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compartilhada\02 - PROJETOS\01 - CONTRATANTES\105 - PM  DE COTIPORÃ\VOLUMES FINAIS - ENTREGA\"/>
    </mc:Choice>
  </mc:AlternateContent>
  <xr:revisionPtr revIDLastSave="0" documentId="13_ncr:1_{A2F9269F-5E98-4F7B-940A-E9A903E6B434}" xr6:coauthVersionLast="47" xr6:coauthVersionMax="47" xr10:uidLastSave="{00000000-0000-0000-0000-000000000000}"/>
  <bookViews>
    <workbookView xWindow="-120" yWindow="-120" windowWidth="38640" windowHeight="15840" firstSheet="4" activeTab="4" xr2:uid="{F1BD60B3-36E4-48A2-9780-89D31909AD64}"/>
  </bookViews>
  <sheets>
    <sheet name="Classificação" sheetId="37" r:id="rId1"/>
    <sheet name="1. Memória das quantidades" sheetId="34" r:id="rId2"/>
    <sheet name="2. BDI" sheetId="36" r:id="rId3"/>
    <sheet name="3. DMT" sheetId="39" r:id="rId4"/>
    <sheet name="4. Orçamento" sheetId="32" r:id="rId5"/>
    <sheet name="5. CPU" sheetId="35" r:id="rId6"/>
    <sheet name="6. ABC" sheetId="49" r:id="rId7"/>
    <sheet name="7. Cronograma" sheetId="38" r:id="rId8"/>
    <sheet name="8. Orçamento Com Des." sheetId="40" r:id="rId9"/>
    <sheet name="9. CPU Com Des." sheetId="41" r:id="rId10"/>
    <sheet name="10. ABC Com DES." sheetId="51" r:id="rId11"/>
    <sheet name="11. Cronograma Com Des." sheetId="42" r:id="rId12"/>
    <sheet name="EQ - COM DES." sheetId="43" r:id="rId13"/>
    <sheet name="EQ" sheetId="44" r:id="rId14"/>
    <sheet name="MO - COM DES." sheetId="45" r:id="rId15"/>
    <sheet name="MO" sheetId="46" r:id="rId16"/>
    <sheet name="MATERIAL" sheetId="47" r:id="rId17"/>
    <sheet name="SICRO 04.25" sheetId="48" r:id="rId18"/>
    <sheet name="Planilha8" sheetId="50" r:id="rId19"/>
  </sheets>
  <externalReferences>
    <externalReference r:id="rId20"/>
  </externalReferences>
  <definedNames>
    <definedName name="_xlnm.Print_Area" localSheetId="11">'11. Cronograma Com Des.'!$A$1:$O$55</definedName>
    <definedName name="_xlnm.Print_Area" localSheetId="4">'4. Orçamento'!$A$1:$I$144</definedName>
    <definedName name="_xlnm.Print_Area" localSheetId="7">'7. Cronograma'!$A$1:$O$55</definedName>
    <definedName name="_xlnm.Print_Area" localSheetId="8">'8. Orçamento Com Des.'!$A$1:$I$144</definedName>
    <definedName name="_xlnm.Print_Titles" localSheetId="4">'4. Orçamento'!$1:$2</definedName>
    <definedName name="_xlnm.Print_Titles" localSheetId="8">'8. Orçamento Com Des.'!$1:$2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73" i="41" l="1"/>
  <c r="K874" i="41"/>
  <c r="K875" i="41"/>
  <c r="K876" i="41"/>
  <c r="K877" i="41"/>
  <c r="K878" i="41"/>
  <c r="K879" i="41"/>
  <c r="K872" i="41"/>
  <c r="D872" i="41"/>
  <c r="D874" i="35"/>
  <c r="M874" i="35"/>
  <c r="K875" i="35"/>
  <c r="K876" i="35"/>
  <c r="K877" i="35"/>
  <c r="K878" i="35"/>
  <c r="K879" i="35"/>
  <c r="K880" i="35"/>
  <c r="K881" i="35"/>
  <c r="K874" i="35"/>
  <c r="D80" i="32"/>
  <c r="D50" i="32"/>
  <c r="D48" i="32"/>
  <c r="D36" i="32"/>
  <c r="D34" i="32"/>
  <c r="D31" i="32"/>
  <c r="D29" i="32"/>
  <c r="D13" i="32"/>
  <c r="D11" i="32"/>
  <c r="D10" i="32"/>
  <c r="D9" i="32"/>
  <c r="D8" i="32"/>
  <c r="D7" i="32"/>
  <c r="D6" i="32"/>
  <c r="D152" i="40"/>
  <c r="D155" i="40"/>
  <c r="D162" i="40"/>
  <c r="D170" i="40"/>
  <c r="D174" i="40"/>
  <c r="D175" i="40"/>
  <c r="D176" i="40"/>
  <c r="D177" i="40"/>
  <c r="D178" i="40"/>
  <c r="D179" i="40"/>
  <c r="D180" i="40"/>
  <c r="D181" i="40"/>
  <c r="D182" i="40"/>
  <c r="D183" i="40"/>
  <c r="D184" i="40"/>
  <c r="D189" i="40"/>
  <c r="D192" i="40"/>
  <c r="D193" i="40"/>
  <c r="D194" i="40"/>
  <c r="D195" i="40"/>
  <c r="D196" i="40"/>
  <c r="D197" i="40"/>
  <c r="D198" i="40"/>
  <c r="D199" i="40"/>
  <c r="D200" i="40"/>
  <c r="D189" i="32"/>
  <c r="D56" i="51"/>
  <c r="D57" i="51"/>
  <c r="C6" i="51"/>
  <c r="C6" i="49"/>
  <c r="G879" i="41"/>
  <c r="O879" i="41" s="1"/>
  <c r="H876" i="41"/>
  <c r="P876" i="41" s="1"/>
  <c r="G876" i="41"/>
  <c r="O876" i="41" s="1"/>
  <c r="H875" i="41"/>
  <c r="P875" i="41" s="1"/>
  <c r="G875" i="41"/>
  <c r="O875" i="41" s="1"/>
  <c r="H874" i="41"/>
  <c r="P874" i="41" s="1"/>
  <c r="G874" i="41"/>
  <c r="O874" i="41" s="1"/>
  <c r="H873" i="41"/>
  <c r="P873" i="41" s="1"/>
  <c r="G873" i="41"/>
  <c r="O873" i="41" s="1"/>
  <c r="H872" i="41"/>
  <c r="P872" i="41" s="1"/>
  <c r="G872" i="41"/>
  <c r="O872" i="41" s="1"/>
  <c r="J887" i="41"/>
  <c r="N879" i="41"/>
  <c r="L879" i="41"/>
  <c r="N876" i="41"/>
  <c r="M876" i="41"/>
  <c r="L876" i="41"/>
  <c r="N875" i="41"/>
  <c r="M875" i="41"/>
  <c r="L875" i="41"/>
  <c r="N874" i="41"/>
  <c r="M874" i="41"/>
  <c r="L874" i="41"/>
  <c r="N873" i="41"/>
  <c r="M873" i="41"/>
  <c r="L873" i="41"/>
  <c r="N872" i="41"/>
  <c r="M872" i="41"/>
  <c r="L872" i="41"/>
  <c r="O874" i="35"/>
  <c r="J889" i="35"/>
  <c r="N881" i="35"/>
  <c r="L881" i="35"/>
  <c r="G881" i="35"/>
  <c r="J881" i="35" s="1"/>
  <c r="J882" i="35" s="1"/>
  <c r="N878" i="35"/>
  <c r="M878" i="35"/>
  <c r="L878" i="35"/>
  <c r="H878" i="35"/>
  <c r="P878" i="35" s="1"/>
  <c r="G878" i="35"/>
  <c r="O878" i="35" s="1"/>
  <c r="N877" i="35"/>
  <c r="M877" i="35"/>
  <c r="L877" i="35"/>
  <c r="H877" i="35"/>
  <c r="P877" i="35" s="1"/>
  <c r="G877" i="35"/>
  <c r="O877" i="35" s="1"/>
  <c r="N876" i="35"/>
  <c r="M876" i="35"/>
  <c r="L876" i="35"/>
  <c r="H876" i="35"/>
  <c r="P876" i="35" s="1"/>
  <c r="G876" i="35"/>
  <c r="O876" i="35" s="1"/>
  <c r="N875" i="35"/>
  <c r="M875" i="35"/>
  <c r="L875" i="35"/>
  <c r="H875" i="35"/>
  <c r="P875" i="35" s="1"/>
  <c r="G875" i="35"/>
  <c r="O875" i="35" s="1"/>
  <c r="N874" i="35"/>
  <c r="H874" i="35"/>
  <c r="P874" i="35" s="1"/>
  <c r="G874" i="35"/>
  <c r="P49" i="42"/>
  <c r="P46" i="42"/>
  <c r="L1679" i="41"/>
  <c r="N1679" i="41"/>
  <c r="L1680" i="41"/>
  <c r="N1680" i="41"/>
  <c r="L1681" i="41"/>
  <c r="N1681" i="41"/>
  <c r="L1682" i="41"/>
  <c r="N1682" i="41"/>
  <c r="L1683" i="41"/>
  <c r="N1683" i="41"/>
  <c r="J107" i="51"/>
  <c r="C17" i="51"/>
  <c r="C20" i="51"/>
  <c r="C29" i="51"/>
  <c r="C30" i="51"/>
  <c r="C31" i="51"/>
  <c r="C32" i="51"/>
  <c r="C34" i="51"/>
  <c r="C36" i="51"/>
  <c r="C38" i="51"/>
  <c r="C42" i="51"/>
  <c r="C43" i="51"/>
  <c r="C44" i="51"/>
  <c r="C48" i="51"/>
  <c r="C51" i="51"/>
  <c r="C52" i="51"/>
  <c r="C54" i="51"/>
  <c r="C13" i="51"/>
  <c r="C16" i="51"/>
  <c r="C21" i="51"/>
  <c r="C28" i="51"/>
  <c r="C40" i="51"/>
  <c r="C41" i="51"/>
  <c r="C53" i="51"/>
  <c r="C55" i="51"/>
  <c r="C56" i="51"/>
  <c r="C57" i="51"/>
  <c r="P43" i="38"/>
  <c r="P49" i="38"/>
  <c r="L1679" i="35"/>
  <c r="N1679" i="35"/>
  <c r="L1680" i="35"/>
  <c r="N1680" i="35"/>
  <c r="L1681" i="35"/>
  <c r="N1681" i="35"/>
  <c r="L1682" i="35"/>
  <c r="N1682" i="35"/>
  <c r="L1683" i="35"/>
  <c r="N1683" i="35"/>
  <c r="K107" i="49"/>
  <c r="D56" i="49"/>
  <c r="D57" i="49"/>
  <c r="C17" i="49"/>
  <c r="C20" i="49"/>
  <c r="C29" i="49"/>
  <c r="C30" i="49"/>
  <c r="C31" i="49"/>
  <c r="C32" i="49"/>
  <c r="C34" i="49"/>
  <c r="C36" i="49"/>
  <c r="C38" i="49"/>
  <c r="C41" i="49"/>
  <c r="C42" i="49"/>
  <c r="C44" i="49"/>
  <c r="C48" i="49"/>
  <c r="C51" i="49"/>
  <c r="C52" i="49"/>
  <c r="C54" i="49"/>
  <c r="C56" i="49"/>
  <c r="C57" i="49"/>
  <c r="C55" i="49"/>
  <c r="C53" i="49"/>
  <c r="C40" i="49"/>
  <c r="C43" i="49"/>
  <c r="C14" i="49"/>
  <c r="C22" i="49"/>
  <c r="C16" i="49"/>
  <c r="C28" i="49"/>
  <c r="H1791" i="41"/>
  <c r="P1791" i="41" s="1"/>
  <c r="G1791" i="41"/>
  <c r="O1791" i="41" s="1"/>
  <c r="H1790" i="41"/>
  <c r="P1790" i="41" s="1"/>
  <c r="G1790" i="41"/>
  <c r="H1789" i="41"/>
  <c r="P1789" i="41" s="1"/>
  <c r="G1789" i="41"/>
  <c r="H1788" i="41"/>
  <c r="P1788" i="41" s="1"/>
  <c r="G1788" i="41"/>
  <c r="G1795" i="41"/>
  <c r="J1795" i="41" s="1"/>
  <c r="J1796" i="41" s="1"/>
  <c r="G1763" i="41"/>
  <c r="O1763" i="41" s="1"/>
  <c r="H1760" i="41"/>
  <c r="G1760" i="41"/>
  <c r="O1760" i="41" s="1"/>
  <c r="H1759" i="41"/>
  <c r="P1759" i="41" s="1"/>
  <c r="G1759" i="41"/>
  <c r="H1732" i="41"/>
  <c r="P1732" i="41" s="1"/>
  <c r="G1732" i="41"/>
  <c r="G1735" i="41"/>
  <c r="O1735" i="41" s="1"/>
  <c r="G1708" i="41"/>
  <c r="J1708" i="41" s="1"/>
  <c r="J1709" i="41" s="1"/>
  <c r="H1705" i="41"/>
  <c r="G1705" i="41"/>
  <c r="H1704" i="41"/>
  <c r="J1704" i="41" s="1"/>
  <c r="G1704" i="41"/>
  <c r="H1703" i="41"/>
  <c r="G1703" i="41"/>
  <c r="H1702" i="41"/>
  <c r="P1702" i="41" s="1"/>
  <c r="G1702" i="41"/>
  <c r="O1702" i="41" s="1"/>
  <c r="H1701" i="41"/>
  <c r="P1701" i="41" s="1"/>
  <c r="G1701" i="41"/>
  <c r="H1663" i="41"/>
  <c r="P1663" i="41" s="1"/>
  <c r="G1663" i="41"/>
  <c r="O1663" i="41" s="1"/>
  <c r="H1662" i="41"/>
  <c r="P1662" i="41" s="1"/>
  <c r="G1662" i="41"/>
  <c r="O1662" i="41" s="1"/>
  <c r="H1661" i="41"/>
  <c r="P1661" i="41" s="1"/>
  <c r="G1661" i="41"/>
  <c r="H1660" i="41"/>
  <c r="G1660" i="41"/>
  <c r="O1660" i="41" s="1"/>
  <c r="H1659" i="41"/>
  <c r="P1659" i="41" s="1"/>
  <c r="G1659" i="41"/>
  <c r="O1659" i="41" s="1"/>
  <c r="H1658" i="41"/>
  <c r="P1658" i="41" s="1"/>
  <c r="G1658" i="41"/>
  <c r="G1667" i="41"/>
  <c r="O1667" i="41" s="1"/>
  <c r="G1666" i="41"/>
  <c r="O1666" i="41" s="1"/>
  <c r="G1624" i="41"/>
  <c r="J1624" i="41" s="1"/>
  <c r="G1623" i="41"/>
  <c r="O1623" i="41" s="1"/>
  <c r="H1620" i="41"/>
  <c r="J1620" i="41" s="1"/>
  <c r="G1620" i="41"/>
  <c r="H1619" i="41"/>
  <c r="P1619" i="41" s="1"/>
  <c r="G1619" i="41"/>
  <c r="H1618" i="41"/>
  <c r="P1618" i="41" s="1"/>
  <c r="G1618" i="41"/>
  <c r="H1617" i="41"/>
  <c r="P1617" i="41" s="1"/>
  <c r="G1617" i="41"/>
  <c r="O1617" i="41" s="1"/>
  <c r="H1616" i="41"/>
  <c r="P1616" i="41" s="1"/>
  <c r="G1616" i="41"/>
  <c r="H1615" i="41"/>
  <c r="P1615" i="41" s="1"/>
  <c r="G1615" i="41"/>
  <c r="O1615" i="41" s="1"/>
  <c r="H1589" i="41"/>
  <c r="J1589" i="41" s="1"/>
  <c r="J1590" i="41" s="1"/>
  <c r="J1593" i="41" s="1"/>
  <c r="J1594" i="41" s="1"/>
  <c r="J1596" i="41" s="1"/>
  <c r="J1601" i="41" s="1"/>
  <c r="J1607" i="41" s="1"/>
  <c r="W43" i="41" s="1"/>
  <c r="E194" i="40" s="1"/>
  <c r="G1589" i="41"/>
  <c r="O1589" i="41" s="1"/>
  <c r="G1567" i="41"/>
  <c r="J1567" i="41" s="1"/>
  <c r="J1568" i="41" s="1"/>
  <c r="H1564" i="41"/>
  <c r="P1564" i="41" s="1"/>
  <c r="G1564" i="41"/>
  <c r="O1564" i="41" s="1"/>
  <c r="L1811" i="41"/>
  <c r="K1811" i="41"/>
  <c r="K1810" i="41"/>
  <c r="K1809" i="41"/>
  <c r="K1808" i="41"/>
  <c r="K1807" i="41"/>
  <c r="K1806" i="41"/>
  <c r="K1805" i="41"/>
  <c r="K1804" i="41"/>
  <c r="K1803" i="41"/>
  <c r="J1803" i="41"/>
  <c r="K1802" i="41"/>
  <c r="K1801" i="41"/>
  <c r="K1800" i="41"/>
  <c r="K1799" i="41"/>
  <c r="K1798" i="41"/>
  <c r="K1797" i="41"/>
  <c r="K1796" i="41"/>
  <c r="P1795" i="41"/>
  <c r="N1795" i="41"/>
  <c r="L1795" i="41"/>
  <c r="K1795" i="41"/>
  <c r="K1794" i="41"/>
  <c r="K1793" i="41"/>
  <c r="K1792" i="41"/>
  <c r="N1791" i="41"/>
  <c r="M1791" i="41"/>
  <c r="L1791" i="41"/>
  <c r="K1791" i="41"/>
  <c r="N1790" i="41"/>
  <c r="M1790" i="41"/>
  <c r="L1790" i="41"/>
  <c r="K1790" i="41"/>
  <c r="O1790" i="41"/>
  <c r="O1789" i="41"/>
  <c r="N1789" i="41"/>
  <c r="M1789" i="41"/>
  <c r="L1789" i="41"/>
  <c r="K1789" i="41"/>
  <c r="N1788" i="41"/>
  <c r="M1788" i="41"/>
  <c r="L1788" i="41"/>
  <c r="K1788" i="41"/>
  <c r="N1780" i="41"/>
  <c r="L1780" i="41"/>
  <c r="K1780" i="41"/>
  <c r="K1779" i="41"/>
  <c r="K1778" i="41"/>
  <c r="K1777" i="41"/>
  <c r="N1776" i="41"/>
  <c r="L1776" i="41"/>
  <c r="K1776" i="41"/>
  <c r="H1776" i="41"/>
  <c r="O1776" i="41" s="1"/>
  <c r="K1775" i="41"/>
  <c r="K1774" i="41"/>
  <c r="K1773" i="41"/>
  <c r="K1772" i="41"/>
  <c r="K1771" i="41"/>
  <c r="N1770" i="41"/>
  <c r="L1770" i="41"/>
  <c r="K1770" i="41"/>
  <c r="G1770" i="41"/>
  <c r="O1770" i="41" s="1"/>
  <c r="K1769" i="41"/>
  <c r="K1768" i="41"/>
  <c r="K1767" i="41"/>
  <c r="K1766" i="41"/>
  <c r="K1765" i="41"/>
  <c r="K1764" i="41"/>
  <c r="P1763" i="41"/>
  <c r="N1763" i="41"/>
  <c r="L1763" i="41"/>
  <c r="K1763" i="41"/>
  <c r="K1762" i="41"/>
  <c r="K1761" i="41"/>
  <c r="P1760" i="41"/>
  <c r="N1760" i="41"/>
  <c r="M1760" i="41"/>
  <c r="L1760" i="41"/>
  <c r="K1760" i="41"/>
  <c r="N1759" i="41"/>
  <c r="M1759" i="41"/>
  <c r="L1759" i="41"/>
  <c r="K1759" i="41"/>
  <c r="K1750" i="41"/>
  <c r="K1749" i="41"/>
  <c r="K1748" i="41"/>
  <c r="K1747" i="41"/>
  <c r="K1746" i="41"/>
  <c r="K1745" i="41"/>
  <c r="K1744" i="41"/>
  <c r="K1743" i="41"/>
  <c r="K1742" i="41"/>
  <c r="K1741" i="41"/>
  <c r="K1740" i="41"/>
  <c r="K1739" i="41"/>
  <c r="K1738" i="41"/>
  <c r="K1737" i="41"/>
  <c r="K1736" i="41"/>
  <c r="N1735" i="41"/>
  <c r="L1735" i="41"/>
  <c r="K1735" i="41"/>
  <c r="K1734" i="41"/>
  <c r="K1733" i="41"/>
  <c r="N1732" i="41"/>
  <c r="M1732" i="41"/>
  <c r="L1732" i="41"/>
  <c r="K1732" i="41"/>
  <c r="K1723" i="41"/>
  <c r="K1722" i="41"/>
  <c r="K1721" i="41"/>
  <c r="K1720" i="41"/>
  <c r="K1719" i="41"/>
  <c r="K1718" i="41"/>
  <c r="K1717" i="41"/>
  <c r="K1716" i="41"/>
  <c r="K1715" i="41"/>
  <c r="K1714" i="41"/>
  <c r="K1713" i="41"/>
  <c r="K1712" i="41"/>
  <c r="K1711" i="41"/>
  <c r="K1710" i="41"/>
  <c r="K1709" i="41"/>
  <c r="P1708" i="41"/>
  <c r="O1708" i="41"/>
  <c r="N1708" i="41"/>
  <c r="L1708" i="41"/>
  <c r="K1708" i="41"/>
  <c r="K1707" i="41"/>
  <c r="K1706" i="41"/>
  <c r="P1705" i="41"/>
  <c r="N1705" i="41"/>
  <c r="M1705" i="41"/>
  <c r="L1705" i="41"/>
  <c r="K1705" i="41"/>
  <c r="N1704" i="41"/>
  <c r="M1704" i="41"/>
  <c r="L1704" i="41"/>
  <c r="K1704" i="41"/>
  <c r="O1704" i="41"/>
  <c r="P1703" i="41"/>
  <c r="N1703" i="41"/>
  <c r="M1703" i="41"/>
  <c r="L1703" i="41"/>
  <c r="K1703" i="41"/>
  <c r="N1702" i="41"/>
  <c r="M1702" i="41"/>
  <c r="L1702" i="41"/>
  <c r="K1702" i="41"/>
  <c r="N1701" i="41"/>
  <c r="M1701" i="41"/>
  <c r="L1701" i="41"/>
  <c r="K1701" i="41"/>
  <c r="K1692" i="41"/>
  <c r="K1691" i="41"/>
  <c r="K1690" i="41"/>
  <c r="K1689" i="41"/>
  <c r="K1688" i="41"/>
  <c r="K1687" i="41"/>
  <c r="K1686" i="41"/>
  <c r="K1685" i="41"/>
  <c r="K1684" i="41"/>
  <c r="K1683" i="41"/>
  <c r="G1683" i="41"/>
  <c r="J1683" i="41" s="1"/>
  <c r="K1682" i="41"/>
  <c r="G1682" i="41"/>
  <c r="J1682" i="41" s="1"/>
  <c r="K1681" i="41"/>
  <c r="G1681" i="41"/>
  <c r="J1681" i="41" s="1"/>
  <c r="K1680" i="41"/>
  <c r="G1680" i="41"/>
  <c r="J1680" i="41" s="1"/>
  <c r="K1679" i="41"/>
  <c r="G1679" i="41"/>
  <c r="J1679" i="41" s="1"/>
  <c r="N1678" i="41"/>
  <c r="L1678" i="41"/>
  <c r="K1678" i="41"/>
  <c r="G1678" i="41"/>
  <c r="O1678" i="41" s="1"/>
  <c r="N1677" i="41"/>
  <c r="L1677" i="41"/>
  <c r="K1677" i="41"/>
  <c r="G1677" i="41"/>
  <c r="O1677" i="41" s="1"/>
  <c r="N1676" i="41"/>
  <c r="L1676" i="41"/>
  <c r="K1676" i="41"/>
  <c r="G1676" i="41"/>
  <c r="O1676" i="41" s="1"/>
  <c r="N1675" i="41"/>
  <c r="L1675" i="41"/>
  <c r="K1675" i="41"/>
  <c r="G1675" i="41"/>
  <c r="J1675" i="41" s="1"/>
  <c r="N1674" i="41"/>
  <c r="L1674" i="41"/>
  <c r="K1674" i="41"/>
  <c r="G1674" i="41"/>
  <c r="J1674" i="41" s="1"/>
  <c r="K1673" i="41"/>
  <c r="K1672" i="41"/>
  <c r="K1671" i="41"/>
  <c r="K1670" i="41"/>
  <c r="K1669" i="41"/>
  <c r="K1668" i="41"/>
  <c r="N1667" i="41"/>
  <c r="L1667" i="41"/>
  <c r="K1667" i="41"/>
  <c r="N1666" i="41"/>
  <c r="L1666" i="41"/>
  <c r="K1666" i="41"/>
  <c r="K1665" i="41"/>
  <c r="K1664" i="41"/>
  <c r="N1663" i="41"/>
  <c r="M1663" i="41"/>
  <c r="L1663" i="41"/>
  <c r="K1663" i="41"/>
  <c r="N1662" i="41"/>
  <c r="M1662" i="41"/>
  <c r="L1662" i="41"/>
  <c r="K1662" i="41"/>
  <c r="O1661" i="41"/>
  <c r="N1661" i="41"/>
  <c r="M1661" i="41"/>
  <c r="L1661" i="41"/>
  <c r="K1661" i="41"/>
  <c r="N1660" i="41"/>
  <c r="M1660" i="41"/>
  <c r="L1660" i="41"/>
  <c r="K1660" i="41"/>
  <c r="P1660" i="41"/>
  <c r="N1659" i="41"/>
  <c r="M1659" i="41"/>
  <c r="L1659" i="41"/>
  <c r="K1659" i="41"/>
  <c r="N1658" i="41"/>
  <c r="M1658" i="41"/>
  <c r="L1658" i="41"/>
  <c r="K1658" i="41"/>
  <c r="K1649" i="41"/>
  <c r="K1648" i="41"/>
  <c r="K1647" i="41"/>
  <c r="K1646" i="41"/>
  <c r="K1645" i="41"/>
  <c r="K1644" i="41"/>
  <c r="K1643" i="41"/>
  <c r="K1642" i="41"/>
  <c r="K1641" i="41"/>
  <c r="N1640" i="41"/>
  <c r="L1640" i="41"/>
  <c r="K1640" i="41"/>
  <c r="G1640" i="41"/>
  <c r="J1640" i="41" s="1"/>
  <c r="N1639" i="41"/>
  <c r="L1639" i="41"/>
  <c r="K1639" i="41"/>
  <c r="G1639" i="41"/>
  <c r="J1639" i="41" s="1"/>
  <c r="N1638" i="41"/>
  <c r="L1638" i="41"/>
  <c r="K1638" i="41"/>
  <c r="G1638" i="41"/>
  <c r="J1638" i="41" s="1"/>
  <c r="N1637" i="41"/>
  <c r="L1637" i="41"/>
  <c r="K1637" i="41"/>
  <c r="G1637" i="41"/>
  <c r="J1637" i="41" s="1"/>
  <c r="N1636" i="41"/>
  <c r="L1636" i="41"/>
  <c r="K1636" i="41"/>
  <c r="G1636" i="41"/>
  <c r="O1636" i="41" s="1"/>
  <c r="N1635" i="41"/>
  <c r="L1635" i="41"/>
  <c r="K1635" i="41"/>
  <c r="G1635" i="41"/>
  <c r="O1635" i="41" s="1"/>
  <c r="N1634" i="41"/>
  <c r="L1634" i="41"/>
  <c r="K1634" i="41"/>
  <c r="G1634" i="41"/>
  <c r="O1634" i="41" s="1"/>
  <c r="N1633" i="41"/>
  <c r="L1633" i="41"/>
  <c r="K1633" i="41"/>
  <c r="G1633" i="41"/>
  <c r="O1633" i="41" s="1"/>
  <c r="N1632" i="41"/>
  <c r="L1632" i="41"/>
  <c r="K1632" i="41"/>
  <c r="G1632" i="41"/>
  <c r="J1632" i="41" s="1"/>
  <c r="N1631" i="41"/>
  <c r="L1631" i="41"/>
  <c r="K1631" i="41"/>
  <c r="G1631" i="41"/>
  <c r="O1631" i="41" s="1"/>
  <c r="K1630" i="41"/>
  <c r="K1629" i="41"/>
  <c r="K1628" i="41"/>
  <c r="K1627" i="41"/>
  <c r="K1626" i="41"/>
  <c r="K1625" i="41"/>
  <c r="N1624" i="41"/>
  <c r="L1624" i="41"/>
  <c r="K1624" i="41"/>
  <c r="N1623" i="41"/>
  <c r="L1623" i="41"/>
  <c r="K1623" i="41"/>
  <c r="K1622" i="41"/>
  <c r="K1621" i="41"/>
  <c r="N1620" i="41"/>
  <c r="M1620" i="41"/>
  <c r="L1620" i="41"/>
  <c r="K1620" i="41"/>
  <c r="O1620" i="41"/>
  <c r="N1619" i="41"/>
  <c r="M1619" i="41"/>
  <c r="L1619" i="41"/>
  <c r="K1619" i="41"/>
  <c r="N1618" i="41"/>
  <c r="M1618" i="41"/>
  <c r="L1618" i="41"/>
  <c r="K1618" i="41"/>
  <c r="N1617" i="41"/>
  <c r="M1617" i="41"/>
  <c r="L1617" i="41"/>
  <c r="K1617" i="41"/>
  <c r="N1616" i="41"/>
  <c r="M1616" i="41"/>
  <c r="L1616" i="41"/>
  <c r="K1616" i="41"/>
  <c r="N1615" i="41"/>
  <c r="M1615" i="41"/>
  <c r="L1615" i="41"/>
  <c r="K1615" i="41"/>
  <c r="K1605" i="41"/>
  <c r="K1604" i="41"/>
  <c r="K1603" i="41"/>
  <c r="K1602" i="41"/>
  <c r="K1601" i="41"/>
  <c r="K1600" i="41"/>
  <c r="K1599" i="41"/>
  <c r="K1598" i="41"/>
  <c r="K1597" i="41"/>
  <c r="K1596" i="41"/>
  <c r="K1595" i="41"/>
  <c r="K1594" i="41"/>
  <c r="K1593" i="41"/>
  <c r="K1592" i="41"/>
  <c r="K1591" i="41"/>
  <c r="K1590" i="41"/>
  <c r="N1589" i="41"/>
  <c r="M1589" i="41"/>
  <c r="L1589" i="41"/>
  <c r="K1589" i="41"/>
  <c r="N1567" i="41"/>
  <c r="L1567" i="41"/>
  <c r="K1567" i="41"/>
  <c r="K1566" i="41"/>
  <c r="K1565" i="41"/>
  <c r="N1564" i="41"/>
  <c r="M1564" i="41"/>
  <c r="L1564" i="41"/>
  <c r="K1564" i="41"/>
  <c r="G1828" i="41"/>
  <c r="H1828" i="41"/>
  <c r="P1828" i="41" s="1"/>
  <c r="L1828" i="41"/>
  <c r="M1828" i="41"/>
  <c r="N1828" i="41"/>
  <c r="G1829" i="41"/>
  <c r="H1829" i="41"/>
  <c r="P1829" i="41" s="1"/>
  <c r="L1829" i="41"/>
  <c r="M1829" i="41"/>
  <c r="N1829" i="41"/>
  <c r="G1830" i="41"/>
  <c r="O1830" i="41" s="1"/>
  <c r="H1830" i="41"/>
  <c r="L1830" i="41"/>
  <c r="M1830" i="41"/>
  <c r="N1830" i="41"/>
  <c r="D193" i="32"/>
  <c r="D194" i="32"/>
  <c r="D195" i="32"/>
  <c r="D196" i="32"/>
  <c r="D197" i="32"/>
  <c r="D198" i="32"/>
  <c r="D199" i="32"/>
  <c r="D200" i="32"/>
  <c r="P1795" i="35"/>
  <c r="P1763" i="35"/>
  <c r="P1708" i="35"/>
  <c r="H1791" i="35"/>
  <c r="P1791" i="35" s="1"/>
  <c r="G1791" i="35"/>
  <c r="H1790" i="35"/>
  <c r="P1790" i="35" s="1"/>
  <c r="G1790" i="35"/>
  <c r="L1811" i="35"/>
  <c r="K1811" i="35"/>
  <c r="K1810" i="35"/>
  <c r="K1809" i="35"/>
  <c r="K1808" i="35"/>
  <c r="K1807" i="35"/>
  <c r="K1806" i="35"/>
  <c r="K1805" i="35"/>
  <c r="K1804" i="35"/>
  <c r="K1803" i="35"/>
  <c r="J1803" i="35"/>
  <c r="K1802" i="35"/>
  <c r="K1801" i="35"/>
  <c r="K1800" i="35"/>
  <c r="K1799" i="35"/>
  <c r="K1798" i="35"/>
  <c r="K1797" i="35"/>
  <c r="K1796" i="35"/>
  <c r="N1795" i="35"/>
  <c r="L1795" i="35"/>
  <c r="K1795" i="35"/>
  <c r="G1795" i="35"/>
  <c r="O1795" i="35" s="1"/>
  <c r="K1794" i="35"/>
  <c r="K1793" i="35"/>
  <c r="K1792" i="35"/>
  <c r="N1791" i="35"/>
  <c r="M1791" i="35"/>
  <c r="L1791" i="35"/>
  <c r="K1791" i="35"/>
  <c r="N1790" i="35"/>
  <c r="M1790" i="35"/>
  <c r="L1790" i="35"/>
  <c r="K1790" i="35"/>
  <c r="N1789" i="35"/>
  <c r="M1789" i="35"/>
  <c r="L1789" i="35"/>
  <c r="K1789" i="35"/>
  <c r="H1789" i="35"/>
  <c r="P1789" i="35" s="1"/>
  <c r="G1789" i="35"/>
  <c r="O1789" i="35" s="1"/>
  <c r="N1788" i="35"/>
  <c r="M1788" i="35"/>
  <c r="L1788" i="35"/>
  <c r="K1788" i="35"/>
  <c r="H1788" i="35"/>
  <c r="P1788" i="35" s="1"/>
  <c r="G1788" i="35"/>
  <c r="K1760" i="35"/>
  <c r="L1760" i="35"/>
  <c r="M1760" i="35"/>
  <c r="N1760" i="35"/>
  <c r="G1760" i="35"/>
  <c r="O1760" i="35" s="1"/>
  <c r="H1760" i="35"/>
  <c r="P1760" i="35" s="1"/>
  <c r="N1780" i="35"/>
  <c r="L1780" i="35"/>
  <c r="K1780" i="35"/>
  <c r="K1779" i="35"/>
  <c r="K1778" i="35"/>
  <c r="K1777" i="35"/>
  <c r="N1776" i="35"/>
  <c r="L1776" i="35"/>
  <c r="K1776" i="35"/>
  <c r="H1776" i="35"/>
  <c r="O1776" i="35" s="1"/>
  <c r="K1775" i="35"/>
  <c r="K1774" i="35"/>
  <c r="K1773" i="35"/>
  <c r="K1772" i="35"/>
  <c r="K1771" i="35"/>
  <c r="N1770" i="35"/>
  <c r="L1770" i="35"/>
  <c r="K1770" i="35"/>
  <c r="G1770" i="35"/>
  <c r="J1770" i="35" s="1"/>
  <c r="K1769" i="35"/>
  <c r="K1768" i="35"/>
  <c r="K1767" i="35"/>
  <c r="K1766" i="35"/>
  <c r="K1765" i="35"/>
  <c r="K1764" i="35"/>
  <c r="N1763" i="35"/>
  <c r="L1763" i="35"/>
  <c r="K1763" i="35"/>
  <c r="G1763" i="35"/>
  <c r="O1763" i="35" s="1"/>
  <c r="K1762" i="35"/>
  <c r="K1761" i="35"/>
  <c r="N1759" i="35"/>
  <c r="M1759" i="35"/>
  <c r="L1759" i="35"/>
  <c r="K1759" i="35"/>
  <c r="H1759" i="35"/>
  <c r="P1759" i="35" s="1"/>
  <c r="G1759" i="35"/>
  <c r="O1759" i="35" s="1"/>
  <c r="G1732" i="35"/>
  <c r="O1732" i="35" s="1"/>
  <c r="H1732" i="35"/>
  <c r="P1732" i="35" s="1"/>
  <c r="K1732" i="35"/>
  <c r="L1732" i="35"/>
  <c r="M1732" i="35"/>
  <c r="N1732" i="35"/>
  <c r="K1733" i="35"/>
  <c r="K1734" i="35"/>
  <c r="G1735" i="35"/>
  <c r="J1735" i="35" s="1"/>
  <c r="J1736" i="35" s="1"/>
  <c r="K1735" i="35"/>
  <c r="L1735" i="35"/>
  <c r="N1735" i="35"/>
  <c r="K1736" i="35"/>
  <c r="K1737" i="35"/>
  <c r="K1738" i="35"/>
  <c r="K1739" i="35"/>
  <c r="K1740" i="35"/>
  <c r="K1741" i="35"/>
  <c r="K1742" i="35"/>
  <c r="K1743" i="35"/>
  <c r="K1744" i="35"/>
  <c r="K1745" i="35"/>
  <c r="K1746" i="35"/>
  <c r="K1747" i="35"/>
  <c r="K1748" i="35"/>
  <c r="K1749" i="35"/>
  <c r="K1750" i="35"/>
  <c r="K1723" i="35"/>
  <c r="K1722" i="35"/>
  <c r="K1721" i="35"/>
  <c r="K1720" i="35"/>
  <c r="K1719" i="35"/>
  <c r="K1718" i="35"/>
  <c r="K1717" i="35"/>
  <c r="K1716" i="35"/>
  <c r="K1715" i="35"/>
  <c r="K1714" i="35"/>
  <c r="K1713" i="35"/>
  <c r="K1712" i="35"/>
  <c r="K1711" i="35"/>
  <c r="K1710" i="35"/>
  <c r="K1709" i="35"/>
  <c r="N1708" i="35"/>
  <c r="L1708" i="35"/>
  <c r="K1708" i="35"/>
  <c r="G1708" i="35"/>
  <c r="O1708" i="35" s="1"/>
  <c r="K1707" i="35"/>
  <c r="K1706" i="35"/>
  <c r="N1705" i="35"/>
  <c r="M1705" i="35"/>
  <c r="L1705" i="35"/>
  <c r="K1705" i="35"/>
  <c r="H1705" i="35"/>
  <c r="P1705" i="35" s="1"/>
  <c r="G1705" i="35"/>
  <c r="O1705" i="35" s="1"/>
  <c r="N1704" i="35"/>
  <c r="M1704" i="35"/>
  <c r="L1704" i="35"/>
  <c r="K1704" i="35"/>
  <c r="H1704" i="35"/>
  <c r="P1704" i="35" s="1"/>
  <c r="G1704" i="35"/>
  <c r="O1704" i="35" s="1"/>
  <c r="N1703" i="35"/>
  <c r="M1703" i="35"/>
  <c r="L1703" i="35"/>
  <c r="K1703" i="35"/>
  <c r="H1703" i="35"/>
  <c r="P1703" i="35" s="1"/>
  <c r="G1703" i="35"/>
  <c r="O1703" i="35" s="1"/>
  <c r="N1702" i="35"/>
  <c r="M1702" i="35"/>
  <c r="L1702" i="35"/>
  <c r="K1702" i="35"/>
  <c r="H1702" i="35"/>
  <c r="P1702" i="35" s="1"/>
  <c r="G1702" i="35"/>
  <c r="O1702" i="35" s="1"/>
  <c r="N1701" i="35"/>
  <c r="M1701" i="35"/>
  <c r="L1701" i="35"/>
  <c r="K1701" i="35"/>
  <c r="H1701" i="35"/>
  <c r="P1701" i="35" s="1"/>
  <c r="G1701" i="35"/>
  <c r="O1701" i="35" s="1"/>
  <c r="G1683" i="35"/>
  <c r="J1683" i="35" s="1"/>
  <c r="G1682" i="35"/>
  <c r="J1682" i="35" s="1"/>
  <c r="G1681" i="35"/>
  <c r="J1681" i="35" s="1"/>
  <c r="G1680" i="35"/>
  <c r="J1680" i="35" s="1"/>
  <c r="G1679" i="35"/>
  <c r="J1679" i="35" s="1"/>
  <c r="G1678" i="35"/>
  <c r="J1678" i="35" s="1"/>
  <c r="G1677" i="35"/>
  <c r="J1677" i="35" s="1"/>
  <c r="G1676" i="35"/>
  <c r="J1676" i="35" s="1"/>
  <c r="G1675" i="35"/>
  <c r="J1675" i="35" s="1"/>
  <c r="G1674" i="35"/>
  <c r="J1674" i="35" s="1"/>
  <c r="L1640" i="35"/>
  <c r="L1639" i="35"/>
  <c r="L1638" i="35"/>
  <c r="L1637" i="35"/>
  <c r="L1636" i="35"/>
  <c r="G1632" i="35"/>
  <c r="J1632" i="35" s="1"/>
  <c r="G1633" i="35"/>
  <c r="J1633" i="35" s="1"/>
  <c r="G1634" i="35"/>
  <c r="J1634" i="35" s="1"/>
  <c r="G1635" i="35"/>
  <c r="O1635" i="35" s="1"/>
  <c r="G1636" i="35"/>
  <c r="J1636" i="35" s="1"/>
  <c r="G1637" i="35"/>
  <c r="J1637" i="35" s="1"/>
  <c r="G1638" i="35"/>
  <c r="J1638" i="35" s="1"/>
  <c r="G1639" i="35"/>
  <c r="J1639" i="35" s="1"/>
  <c r="G1640" i="35"/>
  <c r="J1640" i="35" s="1"/>
  <c r="N1640" i="35"/>
  <c r="N1639" i="35"/>
  <c r="N1638" i="35"/>
  <c r="N1637" i="35"/>
  <c r="N1636" i="35"/>
  <c r="K1692" i="35"/>
  <c r="K1691" i="35"/>
  <c r="K1690" i="35"/>
  <c r="K1689" i="35"/>
  <c r="K1688" i="35"/>
  <c r="K1687" i="35"/>
  <c r="K1686" i="35"/>
  <c r="K1685" i="35"/>
  <c r="K1684" i="35"/>
  <c r="K1683" i="35"/>
  <c r="K1682" i="35"/>
  <c r="K1681" i="35"/>
  <c r="K1680" i="35"/>
  <c r="K1679" i="35"/>
  <c r="N1678" i="35"/>
  <c r="L1678" i="35"/>
  <c r="K1678" i="35"/>
  <c r="N1677" i="35"/>
  <c r="L1677" i="35"/>
  <c r="K1677" i="35"/>
  <c r="N1676" i="35"/>
  <c r="L1676" i="35"/>
  <c r="K1676" i="35"/>
  <c r="N1675" i="35"/>
  <c r="L1675" i="35"/>
  <c r="K1675" i="35"/>
  <c r="N1674" i="35"/>
  <c r="L1674" i="35"/>
  <c r="K1674" i="35"/>
  <c r="K1673" i="35"/>
  <c r="K1672" i="35"/>
  <c r="K1671" i="35"/>
  <c r="K1670" i="35"/>
  <c r="K1669" i="35"/>
  <c r="K1668" i="35"/>
  <c r="N1667" i="35"/>
  <c r="L1667" i="35"/>
  <c r="K1667" i="35"/>
  <c r="G1667" i="35"/>
  <c r="O1667" i="35" s="1"/>
  <c r="N1666" i="35"/>
  <c r="L1666" i="35"/>
  <c r="K1666" i="35"/>
  <c r="G1666" i="35"/>
  <c r="J1666" i="35" s="1"/>
  <c r="K1665" i="35"/>
  <c r="K1664" i="35"/>
  <c r="N1663" i="35"/>
  <c r="M1663" i="35"/>
  <c r="L1663" i="35"/>
  <c r="K1663" i="35"/>
  <c r="H1663" i="35"/>
  <c r="P1663" i="35" s="1"/>
  <c r="G1663" i="35"/>
  <c r="O1663" i="35" s="1"/>
  <c r="N1662" i="35"/>
  <c r="M1662" i="35"/>
  <c r="L1662" i="35"/>
  <c r="K1662" i="35"/>
  <c r="H1662" i="35"/>
  <c r="P1662" i="35" s="1"/>
  <c r="G1662" i="35"/>
  <c r="O1662" i="35" s="1"/>
  <c r="N1661" i="35"/>
  <c r="M1661" i="35"/>
  <c r="L1661" i="35"/>
  <c r="K1661" i="35"/>
  <c r="H1661" i="35"/>
  <c r="P1661" i="35" s="1"/>
  <c r="G1661" i="35"/>
  <c r="O1661" i="35" s="1"/>
  <c r="N1660" i="35"/>
  <c r="M1660" i="35"/>
  <c r="L1660" i="35"/>
  <c r="K1660" i="35"/>
  <c r="H1660" i="35"/>
  <c r="P1660" i="35" s="1"/>
  <c r="G1660" i="35"/>
  <c r="O1660" i="35" s="1"/>
  <c r="N1659" i="35"/>
  <c r="M1659" i="35"/>
  <c r="L1659" i="35"/>
  <c r="K1659" i="35"/>
  <c r="H1659" i="35"/>
  <c r="P1659" i="35" s="1"/>
  <c r="G1659" i="35"/>
  <c r="O1659" i="35" s="1"/>
  <c r="N1658" i="35"/>
  <c r="M1658" i="35"/>
  <c r="L1658" i="35"/>
  <c r="K1658" i="35"/>
  <c r="H1658" i="35"/>
  <c r="P1658" i="35" s="1"/>
  <c r="G1658" i="35"/>
  <c r="O1658" i="35" s="1"/>
  <c r="K1616" i="35"/>
  <c r="K1617" i="35"/>
  <c r="K1618" i="35"/>
  <c r="K1619" i="35"/>
  <c r="K1620" i="35"/>
  <c r="K1621" i="35"/>
  <c r="K1622" i="35"/>
  <c r="K1623" i="35"/>
  <c r="K1624" i="35"/>
  <c r="K1625" i="35"/>
  <c r="K1626" i="35"/>
  <c r="K1627" i="35"/>
  <c r="K1628" i="35"/>
  <c r="K1629" i="35"/>
  <c r="K1630" i="35"/>
  <c r="K1631" i="35"/>
  <c r="K1632" i="35"/>
  <c r="K1633" i="35"/>
  <c r="K1634" i="35"/>
  <c r="K1635" i="35"/>
  <c r="K1636" i="35"/>
  <c r="K1637" i="35"/>
  <c r="K1638" i="35"/>
  <c r="K1639" i="35"/>
  <c r="K1640" i="35"/>
  <c r="K1641" i="35"/>
  <c r="K1642" i="35"/>
  <c r="K1643" i="35"/>
  <c r="K1644" i="35"/>
  <c r="K1645" i="35"/>
  <c r="K1646" i="35"/>
  <c r="K1647" i="35"/>
  <c r="K1648" i="35"/>
  <c r="K1649" i="35"/>
  <c r="K1615" i="35"/>
  <c r="K1605" i="35"/>
  <c r="K1604" i="35"/>
  <c r="K1603" i="35"/>
  <c r="K1602" i="35"/>
  <c r="K1601" i="35"/>
  <c r="K1600" i="35"/>
  <c r="K1599" i="35"/>
  <c r="K1598" i="35"/>
  <c r="K1597" i="35"/>
  <c r="K1596" i="35"/>
  <c r="K1595" i="35"/>
  <c r="K1594" i="35"/>
  <c r="K1593" i="35"/>
  <c r="K1592" i="35"/>
  <c r="K1591" i="35"/>
  <c r="K1590" i="35"/>
  <c r="K1589" i="35"/>
  <c r="K1567" i="35"/>
  <c r="K1566" i="35"/>
  <c r="K1565" i="35"/>
  <c r="K1564" i="35"/>
  <c r="K1489" i="35"/>
  <c r="K1434" i="35"/>
  <c r="K1433" i="35"/>
  <c r="K1432" i="35"/>
  <c r="K1431" i="35"/>
  <c r="K1430" i="35"/>
  <c r="K1429" i="35"/>
  <c r="K1428" i="35"/>
  <c r="K1427" i="35"/>
  <c r="K1426" i="35"/>
  <c r="K1425" i="35"/>
  <c r="K1424" i="35"/>
  <c r="K1423" i="35"/>
  <c r="K1422" i="35"/>
  <c r="K1421" i="35"/>
  <c r="K1420" i="35"/>
  <c r="K1419" i="35"/>
  <c r="K1418" i="35"/>
  <c r="K1417" i="35"/>
  <c r="K1416" i="35"/>
  <c r="K1415" i="35"/>
  <c r="K1414" i="35"/>
  <c r="K1413" i="35"/>
  <c r="K1412" i="35"/>
  <c r="K1411" i="35"/>
  <c r="K1410" i="35"/>
  <c r="K1409" i="35"/>
  <c r="K1408" i="35"/>
  <c r="K1407" i="35"/>
  <c r="K1406" i="35"/>
  <c r="K1396" i="35"/>
  <c r="K1395" i="35"/>
  <c r="K1394" i="35"/>
  <c r="K1393" i="35"/>
  <c r="K1392" i="35"/>
  <c r="K1391" i="35"/>
  <c r="K1390" i="35"/>
  <c r="K1389" i="35"/>
  <c r="K1388" i="35"/>
  <c r="K1387" i="35"/>
  <c r="K1386" i="35"/>
  <c r="K1385" i="35"/>
  <c r="K1384" i="35"/>
  <c r="K1383" i="35"/>
  <c r="K1382" i="35"/>
  <c r="K1381" i="35"/>
  <c r="K1380" i="35"/>
  <c r="K1379" i="35"/>
  <c r="K1378" i="35"/>
  <c r="K1377" i="35"/>
  <c r="K1376" i="35"/>
  <c r="K1375" i="35"/>
  <c r="K1374" i="35"/>
  <c r="K1373" i="35"/>
  <c r="K1372" i="35"/>
  <c r="K1371" i="35"/>
  <c r="K1370" i="35"/>
  <c r="K1369" i="35"/>
  <c r="K1368" i="35"/>
  <c r="K1367" i="35"/>
  <c r="K1366" i="35"/>
  <c r="K1365" i="35"/>
  <c r="K1356" i="35"/>
  <c r="K1355" i="35"/>
  <c r="K1354" i="35"/>
  <c r="K1353" i="35"/>
  <c r="K1352" i="35"/>
  <c r="K1351" i="35"/>
  <c r="K1350" i="35"/>
  <c r="K1349" i="35"/>
  <c r="K1348" i="35"/>
  <c r="K1347" i="35"/>
  <c r="K1346" i="35"/>
  <c r="K1345" i="35"/>
  <c r="K1344" i="35"/>
  <c r="K1343" i="35"/>
  <c r="K1342" i="35"/>
  <c r="K1341" i="35"/>
  <c r="K1340" i="35"/>
  <c r="K1339" i="35"/>
  <c r="K1338" i="35"/>
  <c r="K1337" i="35"/>
  <c r="K1336" i="35"/>
  <c r="K1327" i="35"/>
  <c r="K1326" i="35"/>
  <c r="K1325" i="35"/>
  <c r="K1324" i="35"/>
  <c r="K1323" i="35"/>
  <c r="K1322" i="35"/>
  <c r="K1321" i="35"/>
  <c r="K1320" i="35"/>
  <c r="K1319" i="35"/>
  <c r="K1318" i="35"/>
  <c r="K1317" i="35"/>
  <c r="K1316" i="35"/>
  <c r="K1315" i="35"/>
  <c r="K1314" i="35"/>
  <c r="K1313" i="35"/>
  <c r="K1312" i="35"/>
  <c r="K1311" i="35"/>
  <c r="K1310" i="35"/>
  <c r="K1309" i="35"/>
  <c r="K1308" i="35"/>
  <c r="K1307" i="35"/>
  <c r="K1298" i="35"/>
  <c r="K1297" i="35"/>
  <c r="K1296" i="35"/>
  <c r="K1295" i="35"/>
  <c r="K1294" i="35"/>
  <c r="K1293" i="35"/>
  <c r="K1292" i="35"/>
  <c r="K1291" i="35"/>
  <c r="K1290" i="35"/>
  <c r="K1289" i="35"/>
  <c r="K1288" i="35"/>
  <c r="K1287" i="35"/>
  <c r="K1286" i="35"/>
  <c r="K1285" i="35"/>
  <c r="K1284" i="35"/>
  <c r="K1283" i="35"/>
  <c r="K1282" i="35"/>
  <c r="K1281" i="35"/>
  <c r="K1280" i="35"/>
  <c r="K1279" i="35"/>
  <c r="K1269" i="35"/>
  <c r="K1268" i="35"/>
  <c r="K1267" i="35"/>
  <c r="K1266" i="35"/>
  <c r="K1265" i="35"/>
  <c r="K1264" i="35"/>
  <c r="K1263" i="35"/>
  <c r="K1262" i="35"/>
  <c r="K1261" i="35"/>
  <c r="K1260" i="35"/>
  <c r="K1259" i="35"/>
  <c r="K1258" i="35"/>
  <c r="K1257" i="35"/>
  <c r="K1256" i="35"/>
  <c r="K1255" i="35"/>
  <c r="K1254" i="35"/>
  <c r="K1253" i="35"/>
  <c r="K1252" i="35"/>
  <c r="K1251" i="35"/>
  <c r="K1250" i="35"/>
  <c r="K1249" i="35"/>
  <c r="K1248" i="35"/>
  <c r="K1247" i="35"/>
  <c r="K1246" i="35"/>
  <c r="K1237" i="35"/>
  <c r="K1236" i="35"/>
  <c r="K1235" i="35"/>
  <c r="K1234" i="35"/>
  <c r="K1233" i="35"/>
  <c r="K1232" i="35"/>
  <c r="K1231" i="35"/>
  <c r="K1230" i="35"/>
  <c r="K1229" i="35"/>
  <c r="K1228" i="35"/>
  <c r="K1227" i="35"/>
  <c r="K1226" i="35"/>
  <c r="K1225" i="35"/>
  <c r="K1224" i="35"/>
  <c r="K1223" i="35"/>
  <c r="K1222" i="35"/>
  <c r="K1221" i="35"/>
  <c r="K1220" i="35"/>
  <c r="K1219" i="35"/>
  <c r="K1210" i="35"/>
  <c r="K1209" i="35"/>
  <c r="K1208" i="35"/>
  <c r="K1207" i="35"/>
  <c r="K1206" i="35"/>
  <c r="K1205" i="35"/>
  <c r="K1204" i="35"/>
  <c r="K1203" i="35"/>
  <c r="K1202" i="35"/>
  <c r="K1201" i="35"/>
  <c r="K1200" i="35"/>
  <c r="K1199" i="35"/>
  <c r="K1198" i="35"/>
  <c r="K1197" i="35"/>
  <c r="K1196" i="35"/>
  <c r="K1195" i="35"/>
  <c r="K1194" i="35"/>
  <c r="K1193" i="35"/>
  <c r="K1192" i="35"/>
  <c r="K1191" i="35"/>
  <c r="K1182" i="35"/>
  <c r="K1181" i="35"/>
  <c r="K1180" i="35"/>
  <c r="K1179" i="35"/>
  <c r="K1178" i="35"/>
  <c r="K1177" i="35"/>
  <c r="K1176" i="35"/>
  <c r="K1175" i="35"/>
  <c r="K1174" i="35"/>
  <c r="K1173" i="35"/>
  <c r="K1172" i="35"/>
  <c r="K1171" i="35"/>
  <c r="K1170" i="35"/>
  <c r="K1169" i="35"/>
  <c r="K1168" i="35"/>
  <c r="K1167" i="35"/>
  <c r="K1166" i="35"/>
  <c r="K1165" i="35"/>
  <c r="K1155" i="35"/>
  <c r="K1154" i="35"/>
  <c r="K1153" i="35"/>
  <c r="K1152" i="35"/>
  <c r="K1151" i="35"/>
  <c r="K1150" i="35"/>
  <c r="K1149" i="35"/>
  <c r="K1148" i="35"/>
  <c r="K1147" i="35"/>
  <c r="K1146" i="35"/>
  <c r="K1145" i="35"/>
  <c r="K1144" i="35"/>
  <c r="K1143" i="35"/>
  <c r="K1142" i="35"/>
  <c r="K1141" i="35"/>
  <c r="K1140" i="35"/>
  <c r="K1139" i="35"/>
  <c r="K1138" i="35"/>
  <c r="K1137" i="35"/>
  <c r="K1136" i="35"/>
  <c r="K1135" i="35"/>
  <c r="K1134" i="35"/>
  <c r="K1133" i="35"/>
  <c r="K1132" i="35"/>
  <c r="K1131" i="35"/>
  <c r="K1130" i="35"/>
  <c r="K1129" i="35"/>
  <c r="K1120" i="35"/>
  <c r="K1119" i="35"/>
  <c r="K1118" i="35"/>
  <c r="K1117" i="35"/>
  <c r="K1116" i="35"/>
  <c r="K1115" i="35"/>
  <c r="K1114" i="35"/>
  <c r="K1113" i="35"/>
  <c r="K1112" i="35"/>
  <c r="K1111" i="35"/>
  <c r="K1110" i="35"/>
  <c r="K1109" i="35"/>
  <c r="K1108" i="35"/>
  <c r="K1107" i="35"/>
  <c r="K1106" i="35"/>
  <c r="K1105" i="35"/>
  <c r="K1104" i="35"/>
  <c r="K1103" i="35"/>
  <c r="K1102" i="35"/>
  <c r="K1101" i="35"/>
  <c r="K1100" i="35"/>
  <c r="K1099" i="35"/>
  <c r="K1098" i="35"/>
  <c r="K1097" i="35"/>
  <c r="K1096" i="35"/>
  <c r="K1095" i="35"/>
  <c r="K1094" i="35"/>
  <c r="K1093" i="35"/>
  <c r="K1084" i="35"/>
  <c r="K1083" i="35"/>
  <c r="K1082" i="35"/>
  <c r="K1081" i="35"/>
  <c r="K1080" i="35"/>
  <c r="K1079" i="35"/>
  <c r="K1078" i="35"/>
  <c r="K1077" i="35"/>
  <c r="K1076" i="35"/>
  <c r="K1075" i="35"/>
  <c r="K1074" i="35"/>
  <c r="K1073" i="35"/>
  <c r="K1072" i="35"/>
  <c r="K1071" i="35"/>
  <c r="K1070" i="35"/>
  <c r="K1069" i="35"/>
  <c r="K1068" i="35"/>
  <c r="K1067" i="35"/>
  <c r="K1066" i="35"/>
  <c r="K1065" i="35"/>
  <c r="K1064" i="35"/>
  <c r="K1063" i="35"/>
  <c r="K1062" i="35"/>
  <c r="K1061" i="35"/>
  <c r="K1060" i="35"/>
  <c r="K1059" i="35"/>
  <c r="K1058" i="35"/>
  <c r="K1057" i="35"/>
  <c r="K1056" i="35"/>
  <c r="K1055" i="35"/>
  <c r="K1054" i="35"/>
  <c r="K1053" i="35"/>
  <c r="K1052" i="35"/>
  <c r="K1051" i="35"/>
  <c r="K1050" i="35"/>
  <c r="K1049" i="35"/>
  <c r="K1048" i="35"/>
  <c r="K1047" i="35"/>
  <c r="K1046" i="35"/>
  <c r="K1045" i="35"/>
  <c r="K1044" i="35"/>
  <c r="K1043" i="35"/>
  <c r="K1042" i="35"/>
  <c r="K1041" i="35"/>
  <c r="K1040" i="35"/>
  <c r="K1039" i="35"/>
  <c r="K1038" i="35"/>
  <c r="K1037" i="35"/>
  <c r="K1036" i="35"/>
  <c r="K1035" i="35"/>
  <c r="K1034" i="35"/>
  <c r="K1033" i="35"/>
  <c r="K1032" i="35"/>
  <c r="K1031" i="35"/>
  <c r="K1030" i="35"/>
  <c r="K1029" i="35"/>
  <c r="K1028" i="35"/>
  <c r="K1027" i="35"/>
  <c r="K1026" i="35"/>
  <c r="K1025" i="35"/>
  <c r="K1024" i="35"/>
  <c r="K1023" i="35"/>
  <c r="K1022" i="35"/>
  <c r="K996" i="35"/>
  <c r="K972" i="35"/>
  <c r="K963" i="35"/>
  <c r="K962" i="35"/>
  <c r="K961" i="35"/>
  <c r="K960" i="35"/>
  <c r="K959" i="35"/>
  <c r="K958" i="35"/>
  <c r="K957" i="35"/>
  <c r="K956" i="35"/>
  <c r="K955" i="35"/>
  <c r="K954" i="35"/>
  <c r="K953" i="35"/>
  <c r="K952" i="35"/>
  <c r="K951" i="35"/>
  <c r="K950" i="35"/>
  <c r="K949" i="35"/>
  <c r="K948" i="35"/>
  <c r="K947" i="35"/>
  <c r="K946" i="35"/>
  <c r="K945" i="35"/>
  <c r="K944" i="35"/>
  <c r="K943" i="35"/>
  <c r="K942" i="35"/>
  <c r="K941" i="35"/>
  <c r="K940" i="35"/>
  <c r="K837" i="35"/>
  <c r="K836" i="35"/>
  <c r="K835" i="35"/>
  <c r="K834" i="35"/>
  <c r="K833" i="35"/>
  <c r="K832" i="35"/>
  <c r="K831" i="35"/>
  <c r="K830" i="35"/>
  <c r="K829" i="35"/>
  <c r="K828" i="35"/>
  <c r="K827" i="35"/>
  <c r="K826" i="35"/>
  <c r="K825" i="35"/>
  <c r="K824" i="35"/>
  <c r="K823" i="35"/>
  <c r="K822" i="35"/>
  <c r="K821" i="35"/>
  <c r="K820" i="35"/>
  <c r="K819" i="35"/>
  <c r="K818" i="35"/>
  <c r="K817" i="35"/>
  <c r="K816" i="35"/>
  <c r="K815" i="35"/>
  <c r="K814" i="35"/>
  <c r="K591" i="35"/>
  <c r="K590" i="35"/>
  <c r="K589" i="35"/>
  <c r="K588" i="35"/>
  <c r="K587" i="35"/>
  <c r="K586" i="35"/>
  <c r="K585" i="35"/>
  <c r="K584" i="35"/>
  <c r="K583" i="35"/>
  <c r="K582" i="35"/>
  <c r="K581" i="35"/>
  <c r="K580" i="35"/>
  <c r="K579" i="35"/>
  <c r="K578" i="35"/>
  <c r="K577" i="35"/>
  <c r="K576" i="35"/>
  <c r="K575" i="35"/>
  <c r="K574" i="35"/>
  <c r="K522" i="35"/>
  <c r="K521" i="35"/>
  <c r="K520" i="35"/>
  <c r="K519" i="35"/>
  <c r="K518" i="35"/>
  <c r="K517" i="35"/>
  <c r="K516" i="35"/>
  <c r="K515" i="35"/>
  <c r="K514" i="35"/>
  <c r="K513" i="35"/>
  <c r="K512" i="35"/>
  <c r="K511" i="35"/>
  <c r="K510" i="35"/>
  <c r="K509" i="35"/>
  <c r="K508" i="35"/>
  <c r="K507" i="35"/>
  <c r="K506" i="35"/>
  <c r="K505" i="35"/>
  <c r="K504" i="35"/>
  <c r="K503" i="35"/>
  <c r="K502" i="35"/>
  <c r="K501" i="35"/>
  <c r="L1616" i="35"/>
  <c r="M1616" i="35"/>
  <c r="N1616" i="35"/>
  <c r="L1617" i="35"/>
  <c r="M1617" i="35"/>
  <c r="N1617" i="35"/>
  <c r="L1618" i="35"/>
  <c r="M1618" i="35"/>
  <c r="N1618" i="35"/>
  <c r="L1619" i="35"/>
  <c r="M1619" i="35"/>
  <c r="N1619" i="35"/>
  <c r="L1620" i="35"/>
  <c r="M1620" i="35"/>
  <c r="N1620" i="35"/>
  <c r="G1616" i="35"/>
  <c r="H1616" i="35"/>
  <c r="P1616" i="35" s="1"/>
  <c r="G1617" i="35"/>
  <c r="H1617" i="35"/>
  <c r="P1617" i="35" s="1"/>
  <c r="G1618" i="35"/>
  <c r="H1618" i="35"/>
  <c r="P1618" i="35" s="1"/>
  <c r="G1619" i="35"/>
  <c r="H1619" i="35"/>
  <c r="P1619" i="35" s="1"/>
  <c r="G1620" i="35"/>
  <c r="H1620" i="35"/>
  <c r="P1620" i="35" s="1"/>
  <c r="N1635" i="35"/>
  <c r="L1635" i="35"/>
  <c r="N1634" i="35"/>
  <c r="L1634" i="35"/>
  <c r="N1633" i="35"/>
  <c r="L1633" i="35"/>
  <c r="N1632" i="35"/>
  <c r="L1632" i="35"/>
  <c r="N1631" i="35"/>
  <c r="L1631" i="35"/>
  <c r="G1631" i="35"/>
  <c r="O1631" i="35" s="1"/>
  <c r="N1624" i="35"/>
  <c r="L1624" i="35"/>
  <c r="G1624" i="35"/>
  <c r="O1624" i="35" s="1"/>
  <c r="N1623" i="35"/>
  <c r="L1623" i="35"/>
  <c r="G1623" i="35"/>
  <c r="O1623" i="35" s="1"/>
  <c r="N1615" i="35"/>
  <c r="M1615" i="35"/>
  <c r="L1615" i="35"/>
  <c r="H1615" i="35"/>
  <c r="P1615" i="35" s="1"/>
  <c r="G1615" i="35"/>
  <c r="O1615" i="35" s="1"/>
  <c r="N1589" i="35"/>
  <c r="M1589" i="35"/>
  <c r="L1589" i="35"/>
  <c r="H1589" i="35"/>
  <c r="P1589" i="35" s="1"/>
  <c r="G1589" i="35"/>
  <c r="O1589" i="35" s="1"/>
  <c r="N1567" i="35"/>
  <c r="L1567" i="35"/>
  <c r="G1567" i="35"/>
  <c r="O1567" i="35" s="1"/>
  <c r="N1564" i="35"/>
  <c r="M1564" i="35"/>
  <c r="L1564" i="35"/>
  <c r="H1564" i="35"/>
  <c r="P1564" i="35" s="1"/>
  <c r="G1564" i="35"/>
  <c r="J874" i="35" l="1"/>
  <c r="L874" i="35"/>
  <c r="Q874" i="35" s="1"/>
  <c r="C77" i="49" s="1"/>
  <c r="J1619" i="41"/>
  <c r="Q874" i="41"/>
  <c r="J1763" i="41"/>
  <c r="J1764" i="41" s="1"/>
  <c r="J1705" i="41"/>
  <c r="J1788" i="41"/>
  <c r="J1616" i="41"/>
  <c r="J873" i="41"/>
  <c r="O1616" i="41"/>
  <c r="Q1616" i="41" s="1"/>
  <c r="J1618" i="41"/>
  <c r="J1759" i="41"/>
  <c r="E119" i="40"/>
  <c r="P1620" i="41"/>
  <c r="E128" i="40"/>
  <c r="J872" i="41"/>
  <c r="Q1677" i="41"/>
  <c r="O1674" i="41"/>
  <c r="O1680" i="41"/>
  <c r="J879" i="41"/>
  <c r="J880" i="41" s="1"/>
  <c r="O1624" i="41"/>
  <c r="Q873" i="41"/>
  <c r="O881" i="35"/>
  <c r="Q875" i="41"/>
  <c r="J876" i="41"/>
  <c r="Q879" i="41"/>
  <c r="Q872" i="41"/>
  <c r="J875" i="41"/>
  <c r="J874" i="41"/>
  <c r="Q876" i="41"/>
  <c r="J1790" i="41"/>
  <c r="O1618" i="41"/>
  <c r="Q1618" i="41" s="1"/>
  <c r="J1662" i="41"/>
  <c r="J1564" i="41"/>
  <c r="J1565" i="41" s="1"/>
  <c r="J1569" i="41" s="1"/>
  <c r="J1570" i="41" s="1"/>
  <c r="J1572" i="41" s="1"/>
  <c r="J1577" i="41" s="1"/>
  <c r="J1583" i="41" s="1"/>
  <c r="W42" i="41" s="1"/>
  <c r="J1703" i="41"/>
  <c r="O1639" i="41"/>
  <c r="Q1639" i="41" s="1"/>
  <c r="Q1662" i="41"/>
  <c r="O1638" i="41"/>
  <c r="Q1638" i="41" s="1"/>
  <c r="O1637" i="41"/>
  <c r="Q1637" i="41" s="1"/>
  <c r="Q1702" i="41"/>
  <c r="O1759" i="41"/>
  <c r="J1633" i="41"/>
  <c r="J1636" i="41"/>
  <c r="J1658" i="41"/>
  <c r="J1701" i="41"/>
  <c r="J1732" i="41"/>
  <c r="J1733" i="41" s="1"/>
  <c r="Q1676" i="41"/>
  <c r="J1828" i="41"/>
  <c r="J1623" i="41"/>
  <c r="O1632" i="41"/>
  <c r="Q1632" i="41" s="1"/>
  <c r="Q1770" i="41"/>
  <c r="J1789" i="41"/>
  <c r="Q1617" i="41"/>
  <c r="J1770" i="41"/>
  <c r="J1771" i="41" s="1"/>
  <c r="Q1674" i="41"/>
  <c r="Q1680" i="41"/>
  <c r="Q1763" i="41"/>
  <c r="O1683" i="41"/>
  <c r="Q1683" i="41" s="1"/>
  <c r="O1679" i="41"/>
  <c r="Q1660" i="41"/>
  <c r="J1661" i="41"/>
  <c r="J1677" i="41"/>
  <c r="P1704" i="41"/>
  <c r="Q1704" i="41" s="1"/>
  <c r="M1780" i="41"/>
  <c r="M1811" i="41"/>
  <c r="Q1620" i="41"/>
  <c r="Q1636" i="41"/>
  <c r="Q1659" i="41"/>
  <c r="Q1661" i="41"/>
  <c r="Q1663" i="41"/>
  <c r="O1682" i="41"/>
  <c r="Q1624" i="41"/>
  <c r="J1829" i="41"/>
  <c r="J1634" i="41"/>
  <c r="O1640" i="41"/>
  <c r="O1681" i="41"/>
  <c r="Q1681" i="41" s="1"/>
  <c r="Q876" i="35"/>
  <c r="C84" i="49" s="1"/>
  <c r="J878" i="35"/>
  <c r="Q878" i="35"/>
  <c r="C81" i="49" s="1"/>
  <c r="Q1659" i="35"/>
  <c r="Q1661" i="35"/>
  <c r="Q1663" i="35"/>
  <c r="J875" i="35"/>
  <c r="Q877" i="35"/>
  <c r="C79" i="49" s="1"/>
  <c r="Q875" i="35"/>
  <c r="C105" i="49" s="1"/>
  <c r="J877" i="35"/>
  <c r="Q881" i="35"/>
  <c r="C109" i="49" s="1"/>
  <c r="J876" i="35"/>
  <c r="O1680" i="35"/>
  <c r="Q1680" i="35" s="1"/>
  <c r="Q1702" i="35"/>
  <c r="Q1704" i="35"/>
  <c r="M1811" i="35"/>
  <c r="J1788" i="35"/>
  <c r="O1683" i="35"/>
  <c r="Q1683" i="35" s="1"/>
  <c r="O1679" i="35"/>
  <c r="Q1679" i="35" s="1"/>
  <c r="Q1660" i="35"/>
  <c r="Q1662" i="35"/>
  <c r="O1682" i="35"/>
  <c r="Q1682" i="35" s="1"/>
  <c r="O1640" i="35"/>
  <c r="Q1640" i="35" s="1"/>
  <c r="O1639" i="35"/>
  <c r="Q1703" i="35"/>
  <c r="O1638" i="35"/>
  <c r="Q1638" i="35" s="1"/>
  <c r="O1681" i="35"/>
  <c r="Q1681" i="35" s="1"/>
  <c r="O1637" i="35"/>
  <c r="Q1637" i="35" s="1"/>
  <c r="Q1705" i="35"/>
  <c r="O1636" i="35"/>
  <c r="Q1636" i="35" s="1"/>
  <c r="Q1735" i="41"/>
  <c r="Q1789" i="41"/>
  <c r="K133" i="49"/>
  <c r="K123" i="49"/>
  <c r="K162" i="49"/>
  <c r="Q1640" i="41"/>
  <c r="Q1564" i="41"/>
  <c r="Q1678" i="41"/>
  <c r="Q1679" i="41"/>
  <c r="Q1635" i="41"/>
  <c r="Q1639" i="35"/>
  <c r="Q1682" i="41"/>
  <c r="O1788" i="41"/>
  <c r="Q1788" i="41" s="1"/>
  <c r="Q1790" i="41"/>
  <c r="O1795" i="41"/>
  <c r="Q1795" i="41" s="1"/>
  <c r="J1760" i="41"/>
  <c r="Q1760" i="41"/>
  <c r="Q1759" i="41"/>
  <c r="J1735" i="41"/>
  <c r="J1736" i="41" s="1"/>
  <c r="Q1708" i="41"/>
  <c r="O1701" i="41"/>
  <c r="Q1701" i="41" s="1"/>
  <c r="J1702" i="41"/>
  <c r="O1658" i="41"/>
  <c r="Q1658" i="41" s="1"/>
  <c r="Q1666" i="41"/>
  <c r="J1667" i="41"/>
  <c r="Q1667" i="41"/>
  <c r="J1625" i="41"/>
  <c r="Q1623" i="41"/>
  <c r="Q1615" i="41"/>
  <c r="J1615" i="41"/>
  <c r="O1567" i="41"/>
  <c r="Q1567" i="41"/>
  <c r="Q1633" i="41"/>
  <c r="Q1631" i="41"/>
  <c r="Q1791" i="41"/>
  <c r="Q1634" i="41"/>
  <c r="Q1776" i="41"/>
  <c r="O1619" i="41"/>
  <c r="Q1619" i="41" s="1"/>
  <c r="J1660" i="41"/>
  <c r="O1675" i="41"/>
  <c r="Q1675" i="41" s="1"/>
  <c r="O1705" i="41"/>
  <c r="Q1705" i="41" s="1"/>
  <c r="J1776" i="41"/>
  <c r="J1777" i="41" s="1"/>
  <c r="P1589" i="41"/>
  <c r="Q1589" i="41" s="1"/>
  <c r="J1631" i="41"/>
  <c r="J1666" i="41"/>
  <c r="J1791" i="41"/>
  <c r="J1659" i="41"/>
  <c r="J1663" i="41"/>
  <c r="J1676" i="41"/>
  <c r="J1617" i="41"/>
  <c r="J1678" i="41"/>
  <c r="J1635" i="41"/>
  <c r="O1703" i="41"/>
  <c r="Q1703" i="41" s="1"/>
  <c r="O1732" i="41"/>
  <c r="Q1732" i="41" s="1"/>
  <c r="O1828" i="41"/>
  <c r="J1830" i="41"/>
  <c r="O1829" i="41"/>
  <c r="P1830" i="41"/>
  <c r="J1790" i="35"/>
  <c r="O1788" i="35"/>
  <c r="Q1788" i="35" s="1"/>
  <c r="J1791" i="35"/>
  <c r="O1666" i="35"/>
  <c r="Q1666" i="35" s="1"/>
  <c r="O1735" i="35"/>
  <c r="Q1735" i="35" s="1"/>
  <c r="O1791" i="35"/>
  <c r="Q1791" i="35" s="1"/>
  <c r="O1790" i="35"/>
  <c r="Q1790" i="35" s="1"/>
  <c r="J1789" i="35"/>
  <c r="Q1795" i="35"/>
  <c r="Q1789" i="35"/>
  <c r="J1795" i="35"/>
  <c r="J1796" i="35" s="1"/>
  <c r="J1760" i="35"/>
  <c r="M1780" i="35"/>
  <c r="O1770" i="35"/>
  <c r="Q1770" i="35" s="1"/>
  <c r="C78" i="49" s="1"/>
  <c r="Q1760" i="35"/>
  <c r="Q1776" i="35"/>
  <c r="Q1763" i="35"/>
  <c r="J1759" i="35"/>
  <c r="J1763" i="35"/>
  <c r="J1764" i="35" s="1"/>
  <c r="J1776" i="35"/>
  <c r="Q1759" i="35"/>
  <c r="J1732" i="35"/>
  <c r="J1733" i="35" s="1"/>
  <c r="J1737" i="35" s="1"/>
  <c r="J1738" i="35" s="1"/>
  <c r="J1745" i="35" s="1"/>
  <c r="J1751" i="35" s="1"/>
  <c r="W47" i="35" s="1"/>
  <c r="Q1732" i="35"/>
  <c r="J1708" i="35"/>
  <c r="J1709" i="35" s="1"/>
  <c r="J1702" i="35"/>
  <c r="J1703" i="35"/>
  <c r="Q1708" i="35"/>
  <c r="Q1701" i="35"/>
  <c r="J1705" i="35"/>
  <c r="J1701" i="35"/>
  <c r="J1704" i="35"/>
  <c r="J1658" i="35"/>
  <c r="J1684" i="35"/>
  <c r="J1663" i="35"/>
  <c r="J1662" i="35"/>
  <c r="O1675" i="35"/>
  <c r="Q1675" i="35" s="1"/>
  <c r="O1674" i="35"/>
  <c r="Q1674" i="35" s="1"/>
  <c r="O1677" i="35"/>
  <c r="Q1677" i="35" s="1"/>
  <c r="O1633" i="35"/>
  <c r="Q1633" i="35" s="1"/>
  <c r="J1635" i="35"/>
  <c r="O1632" i="35"/>
  <c r="Q1632" i="35" s="1"/>
  <c r="O1634" i="35"/>
  <c r="Q1634" i="35" s="1"/>
  <c r="J1659" i="35"/>
  <c r="O1676" i="35"/>
  <c r="Q1676" i="35" s="1"/>
  <c r="Q1658" i="35"/>
  <c r="Q1667" i="35"/>
  <c r="J1661" i="35"/>
  <c r="J1667" i="35"/>
  <c r="J1668" i="35" s="1"/>
  <c r="O1678" i="35"/>
  <c r="Q1678" i="35" s="1"/>
  <c r="J1660" i="35"/>
  <c r="J1617" i="35"/>
  <c r="O1617" i="35"/>
  <c r="Q1617" i="35" s="1"/>
  <c r="J1620" i="35"/>
  <c r="J1619" i="35"/>
  <c r="O1620" i="35"/>
  <c r="Q1620" i="35" s="1"/>
  <c r="J1618" i="35"/>
  <c r="O1619" i="35"/>
  <c r="Q1619" i="35" s="1"/>
  <c r="J1616" i="35"/>
  <c r="O1616" i="35"/>
  <c r="Q1616" i="35" s="1"/>
  <c r="O1618" i="35"/>
  <c r="Q1618" i="35" s="1"/>
  <c r="J1564" i="35"/>
  <c r="J1565" i="35" s="1"/>
  <c r="Q1624" i="35"/>
  <c r="J1615" i="35"/>
  <c r="J1631" i="35"/>
  <c r="J1623" i="35"/>
  <c r="Q1635" i="35"/>
  <c r="C217" i="49" s="1"/>
  <c r="Q1623" i="35"/>
  <c r="Q1631" i="35"/>
  <c r="Q1615" i="35"/>
  <c r="J1624" i="35"/>
  <c r="J1589" i="35"/>
  <c r="J1590" i="35" s="1"/>
  <c r="J1593" i="35" s="1"/>
  <c r="J1594" i="35" s="1"/>
  <c r="J1596" i="35" s="1"/>
  <c r="J1601" i="35" s="1"/>
  <c r="J1607" i="35" s="1"/>
  <c r="W43" i="35" s="1"/>
  <c r="Q1589" i="35"/>
  <c r="Q1567" i="35"/>
  <c r="J1567" i="35"/>
  <c r="J1568" i="35" s="1"/>
  <c r="O1564" i="35"/>
  <c r="Q1564" i="35" s="1"/>
  <c r="C102" i="49" l="1"/>
  <c r="J1737" i="41"/>
  <c r="J1738" i="41" s="1"/>
  <c r="J1745" i="41" s="1"/>
  <c r="J1751" i="41" s="1"/>
  <c r="W47" i="41" s="1"/>
  <c r="E134" i="40" s="1"/>
  <c r="F134" i="40" s="1"/>
  <c r="J1761" i="41"/>
  <c r="J1765" i="41" s="1"/>
  <c r="J1766" i="41" s="1"/>
  <c r="J1774" i="41" s="1"/>
  <c r="J1782" i="41" s="1"/>
  <c r="W48" i="41" s="1"/>
  <c r="J877" i="41"/>
  <c r="J881" i="41" s="1"/>
  <c r="J882" i="41" s="1"/>
  <c r="J890" i="41" s="1"/>
  <c r="J896" i="41" s="1"/>
  <c r="W50" i="41" s="1"/>
  <c r="J1706" i="41"/>
  <c r="J1710" i="41" s="1"/>
  <c r="J1711" i="41" s="1"/>
  <c r="J1718" i="41" s="1"/>
  <c r="J1724" i="41" s="1"/>
  <c r="W46" i="41" s="1"/>
  <c r="E124" i="40" s="1"/>
  <c r="J1664" i="41"/>
  <c r="J128" i="51"/>
  <c r="C100" i="49"/>
  <c r="E119" i="32"/>
  <c r="F119" i="32" s="1"/>
  <c r="E194" i="32"/>
  <c r="F194" i="32" s="1"/>
  <c r="E128" i="32"/>
  <c r="F128" i="32" s="1"/>
  <c r="J126" i="51"/>
  <c r="C95" i="49"/>
  <c r="J148" i="51"/>
  <c r="C141" i="49"/>
  <c r="J133" i="51"/>
  <c r="C111" i="49"/>
  <c r="J139" i="51"/>
  <c r="C125" i="49"/>
  <c r="J123" i="51"/>
  <c r="C91" i="49"/>
  <c r="J162" i="51"/>
  <c r="C176" i="49"/>
  <c r="E127" i="40"/>
  <c r="E193" i="40"/>
  <c r="F193" i="40" s="1"/>
  <c r="E118" i="40"/>
  <c r="E189" i="40"/>
  <c r="F189" i="40" s="1"/>
  <c r="E110" i="40"/>
  <c r="F110" i="40" s="1"/>
  <c r="E125" i="32"/>
  <c r="F125" i="32" s="1"/>
  <c r="E134" i="32"/>
  <c r="F134" i="32" s="1"/>
  <c r="E200" i="32"/>
  <c r="F200" i="32" s="1"/>
  <c r="K128" i="49"/>
  <c r="J129" i="51"/>
  <c r="J115" i="51"/>
  <c r="K115" i="49"/>
  <c r="K131" i="49"/>
  <c r="J131" i="51"/>
  <c r="J116" i="51"/>
  <c r="K116" i="49"/>
  <c r="J197" i="51"/>
  <c r="K197" i="49"/>
  <c r="K117" i="49"/>
  <c r="J117" i="51"/>
  <c r="K119" i="49"/>
  <c r="J119" i="51"/>
  <c r="R897" i="41"/>
  <c r="R1782" i="41"/>
  <c r="R896" i="41"/>
  <c r="R899" i="35"/>
  <c r="R898" i="35"/>
  <c r="J1793" i="41"/>
  <c r="J1797" i="41" s="1"/>
  <c r="J1798" i="41" s="1"/>
  <c r="J1806" i="41" s="1"/>
  <c r="J1813" i="41" s="1"/>
  <c r="W49" i="41" s="1"/>
  <c r="J1831" i="41"/>
  <c r="J1641" i="41"/>
  <c r="J1621" i="41"/>
  <c r="J1626" i="41" s="1"/>
  <c r="J1627" i="41" s="1"/>
  <c r="J1684" i="41"/>
  <c r="R1783" i="41"/>
  <c r="J1668" i="41"/>
  <c r="J879" i="35"/>
  <c r="J883" i="35" s="1"/>
  <c r="J884" i="35" s="1"/>
  <c r="J892" i="35" s="1"/>
  <c r="J898" i="35" s="1"/>
  <c r="W50" i="35" s="1"/>
  <c r="R1583" i="41"/>
  <c r="K139" i="49"/>
  <c r="K126" i="49"/>
  <c r="K6" i="49"/>
  <c r="R1725" i="41"/>
  <c r="R1650" i="41"/>
  <c r="R1651" i="41"/>
  <c r="K148" i="49"/>
  <c r="K78" i="49"/>
  <c r="K129" i="49"/>
  <c r="R1724" i="41"/>
  <c r="R1694" i="41"/>
  <c r="R1582" i="41"/>
  <c r="R1606" i="41"/>
  <c r="R1607" i="41"/>
  <c r="R1752" i="41"/>
  <c r="R1751" i="41"/>
  <c r="R1814" i="41"/>
  <c r="R1813" i="41"/>
  <c r="R1693" i="41"/>
  <c r="J1793" i="35"/>
  <c r="J1797" i="35" s="1"/>
  <c r="J1798" i="35" s="1"/>
  <c r="F128" i="40"/>
  <c r="F119" i="40"/>
  <c r="R1814" i="35"/>
  <c r="R1813" i="35"/>
  <c r="J1777" i="35"/>
  <c r="J1761" i="35"/>
  <c r="J1765" i="35" s="1"/>
  <c r="J1766" i="35" s="1"/>
  <c r="J1771" i="35"/>
  <c r="R1782" i="35"/>
  <c r="R1783" i="35"/>
  <c r="R1751" i="35"/>
  <c r="R1752" i="35"/>
  <c r="J1706" i="35"/>
  <c r="J1710" i="35" s="1"/>
  <c r="J1711" i="35" s="1"/>
  <c r="J1718" i="35" s="1"/>
  <c r="J1724" i="35" s="1"/>
  <c r="W46" i="35" s="1"/>
  <c r="R1725" i="35"/>
  <c r="R1724" i="35"/>
  <c r="J1641" i="35"/>
  <c r="J1664" i="35"/>
  <c r="J1669" i="35" s="1"/>
  <c r="J1670" i="35" s="1"/>
  <c r="J1687" i="35" s="1"/>
  <c r="R1694" i="35"/>
  <c r="R1693" i="35"/>
  <c r="J1621" i="35"/>
  <c r="J1569" i="35"/>
  <c r="J1570" i="35" s="1"/>
  <c r="J1572" i="35" s="1"/>
  <c r="J1577" i="35" s="1"/>
  <c r="J1583" i="35" s="1"/>
  <c r="W42" i="35" s="1"/>
  <c r="J1625" i="35"/>
  <c r="R1651" i="35"/>
  <c r="R1650" i="35"/>
  <c r="R1607" i="35"/>
  <c r="R1606" i="35"/>
  <c r="R1583" i="35"/>
  <c r="R1582" i="35"/>
  <c r="E200" i="40" l="1"/>
  <c r="J1669" i="41"/>
  <c r="J1670" i="41" s="1"/>
  <c r="J1687" i="41" s="1"/>
  <c r="J1693" i="41" s="1"/>
  <c r="W45" i="41" s="1"/>
  <c r="E130" i="40" s="1"/>
  <c r="E125" i="40"/>
  <c r="F125" i="40" s="1"/>
  <c r="E199" i="40"/>
  <c r="E133" i="40"/>
  <c r="F133" i="40" s="1"/>
  <c r="J1644" i="41"/>
  <c r="J1650" i="41" s="1"/>
  <c r="W44" i="41" s="1"/>
  <c r="E195" i="40" s="1"/>
  <c r="E122" i="40"/>
  <c r="E197" i="40"/>
  <c r="E131" i="40"/>
  <c r="E123" i="40"/>
  <c r="E132" i="40"/>
  <c r="E198" i="40"/>
  <c r="F198" i="40" s="1"/>
  <c r="E133" i="32"/>
  <c r="F133" i="32" s="1"/>
  <c r="E199" i="32"/>
  <c r="F199" i="32" s="1"/>
  <c r="E124" i="32"/>
  <c r="F124" i="32" s="1"/>
  <c r="E193" i="32"/>
  <c r="F193" i="32" s="1"/>
  <c r="E118" i="32"/>
  <c r="F118" i="32" s="1"/>
  <c r="E127" i="32"/>
  <c r="F127" i="32" s="1"/>
  <c r="E189" i="32"/>
  <c r="F189" i="32" s="1"/>
  <c r="E110" i="32"/>
  <c r="F110" i="32" s="1"/>
  <c r="F124" i="40"/>
  <c r="F127" i="40"/>
  <c r="F118" i="40"/>
  <c r="J1806" i="35"/>
  <c r="J1813" i="35" s="1"/>
  <c r="W49" i="35" s="1"/>
  <c r="J1774" i="35"/>
  <c r="J1782" i="35" s="1"/>
  <c r="W48" i="35" s="1"/>
  <c r="J1626" i="35"/>
  <c r="J1627" i="35" s="1"/>
  <c r="J1644" i="35" s="1"/>
  <c r="J1650" i="35" s="1"/>
  <c r="W44" i="35" s="1"/>
  <c r="J1693" i="35"/>
  <c r="W45" i="35" s="1"/>
  <c r="E196" i="40" l="1"/>
  <c r="E129" i="40"/>
  <c r="F129" i="40" s="1"/>
  <c r="E120" i="40"/>
  <c r="F120" i="40" s="1"/>
  <c r="E121" i="40"/>
  <c r="F121" i="40" s="1"/>
  <c r="E122" i="32"/>
  <c r="F122" i="32" s="1"/>
  <c r="E197" i="32"/>
  <c r="F197" i="32" s="1"/>
  <c r="E131" i="32"/>
  <c r="F131" i="32" s="1"/>
  <c r="E198" i="32"/>
  <c r="F198" i="32" s="1"/>
  <c r="E132" i="32"/>
  <c r="F132" i="32" s="1"/>
  <c r="E123" i="32"/>
  <c r="F123" i="32" s="1"/>
  <c r="E195" i="32"/>
  <c r="F195" i="32" s="1"/>
  <c r="E120" i="32"/>
  <c r="F120" i="32" s="1"/>
  <c r="E129" i="32"/>
  <c r="F129" i="32" s="1"/>
  <c r="E130" i="32"/>
  <c r="F130" i="32" s="1"/>
  <c r="E196" i="32"/>
  <c r="F196" i="32" s="1"/>
  <c r="E121" i="32"/>
  <c r="F121" i="32" s="1"/>
  <c r="F130" i="40"/>
  <c r="F122" i="40"/>
  <c r="F131" i="40"/>
  <c r="F123" i="40"/>
  <c r="F132" i="40"/>
  <c r="I213" i="32" l="1"/>
  <c r="I213" i="40"/>
  <c r="N1535" i="41"/>
  <c r="M1535" i="41"/>
  <c r="L1535" i="41"/>
  <c r="H1535" i="41"/>
  <c r="P1535" i="41" s="1"/>
  <c r="G1535" i="41"/>
  <c r="N1537" i="35"/>
  <c r="M1537" i="35"/>
  <c r="L1537" i="35"/>
  <c r="H1537" i="35"/>
  <c r="P1537" i="35" s="1"/>
  <c r="G1537" i="35"/>
  <c r="G49" i="41"/>
  <c r="H49" i="41"/>
  <c r="G50" i="41"/>
  <c r="O50" i="41" s="1"/>
  <c r="H50" i="41"/>
  <c r="G51" i="41"/>
  <c r="O51" i="41" s="1"/>
  <c r="H51" i="41"/>
  <c r="P51" i="41" s="1"/>
  <c r="G52" i="41"/>
  <c r="O52" i="41" s="1"/>
  <c r="H52" i="41"/>
  <c r="P52" i="41" s="1"/>
  <c r="G53" i="41"/>
  <c r="H53" i="41"/>
  <c r="P53" i="41" s="1"/>
  <c r="G54" i="41"/>
  <c r="O54" i="41" s="1"/>
  <c r="H54" i="41"/>
  <c r="P54" i="41" s="1"/>
  <c r="H48" i="41"/>
  <c r="P48" i="41" s="1"/>
  <c r="G48" i="41"/>
  <c r="O48" i="41" s="1"/>
  <c r="D152" i="32"/>
  <c r="D155" i="32"/>
  <c r="D162" i="32"/>
  <c r="D170" i="32"/>
  <c r="D174" i="32"/>
  <c r="D175" i="32"/>
  <c r="D176" i="32"/>
  <c r="D177" i="32"/>
  <c r="D178" i="32"/>
  <c r="D179" i="32"/>
  <c r="D180" i="32"/>
  <c r="D181" i="32"/>
  <c r="D182" i="32"/>
  <c r="D183" i="32"/>
  <c r="D184" i="32"/>
  <c r="D192" i="32"/>
  <c r="D11" i="40"/>
  <c r="D164" i="40" s="1"/>
  <c r="D10" i="40"/>
  <c r="D165" i="40" s="1"/>
  <c r="D9" i="40"/>
  <c r="D8" i="40"/>
  <c r="D7" i="40"/>
  <c r="D163" i="40" s="1"/>
  <c r="D6" i="40"/>
  <c r="O79" i="41"/>
  <c r="N79" i="41"/>
  <c r="L79" i="41"/>
  <c r="O78" i="41"/>
  <c r="N78" i="41"/>
  <c r="L78" i="41"/>
  <c r="N74" i="41"/>
  <c r="L74" i="41"/>
  <c r="H74" i="41"/>
  <c r="O74" i="41" s="1"/>
  <c r="N73" i="41"/>
  <c r="L73" i="41"/>
  <c r="H73" i="41"/>
  <c r="O73" i="41" s="1"/>
  <c r="N67" i="41"/>
  <c r="L67" i="41"/>
  <c r="G67" i="41"/>
  <c r="J67" i="41" s="1"/>
  <c r="N66" i="41"/>
  <c r="L66" i="41"/>
  <c r="G66" i="41"/>
  <c r="J66" i="41" s="1"/>
  <c r="N65" i="41"/>
  <c r="L65" i="41"/>
  <c r="G65" i="41"/>
  <c r="J65" i="41" s="1"/>
  <c r="N64" i="41"/>
  <c r="L64" i="41"/>
  <c r="G64" i="41"/>
  <c r="O64" i="41" s="1"/>
  <c r="N57" i="41"/>
  <c r="L57" i="41"/>
  <c r="G57" i="41"/>
  <c r="J57" i="41" s="1"/>
  <c r="J58" i="41" s="1"/>
  <c r="N54" i="41"/>
  <c r="M54" i="41"/>
  <c r="L54" i="41"/>
  <c r="N53" i="41"/>
  <c r="M53" i="41"/>
  <c r="L53" i="41"/>
  <c r="N52" i="41"/>
  <c r="M52" i="41"/>
  <c r="L52" i="41"/>
  <c r="N51" i="41"/>
  <c r="M51" i="41"/>
  <c r="L51" i="41"/>
  <c r="N50" i="41"/>
  <c r="M50" i="41"/>
  <c r="L50" i="41"/>
  <c r="N49" i="41"/>
  <c r="M49" i="41"/>
  <c r="L49" i="41"/>
  <c r="N48" i="41"/>
  <c r="M48" i="41"/>
  <c r="L48" i="41"/>
  <c r="Y3" i="41"/>
  <c r="Y3" i="35"/>
  <c r="O80" i="35"/>
  <c r="N80" i="35"/>
  <c r="L80" i="35"/>
  <c r="O79" i="35"/>
  <c r="N79" i="35"/>
  <c r="L79" i="35"/>
  <c r="N75" i="35"/>
  <c r="L75" i="35"/>
  <c r="H75" i="35"/>
  <c r="J75" i="35" s="1"/>
  <c r="N74" i="35"/>
  <c r="L74" i="35"/>
  <c r="H74" i="35"/>
  <c r="O74" i="35" s="1"/>
  <c r="N68" i="35"/>
  <c r="L68" i="35"/>
  <c r="G68" i="35"/>
  <c r="O68" i="35" s="1"/>
  <c r="N67" i="35"/>
  <c r="L67" i="35"/>
  <c r="G67" i="35"/>
  <c r="J67" i="35" s="1"/>
  <c r="N66" i="35"/>
  <c r="L66" i="35"/>
  <c r="G66" i="35"/>
  <c r="O66" i="35" s="1"/>
  <c r="N65" i="35"/>
  <c r="L65" i="35"/>
  <c r="G65" i="35"/>
  <c r="J65" i="35" s="1"/>
  <c r="N58" i="35"/>
  <c r="L58" i="35"/>
  <c r="G58" i="35"/>
  <c r="O58" i="35" s="1"/>
  <c r="N55" i="35"/>
  <c r="M55" i="35"/>
  <c r="L55" i="35"/>
  <c r="H55" i="35"/>
  <c r="P55" i="35" s="1"/>
  <c r="G55" i="35"/>
  <c r="O55" i="35" s="1"/>
  <c r="N54" i="35"/>
  <c r="M54" i="35"/>
  <c r="L54" i="35"/>
  <c r="H54" i="35"/>
  <c r="P54" i="35" s="1"/>
  <c r="G54" i="35"/>
  <c r="O54" i="35" s="1"/>
  <c r="N53" i="35"/>
  <c r="M53" i="35"/>
  <c r="L53" i="35"/>
  <c r="H53" i="35"/>
  <c r="P53" i="35" s="1"/>
  <c r="G53" i="35"/>
  <c r="N52" i="35"/>
  <c r="M52" i="35"/>
  <c r="L52" i="35"/>
  <c r="H52" i="35"/>
  <c r="P52" i="35" s="1"/>
  <c r="G52" i="35"/>
  <c r="N51" i="35"/>
  <c r="M51" i="35"/>
  <c r="L51" i="35"/>
  <c r="H51" i="35"/>
  <c r="P51" i="35" s="1"/>
  <c r="G51" i="35"/>
  <c r="N50" i="35"/>
  <c r="M50" i="35"/>
  <c r="L50" i="35"/>
  <c r="H50" i="35"/>
  <c r="P50" i="35" s="1"/>
  <c r="G50" i="35"/>
  <c r="O50" i="35" s="1"/>
  <c r="N49" i="35"/>
  <c r="M49" i="35"/>
  <c r="L49" i="35"/>
  <c r="H49" i="35"/>
  <c r="P49" i="35" s="1"/>
  <c r="G49" i="35"/>
  <c r="O49" i="35" s="1"/>
  <c r="L961" i="41"/>
  <c r="K961" i="41"/>
  <c r="L963" i="35"/>
  <c r="D28" i="34"/>
  <c r="D29" i="34"/>
  <c r="D30" i="34"/>
  <c r="D31" i="34"/>
  <c r="D32" i="34"/>
  <c r="D33" i="34"/>
  <c r="B49" i="34"/>
  <c r="E49" i="34" s="1"/>
  <c r="D94" i="40"/>
  <c r="D153" i="40" s="1"/>
  <c r="D88" i="40"/>
  <c r="D85" i="40"/>
  <c r="D79" i="40"/>
  <c r="D73" i="40"/>
  <c r="D65" i="40"/>
  <c r="D173" i="40" s="1"/>
  <c r="D64" i="40"/>
  <c r="D62" i="40"/>
  <c r="D191" i="40" s="1"/>
  <c r="D61" i="40"/>
  <c r="D168" i="40" s="1"/>
  <c r="D55" i="40"/>
  <c r="D49" i="40"/>
  <c r="D41" i="40"/>
  <c r="D35" i="40"/>
  <c r="D28" i="40"/>
  <c r="D21" i="40"/>
  <c r="D14" i="40"/>
  <c r="D41" i="32"/>
  <c r="D79" i="32"/>
  <c r="D85" i="32"/>
  <c r="D73" i="32"/>
  <c r="D65" i="32"/>
  <c r="D64" i="32"/>
  <c r="D55" i="32"/>
  <c r="D49" i="32"/>
  <c r="D35" i="32"/>
  <c r="D28" i="32"/>
  <c r="D21" i="32"/>
  <c r="D14" i="32"/>
  <c r="G945" i="41"/>
  <c r="J945" i="41" s="1"/>
  <c r="J946" i="41" s="1"/>
  <c r="H939" i="41"/>
  <c r="G939" i="41"/>
  <c r="H938" i="41"/>
  <c r="G938" i="41"/>
  <c r="J953" i="41"/>
  <c r="D156" i="40" l="1"/>
  <c r="D90" i="40"/>
  <c r="D190" i="40" s="1"/>
  <c r="D169" i="40"/>
  <c r="C18" i="51"/>
  <c r="C18" i="49"/>
  <c r="J1535" i="41"/>
  <c r="J1536" i="41" s="1"/>
  <c r="J1539" i="41" s="1"/>
  <c r="J1540" i="41" s="1"/>
  <c r="J1547" i="41" s="1"/>
  <c r="J1553" i="41" s="1"/>
  <c r="W56" i="41" s="1"/>
  <c r="J51" i="41"/>
  <c r="E116" i="40"/>
  <c r="J53" i="41"/>
  <c r="D173" i="32"/>
  <c r="K161" i="35"/>
  <c r="K149" i="35"/>
  <c r="K153" i="35"/>
  <c r="K160" i="35"/>
  <c r="K148" i="35"/>
  <c r="K150" i="35"/>
  <c r="K159" i="35"/>
  <c r="K147" i="35"/>
  <c r="K170" i="35"/>
  <c r="K158" i="35"/>
  <c r="K146" i="35"/>
  <c r="K155" i="35"/>
  <c r="K163" i="35"/>
  <c r="K169" i="35"/>
  <c r="K157" i="35"/>
  <c r="K145" i="35"/>
  <c r="K167" i="35"/>
  <c r="K165" i="35"/>
  <c r="K168" i="35"/>
  <c r="K156" i="35"/>
  <c r="K162" i="35"/>
  <c r="K166" i="35"/>
  <c r="K154" i="35"/>
  <c r="K164" i="35"/>
  <c r="K152" i="35"/>
  <c r="K151" i="35"/>
  <c r="J1537" i="35"/>
  <c r="J1538" i="35" s="1"/>
  <c r="J1542" i="35" s="1"/>
  <c r="J1543" i="35" s="1"/>
  <c r="J1545" i="35" s="1"/>
  <c r="J1550" i="35" s="1"/>
  <c r="J1556" i="35" s="1"/>
  <c r="W59" i="35" s="1"/>
  <c r="J1542" i="41"/>
  <c r="O66" i="41"/>
  <c r="O1535" i="41"/>
  <c r="J64" i="41"/>
  <c r="J68" i="41" s="1"/>
  <c r="J50" i="41"/>
  <c r="J49" i="41"/>
  <c r="J52" i="41"/>
  <c r="J74" i="41"/>
  <c r="J51" i="35"/>
  <c r="O1537" i="35"/>
  <c r="J52" i="35"/>
  <c r="P50" i="41"/>
  <c r="O49" i="41"/>
  <c r="O65" i="41"/>
  <c r="J73" i="41"/>
  <c r="J48" i="41"/>
  <c r="J54" i="41"/>
  <c r="P49" i="41"/>
  <c r="O57" i="41"/>
  <c r="O67" i="41"/>
  <c r="O53" i="41"/>
  <c r="J938" i="41"/>
  <c r="J939" i="41"/>
  <c r="M961" i="41"/>
  <c r="O52" i="35"/>
  <c r="J58" i="35"/>
  <c r="J59" i="35" s="1"/>
  <c r="O67" i="35"/>
  <c r="J53" i="35"/>
  <c r="O65" i="35"/>
  <c r="O51" i="35"/>
  <c r="O53" i="35"/>
  <c r="J50" i="35"/>
  <c r="J66" i="35"/>
  <c r="J55" i="35"/>
  <c r="J68" i="35"/>
  <c r="O75" i="35"/>
  <c r="J74" i="35"/>
  <c r="J76" i="35" s="1"/>
  <c r="J54" i="35"/>
  <c r="J49" i="35"/>
  <c r="M963" i="35"/>
  <c r="D34" i="34"/>
  <c r="O1780" i="41" l="1"/>
  <c r="E188" i="40"/>
  <c r="E116" i="32"/>
  <c r="E188" i="32"/>
  <c r="J943" i="41"/>
  <c r="J947" i="41" s="1"/>
  <c r="J948" i="41" s="1"/>
  <c r="J956" i="41" s="1"/>
  <c r="J963" i="41" s="1"/>
  <c r="J75" i="41"/>
  <c r="J55" i="41"/>
  <c r="J59" i="41" s="1"/>
  <c r="J60" i="41" s="1"/>
  <c r="J71" i="41" s="1"/>
  <c r="J69" i="35"/>
  <c r="J56" i="35"/>
  <c r="J60" i="35" s="1"/>
  <c r="J61" i="35" s="1"/>
  <c r="H941" i="35"/>
  <c r="G941" i="35"/>
  <c r="H940" i="35"/>
  <c r="G940" i="35"/>
  <c r="H144" i="41"/>
  <c r="G144" i="41"/>
  <c r="H143" i="41"/>
  <c r="G143" i="41"/>
  <c r="H146" i="35"/>
  <c r="G146" i="35"/>
  <c r="H145" i="35"/>
  <c r="G145" i="35"/>
  <c r="J81" i="41" l="1"/>
  <c r="W3" i="41" s="1"/>
  <c r="J72" i="35"/>
  <c r="J82" i="35" s="1"/>
  <c r="W3" i="35" s="1"/>
  <c r="J940" i="35"/>
  <c r="J941" i="35"/>
  <c r="G2465" i="41"/>
  <c r="O2465" i="41" s="1"/>
  <c r="G2437" i="41"/>
  <c r="O2437" i="41" s="1"/>
  <c r="G2407" i="41"/>
  <c r="O2407" i="41" s="1"/>
  <c r="G2406" i="41"/>
  <c r="J2406" i="41" s="1"/>
  <c r="G2345" i="41"/>
  <c r="J2345" i="41" s="1"/>
  <c r="G2344" i="41"/>
  <c r="G2310" i="41"/>
  <c r="O2310" i="41" s="1"/>
  <c r="G2309" i="41"/>
  <c r="O2309" i="41" s="1"/>
  <c r="G2266" i="41"/>
  <c r="G2265" i="41"/>
  <c r="J2265" i="41" s="1"/>
  <c r="G2232" i="41"/>
  <c r="G2231" i="41"/>
  <c r="O2231" i="41" s="1"/>
  <c r="G2196" i="41"/>
  <c r="J2196" i="41" s="1"/>
  <c r="G2195" i="41"/>
  <c r="O2195" i="41" s="1"/>
  <c r="G2194" i="41"/>
  <c r="G2193" i="41"/>
  <c r="J2193" i="41" s="1"/>
  <c r="G2162" i="41"/>
  <c r="G2124" i="41"/>
  <c r="G2123" i="41"/>
  <c r="J2123" i="41" s="1"/>
  <c r="G2084" i="41"/>
  <c r="O2084" i="41" s="1"/>
  <c r="G2052" i="41"/>
  <c r="G2051" i="41"/>
  <c r="O2051" i="41" s="1"/>
  <c r="G2020" i="41"/>
  <c r="G2019" i="41"/>
  <c r="J2019" i="41" s="1"/>
  <c r="G1965" i="41"/>
  <c r="O1965" i="41" s="1"/>
  <c r="G1964" i="41"/>
  <c r="O1964" i="41" s="1"/>
  <c r="G1963" i="41"/>
  <c r="J1963" i="41" s="1"/>
  <c r="G1962" i="41"/>
  <c r="O1962" i="41" s="1"/>
  <c r="G1900" i="41"/>
  <c r="J1900" i="41" s="1"/>
  <c r="J1901" i="41" s="1"/>
  <c r="G1871" i="41"/>
  <c r="O1871" i="41" s="1"/>
  <c r="G1833" i="41"/>
  <c r="J1833" i="41" s="1"/>
  <c r="J1835" i="41" s="1"/>
  <c r="G1410" i="41"/>
  <c r="O1410" i="41" s="1"/>
  <c r="G1409" i="41"/>
  <c r="G1367" i="41"/>
  <c r="O1367" i="41" s="1"/>
  <c r="G1366" i="41"/>
  <c r="G1338" i="41"/>
  <c r="J1338" i="41" s="1"/>
  <c r="G1337" i="41"/>
  <c r="J1337" i="41" s="1"/>
  <c r="G1309" i="41"/>
  <c r="O1309" i="41" s="1"/>
  <c r="G1308" i="41"/>
  <c r="O1308" i="41" s="1"/>
  <c r="G1249" i="41"/>
  <c r="O1249" i="41" s="1"/>
  <c r="G1248" i="41"/>
  <c r="O1248" i="41" s="1"/>
  <c r="G1219" i="41"/>
  <c r="J1219" i="41" s="1"/>
  <c r="O1219" i="41" s="1"/>
  <c r="G1165" i="41"/>
  <c r="J1165" i="41" s="1"/>
  <c r="J1166" i="41" s="1"/>
  <c r="J1167" i="41" s="1"/>
  <c r="J1168" i="41" s="1"/>
  <c r="J1181" i="41" s="1"/>
  <c r="W29" i="41" s="1"/>
  <c r="E182" i="40" s="1"/>
  <c r="G1131" i="41"/>
  <c r="O1131" i="41" s="1"/>
  <c r="G1130" i="41"/>
  <c r="G1095" i="41"/>
  <c r="G1094" i="41"/>
  <c r="G1023" i="41"/>
  <c r="O1023" i="41" s="1"/>
  <c r="G1022" i="41"/>
  <c r="O1022" i="41" s="1"/>
  <c r="G911" i="41"/>
  <c r="J911" i="41" s="1"/>
  <c r="G910" i="41"/>
  <c r="G847" i="41"/>
  <c r="J847" i="41" s="1"/>
  <c r="J848" i="41" s="1"/>
  <c r="J849" i="41" s="1"/>
  <c r="J850" i="41" s="1"/>
  <c r="G815" i="41"/>
  <c r="G814" i="41"/>
  <c r="G782" i="41"/>
  <c r="G781" i="41"/>
  <c r="G755" i="41"/>
  <c r="G719" i="41"/>
  <c r="G718" i="41"/>
  <c r="O718" i="41" s="1"/>
  <c r="G686" i="41"/>
  <c r="J686" i="41" s="1"/>
  <c r="G685" i="41"/>
  <c r="J685" i="41" s="1"/>
  <c r="G645" i="41"/>
  <c r="O645" i="41" s="1"/>
  <c r="G604" i="41"/>
  <c r="G572" i="41"/>
  <c r="O572" i="41" s="1"/>
  <c r="G537" i="41"/>
  <c r="G504" i="41"/>
  <c r="O504" i="41" s="1"/>
  <c r="G472" i="41"/>
  <c r="O472" i="41" s="1"/>
  <c r="G441" i="41"/>
  <c r="O441" i="41" s="1"/>
  <c r="G392" i="41"/>
  <c r="G391" i="41"/>
  <c r="G342" i="41"/>
  <c r="O342" i="41" s="1"/>
  <c r="G341" i="41"/>
  <c r="J341" i="41" s="1"/>
  <c r="G304" i="41"/>
  <c r="G274" i="41"/>
  <c r="O274" i="41" s="1"/>
  <c r="G237" i="41"/>
  <c r="G236" i="41"/>
  <c r="O236" i="41" s="1"/>
  <c r="G184" i="41"/>
  <c r="G183" i="41"/>
  <c r="O183" i="41" s="1"/>
  <c r="G148" i="41"/>
  <c r="O148" i="41" s="1"/>
  <c r="G147" i="41"/>
  <c r="O147" i="41" s="1"/>
  <c r="G119" i="41"/>
  <c r="G92" i="41"/>
  <c r="G17" i="41"/>
  <c r="O17" i="41" s="1"/>
  <c r="H2434" i="41"/>
  <c r="P2434" i="41" s="1"/>
  <c r="G2434" i="41"/>
  <c r="H2403" i="41"/>
  <c r="G2403" i="41"/>
  <c r="H2402" i="41"/>
  <c r="P2402" i="41" s="1"/>
  <c r="G2402" i="41"/>
  <c r="H2341" i="41"/>
  <c r="G2341" i="41"/>
  <c r="H2340" i="41"/>
  <c r="P2340" i="41" s="1"/>
  <c r="G2340" i="41"/>
  <c r="H2306" i="41"/>
  <c r="P2306" i="41" s="1"/>
  <c r="G2306" i="41"/>
  <c r="O2306" i="41" s="1"/>
  <c r="H2305" i="41"/>
  <c r="P2305" i="41" s="1"/>
  <c r="G2305" i="41"/>
  <c r="H2262" i="41"/>
  <c r="P2262" i="41" s="1"/>
  <c r="G2262" i="41"/>
  <c r="H2261" i="41"/>
  <c r="P2261" i="41" s="1"/>
  <c r="G2261" i="41"/>
  <c r="H2260" i="41"/>
  <c r="P2260" i="41" s="1"/>
  <c r="G2260" i="41"/>
  <c r="O2260" i="41" s="1"/>
  <c r="H2259" i="41"/>
  <c r="P2259" i="41" s="1"/>
  <c r="G2259" i="41"/>
  <c r="H2228" i="41"/>
  <c r="P2228" i="41" s="1"/>
  <c r="G2228" i="41"/>
  <c r="H2227" i="41"/>
  <c r="P2227" i="41" s="1"/>
  <c r="G2227" i="41"/>
  <c r="H2190" i="41"/>
  <c r="P2190" i="41" s="1"/>
  <c r="G2190" i="41"/>
  <c r="H2189" i="41"/>
  <c r="P2189" i="41" s="1"/>
  <c r="G2189" i="41"/>
  <c r="H2188" i="41"/>
  <c r="G2188" i="41"/>
  <c r="O2188" i="41" s="1"/>
  <c r="H2187" i="41"/>
  <c r="P2187" i="41" s="1"/>
  <c r="G2187" i="41"/>
  <c r="H2159" i="41"/>
  <c r="P2159" i="41" s="1"/>
  <c r="G2159" i="41"/>
  <c r="H2158" i="41"/>
  <c r="P2158" i="41" s="1"/>
  <c r="G2158" i="41"/>
  <c r="H2120" i="41"/>
  <c r="P2120" i="41" s="1"/>
  <c r="G2120" i="41"/>
  <c r="H2119" i="41"/>
  <c r="P2119" i="41" s="1"/>
  <c r="G2119" i="41"/>
  <c r="H2118" i="41"/>
  <c r="P2118" i="41" s="1"/>
  <c r="G2118" i="41"/>
  <c r="H2117" i="41"/>
  <c r="P2117" i="41" s="1"/>
  <c r="G2117" i="41"/>
  <c r="H2116" i="41"/>
  <c r="P2116" i="41" s="1"/>
  <c r="G2116" i="41"/>
  <c r="O2116" i="41" s="1"/>
  <c r="H2115" i="41"/>
  <c r="P2115" i="41" s="1"/>
  <c r="G2115" i="41"/>
  <c r="H2081" i="41"/>
  <c r="P2081" i="41" s="1"/>
  <c r="G2081" i="41"/>
  <c r="H2080" i="41"/>
  <c r="G2080" i="41"/>
  <c r="H2079" i="41"/>
  <c r="G2079" i="41"/>
  <c r="H2048" i="41"/>
  <c r="P2048" i="41" s="1"/>
  <c r="G2048" i="41"/>
  <c r="H2047" i="41"/>
  <c r="P2047" i="41" s="1"/>
  <c r="G2047" i="41"/>
  <c r="H2016" i="41"/>
  <c r="P2016" i="41" s="1"/>
  <c r="G2016" i="41"/>
  <c r="O2016" i="41" s="1"/>
  <c r="H2015" i="41"/>
  <c r="P2015" i="41" s="1"/>
  <c r="G2015" i="41"/>
  <c r="H1959" i="41"/>
  <c r="P1959" i="41" s="1"/>
  <c r="G1959" i="41"/>
  <c r="H1958" i="41"/>
  <c r="P1958" i="41" s="1"/>
  <c r="G1958" i="41"/>
  <c r="O1958" i="41" s="1"/>
  <c r="H1957" i="41"/>
  <c r="P1957" i="41" s="1"/>
  <c r="G1957" i="41"/>
  <c r="H1956" i="41"/>
  <c r="P1956" i="41" s="1"/>
  <c r="G1956" i="41"/>
  <c r="O1956" i="41" s="1"/>
  <c r="H1955" i="41"/>
  <c r="P1955" i="41" s="1"/>
  <c r="G1955" i="41"/>
  <c r="H1897" i="41"/>
  <c r="G1897" i="41"/>
  <c r="H1868" i="41"/>
  <c r="P1868" i="41" s="1"/>
  <c r="G1868" i="41"/>
  <c r="H1511" i="41"/>
  <c r="G1511" i="41"/>
  <c r="O1511" i="41" s="1"/>
  <c r="H1487" i="41"/>
  <c r="P1487" i="41" s="1"/>
  <c r="G1487" i="41"/>
  <c r="O1487" i="41" s="1"/>
  <c r="H1463" i="41"/>
  <c r="P1463" i="41" s="1"/>
  <c r="G1463" i="41"/>
  <c r="H1439" i="41"/>
  <c r="G1439" i="41"/>
  <c r="O1439" i="41" s="1"/>
  <c r="H1406" i="41"/>
  <c r="G1406" i="41"/>
  <c r="H1405" i="41"/>
  <c r="P1405" i="41" s="1"/>
  <c r="G1405" i="41"/>
  <c r="H1404" i="41"/>
  <c r="P1404" i="41" s="1"/>
  <c r="G1404" i="41"/>
  <c r="H1363" i="41"/>
  <c r="P1363" i="41" s="1"/>
  <c r="G1363" i="41"/>
  <c r="H1334" i="41"/>
  <c r="P1334" i="41" s="1"/>
  <c r="G1334" i="41"/>
  <c r="H1305" i="41"/>
  <c r="G1305" i="41"/>
  <c r="H1245" i="41"/>
  <c r="G1245" i="41"/>
  <c r="H1244" i="41"/>
  <c r="P1244" i="41" s="1"/>
  <c r="G1244" i="41"/>
  <c r="O1244" i="41" s="1"/>
  <c r="H1127" i="41"/>
  <c r="P1127" i="41" s="1"/>
  <c r="G1127" i="41"/>
  <c r="H1091" i="41"/>
  <c r="P1091" i="41" s="1"/>
  <c r="G1091" i="41"/>
  <c r="H994" i="41"/>
  <c r="P994" i="41" s="1"/>
  <c r="G994" i="41"/>
  <c r="H970" i="41"/>
  <c r="P970" i="41" s="1"/>
  <c r="G970" i="41"/>
  <c r="O970" i="41" s="1"/>
  <c r="O941" i="41"/>
  <c r="H907" i="41"/>
  <c r="G907" i="41"/>
  <c r="O907" i="41" s="1"/>
  <c r="H906" i="41"/>
  <c r="G906" i="41"/>
  <c r="O906" i="41" s="1"/>
  <c r="H905" i="41"/>
  <c r="P905" i="41" s="1"/>
  <c r="G905" i="41"/>
  <c r="H752" i="41"/>
  <c r="G752" i="41"/>
  <c r="O752" i="41" s="1"/>
  <c r="H715" i="41"/>
  <c r="P715" i="41" s="1"/>
  <c r="G715" i="41"/>
  <c r="O715" i="41" s="1"/>
  <c r="H714" i="41"/>
  <c r="J714" i="41" s="1"/>
  <c r="G714" i="41"/>
  <c r="H713" i="41"/>
  <c r="G713" i="41"/>
  <c r="H682" i="41"/>
  <c r="G682" i="41"/>
  <c r="O682" i="41" s="1"/>
  <c r="H642" i="41"/>
  <c r="P642" i="41" s="1"/>
  <c r="G642" i="41"/>
  <c r="H641" i="41"/>
  <c r="P641" i="41" s="1"/>
  <c r="G641" i="41"/>
  <c r="H640" i="41"/>
  <c r="P640" i="41" s="1"/>
  <c r="G640" i="41"/>
  <c r="J640" i="41" s="1"/>
  <c r="H601" i="41"/>
  <c r="J601" i="41" s="1"/>
  <c r="G601" i="41"/>
  <c r="H600" i="41"/>
  <c r="G600" i="41"/>
  <c r="H599" i="41"/>
  <c r="G599" i="41"/>
  <c r="H534" i="41"/>
  <c r="P534" i="41" s="1"/>
  <c r="G534" i="41"/>
  <c r="O534" i="41" s="1"/>
  <c r="H533" i="41"/>
  <c r="P533" i="41" s="1"/>
  <c r="G533" i="41"/>
  <c r="H532" i="41"/>
  <c r="P532" i="41" s="1"/>
  <c r="G532" i="41"/>
  <c r="H531" i="41"/>
  <c r="J531" i="41" s="1"/>
  <c r="G531" i="41"/>
  <c r="H530" i="41"/>
  <c r="G530" i="41"/>
  <c r="H529" i="41"/>
  <c r="G529" i="41"/>
  <c r="O529" i="41" s="1"/>
  <c r="H501" i="41"/>
  <c r="P501" i="41" s="1"/>
  <c r="G501" i="41"/>
  <c r="H500" i="41"/>
  <c r="P500" i="41" s="1"/>
  <c r="G500" i="41"/>
  <c r="O500" i="41" s="1"/>
  <c r="H499" i="41"/>
  <c r="P499" i="41" s="1"/>
  <c r="G499" i="41"/>
  <c r="O499" i="41" s="1"/>
  <c r="H469" i="41"/>
  <c r="P469" i="41" s="1"/>
  <c r="G469" i="41"/>
  <c r="H468" i="41"/>
  <c r="G468" i="41"/>
  <c r="H467" i="41"/>
  <c r="G467" i="41"/>
  <c r="J467" i="41" s="1"/>
  <c r="H438" i="41"/>
  <c r="P438" i="41" s="1"/>
  <c r="G438" i="41"/>
  <c r="O438" i="41" s="1"/>
  <c r="H437" i="41"/>
  <c r="P437" i="41" s="1"/>
  <c r="G437" i="41"/>
  <c r="H388" i="41"/>
  <c r="P388" i="41" s="1"/>
  <c r="G388" i="41"/>
  <c r="O388" i="41" s="1"/>
  <c r="H387" i="41"/>
  <c r="P387" i="41" s="1"/>
  <c r="G387" i="41"/>
  <c r="H338" i="41"/>
  <c r="G338" i="41"/>
  <c r="H337" i="41"/>
  <c r="G337" i="41"/>
  <c r="O337" i="41" s="1"/>
  <c r="H301" i="41"/>
  <c r="P301" i="41" s="1"/>
  <c r="G301" i="41"/>
  <c r="H300" i="41"/>
  <c r="P300" i="41" s="1"/>
  <c r="G300" i="41"/>
  <c r="O300" i="41" s="1"/>
  <c r="H299" i="41"/>
  <c r="P299" i="41" s="1"/>
  <c r="G299" i="41"/>
  <c r="H298" i="41"/>
  <c r="P298" i="41" s="1"/>
  <c r="G298" i="41"/>
  <c r="H271" i="41"/>
  <c r="G271" i="41"/>
  <c r="H233" i="41"/>
  <c r="G233" i="41"/>
  <c r="J233" i="41" s="1"/>
  <c r="H232" i="41"/>
  <c r="P232" i="41" s="1"/>
  <c r="G232" i="41"/>
  <c r="O232" i="41" s="1"/>
  <c r="H231" i="41"/>
  <c r="P231" i="41" s="1"/>
  <c r="G231" i="41"/>
  <c r="O231" i="41" s="1"/>
  <c r="H180" i="41"/>
  <c r="P180" i="41" s="1"/>
  <c r="G180" i="41"/>
  <c r="O180" i="41" s="1"/>
  <c r="H179" i="41"/>
  <c r="J179" i="41" s="1"/>
  <c r="G179" i="41"/>
  <c r="H178" i="41"/>
  <c r="G178" i="41"/>
  <c r="H116" i="41"/>
  <c r="P116" i="41" s="1"/>
  <c r="G116" i="41"/>
  <c r="O116" i="41" s="1"/>
  <c r="H89" i="41"/>
  <c r="P89" i="41" s="1"/>
  <c r="G89" i="41"/>
  <c r="O89" i="41" s="1"/>
  <c r="H88" i="41"/>
  <c r="P88" i="41" s="1"/>
  <c r="G88" i="41"/>
  <c r="O88" i="41" s="1"/>
  <c r="H14" i="41"/>
  <c r="P14" i="41" s="1"/>
  <c r="G14" i="41"/>
  <c r="J14" i="41" s="1"/>
  <c r="H13" i="41"/>
  <c r="J13" i="41" s="1"/>
  <c r="G13" i="41"/>
  <c r="H12" i="41"/>
  <c r="G12" i="41"/>
  <c r="H11" i="41"/>
  <c r="G11" i="41"/>
  <c r="H10" i="41"/>
  <c r="P10" i="41" s="1"/>
  <c r="G10" i="41"/>
  <c r="O10" i="41" s="1"/>
  <c r="H9" i="41"/>
  <c r="P9" i="41" s="1"/>
  <c r="G9" i="41"/>
  <c r="O9" i="41" s="1"/>
  <c r="H8" i="41"/>
  <c r="G8" i="41"/>
  <c r="O8" i="41" s="1"/>
  <c r="K994" i="41"/>
  <c r="K970" i="41"/>
  <c r="K945" i="41"/>
  <c r="K942" i="41"/>
  <c r="K941" i="41"/>
  <c r="K940" i="41"/>
  <c r="K939" i="41"/>
  <c r="K938" i="41"/>
  <c r="K835" i="41"/>
  <c r="K834" i="41"/>
  <c r="K830" i="41"/>
  <c r="K829" i="41"/>
  <c r="K823" i="41"/>
  <c r="K822" i="41"/>
  <c r="K815" i="41"/>
  <c r="K814" i="41"/>
  <c r="K813" i="41"/>
  <c r="K812" i="41"/>
  <c r="K589" i="41"/>
  <c r="K585" i="41"/>
  <c r="K579" i="41"/>
  <c r="K572" i="41"/>
  <c r="K511" i="41"/>
  <c r="K504" i="41"/>
  <c r="K501" i="41"/>
  <c r="K500" i="41"/>
  <c r="K499" i="41"/>
  <c r="N2465" i="41"/>
  <c r="L2465" i="41"/>
  <c r="J2465" i="41"/>
  <c r="J2466" i="41" s="1"/>
  <c r="J2467" i="41" s="1"/>
  <c r="J2468" i="41" s="1"/>
  <c r="J2475" i="41" s="1"/>
  <c r="J2481" i="41" s="1"/>
  <c r="N2445" i="41"/>
  <c r="L2445" i="41"/>
  <c r="G2445" i="41"/>
  <c r="J2445" i="41" s="1"/>
  <c r="N2444" i="41"/>
  <c r="L2444" i="41"/>
  <c r="G2444" i="41"/>
  <c r="P2437" i="41"/>
  <c r="N2437" i="41"/>
  <c r="L2437" i="41"/>
  <c r="N2434" i="41"/>
  <c r="M2434" i="41"/>
  <c r="L2434" i="41"/>
  <c r="N2420" i="41"/>
  <c r="L2420" i="41"/>
  <c r="H2420" i="41"/>
  <c r="O2420" i="41" s="1"/>
  <c r="N2414" i="41"/>
  <c r="L2414" i="41"/>
  <c r="G2414" i="41"/>
  <c r="P2407" i="41"/>
  <c r="N2407" i="41"/>
  <c r="L2407" i="41"/>
  <c r="J2407" i="41"/>
  <c r="P2406" i="41"/>
  <c r="N2406" i="41"/>
  <c r="L2406" i="41"/>
  <c r="N2403" i="41"/>
  <c r="M2403" i="41"/>
  <c r="L2403" i="41"/>
  <c r="O2403" i="41"/>
  <c r="N2402" i="41"/>
  <c r="M2402" i="41"/>
  <c r="L2402" i="41"/>
  <c r="N2388" i="41"/>
  <c r="L2388" i="41"/>
  <c r="H2388" i="41"/>
  <c r="J2388" i="41" s="1"/>
  <c r="J2389" i="41" s="1"/>
  <c r="N2384" i="41"/>
  <c r="L2384" i="41"/>
  <c r="G2384" i="41"/>
  <c r="J2384" i="41" s="1"/>
  <c r="N2383" i="41"/>
  <c r="L2383" i="41"/>
  <c r="G2383" i="41"/>
  <c r="O2383" i="41" s="1"/>
  <c r="O2380" i="41"/>
  <c r="N2380" i="41"/>
  <c r="L2380" i="41"/>
  <c r="G2380" i="41"/>
  <c r="J2380" i="41" s="1"/>
  <c r="J2381" i="41" s="1"/>
  <c r="N2358" i="41"/>
  <c r="L2358" i="41"/>
  <c r="H2358" i="41"/>
  <c r="J2358" i="41" s="1"/>
  <c r="J2359" i="41" s="1"/>
  <c r="N2352" i="41"/>
  <c r="L2352" i="41"/>
  <c r="G2352" i="41"/>
  <c r="O2352" i="41" s="1"/>
  <c r="P2345" i="41"/>
  <c r="N2345" i="41"/>
  <c r="L2345" i="41"/>
  <c r="P2344" i="41"/>
  <c r="N2344" i="41"/>
  <c r="L2344" i="41"/>
  <c r="N2341" i="41"/>
  <c r="M2341" i="41"/>
  <c r="L2341" i="41"/>
  <c r="P2341" i="41"/>
  <c r="O2340" i="41"/>
  <c r="N2340" i="41"/>
  <c r="M2340" i="41"/>
  <c r="L2340" i="41"/>
  <c r="O2326" i="41"/>
  <c r="N2326" i="41"/>
  <c r="L2326" i="41"/>
  <c r="N2325" i="41"/>
  <c r="L2325" i="41"/>
  <c r="H2325" i="41"/>
  <c r="O2325" i="41" s="1"/>
  <c r="N2324" i="41"/>
  <c r="L2324" i="41"/>
  <c r="H2324" i="41"/>
  <c r="J2324" i="41" s="1"/>
  <c r="N2318" i="41"/>
  <c r="L2318" i="41"/>
  <c r="G2318" i="41"/>
  <c r="O2318" i="41" s="1"/>
  <c r="N2317" i="41"/>
  <c r="L2317" i="41"/>
  <c r="G2317" i="41"/>
  <c r="P2310" i="41"/>
  <c r="N2310" i="41"/>
  <c r="L2310" i="41"/>
  <c r="P2309" i="41"/>
  <c r="N2309" i="41"/>
  <c r="L2309" i="41"/>
  <c r="N2306" i="41"/>
  <c r="M2306" i="41"/>
  <c r="L2306" i="41"/>
  <c r="N2305" i="41"/>
  <c r="M2305" i="41"/>
  <c r="L2305" i="41"/>
  <c r="N2287" i="41"/>
  <c r="L2287" i="41"/>
  <c r="H2287" i="41"/>
  <c r="O2287" i="41" s="1"/>
  <c r="N2286" i="41"/>
  <c r="L2286" i="41"/>
  <c r="H2286" i="41"/>
  <c r="J2286" i="41" s="1"/>
  <c r="N2285" i="41"/>
  <c r="L2285" i="41"/>
  <c r="H2285" i="41"/>
  <c r="O2285" i="41" s="1"/>
  <c r="N2284" i="41"/>
  <c r="L2284" i="41"/>
  <c r="H2284" i="41"/>
  <c r="O2284" i="41" s="1"/>
  <c r="N2283" i="41"/>
  <c r="L2283" i="41"/>
  <c r="H2283" i="41"/>
  <c r="N2277" i="41"/>
  <c r="L2277" i="41"/>
  <c r="G2277" i="41"/>
  <c r="O2277" i="41" s="1"/>
  <c r="N2276" i="41"/>
  <c r="L2276" i="41"/>
  <c r="G2276" i="41"/>
  <c r="O2276" i="41" s="1"/>
  <c r="N2275" i="41"/>
  <c r="L2275" i="41"/>
  <c r="G2275" i="41"/>
  <c r="O2275" i="41" s="1"/>
  <c r="N2274" i="41"/>
  <c r="L2274" i="41"/>
  <c r="G2274" i="41"/>
  <c r="O2274" i="41" s="1"/>
  <c r="N2273" i="41"/>
  <c r="L2273" i="41"/>
  <c r="G2273" i="41"/>
  <c r="O2273" i="41" s="1"/>
  <c r="N2266" i="41"/>
  <c r="L2266" i="41"/>
  <c r="O2266" i="41"/>
  <c r="N2265" i="41"/>
  <c r="L2265" i="41"/>
  <c r="O2262" i="41"/>
  <c r="N2262" i="41"/>
  <c r="M2262" i="41"/>
  <c r="L2262" i="41"/>
  <c r="N2261" i="41"/>
  <c r="M2261" i="41"/>
  <c r="L2261" i="41"/>
  <c r="N2260" i="41"/>
  <c r="M2260" i="41"/>
  <c r="L2260" i="41"/>
  <c r="N2259" i="41"/>
  <c r="M2259" i="41"/>
  <c r="L2259" i="41"/>
  <c r="N2245" i="41"/>
  <c r="L2245" i="41"/>
  <c r="H2245" i="41"/>
  <c r="J2245" i="41" s="1"/>
  <c r="J2246" i="41" s="1"/>
  <c r="N2239" i="41"/>
  <c r="L2239" i="41"/>
  <c r="G2239" i="41"/>
  <c r="J2239" i="41" s="1"/>
  <c r="J2240" i="41" s="1"/>
  <c r="N2232" i="41"/>
  <c r="L2232" i="41"/>
  <c r="O2232" i="41"/>
  <c r="N2231" i="41"/>
  <c r="L2231" i="41"/>
  <c r="N2228" i="41"/>
  <c r="M2228" i="41"/>
  <c r="L2228" i="41"/>
  <c r="N2227" i="41"/>
  <c r="M2227" i="41"/>
  <c r="L2227" i="41"/>
  <c r="N2212" i="41"/>
  <c r="L2212" i="41"/>
  <c r="H2212" i="41"/>
  <c r="O2212" i="41" s="1"/>
  <c r="N2211" i="41"/>
  <c r="L2211" i="41"/>
  <c r="H2211" i="41"/>
  <c r="J2211" i="41" s="1"/>
  <c r="N2207" i="41"/>
  <c r="L2207" i="41"/>
  <c r="G2207" i="41"/>
  <c r="N2204" i="41"/>
  <c r="L2204" i="41"/>
  <c r="G2204" i="41"/>
  <c r="O2204" i="41" s="1"/>
  <c r="N2203" i="41"/>
  <c r="L2203" i="41"/>
  <c r="G2203" i="41"/>
  <c r="J2203" i="41" s="1"/>
  <c r="P2196" i="41"/>
  <c r="O2196" i="41"/>
  <c r="N2196" i="41"/>
  <c r="M2196" i="41"/>
  <c r="L2196" i="41"/>
  <c r="P2195" i="41"/>
  <c r="N2195" i="41"/>
  <c r="M2195" i="41"/>
  <c r="L2195" i="41"/>
  <c r="P2194" i="41"/>
  <c r="N2194" i="41"/>
  <c r="M2194" i="41"/>
  <c r="L2194" i="41"/>
  <c r="P2193" i="41"/>
  <c r="N2193" i="41"/>
  <c r="M2193" i="41"/>
  <c r="L2193" i="41"/>
  <c r="N2190" i="41"/>
  <c r="M2190" i="41"/>
  <c r="L2190" i="41"/>
  <c r="O2190" i="41"/>
  <c r="N2189" i="41"/>
  <c r="M2189" i="41"/>
  <c r="L2189" i="41"/>
  <c r="N2188" i="41"/>
  <c r="M2188" i="41"/>
  <c r="L2188" i="41"/>
  <c r="P2188" i="41"/>
  <c r="N2187" i="41"/>
  <c r="M2187" i="41"/>
  <c r="L2187" i="41"/>
  <c r="N2169" i="41"/>
  <c r="L2169" i="41"/>
  <c r="G2169" i="41"/>
  <c r="J2169" i="41" s="1"/>
  <c r="J2170" i="41" s="1"/>
  <c r="P2162" i="41"/>
  <c r="N2162" i="41"/>
  <c r="M2162" i="41"/>
  <c r="L2162" i="41"/>
  <c r="N2159" i="41"/>
  <c r="M2159" i="41"/>
  <c r="L2159" i="41"/>
  <c r="N2158" i="41"/>
  <c r="M2158" i="41"/>
  <c r="L2158" i="41"/>
  <c r="N2140" i="41"/>
  <c r="L2140" i="41"/>
  <c r="G2140" i="41"/>
  <c r="O2140" i="41" s="1"/>
  <c r="N2139" i="41"/>
  <c r="L2139" i="41"/>
  <c r="G2139" i="41"/>
  <c r="J2139" i="41" s="1"/>
  <c r="N2138" i="41"/>
  <c r="L2138" i="41"/>
  <c r="G2138" i="41"/>
  <c r="O2138" i="41" s="1"/>
  <c r="N2137" i="41"/>
  <c r="L2137" i="41"/>
  <c r="G2137" i="41"/>
  <c r="J2137" i="41" s="1"/>
  <c r="N2136" i="41"/>
  <c r="L2136" i="41"/>
  <c r="G2136" i="41"/>
  <c r="N2135" i="41"/>
  <c r="L2135" i="41"/>
  <c r="G2135" i="41"/>
  <c r="O2135" i="41" s="1"/>
  <c r="N2134" i="41"/>
  <c r="L2134" i="41"/>
  <c r="G2134" i="41"/>
  <c r="O2134" i="41" s="1"/>
  <c r="N2133" i="41"/>
  <c r="L2133" i="41"/>
  <c r="G2133" i="41"/>
  <c r="N2132" i="41"/>
  <c r="L2132" i="41"/>
  <c r="G2132" i="41"/>
  <c r="O2132" i="41" s="1"/>
  <c r="N2131" i="41"/>
  <c r="L2131" i="41"/>
  <c r="G2131" i="41"/>
  <c r="O2131" i="41" s="1"/>
  <c r="P2124" i="41"/>
  <c r="N2124" i="41"/>
  <c r="M2124" i="41"/>
  <c r="L2124" i="41"/>
  <c r="P2123" i="41"/>
  <c r="N2123" i="41"/>
  <c r="M2123" i="41"/>
  <c r="L2123" i="41"/>
  <c r="N2120" i="41"/>
  <c r="M2120" i="41"/>
  <c r="L2120" i="41"/>
  <c r="O2120" i="41"/>
  <c r="N2119" i="41"/>
  <c r="M2119" i="41"/>
  <c r="L2119" i="41"/>
  <c r="N2118" i="41"/>
  <c r="M2118" i="41"/>
  <c r="L2118" i="41"/>
  <c r="N2117" i="41"/>
  <c r="M2117" i="41"/>
  <c r="L2117" i="41"/>
  <c r="N2116" i="41"/>
  <c r="M2116" i="41"/>
  <c r="L2116" i="41"/>
  <c r="N2115" i="41"/>
  <c r="M2115" i="41"/>
  <c r="L2115" i="41"/>
  <c r="O2099" i="41"/>
  <c r="N2099" i="41"/>
  <c r="L2099" i="41"/>
  <c r="J2099" i="41"/>
  <c r="J2100" i="41" s="1"/>
  <c r="N2096" i="41"/>
  <c r="L2096" i="41"/>
  <c r="G2096" i="41"/>
  <c r="N2095" i="41"/>
  <c r="L2095" i="41"/>
  <c r="G2095" i="41"/>
  <c r="O2095" i="41" s="1"/>
  <c r="N2094" i="41"/>
  <c r="L2094" i="41"/>
  <c r="G2094" i="41"/>
  <c r="O2094" i="41" s="1"/>
  <c r="N2093" i="41"/>
  <c r="L2093" i="41"/>
  <c r="G2093" i="41"/>
  <c r="O2093" i="41" s="1"/>
  <c r="N2092" i="41"/>
  <c r="L2092" i="41"/>
  <c r="G2092" i="41"/>
  <c r="O2092" i="41" s="1"/>
  <c r="N2091" i="41"/>
  <c r="L2091" i="41"/>
  <c r="G2091" i="41"/>
  <c r="O2091" i="41" s="1"/>
  <c r="N2084" i="41"/>
  <c r="L2084" i="41"/>
  <c r="N2081" i="41"/>
  <c r="M2081" i="41"/>
  <c r="L2081" i="41"/>
  <c r="N2080" i="41"/>
  <c r="M2080" i="41"/>
  <c r="L2080" i="41"/>
  <c r="O2080" i="41"/>
  <c r="P2079" i="41"/>
  <c r="N2079" i="41"/>
  <c r="M2079" i="41"/>
  <c r="L2079" i="41"/>
  <c r="N2065" i="41"/>
  <c r="L2065" i="41"/>
  <c r="H2065" i="41"/>
  <c r="N2059" i="41"/>
  <c r="L2059" i="41"/>
  <c r="G2059" i="41"/>
  <c r="J2059" i="41" s="1"/>
  <c r="J2060" i="41" s="1"/>
  <c r="N2052" i="41"/>
  <c r="L2052" i="41"/>
  <c r="N2051" i="41"/>
  <c r="L2051" i="41"/>
  <c r="N2048" i="41"/>
  <c r="M2048" i="41"/>
  <c r="L2048" i="41"/>
  <c r="O2048" i="41"/>
  <c r="N2047" i="41"/>
  <c r="M2047" i="41"/>
  <c r="L2047" i="41"/>
  <c r="N2033" i="41"/>
  <c r="L2033" i="41"/>
  <c r="H2033" i="41"/>
  <c r="J2033" i="41" s="1"/>
  <c r="J2034" i="41" s="1"/>
  <c r="N2027" i="41"/>
  <c r="L2027" i="41"/>
  <c r="G2027" i="41"/>
  <c r="N2020" i="41"/>
  <c r="L2020" i="41"/>
  <c r="J2020" i="41"/>
  <c r="O2020" i="41"/>
  <c r="N2019" i="41"/>
  <c r="L2019" i="41"/>
  <c r="N2016" i="41"/>
  <c r="M2016" i="41"/>
  <c r="L2016" i="41"/>
  <c r="O2015" i="41"/>
  <c r="N2015" i="41"/>
  <c r="M2015" i="41"/>
  <c r="L2015" i="41"/>
  <c r="N1994" i="41"/>
  <c r="L1994" i="41"/>
  <c r="H1994" i="41"/>
  <c r="O1994" i="41" s="1"/>
  <c r="N1993" i="41"/>
  <c r="L1993" i="41"/>
  <c r="H1993" i="41"/>
  <c r="O1993" i="41" s="1"/>
  <c r="N1992" i="41"/>
  <c r="L1992" i="41"/>
  <c r="H1992" i="41"/>
  <c r="O1992" i="41" s="1"/>
  <c r="N1991" i="41"/>
  <c r="L1991" i="41"/>
  <c r="H1991" i="41"/>
  <c r="O1991" i="41" s="1"/>
  <c r="N1990" i="41"/>
  <c r="L1990" i="41"/>
  <c r="H1990" i="41"/>
  <c r="O1990" i="41" s="1"/>
  <c r="N1989" i="41"/>
  <c r="L1989" i="41"/>
  <c r="H1989" i="41"/>
  <c r="J1989" i="41" s="1"/>
  <c r="F199" i="40" s="1"/>
  <c r="N1988" i="41"/>
  <c r="L1988" i="41"/>
  <c r="H1988" i="41"/>
  <c r="O1988" i="41" s="1"/>
  <c r="N1987" i="41"/>
  <c r="L1987" i="41"/>
  <c r="H1987" i="41"/>
  <c r="J1987" i="41" s="1"/>
  <c r="N1983" i="41"/>
  <c r="L1983" i="41"/>
  <c r="G1983" i="41"/>
  <c r="J1983" i="41" s="1"/>
  <c r="N1982" i="41"/>
  <c r="L1982" i="41"/>
  <c r="G1982" i="41"/>
  <c r="N1979" i="41"/>
  <c r="L1979" i="41"/>
  <c r="G1979" i="41"/>
  <c r="O1979" i="41" s="1"/>
  <c r="N1978" i="41"/>
  <c r="L1978" i="41"/>
  <c r="G1978" i="41"/>
  <c r="J1978" i="41" s="1"/>
  <c r="N1977" i="41"/>
  <c r="L1977" i="41"/>
  <c r="G1977" i="41"/>
  <c r="O1977" i="41" s="1"/>
  <c r="N1976" i="41"/>
  <c r="L1976" i="41"/>
  <c r="G1976" i="41"/>
  <c r="J1976" i="41" s="1"/>
  <c r="N1975" i="41"/>
  <c r="L1975" i="41"/>
  <c r="G1975" i="41"/>
  <c r="N1974" i="41"/>
  <c r="L1974" i="41"/>
  <c r="G1974" i="41"/>
  <c r="J1974" i="41" s="1"/>
  <c r="N1973" i="41"/>
  <c r="L1973" i="41"/>
  <c r="G1973" i="41"/>
  <c r="N1972" i="41"/>
  <c r="L1972" i="41"/>
  <c r="G1972" i="41"/>
  <c r="O1972" i="41" s="1"/>
  <c r="N1965" i="41"/>
  <c r="L1965" i="41"/>
  <c r="N1964" i="41"/>
  <c r="L1964" i="41"/>
  <c r="O1963" i="41"/>
  <c r="N1963" i="41"/>
  <c r="L1963" i="41"/>
  <c r="N1962" i="41"/>
  <c r="L1962" i="41"/>
  <c r="N1959" i="41"/>
  <c r="M1959" i="41"/>
  <c r="L1959" i="41"/>
  <c r="J1959" i="41"/>
  <c r="N1958" i="41"/>
  <c r="M1958" i="41"/>
  <c r="L1958" i="41"/>
  <c r="N1957" i="41"/>
  <c r="M1957" i="41"/>
  <c r="L1957" i="41"/>
  <c r="N1956" i="41"/>
  <c r="M1956" i="41"/>
  <c r="L1956" i="41"/>
  <c r="O1955" i="41"/>
  <c r="N1955" i="41"/>
  <c r="M1955" i="41"/>
  <c r="L1955" i="41"/>
  <c r="N1937" i="41"/>
  <c r="L1937" i="41"/>
  <c r="N1915" i="41"/>
  <c r="L1915" i="41"/>
  <c r="H1915" i="41"/>
  <c r="O1915" i="41" s="1"/>
  <c r="N1909" i="41"/>
  <c r="L1909" i="41"/>
  <c r="G1909" i="41"/>
  <c r="O1909" i="41" s="1"/>
  <c r="N1908" i="41"/>
  <c r="L1908" i="41"/>
  <c r="G1908" i="41"/>
  <c r="O1908" i="41" s="1"/>
  <c r="N1907" i="41"/>
  <c r="L1907" i="41"/>
  <c r="G1907" i="41"/>
  <c r="O1907" i="41" s="1"/>
  <c r="O1900" i="41"/>
  <c r="N1900" i="41"/>
  <c r="L1900" i="41"/>
  <c r="O1897" i="41"/>
  <c r="N1897" i="41"/>
  <c r="M1897" i="41"/>
  <c r="L1897" i="41"/>
  <c r="N1879" i="41"/>
  <c r="L1879" i="41"/>
  <c r="G1879" i="41"/>
  <c r="O1879" i="41" s="1"/>
  <c r="N1878" i="41"/>
  <c r="L1878" i="41"/>
  <c r="G1878" i="41"/>
  <c r="O1878" i="41" s="1"/>
  <c r="N1871" i="41"/>
  <c r="L1871" i="41"/>
  <c r="N1868" i="41"/>
  <c r="M1868" i="41"/>
  <c r="L1868" i="41"/>
  <c r="J1868" i="41"/>
  <c r="J1869" i="41" s="1"/>
  <c r="N1852" i="41"/>
  <c r="L1852" i="41"/>
  <c r="H1852" i="41"/>
  <c r="N1847" i="41"/>
  <c r="L1847" i="41"/>
  <c r="G1847" i="41"/>
  <c r="O1847" i="41" s="1"/>
  <c r="N1846" i="41"/>
  <c r="L1846" i="41"/>
  <c r="G1846" i="41"/>
  <c r="O1846" i="41" s="1"/>
  <c r="N1841" i="41"/>
  <c r="L1841" i="41"/>
  <c r="G1841" i="41"/>
  <c r="O1841" i="41" s="1"/>
  <c r="N1833" i="41"/>
  <c r="L1833" i="41"/>
  <c r="N1511" i="41"/>
  <c r="M1511" i="41"/>
  <c r="L1511" i="41"/>
  <c r="N1487" i="41"/>
  <c r="M1487" i="41"/>
  <c r="L1487" i="41"/>
  <c r="O1463" i="41"/>
  <c r="N1463" i="41"/>
  <c r="M1463" i="41"/>
  <c r="L1463" i="41"/>
  <c r="J1463" i="41"/>
  <c r="J1464" i="41" s="1"/>
  <c r="J1467" i="41" s="1"/>
  <c r="J1468" i="41" s="1"/>
  <c r="J1475" i="41" s="1"/>
  <c r="J1481" i="41" s="1"/>
  <c r="W53" i="41" s="1"/>
  <c r="N1439" i="41"/>
  <c r="M1439" i="41"/>
  <c r="L1439" i="41"/>
  <c r="P1439" i="41"/>
  <c r="K1432" i="41"/>
  <c r="N1431" i="41"/>
  <c r="L1431" i="41"/>
  <c r="K1431" i="41"/>
  <c r="N1430" i="41"/>
  <c r="L1430" i="41"/>
  <c r="K1430" i="41"/>
  <c r="K1429" i="41"/>
  <c r="K1428" i="41"/>
  <c r="K1427" i="41"/>
  <c r="N1426" i="41"/>
  <c r="L1426" i="41"/>
  <c r="K1426" i="41"/>
  <c r="H1426" i="41"/>
  <c r="O1426" i="41" s="1"/>
  <c r="N1425" i="41"/>
  <c r="L1425" i="41"/>
  <c r="K1425" i="41"/>
  <c r="H1425" i="41"/>
  <c r="J1425" i="41" s="1"/>
  <c r="K1424" i="41"/>
  <c r="K1423" i="41"/>
  <c r="K1422" i="41"/>
  <c r="K1421" i="41"/>
  <c r="K1420" i="41"/>
  <c r="N1419" i="41"/>
  <c r="L1419" i="41"/>
  <c r="K1419" i="41"/>
  <c r="G1419" i="41"/>
  <c r="J1419" i="41" s="1"/>
  <c r="N1418" i="41"/>
  <c r="L1418" i="41"/>
  <c r="K1418" i="41"/>
  <c r="G1418" i="41"/>
  <c r="N1417" i="41"/>
  <c r="L1417" i="41"/>
  <c r="K1417" i="41"/>
  <c r="G1417" i="41"/>
  <c r="O1417" i="41" s="1"/>
  <c r="K1416" i="41"/>
  <c r="K1415" i="41"/>
  <c r="K1414" i="41"/>
  <c r="K1413" i="41"/>
  <c r="K1412" i="41"/>
  <c r="K1411" i="41"/>
  <c r="N1410" i="41"/>
  <c r="L1410" i="41"/>
  <c r="K1410" i="41"/>
  <c r="O1409" i="41"/>
  <c r="N1409" i="41"/>
  <c r="L1409" i="41"/>
  <c r="K1409" i="41"/>
  <c r="J1409" i="41"/>
  <c r="K1408" i="41"/>
  <c r="K1407" i="41"/>
  <c r="N1406" i="41"/>
  <c r="M1406" i="41"/>
  <c r="L1406" i="41"/>
  <c r="K1406" i="41"/>
  <c r="P1406" i="41"/>
  <c r="J1406" i="41"/>
  <c r="N1405" i="41"/>
  <c r="M1405" i="41"/>
  <c r="L1405" i="41"/>
  <c r="K1405" i="41"/>
  <c r="N1404" i="41"/>
  <c r="M1404" i="41"/>
  <c r="L1404" i="41"/>
  <c r="K1404" i="41"/>
  <c r="N1394" i="41"/>
  <c r="L1394" i="41"/>
  <c r="K1394" i="41"/>
  <c r="N1393" i="41"/>
  <c r="L1393" i="41"/>
  <c r="K1393" i="41"/>
  <c r="N1392" i="41"/>
  <c r="L1392" i="41"/>
  <c r="K1392" i="41"/>
  <c r="N1391" i="41"/>
  <c r="L1391" i="41"/>
  <c r="K1391" i="41"/>
  <c r="N1387" i="41"/>
  <c r="L1387" i="41"/>
  <c r="K1387" i="41"/>
  <c r="H1387" i="41"/>
  <c r="O1387" i="41" s="1"/>
  <c r="N1386" i="41"/>
  <c r="L1386" i="41"/>
  <c r="K1386" i="41"/>
  <c r="H1386" i="41"/>
  <c r="J1386" i="41" s="1"/>
  <c r="N1385" i="41"/>
  <c r="L1385" i="41"/>
  <c r="K1385" i="41"/>
  <c r="H1385" i="41"/>
  <c r="J1385" i="41" s="1"/>
  <c r="N1384" i="41"/>
  <c r="L1384" i="41"/>
  <c r="K1384" i="41"/>
  <c r="H1384" i="41"/>
  <c r="N1378" i="41"/>
  <c r="L1378" i="41"/>
  <c r="K1378" i="41"/>
  <c r="G1378" i="41"/>
  <c r="O1378" i="41" s="1"/>
  <c r="N1377" i="41"/>
  <c r="L1377" i="41"/>
  <c r="K1377" i="41"/>
  <c r="G1377" i="41"/>
  <c r="O1377" i="41" s="1"/>
  <c r="N1376" i="41"/>
  <c r="L1376" i="41"/>
  <c r="K1376" i="41"/>
  <c r="G1376" i="41"/>
  <c r="O1376" i="41" s="1"/>
  <c r="N1375" i="41"/>
  <c r="L1375" i="41"/>
  <c r="K1375" i="41"/>
  <c r="G1375" i="41"/>
  <c r="O1375" i="41" s="1"/>
  <c r="N1374" i="41"/>
  <c r="L1374" i="41"/>
  <c r="K1374" i="41"/>
  <c r="G1374" i="41"/>
  <c r="O1374" i="41" s="1"/>
  <c r="N1367" i="41"/>
  <c r="L1367" i="41"/>
  <c r="K1367" i="41"/>
  <c r="N1366" i="41"/>
  <c r="L1366" i="41"/>
  <c r="K1366" i="41"/>
  <c r="O1366" i="41"/>
  <c r="N1363" i="41"/>
  <c r="M1363" i="41"/>
  <c r="L1363" i="41"/>
  <c r="K1363" i="41"/>
  <c r="K1354" i="41"/>
  <c r="K1353" i="41"/>
  <c r="K1352" i="41"/>
  <c r="K1351" i="41"/>
  <c r="K1350" i="41"/>
  <c r="K1349" i="41"/>
  <c r="K1348" i="41"/>
  <c r="N1347" i="41"/>
  <c r="K1347" i="41"/>
  <c r="K2213" i="41" s="1"/>
  <c r="G1347" i="41"/>
  <c r="J1347" i="41" s="1"/>
  <c r="K1346" i="41"/>
  <c r="K1345" i="41"/>
  <c r="K1344" i="41"/>
  <c r="K1343" i="41"/>
  <c r="O1342" i="41"/>
  <c r="N1342" i="41"/>
  <c r="L1342" i="41"/>
  <c r="K1342" i="41"/>
  <c r="K1341" i="41"/>
  <c r="K1340" i="41"/>
  <c r="K1339" i="41"/>
  <c r="N1338" i="41"/>
  <c r="L1338" i="41"/>
  <c r="K1338" i="41"/>
  <c r="N1337" i="41"/>
  <c r="L1337" i="41"/>
  <c r="K1337" i="41"/>
  <c r="K1336" i="41"/>
  <c r="K1335" i="41"/>
  <c r="N1334" i="41"/>
  <c r="M1334" i="41"/>
  <c r="L1334" i="41"/>
  <c r="K1334" i="41"/>
  <c r="K1325" i="41"/>
  <c r="K1324" i="41"/>
  <c r="K1323" i="41"/>
  <c r="K1322" i="41"/>
  <c r="K1321" i="41"/>
  <c r="K1320" i="41"/>
  <c r="K1319" i="41"/>
  <c r="N1318" i="41"/>
  <c r="K1318" i="41"/>
  <c r="K2000" i="41" s="1"/>
  <c r="G1318" i="41"/>
  <c r="J1318" i="41" s="1"/>
  <c r="O1318" i="41" s="1"/>
  <c r="K1317" i="41"/>
  <c r="K1316" i="41"/>
  <c r="K1315" i="41"/>
  <c r="K1314" i="41"/>
  <c r="O1313" i="41"/>
  <c r="N1313" i="41"/>
  <c r="L1313" i="41"/>
  <c r="K1313" i="41"/>
  <c r="K1312" i="41"/>
  <c r="K1311" i="41"/>
  <c r="K1310" i="41"/>
  <c r="N1309" i="41"/>
  <c r="L1309" i="41"/>
  <c r="K1309" i="41"/>
  <c r="N1308" i="41"/>
  <c r="L1308" i="41"/>
  <c r="K1308" i="41"/>
  <c r="J1308" i="41"/>
  <c r="K1307" i="41"/>
  <c r="K1306" i="41"/>
  <c r="P1305" i="41"/>
  <c r="N1305" i="41"/>
  <c r="M1305" i="41"/>
  <c r="L1305" i="41"/>
  <c r="K1305" i="41"/>
  <c r="K1296" i="41"/>
  <c r="N1295" i="41"/>
  <c r="L1295" i="41"/>
  <c r="K1295" i="41"/>
  <c r="K1294" i="41"/>
  <c r="K1293" i="41"/>
  <c r="K1292" i="41"/>
  <c r="N1291" i="41"/>
  <c r="L1291" i="41"/>
  <c r="K1291" i="41"/>
  <c r="H1291" i="41"/>
  <c r="O1291" i="41" s="1"/>
  <c r="K1290" i="41"/>
  <c r="K1289" i="41"/>
  <c r="K1288" i="41"/>
  <c r="K1287" i="41"/>
  <c r="K1286" i="41"/>
  <c r="O1285" i="41"/>
  <c r="N1285" i="41"/>
  <c r="L1285" i="41"/>
  <c r="K1285" i="41"/>
  <c r="J1285" i="41"/>
  <c r="J1286" i="41" s="1"/>
  <c r="J1289" i="41" s="1"/>
  <c r="K1284" i="41"/>
  <c r="K1283" i="41"/>
  <c r="K1282" i="41"/>
  <c r="K1281" i="41"/>
  <c r="K1280" i="41"/>
  <c r="K1279" i="41"/>
  <c r="K1278" i="41"/>
  <c r="K1277" i="41"/>
  <c r="N1267" i="41"/>
  <c r="L1267" i="41"/>
  <c r="K1267" i="41"/>
  <c r="N1263" i="41"/>
  <c r="L1263" i="41"/>
  <c r="K1263" i="41"/>
  <c r="H1263" i="41"/>
  <c r="O1263" i="41" s="1"/>
  <c r="N1257" i="41"/>
  <c r="L1257" i="41"/>
  <c r="K1257" i="41"/>
  <c r="G1257" i="41"/>
  <c r="J1257" i="41" s="1"/>
  <c r="N1256" i="41"/>
  <c r="L1256" i="41"/>
  <c r="K1256" i="41"/>
  <c r="G1256" i="41"/>
  <c r="O1256" i="41" s="1"/>
  <c r="N1249" i="41"/>
  <c r="L1249" i="41"/>
  <c r="K1249" i="41"/>
  <c r="N1248" i="41"/>
  <c r="L1248" i="41"/>
  <c r="K1248" i="41"/>
  <c r="P1245" i="41"/>
  <c r="N1245" i="41"/>
  <c r="M1245" i="41"/>
  <c r="L1245" i="41"/>
  <c r="K1245" i="41"/>
  <c r="J1245" i="41"/>
  <c r="N1244" i="41"/>
  <c r="M1244" i="41"/>
  <c r="L1244" i="41"/>
  <c r="K1244" i="41"/>
  <c r="K1235" i="41"/>
  <c r="K1234" i="41"/>
  <c r="K1233" i="41"/>
  <c r="K1232" i="41"/>
  <c r="K1231" i="41"/>
  <c r="K1230" i="41"/>
  <c r="K1229" i="41"/>
  <c r="K1228" i="41"/>
  <c r="K1227" i="41"/>
  <c r="N1226" i="41"/>
  <c r="L1226" i="41"/>
  <c r="K1226" i="41"/>
  <c r="G1226" i="41"/>
  <c r="J1226" i="41" s="1"/>
  <c r="J1227" i="41" s="1"/>
  <c r="K1225" i="41"/>
  <c r="K1224" i="41"/>
  <c r="K1223" i="41"/>
  <c r="K1222" i="41"/>
  <c r="K1221" i="41"/>
  <c r="K1220" i="41"/>
  <c r="N1219" i="41"/>
  <c r="L1219" i="41"/>
  <c r="K1219" i="41"/>
  <c r="K1218" i="41"/>
  <c r="K1217" i="41"/>
  <c r="K1208" i="41"/>
  <c r="N1207" i="41"/>
  <c r="L1207" i="41"/>
  <c r="K1207" i="41"/>
  <c r="K1206" i="41"/>
  <c r="K1205" i="41"/>
  <c r="K1204" i="41"/>
  <c r="N1203" i="41"/>
  <c r="L1203" i="41"/>
  <c r="K1203" i="41"/>
  <c r="H1203" i="41"/>
  <c r="O1203" i="41" s="1"/>
  <c r="K1202" i="41"/>
  <c r="K1201" i="41"/>
  <c r="K1200" i="41"/>
  <c r="K1199" i="41"/>
  <c r="K1198" i="41"/>
  <c r="N1197" i="41"/>
  <c r="L1197" i="41"/>
  <c r="K1197" i="41"/>
  <c r="G1197" i="41"/>
  <c r="O1197" i="41" s="1"/>
  <c r="K1196" i="41"/>
  <c r="K1195" i="41"/>
  <c r="K1194" i="41"/>
  <c r="K1193" i="41"/>
  <c r="K1192" i="41"/>
  <c r="K1191" i="41"/>
  <c r="K1190" i="41"/>
  <c r="K1189" i="41"/>
  <c r="K1180" i="41"/>
  <c r="K1179" i="41"/>
  <c r="K1178" i="41"/>
  <c r="K1177" i="41"/>
  <c r="K1176" i="41"/>
  <c r="K1175" i="41"/>
  <c r="K1174" i="41"/>
  <c r="K1173" i="41"/>
  <c r="K1172" i="41"/>
  <c r="K1171" i="41"/>
  <c r="K1170" i="41"/>
  <c r="K1169" i="41"/>
  <c r="K1168" i="41"/>
  <c r="K1167" i="41"/>
  <c r="K1166" i="41"/>
  <c r="N1165" i="41"/>
  <c r="L1165" i="41"/>
  <c r="K1165" i="41"/>
  <c r="K1164" i="41"/>
  <c r="K1163" i="41"/>
  <c r="N1153" i="41"/>
  <c r="L1153" i="41"/>
  <c r="K1153" i="41"/>
  <c r="N1152" i="41"/>
  <c r="L1152" i="41"/>
  <c r="K1152" i="41"/>
  <c r="N1148" i="41"/>
  <c r="L1148" i="41"/>
  <c r="K1148" i="41"/>
  <c r="H1148" i="41"/>
  <c r="O1148" i="41" s="1"/>
  <c r="N1147" i="41"/>
  <c r="L1147" i="41"/>
  <c r="K1147" i="41"/>
  <c r="H1147" i="41"/>
  <c r="O1147" i="41" s="1"/>
  <c r="N1143" i="41"/>
  <c r="L1143" i="41"/>
  <c r="K1143" i="41"/>
  <c r="G1143" i="41"/>
  <c r="J1143" i="41" s="1"/>
  <c r="N1142" i="41"/>
  <c r="L1142" i="41"/>
  <c r="K1142" i="41"/>
  <c r="G1142" i="41"/>
  <c r="O1142" i="41" s="1"/>
  <c r="N1139" i="41"/>
  <c r="L1139" i="41"/>
  <c r="K1139" i="41"/>
  <c r="G1139" i="41"/>
  <c r="J1139" i="41" s="1"/>
  <c r="N1138" i="41"/>
  <c r="L1138" i="41"/>
  <c r="K1138" i="41"/>
  <c r="G1138" i="41"/>
  <c r="O1138" i="41" s="1"/>
  <c r="N1131" i="41"/>
  <c r="L1131" i="41"/>
  <c r="K1131" i="41"/>
  <c r="O1130" i="41"/>
  <c r="N1130" i="41"/>
  <c r="L1130" i="41"/>
  <c r="K1130" i="41"/>
  <c r="J1130" i="41"/>
  <c r="N1127" i="41"/>
  <c r="M1127" i="41"/>
  <c r="L1127" i="41"/>
  <c r="K1127" i="41"/>
  <c r="K1118" i="41"/>
  <c r="N1117" i="41"/>
  <c r="L1117" i="41"/>
  <c r="K1117" i="41"/>
  <c r="N1116" i="41"/>
  <c r="L1116" i="41"/>
  <c r="K1116" i="41"/>
  <c r="K1115" i="41"/>
  <c r="K1114" i="41"/>
  <c r="K1113" i="41"/>
  <c r="N1112" i="41"/>
  <c r="L1112" i="41"/>
  <c r="K1112" i="41"/>
  <c r="H1112" i="41"/>
  <c r="J1112" i="41" s="1"/>
  <c r="N1111" i="41"/>
  <c r="L1111" i="41"/>
  <c r="K1111" i="41"/>
  <c r="H1111" i="41"/>
  <c r="O1111" i="41" s="1"/>
  <c r="K1110" i="41"/>
  <c r="K1109" i="41"/>
  <c r="K1108" i="41"/>
  <c r="N1107" i="41"/>
  <c r="L1107" i="41"/>
  <c r="K1107" i="41"/>
  <c r="G1107" i="41"/>
  <c r="J1107" i="41" s="1"/>
  <c r="N1106" i="41"/>
  <c r="L1106" i="41"/>
  <c r="K1106" i="41"/>
  <c r="G1106" i="41"/>
  <c r="J1106" i="41" s="1"/>
  <c r="K1105" i="41"/>
  <c r="K1104" i="41"/>
  <c r="N1103" i="41"/>
  <c r="L1103" i="41"/>
  <c r="K1103" i="41"/>
  <c r="G1103" i="41"/>
  <c r="O1103" i="41" s="1"/>
  <c r="N1102" i="41"/>
  <c r="L1102" i="41"/>
  <c r="K1102" i="41"/>
  <c r="G1102" i="41"/>
  <c r="J1102" i="41" s="1"/>
  <c r="K1101" i="41"/>
  <c r="K1100" i="41"/>
  <c r="K1099" i="41"/>
  <c r="K1098" i="41"/>
  <c r="K1097" i="41"/>
  <c r="K1096" i="41"/>
  <c r="N1095" i="41"/>
  <c r="L1095" i="41"/>
  <c r="K1095" i="41"/>
  <c r="O1095" i="41"/>
  <c r="N1094" i="41"/>
  <c r="L1094" i="41"/>
  <c r="K1094" i="41"/>
  <c r="J1094" i="41"/>
  <c r="O1094" i="41"/>
  <c r="K1093" i="41"/>
  <c r="K1092" i="41"/>
  <c r="N1091" i="41"/>
  <c r="M1091" i="41"/>
  <c r="L1091" i="41"/>
  <c r="K1091" i="41"/>
  <c r="K1082" i="41"/>
  <c r="N1081" i="41"/>
  <c r="L1081" i="41"/>
  <c r="K1081" i="41"/>
  <c r="N1080" i="41"/>
  <c r="L1080" i="41"/>
  <c r="K1080" i="41"/>
  <c r="N1079" i="41"/>
  <c r="L1079" i="41"/>
  <c r="K1079" i="41"/>
  <c r="N1078" i="41"/>
  <c r="L1078" i="41"/>
  <c r="K1078" i="41"/>
  <c r="N1077" i="41"/>
  <c r="L1077" i="41"/>
  <c r="K1077" i="41"/>
  <c r="N1076" i="41"/>
  <c r="L1076" i="41"/>
  <c r="K1076" i="41"/>
  <c r="N1075" i="41"/>
  <c r="L1075" i="41"/>
  <c r="K1075" i="41"/>
  <c r="N1074" i="41"/>
  <c r="L1074" i="41"/>
  <c r="K1074" i="41"/>
  <c r="N1073" i="41"/>
  <c r="L1073" i="41"/>
  <c r="K1073" i="41"/>
  <c r="N1072" i="41"/>
  <c r="L1072" i="41"/>
  <c r="K1072" i="41"/>
  <c r="N1071" i="41"/>
  <c r="L1071" i="41"/>
  <c r="K1071" i="41"/>
  <c r="N1070" i="41"/>
  <c r="L1070" i="41"/>
  <c r="K1070" i="41"/>
  <c r="N1069" i="41"/>
  <c r="L1069" i="41"/>
  <c r="K1069" i="41"/>
  <c r="N1068" i="41"/>
  <c r="L1068" i="41"/>
  <c r="K1068" i="41"/>
  <c r="K1067" i="41"/>
  <c r="K1066" i="41"/>
  <c r="K1065" i="41"/>
  <c r="N1064" i="41"/>
  <c r="L1064" i="41"/>
  <c r="K1064" i="41"/>
  <c r="H1064" i="41"/>
  <c r="J1064" i="41" s="1"/>
  <c r="N1063" i="41"/>
  <c r="L1063" i="41"/>
  <c r="K1063" i="41"/>
  <c r="H1063" i="41"/>
  <c r="O1063" i="41" s="1"/>
  <c r="N1062" i="41"/>
  <c r="L1062" i="41"/>
  <c r="K1062" i="41"/>
  <c r="H1062" i="41"/>
  <c r="J1062" i="41" s="1"/>
  <c r="N1061" i="41"/>
  <c r="L1061" i="41"/>
  <c r="K1061" i="41"/>
  <c r="H1061" i="41"/>
  <c r="O1061" i="41" s="1"/>
  <c r="N1060" i="41"/>
  <c r="L1060" i="41"/>
  <c r="K1060" i="41"/>
  <c r="H1060" i="41"/>
  <c r="O1060" i="41" s="1"/>
  <c r="N1059" i="41"/>
  <c r="L1059" i="41"/>
  <c r="K1059" i="41"/>
  <c r="H1059" i="41"/>
  <c r="J1059" i="41" s="1"/>
  <c r="N1058" i="41"/>
  <c r="L1058" i="41"/>
  <c r="K1058" i="41"/>
  <c r="H1058" i="41"/>
  <c r="O1058" i="41" s="1"/>
  <c r="N1057" i="41"/>
  <c r="L1057" i="41"/>
  <c r="K1057" i="41"/>
  <c r="H1057" i="41"/>
  <c r="J1057" i="41" s="1"/>
  <c r="N1056" i="41"/>
  <c r="L1056" i="41"/>
  <c r="K1056" i="41"/>
  <c r="H1056" i="41"/>
  <c r="N1055" i="41"/>
  <c r="L1055" i="41"/>
  <c r="K1055" i="41"/>
  <c r="H1055" i="41"/>
  <c r="O1055" i="41" s="1"/>
  <c r="N1054" i="41"/>
  <c r="L1054" i="41"/>
  <c r="K1054" i="41"/>
  <c r="H1054" i="41"/>
  <c r="O1054" i="41" s="1"/>
  <c r="N1053" i="41"/>
  <c r="L1053" i="41"/>
  <c r="K1053" i="41"/>
  <c r="H1053" i="41"/>
  <c r="J1053" i="41" s="1"/>
  <c r="N1052" i="41"/>
  <c r="L1052" i="41"/>
  <c r="K1052" i="41"/>
  <c r="H1052" i="41"/>
  <c r="J1052" i="41" s="1"/>
  <c r="N1051" i="41"/>
  <c r="L1051" i="41"/>
  <c r="K1051" i="41"/>
  <c r="H1051" i="41"/>
  <c r="O1051" i="41" s="1"/>
  <c r="K1050" i="41"/>
  <c r="K1049" i="41"/>
  <c r="K1048" i="41"/>
  <c r="K1047" i="41"/>
  <c r="K1046" i="41"/>
  <c r="N1045" i="41"/>
  <c r="L1045" i="41"/>
  <c r="K1045" i="41"/>
  <c r="G1045" i="41"/>
  <c r="O1045" i="41" s="1"/>
  <c r="N1044" i="41"/>
  <c r="L1044" i="41"/>
  <c r="K1044" i="41"/>
  <c r="G1044" i="41"/>
  <c r="O1044" i="41" s="1"/>
  <c r="N1043" i="41"/>
  <c r="L1043" i="41"/>
  <c r="K1043" i="41"/>
  <c r="G1043" i="41"/>
  <c r="O1043" i="41" s="1"/>
  <c r="N1042" i="41"/>
  <c r="L1042" i="41"/>
  <c r="K1042" i="41"/>
  <c r="G1042" i="41"/>
  <c r="O1042" i="41" s="1"/>
  <c r="N1041" i="41"/>
  <c r="L1041" i="41"/>
  <c r="K1041" i="41"/>
  <c r="G1041" i="41"/>
  <c r="J1041" i="41" s="1"/>
  <c r="N1040" i="41"/>
  <c r="L1040" i="41"/>
  <c r="K1040" i="41"/>
  <c r="G1040" i="41"/>
  <c r="N1039" i="41"/>
  <c r="L1039" i="41"/>
  <c r="K1039" i="41"/>
  <c r="G1039" i="41"/>
  <c r="O1039" i="41" s="1"/>
  <c r="N1038" i="41"/>
  <c r="L1038" i="41"/>
  <c r="K1038" i="41"/>
  <c r="G1038" i="41"/>
  <c r="J1038" i="41" s="1"/>
  <c r="N1037" i="41"/>
  <c r="L1037" i="41"/>
  <c r="K1037" i="41"/>
  <c r="G1037" i="41"/>
  <c r="O1037" i="41" s="1"/>
  <c r="N1036" i="41"/>
  <c r="L1036" i="41"/>
  <c r="K1036" i="41"/>
  <c r="G1036" i="41"/>
  <c r="J1036" i="41" s="1"/>
  <c r="N1035" i="41"/>
  <c r="L1035" i="41"/>
  <c r="K1035" i="41"/>
  <c r="G1035" i="41"/>
  <c r="O1035" i="41" s="1"/>
  <c r="N1034" i="41"/>
  <c r="L1034" i="41"/>
  <c r="K1034" i="41"/>
  <c r="G1034" i="41"/>
  <c r="J1034" i="41" s="1"/>
  <c r="N1033" i="41"/>
  <c r="L1033" i="41"/>
  <c r="K1033" i="41"/>
  <c r="G1033" i="41"/>
  <c r="O1033" i="41" s="1"/>
  <c r="N1032" i="41"/>
  <c r="L1032" i="41"/>
  <c r="K1032" i="41"/>
  <c r="G1032" i="41"/>
  <c r="O1032" i="41" s="1"/>
  <c r="N1031" i="41"/>
  <c r="L1031" i="41"/>
  <c r="K1031" i="41"/>
  <c r="G1031" i="41"/>
  <c r="O1031" i="41" s="1"/>
  <c r="N1030" i="41"/>
  <c r="L1030" i="41"/>
  <c r="K1030" i="41"/>
  <c r="G1030" i="41"/>
  <c r="O1030" i="41" s="1"/>
  <c r="K1029" i="41"/>
  <c r="K1028" i="41"/>
  <c r="K1027" i="41"/>
  <c r="K1026" i="41"/>
  <c r="K1025" i="41"/>
  <c r="K1024" i="41"/>
  <c r="N1023" i="41"/>
  <c r="L1023" i="41"/>
  <c r="K1023" i="41"/>
  <c r="N1022" i="41"/>
  <c r="L1022" i="41"/>
  <c r="K1022" i="41"/>
  <c r="K1021" i="41"/>
  <c r="K1020" i="41"/>
  <c r="R1013" i="41"/>
  <c r="N994" i="41"/>
  <c r="M994" i="41"/>
  <c r="L994" i="41"/>
  <c r="N970" i="41"/>
  <c r="M970" i="41"/>
  <c r="L970" i="41"/>
  <c r="N945" i="41"/>
  <c r="L945" i="41"/>
  <c r="P942" i="41"/>
  <c r="O942" i="41"/>
  <c r="N942" i="41"/>
  <c r="M942" i="41"/>
  <c r="L942" i="41"/>
  <c r="P941" i="41"/>
  <c r="N941" i="41"/>
  <c r="M941" i="41"/>
  <c r="L941" i="41"/>
  <c r="P940" i="41"/>
  <c r="O940" i="41"/>
  <c r="N940" i="41"/>
  <c r="M940" i="41"/>
  <c r="L940" i="41"/>
  <c r="O939" i="41"/>
  <c r="N939" i="41"/>
  <c r="M939" i="41"/>
  <c r="L939" i="41"/>
  <c r="O938" i="41"/>
  <c r="N938" i="41"/>
  <c r="M938" i="41"/>
  <c r="L938" i="41"/>
  <c r="P938" i="41"/>
  <c r="N930" i="41"/>
  <c r="L930" i="41"/>
  <c r="N926" i="41"/>
  <c r="L926" i="41"/>
  <c r="H926" i="41"/>
  <c r="J926" i="41" s="1"/>
  <c r="J927" i="41" s="1"/>
  <c r="N920" i="41"/>
  <c r="L920" i="41"/>
  <c r="G920" i="41"/>
  <c r="N919" i="41"/>
  <c r="L919" i="41"/>
  <c r="G919" i="41"/>
  <c r="O919" i="41" s="1"/>
  <c r="N918" i="41"/>
  <c r="L918" i="41"/>
  <c r="G918" i="41"/>
  <c r="J918" i="41" s="1"/>
  <c r="N911" i="41"/>
  <c r="L911" i="41"/>
  <c r="N910" i="41"/>
  <c r="L910" i="41"/>
  <c r="P907" i="41"/>
  <c r="N907" i="41"/>
  <c r="M907" i="41"/>
  <c r="L907" i="41"/>
  <c r="P906" i="41"/>
  <c r="N906" i="41"/>
  <c r="M906" i="41"/>
  <c r="L906" i="41"/>
  <c r="N905" i="41"/>
  <c r="M905" i="41"/>
  <c r="L905" i="41"/>
  <c r="N864" i="41"/>
  <c r="L864" i="41"/>
  <c r="N860" i="41"/>
  <c r="L860" i="41"/>
  <c r="H860" i="41"/>
  <c r="O860" i="41" s="1"/>
  <c r="N854" i="41"/>
  <c r="L854" i="41"/>
  <c r="G854" i="41"/>
  <c r="J854" i="41" s="1"/>
  <c r="J855" i="41" s="1"/>
  <c r="N847" i="41"/>
  <c r="L847" i="41"/>
  <c r="N835" i="41"/>
  <c r="L835" i="41"/>
  <c r="N834" i="41"/>
  <c r="L834" i="41"/>
  <c r="N830" i="41"/>
  <c r="L830" i="41"/>
  <c r="H830" i="41"/>
  <c r="N829" i="41"/>
  <c r="L829" i="41"/>
  <c r="H829" i="41"/>
  <c r="N823" i="41"/>
  <c r="L823" i="41"/>
  <c r="G823" i="41"/>
  <c r="N822" i="41"/>
  <c r="L822" i="41"/>
  <c r="G822" i="41"/>
  <c r="O822" i="41" s="1"/>
  <c r="N815" i="41"/>
  <c r="L815" i="41"/>
  <c r="N814" i="41"/>
  <c r="L814" i="41"/>
  <c r="N802" i="41"/>
  <c r="L802" i="41"/>
  <c r="N801" i="41"/>
  <c r="L801" i="41"/>
  <c r="N797" i="41"/>
  <c r="L797" i="41"/>
  <c r="H797" i="41"/>
  <c r="O797" i="41" s="1"/>
  <c r="N796" i="41"/>
  <c r="L796" i="41"/>
  <c r="H796" i="41"/>
  <c r="O796" i="41" s="1"/>
  <c r="N790" i="41"/>
  <c r="L790" i="41"/>
  <c r="G790" i="41"/>
  <c r="N789" i="41"/>
  <c r="L789" i="41"/>
  <c r="G789" i="41"/>
  <c r="J789" i="41" s="1"/>
  <c r="N782" i="41"/>
  <c r="L782" i="41"/>
  <c r="N781" i="41"/>
  <c r="L781" i="41"/>
  <c r="N755" i="41"/>
  <c r="L755" i="41"/>
  <c r="J755" i="41"/>
  <c r="J756" i="41" s="1"/>
  <c r="O755" i="41"/>
  <c r="N752" i="41"/>
  <c r="M752" i="41"/>
  <c r="L752" i="41"/>
  <c r="P752" i="41"/>
  <c r="N742" i="41"/>
  <c r="L742" i="41"/>
  <c r="N741" i="41"/>
  <c r="L741" i="41"/>
  <c r="N740" i="41"/>
  <c r="L740" i="41"/>
  <c r="N736" i="41"/>
  <c r="L736" i="41"/>
  <c r="H736" i="41"/>
  <c r="J736" i="41" s="1"/>
  <c r="N735" i="41"/>
  <c r="L735" i="41"/>
  <c r="H735" i="41"/>
  <c r="N734" i="41"/>
  <c r="L734" i="41"/>
  <c r="H734" i="41"/>
  <c r="J734" i="41" s="1"/>
  <c r="N728" i="41"/>
  <c r="L728" i="41"/>
  <c r="G728" i="41"/>
  <c r="O728" i="41" s="1"/>
  <c r="N727" i="41"/>
  <c r="L727" i="41"/>
  <c r="G727" i="41"/>
  <c r="O727" i="41" s="1"/>
  <c r="N726" i="41"/>
  <c r="L726" i="41"/>
  <c r="G726" i="41"/>
  <c r="O726" i="41" s="1"/>
  <c r="N719" i="41"/>
  <c r="L719" i="41"/>
  <c r="J719" i="41"/>
  <c r="O719" i="41"/>
  <c r="N718" i="41"/>
  <c r="L718" i="41"/>
  <c r="N715" i="41"/>
  <c r="M715" i="41"/>
  <c r="L715" i="41"/>
  <c r="J715" i="41"/>
  <c r="O714" i="41"/>
  <c r="N714" i="41"/>
  <c r="M714" i="41"/>
  <c r="L714" i="41"/>
  <c r="N713" i="41"/>
  <c r="M713" i="41"/>
  <c r="L713" i="41"/>
  <c r="P713" i="41"/>
  <c r="N703" i="41"/>
  <c r="L703" i="41"/>
  <c r="N699" i="41"/>
  <c r="L699" i="41"/>
  <c r="H699" i="41"/>
  <c r="O699" i="41" s="1"/>
  <c r="G695" i="41"/>
  <c r="J695" i="41" s="1"/>
  <c r="N686" i="41"/>
  <c r="L686" i="41"/>
  <c r="O685" i="41"/>
  <c r="N685" i="41"/>
  <c r="L685" i="41"/>
  <c r="P682" i="41"/>
  <c r="N682" i="41"/>
  <c r="M682" i="41"/>
  <c r="L682" i="41"/>
  <c r="N671" i="41"/>
  <c r="L671" i="41"/>
  <c r="N670" i="41"/>
  <c r="L670" i="41"/>
  <c r="N669" i="41"/>
  <c r="L669" i="41"/>
  <c r="N668" i="41"/>
  <c r="L668" i="41"/>
  <c r="N664" i="41"/>
  <c r="L664" i="41"/>
  <c r="H664" i="41"/>
  <c r="J664" i="41" s="1"/>
  <c r="N663" i="41"/>
  <c r="L663" i="41"/>
  <c r="H663" i="41"/>
  <c r="J663" i="41" s="1"/>
  <c r="N662" i="41"/>
  <c r="L662" i="41"/>
  <c r="H662" i="41"/>
  <c r="O662" i="41" s="1"/>
  <c r="N661" i="41"/>
  <c r="L661" i="41"/>
  <c r="H661" i="41"/>
  <c r="N655" i="41"/>
  <c r="L655" i="41"/>
  <c r="G655" i="41"/>
  <c r="O655" i="41" s="1"/>
  <c r="N654" i="41"/>
  <c r="L654" i="41"/>
  <c r="G654" i="41"/>
  <c r="O654" i="41" s="1"/>
  <c r="N653" i="41"/>
  <c r="L653" i="41"/>
  <c r="G653" i="41"/>
  <c r="J653" i="41" s="1"/>
  <c r="N652" i="41"/>
  <c r="L652" i="41"/>
  <c r="G652" i="41"/>
  <c r="O652" i="41" s="1"/>
  <c r="N645" i="41"/>
  <c r="L645" i="41"/>
  <c r="N642" i="41"/>
  <c r="M642" i="41"/>
  <c r="L642" i="41"/>
  <c r="N641" i="41"/>
  <c r="M641" i="41"/>
  <c r="L641" i="41"/>
  <c r="N640" i="41"/>
  <c r="M640" i="41"/>
  <c r="L640" i="41"/>
  <c r="N630" i="41"/>
  <c r="L630" i="41"/>
  <c r="N629" i="41"/>
  <c r="L629" i="41"/>
  <c r="N628" i="41"/>
  <c r="L628" i="41"/>
  <c r="N627" i="41"/>
  <c r="L627" i="41"/>
  <c r="N623" i="41"/>
  <c r="L623" i="41"/>
  <c r="H623" i="41"/>
  <c r="O623" i="41" s="1"/>
  <c r="N622" i="41"/>
  <c r="L622" i="41"/>
  <c r="H622" i="41"/>
  <c r="J622" i="41" s="1"/>
  <c r="N621" i="41"/>
  <c r="L621" i="41"/>
  <c r="H621" i="41"/>
  <c r="J621" i="41" s="1"/>
  <c r="N620" i="41"/>
  <c r="L620" i="41"/>
  <c r="H620" i="41"/>
  <c r="J620" i="41" s="1"/>
  <c r="N616" i="41"/>
  <c r="L616" i="41"/>
  <c r="G616" i="41"/>
  <c r="N615" i="41"/>
  <c r="L615" i="41"/>
  <c r="G615" i="41"/>
  <c r="O615" i="41" s="1"/>
  <c r="N612" i="41"/>
  <c r="L612" i="41"/>
  <c r="G612" i="41"/>
  <c r="J612" i="41" s="1"/>
  <c r="N611" i="41"/>
  <c r="L611" i="41"/>
  <c r="G611" i="41"/>
  <c r="J611" i="41" s="1"/>
  <c r="N604" i="41"/>
  <c r="L604" i="41"/>
  <c r="J604" i="41"/>
  <c r="J605" i="41" s="1"/>
  <c r="O601" i="41"/>
  <c r="N601" i="41"/>
  <c r="M601" i="41"/>
  <c r="L601" i="41"/>
  <c r="O600" i="41"/>
  <c r="N600" i="41"/>
  <c r="M600" i="41"/>
  <c r="L600" i="41"/>
  <c r="P600" i="41"/>
  <c r="J600" i="41"/>
  <c r="P599" i="41"/>
  <c r="N599" i="41"/>
  <c r="M599" i="41"/>
  <c r="L599" i="41"/>
  <c r="N589" i="41"/>
  <c r="L589" i="41"/>
  <c r="O585" i="41"/>
  <c r="N585" i="41"/>
  <c r="L585" i="41"/>
  <c r="J585" i="41"/>
  <c r="J586" i="41" s="1"/>
  <c r="N579" i="41"/>
  <c r="L579" i="41"/>
  <c r="G579" i="41"/>
  <c r="N572" i="41"/>
  <c r="L572" i="41"/>
  <c r="N560" i="41"/>
  <c r="L560" i="41"/>
  <c r="N559" i="41"/>
  <c r="L559" i="41"/>
  <c r="N558" i="41"/>
  <c r="L558" i="41"/>
  <c r="N554" i="41"/>
  <c r="L554" i="41"/>
  <c r="H554" i="41"/>
  <c r="O554" i="41" s="1"/>
  <c r="N553" i="41"/>
  <c r="L553" i="41"/>
  <c r="H553" i="41"/>
  <c r="O553" i="41" s="1"/>
  <c r="N552" i="41"/>
  <c r="L552" i="41"/>
  <c r="H552" i="41"/>
  <c r="O552" i="41" s="1"/>
  <c r="N546" i="41"/>
  <c r="L546" i="41"/>
  <c r="G546" i="41"/>
  <c r="J546" i="41" s="1"/>
  <c r="N545" i="41"/>
  <c r="L545" i="41"/>
  <c r="G545" i="41"/>
  <c r="N544" i="41"/>
  <c r="L544" i="41"/>
  <c r="G544" i="41"/>
  <c r="O544" i="41" s="1"/>
  <c r="N537" i="41"/>
  <c r="L537" i="41"/>
  <c r="J537" i="41"/>
  <c r="J538" i="41" s="1"/>
  <c r="N534" i="41"/>
  <c r="M534" i="41"/>
  <c r="L534" i="41"/>
  <c r="N533" i="41"/>
  <c r="M533" i="41"/>
  <c r="L533" i="41"/>
  <c r="N532" i="41"/>
  <c r="M532" i="41"/>
  <c r="L532" i="41"/>
  <c r="O531" i="41"/>
  <c r="N531" i="41"/>
  <c r="M531" i="41"/>
  <c r="L531" i="41"/>
  <c r="P530" i="41"/>
  <c r="O530" i="41"/>
  <c r="N530" i="41"/>
  <c r="M530" i="41"/>
  <c r="L530" i="41"/>
  <c r="J530" i="41"/>
  <c r="N529" i="41"/>
  <c r="M529" i="41"/>
  <c r="L529" i="41"/>
  <c r="P529" i="41"/>
  <c r="N511" i="41"/>
  <c r="L511" i="41"/>
  <c r="G511" i="41"/>
  <c r="O511" i="41" s="1"/>
  <c r="N504" i="41"/>
  <c r="L504" i="41"/>
  <c r="J504" i="41"/>
  <c r="J505" i="41" s="1"/>
  <c r="N501" i="41"/>
  <c r="M501" i="41"/>
  <c r="L501" i="41"/>
  <c r="N500" i="41"/>
  <c r="M500" i="41"/>
  <c r="L500" i="41"/>
  <c r="N499" i="41"/>
  <c r="M499" i="41"/>
  <c r="L499" i="41"/>
  <c r="N479" i="41"/>
  <c r="L479" i="41"/>
  <c r="G479" i="41"/>
  <c r="J479" i="41" s="1"/>
  <c r="J480" i="41" s="1"/>
  <c r="N472" i="41"/>
  <c r="L472" i="41"/>
  <c r="N469" i="41"/>
  <c r="M469" i="41"/>
  <c r="L469" i="41"/>
  <c r="P468" i="41"/>
  <c r="N468" i="41"/>
  <c r="M468" i="41"/>
  <c r="L468" i="41"/>
  <c r="N467" i="41"/>
  <c r="M467" i="41"/>
  <c r="L467" i="41"/>
  <c r="P467" i="41"/>
  <c r="N451" i="41"/>
  <c r="L451" i="41"/>
  <c r="G451" i="41"/>
  <c r="O451" i="41" s="1"/>
  <c r="N450" i="41"/>
  <c r="L450" i="41"/>
  <c r="G450" i="41"/>
  <c r="O450" i="41" s="1"/>
  <c r="N441" i="41"/>
  <c r="L441" i="41"/>
  <c r="N438" i="41"/>
  <c r="M438" i="41"/>
  <c r="L438" i="41"/>
  <c r="N437" i="41"/>
  <c r="M437" i="41"/>
  <c r="L437" i="41"/>
  <c r="N427" i="41"/>
  <c r="L427" i="41"/>
  <c r="N426" i="41"/>
  <c r="L426" i="41"/>
  <c r="N425" i="41"/>
  <c r="L425" i="41"/>
  <c r="N424" i="41"/>
  <c r="L424" i="41"/>
  <c r="N423" i="41"/>
  <c r="L423" i="41"/>
  <c r="N422" i="41"/>
  <c r="L422" i="41"/>
  <c r="N421" i="41"/>
  <c r="L421" i="41"/>
  <c r="N417" i="41"/>
  <c r="L417" i="41"/>
  <c r="H417" i="41"/>
  <c r="O417" i="41" s="1"/>
  <c r="N416" i="41"/>
  <c r="L416" i="41"/>
  <c r="H416" i="41"/>
  <c r="O416" i="41" s="1"/>
  <c r="N415" i="41"/>
  <c r="L415" i="41"/>
  <c r="H415" i="41"/>
  <c r="N414" i="41"/>
  <c r="L414" i="41"/>
  <c r="H414" i="41"/>
  <c r="J414" i="41" s="1"/>
  <c r="N413" i="41"/>
  <c r="L413" i="41"/>
  <c r="H413" i="41"/>
  <c r="O413" i="41" s="1"/>
  <c r="N412" i="41"/>
  <c r="L412" i="41"/>
  <c r="H412" i="41"/>
  <c r="J412" i="41" s="1"/>
  <c r="N411" i="41"/>
  <c r="L411" i="41"/>
  <c r="H411" i="41"/>
  <c r="O411" i="41" s="1"/>
  <c r="N405" i="41"/>
  <c r="L405" i="41"/>
  <c r="G405" i="41"/>
  <c r="N404" i="41"/>
  <c r="L404" i="41"/>
  <c r="G404" i="41"/>
  <c r="J404" i="41" s="1"/>
  <c r="N403" i="41"/>
  <c r="L403" i="41"/>
  <c r="G403" i="41"/>
  <c r="J403" i="41" s="1"/>
  <c r="N402" i="41"/>
  <c r="L402" i="41"/>
  <c r="G402" i="41"/>
  <c r="O402" i="41" s="1"/>
  <c r="N401" i="41"/>
  <c r="L401" i="41"/>
  <c r="G401" i="41"/>
  <c r="J401" i="41" s="1"/>
  <c r="N400" i="41"/>
  <c r="L400" i="41"/>
  <c r="G400" i="41"/>
  <c r="O400" i="41" s="1"/>
  <c r="N399" i="41"/>
  <c r="L399" i="41"/>
  <c r="G399" i="41"/>
  <c r="O399" i="41" s="1"/>
  <c r="O392" i="41"/>
  <c r="N392" i="41"/>
  <c r="L392" i="41"/>
  <c r="J392" i="41"/>
  <c r="O391" i="41"/>
  <c r="N391" i="41"/>
  <c r="L391" i="41"/>
  <c r="J391" i="41"/>
  <c r="N388" i="41"/>
  <c r="M388" i="41"/>
  <c r="L388" i="41"/>
  <c r="O387" i="41"/>
  <c r="N387" i="41"/>
  <c r="M387" i="41"/>
  <c r="L387" i="41"/>
  <c r="N377" i="41"/>
  <c r="L377" i="41"/>
  <c r="N376" i="41"/>
  <c r="L376" i="41"/>
  <c r="N375" i="41"/>
  <c r="L375" i="41"/>
  <c r="N374" i="41"/>
  <c r="L374" i="41"/>
  <c r="N373" i="41"/>
  <c r="L373" i="41"/>
  <c r="N372" i="41"/>
  <c r="L372" i="41"/>
  <c r="N371" i="41"/>
  <c r="L371" i="41"/>
  <c r="N367" i="41"/>
  <c r="L367" i="41"/>
  <c r="H367" i="41"/>
  <c r="O367" i="41" s="1"/>
  <c r="N366" i="41"/>
  <c r="L366" i="41"/>
  <c r="H366" i="41"/>
  <c r="J366" i="41" s="1"/>
  <c r="N365" i="41"/>
  <c r="L365" i="41"/>
  <c r="H365" i="41"/>
  <c r="N364" i="41"/>
  <c r="L364" i="41"/>
  <c r="H364" i="41"/>
  <c r="O364" i="41" s="1"/>
  <c r="N363" i="41"/>
  <c r="L363" i="41"/>
  <c r="H363" i="41"/>
  <c r="O363" i="41" s="1"/>
  <c r="N362" i="41"/>
  <c r="L362" i="41"/>
  <c r="H362" i="41"/>
  <c r="J362" i="41" s="1"/>
  <c r="N361" i="41"/>
  <c r="L361" i="41"/>
  <c r="H361" i="41"/>
  <c r="J361" i="41" s="1"/>
  <c r="N355" i="41"/>
  <c r="L355" i="41"/>
  <c r="G355" i="41"/>
  <c r="O355" i="41" s="1"/>
  <c r="N354" i="41"/>
  <c r="L354" i="41"/>
  <c r="G354" i="41"/>
  <c r="J354" i="41" s="1"/>
  <c r="N353" i="41"/>
  <c r="L353" i="41"/>
  <c r="G353" i="41"/>
  <c r="N352" i="41"/>
  <c r="L352" i="41"/>
  <c r="G352" i="41"/>
  <c r="O352" i="41" s="1"/>
  <c r="N351" i="41"/>
  <c r="L351" i="41"/>
  <c r="G351" i="41"/>
  <c r="J351" i="41" s="1"/>
  <c r="N350" i="41"/>
  <c r="L350" i="41"/>
  <c r="G350" i="41"/>
  <c r="O350" i="41" s="1"/>
  <c r="N349" i="41"/>
  <c r="L349" i="41"/>
  <c r="G349" i="41"/>
  <c r="O349" i="41" s="1"/>
  <c r="N342" i="41"/>
  <c r="L342" i="41"/>
  <c r="N341" i="41"/>
  <c r="L341" i="41"/>
  <c r="P338" i="41"/>
  <c r="N338" i="41"/>
  <c r="M338" i="41"/>
  <c r="L338" i="41"/>
  <c r="N337" i="41"/>
  <c r="M337" i="41"/>
  <c r="L337" i="41"/>
  <c r="P337" i="41"/>
  <c r="N327" i="41"/>
  <c r="L327" i="41"/>
  <c r="N326" i="41"/>
  <c r="L326" i="41"/>
  <c r="N325" i="41"/>
  <c r="L325" i="41"/>
  <c r="N321" i="41"/>
  <c r="L321" i="41"/>
  <c r="H321" i="41"/>
  <c r="J321" i="41" s="1"/>
  <c r="N320" i="41"/>
  <c r="L320" i="41"/>
  <c r="H320" i="41"/>
  <c r="N319" i="41"/>
  <c r="L319" i="41"/>
  <c r="H319" i="41"/>
  <c r="J319" i="41" s="1"/>
  <c r="N313" i="41"/>
  <c r="L313" i="41"/>
  <c r="G313" i="41"/>
  <c r="J313" i="41" s="1"/>
  <c r="N312" i="41"/>
  <c r="L312" i="41"/>
  <c r="G312" i="41"/>
  <c r="N311" i="41"/>
  <c r="L311" i="41"/>
  <c r="G311" i="41"/>
  <c r="O311" i="41" s="1"/>
  <c r="O304" i="41"/>
  <c r="N304" i="41"/>
  <c r="L304" i="41"/>
  <c r="J304" i="41"/>
  <c r="J305" i="41" s="1"/>
  <c r="N301" i="41"/>
  <c r="M301" i="41"/>
  <c r="L301" i="41"/>
  <c r="N300" i="41"/>
  <c r="M300" i="41"/>
  <c r="L300" i="41"/>
  <c r="N299" i="41"/>
  <c r="M299" i="41"/>
  <c r="L299" i="41"/>
  <c r="N298" i="41"/>
  <c r="M298" i="41"/>
  <c r="L298" i="41"/>
  <c r="O298" i="41"/>
  <c r="N274" i="41"/>
  <c r="L274" i="41"/>
  <c r="P271" i="41"/>
  <c r="N271" i="41"/>
  <c r="M271" i="41"/>
  <c r="L271" i="41"/>
  <c r="N261" i="41"/>
  <c r="L261" i="41"/>
  <c r="N260" i="41"/>
  <c r="L260" i="41"/>
  <c r="N259" i="41"/>
  <c r="L259" i="41"/>
  <c r="N255" i="41"/>
  <c r="L255" i="41"/>
  <c r="H255" i="41"/>
  <c r="N254" i="41"/>
  <c r="L254" i="41"/>
  <c r="H254" i="41"/>
  <c r="O254" i="41" s="1"/>
  <c r="N253" i="41"/>
  <c r="L253" i="41"/>
  <c r="H253" i="41"/>
  <c r="J253" i="41" s="1"/>
  <c r="N249" i="41"/>
  <c r="L249" i="41"/>
  <c r="G249" i="41"/>
  <c r="J249" i="41" s="1"/>
  <c r="J250" i="41" s="1"/>
  <c r="N246" i="41"/>
  <c r="L246" i="41"/>
  <c r="G246" i="41"/>
  <c r="J246" i="41" s="1"/>
  <c r="N245" i="41"/>
  <c r="L245" i="41"/>
  <c r="G245" i="41"/>
  <c r="J245" i="41" s="1"/>
  <c r="N244" i="41"/>
  <c r="L244" i="41"/>
  <c r="G244" i="41"/>
  <c r="J244" i="41" s="1"/>
  <c r="O237" i="41"/>
  <c r="N237" i="41"/>
  <c r="L237" i="41"/>
  <c r="J237" i="41"/>
  <c r="N236" i="41"/>
  <c r="L236" i="41"/>
  <c r="N233" i="41"/>
  <c r="M233" i="41"/>
  <c r="L233" i="41"/>
  <c r="P233" i="41"/>
  <c r="N232" i="41"/>
  <c r="M232" i="41"/>
  <c r="L232" i="41"/>
  <c r="N231" i="41"/>
  <c r="M231" i="41"/>
  <c r="L231" i="41"/>
  <c r="N221" i="41"/>
  <c r="L221" i="41"/>
  <c r="N220" i="41"/>
  <c r="L220" i="41"/>
  <c r="N219" i="41"/>
  <c r="L219" i="41"/>
  <c r="N218" i="41"/>
  <c r="L218" i="41"/>
  <c r="N217" i="41"/>
  <c r="L217" i="41"/>
  <c r="N216" i="41"/>
  <c r="L216" i="41"/>
  <c r="N215" i="41"/>
  <c r="L215" i="41"/>
  <c r="N211" i="41"/>
  <c r="L211" i="41"/>
  <c r="H211" i="41"/>
  <c r="O211" i="41" s="1"/>
  <c r="N210" i="41"/>
  <c r="L210" i="41"/>
  <c r="H210" i="41"/>
  <c r="O210" i="41" s="1"/>
  <c r="N209" i="41"/>
  <c r="L209" i="41"/>
  <c r="H209" i="41"/>
  <c r="O209" i="41" s="1"/>
  <c r="N208" i="41"/>
  <c r="L208" i="41"/>
  <c r="H208" i="41"/>
  <c r="O208" i="41" s="1"/>
  <c r="N207" i="41"/>
  <c r="L207" i="41"/>
  <c r="H207" i="41"/>
  <c r="J207" i="41" s="1"/>
  <c r="N206" i="41"/>
  <c r="L206" i="41"/>
  <c r="H206" i="41"/>
  <c r="J206" i="41" s="1"/>
  <c r="N205" i="41"/>
  <c r="L205" i="41"/>
  <c r="H205" i="41"/>
  <c r="J205" i="41" s="1"/>
  <c r="N199" i="41"/>
  <c r="L199" i="41"/>
  <c r="G199" i="41"/>
  <c r="O199" i="41" s="1"/>
  <c r="N198" i="41"/>
  <c r="L198" i="41"/>
  <c r="G198" i="41"/>
  <c r="O198" i="41" s="1"/>
  <c r="N197" i="41"/>
  <c r="L197" i="41"/>
  <c r="G197" i="41"/>
  <c r="O197" i="41" s="1"/>
  <c r="N196" i="41"/>
  <c r="L196" i="41"/>
  <c r="G196" i="41"/>
  <c r="O196" i="41" s="1"/>
  <c r="N195" i="41"/>
  <c r="L195" i="41"/>
  <c r="G195" i="41"/>
  <c r="J195" i="41" s="1"/>
  <c r="N194" i="41"/>
  <c r="L194" i="41"/>
  <c r="G194" i="41"/>
  <c r="O194" i="41" s="1"/>
  <c r="N193" i="41"/>
  <c r="L193" i="41"/>
  <c r="G193" i="41"/>
  <c r="O193" i="41" s="1"/>
  <c r="N192" i="41"/>
  <c r="L192" i="41"/>
  <c r="G192" i="41"/>
  <c r="O192" i="41" s="1"/>
  <c r="N191" i="41"/>
  <c r="L191" i="41"/>
  <c r="G191" i="41"/>
  <c r="J191" i="41" s="1"/>
  <c r="N184" i="41"/>
  <c r="L184" i="41"/>
  <c r="J184" i="41"/>
  <c r="O184" i="41"/>
  <c r="N183" i="41"/>
  <c r="L183" i="41"/>
  <c r="J183" i="41"/>
  <c r="N180" i="41"/>
  <c r="M180" i="41"/>
  <c r="L180" i="41"/>
  <c r="O179" i="41"/>
  <c r="N179" i="41"/>
  <c r="M179" i="41"/>
  <c r="L179" i="41"/>
  <c r="N178" i="41"/>
  <c r="M178" i="41"/>
  <c r="L178" i="41"/>
  <c r="P178" i="41"/>
  <c r="N167" i="41"/>
  <c r="L167" i="41"/>
  <c r="N163" i="41"/>
  <c r="L163" i="41"/>
  <c r="H163" i="41"/>
  <c r="O163" i="41" s="1"/>
  <c r="N159" i="41"/>
  <c r="L159" i="41"/>
  <c r="G159" i="41"/>
  <c r="O159" i="41" s="1"/>
  <c r="N156" i="41"/>
  <c r="L156" i="41"/>
  <c r="G156" i="41"/>
  <c r="O156" i="41" s="1"/>
  <c r="N155" i="41"/>
  <c r="L155" i="41"/>
  <c r="G155" i="41"/>
  <c r="O155" i="41" s="1"/>
  <c r="N148" i="41"/>
  <c r="L148" i="41"/>
  <c r="N147" i="41"/>
  <c r="L147" i="41"/>
  <c r="P144" i="41"/>
  <c r="O144" i="41"/>
  <c r="N144" i="41"/>
  <c r="M144" i="41"/>
  <c r="L144" i="41"/>
  <c r="J144" i="41"/>
  <c r="P143" i="41"/>
  <c r="O143" i="41"/>
  <c r="N143" i="41"/>
  <c r="M143" i="41"/>
  <c r="L143" i="41"/>
  <c r="J143" i="41"/>
  <c r="N119" i="41"/>
  <c r="L119" i="41"/>
  <c r="O119" i="41"/>
  <c r="N116" i="41"/>
  <c r="M116" i="41"/>
  <c r="L116" i="41"/>
  <c r="N92" i="41"/>
  <c r="L92" i="41"/>
  <c r="O92" i="41"/>
  <c r="N89" i="41"/>
  <c r="M89" i="41"/>
  <c r="L89" i="41"/>
  <c r="N88" i="41"/>
  <c r="M88" i="41"/>
  <c r="L88" i="41"/>
  <c r="Y55" i="41"/>
  <c r="Y54" i="41"/>
  <c r="Y53" i="41"/>
  <c r="Y52" i="41"/>
  <c r="N39" i="41"/>
  <c r="L39" i="41"/>
  <c r="N38" i="41"/>
  <c r="L38" i="41"/>
  <c r="Y38" i="41"/>
  <c r="Y37" i="41"/>
  <c r="Y36" i="41"/>
  <c r="Y35" i="41"/>
  <c r="N34" i="41"/>
  <c r="L34" i="41"/>
  <c r="H34" i="41"/>
  <c r="J34" i="41" s="1"/>
  <c r="Y34" i="41"/>
  <c r="N33" i="41"/>
  <c r="L33" i="41"/>
  <c r="H33" i="41"/>
  <c r="O33" i="41" s="1"/>
  <c r="Y33" i="41"/>
  <c r="Y32" i="41"/>
  <c r="Y31" i="41"/>
  <c r="Y30" i="41"/>
  <c r="Y29" i="41"/>
  <c r="Y28" i="41"/>
  <c r="N27" i="41"/>
  <c r="L27" i="41"/>
  <c r="G27" i="41"/>
  <c r="O27" i="41" s="1"/>
  <c r="Y27" i="41"/>
  <c r="N26" i="41"/>
  <c r="L26" i="41"/>
  <c r="G26" i="41"/>
  <c r="O26" i="41" s="1"/>
  <c r="Y26" i="41"/>
  <c r="N25" i="41"/>
  <c r="L25" i="41"/>
  <c r="G25" i="41"/>
  <c r="J25" i="41" s="1"/>
  <c r="Y25" i="41"/>
  <c r="N24" i="41"/>
  <c r="L24" i="41"/>
  <c r="G24" i="41"/>
  <c r="J24" i="41" s="1"/>
  <c r="Y24" i="41"/>
  <c r="Y23" i="41"/>
  <c r="Y22" i="41"/>
  <c r="Y21" i="41"/>
  <c r="Y20" i="41"/>
  <c r="Y19" i="41"/>
  <c r="Y18" i="41"/>
  <c r="N17" i="41"/>
  <c r="L17" i="41"/>
  <c r="Y17" i="41"/>
  <c r="Y16" i="41"/>
  <c r="Y15" i="41"/>
  <c r="N14" i="41"/>
  <c r="M14" i="41"/>
  <c r="L14" i="41"/>
  <c r="Y14" i="41"/>
  <c r="O13" i="41"/>
  <c r="N13" i="41"/>
  <c r="M13" i="41"/>
  <c r="L13" i="41"/>
  <c r="Y13" i="41"/>
  <c r="P12" i="41"/>
  <c r="N12" i="41"/>
  <c r="M12" i="41"/>
  <c r="L12" i="41"/>
  <c r="O12" i="41"/>
  <c r="Y12" i="41"/>
  <c r="N11" i="41"/>
  <c r="M11" i="41"/>
  <c r="L11" i="41"/>
  <c r="P11" i="41"/>
  <c r="Y11" i="41"/>
  <c r="N10" i="41"/>
  <c r="M10" i="41"/>
  <c r="L10" i="41"/>
  <c r="Y10" i="41"/>
  <c r="N9" i="41"/>
  <c r="M9" i="41"/>
  <c r="L9" i="41"/>
  <c r="Y9" i="41"/>
  <c r="P8" i="41"/>
  <c r="N8" i="41"/>
  <c r="M8" i="41"/>
  <c r="L8" i="41"/>
  <c r="Y8" i="41"/>
  <c r="Y7" i="41"/>
  <c r="Y6" i="41"/>
  <c r="Y5" i="41"/>
  <c r="Y4" i="41"/>
  <c r="Y2" i="41"/>
  <c r="P2458" i="35"/>
  <c r="P2427" i="35"/>
  <c r="P2428" i="35"/>
  <c r="N2486" i="35"/>
  <c r="L2486" i="35"/>
  <c r="L2405" i="35"/>
  <c r="L2404" i="35"/>
  <c r="N2409" i="35"/>
  <c r="L2409" i="35"/>
  <c r="N2405" i="35"/>
  <c r="N2404" i="35"/>
  <c r="N2401" i="35"/>
  <c r="L2401" i="35"/>
  <c r="N2466" i="35"/>
  <c r="L2466" i="35"/>
  <c r="N2465" i="35"/>
  <c r="L2465" i="35"/>
  <c r="N2458" i="35"/>
  <c r="L2458" i="35"/>
  <c r="N2455" i="35"/>
  <c r="M2455" i="35"/>
  <c r="L2455" i="35"/>
  <c r="P2365" i="35"/>
  <c r="P2366" i="35"/>
  <c r="N2379" i="35"/>
  <c r="L2379" i="35"/>
  <c r="N2373" i="35"/>
  <c r="L2373" i="35"/>
  <c r="N2366" i="35"/>
  <c r="L2366" i="35"/>
  <c r="N2365" i="35"/>
  <c r="L2365" i="35"/>
  <c r="N2362" i="35"/>
  <c r="M2362" i="35"/>
  <c r="L2362" i="35"/>
  <c r="N2361" i="35"/>
  <c r="M2361" i="35"/>
  <c r="L2361" i="35"/>
  <c r="P2330" i="35"/>
  <c r="P2331" i="35"/>
  <c r="L2339" i="35"/>
  <c r="N2339" i="35"/>
  <c r="L2345" i="35"/>
  <c r="N2345" i="35"/>
  <c r="L2346" i="35"/>
  <c r="N2346" i="35"/>
  <c r="L2347" i="35"/>
  <c r="N2347" i="35"/>
  <c r="O2347" i="35"/>
  <c r="N2338" i="35"/>
  <c r="L2338" i="35"/>
  <c r="N2331" i="35"/>
  <c r="L2331" i="35"/>
  <c r="N2330" i="35"/>
  <c r="L2330" i="35"/>
  <c r="N2327" i="35"/>
  <c r="M2327" i="35"/>
  <c r="L2327" i="35"/>
  <c r="N2326" i="35"/>
  <c r="M2326" i="35"/>
  <c r="L2326" i="35"/>
  <c r="L2282" i="35"/>
  <c r="M2282" i="35"/>
  <c r="N2282" i="35"/>
  <c r="L2283" i="35"/>
  <c r="M2283" i="35"/>
  <c r="N2283" i="35"/>
  <c r="L2286" i="35"/>
  <c r="N2286" i="35"/>
  <c r="L2287" i="35"/>
  <c r="N2287" i="35"/>
  <c r="L2294" i="35"/>
  <c r="N2294" i="35"/>
  <c r="L2295" i="35"/>
  <c r="N2295" i="35"/>
  <c r="L2296" i="35"/>
  <c r="N2296" i="35"/>
  <c r="L2297" i="35"/>
  <c r="N2297" i="35"/>
  <c r="L2298" i="35"/>
  <c r="N2298" i="35"/>
  <c r="L2304" i="35"/>
  <c r="N2304" i="35"/>
  <c r="L2305" i="35"/>
  <c r="N2305" i="35"/>
  <c r="L2306" i="35"/>
  <c r="N2306" i="35"/>
  <c r="L2307" i="35"/>
  <c r="N2307" i="35"/>
  <c r="L2308" i="35"/>
  <c r="N2308" i="35"/>
  <c r="N2281" i="35"/>
  <c r="M2281" i="35"/>
  <c r="L2281" i="35"/>
  <c r="N2280" i="35"/>
  <c r="M2280" i="35"/>
  <c r="L2280" i="35"/>
  <c r="P2217" i="35"/>
  <c r="P2214" i="35"/>
  <c r="P2215" i="35"/>
  <c r="P2216" i="35"/>
  <c r="L2233" i="35"/>
  <c r="L2232" i="35"/>
  <c r="L2224" i="35"/>
  <c r="N2224" i="35"/>
  <c r="L2225" i="35"/>
  <c r="N2225" i="35"/>
  <c r="L2228" i="35"/>
  <c r="N2228" i="35"/>
  <c r="N2232" i="35"/>
  <c r="N2233" i="35"/>
  <c r="L2214" i="35"/>
  <c r="M2214" i="35"/>
  <c r="N2214" i="35"/>
  <c r="L2215" i="35"/>
  <c r="M2215" i="35"/>
  <c r="N2215" i="35"/>
  <c r="L2216" i="35"/>
  <c r="M2216" i="35"/>
  <c r="N2216" i="35"/>
  <c r="L2217" i="35"/>
  <c r="M2217" i="35"/>
  <c r="N2217" i="35"/>
  <c r="L2210" i="35"/>
  <c r="M2210" i="35"/>
  <c r="N2210" i="35"/>
  <c r="L2211" i="35"/>
  <c r="M2211" i="35"/>
  <c r="N2211" i="35"/>
  <c r="N2209" i="35"/>
  <c r="M2209" i="35"/>
  <c r="L2209" i="35"/>
  <c r="N2208" i="35"/>
  <c r="M2208" i="35"/>
  <c r="L2208" i="35"/>
  <c r="P2183" i="35"/>
  <c r="N2190" i="35"/>
  <c r="L2190" i="35"/>
  <c r="L2183" i="35"/>
  <c r="N2183" i="35"/>
  <c r="M2183" i="35"/>
  <c r="N2180" i="35"/>
  <c r="M2180" i="35"/>
  <c r="L2180" i="35"/>
  <c r="N2179" i="35"/>
  <c r="M2179" i="35"/>
  <c r="L2179" i="35"/>
  <c r="L2145" i="35"/>
  <c r="L2144" i="35"/>
  <c r="L2137" i="35"/>
  <c r="M2137" i="35"/>
  <c r="N2137" i="35"/>
  <c r="L2138" i="35"/>
  <c r="M2138" i="35"/>
  <c r="N2138" i="35"/>
  <c r="L2139" i="35"/>
  <c r="M2139" i="35"/>
  <c r="N2139" i="35"/>
  <c r="L2140" i="35"/>
  <c r="M2140" i="35"/>
  <c r="N2140" i="35"/>
  <c r="L2141" i="35"/>
  <c r="M2141" i="35"/>
  <c r="N2141" i="35"/>
  <c r="M2144" i="35"/>
  <c r="N2144" i="35"/>
  <c r="P2144" i="35"/>
  <c r="M2145" i="35"/>
  <c r="N2145" i="35"/>
  <c r="P2145" i="35"/>
  <c r="L2152" i="35"/>
  <c r="N2152" i="35"/>
  <c r="L2153" i="35"/>
  <c r="N2153" i="35"/>
  <c r="L2154" i="35"/>
  <c r="N2154" i="35"/>
  <c r="L2155" i="35"/>
  <c r="N2155" i="35"/>
  <c r="L2156" i="35"/>
  <c r="N2156" i="35"/>
  <c r="L2157" i="35"/>
  <c r="N2157" i="35"/>
  <c r="L2158" i="35"/>
  <c r="N2158" i="35"/>
  <c r="L2159" i="35"/>
  <c r="N2159" i="35"/>
  <c r="L2160" i="35"/>
  <c r="N2160" i="35"/>
  <c r="L2161" i="35"/>
  <c r="N2161" i="35"/>
  <c r="N2136" i="35"/>
  <c r="M2136" i="35"/>
  <c r="L2136" i="35"/>
  <c r="L2105" i="35"/>
  <c r="O2120" i="35"/>
  <c r="L2113" i="35"/>
  <c r="L2114" i="35"/>
  <c r="L2115" i="35"/>
  <c r="L2116" i="35"/>
  <c r="L2117" i="35"/>
  <c r="L2120" i="35"/>
  <c r="L2112" i="35"/>
  <c r="L2101" i="35"/>
  <c r="M2101" i="35"/>
  <c r="N2101" i="35"/>
  <c r="L2102" i="35"/>
  <c r="M2102" i="35"/>
  <c r="N2102" i="35"/>
  <c r="N2105" i="35"/>
  <c r="N2112" i="35"/>
  <c r="N2113" i="35"/>
  <c r="N2114" i="35"/>
  <c r="N2115" i="35"/>
  <c r="N2116" i="35"/>
  <c r="N2117" i="35"/>
  <c r="N2120" i="35"/>
  <c r="N2100" i="35"/>
  <c r="M2100" i="35"/>
  <c r="L2100" i="35"/>
  <c r="G2486" i="35"/>
  <c r="J2486" i="35" s="1"/>
  <c r="J2487" i="35" s="1"/>
  <c r="J2488" i="35" s="1"/>
  <c r="J2489" i="35" s="1"/>
  <c r="J2496" i="35" s="1"/>
  <c r="J2502" i="35" s="1"/>
  <c r="G2466" i="35"/>
  <c r="J2466" i="35" s="1"/>
  <c r="G2465" i="35"/>
  <c r="J2465" i="35" s="1"/>
  <c r="G2458" i="35"/>
  <c r="J2458" i="35" s="1"/>
  <c r="J2459" i="35" s="1"/>
  <c r="H2455" i="35"/>
  <c r="P2455" i="35" s="1"/>
  <c r="G2455" i="35"/>
  <c r="H2409" i="35"/>
  <c r="J2409" i="35" s="1"/>
  <c r="J2410" i="35" s="1"/>
  <c r="G2405" i="35"/>
  <c r="J2405" i="35" s="1"/>
  <c r="G2404" i="35"/>
  <c r="J2404" i="35" s="1"/>
  <c r="G2401" i="35"/>
  <c r="J2401" i="35" s="1"/>
  <c r="J2402" i="35" s="1"/>
  <c r="H2379" i="35"/>
  <c r="J2379" i="35" s="1"/>
  <c r="J2380" i="35" s="1"/>
  <c r="G2373" i="35"/>
  <c r="J2373" i="35" s="1"/>
  <c r="J2374" i="35" s="1"/>
  <c r="G2366" i="35"/>
  <c r="J2366" i="35" s="1"/>
  <c r="G2365" i="35"/>
  <c r="J2365" i="35" s="1"/>
  <c r="H2362" i="35"/>
  <c r="P2362" i="35" s="1"/>
  <c r="G2362" i="35"/>
  <c r="O2362" i="35" s="1"/>
  <c r="H2361" i="35"/>
  <c r="P2361" i="35" s="1"/>
  <c r="G2361" i="35"/>
  <c r="H2346" i="35"/>
  <c r="J2346" i="35" s="1"/>
  <c r="H2345" i="35"/>
  <c r="J2345" i="35" s="1"/>
  <c r="G2331" i="35"/>
  <c r="J2331" i="35" s="1"/>
  <c r="G2330" i="35"/>
  <c r="J2330" i="35" s="1"/>
  <c r="G2339" i="35"/>
  <c r="J2339" i="35" s="1"/>
  <c r="G2338" i="35"/>
  <c r="J2338" i="35" s="1"/>
  <c r="H2327" i="35"/>
  <c r="P2327" i="35" s="1"/>
  <c r="G2327" i="35"/>
  <c r="O2327" i="35" s="1"/>
  <c r="H2326" i="35"/>
  <c r="P2326" i="35" s="1"/>
  <c r="G2326" i="35"/>
  <c r="O2326" i="35" s="1"/>
  <c r="H2308" i="35"/>
  <c r="J2308" i="35" s="1"/>
  <c r="H2307" i="35"/>
  <c r="J2307" i="35" s="1"/>
  <c r="H2306" i="35"/>
  <c r="J2306" i="35" s="1"/>
  <c r="H2305" i="35"/>
  <c r="J2305" i="35" s="1"/>
  <c r="H2304" i="35"/>
  <c r="J2304" i="35" s="1"/>
  <c r="G2298" i="35"/>
  <c r="J2298" i="35" s="1"/>
  <c r="G2297" i="35"/>
  <c r="J2297" i="35" s="1"/>
  <c r="G2296" i="35"/>
  <c r="J2296" i="35" s="1"/>
  <c r="G2295" i="35"/>
  <c r="J2295" i="35" s="1"/>
  <c r="G2294" i="35"/>
  <c r="J2294" i="35" s="1"/>
  <c r="G2287" i="35"/>
  <c r="J2287" i="35" s="1"/>
  <c r="G2286" i="35"/>
  <c r="J2286" i="35" s="1"/>
  <c r="H2283" i="35"/>
  <c r="P2283" i="35" s="1"/>
  <c r="G2283" i="35"/>
  <c r="O2283" i="35" s="1"/>
  <c r="H2282" i="35"/>
  <c r="P2282" i="35" s="1"/>
  <c r="G2282" i="35"/>
  <c r="O2282" i="35" s="1"/>
  <c r="H2281" i="35"/>
  <c r="P2281" i="35" s="1"/>
  <c r="G2281" i="35"/>
  <c r="O2281" i="35" s="1"/>
  <c r="H2280" i="35"/>
  <c r="P2280" i="35" s="1"/>
  <c r="G2280" i="35"/>
  <c r="O2280" i="35" s="1"/>
  <c r="H2233" i="35"/>
  <c r="J2233" i="35" s="1"/>
  <c r="H2232" i="35"/>
  <c r="J2232" i="35" s="1"/>
  <c r="G2228" i="35"/>
  <c r="J2228" i="35" s="1"/>
  <c r="J2229" i="35" s="1"/>
  <c r="G2225" i="35"/>
  <c r="J2225" i="35" s="1"/>
  <c r="G2224" i="35"/>
  <c r="J2224" i="35" s="1"/>
  <c r="G2217" i="35"/>
  <c r="J2217" i="35" s="1"/>
  <c r="G2216" i="35"/>
  <c r="J2216" i="35" s="1"/>
  <c r="G2215" i="35"/>
  <c r="J2215" i="35" s="1"/>
  <c r="G2214" i="35"/>
  <c r="J2214" i="35" s="1"/>
  <c r="H2211" i="35"/>
  <c r="P2211" i="35" s="1"/>
  <c r="G2211" i="35"/>
  <c r="O2211" i="35" s="1"/>
  <c r="H2210" i="35"/>
  <c r="P2210" i="35" s="1"/>
  <c r="G2210" i="35"/>
  <c r="O2210" i="35" s="1"/>
  <c r="H2209" i="35"/>
  <c r="P2209" i="35" s="1"/>
  <c r="G2209" i="35"/>
  <c r="O2209" i="35" s="1"/>
  <c r="H2208" i="35"/>
  <c r="P2208" i="35" s="1"/>
  <c r="G2208" i="35"/>
  <c r="G2190" i="35"/>
  <c r="J2190" i="35" s="1"/>
  <c r="J2191" i="35" s="1"/>
  <c r="G2183" i="35"/>
  <c r="J2183" i="35" s="1"/>
  <c r="J2184" i="35" s="1"/>
  <c r="H2180" i="35"/>
  <c r="P2180" i="35" s="1"/>
  <c r="G2180" i="35"/>
  <c r="O2180" i="35" s="1"/>
  <c r="H2179" i="35"/>
  <c r="P2179" i="35" s="1"/>
  <c r="G2179" i="35"/>
  <c r="G2161" i="35"/>
  <c r="J2161" i="35" s="1"/>
  <c r="G2160" i="35"/>
  <c r="J2160" i="35" s="1"/>
  <c r="G2159" i="35"/>
  <c r="J2159" i="35" s="1"/>
  <c r="G2158" i="35"/>
  <c r="J2158" i="35" s="1"/>
  <c r="G2157" i="35"/>
  <c r="J2157" i="35" s="1"/>
  <c r="G2156" i="35"/>
  <c r="J2156" i="35" s="1"/>
  <c r="G2155" i="35"/>
  <c r="J2155" i="35" s="1"/>
  <c r="G2154" i="35"/>
  <c r="J2154" i="35" s="1"/>
  <c r="G2153" i="35"/>
  <c r="J2153" i="35" s="1"/>
  <c r="G2152" i="35"/>
  <c r="J2152" i="35" s="1"/>
  <c r="G2145" i="35"/>
  <c r="J2145" i="35" s="1"/>
  <c r="G2144" i="35"/>
  <c r="J2144" i="35" s="1"/>
  <c r="H2141" i="35"/>
  <c r="P2141" i="35" s="1"/>
  <c r="G2141" i="35"/>
  <c r="O2141" i="35" s="1"/>
  <c r="H2140" i="35"/>
  <c r="P2140" i="35" s="1"/>
  <c r="G2140" i="35"/>
  <c r="H2139" i="35"/>
  <c r="P2139" i="35" s="1"/>
  <c r="G2139" i="35"/>
  <c r="O2139" i="35" s="1"/>
  <c r="H2138" i="35"/>
  <c r="P2138" i="35" s="1"/>
  <c r="G2138" i="35"/>
  <c r="H2137" i="35"/>
  <c r="P2137" i="35" s="1"/>
  <c r="G2137" i="35"/>
  <c r="O2137" i="35" s="1"/>
  <c r="H2136" i="35"/>
  <c r="P2136" i="35" s="1"/>
  <c r="G2136" i="35"/>
  <c r="O2136" i="35" s="1"/>
  <c r="J2120" i="35"/>
  <c r="J2121" i="35" s="1"/>
  <c r="G2117" i="35"/>
  <c r="J2117" i="35" s="1"/>
  <c r="G2116" i="35"/>
  <c r="J2116" i="35" s="1"/>
  <c r="G2115" i="35"/>
  <c r="J2115" i="35" s="1"/>
  <c r="G2114" i="35"/>
  <c r="J2114" i="35" s="1"/>
  <c r="G2113" i="35"/>
  <c r="J2113" i="35" s="1"/>
  <c r="G2112" i="35"/>
  <c r="J2112" i="35" s="1"/>
  <c r="G2105" i="35"/>
  <c r="J2105" i="35" s="1"/>
  <c r="J2106" i="35" s="1"/>
  <c r="H2102" i="35"/>
  <c r="P2102" i="35" s="1"/>
  <c r="G2102" i="35"/>
  <c r="O2102" i="35" s="1"/>
  <c r="H2101" i="35"/>
  <c r="P2101" i="35" s="1"/>
  <c r="G2101" i="35"/>
  <c r="O2101" i="35" s="1"/>
  <c r="H2100" i="35"/>
  <c r="P2100" i="35" s="1"/>
  <c r="G2100" i="35"/>
  <c r="O2100" i="35" s="1"/>
  <c r="N2441" i="35"/>
  <c r="L2441" i="35"/>
  <c r="H2441" i="35"/>
  <c r="J2441" i="35" s="1"/>
  <c r="J2442" i="35" s="1"/>
  <c r="N2435" i="35"/>
  <c r="L2435" i="35"/>
  <c r="G2435" i="35"/>
  <c r="O2435" i="35" s="1"/>
  <c r="N2428" i="35"/>
  <c r="L2428" i="35"/>
  <c r="G2428" i="35"/>
  <c r="O2428" i="35" s="1"/>
  <c r="N2427" i="35"/>
  <c r="L2427" i="35"/>
  <c r="G2427" i="35"/>
  <c r="O2427" i="35" s="1"/>
  <c r="N2424" i="35"/>
  <c r="M2424" i="35"/>
  <c r="L2424" i="35"/>
  <c r="H2424" i="35"/>
  <c r="P2424" i="35" s="1"/>
  <c r="G2424" i="35"/>
  <c r="O2424" i="35" s="1"/>
  <c r="N2423" i="35"/>
  <c r="M2423" i="35"/>
  <c r="L2423" i="35"/>
  <c r="H2423" i="35"/>
  <c r="P2423" i="35" s="1"/>
  <c r="G2423" i="35"/>
  <c r="N2266" i="35"/>
  <c r="L2266" i="35"/>
  <c r="H2266" i="35"/>
  <c r="J2266" i="35" s="1"/>
  <c r="J2267" i="35" s="1"/>
  <c r="N2260" i="35"/>
  <c r="L2260" i="35"/>
  <c r="G2260" i="35"/>
  <c r="O2260" i="35" s="1"/>
  <c r="N2253" i="35"/>
  <c r="L2253" i="35"/>
  <c r="G2253" i="35"/>
  <c r="O2253" i="35" s="1"/>
  <c r="N2252" i="35"/>
  <c r="L2252" i="35"/>
  <c r="G2252" i="35"/>
  <c r="J2252" i="35" s="1"/>
  <c r="N2249" i="35"/>
  <c r="M2249" i="35"/>
  <c r="L2249" i="35"/>
  <c r="H2249" i="35"/>
  <c r="P2249" i="35" s="1"/>
  <c r="G2249" i="35"/>
  <c r="N2248" i="35"/>
  <c r="M2248" i="35"/>
  <c r="L2248" i="35"/>
  <c r="H2248" i="35"/>
  <c r="P2248" i="35" s="1"/>
  <c r="G2248" i="35"/>
  <c r="L2086" i="35"/>
  <c r="L2054" i="35"/>
  <c r="N2086" i="35"/>
  <c r="N2080" i="35"/>
  <c r="L2080" i="35"/>
  <c r="N2073" i="35"/>
  <c r="L2073" i="35"/>
  <c r="N2072" i="35"/>
  <c r="L2072" i="35"/>
  <c r="N2069" i="35"/>
  <c r="M2069" i="35"/>
  <c r="L2069" i="35"/>
  <c r="N2068" i="35"/>
  <c r="M2068" i="35"/>
  <c r="L2068" i="35"/>
  <c r="H2086" i="35"/>
  <c r="J2086" i="35" s="1"/>
  <c r="J2087" i="35" s="1"/>
  <c r="H2054" i="35"/>
  <c r="J2054" i="35" s="1"/>
  <c r="J2055" i="35" s="1"/>
  <c r="G2080" i="35"/>
  <c r="J2080" i="35" s="1"/>
  <c r="J2081" i="35" s="1"/>
  <c r="G2048" i="35"/>
  <c r="J2048" i="35" s="1"/>
  <c r="J2049" i="35" s="1"/>
  <c r="G2073" i="35"/>
  <c r="J2073" i="35" s="1"/>
  <c r="G2072" i="35"/>
  <c r="J2072" i="35" s="1"/>
  <c r="G2041" i="35"/>
  <c r="J2041" i="35" s="1"/>
  <c r="G2040" i="35"/>
  <c r="J2040" i="35" s="1"/>
  <c r="H2069" i="35"/>
  <c r="P2069" i="35" s="1"/>
  <c r="G2069" i="35"/>
  <c r="O2069" i="35" s="1"/>
  <c r="H2068" i="35"/>
  <c r="P2068" i="35" s="1"/>
  <c r="G2068" i="35"/>
  <c r="H2037" i="35"/>
  <c r="P2037" i="35" s="1"/>
  <c r="G2037" i="35"/>
  <c r="H2036" i="35"/>
  <c r="P2036" i="35" s="1"/>
  <c r="G2036" i="35"/>
  <c r="N2054" i="35"/>
  <c r="N2048" i="35"/>
  <c r="L2048" i="35"/>
  <c r="N2041" i="35"/>
  <c r="L2041" i="35"/>
  <c r="N2040" i="35"/>
  <c r="L2040" i="35"/>
  <c r="N2037" i="35"/>
  <c r="M2037" i="35"/>
  <c r="L2037" i="35"/>
  <c r="N2036" i="35"/>
  <c r="M2036" i="35"/>
  <c r="L2036" i="35"/>
  <c r="L2009" i="35"/>
  <c r="N2009" i="35"/>
  <c r="L2010" i="35"/>
  <c r="N2010" i="35"/>
  <c r="L2011" i="35"/>
  <c r="N2011" i="35"/>
  <c r="L2012" i="35"/>
  <c r="N2012" i="35"/>
  <c r="L2013" i="35"/>
  <c r="N2013" i="35"/>
  <c r="L2014" i="35"/>
  <c r="N2014" i="35"/>
  <c r="L2015" i="35"/>
  <c r="N2015" i="35"/>
  <c r="L2008" i="35"/>
  <c r="N2008" i="35"/>
  <c r="N2004" i="35"/>
  <c r="L2004" i="35"/>
  <c r="N2003" i="35"/>
  <c r="L2003" i="35"/>
  <c r="L1994" i="35"/>
  <c r="N1994" i="35"/>
  <c r="L1995" i="35"/>
  <c r="N1995" i="35"/>
  <c r="L1996" i="35"/>
  <c r="N1996" i="35"/>
  <c r="L1997" i="35"/>
  <c r="N1997" i="35"/>
  <c r="L1998" i="35"/>
  <c r="N1998" i="35"/>
  <c r="L1999" i="35"/>
  <c r="N1999" i="35"/>
  <c r="L2000" i="35"/>
  <c r="N2000" i="35"/>
  <c r="N1993" i="35"/>
  <c r="L1993" i="35"/>
  <c r="N1986" i="35"/>
  <c r="L1986" i="35"/>
  <c r="N1985" i="35"/>
  <c r="L1985" i="35"/>
  <c r="N1984" i="35"/>
  <c r="L1984" i="35"/>
  <c r="N1983" i="35"/>
  <c r="L1983" i="35"/>
  <c r="N1980" i="35"/>
  <c r="M1980" i="35"/>
  <c r="L1980" i="35"/>
  <c r="N1979" i="35"/>
  <c r="M1979" i="35"/>
  <c r="L1979" i="35"/>
  <c r="N1978" i="35"/>
  <c r="M1978" i="35"/>
  <c r="L1978" i="35"/>
  <c r="N1977" i="35"/>
  <c r="M1977" i="35"/>
  <c r="L1977" i="35"/>
  <c r="N1976" i="35"/>
  <c r="M1976" i="35"/>
  <c r="L1976" i="35"/>
  <c r="H2009" i="35"/>
  <c r="J2009" i="35" s="1"/>
  <c r="H2010" i="35"/>
  <c r="J2010" i="35" s="1"/>
  <c r="H2011" i="35"/>
  <c r="O2011" i="35" s="1"/>
  <c r="H2012" i="35"/>
  <c r="J2012" i="35" s="1"/>
  <c r="H2013" i="35"/>
  <c r="J2013" i="35" s="1"/>
  <c r="H2014" i="35"/>
  <c r="J2014" i="35" s="1"/>
  <c r="H2015" i="35"/>
  <c r="J2015" i="35" s="1"/>
  <c r="H2008" i="35"/>
  <c r="J2008" i="35" s="1"/>
  <c r="G2004" i="35"/>
  <c r="J2004" i="35" s="1"/>
  <c r="G2003" i="35"/>
  <c r="J2003" i="35" s="1"/>
  <c r="G2000" i="35"/>
  <c r="O2000" i="35" s="1"/>
  <c r="G1999" i="35"/>
  <c r="J1999" i="35" s="1"/>
  <c r="G1998" i="35"/>
  <c r="J1998" i="35" s="1"/>
  <c r="G1997" i="35"/>
  <c r="J1997" i="35" s="1"/>
  <c r="G1996" i="35"/>
  <c r="J1996" i="35" s="1"/>
  <c r="G1995" i="35"/>
  <c r="J1995" i="35" s="1"/>
  <c r="G1994" i="35"/>
  <c r="J1994" i="35" s="1"/>
  <c r="G1993" i="35"/>
  <c r="O1993" i="35" s="1"/>
  <c r="G1986" i="35"/>
  <c r="O1986" i="35" s="1"/>
  <c r="G1985" i="35"/>
  <c r="J1985" i="35" s="1"/>
  <c r="G1984" i="35"/>
  <c r="J1984" i="35" s="1"/>
  <c r="G1983" i="35"/>
  <c r="O1983" i="35" s="1"/>
  <c r="H1980" i="35"/>
  <c r="P1980" i="35" s="1"/>
  <c r="G1980" i="35"/>
  <c r="O1980" i="35" s="1"/>
  <c r="H1979" i="35"/>
  <c r="P1979" i="35" s="1"/>
  <c r="G1979" i="35"/>
  <c r="O1979" i="35" s="1"/>
  <c r="H1978" i="35"/>
  <c r="P1978" i="35" s="1"/>
  <c r="G1978" i="35"/>
  <c r="H1977" i="35"/>
  <c r="P1977" i="35" s="1"/>
  <c r="G1977" i="35"/>
  <c r="H1976" i="35"/>
  <c r="P1976" i="35" s="1"/>
  <c r="G1976" i="35"/>
  <c r="O1976" i="35" s="1"/>
  <c r="N1958" i="35"/>
  <c r="L1958" i="35"/>
  <c r="N1936" i="35"/>
  <c r="L1936" i="35"/>
  <c r="N1930" i="35"/>
  <c r="L1930" i="35"/>
  <c r="H1936" i="35"/>
  <c r="J1936" i="35" s="1"/>
  <c r="J1937" i="35" s="1"/>
  <c r="G1930" i="35"/>
  <c r="J1930" i="35" s="1"/>
  <c r="G1929" i="35"/>
  <c r="O1929" i="35" s="1"/>
  <c r="G1928" i="35"/>
  <c r="O1928" i="35" s="1"/>
  <c r="G1921" i="35"/>
  <c r="O1921" i="35" s="1"/>
  <c r="H1918" i="35"/>
  <c r="P1918" i="35" s="1"/>
  <c r="G1918" i="35"/>
  <c r="O1918" i="35" s="1"/>
  <c r="N1929" i="35"/>
  <c r="L1929" i="35"/>
  <c r="N1928" i="35"/>
  <c r="L1928" i="35"/>
  <c r="N1921" i="35"/>
  <c r="L1921" i="35"/>
  <c r="N1918" i="35"/>
  <c r="M1918" i="35"/>
  <c r="L1918" i="35"/>
  <c r="N1900" i="35"/>
  <c r="L1900" i="35"/>
  <c r="N1899" i="35"/>
  <c r="L1899" i="35"/>
  <c r="N1892" i="35"/>
  <c r="L1892" i="35"/>
  <c r="N1889" i="35"/>
  <c r="M1889" i="35"/>
  <c r="L1889" i="35"/>
  <c r="G1900" i="35"/>
  <c r="J1900" i="35" s="1"/>
  <c r="G1899" i="35"/>
  <c r="J1899" i="35" s="1"/>
  <c r="G1892" i="35"/>
  <c r="O1892" i="35" s="1"/>
  <c r="H1889" i="35"/>
  <c r="P1889" i="35" s="1"/>
  <c r="G1889" i="35"/>
  <c r="L1433" i="35"/>
  <c r="L1432" i="35"/>
  <c r="L1396" i="35"/>
  <c r="L1395" i="35"/>
  <c r="L1394" i="35"/>
  <c r="L1393" i="35"/>
  <c r="L1297" i="35"/>
  <c r="L1269" i="35"/>
  <c r="L1209" i="35"/>
  <c r="L1155" i="35"/>
  <c r="L1154" i="35"/>
  <c r="L1119" i="35"/>
  <c r="L1118" i="35"/>
  <c r="L1083" i="35"/>
  <c r="L1082" i="35"/>
  <c r="L1081" i="35"/>
  <c r="L1080" i="35"/>
  <c r="L1079" i="35"/>
  <c r="L1078" i="35"/>
  <c r="L1077" i="35"/>
  <c r="L1076" i="35"/>
  <c r="L1075" i="35"/>
  <c r="L1074" i="35"/>
  <c r="L1073" i="35"/>
  <c r="L1072" i="35"/>
  <c r="L1071" i="35"/>
  <c r="L1070" i="35"/>
  <c r="L932" i="35"/>
  <c r="L866" i="35"/>
  <c r="L837" i="35"/>
  <c r="L836" i="35"/>
  <c r="L804" i="35"/>
  <c r="L803" i="35"/>
  <c r="L744" i="35"/>
  <c r="L743" i="35"/>
  <c r="L742" i="35"/>
  <c r="L705" i="35"/>
  <c r="L673" i="35"/>
  <c r="L672" i="35"/>
  <c r="L671" i="35"/>
  <c r="L670" i="35"/>
  <c r="L632" i="35"/>
  <c r="L631" i="35"/>
  <c r="L630" i="35"/>
  <c r="L629" i="35"/>
  <c r="L591" i="35"/>
  <c r="L562" i="35"/>
  <c r="L561" i="35"/>
  <c r="L560" i="35"/>
  <c r="L429" i="35"/>
  <c r="L428" i="35"/>
  <c r="L427" i="35"/>
  <c r="L426" i="35"/>
  <c r="L425" i="35"/>
  <c r="L424" i="35"/>
  <c r="L423" i="35"/>
  <c r="L379" i="35"/>
  <c r="L378" i="35"/>
  <c r="L377" i="35"/>
  <c r="L376" i="35"/>
  <c r="L375" i="35"/>
  <c r="L374" i="35"/>
  <c r="L373" i="35"/>
  <c r="L329" i="35"/>
  <c r="L328" i="35"/>
  <c r="L327" i="35"/>
  <c r="L263" i="35"/>
  <c r="L262" i="35"/>
  <c r="L261" i="35"/>
  <c r="L223" i="35"/>
  <c r="L222" i="35"/>
  <c r="L221" i="35"/>
  <c r="L220" i="35"/>
  <c r="L219" i="35"/>
  <c r="L218" i="35"/>
  <c r="L217" i="35"/>
  <c r="L169" i="35"/>
  <c r="L39" i="35"/>
  <c r="L38" i="35"/>
  <c r="J2084" i="41" l="1"/>
  <c r="J2085" i="41" s="1"/>
  <c r="J147" i="41"/>
  <c r="J441" i="41"/>
  <c r="J442" i="41" s="1"/>
  <c r="J1410" i="41"/>
  <c r="J1411" i="41" s="1"/>
  <c r="J2274" i="41"/>
  <c r="J180" i="41"/>
  <c r="J388" i="41"/>
  <c r="O327" i="41"/>
  <c r="E186" i="40"/>
  <c r="O14" i="41"/>
  <c r="O640" i="41"/>
  <c r="J572" i="41"/>
  <c r="J573" i="41" s="1"/>
  <c r="J574" i="41" s="1"/>
  <c r="J575" i="41" s="1"/>
  <c r="AA3" i="41"/>
  <c r="E8" i="32"/>
  <c r="F8" i="32" s="1"/>
  <c r="J1871" i="41"/>
  <c r="J1872" i="41" s="1"/>
  <c r="F194" i="40" s="1"/>
  <c r="J1958" i="41"/>
  <c r="F196" i="40" s="1"/>
  <c r="J2079" i="41"/>
  <c r="J2118" i="41"/>
  <c r="J501" i="41"/>
  <c r="O2139" i="41"/>
  <c r="O1165" i="41"/>
  <c r="Q1165" i="41" s="1"/>
  <c r="R1182" i="41" s="1"/>
  <c r="P601" i="41"/>
  <c r="O2079" i="41"/>
  <c r="J387" i="41"/>
  <c r="J389" i="41" s="1"/>
  <c r="O2118" i="41"/>
  <c r="J1439" i="41"/>
  <c r="J1440" i="41" s="1"/>
  <c r="J1443" i="41" s="1"/>
  <c r="J1444" i="41" s="1"/>
  <c r="J1451" i="41" s="1"/>
  <c r="J1457" i="41" s="1"/>
  <c r="W52" i="41" s="1"/>
  <c r="O2123" i="41"/>
  <c r="J2310" i="41"/>
  <c r="P714" i="41"/>
  <c r="P13" i="41"/>
  <c r="J11" i="41"/>
  <c r="O1833" i="41"/>
  <c r="J413" i="41"/>
  <c r="J907" i="41"/>
  <c r="J1244" i="41"/>
  <c r="J1246" i="41" s="1"/>
  <c r="O2265" i="41"/>
  <c r="O401" i="41"/>
  <c r="J2051" i="41"/>
  <c r="J1367" i="41"/>
  <c r="O11" i="41"/>
  <c r="J1291" i="41"/>
  <c r="J1292" i="41" s="1"/>
  <c r="J1297" i="41" s="1"/>
  <c r="W33" i="41" s="1"/>
  <c r="M1394" i="41"/>
  <c r="J437" i="41"/>
  <c r="O467" i="41"/>
  <c r="J301" i="41"/>
  <c r="J905" i="41"/>
  <c r="J1897" i="41"/>
  <c r="J1898" i="41" s="1"/>
  <c r="J1902" i="41" s="1"/>
  <c r="J1903" i="41" s="1"/>
  <c r="J2403" i="41"/>
  <c r="E8" i="40"/>
  <c r="F8" i="40" s="1"/>
  <c r="J1378" i="41"/>
  <c r="O653" i="41"/>
  <c r="O686" i="41"/>
  <c r="J1376" i="41"/>
  <c r="O341" i="41"/>
  <c r="J682" i="41"/>
  <c r="J683" i="41" s="1"/>
  <c r="J1030" i="41"/>
  <c r="O1038" i="41"/>
  <c r="J623" i="41"/>
  <c r="J624" i="41" s="1"/>
  <c r="O1041" i="41"/>
  <c r="Q1041" i="41" s="1"/>
  <c r="J2016" i="41"/>
  <c r="F200" i="40" s="1"/>
  <c r="J417" i="41"/>
  <c r="M1070" i="41"/>
  <c r="M1074" i="41"/>
  <c r="M1078" i="41"/>
  <c r="J231" i="41"/>
  <c r="J300" i="41"/>
  <c r="J641" i="41"/>
  <c r="J752" i="41"/>
  <c r="J753" i="41" s="1"/>
  <c r="J757" i="41" s="1"/>
  <c r="J758" i="41" s="1"/>
  <c r="J765" i="41" s="1"/>
  <c r="J771" i="41" s="1"/>
  <c r="W22" i="41" s="1"/>
  <c r="J247" i="41"/>
  <c r="O249" i="41"/>
  <c r="Q1094" i="41"/>
  <c r="O1143" i="41"/>
  <c r="Q1143" i="41" s="1"/>
  <c r="M1153" i="41"/>
  <c r="J1058" i="41"/>
  <c r="J1964" i="41"/>
  <c r="O2059" i="41"/>
  <c r="O2445" i="41"/>
  <c r="J1127" i="41"/>
  <c r="J1128" i="41" s="1"/>
  <c r="J1404" i="41"/>
  <c r="J1511" i="41"/>
  <c r="J1512" i="41" s="1"/>
  <c r="J1515" i="41" s="1"/>
  <c r="J1516" i="41" s="1"/>
  <c r="J1523" i="41" s="1"/>
  <c r="J1529" i="41" s="1"/>
  <c r="J2158" i="41"/>
  <c r="J2227" i="41"/>
  <c r="J2434" i="41"/>
  <c r="J2435" i="41" s="1"/>
  <c r="O1139" i="41"/>
  <c r="Q1139" i="41" s="1"/>
  <c r="J599" i="41"/>
  <c r="J602" i="41" s="1"/>
  <c r="J606" i="41" s="1"/>
  <c r="J607" i="41" s="1"/>
  <c r="J728" i="41"/>
  <c r="J416" i="41"/>
  <c r="O1102" i="41"/>
  <c r="Q1102" i="41" s="1"/>
  <c r="Q1142" i="41"/>
  <c r="O2239" i="41"/>
  <c r="J145" i="41"/>
  <c r="J1138" i="41"/>
  <c r="J1140" i="41" s="1"/>
  <c r="M1430" i="41"/>
  <c r="J159" i="41"/>
  <c r="J160" i="41" s="1"/>
  <c r="Q1219" i="41"/>
  <c r="Q1197" i="41"/>
  <c r="Q1291" i="41"/>
  <c r="M1431" i="41"/>
  <c r="J198" i="41"/>
  <c r="O206" i="41"/>
  <c r="J274" i="41"/>
  <c r="J275" i="41" s="1"/>
  <c r="J367" i="41"/>
  <c r="O911" i="41"/>
  <c r="M1117" i="41"/>
  <c r="J1309" i="41"/>
  <c r="J1310" i="41" s="1"/>
  <c r="O1337" i="41"/>
  <c r="Q1337" i="41" s="1"/>
  <c r="J2092" i="41"/>
  <c r="O2169" i="41"/>
  <c r="J2275" i="41"/>
  <c r="J1091" i="41"/>
  <c r="J1092" i="41" s="1"/>
  <c r="J1054" i="41"/>
  <c r="J1256" i="41"/>
  <c r="J1258" i="41" s="1"/>
  <c r="J1909" i="41"/>
  <c r="J1994" i="41"/>
  <c r="J2132" i="41"/>
  <c r="J2190" i="41"/>
  <c r="J2262" i="41"/>
  <c r="J2437" i="41"/>
  <c r="J2438" i="41" s="1"/>
  <c r="J727" i="41"/>
  <c r="J1374" i="41"/>
  <c r="J2195" i="41"/>
  <c r="J2273" i="41"/>
  <c r="J2284" i="41"/>
  <c r="J1037" i="41"/>
  <c r="J1042" i="41"/>
  <c r="P1897" i="41"/>
  <c r="P2403" i="41"/>
  <c r="O918" i="41"/>
  <c r="J1045" i="41"/>
  <c r="J2276" i="41"/>
  <c r="J2352" i="41"/>
  <c r="J2353" i="41" s="1"/>
  <c r="J1405" i="41"/>
  <c r="J2228" i="41"/>
  <c r="J10" i="41"/>
  <c r="J208" i="41"/>
  <c r="O244" i="41"/>
  <c r="J652" i="41"/>
  <c r="Q1045" i="41"/>
  <c r="O1062" i="41"/>
  <c r="Q1062" i="41" s="1"/>
  <c r="O1107" i="41"/>
  <c r="Q1107" i="41" s="1"/>
  <c r="J1965" i="41"/>
  <c r="J2015" i="41"/>
  <c r="O2324" i="41"/>
  <c r="J399" i="41"/>
  <c r="O905" i="41"/>
  <c r="J1022" i="41"/>
  <c r="J1319" i="41"/>
  <c r="O1419" i="41"/>
  <c r="Q1419" i="41" s="1"/>
  <c r="O412" i="41"/>
  <c r="O599" i="41"/>
  <c r="O25" i="41"/>
  <c r="O253" i="41"/>
  <c r="O361" i="41"/>
  <c r="J699" i="41"/>
  <c r="J700" i="41" s="1"/>
  <c r="J906" i="41"/>
  <c r="O1057" i="41"/>
  <c r="Q1057" i="41" s="1"/>
  <c r="O1404" i="41"/>
  <c r="Q1404" i="41" s="1"/>
  <c r="J1841" i="41"/>
  <c r="J1844" i="41" s="1"/>
  <c r="J2094" i="41"/>
  <c r="J2120" i="41"/>
  <c r="O2158" i="41"/>
  <c r="J27" i="41"/>
  <c r="J1031" i="41"/>
  <c r="O301" i="41"/>
  <c r="O321" i="41"/>
  <c r="I338" i="34"/>
  <c r="D116" i="32" s="1"/>
  <c r="Q1030" i="41"/>
  <c r="J1111" i="41"/>
  <c r="J1113" i="41" s="1"/>
  <c r="O1226" i="41"/>
  <c r="Q1226" i="41" s="1"/>
  <c r="O1257" i="41"/>
  <c r="Q1257" i="41" s="1"/>
  <c r="J1993" i="41"/>
  <c r="J2080" i="41"/>
  <c r="J858" i="41"/>
  <c r="J866" i="41" s="1"/>
  <c r="W25" i="41" s="1"/>
  <c r="J2467" i="35"/>
  <c r="J2423" i="35"/>
  <c r="O2365" i="35"/>
  <c r="O2214" i="35"/>
  <c r="O1347" i="41"/>
  <c r="Q1347" i="41" s="1"/>
  <c r="J1348" i="41"/>
  <c r="J211" i="41"/>
  <c r="J9" i="41"/>
  <c r="AA29" i="41"/>
  <c r="J155" i="41"/>
  <c r="J192" i="41"/>
  <c r="J553" i="41"/>
  <c r="O734" i="41"/>
  <c r="O926" i="41"/>
  <c r="M1068" i="41"/>
  <c r="M1076" i="41"/>
  <c r="M1080" i="41"/>
  <c r="O1091" i="41"/>
  <c r="Q1091" i="41" s="1"/>
  <c r="M1295" i="41"/>
  <c r="O1386" i="41"/>
  <c r="Q1386" i="41" s="1"/>
  <c r="O1976" i="41"/>
  <c r="J1992" i="41"/>
  <c r="J2095" i="41"/>
  <c r="J2408" i="41"/>
  <c r="J2261" i="41"/>
  <c r="J2277" i="41"/>
  <c r="J2383" i="41"/>
  <c r="J2385" i="41" s="1"/>
  <c r="J2386" i="41" s="1"/>
  <c r="J2394" i="41" s="1"/>
  <c r="AA53" i="41"/>
  <c r="J163" i="41"/>
  <c r="J164" i="41" s="1"/>
  <c r="J196" i="41"/>
  <c r="J210" i="41"/>
  <c r="J236" i="41"/>
  <c r="J238" i="41" s="1"/>
  <c r="J350" i="41"/>
  <c r="J393" i="41"/>
  <c r="J402" i="41"/>
  <c r="J613" i="41"/>
  <c r="J654" i="41"/>
  <c r="J797" i="41"/>
  <c r="M1077" i="41"/>
  <c r="M1081" i="41"/>
  <c r="M1207" i="41"/>
  <c r="J1263" i="41"/>
  <c r="J1264" i="41" s="1"/>
  <c r="J1377" i="41"/>
  <c r="J1426" i="41"/>
  <c r="J1427" i="41" s="1"/>
  <c r="J1846" i="41"/>
  <c r="J2093" i="41"/>
  <c r="J2131" i="41"/>
  <c r="J2140" i="41"/>
  <c r="J1879" i="41"/>
  <c r="O620" i="41"/>
  <c r="J822" i="41"/>
  <c r="Q1039" i="41"/>
  <c r="J1375" i="41"/>
  <c r="Q1426" i="41"/>
  <c r="J1907" i="41"/>
  <c r="J1990" i="41"/>
  <c r="J2134" i="41"/>
  <c r="M589" i="41"/>
  <c r="J156" i="41"/>
  <c r="J193" i="41"/>
  <c r="O319" i="41"/>
  <c r="J400" i="41"/>
  <c r="J411" i="41"/>
  <c r="J500" i="41"/>
  <c r="O854" i="41"/>
  <c r="Q1037" i="41"/>
  <c r="Q1256" i="41"/>
  <c r="Q1375" i="41"/>
  <c r="Q1417" i="41"/>
  <c r="O1974" i="41"/>
  <c r="O1983" i="41"/>
  <c r="P2080" i="41"/>
  <c r="O1034" i="41"/>
  <c r="Q1034" i="41" s="1"/>
  <c r="O1053" i="41"/>
  <c r="Q1053" i="41" s="1"/>
  <c r="J1487" i="41"/>
  <c r="J1488" i="41" s="1"/>
  <c r="J1491" i="41" s="1"/>
  <c r="J1492" i="41" s="1"/>
  <c r="J1499" i="41" s="1"/>
  <c r="J1505" i="41" s="1"/>
  <c r="W54" i="41" s="1"/>
  <c r="O703" i="41" s="1"/>
  <c r="J2138" i="41"/>
  <c r="Q1055" i="41"/>
  <c r="Q1131" i="41"/>
  <c r="J552" i="41"/>
  <c r="J615" i="41"/>
  <c r="J655" i="41"/>
  <c r="J726" i="41"/>
  <c r="O789" i="41"/>
  <c r="J1203" i="41"/>
  <c r="J1204" i="41" s="1"/>
  <c r="Q1285" i="41"/>
  <c r="J2091" i="41"/>
  <c r="O2193" i="41"/>
  <c r="J2318" i="41"/>
  <c r="J197" i="41"/>
  <c r="J355" i="41"/>
  <c r="J511" i="41"/>
  <c r="J512" i="41" s="1"/>
  <c r="J544" i="41"/>
  <c r="O847" i="41"/>
  <c r="Q1203" i="41"/>
  <c r="M1392" i="41"/>
  <c r="O2358" i="41"/>
  <c r="Q499" i="41"/>
  <c r="J363" i="41"/>
  <c r="O246" i="41"/>
  <c r="O351" i="41"/>
  <c r="O403" i="41"/>
  <c r="O437" i="41"/>
  <c r="Q1054" i="41"/>
  <c r="M1071" i="41"/>
  <c r="M1075" i="41"/>
  <c r="M1079" i="41"/>
  <c r="J1197" i="41"/>
  <c r="J1198" i="41" s="1"/>
  <c r="J1201" i="41" s="1"/>
  <c r="O2406" i="41"/>
  <c r="J33" i="41"/>
  <c r="J35" i="41" s="1"/>
  <c r="O1106" i="41"/>
  <c r="Q1106" i="41" s="1"/>
  <c r="Q1376" i="41"/>
  <c r="J209" i="41"/>
  <c r="O664" i="41"/>
  <c r="Q1038" i="41"/>
  <c r="J1043" i="41"/>
  <c r="J1249" i="41"/>
  <c r="Q1313" i="41"/>
  <c r="J2068" i="35"/>
  <c r="J2427" i="35"/>
  <c r="O2190" i="35"/>
  <c r="J2146" i="35"/>
  <c r="J2179" i="35"/>
  <c r="J2340" i="35"/>
  <c r="J2042" i="35"/>
  <c r="O2306" i="35"/>
  <c r="O2409" i="35"/>
  <c r="J2361" i="35"/>
  <c r="J2455" i="35"/>
  <c r="J2456" i="35" s="1"/>
  <c r="J2460" i="35" s="1"/>
  <c r="J2461" i="35" s="1"/>
  <c r="O2455" i="35"/>
  <c r="J2208" i="35"/>
  <c r="J2226" i="35"/>
  <c r="O2286" i="35"/>
  <c r="O2338" i="35"/>
  <c r="J2140" i="35"/>
  <c r="O2458" i="35"/>
  <c r="O2423" i="35"/>
  <c r="O2486" i="35"/>
  <c r="Q942" i="41"/>
  <c r="Q572" i="41"/>
  <c r="Q970" i="41"/>
  <c r="Q1308" i="41"/>
  <c r="J1962" i="41"/>
  <c r="O2019" i="41"/>
  <c r="J1339" i="41"/>
  <c r="J342" i="41"/>
  <c r="J343" i="41" s="1"/>
  <c r="J687" i="41"/>
  <c r="J718" i="41"/>
  <c r="J720" i="41" s="1"/>
  <c r="J1023" i="41"/>
  <c r="Q1023" i="41"/>
  <c r="J2231" i="41"/>
  <c r="J1248" i="41"/>
  <c r="J1873" i="41"/>
  <c r="J1874" i="41" s="1"/>
  <c r="J185" i="41"/>
  <c r="O1338" i="41"/>
  <c r="Q1338" i="41" s="1"/>
  <c r="Q1249" i="41"/>
  <c r="J1220" i="41"/>
  <c r="J1221" i="41" s="1"/>
  <c r="J1222" i="41" s="1"/>
  <c r="J1230" i="41" s="1"/>
  <c r="J1236" i="41" s="1"/>
  <c r="W31" i="41" s="1"/>
  <c r="Q1367" i="41"/>
  <c r="Q1410" i="41"/>
  <c r="O39" i="41"/>
  <c r="J2116" i="41"/>
  <c r="O218" i="41"/>
  <c r="O501" i="41"/>
  <c r="Q501" i="41" s="1"/>
  <c r="Q1032" i="41"/>
  <c r="Q1042" i="41"/>
  <c r="M1393" i="41"/>
  <c r="O1405" i="41"/>
  <c r="Q1405" i="41" s="1"/>
  <c r="J1956" i="41"/>
  <c r="O2228" i="41"/>
  <c r="J232" i="41"/>
  <c r="O376" i="41"/>
  <c r="Q1244" i="41"/>
  <c r="O217" i="41"/>
  <c r="O259" i="41"/>
  <c r="M1116" i="41"/>
  <c r="Q1044" i="41"/>
  <c r="Q1130" i="41"/>
  <c r="Q1147" i="41"/>
  <c r="Q1377" i="41"/>
  <c r="K1958" i="41"/>
  <c r="Q1958" i="41" s="1"/>
  <c r="K2006" i="41"/>
  <c r="Q1060" i="41"/>
  <c r="Q511" i="41"/>
  <c r="M1391" i="41"/>
  <c r="K2189" i="41"/>
  <c r="Q1058" i="41"/>
  <c r="M1072" i="41"/>
  <c r="Q1318" i="41"/>
  <c r="K1967" i="41"/>
  <c r="Q1366" i="41"/>
  <c r="M1073" i="41"/>
  <c r="Q1374" i="41"/>
  <c r="Q1248" i="41"/>
  <c r="K1961" i="41"/>
  <c r="K1981" i="41"/>
  <c r="Q941" i="41"/>
  <c r="M1152" i="41"/>
  <c r="Q1409" i="41"/>
  <c r="J178" i="41"/>
  <c r="J181" i="41" s="1"/>
  <c r="O178" i="41"/>
  <c r="J199" i="41"/>
  <c r="O299" i="41"/>
  <c r="J299" i="41"/>
  <c r="O207" i="41"/>
  <c r="O366" i="41"/>
  <c r="O425" i="41"/>
  <c r="O533" i="41"/>
  <c r="J533" i="41"/>
  <c r="J830" i="41"/>
  <c r="O830" i="41"/>
  <c r="Q830" i="41" s="1"/>
  <c r="J17" i="41"/>
  <c r="J18" i="41" s="1"/>
  <c r="J89" i="41"/>
  <c r="J92" i="41"/>
  <c r="J93" i="41" s="1"/>
  <c r="O2402" i="41"/>
  <c r="J2402" i="41"/>
  <c r="J8" i="41"/>
  <c r="O24" i="41"/>
  <c r="J12" i="41"/>
  <c r="J88" i="41"/>
  <c r="P179" i="41"/>
  <c r="O191" i="41"/>
  <c r="O195" i="41"/>
  <c r="O205" i="41"/>
  <c r="O216" i="41"/>
  <c r="O233" i="41"/>
  <c r="O245" i="41"/>
  <c r="O313" i="41"/>
  <c r="O354" i="41"/>
  <c r="O469" i="41"/>
  <c r="J469" i="41"/>
  <c r="O642" i="41"/>
  <c r="J642" i="41"/>
  <c r="O320" i="41"/>
  <c r="J320" i="41"/>
  <c r="J322" i="41" s="1"/>
  <c r="O372" i="41"/>
  <c r="J26" i="41"/>
  <c r="J194" i="41"/>
  <c r="O219" i="41"/>
  <c r="O338" i="41"/>
  <c r="J338" i="41"/>
  <c r="O405" i="41"/>
  <c r="J405" i="41"/>
  <c r="O415" i="41"/>
  <c r="J415" i="41"/>
  <c r="O579" i="41"/>
  <c r="Q579" i="41" s="1"/>
  <c r="J579" i="41"/>
  <c r="J580" i="41" s="1"/>
  <c r="O790" i="41"/>
  <c r="J790" i="41"/>
  <c r="J791" i="41" s="1"/>
  <c r="O1430" i="41"/>
  <c r="O1392" i="41"/>
  <c r="O1295" i="41"/>
  <c r="O1267" i="41"/>
  <c r="O1391" i="41"/>
  <c r="O1207" i="41"/>
  <c r="O1076" i="41"/>
  <c r="O1078" i="41"/>
  <c r="O1068" i="41"/>
  <c r="O1394" i="41"/>
  <c r="O1080" i="41"/>
  <c r="O1075" i="41"/>
  <c r="O1070" i="41"/>
  <c r="O1072" i="41"/>
  <c r="O742" i="41"/>
  <c r="O1077" i="41"/>
  <c r="O930" i="41"/>
  <c r="O801" i="41"/>
  <c r="O559" i="41"/>
  <c r="O1153" i="41"/>
  <c r="O1117" i="41"/>
  <c r="O1393" i="41"/>
  <c r="O1079" i="41"/>
  <c r="O1074" i="41"/>
  <c r="O1069" i="41"/>
  <c r="O864" i="41"/>
  <c r="O835" i="41"/>
  <c r="Q835" i="41" s="1"/>
  <c r="O422" i="41"/>
  <c r="O1431" i="41"/>
  <c r="O1081" i="41"/>
  <c r="O1071" i="41"/>
  <c r="O560" i="41"/>
  <c r="O371" i="41"/>
  <c r="O325" i="41"/>
  <c r="O215" i="41"/>
  <c r="O427" i="41"/>
  <c r="O261" i="41"/>
  <c r="O834" i="41"/>
  <c r="Q834" i="41" s="1"/>
  <c r="O424" i="41"/>
  <c r="O375" i="41"/>
  <c r="O589" i="41"/>
  <c r="O630" i="41"/>
  <c r="O426" i="41"/>
  <c r="O421" i="41"/>
  <c r="O377" i="41"/>
  <c r="O260" i="41"/>
  <c r="O221" i="41"/>
  <c r="O1116" i="41"/>
  <c r="O671" i="41"/>
  <c r="O1073" i="41"/>
  <c r="O802" i="41"/>
  <c r="O668" i="41"/>
  <c r="O423" i="41"/>
  <c r="O374" i="41"/>
  <c r="J116" i="41"/>
  <c r="J117" i="41" s="1"/>
  <c r="J365" i="41"/>
  <c r="O365" i="41"/>
  <c r="J545" i="41"/>
  <c r="O545" i="41"/>
  <c r="O823" i="41"/>
  <c r="Q823" i="41" s="1"/>
  <c r="J823" i="41"/>
  <c r="P939" i="41"/>
  <c r="Q939" i="41" s="1"/>
  <c r="J119" i="41"/>
  <c r="J120" i="41" s="1"/>
  <c r="O271" i="41"/>
  <c r="J271" i="41"/>
  <c r="J272" i="41" s="1"/>
  <c r="J276" i="41" s="1"/>
  <c r="J277" i="41" s="1"/>
  <c r="J284" i="41" s="1"/>
  <c r="J290" i="41" s="1"/>
  <c r="W9" i="41" s="1"/>
  <c r="J312" i="41"/>
  <c r="O312" i="41"/>
  <c r="J353" i="41"/>
  <c r="O353" i="41"/>
  <c r="J468" i="41"/>
  <c r="O468" i="41"/>
  <c r="O532" i="41"/>
  <c r="J532" i="41"/>
  <c r="O629" i="41"/>
  <c r="Q1095" i="41"/>
  <c r="J920" i="41"/>
  <c r="O920" i="41"/>
  <c r="J782" i="41"/>
  <c r="O782" i="41"/>
  <c r="O34" i="41"/>
  <c r="O220" i="41"/>
  <c r="J255" i="41"/>
  <c r="O255" i="41"/>
  <c r="O373" i="41"/>
  <c r="J438" i="41"/>
  <c r="O815" i="41"/>
  <c r="Q815" i="41" s="1"/>
  <c r="J815" i="41"/>
  <c r="J148" i="41"/>
  <c r="J149" i="41" s="1"/>
  <c r="J451" i="41"/>
  <c r="J472" i="41"/>
  <c r="J473" i="41" s="1"/>
  <c r="Q504" i="41"/>
  <c r="J534" i="41"/>
  <c r="J645" i="41"/>
  <c r="J646" i="41" s="1"/>
  <c r="O1152" i="41"/>
  <c r="O326" i="41"/>
  <c r="J994" i="41"/>
  <c r="J995" i="41" s="1"/>
  <c r="J998" i="41" s="1"/>
  <c r="J999" i="41" s="1"/>
  <c r="J1006" i="41" s="1"/>
  <c r="J1012" i="41" s="1"/>
  <c r="W41" i="41" s="1"/>
  <c r="O994" i="41"/>
  <c r="Q994" i="41" s="1"/>
  <c r="O404" i="41"/>
  <c r="O414" i="41"/>
  <c r="O479" i="41"/>
  <c r="P531" i="41"/>
  <c r="O537" i="41"/>
  <c r="O611" i="41"/>
  <c r="O622" i="41"/>
  <c r="O663" i="41"/>
  <c r="Q1022" i="41"/>
  <c r="Q1031" i="41"/>
  <c r="J254" i="41"/>
  <c r="J311" i="41"/>
  <c r="J352" i="41"/>
  <c r="J364" i="41"/>
  <c r="O735" i="41"/>
  <c r="J735" i="41"/>
  <c r="J737" i="41" s="1"/>
  <c r="Q1043" i="41"/>
  <c r="O616" i="41"/>
  <c r="J616" i="41"/>
  <c r="J298" i="41"/>
  <c r="J337" i="41"/>
  <c r="J554" i="41"/>
  <c r="J662" i="41"/>
  <c r="M834" i="41"/>
  <c r="J1103" i="41"/>
  <c r="J1104" i="41" s="1"/>
  <c r="J1148" i="41"/>
  <c r="J349" i="41"/>
  <c r="O362" i="41"/>
  <c r="J450" i="41"/>
  <c r="J796" i="41"/>
  <c r="O910" i="41"/>
  <c r="J910" i="41"/>
  <c r="J912" i="41" s="1"/>
  <c r="Q1103" i="41"/>
  <c r="Q1148" i="41"/>
  <c r="J1878" i="41"/>
  <c r="O604" i="41"/>
  <c r="Q938" i="41"/>
  <c r="Q500" i="41"/>
  <c r="O612" i="41"/>
  <c r="O621" i="41"/>
  <c r="O781" i="41"/>
  <c r="J781" i="41"/>
  <c r="O814" i="41"/>
  <c r="Q814" i="41" s="1"/>
  <c r="J814" i="41"/>
  <c r="O829" i="41"/>
  <c r="Q829" i="41" s="1"/>
  <c r="J829" i="41"/>
  <c r="O945" i="41"/>
  <c r="Q945" i="41" s="1"/>
  <c r="Q1063" i="41"/>
  <c r="O1418" i="41"/>
  <c r="Q1418" i="41" s="1"/>
  <c r="J1418" i="41"/>
  <c r="J2081" i="41"/>
  <c r="O2081" i="41"/>
  <c r="Q585" i="41"/>
  <c r="Q940" i="41"/>
  <c r="Q1051" i="41"/>
  <c r="O1056" i="41"/>
  <c r="Q1056" i="41" s="1"/>
  <c r="J1056" i="41"/>
  <c r="J1061" i="41"/>
  <c r="J499" i="41"/>
  <c r="O641" i="41"/>
  <c r="J713" i="41"/>
  <c r="J716" i="41" s="1"/>
  <c r="Q822" i="41"/>
  <c r="J1033" i="41"/>
  <c r="Q1035" i="41"/>
  <c r="O1040" i="41"/>
  <c r="Q1040" i="41" s="1"/>
  <c r="J1040" i="41"/>
  <c r="Q1061" i="41"/>
  <c r="M1069" i="41"/>
  <c r="O1305" i="41"/>
  <c r="Q1305" i="41" s="1"/>
  <c r="J1305" i="41"/>
  <c r="J1306" i="41" s="1"/>
  <c r="J529" i="41"/>
  <c r="O546" i="41"/>
  <c r="O661" i="41"/>
  <c r="J661" i="41"/>
  <c r="O736" i="41"/>
  <c r="M835" i="41"/>
  <c r="Q1033" i="41"/>
  <c r="J1108" i="41"/>
  <c r="O1036" i="41"/>
  <c r="Q1036" i="41" s="1"/>
  <c r="O1052" i="41"/>
  <c r="Q1052" i="41" s="1"/>
  <c r="O1064" i="41"/>
  <c r="Q1064" i="41" s="1"/>
  <c r="J103" i="51" s="1"/>
  <c r="O1112" i="41"/>
  <c r="Q1112" i="41" s="1"/>
  <c r="Q1138" i="41"/>
  <c r="Q1387" i="41"/>
  <c r="O713" i="41"/>
  <c r="J919" i="41"/>
  <c r="J1035" i="41"/>
  <c r="J1051" i="41"/>
  <c r="O1059" i="41"/>
  <c r="Q1059" i="41" s="1"/>
  <c r="J1063" i="41"/>
  <c r="J1095" i="41"/>
  <c r="J1096" i="41" s="1"/>
  <c r="J1131" i="41"/>
  <c r="J1132" i="41" s="1"/>
  <c r="J1142" i="41"/>
  <c r="J1144" i="41" s="1"/>
  <c r="J1973" i="41"/>
  <c r="O1973" i="41"/>
  <c r="O1127" i="41"/>
  <c r="Q1127" i="41" s="1"/>
  <c r="O1982" i="41"/>
  <c r="J1982" i="41"/>
  <c r="Q1111" i="41"/>
  <c r="J1366" i="41"/>
  <c r="J1847" i="41"/>
  <c r="J1915" i="41"/>
  <c r="J1988" i="41"/>
  <c r="J970" i="41"/>
  <c r="J971" i="41" s="1"/>
  <c r="J974" i="41" s="1"/>
  <c r="J975" i="41" s="1"/>
  <c r="J982" i="41" s="1"/>
  <c r="J988" i="41" s="1"/>
  <c r="W39" i="41" s="1"/>
  <c r="E152" i="40" s="1"/>
  <c r="J1032" i="41"/>
  <c r="J1044" i="41"/>
  <c r="J1060" i="41"/>
  <c r="J1147" i="41"/>
  <c r="O1957" i="41"/>
  <c r="J1957" i="41"/>
  <c r="O2133" i="41"/>
  <c r="J2133" i="41"/>
  <c r="J1039" i="41"/>
  <c r="J1055" i="41"/>
  <c r="Q1309" i="41"/>
  <c r="O1385" i="41"/>
  <c r="Q1385" i="41" s="1"/>
  <c r="J2115" i="41"/>
  <c r="O2115" i="41"/>
  <c r="Q1263" i="41"/>
  <c r="Q1378" i="41"/>
  <c r="O1406" i="41"/>
  <c r="Q1406" i="41" s="1"/>
  <c r="O1363" i="41"/>
  <c r="Q1363" i="41" s="1"/>
  <c r="C168" i="51" s="1"/>
  <c r="J1363" i="41"/>
  <c r="J1364" i="41" s="1"/>
  <c r="O1852" i="41"/>
  <c r="J1852" i="41"/>
  <c r="J1854" i="41" s="1"/>
  <c r="O2065" i="41"/>
  <c r="J2065" i="41"/>
  <c r="J2066" i="41" s="1"/>
  <c r="O2341" i="41"/>
  <c r="J2341" i="41"/>
  <c r="O1334" i="41"/>
  <c r="Q1334" i="41" s="1"/>
  <c r="J1334" i="41"/>
  <c r="J1335" i="41" s="1"/>
  <c r="O1384" i="41"/>
  <c r="Q1384" i="41" s="1"/>
  <c r="J1384" i="41"/>
  <c r="K2281" i="41"/>
  <c r="K2275" i="41"/>
  <c r="Q2275" i="41" s="1"/>
  <c r="K2267" i="41"/>
  <c r="K2284" i="41"/>
  <c r="Q2284" i="41" s="1"/>
  <c r="K2265" i="41"/>
  <c r="Q2265" i="41" s="1"/>
  <c r="K2262" i="41"/>
  <c r="Q2262" i="41" s="1"/>
  <c r="K2296" i="41"/>
  <c r="K2280" i="41"/>
  <c r="K2273" i="41"/>
  <c r="Q2273" i="41" s="1"/>
  <c r="K2295" i="41"/>
  <c r="K2279" i="41"/>
  <c r="K2294" i="41"/>
  <c r="K2287" i="41"/>
  <c r="Q2287" i="41" s="1"/>
  <c r="K2278" i="41"/>
  <c r="K2264" i="41"/>
  <c r="K2293" i="41"/>
  <c r="K2276" i="41"/>
  <c r="Q2276" i="41" s="1"/>
  <c r="K2272" i="41"/>
  <c r="K2263" i="41"/>
  <c r="K2292" i="41"/>
  <c r="K2285" i="41"/>
  <c r="Q2285" i="41" s="1"/>
  <c r="K2271" i="41"/>
  <c r="K2266" i="41"/>
  <c r="Q2266" i="41" s="1"/>
  <c r="K2291" i="41"/>
  <c r="K2274" i="41"/>
  <c r="Q2274" i="41" s="1"/>
  <c r="K2270" i="41"/>
  <c r="K2259" i="41"/>
  <c r="K2290" i="41"/>
  <c r="K2283" i="41"/>
  <c r="K2269" i="41"/>
  <c r="K2289" i="41"/>
  <c r="K2260" i="41"/>
  <c r="Q2260" i="41" s="1"/>
  <c r="K2286" i="41"/>
  <c r="K2282" i="41"/>
  <c r="K2261" i="41"/>
  <c r="K2268" i="41"/>
  <c r="K2288" i="41"/>
  <c r="K2277" i="41"/>
  <c r="Q2277" i="41" s="1"/>
  <c r="M1267" i="41"/>
  <c r="Q1342" i="41"/>
  <c r="O1975" i="41"/>
  <c r="J1975" i="41"/>
  <c r="O2027" i="41"/>
  <c r="J2027" i="41"/>
  <c r="J2028" i="41" s="1"/>
  <c r="J2162" i="41"/>
  <c r="J2163" i="41" s="1"/>
  <c r="O2162" i="41"/>
  <c r="O1868" i="41"/>
  <c r="O1959" i="41"/>
  <c r="K1973" i="41"/>
  <c r="O1978" i="41"/>
  <c r="K1984" i="41"/>
  <c r="K1988" i="41"/>
  <c r="Q1988" i="41" s="1"/>
  <c r="K1990" i="41"/>
  <c r="Q1990" i="41" s="1"/>
  <c r="O2033" i="41"/>
  <c r="K2196" i="41"/>
  <c r="Q2196" i="41" s="1"/>
  <c r="O2203" i="41"/>
  <c r="K2211" i="41"/>
  <c r="O1245" i="41"/>
  <c r="Q1245" i="41" s="1"/>
  <c r="O1425" i="41"/>
  <c r="Q1425" i="41" s="1"/>
  <c r="K1957" i="41"/>
  <c r="K1969" i="41"/>
  <c r="K1975" i="41"/>
  <c r="K1982" i="41"/>
  <c r="O2117" i="41"/>
  <c r="J2117" i="41"/>
  <c r="O2124" i="41"/>
  <c r="J2124" i="41"/>
  <c r="J2125" i="41" s="1"/>
  <c r="J2136" i="41"/>
  <c r="O2136" i="41"/>
  <c r="J1387" i="41"/>
  <c r="K1970" i="41"/>
  <c r="J1977" i="41"/>
  <c r="K1985" i="41"/>
  <c r="J2119" i="41"/>
  <c r="O2119" i="41"/>
  <c r="J2159" i="41"/>
  <c r="J2160" i="41" s="1"/>
  <c r="O2159" i="41"/>
  <c r="J2204" i="41"/>
  <c r="J2205" i="41" s="1"/>
  <c r="J2260" i="41"/>
  <c r="J2306" i="41"/>
  <c r="P1511" i="41"/>
  <c r="J1908" i="41"/>
  <c r="J1955" i="41"/>
  <c r="K1956" i="41"/>
  <c r="Q1956" i="41" s="1"/>
  <c r="K1960" i="41"/>
  <c r="K1965" i="41"/>
  <c r="Q1965" i="41" s="1"/>
  <c r="K1971" i="41"/>
  <c r="K1977" i="41"/>
  <c r="Q1977" i="41" s="1"/>
  <c r="J1979" i="41"/>
  <c r="K1986" i="41"/>
  <c r="J2048" i="41"/>
  <c r="K2193" i="41"/>
  <c r="K1979" i="41"/>
  <c r="Q1979" i="41" s="1"/>
  <c r="C120" i="51" s="1"/>
  <c r="K1996" i="41"/>
  <c r="J1417" i="41"/>
  <c r="K1955" i="41"/>
  <c r="J1972" i="41"/>
  <c r="K1987" i="41"/>
  <c r="K1989" i="41"/>
  <c r="J1991" i="41"/>
  <c r="K1998" i="41"/>
  <c r="O2052" i="41"/>
  <c r="J2052" i="41"/>
  <c r="J2188" i="41"/>
  <c r="O2344" i="41"/>
  <c r="J2344" i="41"/>
  <c r="J2346" i="41" s="1"/>
  <c r="K1972" i="41"/>
  <c r="Q1972" i="41" s="1"/>
  <c r="K1991" i="41"/>
  <c r="Q1991" i="41" s="1"/>
  <c r="K1993" i="41"/>
  <c r="Q1993" i="41" s="1"/>
  <c r="J2047" i="41"/>
  <c r="F197" i="40" s="1"/>
  <c r="O2047" i="41"/>
  <c r="J2207" i="41"/>
  <c r="J2208" i="41" s="1"/>
  <c r="O2207" i="41"/>
  <c r="O2259" i="41"/>
  <c r="J2259" i="41"/>
  <c r="O2305" i="41"/>
  <c r="J2305" i="41"/>
  <c r="O2317" i="41"/>
  <c r="J2317" i="41"/>
  <c r="O2444" i="41"/>
  <c r="J2444" i="41"/>
  <c r="J2446" i="41" s="1"/>
  <c r="K2004" i="41"/>
  <c r="K2001" i="41"/>
  <c r="K1994" i="41"/>
  <c r="Q1994" i="41" s="1"/>
  <c r="K1983" i="41"/>
  <c r="K1978" i="41"/>
  <c r="K1968" i="41"/>
  <c r="K1963" i="41"/>
  <c r="Q1963" i="41" s="1"/>
  <c r="K1999" i="41"/>
  <c r="K1992" i="41"/>
  <c r="Q1992" i="41" s="1"/>
  <c r="K1997" i="41"/>
  <c r="K1995" i="41"/>
  <c r="K2198" i="41"/>
  <c r="K2210" i="41"/>
  <c r="K2206" i="41"/>
  <c r="K2197" i="41"/>
  <c r="K2209" i="41"/>
  <c r="K2205" i="41"/>
  <c r="K2212" i="41"/>
  <c r="Q2212" i="41" s="1"/>
  <c r="K2203" i="41"/>
  <c r="K2194" i="41"/>
  <c r="K2192" i="41"/>
  <c r="K2208" i="41"/>
  <c r="K2191" i="41"/>
  <c r="K2218" i="41"/>
  <c r="K2217" i="41"/>
  <c r="K2202" i="41"/>
  <c r="K2195" i="41"/>
  <c r="Q2195" i="41" s="1"/>
  <c r="K2187" i="41"/>
  <c r="K2216" i="41"/>
  <c r="K2201" i="41"/>
  <c r="K2215" i="41"/>
  <c r="K2204" i="41"/>
  <c r="Q2204" i="41" s="1"/>
  <c r="K2200" i="41"/>
  <c r="K2188" i="41"/>
  <c r="Q2188" i="41" s="1"/>
  <c r="K1962" i="41"/>
  <c r="Q1962" i="41" s="1"/>
  <c r="K1974" i="41"/>
  <c r="K2002" i="41"/>
  <c r="J2021" i="41"/>
  <c r="O2096" i="41"/>
  <c r="J2096" i="41"/>
  <c r="K2190" i="41"/>
  <c r="Q2190" i="41" s="1"/>
  <c r="K2207" i="41"/>
  <c r="K2214" i="41"/>
  <c r="J2309" i="41"/>
  <c r="J2311" i="41" s="1"/>
  <c r="K1959" i="41"/>
  <c r="K1964" i="41"/>
  <c r="Q1964" i="41" s="1"/>
  <c r="K1976" i="41"/>
  <c r="O1987" i="41"/>
  <c r="O1989" i="41"/>
  <c r="K2003" i="41"/>
  <c r="O2137" i="41"/>
  <c r="O2187" i="41"/>
  <c r="J2187" i="41"/>
  <c r="O2194" i="41"/>
  <c r="J2194" i="41"/>
  <c r="K2199" i="41"/>
  <c r="K1966" i="41"/>
  <c r="K1980" i="41"/>
  <c r="K2005" i="41"/>
  <c r="J2189" i="41"/>
  <c r="O2283" i="41"/>
  <c r="J2283" i="41"/>
  <c r="O2414" i="41"/>
  <c r="J2414" i="41"/>
  <c r="J2415" i="41" s="1"/>
  <c r="O2245" i="41"/>
  <c r="O2345" i="41"/>
  <c r="O2384" i="41"/>
  <c r="O2388" i="41"/>
  <c r="O2434" i="41"/>
  <c r="O2211" i="41"/>
  <c r="O2286" i="41"/>
  <c r="J2135" i="41"/>
  <c r="O2189" i="41"/>
  <c r="O2227" i="41"/>
  <c r="J2232" i="41"/>
  <c r="O2261" i="41"/>
  <c r="J2266" i="41"/>
  <c r="J2267" i="41" s="1"/>
  <c r="J2285" i="41"/>
  <c r="J2340" i="41"/>
  <c r="J2420" i="41"/>
  <c r="J2421" i="41" s="1"/>
  <c r="J2212" i="41"/>
  <c r="J2287" i="41"/>
  <c r="J2325" i="41"/>
  <c r="J2326" i="41" s="1"/>
  <c r="J2367" i="35"/>
  <c r="O2297" i="35"/>
  <c r="O2287" i="35"/>
  <c r="O2339" i="35"/>
  <c r="O2465" i="35"/>
  <c r="O2179" i="35"/>
  <c r="O2228" i="35"/>
  <c r="O2232" i="35"/>
  <c r="O2373" i="35"/>
  <c r="O2404" i="35"/>
  <c r="O2233" i="35"/>
  <c r="O2305" i="35"/>
  <c r="O2296" i="35"/>
  <c r="O2466" i="35"/>
  <c r="O2405" i="35"/>
  <c r="J2332" i="35"/>
  <c r="O2208" i="35"/>
  <c r="O2308" i="35"/>
  <c r="O2379" i="35"/>
  <c r="O2225" i="35"/>
  <c r="O2304" i="35"/>
  <c r="O2295" i="35"/>
  <c r="O2346" i="35"/>
  <c r="O2331" i="35"/>
  <c r="O2361" i="35"/>
  <c r="O2401" i="35"/>
  <c r="O2216" i="35"/>
  <c r="O2217" i="35"/>
  <c r="O2307" i="35"/>
  <c r="O2330" i="35"/>
  <c r="O2224" i="35"/>
  <c r="O2215" i="35"/>
  <c r="O2298" i="35"/>
  <c r="O2294" i="35"/>
  <c r="O2345" i="35"/>
  <c r="O2366" i="35"/>
  <c r="J2362" i="35"/>
  <c r="J2074" i="35"/>
  <c r="J2210" i="35"/>
  <c r="O2183" i="35"/>
  <c r="O2040" i="35"/>
  <c r="J2249" i="35"/>
  <c r="J2180" i="35"/>
  <c r="J2281" i="35"/>
  <c r="O2154" i="35"/>
  <c r="J2406" i="35"/>
  <c r="J2407" i="35" s="1"/>
  <c r="J2415" i="35" s="1"/>
  <c r="J2283" i="35"/>
  <c r="J2347" i="35"/>
  <c r="O2003" i="35"/>
  <c r="J2299" i="35"/>
  <c r="J2327" i="35"/>
  <c r="O2113" i="35"/>
  <c r="O2155" i="35"/>
  <c r="O2158" i="35"/>
  <c r="J2138" i="35"/>
  <c r="J2162" i="35"/>
  <c r="J2218" i="35"/>
  <c r="J2309" i="35"/>
  <c r="O2161" i="35"/>
  <c r="O2145" i="35"/>
  <c r="O2112" i="35"/>
  <c r="O2157" i="35"/>
  <c r="J2118" i="35"/>
  <c r="J2139" i="35"/>
  <c r="O2153" i="35"/>
  <c r="O2138" i="35"/>
  <c r="O2117" i="35"/>
  <c r="O2160" i="35"/>
  <c r="O2140" i="35"/>
  <c r="O2116" i="35"/>
  <c r="O2156" i="35"/>
  <c r="O2115" i="35"/>
  <c r="O2144" i="35"/>
  <c r="J2100" i="35"/>
  <c r="J2141" i="35"/>
  <c r="J2209" i="35"/>
  <c r="J2288" i="35"/>
  <c r="J2326" i="35"/>
  <c r="O2105" i="35"/>
  <c r="O2114" i="35"/>
  <c r="O2159" i="35"/>
  <c r="O2152" i="35"/>
  <c r="O2252" i="35"/>
  <c r="J2424" i="35"/>
  <c r="J2069" i="35"/>
  <c r="J2070" i="35" s="1"/>
  <c r="J2136" i="35"/>
  <c r="J2137" i="35"/>
  <c r="J2101" i="35"/>
  <c r="J2211" i="35"/>
  <c r="J2280" i="35"/>
  <c r="O2014" i="35"/>
  <c r="J2248" i="35"/>
  <c r="J2102" i="35"/>
  <c r="J2282" i="35"/>
  <c r="O2441" i="35"/>
  <c r="J2428" i="35"/>
  <c r="J2435" i="35"/>
  <c r="J2436" i="35" s="1"/>
  <c r="O2249" i="35"/>
  <c r="O2266" i="35"/>
  <c r="O2248" i="35"/>
  <c r="J2253" i="35"/>
  <c r="J2254" i="35" s="1"/>
  <c r="J2260" i="35"/>
  <c r="J2261" i="35" s="1"/>
  <c r="O2086" i="35"/>
  <c r="O2068" i="35"/>
  <c r="O2054" i="35"/>
  <c r="J1977" i="35"/>
  <c r="J1986" i="35"/>
  <c r="O1984" i="35"/>
  <c r="O2072" i="35"/>
  <c r="J1978" i="35"/>
  <c r="J2036" i="35"/>
  <c r="O2080" i="35"/>
  <c r="O2073" i="35"/>
  <c r="J2037" i="35"/>
  <c r="O2048" i="35"/>
  <c r="O2041" i="35"/>
  <c r="O2036" i="35"/>
  <c r="O2037" i="35"/>
  <c r="O1999" i="35"/>
  <c r="O2010" i="35"/>
  <c r="O1995" i="35"/>
  <c r="O1978" i="35"/>
  <c r="O2004" i="35"/>
  <c r="O2013" i="35"/>
  <c r="J1889" i="35"/>
  <c r="J1890" i="35" s="1"/>
  <c r="J1980" i="35"/>
  <c r="O1998" i="35"/>
  <c r="O2009" i="35"/>
  <c r="O1994" i="35"/>
  <c r="O1977" i="35"/>
  <c r="O2012" i="35"/>
  <c r="J1892" i="35"/>
  <c r="J1893" i="35" s="1"/>
  <c r="J2000" i="35"/>
  <c r="J2011" i="35"/>
  <c r="J2016" i="35" s="1"/>
  <c r="O1997" i="35"/>
  <c r="O2008" i="35"/>
  <c r="J1901" i="35"/>
  <c r="O1985" i="35"/>
  <c r="O2015" i="35"/>
  <c r="O1996" i="35"/>
  <c r="J1976" i="35"/>
  <c r="J1921" i="35"/>
  <c r="J1922" i="35" s="1"/>
  <c r="J1983" i="35"/>
  <c r="J1918" i="35"/>
  <c r="J1919" i="35" s="1"/>
  <c r="O1899" i="35"/>
  <c r="J1979" i="35"/>
  <c r="J1993" i="35"/>
  <c r="J1929" i="35"/>
  <c r="O1930" i="35"/>
  <c r="O1889" i="35"/>
  <c r="J1928" i="35"/>
  <c r="O1936" i="35"/>
  <c r="O1900" i="35"/>
  <c r="J30" i="36"/>
  <c r="J17" i="36"/>
  <c r="C39" i="49" l="1"/>
  <c r="F116" i="32"/>
  <c r="J1133" i="41"/>
  <c r="J1134" i="41" s="1"/>
  <c r="J150" i="41"/>
  <c r="J151" i="41" s="1"/>
  <c r="O38" i="41"/>
  <c r="E185" i="40"/>
  <c r="J2439" i="41"/>
  <c r="J2440" i="41" s="1"/>
  <c r="J2425" i="35"/>
  <c r="AA33" i="41"/>
  <c r="E178" i="40"/>
  <c r="J1910" i="41"/>
  <c r="C255" i="51"/>
  <c r="Q2203" i="41"/>
  <c r="AA31" i="41"/>
  <c r="E180" i="40"/>
  <c r="AA22" i="41"/>
  <c r="E157" i="40"/>
  <c r="AA25" i="41"/>
  <c r="E154" i="40"/>
  <c r="J583" i="41"/>
  <c r="J591" i="41" s="1"/>
  <c r="W17" i="41" s="1"/>
  <c r="E93" i="40" s="1"/>
  <c r="AA9" i="41"/>
  <c r="E169" i="40"/>
  <c r="J234" i="41"/>
  <c r="J239" i="41" s="1"/>
  <c r="J240" i="41" s="1"/>
  <c r="J251" i="41" s="1"/>
  <c r="C248" i="51"/>
  <c r="O740" i="41"/>
  <c r="O669" i="41"/>
  <c r="O741" i="41"/>
  <c r="C218" i="51"/>
  <c r="C247" i="51"/>
  <c r="J1880" i="41"/>
  <c r="J1883" i="41" s="1"/>
  <c r="J1889" i="41" s="1"/>
  <c r="J1368" i="41"/>
  <c r="J2053" i="41"/>
  <c r="J1916" i="41"/>
  <c r="F195" i="40"/>
  <c r="O558" i="41"/>
  <c r="O670" i="41"/>
  <c r="O627" i="41"/>
  <c r="AA52" i="41"/>
  <c r="O628" i="41"/>
  <c r="J688" i="41"/>
  <c r="J689" i="41" s="1"/>
  <c r="J697" i="41" s="1"/>
  <c r="J705" i="41" s="1"/>
  <c r="W20" i="41" s="1"/>
  <c r="E58" i="40" s="1"/>
  <c r="J2229" i="41"/>
  <c r="W55" i="41"/>
  <c r="J55" i="51"/>
  <c r="K1537" i="35"/>
  <c r="J2429" i="35"/>
  <c r="C162" i="51"/>
  <c r="R988" i="41"/>
  <c r="Q1976" i="41"/>
  <c r="C217" i="51" s="1"/>
  <c r="J2319" i="41"/>
  <c r="J1849" i="41"/>
  <c r="J617" i="41"/>
  <c r="J618" i="41" s="1"/>
  <c r="J632" i="41" s="1"/>
  <c r="W18" i="41" s="1"/>
  <c r="E161" i="40" s="1"/>
  <c r="J2404" i="41"/>
  <c r="J2409" i="41" s="1"/>
  <c r="J2410" i="41" s="1"/>
  <c r="J2418" i="41" s="1"/>
  <c r="J2426" i="41" s="1"/>
  <c r="J908" i="41"/>
  <c r="J913" i="41" s="1"/>
  <c r="J914" i="41" s="1"/>
  <c r="J643" i="41"/>
  <c r="J647" i="41" s="1"/>
  <c r="J648" i="41" s="1"/>
  <c r="J439" i="41"/>
  <c r="J443" i="41" s="1"/>
  <c r="J444" i="41" s="1"/>
  <c r="J547" i="41"/>
  <c r="J502" i="41"/>
  <c r="J506" i="41" s="1"/>
  <c r="J507" i="41" s="1"/>
  <c r="J515" i="41" s="1"/>
  <c r="J521" i="41" s="1"/>
  <c r="W15" i="41" s="1"/>
  <c r="AA15" i="41" s="1"/>
  <c r="J1340" i="41"/>
  <c r="J1341" i="41" s="1"/>
  <c r="J1349" i="41" s="1"/>
  <c r="J1355" i="41" s="1"/>
  <c r="W35" i="41" s="1"/>
  <c r="E176" i="40" s="1"/>
  <c r="J798" i="41"/>
  <c r="J1379" i="41"/>
  <c r="J2197" i="41"/>
  <c r="J1209" i="41"/>
  <c r="W30" i="41" s="1"/>
  <c r="D116" i="40"/>
  <c r="D188" i="40" s="1"/>
  <c r="J2470" i="35"/>
  <c r="J2476" i="35" s="1"/>
  <c r="J1987" i="35"/>
  <c r="R1297" i="41"/>
  <c r="J2097" i="41"/>
  <c r="J2017" i="41"/>
  <c r="J2022" i="41" s="1"/>
  <c r="J2023" i="41" s="1"/>
  <c r="J2031" i="41" s="1"/>
  <c r="J2039" i="41" s="1"/>
  <c r="J1420" i="41"/>
  <c r="J186" i="41"/>
  <c r="J187" i="41" s="1"/>
  <c r="R1210" i="41"/>
  <c r="J729" i="41"/>
  <c r="J1407" i="41"/>
  <c r="J1412" i="41" s="1"/>
  <c r="J1413" i="41" s="1"/>
  <c r="Q1959" i="41"/>
  <c r="J28" i="41"/>
  <c r="J394" i="41"/>
  <c r="J395" i="41" s="1"/>
  <c r="J157" i="41"/>
  <c r="J161" i="41" s="1"/>
  <c r="J169" i="41" s="1"/>
  <c r="W6" i="41" s="1"/>
  <c r="E173" i="40" s="1"/>
  <c r="AA55" i="41"/>
  <c r="J1966" i="41"/>
  <c r="J2278" i="41"/>
  <c r="R1209" i="41"/>
  <c r="Q1974" i="41"/>
  <c r="J2082" i="41"/>
  <c r="J2086" i="41" s="1"/>
  <c r="J2087" i="41" s="1"/>
  <c r="J824" i="41"/>
  <c r="R1181" i="41"/>
  <c r="J656" i="41"/>
  <c r="J665" i="41"/>
  <c r="J2449" i="41"/>
  <c r="J2455" i="41" s="1"/>
  <c r="J1913" i="41"/>
  <c r="Q2211" i="41"/>
  <c r="J2141" i="41"/>
  <c r="J406" i="41"/>
  <c r="J200" i="41"/>
  <c r="J1097" i="41"/>
  <c r="J1098" i="41" s="1"/>
  <c r="J1109" i="41" s="1"/>
  <c r="J1119" i="41" s="1"/>
  <c r="W27" i="41" s="1"/>
  <c r="J356" i="41"/>
  <c r="J921" i="41"/>
  <c r="J1024" i="41"/>
  <c r="J1025" i="41" s="1"/>
  <c r="J1026" i="41" s="1"/>
  <c r="Q2193" i="41"/>
  <c r="J368" i="41"/>
  <c r="J418" i="41"/>
  <c r="J1250" i="41"/>
  <c r="J1251" i="41" s="1"/>
  <c r="J1252" i="41" s="1"/>
  <c r="J1261" i="41" s="1"/>
  <c r="J1269" i="41" s="1"/>
  <c r="W32" i="41" s="1"/>
  <c r="AA54" i="41"/>
  <c r="R1298" i="41"/>
  <c r="J212" i="41"/>
  <c r="J2181" i="35"/>
  <c r="J2185" i="35" s="1"/>
  <c r="J2186" i="35" s="1"/>
  <c r="J2194" i="35" s="1"/>
  <c r="J2200" i="35" s="1"/>
  <c r="J2363" i="35"/>
  <c r="J2368" i="35" s="1"/>
  <c r="J2369" i="35" s="1"/>
  <c r="J2377" i="35" s="1"/>
  <c r="J2385" i="35" s="1"/>
  <c r="J78" i="51"/>
  <c r="Q589" i="41"/>
  <c r="J47" i="51"/>
  <c r="J831" i="41"/>
  <c r="J2233" i="41"/>
  <c r="J1046" i="41"/>
  <c r="J1995" i="41"/>
  <c r="J1145" i="41"/>
  <c r="J2263" i="41"/>
  <c r="J314" i="41"/>
  <c r="J555" i="41"/>
  <c r="J2049" i="41"/>
  <c r="Q1975" i="41"/>
  <c r="C166" i="51" s="1"/>
  <c r="J302" i="41"/>
  <c r="J306" i="41" s="1"/>
  <c r="J307" i="41" s="1"/>
  <c r="J2164" i="41"/>
  <c r="J2165" i="41" s="1"/>
  <c r="J2173" i="41" s="1"/>
  <c r="J2179" i="41" s="1"/>
  <c r="J339" i="41"/>
  <c r="J344" i="41" s="1"/>
  <c r="J345" i="41" s="1"/>
  <c r="Q1987" i="41"/>
  <c r="J1836" i="41"/>
  <c r="J1837" i="41" s="1"/>
  <c r="J1980" i="41"/>
  <c r="Q1973" i="41"/>
  <c r="J452" i="41"/>
  <c r="R987" i="41"/>
  <c r="J16" i="51"/>
  <c r="J71" i="51"/>
  <c r="J32" i="51"/>
  <c r="J97" i="51"/>
  <c r="J24" i="51"/>
  <c r="J105" i="51"/>
  <c r="J49" i="51"/>
  <c r="J72" i="51"/>
  <c r="R1236" i="41"/>
  <c r="J33" i="51"/>
  <c r="J82" i="51"/>
  <c r="R1012" i="41"/>
  <c r="J66" i="51"/>
  <c r="J1311" i="41"/>
  <c r="J1312" i="41" s="1"/>
  <c r="J1320" i="41" s="1"/>
  <c r="J1326" i="41" s="1"/>
  <c r="W34" i="41" s="1"/>
  <c r="J721" i="41"/>
  <c r="J722" i="41" s="1"/>
  <c r="J816" i="41"/>
  <c r="J817" i="41" s="1"/>
  <c r="J818" i="41" s="1"/>
  <c r="J783" i="41"/>
  <c r="J784" i="41" s="1"/>
  <c r="J785" i="41" s="1"/>
  <c r="J794" i="41" s="1"/>
  <c r="J804" i="41" s="1"/>
  <c r="W23" i="41" s="1"/>
  <c r="E156" i="40" s="1"/>
  <c r="Q2194" i="41"/>
  <c r="Q2261" i="41"/>
  <c r="J2307" i="41"/>
  <c r="J2312" i="41" s="1"/>
  <c r="J2313" i="41" s="1"/>
  <c r="J535" i="41"/>
  <c r="J539" i="41" s="1"/>
  <c r="J540" i="41" s="1"/>
  <c r="J550" i="41" s="1"/>
  <c r="Q2189" i="41"/>
  <c r="R522" i="41"/>
  <c r="R1237" i="41"/>
  <c r="R1327" i="41"/>
  <c r="R1119" i="41"/>
  <c r="R1156" i="41"/>
  <c r="R1155" i="41"/>
  <c r="R1433" i="41"/>
  <c r="R1083" i="41"/>
  <c r="R963" i="41"/>
  <c r="R1269" i="41"/>
  <c r="R1270" i="41"/>
  <c r="R1396" i="41"/>
  <c r="J1960" i="41"/>
  <c r="Q1957" i="41"/>
  <c r="R1120" i="41"/>
  <c r="J2288" i="41"/>
  <c r="K2245" i="41"/>
  <c r="Q2245" i="41" s="1"/>
  <c r="K2233" i="41"/>
  <c r="K2231" i="41"/>
  <c r="Q2231" i="41" s="1"/>
  <c r="K2228" i="41"/>
  <c r="Q2228" i="41" s="1"/>
  <c r="K2250" i="41"/>
  <c r="K2239" i="41"/>
  <c r="Q2239" i="41" s="1"/>
  <c r="K2249" i="41"/>
  <c r="K2244" i="41"/>
  <c r="K2248" i="41"/>
  <c r="K2243" i="41"/>
  <c r="K2230" i="41"/>
  <c r="K2247" i="41"/>
  <c r="K2238" i="41"/>
  <c r="K2229" i="41"/>
  <c r="K2246" i="41"/>
  <c r="K2242" i="41"/>
  <c r="K2237" i="41"/>
  <c r="K2232" i="41"/>
  <c r="Q2232" i="41" s="1"/>
  <c r="K2241" i="41"/>
  <c r="K2236" i="41"/>
  <c r="Q2207" i="41"/>
  <c r="K2240" i="41"/>
  <c r="K2235" i="41"/>
  <c r="K2234" i="41"/>
  <c r="K2227" i="41"/>
  <c r="R964" i="41"/>
  <c r="J2268" i="41"/>
  <c r="J2269" i="41" s="1"/>
  <c r="J2281" i="41" s="1"/>
  <c r="J1065" i="41"/>
  <c r="R838" i="41"/>
  <c r="R837" i="41"/>
  <c r="R1084" i="41"/>
  <c r="J2191" i="41"/>
  <c r="Q1978" i="41"/>
  <c r="J1388" i="41"/>
  <c r="Q2259" i="41"/>
  <c r="C259" i="51" s="1"/>
  <c r="K2065" i="41"/>
  <c r="Q2065" i="41" s="1"/>
  <c r="K2053" i="41"/>
  <c r="K2069" i="41"/>
  <c r="K2064" i="41"/>
  <c r="K2068" i="41"/>
  <c r="K2063" i="41"/>
  <c r="K2067" i="41"/>
  <c r="K2058" i="41"/>
  <c r="K2049" i="41"/>
  <c r="K2061" i="41"/>
  <c r="K2056" i="41"/>
  <c r="K2060" i="41"/>
  <c r="K2047" i="41"/>
  <c r="K2052" i="41"/>
  <c r="Q2052" i="41" s="1"/>
  <c r="K2070" i="41"/>
  <c r="K2066" i="41"/>
  <c r="K2059" i="41"/>
  <c r="Q2059" i="41" s="1"/>
  <c r="K2048" i="41"/>
  <c r="Q2048" i="41" s="1"/>
  <c r="K2057" i="41"/>
  <c r="K2055" i="41"/>
  <c r="K2051" i="41"/>
  <c r="Q2051" i="41" s="1"/>
  <c r="K2054" i="41"/>
  <c r="K2062" i="41"/>
  <c r="K2050" i="41"/>
  <c r="Q1983" i="41"/>
  <c r="Q2286" i="41"/>
  <c r="R1434" i="41"/>
  <c r="Q2187" i="41"/>
  <c r="J2121" i="41"/>
  <c r="J2126" i="41" s="1"/>
  <c r="J2127" i="41" s="1"/>
  <c r="J470" i="41"/>
  <c r="J474" i="41" s="1"/>
  <c r="J475" i="41" s="1"/>
  <c r="J483" i="41" s="1"/>
  <c r="J489" i="41" s="1"/>
  <c r="W14" i="41" s="1"/>
  <c r="J90" i="41"/>
  <c r="J94" i="41" s="1"/>
  <c r="J95" i="41" s="1"/>
  <c r="Q1955" i="41"/>
  <c r="R1356" i="41"/>
  <c r="J1149" i="41"/>
  <c r="Q1989" i="41"/>
  <c r="J1369" i="41"/>
  <c r="J1370" i="41" s="1"/>
  <c r="R1326" i="41"/>
  <c r="W40" i="41"/>
  <c r="J2342" i="41"/>
  <c r="J2347" i="41" s="1"/>
  <c r="J2348" i="41" s="1"/>
  <c r="J2356" i="41" s="1"/>
  <c r="J2364" i="41" s="1"/>
  <c r="K2028" i="41"/>
  <c r="K2023" i="41"/>
  <c r="K2015" i="41"/>
  <c r="K2019" i="41"/>
  <c r="Q2019" i="41" s="1"/>
  <c r="K2016" i="41"/>
  <c r="Q2016" i="41" s="1"/>
  <c r="K2037" i="41"/>
  <c r="K2032" i="41"/>
  <c r="K2035" i="41"/>
  <c r="K2026" i="41"/>
  <c r="K2017" i="41"/>
  <c r="K2033" i="41"/>
  <c r="Q2033" i="41" s="1"/>
  <c r="K2024" i="41"/>
  <c r="K2031" i="41"/>
  <c r="K2022" i="41"/>
  <c r="K2030" i="41"/>
  <c r="K2021" i="41"/>
  <c r="K2029" i="41"/>
  <c r="K2018" i="41"/>
  <c r="Q1982" i="41"/>
  <c r="K2038" i="41"/>
  <c r="K2036" i="41"/>
  <c r="K2034" i="41"/>
  <c r="K2020" i="41"/>
  <c r="Q2020" i="41" s="1"/>
  <c r="C211" i="51" s="1"/>
  <c r="K2027" i="41"/>
  <c r="Q2027" i="41" s="1"/>
  <c r="K2025" i="41"/>
  <c r="Q2283" i="41"/>
  <c r="R1397" i="41"/>
  <c r="R1355" i="41"/>
  <c r="J256" i="41"/>
  <c r="J121" i="41"/>
  <c r="J122" i="41" s="1"/>
  <c r="J129" i="41" s="1"/>
  <c r="J135" i="41" s="1"/>
  <c r="W5" i="41" s="1"/>
  <c r="J15" i="41"/>
  <c r="J19" i="41" s="1"/>
  <c r="J20" i="41" s="1"/>
  <c r="J2103" i="35"/>
  <c r="J2107" i="35" s="1"/>
  <c r="J2108" i="35" s="1"/>
  <c r="J2122" i="35" s="1"/>
  <c r="J2128" i="35" s="1"/>
  <c r="J2075" i="35"/>
  <c r="J2076" i="35" s="1"/>
  <c r="J2084" i="35" s="1"/>
  <c r="J2092" i="35" s="1"/>
  <c r="J2250" i="35"/>
  <c r="J2255" i="35" s="1"/>
  <c r="J2256" i="35" s="1"/>
  <c r="J2264" i="35" s="1"/>
  <c r="J2272" i="35" s="1"/>
  <c r="J2212" i="35"/>
  <c r="J2219" i="35" s="1"/>
  <c r="J2220" i="35" s="1"/>
  <c r="J2230" i="35" s="1"/>
  <c r="J2240" i="35" s="1"/>
  <c r="J2142" i="35"/>
  <c r="J2147" i="35" s="1"/>
  <c r="J2148" i="35" s="1"/>
  <c r="J2165" i="35" s="1"/>
  <c r="J2171" i="35" s="1"/>
  <c r="J2328" i="35"/>
  <c r="J2333" i="35" s="1"/>
  <c r="J2334" i="35" s="1"/>
  <c r="J2343" i="35" s="1"/>
  <c r="J2353" i="35" s="1"/>
  <c r="J2038" i="35"/>
  <c r="J2043" i="35" s="1"/>
  <c r="J2044" i="35" s="1"/>
  <c r="J2052" i="35" s="1"/>
  <c r="J2060" i="35" s="1"/>
  <c r="J2430" i="35"/>
  <c r="J2431" i="35" s="1"/>
  <c r="J2439" i="35" s="1"/>
  <c r="J2447" i="35" s="1"/>
  <c r="J2284" i="35"/>
  <c r="J2289" i="35" s="1"/>
  <c r="J2290" i="35" s="1"/>
  <c r="J2302" i="35" s="1"/>
  <c r="J2318" i="35" s="1"/>
  <c r="J1894" i="35"/>
  <c r="J1895" i="35" s="1"/>
  <c r="J1904" i="35" s="1"/>
  <c r="J1910" i="35" s="1"/>
  <c r="J2001" i="35"/>
  <c r="J1981" i="35"/>
  <c r="J1923" i="35"/>
  <c r="J1924" i="35" s="1"/>
  <c r="J1931" i="35"/>
  <c r="E115" i="40"/>
  <c r="E114" i="40"/>
  <c r="E113" i="40"/>
  <c r="E112" i="40"/>
  <c r="E107" i="40"/>
  <c r="E106" i="40"/>
  <c r="E105" i="40"/>
  <c r="E104" i="40"/>
  <c r="E92" i="40"/>
  <c r="E88" i="40"/>
  <c r="E87" i="40"/>
  <c r="E81" i="40"/>
  <c r="E75" i="40"/>
  <c r="E68" i="40"/>
  <c r="E67" i="40"/>
  <c r="E57" i="40"/>
  <c r="E51" i="40"/>
  <c r="E44" i="40"/>
  <c r="E37" i="40"/>
  <c r="E30" i="40"/>
  <c r="E23" i="40"/>
  <c r="E16" i="40"/>
  <c r="N1868" i="35"/>
  <c r="L1868" i="35"/>
  <c r="N1867" i="35"/>
  <c r="L1867" i="35"/>
  <c r="G1868" i="35"/>
  <c r="J1868" i="35" s="1"/>
  <c r="G1867" i="35"/>
  <c r="O1867" i="35" s="1"/>
  <c r="N1873" i="35"/>
  <c r="L1873" i="35"/>
  <c r="H1873" i="35"/>
  <c r="O1873" i="35" s="1"/>
  <c r="N1862" i="35"/>
  <c r="L1862" i="35"/>
  <c r="G1862" i="35"/>
  <c r="O1862" i="35" s="1"/>
  <c r="N1854" i="35"/>
  <c r="L1854" i="35"/>
  <c r="G1854" i="35"/>
  <c r="J1854" i="35" s="1"/>
  <c r="N1851" i="35"/>
  <c r="M1851" i="35"/>
  <c r="L1851" i="35"/>
  <c r="H1851" i="35"/>
  <c r="P1851" i="35" s="1"/>
  <c r="G1851" i="35"/>
  <c r="O1851" i="35" s="1"/>
  <c r="N1850" i="35"/>
  <c r="M1850" i="35"/>
  <c r="L1850" i="35"/>
  <c r="H1850" i="35"/>
  <c r="P1850" i="35" s="1"/>
  <c r="G1850" i="35"/>
  <c r="O1850" i="35" s="1"/>
  <c r="N1849" i="35"/>
  <c r="M1849" i="35"/>
  <c r="L1849" i="35"/>
  <c r="H1849" i="35"/>
  <c r="P1849" i="35" s="1"/>
  <c r="G1849" i="35"/>
  <c r="O1849" i="35" s="1"/>
  <c r="Y55" i="35"/>
  <c r="Y56" i="35"/>
  <c r="Y57" i="35"/>
  <c r="Y58" i="35"/>
  <c r="N1513" i="35"/>
  <c r="M1513" i="35"/>
  <c r="L1513" i="35"/>
  <c r="H1513" i="35"/>
  <c r="P1513" i="35" s="1"/>
  <c r="G1513" i="35"/>
  <c r="N1489" i="35"/>
  <c r="M1489" i="35"/>
  <c r="L1489" i="35"/>
  <c r="H1489" i="35"/>
  <c r="P1489" i="35" s="1"/>
  <c r="G1489" i="35"/>
  <c r="N1465" i="35"/>
  <c r="M1465" i="35"/>
  <c r="L1465" i="35"/>
  <c r="H1465" i="35"/>
  <c r="P1465" i="35" s="1"/>
  <c r="G1465" i="35"/>
  <c r="O1465" i="35" s="1"/>
  <c r="N1441" i="35"/>
  <c r="M1441" i="35"/>
  <c r="L1441" i="35"/>
  <c r="H1441" i="35"/>
  <c r="P1441" i="35" s="1"/>
  <c r="G1441" i="35"/>
  <c r="N1228" i="35"/>
  <c r="L1228" i="35"/>
  <c r="N1221" i="35"/>
  <c r="L1221" i="35"/>
  <c r="N1349" i="35"/>
  <c r="O1344" i="35"/>
  <c r="N1344" i="35"/>
  <c r="L1344" i="35"/>
  <c r="N1340" i="35"/>
  <c r="L1340" i="35"/>
  <c r="N1339" i="35"/>
  <c r="L1339" i="35"/>
  <c r="N1336" i="35"/>
  <c r="M1336" i="35"/>
  <c r="L1336" i="35"/>
  <c r="N1320" i="35"/>
  <c r="N1311" i="35"/>
  <c r="L1311" i="35"/>
  <c r="N1310" i="35"/>
  <c r="L1310" i="35"/>
  <c r="N1307" i="35"/>
  <c r="M1307" i="35"/>
  <c r="L1307" i="35"/>
  <c r="O1315" i="35"/>
  <c r="N1315" i="35"/>
  <c r="L1315" i="35"/>
  <c r="N1167" i="35"/>
  <c r="L1167" i="35"/>
  <c r="R1015" i="35"/>
  <c r="N996" i="35"/>
  <c r="M996" i="35"/>
  <c r="L996" i="35"/>
  <c r="N972" i="35"/>
  <c r="M972" i="35"/>
  <c r="L972" i="35"/>
  <c r="L947" i="35"/>
  <c r="N947" i="35"/>
  <c r="L941" i="35"/>
  <c r="M941" i="35"/>
  <c r="N941" i="35"/>
  <c r="L942" i="35"/>
  <c r="M942" i="35"/>
  <c r="N942" i="35"/>
  <c r="L943" i="35"/>
  <c r="M943" i="35"/>
  <c r="N943" i="35"/>
  <c r="L944" i="35"/>
  <c r="M944" i="35"/>
  <c r="N944" i="35"/>
  <c r="N940" i="35"/>
  <c r="M940" i="35"/>
  <c r="L940" i="35"/>
  <c r="N705" i="35"/>
  <c r="P146" i="35"/>
  <c r="P145" i="35"/>
  <c r="J29" i="51" l="1"/>
  <c r="J93" i="51"/>
  <c r="J1967" i="41"/>
  <c r="J1968" i="41" s="1"/>
  <c r="E24" i="40"/>
  <c r="C260" i="51"/>
  <c r="O167" i="41"/>
  <c r="E187" i="40"/>
  <c r="E32" i="40"/>
  <c r="E76" i="40"/>
  <c r="E38" i="40"/>
  <c r="E82" i="40"/>
  <c r="E52" i="40"/>
  <c r="E45" i="40"/>
  <c r="E89" i="40"/>
  <c r="E17" i="40"/>
  <c r="J562" i="41"/>
  <c r="W16" i="41" s="1"/>
  <c r="AA16" i="41" s="1"/>
  <c r="J453" i="41"/>
  <c r="J459" i="41" s="1"/>
  <c r="W13" i="41" s="1"/>
  <c r="AA13" i="41" s="1"/>
  <c r="J732" i="41"/>
  <c r="J744" i="41" s="1"/>
  <c r="W21" i="41" s="1"/>
  <c r="AA21" i="41" s="1"/>
  <c r="AA30" i="41"/>
  <c r="E181" i="40"/>
  <c r="J263" i="41"/>
  <c r="W8" i="41" s="1"/>
  <c r="E171" i="40" s="1"/>
  <c r="AA14" i="41"/>
  <c r="E164" i="40"/>
  <c r="AA32" i="41"/>
  <c r="E179" i="40"/>
  <c r="AA17" i="41"/>
  <c r="E162" i="40"/>
  <c r="AA20" i="41"/>
  <c r="E159" i="40"/>
  <c r="AA5" i="41"/>
  <c r="E190" i="40"/>
  <c r="E109" i="40"/>
  <c r="E192" i="40"/>
  <c r="AA34" i="41"/>
  <c r="E177" i="40"/>
  <c r="AA27" i="41"/>
  <c r="E184" i="40"/>
  <c r="J1921" i="41"/>
  <c r="J409" i="41"/>
  <c r="J429" i="41" s="1"/>
  <c r="W12" i="41" s="1"/>
  <c r="E13" i="40" s="1"/>
  <c r="J2234" i="41"/>
  <c r="J2235" i="41" s="1"/>
  <c r="J2243" i="41" s="1"/>
  <c r="J2251" i="41" s="1"/>
  <c r="C182" i="51"/>
  <c r="J2054" i="41"/>
  <c r="J2055" i="41" s="1"/>
  <c r="J2063" i="41" s="1"/>
  <c r="J2071" i="41" s="1"/>
  <c r="J203" i="41"/>
  <c r="J223" i="41" s="1"/>
  <c r="W7" i="41" s="1"/>
  <c r="J1155" i="41"/>
  <c r="W28" i="41" s="1"/>
  <c r="E183" i="40" s="1"/>
  <c r="J827" i="41"/>
  <c r="J837" i="41" s="1"/>
  <c r="W24" i="41" s="1"/>
  <c r="J1382" i="41"/>
  <c r="J1396" i="41" s="1"/>
  <c r="W36" i="41" s="1"/>
  <c r="E175" i="40" s="1"/>
  <c r="C253" i="51"/>
  <c r="J2198" i="41"/>
  <c r="J2199" i="41" s="1"/>
  <c r="J2209" i="41" s="1"/>
  <c r="J2219" i="41" s="1"/>
  <c r="C254" i="51"/>
  <c r="J2322" i="41"/>
  <c r="J2332" i="41" s="1"/>
  <c r="J359" i="41"/>
  <c r="J379" i="41" s="1"/>
  <c r="W11" i="41" s="1"/>
  <c r="E166" i="40" s="1"/>
  <c r="J1049" i="41"/>
  <c r="J317" i="41"/>
  <c r="J329" i="41" s="1"/>
  <c r="W10" i="41" s="1"/>
  <c r="E61" i="40" s="1"/>
  <c r="J1850" i="41"/>
  <c r="J1860" i="41" s="1"/>
  <c r="J1988" i="35"/>
  <c r="J1989" i="35" s="1"/>
  <c r="J2006" i="35" s="1"/>
  <c r="J2028" i="35" s="1"/>
  <c r="F116" i="40"/>
  <c r="F188" i="40"/>
  <c r="C210" i="51"/>
  <c r="R591" i="41"/>
  <c r="AA35" i="41"/>
  <c r="E97" i="40"/>
  <c r="R592" i="41"/>
  <c r="J39" i="51"/>
  <c r="J659" i="41"/>
  <c r="J673" i="41" s="1"/>
  <c r="W19" i="41" s="1"/>
  <c r="E160" i="40" s="1"/>
  <c r="J1423" i="41"/>
  <c r="J1433" i="41" s="1"/>
  <c r="W37" i="41" s="1"/>
  <c r="J924" i="41"/>
  <c r="J932" i="41" s="1"/>
  <c r="W26" i="41" s="1"/>
  <c r="J2101" i="41"/>
  <c r="J2107" i="41" s="1"/>
  <c r="D188" i="32"/>
  <c r="F188" i="32" s="1"/>
  <c r="Q1537" i="35"/>
  <c r="AA18" i="41"/>
  <c r="E86" i="40"/>
  <c r="E74" i="40"/>
  <c r="E80" i="40"/>
  <c r="E66" i="40"/>
  <c r="E100" i="40"/>
  <c r="J31" i="41"/>
  <c r="J41" i="41" s="1"/>
  <c r="W2" i="41" s="1"/>
  <c r="AA2" i="41" s="1"/>
  <c r="AA6" i="41"/>
  <c r="E65" i="40"/>
  <c r="E103" i="40"/>
  <c r="E40" i="40"/>
  <c r="J2144" i="41"/>
  <c r="J2150" i="41" s="1"/>
  <c r="J42" i="51"/>
  <c r="E99" i="40"/>
  <c r="J1985" i="41"/>
  <c r="J2007" i="41" s="1"/>
  <c r="J27" i="51"/>
  <c r="J28" i="51"/>
  <c r="AA23" i="41"/>
  <c r="E73" i="40"/>
  <c r="E55" i="40"/>
  <c r="E21" i="40"/>
  <c r="E85" i="40"/>
  <c r="E35" i="40"/>
  <c r="E49" i="40"/>
  <c r="E79" i="40"/>
  <c r="E64" i="40"/>
  <c r="E14" i="40"/>
  <c r="E28" i="40"/>
  <c r="E41" i="40"/>
  <c r="E9" i="40"/>
  <c r="E90" i="40"/>
  <c r="J1083" i="41"/>
  <c r="W38" i="41" s="1"/>
  <c r="R2219" i="41"/>
  <c r="R2220" i="41" s="1"/>
  <c r="R2007" i="41"/>
  <c r="R2008" i="41" s="1"/>
  <c r="R2297" i="41"/>
  <c r="R2298" i="41" s="1"/>
  <c r="J2297" i="41"/>
  <c r="E11" i="40"/>
  <c r="Q2015" i="41"/>
  <c r="Q2047" i="41"/>
  <c r="R2071" i="41" s="1"/>
  <c r="R2072" i="41" s="1"/>
  <c r="J102" i="41"/>
  <c r="J108" i="41"/>
  <c r="W4" i="41" s="1"/>
  <c r="E191" i="40" s="1"/>
  <c r="Q2227" i="41"/>
  <c r="R2251" i="41" s="1"/>
  <c r="R2252" i="41" s="1"/>
  <c r="K2282" i="35"/>
  <c r="Q2282" i="35" s="1"/>
  <c r="K2294" i="35"/>
  <c r="Q2294" i="35" s="1"/>
  <c r="K2306" i="35"/>
  <c r="Q2306" i="35" s="1"/>
  <c r="K2280" i="35"/>
  <c r="Q2280" i="35" s="1"/>
  <c r="C259" i="49" s="1"/>
  <c r="K2317" i="35"/>
  <c r="K2283" i="35"/>
  <c r="Q2283" i="35" s="1"/>
  <c r="K2295" i="35"/>
  <c r="Q2295" i="35" s="1"/>
  <c r="K2307" i="35"/>
  <c r="Q2307" i="35" s="1"/>
  <c r="K2284" i="35"/>
  <c r="K2296" i="35"/>
  <c r="Q2296" i="35" s="1"/>
  <c r="K2308" i="35"/>
  <c r="Q2308" i="35" s="1"/>
  <c r="K2293" i="35"/>
  <c r="K2285" i="35"/>
  <c r="K2297" i="35"/>
  <c r="Q2297" i="35" s="1"/>
  <c r="K2309" i="35"/>
  <c r="K2281" i="35"/>
  <c r="Q2281" i="35" s="1"/>
  <c r="K2286" i="35"/>
  <c r="Q2286" i="35" s="1"/>
  <c r="K2298" i="35"/>
  <c r="Q2298" i="35" s="1"/>
  <c r="K2310" i="35"/>
  <c r="K2287" i="35"/>
  <c r="Q2287" i="35" s="1"/>
  <c r="K2299" i="35"/>
  <c r="K2311" i="35"/>
  <c r="K2288" i="35"/>
  <c r="K2300" i="35"/>
  <c r="K2312" i="35"/>
  <c r="K2305" i="35"/>
  <c r="Q2305" i="35" s="1"/>
  <c r="K2289" i="35"/>
  <c r="K2301" i="35"/>
  <c r="K2313" i="35"/>
  <c r="K2290" i="35"/>
  <c r="K2302" i="35"/>
  <c r="K2314" i="35"/>
  <c r="K2291" i="35"/>
  <c r="K2303" i="35"/>
  <c r="K2315" i="35"/>
  <c r="K2292" i="35"/>
  <c r="K2304" i="35"/>
  <c r="Q2304" i="35" s="1"/>
  <c r="K2316" i="35"/>
  <c r="K2213" i="35"/>
  <c r="K2225" i="35"/>
  <c r="Q2225" i="35" s="1"/>
  <c r="K2237" i="35"/>
  <c r="K2212" i="35"/>
  <c r="K2236" i="35"/>
  <c r="K2214" i="35"/>
  <c r="Q2214" i="35" s="1"/>
  <c r="K2226" i="35"/>
  <c r="K2238" i="35"/>
  <c r="K2215" i="35"/>
  <c r="Q2215" i="35" s="1"/>
  <c r="K2227" i="35"/>
  <c r="K2239" i="35"/>
  <c r="K2216" i="35"/>
  <c r="Q2216" i="35" s="1"/>
  <c r="K2228" i="35"/>
  <c r="K2208" i="35"/>
  <c r="Q2208" i="35" s="1"/>
  <c r="K2217" i="35"/>
  <c r="Q2217" i="35" s="1"/>
  <c r="K2229" i="35"/>
  <c r="K2218" i="35"/>
  <c r="K2230" i="35"/>
  <c r="K2219" i="35"/>
  <c r="K2231" i="35"/>
  <c r="K2224" i="35"/>
  <c r="Q2224" i="35" s="1"/>
  <c r="K2220" i="35"/>
  <c r="K2232" i="35"/>
  <c r="Q2232" i="35" s="1"/>
  <c r="K2209" i="35"/>
  <c r="Q2209" i="35" s="1"/>
  <c r="K2221" i="35"/>
  <c r="K2233" i="35"/>
  <c r="Q2233" i="35" s="1"/>
  <c r="K2210" i="35"/>
  <c r="Q2210" i="35" s="1"/>
  <c r="K2222" i="35"/>
  <c r="K2234" i="35"/>
  <c r="K2211" i="35"/>
  <c r="Q2211" i="35" s="1"/>
  <c r="K2223" i="35"/>
  <c r="K2235" i="35"/>
  <c r="K1981" i="35"/>
  <c r="K1993" i="35"/>
  <c r="Q1993" i="35" s="1"/>
  <c r="K2005" i="35"/>
  <c r="K2017" i="35"/>
  <c r="K1984" i="35"/>
  <c r="Q1984" i="35" s="1"/>
  <c r="K2008" i="35"/>
  <c r="Q2008" i="35" s="1"/>
  <c r="K2020" i="35"/>
  <c r="K1982" i="35"/>
  <c r="K1994" i="35"/>
  <c r="Q1994" i="35" s="1"/>
  <c r="K2006" i="35"/>
  <c r="K2018" i="35"/>
  <c r="K1996" i="35"/>
  <c r="Q1996" i="35" s="1"/>
  <c r="C166" i="49" s="1"/>
  <c r="K1983" i="35"/>
  <c r="Q1983" i="35" s="1"/>
  <c r="K1995" i="35"/>
  <c r="Q1995" i="35" s="1"/>
  <c r="K2007" i="35"/>
  <c r="K2019" i="35"/>
  <c r="K1980" i="35"/>
  <c r="Q1980" i="35" s="1"/>
  <c r="K1976" i="35"/>
  <c r="Q1976" i="35" s="1"/>
  <c r="K2011" i="35"/>
  <c r="Q2011" i="35" s="1"/>
  <c r="K1985" i="35"/>
  <c r="Q1985" i="35" s="1"/>
  <c r="K1997" i="35"/>
  <c r="Q1997" i="35" s="1"/>
  <c r="K2009" i="35"/>
  <c r="Q2009" i="35" s="1"/>
  <c r="K2021" i="35"/>
  <c r="K1987" i="35"/>
  <c r="K1986" i="35"/>
  <c r="Q1986" i="35" s="1"/>
  <c r="K1998" i="35"/>
  <c r="Q1998" i="35" s="1"/>
  <c r="C210" i="49" s="1"/>
  <c r="K2010" i="35"/>
  <c r="Q2010" i="35" s="1"/>
  <c r="K2022" i="35"/>
  <c r="K1999" i="35"/>
  <c r="Q1999" i="35" s="1"/>
  <c r="K2023" i="35"/>
  <c r="K1988" i="35"/>
  <c r="K2000" i="35"/>
  <c r="Q2000" i="35" s="1"/>
  <c r="C135" i="49" s="1"/>
  <c r="K2012" i="35"/>
  <c r="Q2012" i="35" s="1"/>
  <c r="K2024" i="35"/>
  <c r="K2004" i="35"/>
  <c r="K1977" i="35"/>
  <c r="Q1977" i="35" s="1"/>
  <c r="K1989" i="35"/>
  <c r="K2001" i="35"/>
  <c r="K2013" i="35"/>
  <c r="Q2013" i="35" s="1"/>
  <c r="K2025" i="35"/>
  <c r="K1978" i="35"/>
  <c r="Q1978" i="35" s="1"/>
  <c r="K1990" i="35"/>
  <c r="K2002" i="35"/>
  <c r="K2014" i="35"/>
  <c r="Q2014" i="35" s="1"/>
  <c r="K2026" i="35"/>
  <c r="K1992" i="35"/>
  <c r="K2016" i="35"/>
  <c r="K1979" i="35"/>
  <c r="Q1979" i="35" s="1"/>
  <c r="C216" i="49" s="1"/>
  <c r="K1991" i="35"/>
  <c r="K2003" i="35"/>
  <c r="K2015" i="35"/>
  <c r="Q2015" i="35" s="1"/>
  <c r="K2027" i="35"/>
  <c r="J1934" i="35"/>
  <c r="J1942" i="35" s="1"/>
  <c r="O1868" i="35"/>
  <c r="O1854" i="35"/>
  <c r="J1867" i="35"/>
  <c r="J1870" i="35" s="1"/>
  <c r="J1849" i="35"/>
  <c r="J1851" i="35"/>
  <c r="J1441" i="35"/>
  <c r="J1442" i="35" s="1"/>
  <c r="J1445" i="35" s="1"/>
  <c r="J1446" i="35" s="1"/>
  <c r="J1453" i="35" s="1"/>
  <c r="J1459" i="35" s="1"/>
  <c r="W55" i="35" s="1"/>
  <c r="J1856" i="35"/>
  <c r="J1862" i="35"/>
  <c r="J1865" i="35" s="1"/>
  <c r="J1873" i="35"/>
  <c r="J1850" i="35"/>
  <c r="J1489" i="35"/>
  <c r="J1490" i="35" s="1"/>
  <c r="J1493" i="35" s="1"/>
  <c r="J1494" i="35" s="1"/>
  <c r="J1501" i="35" s="1"/>
  <c r="J1507" i="35" s="1"/>
  <c r="W57" i="35" s="1"/>
  <c r="O705" i="35" s="1"/>
  <c r="Q1315" i="35"/>
  <c r="O1441" i="35"/>
  <c r="J1465" i="35"/>
  <c r="J1466" i="35" s="1"/>
  <c r="J1469" i="35" s="1"/>
  <c r="J1470" i="35" s="1"/>
  <c r="J1477" i="35" s="1"/>
  <c r="J1483" i="35" s="1"/>
  <c r="W56" i="35" s="1"/>
  <c r="J1513" i="35"/>
  <c r="J1514" i="35" s="1"/>
  <c r="J1517" i="35" s="1"/>
  <c r="J1518" i="35" s="1"/>
  <c r="J1525" i="35" s="1"/>
  <c r="J1531" i="35" s="1"/>
  <c r="W58" i="35" s="1"/>
  <c r="O1513" i="35"/>
  <c r="O1489" i="35"/>
  <c r="Q1344" i="35"/>
  <c r="C129" i="49" l="1"/>
  <c r="C177" i="49"/>
  <c r="E78" i="40"/>
  <c r="E7" i="40"/>
  <c r="C127" i="49"/>
  <c r="C220" i="49"/>
  <c r="E10" i="40"/>
  <c r="E43" i="40"/>
  <c r="E158" i="40"/>
  <c r="E165" i="40"/>
  <c r="E18" i="40"/>
  <c r="E25" i="40"/>
  <c r="E115" i="32"/>
  <c r="E187" i="32"/>
  <c r="E114" i="32"/>
  <c r="E186" i="32"/>
  <c r="J174" i="51"/>
  <c r="C218" i="49"/>
  <c r="J187" i="51"/>
  <c r="C260" i="49"/>
  <c r="J178" i="51"/>
  <c r="C232" i="49"/>
  <c r="E113" i="32"/>
  <c r="E185" i="32"/>
  <c r="E31" i="40"/>
  <c r="C237" i="49"/>
  <c r="C154" i="49"/>
  <c r="AA8" i="41"/>
  <c r="C150" i="49"/>
  <c r="E163" i="40"/>
  <c r="AA28" i="41"/>
  <c r="E151" i="40"/>
  <c r="AA24" i="41"/>
  <c r="E155" i="40"/>
  <c r="AA7" i="41"/>
  <c r="E172" i="40"/>
  <c r="AA38" i="41"/>
  <c r="E170" i="40"/>
  <c r="E84" i="40"/>
  <c r="AA26" i="41"/>
  <c r="E153" i="40"/>
  <c r="AA37" i="41"/>
  <c r="E174" i="40"/>
  <c r="AA10" i="41"/>
  <c r="E168" i="40"/>
  <c r="E98" i="40"/>
  <c r="E69" i="40"/>
  <c r="AA12" i="41"/>
  <c r="E167" i="40"/>
  <c r="J173" i="51"/>
  <c r="J201" i="51"/>
  <c r="K186" i="49"/>
  <c r="J186" i="51"/>
  <c r="AA36" i="41"/>
  <c r="E101" i="40"/>
  <c r="E20" i="40"/>
  <c r="E34" i="40"/>
  <c r="E54" i="40"/>
  <c r="E27" i="40"/>
  <c r="E72" i="40"/>
  <c r="AA11" i="41"/>
  <c r="E63" i="40"/>
  <c r="E48" i="40"/>
  <c r="E102" i="40"/>
  <c r="E94" i="40"/>
  <c r="E95" i="40"/>
  <c r="C201" i="51"/>
  <c r="O1780" i="35"/>
  <c r="AA19" i="41"/>
  <c r="E50" i="40"/>
  <c r="E22" i="40"/>
  <c r="E42" i="40"/>
  <c r="E15" i="40"/>
  <c r="E29" i="40"/>
  <c r="E36" i="40"/>
  <c r="E56" i="40"/>
  <c r="E6" i="40"/>
  <c r="R1556" i="35"/>
  <c r="R1555" i="35"/>
  <c r="E70" i="40"/>
  <c r="E111" i="40"/>
  <c r="AA55" i="35"/>
  <c r="AA57" i="35"/>
  <c r="K93" i="49"/>
  <c r="K28" i="49"/>
  <c r="K80" i="49"/>
  <c r="K187" i="49"/>
  <c r="K45" i="49"/>
  <c r="K173" i="49"/>
  <c r="K39" i="49"/>
  <c r="K29" i="49"/>
  <c r="R2039" i="41"/>
  <c r="R2040" i="41" s="1"/>
  <c r="K32" i="49"/>
  <c r="K201" i="49"/>
  <c r="K74" i="49"/>
  <c r="K178" i="49"/>
  <c r="K174" i="49"/>
  <c r="K36" i="49"/>
  <c r="AA4" i="41"/>
  <c r="E62" i="40"/>
  <c r="R2318" i="35"/>
  <c r="R2319" i="35" s="1"/>
  <c r="K2253" i="35"/>
  <c r="Q2253" i="35" s="1"/>
  <c r="K2265" i="35"/>
  <c r="K2254" i="35"/>
  <c r="K2266" i="35"/>
  <c r="Q2266" i="35" s="1"/>
  <c r="K2255" i="35"/>
  <c r="K2267" i="35"/>
  <c r="K2252" i="35"/>
  <c r="Q2252" i="35" s="1"/>
  <c r="K2256" i="35"/>
  <c r="K2268" i="35"/>
  <c r="K2257" i="35"/>
  <c r="K2269" i="35"/>
  <c r="K2258" i="35"/>
  <c r="K2270" i="35"/>
  <c r="K2259" i="35"/>
  <c r="K2271" i="35"/>
  <c r="K2264" i="35"/>
  <c r="K2260" i="35"/>
  <c r="Q2260" i="35" s="1"/>
  <c r="K2248" i="35"/>
  <c r="Q2248" i="35" s="1"/>
  <c r="K2249" i="35"/>
  <c r="Q2249" i="35" s="1"/>
  <c r="K2261" i="35"/>
  <c r="Q2228" i="35"/>
  <c r="R2240" i="35" s="1"/>
  <c r="R2241" i="35" s="1"/>
  <c r="K2250" i="35"/>
  <c r="K2262" i="35"/>
  <c r="K2251" i="35"/>
  <c r="K2263" i="35"/>
  <c r="Q2004" i="35"/>
  <c r="K2080" i="35"/>
  <c r="Q2080" i="35" s="1"/>
  <c r="K2068" i="35"/>
  <c r="Q2068" i="35" s="1"/>
  <c r="K2069" i="35"/>
  <c r="Q2069" i="35" s="1"/>
  <c r="K2081" i="35"/>
  <c r="K2070" i="35"/>
  <c r="K2082" i="35"/>
  <c r="K2071" i="35"/>
  <c r="K2083" i="35"/>
  <c r="K2072" i="35"/>
  <c r="Q2072" i="35" s="1"/>
  <c r="K2084" i="35"/>
  <c r="K2073" i="35"/>
  <c r="Q2073" i="35" s="1"/>
  <c r="K2085" i="35"/>
  <c r="K2074" i="35"/>
  <c r="K2086" i="35"/>
  <c r="Q2086" i="35" s="1"/>
  <c r="K2075" i="35"/>
  <c r="K2087" i="35"/>
  <c r="K2091" i="35"/>
  <c r="K2076" i="35"/>
  <c r="K2088" i="35"/>
  <c r="K2077" i="35"/>
  <c r="K2089" i="35"/>
  <c r="K2079" i="35"/>
  <c r="K2078" i="35"/>
  <c r="K2090" i="35"/>
  <c r="Q2003" i="35"/>
  <c r="K2045" i="35"/>
  <c r="K2057" i="35"/>
  <c r="K2046" i="35"/>
  <c r="K2058" i="35"/>
  <c r="K2047" i="35"/>
  <c r="K2059" i="35"/>
  <c r="K2048" i="35"/>
  <c r="Q2048" i="35" s="1"/>
  <c r="K2036" i="35"/>
  <c r="K2037" i="35"/>
  <c r="Q2037" i="35" s="1"/>
  <c r="K2049" i="35"/>
  <c r="K2038" i="35"/>
  <c r="K2050" i="35"/>
  <c r="K2039" i="35"/>
  <c r="K2051" i="35"/>
  <c r="K2040" i="35"/>
  <c r="Q2040" i="35" s="1"/>
  <c r="K2052" i="35"/>
  <c r="K2043" i="35"/>
  <c r="K2044" i="35"/>
  <c r="K2056" i="35"/>
  <c r="K2041" i="35"/>
  <c r="Q2041" i="35" s="1"/>
  <c r="K2053" i="35"/>
  <c r="K2042" i="35"/>
  <c r="K2054" i="35"/>
  <c r="Q2054" i="35" s="1"/>
  <c r="K2055" i="35"/>
  <c r="AA54" i="35"/>
  <c r="J1852" i="35"/>
  <c r="J1857" i="35" s="1"/>
  <c r="J1858" i="35" s="1"/>
  <c r="J1871" i="35" s="1"/>
  <c r="J1875" i="35"/>
  <c r="AA56" i="35"/>
  <c r="C188" i="49" l="1"/>
  <c r="J204" i="51"/>
  <c r="C211" i="49"/>
  <c r="K58" i="49"/>
  <c r="K204" i="49"/>
  <c r="R2028" i="35"/>
  <c r="R2029" i="35" s="1"/>
  <c r="R2272" i="35"/>
  <c r="R2273" i="35" s="1"/>
  <c r="R2092" i="35"/>
  <c r="J1881" i="35"/>
  <c r="H440" i="35"/>
  <c r="G440" i="35"/>
  <c r="H439" i="35"/>
  <c r="G439" i="35"/>
  <c r="H303" i="35"/>
  <c r="G303" i="35"/>
  <c r="H302" i="35"/>
  <c r="G302" i="35"/>
  <c r="H301" i="35"/>
  <c r="G301" i="35"/>
  <c r="H300" i="35"/>
  <c r="G300" i="35"/>
  <c r="H235" i="35"/>
  <c r="G235" i="35"/>
  <c r="H234" i="35"/>
  <c r="G234" i="35"/>
  <c r="H233" i="35"/>
  <c r="G233" i="35"/>
  <c r="G186" i="35"/>
  <c r="G185" i="35"/>
  <c r="H118" i="35"/>
  <c r="G118" i="35"/>
  <c r="G121" i="35"/>
  <c r="G94" i="35"/>
  <c r="G1349" i="35"/>
  <c r="G1320" i="35"/>
  <c r="G1145" i="35"/>
  <c r="G1144" i="35"/>
  <c r="G1109" i="35"/>
  <c r="G1108" i="35"/>
  <c r="G697" i="35"/>
  <c r="G618" i="35"/>
  <c r="G617" i="35"/>
  <c r="G453" i="35"/>
  <c r="G452" i="35"/>
  <c r="G251" i="35"/>
  <c r="G161" i="35"/>
  <c r="H1428" i="35"/>
  <c r="H1427" i="35"/>
  <c r="H1389" i="35"/>
  <c r="H1388" i="35"/>
  <c r="H1387" i="35"/>
  <c r="H1386" i="35"/>
  <c r="H1293" i="35"/>
  <c r="H1265" i="35"/>
  <c r="H1205" i="35"/>
  <c r="H1150" i="35"/>
  <c r="H1149" i="35"/>
  <c r="H1114" i="35"/>
  <c r="H1113" i="35"/>
  <c r="H1066" i="35"/>
  <c r="H1065" i="35"/>
  <c r="H1064" i="35"/>
  <c r="H1063" i="35"/>
  <c r="H1062" i="35"/>
  <c r="H1061" i="35"/>
  <c r="H1060" i="35"/>
  <c r="H1059" i="35"/>
  <c r="H1058" i="35"/>
  <c r="H1057" i="35"/>
  <c r="H1056" i="35"/>
  <c r="H1055" i="35"/>
  <c r="H1054" i="35"/>
  <c r="H1053" i="35"/>
  <c r="H928" i="35"/>
  <c r="H862" i="35"/>
  <c r="H832" i="35"/>
  <c r="H831" i="35"/>
  <c r="H799" i="35"/>
  <c r="H798" i="35"/>
  <c r="H738" i="35"/>
  <c r="H737" i="35"/>
  <c r="H736" i="35"/>
  <c r="H701" i="35"/>
  <c r="H666" i="35"/>
  <c r="H665" i="35"/>
  <c r="H664" i="35"/>
  <c r="H663" i="35"/>
  <c r="H625" i="35"/>
  <c r="H624" i="35"/>
  <c r="H623" i="35"/>
  <c r="H622" i="35"/>
  <c r="H556" i="35"/>
  <c r="H555" i="35"/>
  <c r="H554" i="35"/>
  <c r="H419" i="35"/>
  <c r="H418" i="35"/>
  <c r="H417" i="35"/>
  <c r="H416" i="35"/>
  <c r="H415" i="35"/>
  <c r="H414" i="35"/>
  <c r="H413" i="35"/>
  <c r="H369" i="35"/>
  <c r="H368" i="35"/>
  <c r="H367" i="35"/>
  <c r="H366" i="35"/>
  <c r="H365" i="35"/>
  <c r="H364" i="35"/>
  <c r="H363" i="35"/>
  <c r="H323" i="35"/>
  <c r="H322" i="35"/>
  <c r="H321" i="35"/>
  <c r="H257" i="35"/>
  <c r="H256" i="35"/>
  <c r="H255" i="35"/>
  <c r="H213" i="35"/>
  <c r="H212" i="35"/>
  <c r="H211" i="35"/>
  <c r="H210" i="35"/>
  <c r="H209" i="35"/>
  <c r="H208" i="35"/>
  <c r="H207" i="35"/>
  <c r="H165" i="35"/>
  <c r="H34" i="35"/>
  <c r="H33" i="35"/>
  <c r="Y4" i="35"/>
  <c r="Y5" i="35"/>
  <c r="Y6" i="35"/>
  <c r="Y7" i="35"/>
  <c r="Y8" i="35"/>
  <c r="Y9" i="35"/>
  <c r="Y10" i="35"/>
  <c r="Y11" i="35"/>
  <c r="Y12" i="35"/>
  <c r="Y13" i="35"/>
  <c r="Y14" i="35"/>
  <c r="Y15" i="35"/>
  <c r="Y16" i="35"/>
  <c r="Y17" i="35"/>
  <c r="Y18" i="35"/>
  <c r="Y19" i="35"/>
  <c r="Y20" i="35"/>
  <c r="Y21" i="35"/>
  <c r="Y22" i="35"/>
  <c r="Y23" i="35"/>
  <c r="Y24" i="35"/>
  <c r="Y25" i="35"/>
  <c r="Y26" i="35"/>
  <c r="Y27" i="35"/>
  <c r="Y28" i="35"/>
  <c r="Y29" i="35"/>
  <c r="Y30" i="35"/>
  <c r="Y31" i="35"/>
  <c r="Y32" i="35"/>
  <c r="Y33" i="35"/>
  <c r="Y34" i="35"/>
  <c r="Y35" i="35"/>
  <c r="Y36" i="35"/>
  <c r="Y37" i="35"/>
  <c r="Y38" i="35"/>
  <c r="Y2" i="35"/>
  <c r="G1421" i="35"/>
  <c r="G1420" i="35"/>
  <c r="G1419" i="35"/>
  <c r="G1380" i="35"/>
  <c r="G1379" i="35"/>
  <c r="G1378" i="35"/>
  <c r="G1377" i="35"/>
  <c r="G1376" i="35"/>
  <c r="G1259" i="35"/>
  <c r="G1258" i="35"/>
  <c r="G1228" i="35"/>
  <c r="O1228" i="35" s="1"/>
  <c r="Q1228" i="35" s="1"/>
  <c r="C223" i="49" s="1"/>
  <c r="G1199" i="35"/>
  <c r="G1141" i="35"/>
  <c r="G1140" i="35"/>
  <c r="G1105" i="35"/>
  <c r="G1104" i="35"/>
  <c r="G1047" i="35"/>
  <c r="G1046" i="35"/>
  <c r="G1045" i="35"/>
  <c r="G1044" i="35"/>
  <c r="G1043" i="35"/>
  <c r="G1042" i="35"/>
  <c r="G1041" i="35"/>
  <c r="G1040" i="35"/>
  <c r="G1039" i="35"/>
  <c r="G1038" i="35"/>
  <c r="G1037" i="35"/>
  <c r="G1036" i="35"/>
  <c r="G1035" i="35"/>
  <c r="G1034" i="35"/>
  <c r="G1033" i="35"/>
  <c r="G1032" i="35"/>
  <c r="G922" i="35"/>
  <c r="G921" i="35"/>
  <c r="G920" i="35"/>
  <c r="G856" i="35"/>
  <c r="G825" i="35"/>
  <c r="G824" i="35"/>
  <c r="G792" i="35"/>
  <c r="G791" i="35"/>
  <c r="G730" i="35"/>
  <c r="G729" i="35"/>
  <c r="G728" i="35"/>
  <c r="G657" i="35"/>
  <c r="G656" i="35"/>
  <c r="G655" i="35"/>
  <c r="G654" i="35"/>
  <c r="G614" i="35"/>
  <c r="G613" i="35"/>
  <c r="G581" i="35"/>
  <c r="G548" i="35"/>
  <c r="G547" i="35"/>
  <c r="G546" i="35"/>
  <c r="G513" i="35"/>
  <c r="G481" i="35"/>
  <c r="G407" i="35"/>
  <c r="G406" i="35"/>
  <c r="G405" i="35"/>
  <c r="G404" i="35"/>
  <c r="G403" i="35"/>
  <c r="G402" i="35"/>
  <c r="G401" i="35"/>
  <c r="G357" i="35"/>
  <c r="G356" i="35"/>
  <c r="G355" i="35"/>
  <c r="G354" i="35"/>
  <c r="G353" i="35"/>
  <c r="G352" i="35"/>
  <c r="G351" i="35"/>
  <c r="G315" i="35"/>
  <c r="G314" i="35"/>
  <c r="G313" i="35"/>
  <c r="G248" i="35"/>
  <c r="G247" i="35"/>
  <c r="G246" i="35"/>
  <c r="G201" i="35"/>
  <c r="G200" i="35"/>
  <c r="G199" i="35"/>
  <c r="G198" i="35"/>
  <c r="G197" i="35"/>
  <c r="G196" i="35"/>
  <c r="G195" i="35"/>
  <c r="G194" i="35"/>
  <c r="G193" i="35"/>
  <c r="G158" i="35"/>
  <c r="G157" i="35"/>
  <c r="G27" i="35"/>
  <c r="G26" i="35"/>
  <c r="G25" i="35"/>
  <c r="G24" i="35"/>
  <c r="G1412" i="35"/>
  <c r="G1411" i="35"/>
  <c r="G1369" i="35"/>
  <c r="G1368" i="35"/>
  <c r="G1340" i="35"/>
  <c r="O1340" i="35" s="1"/>
  <c r="Q1340" i="35" s="1"/>
  <c r="G1339" i="35"/>
  <c r="O1339" i="35" s="1"/>
  <c r="Q1339" i="35" s="1"/>
  <c r="G1311" i="35"/>
  <c r="O1311" i="35" s="1"/>
  <c r="Q1311" i="35" s="1"/>
  <c r="G1310" i="35"/>
  <c r="O1310" i="35" s="1"/>
  <c r="Q1310" i="35" s="1"/>
  <c r="G1251" i="35"/>
  <c r="G1250" i="35"/>
  <c r="G1221" i="35"/>
  <c r="G1167" i="35"/>
  <c r="O1167" i="35" s="1"/>
  <c r="Q1167" i="35" s="1"/>
  <c r="R1184" i="35" s="1"/>
  <c r="G1133" i="35"/>
  <c r="G1132" i="35"/>
  <c r="G1097" i="35"/>
  <c r="G1096" i="35"/>
  <c r="G1025" i="35"/>
  <c r="G1024" i="35"/>
  <c r="G947" i="35"/>
  <c r="O947" i="35" s="1"/>
  <c r="Q947" i="35" s="1"/>
  <c r="G913" i="35"/>
  <c r="G912" i="35"/>
  <c r="G849" i="35"/>
  <c r="G817" i="35"/>
  <c r="G816" i="35"/>
  <c r="G784" i="35"/>
  <c r="G783" i="35"/>
  <c r="G757" i="35"/>
  <c r="G721" i="35"/>
  <c r="G720" i="35"/>
  <c r="G688" i="35"/>
  <c r="G687" i="35"/>
  <c r="G647" i="35"/>
  <c r="G606" i="35"/>
  <c r="G574" i="35"/>
  <c r="G539" i="35"/>
  <c r="G506" i="35"/>
  <c r="G474" i="35"/>
  <c r="G443" i="35"/>
  <c r="G394" i="35"/>
  <c r="G393" i="35"/>
  <c r="G344" i="35"/>
  <c r="G343" i="35"/>
  <c r="G306" i="35"/>
  <c r="G276" i="35"/>
  <c r="G239" i="35"/>
  <c r="G238" i="35"/>
  <c r="G150" i="35"/>
  <c r="G149" i="35"/>
  <c r="G17" i="35"/>
  <c r="H1408" i="35"/>
  <c r="G1408" i="35"/>
  <c r="H1407" i="35"/>
  <c r="G1407" i="35"/>
  <c r="H1406" i="35"/>
  <c r="G1406" i="35"/>
  <c r="H1365" i="35"/>
  <c r="G1365" i="35"/>
  <c r="H1336" i="35"/>
  <c r="P1336" i="35" s="1"/>
  <c r="G1336" i="35"/>
  <c r="O1336" i="35" s="1"/>
  <c r="H1307" i="35"/>
  <c r="P1307" i="35" s="1"/>
  <c r="G1307" i="35"/>
  <c r="O1307" i="35" s="1"/>
  <c r="H1247" i="35"/>
  <c r="G1247" i="35"/>
  <c r="H1246" i="35"/>
  <c r="G1246" i="35"/>
  <c r="H1129" i="35"/>
  <c r="G1129" i="35"/>
  <c r="H1093" i="35"/>
  <c r="G1093" i="35"/>
  <c r="H996" i="35"/>
  <c r="P996" i="35" s="1"/>
  <c r="G996" i="35"/>
  <c r="O996" i="35" s="1"/>
  <c r="H972" i="35"/>
  <c r="P972" i="35" s="1"/>
  <c r="G972" i="35"/>
  <c r="O972" i="35" s="1"/>
  <c r="P944" i="35"/>
  <c r="O944" i="35"/>
  <c r="P943" i="35"/>
  <c r="O943" i="35"/>
  <c r="P942" i="35"/>
  <c r="O942" i="35"/>
  <c r="P941" i="35"/>
  <c r="O941" i="35"/>
  <c r="P940" i="35"/>
  <c r="H909" i="35"/>
  <c r="G909" i="35"/>
  <c r="H908" i="35"/>
  <c r="G908" i="35"/>
  <c r="H907" i="35"/>
  <c r="G907" i="35"/>
  <c r="H754" i="35"/>
  <c r="G754" i="35"/>
  <c r="H717" i="35"/>
  <c r="G717" i="35"/>
  <c r="H716" i="35"/>
  <c r="G716" i="35"/>
  <c r="H715" i="35"/>
  <c r="G715" i="35"/>
  <c r="H684" i="35"/>
  <c r="G684" i="35"/>
  <c r="H644" i="35"/>
  <c r="G644" i="35"/>
  <c r="H643" i="35"/>
  <c r="G643" i="35"/>
  <c r="H642" i="35"/>
  <c r="G642" i="35"/>
  <c r="H603" i="35"/>
  <c r="G603" i="35"/>
  <c r="H602" i="35"/>
  <c r="G602" i="35"/>
  <c r="H601" i="35"/>
  <c r="G601" i="35"/>
  <c r="H536" i="35"/>
  <c r="G536" i="35"/>
  <c r="H535" i="35"/>
  <c r="G535" i="35"/>
  <c r="H534" i="35"/>
  <c r="G534" i="35"/>
  <c r="H533" i="35"/>
  <c r="G533" i="35"/>
  <c r="H532" i="35"/>
  <c r="G532" i="35"/>
  <c r="H531" i="35"/>
  <c r="G531" i="35"/>
  <c r="H503" i="35"/>
  <c r="G503" i="35"/>
  <c r="H502" i="35"/>
  <c r="G502" i="35"/>
  <c r="H501" i="35"/>
  <c r="G501" i="35"/>
  <c r="H471" i="35"/>
  <c r="G471" i="35"/>
  <c r="H470" i="35"/>
  <c r="G470" i="35"/>
  <c r="H469" i="35"/>
  <c r="G469" i="35"/>
  <c r="H390" i="35"/>
  <c r="G390" i="35"/>
  <c r="H389" i="35"/>
  <c r="G389" i="35"/>
  <c r="H340" i="35"/>
  <c r="G340" i="35"/>
  <c r="H339" i="35"/>
  <c r="G339" i="35"/>
  <c r="H273" i="35"/>
  <c r="G273" i="35"/>
  <c r="H182" i="35"/>
  <c r="G182" i="35"/>
  <c r="H181" i="35"/>
  <c r="G181" i="35"/>
  <c r="H180" i="35"/>
  <c r="G180" i="35"/>
  <c r="H91" i="35"/>
  <c r="G91" i="35"/>
  <c r="H90" i="35"/>
  <c r="G90" i="35"/>
  <c r="G9" i="35"/>
  <c r="H9" i="35"/>
  <c r="G10" i="35"/>
  <c r="H10" i="35"/>
  <c r="G11" i="35"/>
  <c r="H11" i="35"/>
  <c r="G12" i="35"/>
  <c r="H12" i="35"/>
  <c r="G13" i="35"/>
  <c r="H13" i="35"/>
  <c r="G14" i="35"/>
  <c r="H14" i="35"/>
  <c r="H8" i="35"/>
  <c r="G8" i="35"/>
  <c r="K81" i="49" l="1"/>
  <c r="Q942" i="35"/>
  <c r="Q996" i="35"/>
  <c r="Q1336" i="35"/>
  <c r="Q1307" i="35"/>
  <c r="Q944" i="35"/>
  <c r="Q972" i="35"/>
  <c r="O940" i="35"/>
  <c r="Q940" i="35" s="1"/>
  <c r="Q941" i="35"/>
  <c r="Q943" i="35"/>
  <c r="J153" i="51" l="1"/>
  <c r="C149" i="49"/>
  <c r="J122" i="51"/>
  <c r="C90" i="49"/>
  <c r="J118" i="51"/>
  <c r="C82" i="49"/>
  <c r="K122" i="49"/>
  <c r="K153" i="49"/>
  <c r="K118" i="49"/>
  <c r="R1014" i="35"/>
  <c r="R989" i="35"/>
  <c r="R990" i="35"/>
  <c r="R966" i="35"/>
  <c r="R965" i="35"/>
  <c r="E40" i="36" l="1"/>
  <c r="E37" i="36"/>
  <c r="O1433" i="35" l="1"/>
  <c r="N1433" i="35"/>
  <c r="O1432" i="35"/>
  <c r="N1432" i="35"/>
  <c r="O1428" i="35"/>
  <c r="N1428" i="35"/>
  <c r="L1428" i="35"/>
  <c r="J1428" i="35"/>
  <c r="O1427" i="35"/>
  <c r="N1427" i="35"/>
  <c r="L1427" i="35"/>
  <c r="J1427" i="35"/>
  <c r="O1421" i="35"/>
  <c r="N1421" i="35"/>
  <c r="L1421" i="35"/>
  <c r="J1421" i="35"/>
  <c r="O1420" i="35"/>
  <c r="N1420" i="35"/>
  <c r="L1420" i="35"/>
  <c r="J1420" i="35"/>
  <c r="O1419" i="35"/>
  <c r="N1419" i="35"/>
  <c r="L1419" i="35"/>
  <c r="J1419" i="35"/>
  <c r="O1412" i="35"/>
  <c r="N1412" i="35"/>
  <c r="L1412" i="35"/>
  <c r="J1412" i="35"/>
  <c r="O1411" i="35"/>
  <c r="N1411" i="35"/>
  <c r="L1411" i="35"/>
  <c r="J1411" i="35"/>
  <c r="P1408" i="35"/>
  <c r="O1408" i="35"/>
  <c r="N1408" i="35"/>
  <c r="M1408" i="35"/>
  <c r="L1408" i="35"/>
  <c r="J1408" i="35"/>
  <c r="P1407" i="35"/>
  <c r="O1407" i="35"/>
  <c r="N1407" i="35"/>
  <c r="M1407" i="35"/>
  <c r="L1407" i="35"/>
  <c r="J1407" i="35"/>
  <c r="P1406" i="35"/>
  <c r="O1406" i="35"/>
  <c r="N1406" i="35"/>
  <c r="M1406" i="35"/>
  <c r="L1406" i="35"/>
  <c r="J1406" i="35"/>
  <c r="O1396" i="35"/>
  <c r="N1396" i="35"/>
  <c r="O1395" i="35"/>
  <c r="N1395" i="35"/>
  <c r="O1394" i="35"/>
  <c r="N1394" i="35"/>
  <c r="M1394" i="35"/>
  <c r="O1393" i="35"/>
  <c r="N1393" i="35"/>
  <c r="O1389" i="35"/>
  <c r="N1389" i="35"/>
  <c r="L1389" i="35"/>
  <c r="J1389" i="35"/>
  <c r="O1388" i="35"/>
  <c r="N1388" i="35"/>
  <c r="L1388" i="35"/>
  <c r="J1388" i="35"/>
  <c r="O1387" i="35"/>
  <c r="N1387" i="35"/>
  <c r="L1387" i="35"/>
  <c r="J1387" i="35"/>
  <c r="O1386" i="35"/>
  <c r="N1386" i="35"/>
  <c r="L1386" i="35"/>
  <c r="J1386" i="35"/>
  <c r="O1380" i="35"/>
  <c r="N1380" i="35"/>
  <c r="L1380" i="35"/>
  <c r="J1380" i="35"/>
  <c r="O1379" i="35"/>
  <c r="N1379" i="35"/>
  <c r="L1379" i="35"/>
  <c r="J1379" i="35"/>
  <c r="O1378" i="35"/>
  <c r="N1378" i="35"/>
  <c r="L1378" i="35"/>
  <c r="J1378" i="35"/>
  <c r="O1377" i="35"/>
  <c r="N1377" i="35"/>
  <c r="L1377" i="35"/>
  <c r="J1377" i="35"/>
  <c r="O1376" i="35"/>
  <c r="N1376" i="35"/>
  <c r="L1376" i="35"/>
  <c r="J1376" i="35"/>
  <c r="O1369" i="35"/>
  <c r="N1369" i="35"/>
  <c r="L1369" i="35"/>
  <c r="J1369" i="35"/>
  <c r="O1368" i="35"/>
  <c r="N1368" i="35"/>
  <c r="L1368" i="35"/>
  <c r="J1368" i="35"/>
  <c r="P1365" i="35"/>
  <c r="O1365" i="35"/>
  <c r="N1365" i="35"/>
  <c r="M1365" i="35"/>
  <c r="L1365" i="35"/>
  <c r="J1365" i="35"/>
  <c r="J1366" i="35" s="1"/>
  <c r="J1349" i="35"/>
  <c r="J1340" i="35"/>
  <c r="J1339" i="35"/>
  <c r="J1336" i="35"/>
  <c r="J1337" i="35" s="1"/>
  <c r="J1320" i="35"/>
  <c r="J1311" i="35"/>
  <c r="J1310" i="35"/>
  <c r="J1307" i="35"/>
  <c r="J1308" i="35" s="1"/>
  <c r="O1297" i="35"/>
  <c r="N1297" i="35"/>
  <c r="O1293" i="35"/>
  <c r="N1293" i="35"/>
  <c r="L1293" i="35"/>
  <c r="J1293" i="35"/>
  <c r="J1294" i="35" s="1"/>
  <c r="O1287" i="35"/>
  <c r="N1287" i="35"/>
  <c r="L1287" i="35"/>
  <c r="J1287" i="35"/>
  <c r="J1288" i="35" s="1"/>
  <c r="J1291" i="35" s="1"/>
  <c r="O1269" i="35"/>
  <c r="N1269" i="35"/>
  <c r="O1265" i="35"/>
  <c r="N1265" i="35"/>
  <c r="L1265" i="35"/>
  <c r="J1265" i="35"/>
  <c r="J1266" i="35" s="1"/>
  <c r="O1259" i="35"/>
  <c r="N1259" i="35"/>
  <c r="L1259" i="35"/>
  <c r="J1259" i="35"/>
  <c r="O1258" i="35"/>
  <c r="N1258" i="35"/>
  <c r="L1258" i="35"/>
  <c r="J1258" i="35"/>
  <c r="O1251" i="35"/>
  <c r="N1251" i="35"/>
  <c r="L1251" i="35"/>
  <c r="J1251" i="35"/>
  <c r="O1250" i="35"/>
  <c r="N1250" i="35"/>
  <c r="L1250" i="35"/>
  <c r="J1250" i="35"/>
  <c r="P1247" i="35"/>
  <c r="O1247" i="35"/>
  <c r="N1247" i="35"/>
  <c r="M1247" i="35"/>
  <c r="L1247" i="35"/>
  <c r="J1247" i="35"/>
  <c r="P1246" i="35"/>
  <c r="O1246" i="35"/>
  <c r="N1246" i="35"/>
  <c r="M1246" i="35"/>
  <c r="L1246" i="35"/>
  <c r="J1246" i="35"/>
  <c r="J1228" i="35"/>
  <c r="J1229" i="35" s="1"/>
  <c r="J1221" i="35"/>
  <c r="O1209" i="35"/>
  <c r="N1209" i="35"/>
  <c r="O1205" i="35"/>
  <c r="N1205" i="35"/>
  <c r="L1205" i="35"/>
  <c r="J1205" i="35"/>
  <c r="J1206" i="35" s="1"/>
  <c r="O1199" i="35"/>
  <c r="N1199" i="35"/>
  <c r="L1199" i="35"/>
  <c r="J1199" i="35"/>
  <c r="J1200" i="35" s="1"/>
  <c r="J1203" i="35" s="1"/>
  <c r="J1167" i="35"/>
  <c r="J1168" i="35" s="1"/>
  <c r="J1169" i="35" s="1"/>
  <c r="J1170" i="35" s="1"/>
  <c r="J1183" i="35" s="1"/>
  <c r="O1155" i="35"/>
  <c r="N1155" i="35"/>
  <c r="O1154" i="35"/>
  <c r="N1154" i="35"/>
  <c r="O1150" i="35"/>
  <c r="N1150" i="35"/>
  <c r="L1150" i="35"/>
  <c r="J1150" i="35"/>
  <c r="O1149" i="35"/>
  <c r="N1149" i="35"/>
  <c r="L1149" i="35"/>
  <c r="J1149" i="35"/>
  <c r="O1145" i="35"/>
  <c r="N1145" i="35"/>
  <c r="L1145" i="35"/>
  <c r="J1145" i="35"/>
  <c r="O1144" i="35"/>
  <c r="N1144" i="35"/>
  <c r="L1144" i="35"/>
  <c r="J1144" i="35"/>
  <c r="O1141" i="35"/>
  <c r="N1141" i="35"/>
  <c r="L1141" i="35"/>
  <c r="J1141" i="35"/>
  <c r="O1140" i="35"/>
  <c r="N1140" i="35"/>
  <c r="L1140" i="35"/>
  <c r="J1140" i="35"/>
  <c r="O1133" i="35"/>
  <c r="N1133" i="35"/>
  <c r="L1133" i="35"/>
  <c r="J1133" i="35"/>
  <c r="O1132" i="35"/>
  <c r="N1132" i="35"/>
  <c r="L1132" i="35"/>
  <c r="J1132" i="35"/>
  <c r="P1129" i="35"/>
  <c r="O1129" i="35"/>
  <c r="N1129" i="35"/>
  <c r="M1129" i="35"/>
  <c r="L1129" i="35"/>
  <c r="J1129" i="35"/>
  <c r="J1130" i="35" s="1"/>
  <c r="O1119" i="35"/>
  <c r="N1119" i="35"/>
  <c r="O1118" i="35"/>
  <c r="N1118" i="35"/>
  <c r="O1114" i="35"/>
  <c r="N1114" i="35"/>
  <c r="L1114" i="35"/>
  <c r="J1114" i="35"/>
  <c r="O1113" i="35"/>
  <c r="N1113" i="35"/>
  <c r="L1113" i="35"/>
  <c r="J1113" i="35"/>
  <c r="O1109" i="35"/>
  <c r="N1109" i="35"/>
  <c r="L1109" i="35"/>
  <c r="J1109" i="35"/>
  <c r="O1108" i="35"/>
  <c r="N1108" i="35"/>
  <c r="L1108" i="35"/>
  <c r="J1108" i="35"/>
  <c r="O1105" i="35"/>
  <c r="N1105" i="35"/>
  <c r="L1105" i="35"/>
  <c r="J1105" i="35"/>
  <c r="O1104" i="35"/>
  <c r="N1104" i="35"/>
  <c r="L1104" i="35"/>
  <c r="J1104" i="35"/>
  <c r="O1097" i="35"/>
  <c r="N1097" i="35"/>
  <c r="L1097" i="35"/>
  <c r="J1097" i="35"/>
  <c r="O1096" i="35"/>
  <c r="N1096" i="35"/>
  <c r="L1096" i="35"/>
  <c r="J1096" i="35"/>
  <c r="P1093" i="35"/>
  <c r="O1093" i="35"/>
  <c r="N1093" i="35"/>
  <c r="M1093" i="35"/>
  <c r="L1093" i="35"/>
  <c r="J1093" i="35"/>
  <c r="J1094" i="35" s="1"/>
  <c r="O1083" i="35"/>
  <c r="N1083" i="35"/>
  <c r="O1082" i="35"/>
  <c r="N1082" i="35"/>
  <c r="O1081" i="35"/>
  <c r="N1081" i="35"/>
  <c r="O1080" i="35"/>
  <c r="N1080" i="35"/>
  <c r="O1079" i="35"/>
  <c r="N1079" i="35"/>
  <c r="O1078" i="35"/>
  <c r="N1078" i="35"/>
  <c r="O1077" i="35"/>
  <c r="N1077" i="35"/>
  <c r="O1076" i="35"/>
  <c r="N1076" i="35"/>
  <c r="O1075" i="35"/>
  <c r="N1075" i="35"/>
  <c r="O1074" i="35"/>
  <c r="N1074" i="35"/>
  <c r="O1073" i="35"/>
  <c r="N1073" i="35"/>
  <c r="O1072" i="35"/>
  <c r="N1072" i="35"/>
  <c r="O1071" i="35"/>
  <c r="N1071" i="35"/>
  <c r="O1070" i="35"/>
  <c r="N1070" i="35"/>
  <c r="O1066" i="35"/>
  <c r="N1066" i="35"/>
  <c r="L1066" i="35"/>
  <c r="J1066" i="35"/>
  <c r="O1065" i="35"/>
  <c r="N1065" i="35"/>
  <c r="L1065" i="35"/>
  <c r="J1065" i="35"/>
  <c r="O1064" i="35"/>
  <c r="N1064" i="35"/>
  <c r="L1064" i="35"/>
  <c r="J1064" i="35"/>
  <c r="O1063" i="35"/>
  <c r="N1063" i="35"/>
  <c r="L1063" i="35"/>
  <c r="J1063" i="35"/>
  <c r="O1062" i="35"/>
  <c r="N1062" i="35"/>
  <c r="L1062" i="35"/>
  <c r="J1062" i="35"/>
  <c r="O1061" i="35"/>
  <c r="N1061" i="35"/>
  <c r="L1061" i="35"/>
  <c r="J1061" i="35"/>
  <c r="O1060" i="35"/>
  <c r="N1060" i="35"/>
  <c r="L1060" i="35"/>
  <c r="J1060" i="35"/>
  <c r="O1059" i="35"/>
  <c r="N1059" i="35"/>
  <c r="L1059" i="35"/>
  <c r="J1059" i="35"/>
  <c r="O1058" i="35"/>
  <c r="N1058" i="35"/>
  <c r="L1058" i="35"/>
  <c r="J1058" i="35"/>
  <c r="O1057" i="35"/>
  <c r="N1057" i="35"/>
  <c r="L1057" i="35"/>
  <c r="J1057" i="35"/>
  <c r="O1056" i="35"/>
  <c r="N1056" i="35"/>
  <c r="L1056" i="35"/>
  <c r="J1056" i="35"/>
  <c r="O1055" i="35"/>
  <c r="N1055" i="35"/>
  <c r="L1055" i="35"/>
  <c r="J1055" i="35"/>
  <c r="O1054" i="35"/>
  <c r="N1054" i="35"/>
  <c r="L1054" i="35"/>
  <c r="J1054" i="35"/>
  <c r="O1053" i="35"/>
  <c r="N1053" i="35"/>
  <c r="L1053" i="35"/>
  <c r="J1053" i="35"/>
  <c r="O1047" i="35"/>
  <c r="N1047" i="35"/>
  <c r="L1047" i="35"/>
  <c r="J1047" i="35"/>
  <c r="O1046" i="35"/>
  <c r="N1046" i="35"/>
  <c r="L1046" i="35"/>
  <c r="J1046" i="35"/>
  <c r="O1045" i="35"/>
  <c r="N1045" i="35"/>
  <c r="L1045" i="35"/>
  <c r="J1045" i="35"/>
  <c r="O1044" i="35"/>
  <c r="N1044" i="35"/>
  <c r="L1044" i="35"/>
  <c r="J1044" i="35"/>
  <c r="O1043" i="35"/>
  <c r="N1043" i="35"/>
  <c r="L1043" i="35"/>
  <c r="J1043" i="35"/>
  <c r="O1042" i="35"/>
  <c r="N1042" i="35"/>
  <c r="L1042" i="35"/>
  <c r="J1042" i="35"/>
  <c r="O1041" i="35"/>
  <c r="N1041" i="35"/>
  <c r="L1041" i="35"/>
  <c r="J1041" i="35"/>
  <c r="O1040" i="35"/>
  <c r="N1040" i="35"/>
  <c r="L1040" i="35"/>
  <c r="J1040" i="35"/>
  <c r="O1039" i="35"/>
  <c r="N1039" i="35"/>
  <c r="L1039" i="35"/>
  <c r="J1039" i="35"/>
  <c r="O1038" i="35"/>
  <c r="N1038" i="35"/>
  <c r="L1038" i="35"/>
  <c r="J1038" i="35"/>
  <c r="O1037" i="35"/>
  <c r="N1037" i="35"/>
  <c r="L1037" i="35"/>
  <c r="J1037" i="35"/>
  <c r="O1036" i="35"/>
  <c r="N1036" i="35"/>
  <c r="L1036" i="35"/>
  <c r="J1036" i="35"/>
  <c r="O1035" i="35"/>
  <c r="N1035" i="35"/>
  <c r="L1035" i="35"/>
  <c r="J1035" i="35"/>
  <c r="O1034" i="35"/>
  <c r="N1034" i="35"/>
  <c r="L1034" i="35"/>
  <c r="J1034" i="35"/>
  <c r="O1033" i="35"/>
  <c r="N1033" i="35"/>
  <c r="L1033" i="35"/>
  <c r="J1033" i="35"/>
  <c r="O1032" i="35"/>
  <c r="N1032" i="35"/>
  <c r="L1032" i="35"/>
  <c r="J1032" i="35"/>
  <c r="O1025" i="35"/>
  <c r="N1025" i="35"/>
  <c r="L1025" i="35"/>
  <c r="J1025" i="35"/>
  <c r="O1024" i="35"/>
  <c r="N1024" i="35"/>
  <c r="L1024" i="35"/>
  <c r="J1024" i="35"/>
  <c r="J996" i="35"/>
  <c r="J997" i="35" s="1"/>
  <c r="J1000" i="35" s="1"/>
  <c r="J1001" i="35" s="1"/>
  <c r="J1008" i="35" s="1"/>
  <c r="J1014" i="35" s="1"/>
  <c r="W41" i="35" s="1"/>
  <c r="J972" i="35"/>
  <c r="J973" i="35" s="1"/>
  <c r="J976" i="35" s="1"/>
  <c r="J977" i="35" s="1"/>
  <c r="J984" i="35" s="1"/>
  <c r="J990" i="35" s="1"/>
  <c r="W39" i="35" s="1"/>
  <c r="J955" i="35"/>
  <c r="J947" i="35"/>
  <c r="J948" i="35" s="1"/>
  <c r="O932" i="35"/>
  <c r="N932" i="35"/>
  <c r="O928" i="35"/>
  <c r="N928" i="35"/>
  <c r="L928" i="35"/>
  <c r="J928" i="35"/>
  <c r="J929" i="35" s="1"/>
  <c r="O922" i="35"/>
  <c r="N922" i="35"/>
  <c r="L922" i="35"/>
  <c r="J922" i="35"/>
  <c r="O921" i="35"/>
  <c r="N921" i="35"/>
  <c r="L921" i="35"/>
  <c r="J921" i="35"/>
  <c r="O920" i="35"/>
  <c r="N920" i="35"/>
  <c r="L920" i="35"/>
  <c r="J920" i="35"/>
  <c r="O913" i="35"/>
  <c r="N913" i="35"/>
  <c r="L913" i="35"/>
  <c r="J913" i="35"/>
  <c r="O912" i="35"/>
  <c r="N912" i="35"/>
  <c r="L912" i="35"/>
  <c r="J912" i="35"/>
  <c r="P909" i="35"/>
  <c r="O909" i="35"/>
  <c r="N909" i="35"/>
  <c r="M909" i="35"/>
  <c r="L909" i="35"/>
  <c r="J909" i="35"/>
  <c r="P908" i="35"/>
  <c r="O908" i="35"/>
  <c r="N908" i="35"/>
  <c r="M908" i="35"/>
  <c r="L908" i="35"/>
  <c r="J908" i="35"/>
  <c r="P907" i="35"/>
  <c r="O907" i="35"/>
  <c r="N907" i="35"/>
  <c r="M907" i="35"/>
  <c r="L907" i="35"/>
  <c r="J907" i="35"/>
  <c r="O866" i="35"/>
  <c r="N866" i="35"/>
  <c r="O862" i="35"/>
  <c r="N862" i="35"/>
  <c r="L862" i="35"/>
  <c r="O856" i="35"/>
  <c r="N856" i="35"/>
  <c r="L856" i="35"/>
  <c r="J856" i="35"/>
  <c r="J857" i="35" s="1"/>
  <c r="O849" i="35"/>
  <c r="N849" i="35"/>
  <c r="L849" i="35"/>
  <c r="J849" i="35"/>
  <c r="J850" i="35" s="1"/>
  <c r="J851" i="35" s="1"/>
  <c r="J852" i="35" s="1"/>
  <c r="O837" i="35"/>
  <c r="N837" i="35"/>
  <c r="O836" i="35"/>
  <c r="N836" i="35"/>
  <c r="O832" i="35"/>
  <c r="N832" i="35"/>
  <c r="L832" i="35"/>
  <c r="J832" i="35"/>
  <c r="O831" i="35"/>
  <c r="N831" i="35"/>
  <c r="L831" i="35"/>
  <c r="J831" i="35"/>
  <c r="O825" i="35"/>
  <c r="N825" i="35"/>
  <c r="L825" i="35"/>
  <c r="J825" i="35"/>
  <c r="O824" i="35"/>
  <c r="N824" i="35"/>
  <c r="L824" i="35"/>
  <c r="J824" i="35"/>
  <c r="O817" i="35"/>
  <c r="N817" i="35"/>
  <c r="L817" i="35"/>
  <c r="J817" i="35"/>
  <c r="O816" i="35"/>
  <c r="N816" i="35"/>
  <c r="L816" i="35"/>
  <c r="J816" i="35"/>
  <c r="O804" i="35"/>
  <c r="N804" i="35"/>
  <c r="O803" i="35"/>
  <c r="N803" i="35"/>
  <c r="O799" i="35"/>
  <c r="N799" i="35"/>
  <c r="L799" i="35"/>
  <c r="J799" i="35"/>
  <c r="O798" i="35"/>
  <c r="N798" i="35"/>
  <c r="L798" i="35"/>
  <c r="J798" i="35"/>
  <c r="O792" i="35"/>
  <c r="N792" i="35"/>
  <c r="L792" i="35"/>
  <c r="J792" i="35"/>
  <c r="O791" i="35"/>
  <c r="N791" i="35"/>
  <c r="L791" i="35"/>
  <c r="J791" i="35"/>
  <c r="O784" i="35"/>
  <c r="N784" i="35"/>
  <c r="L784" i="35"/>
  <c r="J784" i="35"/>
  <c r="O783" i="35"/>
  <c r="N783" i="35"/>
  <c r="L783" i="35"/>
  <c r="J783" i="35"/>
  <c r="O757" i="35"/>
  <c r="N757" i="35"/>
  <c r="L757" i="35"/>
  <c r="J757" i="35"/>
  <c r="J758" i="35" s="1"/>
  <c r="P754" i="35"/>
  <c r="O754" i="35"/>
  <c r="N754" i="35"/>
  <c r="M754" i="35"/>
  <c r="L754" i="35"/>
  <c r="J754" i="35"/>
  <c r="J755" i="35" s="1"/>
  <c r="O744" i="35"/>
  <c r="N744" i="35"/>
  <c r="O743" i="35"/>
  <c r="N743" i="35"/>
  <c r="O742" i="35"/>
  <c r="N742" i="35"/>
  <c r="O738" i="35"/>
  <c r="N738" i="35"/>
  <c r="L738" i="35"/>
  <c r="J738" i="35"/>
  <c r="O737" i="35"/>
  <c r="N737" i="35"/>
  <c r="L737" i="35"/>
  <c r="J737" i="35"/>
  <c r="O736" i="35"/>
  <c r="N736" i="35"/>
  <c r="L736" i="35"/>
  <c r="J736" i="35"/>
  <c r="O730" i="35"/>
  <c r="N730" i="35"/>
  <c r="L730" i="35"/>
  <c r="J730" i="35"/>
  <c r="O729" i="35"/>
  <c r="N729" i="35"/>
  <c r="L729" i="35"/>
  <c r="J729" i="35"/>
  <c r="O728" i="35"/>
  <c r="N728" i="35"/>
  <c r="L728" i="35"/>
  <c r="J728" i="35"/>
  <c r="O721" i="35"/>
  <c r="N721" i="35"/>
  <c r="L721" i="35"/>
  <c r="J721" i="35"/>
  <c r="O720" i="35"/>
  <c r="N720" i="35"/>
  <c r="L720" i="35"/>
  <c r="J720" i="35"/>
  <c r="P717" i="35"/>
  <c r="O717" i="35"/>
  <c r="N717" i="35"/>
  <c r="M717" i="35"/>
  <c r="L717" i="35"/>
  <c r="J717" i="35"/>
  <c r="P716" i="35"/>
  <c r="O716" i="35"/>
  <c r="N716" i="35"/>
  <c r="M716" i="35"/>
  <c r="L716" i="35"/>
  <c r="J716" i="35"/>
  <c r="P715" i="35"/>
  <c r="O715" i="35"/>
  <c r="N715" i="35"/>
  <c r="M715" i="35"/>
  <c r="L715" i="35"/>
  <c r="J715" i="35"/>
  <c r="O701" i="35"/>
  <c r="N701" i="35"/>
  <c r="L701" i="35"/>
  <c r="J701" i="35"/>
  <c r="J702" i="35" s="1"/>
  <c r="J697" i="35"/>
  <c r="O688" i="35"/>
  <c r="N688" i="35"/>
  <c r="L688" i="35"/>
  <c r="J688" i="35"/>
  <c r="O687" i="35"/>
  <c r="N687" i="35"/>
  <c r="L687" i="35"/>
  <c r="J687" i="35"/>
  <c r="P684" i="35"/>
  <c r="O684" i="35"/>
  <c r="N684" i="35"/>
  <c r="M684" i="35"/>
  <c r="L684" i="35"/>
  <c r="J684" i="35"/>
  <c r="J685" i="35" s="1"/>
  <c r="O673" i="35"/>
  <c r="N673" i="35"/>
  <c r="O672" i="35"/>
  <c r="N672" i="35"/>
  <c r="O671" i="35"/>
  <c r="N671" i="35"/>
  <c r="O670" i="35"/>
  <c r="N670" i="35"/>
  <c r="O666" i="35"/>
  <c r="N666" i="35"/>
  <c r="L666" i="35"/>
  <c r="J666" i="35"/>
  <c r="O665" i="35"/>
  <c r="N665" i="35"/>
  <c r="L665" i="35"/>
  <c r="J665" i="35"/>
  <c r="O664" i="35"/>
  <c r="N664" i="35"/>
  <c r="L664" i="35"/>
  <c r="J664" i="35"/>
  <c r="O663" i="35"/>
  <c r="N663" i="35"/>
  <c r="L663" i="35"/>
  <c r="J663" i="35"/>
  <c r="O657" i="35"/>
  <c r="N657" i="35"/>
  <c r="L657" i="35"/>
  <c r="J657" i="35"/>
  <c r="O656" i="35"/>
  <c r="N656" i="35"/>
  <c r="L656" i="35"/>
  <c r="J656" i="35"/>
  <c r="O655" i="35"/>
  <c r="N655" i="35"/>
  <c r="L655" i="35"/>
  <c r="J655" i="35"/>
  <c r="O654" i="35"/>
  <c r="N654" i="35"/>
  <c r="L654" i="35"/>
  <c r="J654" i="35"/>
  <c r="O647" i="35"/>
  <c r="N647" i="35"/>
  <c r="L647" i="35"/>
  <c r="J647" i="35"/>
  <c r="J648" i="35" s="1"/>
  <c r="P644" i="35"/>
  <c r="O644" i="35"/>
  <c r="N644" i="35"/>
  <c r="M644" i="35"/>
  <c r="L644" i="35"/>
  <c r="J644" i="35"/>
  <c r="P643" i="35"/>
  <c r="O643" i="35"/>
  <c r="N643" i="35"/>
  <c r="M643" i="35"/>
  <c r="L643" i="35"/>
  <c r="J643" i="35"/>
  <c r="P642" i="35"/>
  <c r="O642" i="35"/>
  <c r="N642" i="35"/>
  <c r="M642" i="35"/>
  <c r="L642" i="35"/>
  <c r="J642" i="35"/>
  <c r="O632" i="35"/>
  <c r="N632" i="35"/>
  <c r="O631" i="35"/>
  <c r="N631" i="35"/>
  <c r="O630" i="35"/>
  <c r="N630" i="35"/>
  <c r="O629" i="35"/>
  <c r="N629" i="35"/>
  <c r="O625" i="35"/>
  <c r="N625" i="35"/>
  <c r="L625" i="35"/>
  <c r="J625" i="35"/>
  <c r="O624" i="35"/>
  <c r="N624" i="35"/>
  <c r="L624" i="35"/>
  <c r="J624" i="35"/>
  <c r="O623" i="35"/>
  <c r="N623" i="35"/>
  <c r="L623" i="35"/>
  <c r="J623" i="35"/>
  <c r="O622" i="35"/>
  <c r="N622" i="35"/>
  <c r="L622" i="35"/>
  <c r="J622" i="35"/>
  <c r="O618" i="35"/>
  <c r="N618" i="35"/>
  <c r="L618" i="35"/>
  <c r="J618" i="35"/>
  <c r="O617" i="35"/>
  <c r="N617" i="35"/>
  <c r="L617" i="35"/>
  <c r="J617" i="35"/>
  <c r="O614" i="35"/>
  <c r="N614" i="35"/>
  <c r="L614" i="35"/>
  <c r="J614" i="35"/>
  <c r="O613" i="35"/>
  <c r="N613" i="35"/>
  <c r="L613" i="35"/>
  <c r="J613" i="35"/>
  <c r="O606" i="35"/>
  <c r="N606" i="35"/>
  <c r="L606" i="35"/>
  <c r="J606" i="35"/>
  <c r="J607" i="35" s="1"/>
  <c r="P603" i="35"/>
  <c r="O603" i="35"/>
  <c r="N603" i="35"/>
  <c r="M603" i="35"/>
  <c r="L603" i="35"/>
  <c r="J603" i="35"/>
  <c r="P602" i="35"/>
  <c r="O602" i="35"/>
  <c r="N602" i="35"/>
  <c r="M602" i="35"/>
  <c r="L602" i="35"/>
  <c r="J602" i="35"/>
  <c r="P601" i="35"/>
  <c r="O601" i="35"/>
  <c r="N601" i="35"/>
  <c r="M601" i="35"/>
  <c r="L601" i="35"/>
  <c r="J601" i="35"/>
  <c r="O591" i="35"/>
  <c r="N591" i="35"/>
  <c r="O587" i="35"/>
  <c r="N587" i="35"/>
  <c r="L587" i="35"/>
  <c r="J587" i="35"/>
  <c r="J588" i="35" s="1"/>
  <c r="O581" i="35"/>
  <c r="N581" i="35"/>
  <c r="L581" i="35"/>
  <c r="J581" i="35"/>
  <c r="J582" i="35" s="1"/>
  <c r="O574" i="35"/>
  <c r="N574" i="35"/>
  <c r="L574" i="35"/>
  <c r="J574" i="35"/>
  <c r="J575" i="35" s="1"/>
  <c r="J576" i="35" s="1"/>
  <c r="J577" i="35" s="1"/>
  <c r="O562" i="35"/>
  <c r="N562" i="35"/>
  <c r="O561" i="35"/>
  <c r="N561" i="35"/>
  <c r="O560" i="35"/>
  <c r="N560" i="35"/>
  <c r="O556" i="35"/>
  <c r="N556" i="35"/>
  <c r="L556" i="35"/>
  <c r="J556" i="35"/>
  <c r="O555" i="35"/>
  <c r="N555" i="35"/>
  <c r="L555" i="35"/>
  <c r="J555" i="35"/>
  <c r="O554" i="35"/>
  <c r="N554" i="35"/>
  <c r="L554" i="35"/>
  <c r="J554" i="35"/>
  <c r="O548" i="35"/>
  <c r="N548" i="35"/>
  <c r="L548" i="35"/>
  <c r="J548" i="35"/>
  <c r="O547" i="35"/>
  <c r="N547" i="35"/>
  <c r="L547" i="35"/>
  <c r="J547" i="35"/>
  <c r="O546" i="35"/>
  <c r="N546" i="35"/>
  <c r="L546" i="35"/>
  <c r="J546" i="35"/>
  <c r="O539" i="35"/>
  <c r="N539" i="35"/>
  <c r="L539" i="35"/>
  <c r="J539" i="35"/>
  <c r="J540" i="35" s="1"/>
  <c r="P536" i="35"/>
  <c r="O536" i="35"/>
  <c r="N536" i="35"/>
  <c r="M536" i="35"/>
  <c r="L536" i="35"/>
  <c r="J536" i="35"/>
  <c r="P535" i="35"/>
  <c r="O535" i="35"/>
  <c r="N535" i="35"/>
  <c r="M535" i="35"/>
  <c r="L535" i="35"/>
  <c r="J535" i="35"/>
  <c r="P534" i="35"/>
  <c r="O534" i="35"/>
  <c r="N534" i="35"/>
  <c r="M534" i="35"/>
  <c r="L534" i="35"/>
  <c r="J534" i="35"/>
  <c r="P533" i="35"/>
  <c r="O533" i="35"/>
  <c r="N533" i="35"/>
  <c r="M533" i="35"/>
  <c r="L533" i="35"/>
  <c r="J533" i="35"/>
  <c r="P532" i="35"/>
  <c r="O532" i="35"/>
  <c r="N532" i="35"/>
  <c r="M532" i="35"/>
  <c r="L532" i="35"/>
  <c r="J532" i="35"/>
  <c r="P531" i="35"/>
  <c r="O531" i="35"/>
  <c r="N531" i="35"/>
  <c r="M531" i="35"/>
  <c r="L531" i="35"/>
  <c r="J531" i="35"/>
  <c r="O513" i="35"/>
  <c r="N513" i="35"/>
  <c r="L513" i="35"/>
  <c r="J513" i="35"/>
  <c r="J514" i="35" s="1"/>
  <c r="O506" i="35"/>
  <c r="N506" i="35"/>
  <c r="L506" i="35"/>
  <c r="J506" i="35"/>
  <c r="J507" i="35" s="1"/>
  <c r="P503" i="35"/>
  <c r="O503" i="35"/>
  <c r="N503" i="35"/>
  <c r="M503" i="35"/>
  <c r="L503" i="35"/>
  <c r="J503" i="35"/>
  <c r="P502" i="35"/>
  <c r="O502" i="35"/>
  <c r="N502" i="35"/>
  <c r="M502" i="35"/>
  <c r="L502" i="35"/>
  <c r="J502" i="35"/>
  <c r="P501" i="35"/>
  <c r="O501" i="35"/>
  <c r="N501" i="35"/>
  <c r="M501" i="35"/>
  <c r="L501" i="35"/>
  <c r="J501" i="35"/>
  <c r="O481" i="35"/>
  <c r="N481" i="35"/>
  <c r="L481" i="35"/>
  <c r="J481" i="35"/>
  <c r="J482" i="35" s="1"/>
  <c r="O474" i="35"/>
  <c r="N474" i="35"/>
  <c r="L474" i="35"/>
  <c r="J474" i="35"/>
  <c r="J475" i="35" s="1"/>
  <c r="P471" i="35"/>
  <c r="O471" i="35"/>
  <c r="N471" i="35"/>
  <c r="M471" i="35"/>
  <c r="L471" i="35"/>
  <c r="J471" i="35"/>
  <c r="P470" i="35"/>
  <c r="O470" i="35"/>
  <c r="N470" i="35"/>
  <c r="M470" i="35"/>
  <c r="L470" i="35"/>
  <c r="J470" i="35"/>
  <c r="P469" i="35"/>
  <c r="O469" i="35"/>
  <c r="N469" i="35"/>
  <c r="M469" i="35"/>
  <c r="L469" i="35"/>
  <c r="J469" i="35"/>
  <c r="O453" i="35"/>
  <c r="N453" i="35"/>
  <c r="L453" i="35"/>
  <c r="J453" i="35"/>
  <c r="O452" i="35"/>
  <c r="N452" i="35"/>
  <c r="L452" i="35"/>
  <c r="J452" i="35"/>
  <c r="O443" i="35"/>
  <c r="N443" i="35"/>
  <c r="L443" i="35"/>
  <c r="J443" i="35"/>
  <c r="J444" i="35" s="1"/>
  <c r="P440" i="35"/>
  <c r="O440" i="35"/>
  <c r="N440" i="35"/>
  <c r="M440" i="35"/>
  <c r="L440" i="35"/>
  <c r="J440" i="35"/>
  <c r="P439" i="35"/>
  <c r="O439" i="35"/>
  <c r="N439" i="35"/>
  <c r="M439" i="35"/>
  <c r="L439" i="35"/>
  <c r="J439" i="35"/>
  <c r="O429" i="35"/>
  <c r="N429" i="35"/>
  <c r="O428" i="35"/>
  <c r="N428" i="35"/>
  <c r="O427" i="35"/>
  <c r="N427" i="35"/>
  <c r="O426" i="35"/>
  <c r="N426" i="35"/>
  <c r="O425" i="35"/>
  <c r="N425" i="35"/>
  <c r="O424" i="35"/>
  <c r="N424" i="35"/>
  <c r="O423" i="35"/>
  <c r="N423" i="35"/>
  <c r="O419" i="35"/>
  <c r="N419" i="35"/>
  <c r="L419" i="35"/>
  <c r="J419" i="35"/>
  <c r="O418" i="35"/>
  <c r="N418" i="35"/>
  <c r="L418" i="35"/>
  <c r="J418" i="35"/>
  <c r="O417" i="35"/>
  <c r="N417" i="35"/>
  <c r="L417" i="35"/>
  <c r="J417" i="35"/>
  <c r="O416" i="35"/>
  <c r="N416" i="35"/>
  <c r="L416" i="35"/>
  <c r="J416" i="35"/>
  <c r="O415" i="35"/>
  <c r="N415" i="35"/>
  <c r="L415" i="35"/>
  <c r="J415" i="35"/>
  <c r="O414" i="35"/>
  <c r="N414" i="35"/>
  <c r="L414" i="35"/>
  <c r="J414" i="35"/>
  <c r="O413" i="35"/>
  <c r="N413" i="35"/>
  <c r="L413" i="35"/>
  <c r="J413" i="35"/>
  <c r="O407" i="35"/>
  <c r="N407" i="35"/>
  <c r="L407" i="35"/>
  <c r="J407" i="35"/>
  <c r="O406" i="35"/>
  <c r="N406" i="35"/>
  <c r="L406" i="35"/>
  <c r="J406" i="35"/>
  <c r="O405" i="35"/>
  <c r="N405" i="35"/>
  <c r="L405" i="35"/>
  <c r="J405" i="35"/>
  <c r="O404" i="35"/>
  <c r="N404" i="35"/>
  <c r="L404" i="35"/>
  <c r="J404" i="35"/>
  <c r="O403" i="35"/>
  <c r="N403" i="35"/>
  <c r="L403" i="35"/>
  <c r="J403" i="35"/>
  <c r="O402" i="35"/>
  <c r="N402" i="35"/>
  <c r="L402" i="35"/>
  <c r="J402" i="35"/>
  <c r="O401" i="35"/>
  <c r="N401" i="35"/>
  <c r="L401" i="35"/>
  <c r="J401" i="35"/>
  <c r="O394" i="35"/>
  <c r="N394" i="35"/>
  <c r="L394" i="35"/>
  <c r="J394" i="35"/>
  <c r="O393" i="35"/>
  <c r="N393" i="35"/>
  <c r="L393" i="35"/>
  <c r="J393" i="35"/>
  <c r="P390" i="35"/>
  <c r="O390" i="35"/>
  <c r="N390" i="35"/>
  <c r="M390" i="35"/>
  <c r="L390" i="35"/>
  <c r="J390" i="35"/>
  <c r="P389" i="35"/>
  <c r="O389" i="35"/>
  <c r="N389" i="35"/>
  <c r="M389" i="35"/>
  <c r="L389" i="35"/>
  <c r="J389" i="35"/>
  <c r="O379" i="35"/>
  <c r="N379" i="35"/>
  <c r="O378" i="35"/>
  <c r="N378" i="35"/>
  <c r="O377" i="35"/>
  <c r="N377" i="35"/>
  <c r="O376" i="35"/>
  <c r="N376" i="35"/>
  <c r="O375" i="35"/>
  <c r="N375" i="35"/>
  <c r="O374" i="35"/>
  <c r="N374" i="35"/>
  <c r="O373" i="35"/>
  <c r="N373" i="35"/>
  <c r="O369" i="35"/>
  <c r="N369" i="35"/>
  <c r="L369" i="35"/>
  <c r="J369" i="35"/>
  <c r="O368" i="35"/>
  <c r="N368" i="35"/>
  <c r="L368" i="35"/>
  <c r="J368" i="35"/>
  <c r="O367" i="35"/>
  <c r="N367" i="35"/>
  <c r="L367" i="35"/>
  <c r="J367" i="35"/>
  <c r="O366" i="35"/>
  <c r="N366" i="35"/>
  <c r="L366" i="35"/>
  <c r="J366" i="35"/>
  <c r="O365" i="35"/>
  <c r="N365" i="35"/>
  <c r="L365" i="35"/>
  <c r="J365" i="35"/>
  <c r="O364" i="35"/>
  <c r="N364" i="35"/>
  <c r="L364" i="35"/>
  <c r="J364" i="35"/>
  <c r="O363" i="35"/>
  <c r="N363" i="35"/>
  <c r="L363" i="35"/>
  <c r="J363" i="35"/>
  <c r="O357" i="35"/>
  <c r="N357" i="35"/>
  <c r="L357" i="35"/>
  <c r="J357" i="35"/>
  <c r="O356" i="35"/>
  <c r="N356" i="35"/>
  <c r="L356" i="35"/>
  <c r="J356" i="35"/>
  <c r="O355" i="35"/>
  <c r="N355" i="35"/>
  <c r="L355" i="35"/>
  <c r="J355" i="35"/>
  <c r="O354" i="35"/>
  <c r="N354" i="35"/>
  <c r="L354" i="35"/>
  <c r="J354" i="35"/>
  <c r="O353" i="35"/>
  <c r="N353" i="35"/>
  <c r="L353" i="35"/>
  <c r="J353" i="35"/>
  <c r="O352" i="35"/>
  <c r="N352" i="35"/>
  <c r="L352" i="35"/>
  <c r="J352" i="35"/>
  <c r="O351" i="35"/>
  <c r="N351" i="35"/>
  <c r="L351" i="35"/>
  <c r="J351" i="35"/>
  <c r="O344" i="35"/>
  <c r="N344" i="35"/>
  <c r="L344" i="35"/>
  <c r="J344" i="35"/>
  <c r="O343" i="35"/>
  <c r="N343" i="35"/>
  <c r="L343" i="35"/>
  <c r="J343" i="35"/>
  <c r="P340" i="35"/>
  <c r="O340" i="35"/>
  <c r="N340" i="35"/>
  <c r="M340" i="35"/>
  <c r="L340" i="35"/>
  <c r="J340" i="35"/>
  <c r="P339" i="35"/>
  <c r="O339" i="35"/>
  <c r="N339" i="35"/>
  <c r="M339" i="35"/>
  <c r="L339" i="35"/>
  <c r="J339" i="35"/>
  <c r="O329" i="35"/>
  <c r="N329" i="35"/>
  <c r="O328" i="35"/>
  <c r="N328" i="35"/>
  <c r="O327" i="35"/>
  <c r="N327" i="35"/>
  <c r="O323" i="35"/>
  <c r="N323" i="35"/>
  <c r="L323" i="35"/>
  <c r="J323" i="35"/>
  <c r="O322" i="35"/>
  <c r="N322" i="35"/>
  <c r="L322" i="35"/>
  <c r="J322" i="35"/>
  <c r="O321" i="35"/>
  <c r="N321" i="35"/>
  <c r="L321" i="35"/>
  <c r="J321" i="35"/>
  <c r="O315" i="35"/>
  <c r="N315" i="35"/>
  <c r="L315" i="35"/>
  <c r="J315" i="35"/>
  <c r="O314" i="35"/>
  <c r="N314" i="35"/>
  <c r="L314" i="35"/>
  <c r="J314" i="35"/>
  <c r="O313" i="35"/>
  <c r="N313" i="35"/>
  <c r="L313" i="35"/>
  <c r="J313" i="35"/>
  <c r="O306" i="35"/>
  <c r="N306" i="35"/>
  <c r="L306" i="35"/>
  <c r="J306" i="35"/>
  <c r="J307" i="35" s="1"/>
  <c r="P303" i="35"/>
  <c r="O303" i="35"/>
  <c r="N303" i="35"/>
  <c r="M303" i="35"/>
  <c r="L303" i="35"/>
  <c r="J303" i="35"/>
  <c r="P302" i="35"/>
  <c r="O302" i="35"/>
  <c r="N302" i="35"/>
  <c r="M302" i="35"/>
  <c r="L302" i="35"/>
  <c r="J302" i="35"/>
  <c r="P301" i="35"/>
  <c r="O301" i="35"/>
  <c r="N301" i="35"/>
  <c r="M301" i="35"/>
  <c r="L301" i="35"/>
  <c r="J301" i="35"/>
  <c r="P300" i="35"/>
  <c r="O300" i="35"/>
  <c r="N300" i="35"/>
  <c r="M300" i="35"/>
  <c r="L300" i="35"/>
  <c r="J300" i="35"/>
  <c r="O276" i="35"/>
  <c r="N276" i="35"/>
  <c r="L276" i="35"/>
  <c r="J276" i="35"/>
  <c r="J277" i="35" s="1"/>
  <c r="P273" i="35"/>
  <c r="O273" i="35"/>
  <c r="N273" i="35"/>
  <c r="M273" i="35"/>
  <c r="L273" i="35"/>
  <c r="J273" i="35"/>
  <c r="J274" i="35" s="1"/>
  <c r="O263" i="35"/>
  <c r="N263" i="35"/>
  <c r="O262" i="35"/>
  <c r="N262" i="35"/>
  <c r="O261" i="35"/>
  <c r="N261" i="35"/>
  <c r="O257" i="35"/>
  <c r="N257" i="35"/>
  <c r="L257" i="35"/>
  <c r="J257" i="35"/>
  <c r="O256" i="35"/>
  <c r="N256" i="35"/>
  <c r="L256" i="35"/>
  <c r="J256" i="35"/>
  <c r="O255" i="35"/>
  <c r="N255" i="35"/>
  <c r="L255" i="35"/>
  <c r="J255" i="35"/>
  <c r="O251" i="35"/>
  <c r="N251" i="35"/>
  <c r="L251" i="35"/>
  <c r="J251" i="35"/>
  <c r="J252" i="35" s="1"/>
  <c r="O248" i="35"/>
  <c r="N248" i="35"/>
  <c r="L248" i="35"/>
  <c r="J248" i="35"/>
  <c r="O247" i="35"/>
  <c r="N247" i="35"/>
  <c r="L247" i="35"/>
  <c r="J247" i="35"/>
  <c r="O246" i="35"/>
  <c r="N246" i="35"/>
  <c r="L246" i="35"/>
  <c r="J246" i="35"/>
  <c r="O239" i="35"/>
  <c r="N239" i="35"/>
  <c r="L239" i="35"/>
  <c r="J239" i="35"/>
  <c r="O238" i="35"/>
  <c r="N238" i="35"/>
  <c r="L238" i="35"/>
  <c r="J238" i="35"/>
  <c r="P235" i="35"/>
  <c r="O235" i="35"/>
  <c r="N235" i="35"/>
  <c r="M235" i="35"/>
  <c r="L235" i="35"/>
  <c r="J235" i="35"/>
  <c r="P234" i="35"/>
  <c r="O234" i="35"/>
  <c r="N234" i="35"/>
  <c r="M234" i="35"/>
  <c r="L234" i="35"/>
  <c r="J234" i="35"/>
  <c r="P233" i="35"/>
  <c r="O233" i="35"/>
  <c r="N233" i="35"/>
  <c r="M233" i="35"/>
  <c r="L233" i="35"/>
  <c r="J233" i="35"/>
  <c r="O223" i="35"/>
  <c r="N223" i="35"/>
  <c r="O222" i="35"/>
  <c r="N222" i="35"/>
  <c r="O221" i="35"/>
  <c r="N221" i="35"/>
  <c r="O220" i="35"/>
  <c r="N220" i="35"/>
  <c r="O219" i="35"/>
  <c r="N219" i="35"/>
  <c r="O218" i="35"/>
  <c r="N218" i="35"/>
  <c r="O217" i="35"/>
  <c r="N217" i="35"/>
  <c r="O213" i="35"/>
  <c r="N213" i="35"/>
  <c r="L213" i="35"/>
  <c r="J213" i="35"/>
  <c r="O212" i="35"/>
  <c r="N212" i="35"/>
  <c r="L212" i="35"/>
  <c r="J212" i="35"/>
  <c r="O211" i="35"/>
  <c r="N211" i="35"/>
  <c r="L211" i="35"/>
  <c r="J211" i="35"/>
  <c r="O210" i="35"/>
  <c r="N210" i="35"/>
  <c r="L210" i="35"/>
  <c r="J210" i="35"/>
  <c r="O209" i="35"/>
  <c r="N209" i="35"/>
  <c r="L209" i="35"/>
  <c r="J209" i="35"/>
  <c r="O208" i="35"/>
  <c r="N208" i="35"/>
  <c r="L208" i="35"/>
  <c r="J208" i="35"/>
  <c r="O207" i="35"/>
  <c r="N207" i="35"/>
  <c r="L207" i="35"/>
  <c r="J207" i="35"/>
  <c r="O201" i="35"/>
  <c r="N201" i="35"/>
  <c r="L201" i="35"/>
  <c r="J201" i="35"/>
  <c r="O200" i="35"/>
  <c r="N200" i="35"/>
  <c r="L200" i="35"/>
  <c r="J200" i="35"/>
  <c r="O199" i="35"/>
  <c r="N199" i="35"/>
  <c r="L199" i="35"/>
  <c r="J199" i="35"/>
  <c r="O198" i="35"/>
  <c r="N198" i="35"/>
  <c r="L198" i="35"/>
  <c r="J198" i="35"/>
  <c r="O197" i="35"/>
  <c r="N197" i="35"/>
  <c r="L197" i="35"/>
  <c r="J197" i="35"/>
  <c r="O196" i="35"/>
  <c r="N196" i="35"/>
  <c r="L196" i="35"/>
  <c r="J196" i="35"/>
  <c r="O195" i="35"/>
  <c r="N195" i="35"/>
  <c r="L195" i="35"/>
  <c r="J195" i="35"/>
  <c r="O194" i="35"/>
  <c r="N194" i="35"/>
  <c r="L194" i="35"/>
  <c r="J194" i="35"/>
  <c r="O193" i="35"/>
  <c r="N193" i="35"/>
  <c r="L193" i="35"/>
  <c r="J193" i="35"/>
  <c r="O186" i="35"/>
  <c r="N186" i="35"/>
  <c r="L186" i="35"/>
  <c r="J186" i="35"/>
  <c r="O185" i="35"/>
  <c r="N185" i="35"/>
  <c r="L185" i="35"/>
  <c r="J185" i="35"/>
  <c r="P182" i="35"/>
  <c r="O182" i="35"/>
  <c r="N182" i="35"/>
  <c r="M182" i="35"/>
  <c r="L182" i="35"/>
  <c r="J182" i="35"/>
  <c r="P181" i="35"/>
  <c r="O181" i="35"/>
  <c r="N181" i="35"/>
  <c r="M181" i="35"/>
  <c r="L181" i="35"/>
  <c r="J181" i="35"/>
  <c r="P180" i="35"/>
  <c r="O180" i="35"/>
  <c r="N180" i="35"/>
  <c r="M180" i="35"/>
  <c r="L180" i="35"/>
  <c r="J180" i="35"/>
  <c r="O169" i="35"/>
  <c r="N169" i="35"/>
  <c r="O165" i="35"/>
  <c r="N165" i="35"/>
  <c r="L165" i="35"/>
  <c r="J165" i="35"/>
  <c r="J166" i="35" s="1"/>
  <c r="O161" i="35"/>
  <c r="N161" i="35"/>
  <c r="L161" i="35"/>
  <c r="J161" i="35"/>
  <c r="J162" i="35" s="1"/>
  <c r="O158" i="35"/>
  <c r="N158" i="35"/>
  <c r="L158" i="35"/>
  <c r="J158" i="35"/>
  <c r="O157" i="35"/>
  <c r="N157" i="35"/>
  <c r="L157" i="35"/>
  <c r="J157" i="35"/>
  <c r="O150" i="35"/>
  <c r="N150" i="35"/>
  <c r="L150" i="35"/>
  <c r="J150" i="35"/>
  <c r="O149" i="35"/>
  <c r="N149" i="35"/>
  <c r="L149" i="35"/>
  <c r="J149" i="35"/>
  <c r="O146" i="35"/>
  <c r="N146" i="35"/>
  <c r="M146" i="35"/>
  <c r="L146" i="35"/>
  <c r="J146" i="35"/>
  <c r="O145" i="35"/>
  <c r="N145" i="35"/>
  <c r="M145" i="35"/>
  <c r="L145" i="35"/>
  <c r="J145" i="35"/>
  <c r="O121" i="35"/>
  <c r="N121" i="35"/>
  <c r="L121" i="35"/>
  <c r="J121" i="35"/>
  <c r="J122" i="35" s="1"/>
  <c r="P118" i="35"/>
  <c r="O118" i="35"/>
  <c r="N118" i="35"/>
  <c r="M118" i="35"/>
  <c r="L118" i="35"/>
  <c r="J118" i="35"/>
  <c r="J119" i="35" s="1"/>
  <c r="O94" i="35"/>
  <c r="N94" i="35"/>
  <c r="L94" i="35"/>
  <c r="J94" i="35"/>
  <c r="J95" i="35" s="1"/>
  <c r="P91" i="35"/>
  <c r="O91" i="35"/>
  <c r="N91" i="35"/>
  <c r="M91" i="35"/>
  <c r="L91" i="35"/>
  <c r="J91" i="35"/>
  <c r="P90" i="35"/>
  <c r="O90" i="35"/>
  <c r="N90" i="35"/>
  <c r="M90" i="35"/>
  <c r="L90" i="35"/>
  <c r="J90" i="35"/>
  <c r="O39" i="35"/>
  <c r="N39" i="35"/>
  <c r="O38" i="35"/>
  <c r="N38" i="35"/>
  <c r="O34" i="35"/>
  <c r="N34" i="35"/>
  <c r="L34" i="35"/>
  <c r="J34" i="35"/>
  <c r="O33" i="35"/>
  <c r="N33" i="35"/>
  <c r="L33" i="35"/>
  <c r="J33" i="35"/>
  <c r="O27" i="35"/>
  <c r="N27" i="35"/>
  <c r="L27" i="35"/>
  <c r="J27" i="35"/>
  <c r="O26" i="35"/>
  <c r="N26" i="35"/>
  <c r="L26" i="35"/>
  <c r="J26" i="35"/>
  <c r="O25" i="35"/>
  <c r="N25" i="35"/>
  <c r="L25" i="35"/>
  <c r="J25" i="35"/>
  <c r="O24" i="35"/>
  <c r="N24" i="35"/>
  <c r="L24" i="35"/>
  <c r="J24" i="35"/>
  <c r="O17" i="35"/>
  <c r="N17" i="35"/>
  <c r="L17" i="35"/>
  <c r="J17" i="35"/>
  <c r="J18" i="35" s="1"/>
  <c r="P14" i="35"/>
  <c r="O14" i="35"/>
  <c r="N14" i="35"/>
  <c r="M14" i="35"/>
  <c r="L14" i="35"/>
  <c r="J14" i="35"/>
  <c r="P13" i="35"/>
  <c r="O13" i="35"/>
  <c r="N13" i="35"/>
  <c r="M13" i="35"/>
  <c r="L13" i="35"/>
  <c r="J13" i="35"/>
  <c r="P12" i="35"/>
  <c r="O12" i="35"/>
  <c r="N12" i="35"/>
  <c r="M12" i="35"/>
  <c r="L12" i="35"/>
  <c r="J12" i="35"/>
  <c r="P11" i="35"/>
  <c r="O11" i="35"/>
  <c r="N11" i="35"/>
  <c r="M11" i="35"/>
  <c r="L11" i="35"/>
  <c r="J11" i="35"/>
  <c r="P10" i="35"/>
  <c r="O10" i="35"/>
  <c r="N10" i="35"/>
  <c r="M10" i="35"/>
  <c r="L10" i="35"/>
  <c r="J10" i="35"/>
  <c r="P9" i="35"/>
  <c r="O9" i="35"/>
  <c r="N9" i="35"/>
  <c r="M9" i="35"/>
  <c r="L9" i="35"/>
  <c r="J9" i="35"/>
  <c r="P8" i="35"/>
  <c r="O8" i="35"/>
  <c r="N8" i="35"/>
  <c r="M8" i="35"/>
  <c r="L8" i="35"/>
  <c r="J8" i="35"/>
  <c r="P43" i="42"/>
  <c r="P40" i="42"/>
  <c r="P37" i="42"/>
  <c r="P34" i="42"/>
  <c r="P31" i="42"/>
  <c r="P28" i="42"/>
  <c r="P25" i="42"/>
  <c r="P22" i="42"/>
  <c r="P19" i="42"/>
  <c r="P16" i="42"/>
  <c r="P13" i="42"/>
  <c r="E16" i="36"/>
  <c r="E13" i="36"/>
  <c r="E55" i="34"/>
  <c r="E56" i="34"/>
  <c r="E57" i="34"/>
  <c r="E58" i="34"/>
  <c r="E54" i="34"/>
  <c r="D44" i="34"/>
  <c r="D43" i="34"/>
  <c r="D42" i="34"/>
  <c r="D41" i="34"/>
  <c r="D40" i="34"/>
  <c r="D39" i="34"/>
  <c r="P40" i="38"/>
  <c r="P46" i="38"/>
  <c r="P37" i="38"/>
  <c r="P34" i="38"/>
  <c r="P31" i="38"/>
  <c r="P28" i="38"/>
  <c r="P25" i="38"/>
  <c r="P22" i="38"/>
  <c r="P19" i="38"/>
  <c r="P16" i="38"/>
  <c r="P13" i="38"/>
  <c r="D233" i="34"/>
  <c r="E186" i="34"/>
  <c r="F186" i="34" s="1"/>
  <c r="E187" i="34"/>
  <c r="F187" i="34" s="1"/>
  <c r="E176" i="34"/>
  <c r="F176" i="34" s="1"/>
  <c r="E177" i="34"/>
  <c r="F177" i="34" s="1"/>
  <c r="F99" i="34"/>
  <c r="F100" i="34" s="1"/>
  <c r="F101" i="34" s="1"/>
  <c r="D93" i="34"/>
  <c r="F93" i="34" s="1"/>
  <c r="C92" i="34"/>
  <c r="B92" i="34"/>
  <c r="F87" i="34"/>
  <c r="D22" i="40" s="1"/>
  <c r="D20" i="34"/>
  <c r="D21" i="34"/>
  <c r="D9" i="34"/>
  <c r="D10" i="34"/>
  <c r="F76" i="34"/>
  <c r="F77" i="34" s="1"/>
  <c r="F78" i="34" s="1"/>
  <c r="D18" i="34"/>
  <c r="D19" i="34"/>
  <c r="D234" i="34"/>
  <c r="E184" i="34"/>
  <c r="F184" i="34" s="1"/>
  <c r="E185" i="34"/>
  <c r="F185" i="34" s="1"/>
  <c r="E174" i="34"/>
  <c r="F174" i="34" s="1"/>
  <c r="E175" i="34"/>
  <c r="F175" i="34" s="1"/>
  <c r="D62" i="32"/>
  <c r="D61" i="32"/>
  <c r="C311" i="34"/>
  <c r="D311" i="34" s="1"/>
  <c r="E311" i="34" s="1"/>
  <c r="F283" i="34"/>
  <c r="E279" i="34"/>
  <c r="G279" i="34" s="1"/>
  <c r="D86" i="40" s="1"/>
  <c r="F248" i="34"/>
  <c r="F247" i="34"/>
  <c r="F246" i="34"/>
  <c r="E240" i="34"/>
  <c r="E239" i="34"/>
  <c r="C232" i="34"/>
  <c r="D232" i="34" s="1"/>
  <c r="C228" i="34"/>
  <c r="D228" i="34" s="1"/>
  <c r="C223" i="34"/>
  <c r="E188" i="34"/>
  <c r="F188" i="34" s="1"/>
  <c r="E183" i="34"/>
  <c r="F183" i="34" s="1"/>
  <c r="E178" i="34"/>
  <c r="F178" i="34" s="1"/>
  <c r="E173" i="34"/>
  <c r="F173" i="34" s="1"/>
  <c r="D11" i="34"/>
  <c r="E331" i="34"/>
  <c r="G331" i="34" s="1"/>
  <c r="E315" i="34"/>
  <c r="E316" i="34" s="1"/>
  <c r="E317" i="34" s="1"/>
  <c r="D159" i="34"/>
  <c r="F159" i="34" s="1"/>
  <c r="D160" i="34"/>
  <c r="F160" i="34" s="1"/>
  <c r="D161" i="34"/>
  <c r="F161" i="34" s="1"/>
  <c r="D158" i="34"/>
  <c r="F158" i="34" s="1"/>
  <c r="D157" i="34"/>
  <c r="F157" i="34" s="1"/>
  <c r="F156" i="34"/>
  <c r="F155" i="34"/>
  <c r="F149" i="34"/>
  <c r="D148" i="34"/>
  <c r="F148" i="34" s="1"/>
  <c r="F111" i="34"/>
  <c r="F112" i="34" s="1"/>
  <c r="F113" i="34" s="1"/>
  <c r="D31" i="40" s="1"/>
  <c r="D131" i="34"/>
  <c r="F131" i="34" s="1"/>
  <c r="D130" i="34"/>
  <c r="F130" i="34" s="1"/>
  <c r="D129" i="34"/>
  <c r="F129" i="34" s="1"/>
  <c r="D128" i="34"/>
  <c r="F128" i="34" s="1"/>
  <c r="D88" i="32"/>
  <c r="E118" i="34"/>
  <c r="F136" i="34"/>
  <c r="D70" i="34"/>
  <c r="F70" i="34" s="1"/>
  <c r="D322" i="34"/>
  <c r="F322" i="34" s="1"/>
  <c r="D321" i="34"/>
  <c r="F321" i="34" s="1"/>
  <c r="D297" i="34"/>
  <c r="D296" i="34"/>
  <c r="D291" i="34"/>
  <c r="D80" i="40" s="1"/>
  <c r="E283" i="34"/>
  <c r="D268" i="34"/>
  <c r="F268" i="34" s="1"/>
  <c r="D267" i="34"/>
  <c r="F267" i="34" s="1"/>
  <c r="E260" i="34"/>
  <c r="E262" i="34" s="1"/>
  <c r="E263" i="34" s="1"/>
  <c r="D204" i="34"/>
  <c r="F204" i="34" s="1"/>
  <c r="D206" i="34"/>
  <c r="F206" i="34" s="1"/>
  <c r="F205" i="34"/>
  <c r="D203" i="34"/>
  <c r="F203" i="34" s="1"/>
  <c r="D197" i="34"/>
  <c r="E198" i="34" s="1"/>
  <c r="E199" i="34" s="1"/>
  <c r="D56" i="40" s="1"/>
  <c r="D135" i="34"/>
  <c r="F135" i="34" s="1"/>
  <c r="D133" i="34"/>
  <c r="F133" i="34" s="1"/>
  <c r="D134" i="34"/>
  <c r="F134" i="34" s="1"/>
  <c r="D132" i="34"/>
  <c r="F132" i="34" s="1"/>
  <c r="D127" i="34"/>
  <c r="F127" i="34" s="1"/>
  <c r="D126" i="34"/>
  <c r="F126" i="34" s="1"/>
  <c r="E119" i="34"/>
  <c r="E117" i="34"/>
  <c r="C69" i="34"/>
  <c r="B69" i="34"/>
  <c r="F64" i="34"/>
  <c r="D15" i="40" s="1"/>
  <c r="D22" i="34"/>
  <c r="D17" i="34"/>
  <c r="D7" i="34"/>
  <c r="D8" i="34"/>
  <c r="D6" i="34"/>
  <c r="D94" i="32"/>
  <c r="E112" i="32" l="1"/>
  <c r="F112" i="32" s="1"/>
  <c r="E152" i="32"/>
  <c r="F152" i="32" s="1"/>
  <c r="C23" i="49"/>
  <c r="C23" i="51"/>
  <c r="C25" i="49"/>
  <c r="C25" i="51"/>
  <c r="C50" i="49"/>
  <c r="C50" i="51"/>
  <c r="C35" i="49"/>
  <c r="C35" i="51"/>
  <c r="K109" i="35"/>
  <c r="K97" i="35"/>
  <c r="K103" i="35"/>
  <c r="K99" i="35"/>
  <c r="K108" i="35"/>
  <c r="K96" i="35"/>
  <c r="K101" i="35"/>
  <c r="K107" i="35"/>
  <c r="K95" i="35"/>
  <c r="K106" i="35"/>
  <c r="K94" i="35"/>
  <c r="Q94" i="35" s="1"/>
  <c r="K105" i="35"/>
  <c r="K93" i="35"/>
  <c r="K104" i="35"/>
  <c r="K92" i="35"/>
  <c r="K91" i="35"/>
  <c r="Q91" i="35" s="1"/>
  <c r="K102" i="35"/>
  <c r="K90" i="35"/>
  <c r="Q90" i="35" s="1"/>
  <c r="K98" i="35"/>
  <c r="K100" i="35"/>
  <c r="K282" i="35"/>
  <c r="Q282" i="35" s="1"/>
  <c r="K281" i="35"/>
  <c r="Q281" i="35" s="1"/>
  <c r="K276" i="35"/>
  <c r="Q276" i="35" s="1"/>
  <c r="K274" i="35"/>
  <c r="Q274" i="35" s="1"/>
  <c r="K280" i="35"/>
  <c r="Q280" i="35" s="1"/>
  <c r="K291" i="35"/>
  <c r="Q291" i="35" s="1"/>
  <c r="K279" i="35"/>
  <c r="Q279" i="35" s="1"/>
  <c r="K288" i="35"/>
  <c r="Q288" i="35" s="1"/>
  <c r="K286" i="35"/>
  <c r="Q286" i="35" s="1"/>
  <c r="K290" i="35"/>
  <c r="Q290" i="35" s="1"/>
  <c r="K278" i="35"/>
  <c r="K283" i="35"/>
  <c r="Q283" i="35" s="1"/>
  <c r="K289" i="35"/>
  <c r="Q289" i="35" s="1"/>
  <c r="K277" i="35"/>
  <c r="Q277" i="35" s="1"/>
  <c r="K284" i="35"/>
  <c r="Q284" i="35" s="1"/>
  <c r="K287" i="35"/>
  <c r="Q287" i="35" s="1"/>
  <c r="K275" i="35"/>
  <c r="Q275" i="35" s="1"/>
  <c r="K285" i="35"/>
  <c r="Q285" i="35" s="1"/>
  <c r="K273" i="35"/>
  <c r="Q273" i="35" s="1"/>
  <c r="K921" i="35"/>
  <c r="Q921" i="35" s="1"/>
  <c r="C229" i="49" s="1"/>
  <c r="K909" i="35"/>
  <c r="Q909" i="35" s="1"/>
  <c r="K932" i="35"/>
  <c r="M932" i="35" s="1"/>
  <c r="K920" i="35"/>
  <c r="K908" i="35"/>
  <c r="Q908" i="35" s="1"/>
  <c r="K931" i="35"/>
  <c r="K919" i="35"/>
  <c r="K907" i="35"/>
  <c r="Q907" i="35" s="1"/>
  <c r="K930" i="35"/>
  <c r="K918" i="35"/>
  <c r="K923" i="35"/>
  <c r="K910" i="35"/>
  <c r="K929" i="35"/>
  <c r="K917" i="35"/>
  <c r="K928" i="35"/>
  <c r="Q928" i="35" s="1"/>
  <c r="K916" i="35"/>
  <c r="K927" i="35"/>
  <c r="K915" i="35"/>
  <c r="K926" i="35"/>
  <c r="K914" i="35"/>
  <c r="K925" i="35"/>
  <c r="K913" i="35"/>
  <c r="Q913" i="35" s="1"/>
  <c r="K924" i="35"/>
  <c r="K912" i="35"/>
  <c r="Q912" i="35" s="1"/>
  <c r="K911" i="35"/>
  <c r="K922" i="35"/>
  <c r="Q922" i="35" s="1"/>
  <c r="K326" i="35"/>
  <c r="K314" i="35"/>
  <c r="Q314" i="35" s="1"/>
  <c r="K302" i="35"/>
  <c r="Q302" i="35" s="1"/>
  <c r="K320" i="35"/>
  <c r="K325" i="35"/>
  <c r="K313" i="35"/>
  <c r="Q313" i="35" s="1"/>
  <c r="K301" i="35"/>
  <c r="Q301" i="35" s="1"/>
  <c r="K316" i="35"/>
  <c r="K303" i="35"/>
  <c r="Q303" i="35" s="1"/>
  <c r="K324" i="35"/>
  <c r="K312" i="35"/>
  <c r="K300" i="35"/>
  <c r="Q300" i="35" s="1"/>
  <c r="K318" i="35"/>
  <c r="K323" i="35"/>
  <c r="Q323" i="35" s="1"/>
  <c r="K311" i="35"/>
  <c r="K322" i="35"/>
  <c r="Q322" i="35" s="1"/>
  <c r="K310" i="35"/>
  <c r="K306" i="35"/>
  <c r="Q306" i="35" s="1"/>
  <c r="K321" i="35"/>
  <c r="Q321" i="35" s="1"/>
  <c r="K309" i="35"/>
  <c r="K308" i="35"/>
  <c r="K328" i="35"/>
  <c r="M328" i="35" s="1"/>
  <c r="K319" i="35"/>
  <c r="K307" i="35"/>
  <c r="K330" i="35"/>
  <c r="Q330" i="35" s="1"/>
  <c r="K304" i="35"/>
  <c r="K315" i="35"/>
  <c r="Q315" i="35" s="1"/>
  <c r="K329" i="35"/>
  <c r="K317" i="35"/>
  <c r="K305" i="35"/>
  <c r="K327" i="35"/>
  <c r="D169" i="32"/>
  <c r="D191" i="32"/>
  <c r="D168" i="32"/>
  <c r="D153" i="32"/>
  <c r="D69" i="32"/>
  <c r="D69" i="40"/>
  <c r="D171" i="40" s="1"/>
  <c r="D17" i="40"/>
  <c r="D16" i="40"/>
  <c r="D24" i="40"/>
  <c r="D23" i="40"/>
  <c r="D25" i="32"/>
  <c r="D25" i="40"/>
  <c r="D89" i="40"/>
  <c r="D87" i="40"/>
  <c r="D82" i="40"/>
  <c r="D81" i="40"/>
  <c r="D18" i="32"/>
  <c r="D18" i="40"/>
  <c r="D158" i="40" s="1"/>
  <c r="D92" i="32"/>
  <c r="D92" i="40"/>
  <c r="D154" i="40" s="1"/>
  <c r="D57" i="40"/>
  <c r="D58" i="40"/>
  <c r="D43" i="32"/>
  <c r="D43" i="40"/>
  <c r="D74" i="32"/>
  <c r="D75" i="32" s="1"/>
  <c r="D74" i="40"/>
  <c r="D42" i="32"/>
  <c r="D45" i="32" s="1"/>
  <c r="D42" i="40"/>
  <c r="D69" i="34"/>
  <c r="F69" i="34" s="1"/>
  <c r="F71" i="34" s="1"/>
  <c r="F72" i="34" s="1"/>
  <c r="D13" i="40" s="1"/>
  <c r="D22" i="32"/>
  <c r="D23" i="32" s="1"/>
  <c r="K918" i="41"/>
  <c r="Q918" i="41" s="1"/>
  <c r="K911" i="41"/>
  <c r="Q911" i="41" s="1"/>
  <c r="K910" i="41"/>
  <c r="Q910" i="41" s="1"/>
  <c r="K907" i="41"/>
  <c r="Q907" i="41" s="1"/>
  <c r="C249" i="51" s="1"/>
  <c r="K906" i="41"/>
  <c r="Q906" i="41" s="1"/>
  <c r="K905" i="41"/>
  <c r="Q905" i="41" s="1"/>
  <c r="K926" i="41"/>
  <c r="Q926" i="41" s="1"/>
  <c r="K920" i="41"/>
  <c r="Q920" i="41" s="1"/>
  <c r="K930" i="41"/>
  <c r="M930" i="41" s="1"/>
  <c r="K919" i="41"/>
  <c r="Q919" i="41" s="1"/>
  <c r="Q920" i="35"/>
  <c r="C193" i="49" s="1"/>
  <c r="F150" i="34"/>
  <c r="F151" i="34" s="1"/>
  <c r="D36" i="40" s="1"/>
  <c r="Q165" i="35"/>
  <c r="K320" i="41"/>
  <c r="Q320" i="41" s="1"/>
  <c r="K308" i="41"/>
  <c r="K319" i="41"/>
  <c r="Q319" i="41" s="1"/>
  <c r="K307" i="41"/>
  <c r="K318" i="41"/>
  <c r="K306" i="41"/>
  <c r="K317" i="41"/>
  <c r="K305" i="41"/>
  <c r="K322" i="41"/>
  <c r="K328" i="41"/>
  <c r="Q328" i="41" s="1"/>
  <c r="K316" i="41"/>
  <c r="K304" i="41"/>
  <c r="Q304" i="41" s="1"/>
  <c r="K327" i="41"/>
  <c r="M327" i="41" s="1"/>
  <c r="K315" i="41"/>
  <c r="K303" i="41"/>
  <c r="K298" i="41"/>
  <c r="Q298" i="41" s="1"/>
  <c r="K326" i="41"/>
  <c r="M326" i="41" s="1"/>
  <c r="K314" i="41"/>
  <c r="K302" i="41"/>
  <c r="K325" i="41"/>
  <c r="M325" i="41" s="1"/>
  <c r="K313" i="41"/>
  <c r="Q313" i="41" s="1"/>
  <c r="K301" i="41"/>
  <c r="Q301" i="41" s="1"/>
  <c r="K310" i="41"/>
  <c r="K324" i="41"/>
  <c r="K312" i="41"/>
  <c r="Q312" i="41" s="1"/>
  <c r="K300" i="41"/>
  <c r="Q300" i="41" s="1"/>
  <c r="K323" i="41"/>
  <c r="K311" i="41"/>
  <c r="Q311" i="41" s="1"/>
  <c r="K299" i="41"/>
  <c r="Q299" i="41" s="1"/>
  <c r="K321" i="41"/>
  <c r="Q321" i="41" s="1"/>
  <c r="K309" i="41"/>
  <c r="K288" i="41"/>
  <c r="Q288" i="41" s="1"/>
  <c r="K276" i="41"/>
  <c r="Q276" i="41" s="1"/>
  <c r="K287" i="41"/>
  <c r="Q287" i="41" s="1"/>
  <c r="K275" i="41"/>
  <c r="Q275" i="41" s="1"/>
  <c r="K286" i="41"/>
  <c r="Q286" i="41" s="1"/>
  <c r="K274" i="41"/>
  <c r="Q274" i="41" s="1"/>
  <c r="K285" i="41"/>
  <c r="Q285" i="41" s="1"/>
  <c r="K273" i="41"/>
  <c r="Q273" i="41" s="1"/>
  <c r="K284" i="41"/>
  <c r="Q284" i="41" s="1"/>
  <c r="K272" i="41"/>
  <c r="Q272" i="41" s="1"/>
  <c r="K283" i="41"/>
  <c r="Q283" i="41" s="1"/>
  <c r="K271" i="41"/>
  <c r="Q271" i="41" s="1"/>
  <c r="K282" i="41"/>
  <c r="Q282" i="41" s="1"/>
  <c r="K281" i="41"/>
  <c r="Q281" i="41" s="1"/>
  <c r="K280" i="41"/>
  <c r="Q280" i="41" s="1"/>
  <c r="K278" i="41"/>
  <c r="Q278" i="41" s="1"/>
  <c r="K279" i="41"/>
  <c r="Q279" i="41" s="1"/>
  <c r="K289" i="41"/>
  <c r="Q289" i="41" s="1"/>
  <c r="K277" i="41"/>
  <c r="Q277" i="41" s="1"/>
  <c r="K103" i="41"/>
  <c r="K91" i="41"/>
  <c r="K102" i="41"/>
  <c r="K90" i="41"/>
  <c r="K101" i="41"/>
  <c r="K89" i="41"/>
  <c r="Q89" i="41" s="1"/>
  <c r="K100" i="41"/>
  <c r="K88" i="41"/>
  <c r="Q88" i="41" s="1"/>
  <c r="K105" i="41"/>
  <c r="K99" i="41"/>
  <c r="K98" i="41"/>
  <c r="K97" i="41"/>
  <c r="K96" i="41"/>
  <c r="K107" i="41"/>
  <c r="K95" i="41"/>
  <c r="K93" i="41"/>
  <c r="K106" i="41"/>
  <c r="K94" i="41"/>
  <c r="K104" i="41"/>
  <c r="K92" i="41"/>
  <c r="Q92" i="41" s="1"/>
  <c r="Q278" i="35"/>
  <c r="J1222" i="35"/>
  <c r="J1223" i="35" s="1"/>
  <c r="J1224" i="35" s="1"/>
  <c r="J1232" i="35" s="1"/>
  <c r="J1238" i="35" s="1"/>
  <c r="O1221" i="35"/>
  <c r="Q1221" i="35" s="1"/>
  <c r="J1321" i="35"/>
  <c r="O1320" i="35"/>
  <c r="Q1320" i="35" s="1"/>
  <c r="J1350" i="35"/>
  <c r="O1349" i="35"/>
  <c r="Q1349" i="35" s="1"/>
  <c r="M1070" i="35"/>
  <c r="M1076" i="35"/>
  <c r="J1409" i="35"/>
  <c r="J1248" i="35"/>
  <c r="J1252" i="35"/>
  <c r="M1082" i="35"/>
  <c r="Q1389" i="35"/>
  <c r="J236" i="35"/>
  <c r="J159" i="35"/>
  <c r="J187" i="35"/>
  <c r="J1110" i="35"/>
  <c r="J454" i="35"/>
  <c r="J1151" i="35"/>
  <c r="Q1061" i="35"/>
  <c r="Q1055" i="35"/>
  <c r="Q1053" i="35"/>
  <c r="Q1065" i="35"/>
  <c r="Q1419" i="35"/>
  <c r="Q1259" i="35"/>
  <c r="J1106" i="35"/>
  <c r="Q1097" i="35"/>
  <c r="Q1025" i="35"/>
  <c r="M1074" i="35"/>
  <c r="M1080" i="35"/>
  <c r="M1432" i="35"/>
  <c r="F152" i="40"/>
  <c r="F181" i="40"/>
  <c r="F178" i="40"/>
  <c r="J1341" i="35"/>
  <c r="J1342" i="35" s="1"/>
  <c r="J1343" i="35" s="1"/>
  <c r="J537" i="35"/>
  <c r="J541" i="35" s="1"/>
  <c r="J542" i="35" s="1"/>
  <c r="J151" i="35"/>
  <c r="M1083" i="35"/>
  <c r="Q816" i="35"/>
  <c r="Q832" i="35"/>
  <c r="J370" i="35"/>
  <c r="J619" i="35"/>
  <c r="J1026" i="35"/>
  <c r="J1027" i="35" s="1"/>
  <c r="J1028" i="35" s="1"/>
  <c r="Q1062" i="35"/>
  <c r="Q1376" i="35"/>
  <c r="J1390" i="35"/>
  <c r="Q1411" i="35"/>
  <c r="Q1427" i="35"/>
  <c r="J147" i="35"/>
  <c r="J1115" i="35"/>
  <c r="M1118" i="35"/>
  <c r="J1146" i="35"/>
  <c r="M1155" i="35"/>
  <c r="Q1247" i="35"/>
  <c r="Q1251" i="35"/>
  <c r="J391" i="35"/>
  <c r="J28" i="35"/>
  <c r="J658" i="35"/>
  <c r="J793" i="35"/>
  <c r="J818" i="35"/>
  <c r="J819" i="35" s="1"/>
  <c r="J820" i="35" s="1"/>
  <c r="Q824" i="35"/>
  <c r="Q1063" i="35"/>
  <c r="J324" i="35"/>
  <c r="J472" i="35"/>
  <c r="J476" i="35" s="1"/>
  <c r="J477" i="35" s="1"/>
  <c r="J485" i="35" s="1"/>
  <c r="J491" i="35" s="1"/>
  <c r="W14" i="35" s="1"/>
  <c r="J914" i="35"/>
  <c r="J923" i="35"/>
  <c r="Q1105" i="35"/>
  <c r="J1260" i="35"/>
  <c r="J645" i="35"/>
  <c r="J649" i="35" s="1"/>
  <c r="J650" i="35" s="1"/>
  <c r="J549" i="35"/>
  <c r="J557" i="35"/>
  <c r="J689" i="35"/>
  <c r="J690" i="35" s="1"/>
  <c r="J691" i="35" s="1"/>
  <c r="J699" i="35" s="1"/>
  <c r="J707" i="35" s="1"/>
  <c r="W20" i="35" s="1"/>
  <c r="J860" i="35"/>
  <c r="J868" i="35" s="1"/>
  <c r="W25" i="35" s="1"/>
  <c r="J304" i="35"/>
  <c r="J308" i="35" s="1"/>
  <c r="J309" i="35" s="1"/>
  <c r="J214" i="35"/>
  <c r="J785" i="35"/>
  <c r="J786" i="35" s="1"/>
  <c r="J787" i="35" s="1"/>
  <c r="Q825" i="35"/>
  <c r="Q1250" i="35"/>
  <c r="Q1378" i="35"/>
  <c r="M836" i="35"/>
  <c r="Q1141" i="35"/>
  <c r="M1154" i="35"/>
  <c r="Q1287" i="35"/>
  <c r="J1413" i="35"/>
  <c r="J1429" i="35"/>
  <c r="J504" i="35"/>
  <c r="J508" i="35" s="1"/>
  <c r="J509" i="35" s="1"/>
  <c r="J517" i="35" s="1"/>
  <c r="J523" i="35" s="1"/>
  <c r="W15" i="35" s="1"/>
  <c r="AA15" i="35" s="1"/>
  <c r="J1048" i="35"/>
  <c r="J202" i="35"/>
  <c r="J441" i="35"/>
  <c r="J445" i="35" s="1"/>
  <c r="J446" i="35" s="1"/>
  <c r="Q501" i="35"/>
  <c r="J667" i="35"/>
  <c r="J1067" i="35"/>
  <c r="Q1060" i="35"/>
  <c r="Q1104" i="35"/>
  <c r="Q1108" i="35"/>
  <c r="Q1133" i="35"/>
  <c r="J1312" i="35"/>
  <c r="J1313" i="35" s="1"/>
  <c r="J1314" i="35" s="1"/>
  <c r="J1381" i="35"/>
  <c r="Q1388" i="35"/>
  <c r="J316" i="35"/>
  <c r="Q503" i="35"/>
  <c r="Q513" i="35"/>
  <c r="J615" i="35"/>
  <c r="J759" i="35"/>
  <c r="J760" i="35" s="1"/>
  <c r="J767" i="35" s="1"/>
  <c r="J773" i="35" s="1"/>
  <c r="W22" i="35" s="1"/>
  <c r="Q1058" i="35"/>
  <c r="Q1149" i="35"/>
  <c r="J1370" i="35"/>
  <c r="J1371" i="35" s="1"/>
  <c r="J1372" i="35" s="1"/>
  <c r="Q1386" i="35"/>
  <c r="J249" i="35"/>
  <c r="J408" i="35"/>
  <c r="J35" i="35"/>
  <c r="J341" i="35"/>
  <c r="J345" i="35"/>
  <c r="J358" i="35"/>
  <c r="Q581" i="35"/>
  <c r="J718" i="35"/>
  <c r="Q817" i="35"/>
  <c r="Q1368" i="35"/>
  <c r="Q1421" i="35"/>
  <c r="J240" i="35"/>
  <c r="J604" i="35"/>
  <c r="J608" i="35" s="1"/>
  <c r="J609" i="35" s="1"/>
  <c r="J800" i="35"/>
  <c r="Q1056" i="35"/>
  <c r="J1142" i="35"/>
  <c r="M1297" i="35"/>
  <c r="Q1379" i="35"/>
  <c r="C254" i="49" s="1"/>
  <c r="Q1408" i="35"/>
  <c r="J1422" i="35"/>
  <c r="J395" i="35"/>
  <c r="J420" i="35"/>
  <c r="J731" i="35"/>
  <c r="J739" i="35"/>
  <c r="J833" i="35"/>
  <c r="Q1109" i="35"/>
  <c r="Q1140" i="35"/>
  <c r="J626" i="35"/>
  <c r="J910" i="35"/>
  <c r="Q1054" i="35"/>
  <c r="Q1066" i="35"/>
  <c r="J1134" i="35"/>
  <c r="J1135" i="35" s="1"/>
  <c r="J1136" i="35" s="1"/>
  <c r="Q1199" i="35"/>
  <c r="Q1377" i="35"/>
  <c r="Q1412" i="35"/>
  <c r="Q1428" i="35"/>
  <c r="Q837" i="35"/>
  <c r="J945" i="35"/>
  <c r="J949" i="35" s="1"/>
  <c r="Q1059" i="35"/>
  <c r="J1098" i="35"/>
  <c r="J1099" i="35" s="1"/>
  <c r="J1100" i="35" s="1"/>
  <c r="Q1387" i="35"/>
  <c r="Q502" i="35"/>
  <c r="Q587" i="35"/>
  <c r="Q1024" i="35"/>
  <c r="Q1064" i="35"/>
  <c r="Q1096" i="35"/>
  <c r="Q1145" i="35"/>
  <c r="Q1246" i="35"/>
  <c r="Q1365" i="35"/>
  <c r="Q1369" i="35"/>
  <c r="J722" i="35"/>
  <c r="Q1057" i="35"/>
  <c r="M1072" i="35"/>
  <c r="M1078" i="35"/>
  <c r="Q1380" i="35"/>
  <c r="C131" i="49" s="1"/>
  <c r="M1396" i="35"/>
  <c r="Q1407" i="35"/>
  <c r="Q1113" i="35"/>
  <c r="Q1042" i="35"/>
  <c r="Q1420" i="35"/>
  <c r="Q1036" i="35"/>
  <c r="Q1032" i="35"/>
  <c r="C253" i="49" s="1"/>
  <c r="Q1044" i="35"/>
  <c r="M591" i="35"/>
  <c r="Q591" i="35" s="1"/>
  <c r="Q1040" i="35"/>
  <c r="C208" i="49" s="1"/>
  <c r="Q1038" i="35"/>
  <c r="C174" i="49" s="1"/>
  <c r="Q1114" i="35"/>
  <c r="Q1144" i="35"/>
  <c r="Q506" i="35"/>
  <c r="Q1043" i="35"/>
  <c r="Q1265" i="35"/>
  <c r="Q1041" i="35"/>
  <c r="Q1034" i="35"/>
  <c r="Q1046" i="35"/>
  <c r="Q1039" i="35"/>
  <c r="Q1093" i="35"/>
  <c r="Q1293" i="35"/>
  <c r="C182" i="49" s="1"/>
  <c r="Q1037" i="35"/>
  <c r="C247" i="49" s="1"/>
  <c r="Q574" i="35"/>
  <c r="Q1035" i="35"/>
  <c r="Q1047" i="35"/>
  <c r="Q1033" i="35"/>
  <c r="C248" i="49" s="1"/>
  <c r="Q1045" i="35"/>
  <c r="J123" i="35"/>
  <c r="J124" i="35" s="1"/>
  <c r="J131" i="35" s="1"/>
  <c r="J137" i="35" s="1"/>
  <c r="W5" i="35" s="1"/>
  <c r="J183" i="35"/>
  <c r="Q1258" i="35"/>
  <c r="J278" i="35"/>
  <c r="J279" i="35" s="1"/>
  <c r="J286" i="35" s="1"/>
  <c r="J292" i="35" s="1"/>
  <c r="W9" i="35" s="1"/>
  <c r="Q1129" i="35"/>
  <c r="J1299" i="35"/>
  <c r="W33" i="35" s="1"/>
  <c r="J15" i="35"/>
  <c r="J19" i="35" s="1"/>
  <c r="J20" i="35" s="1"/>
  <c r="J585" i="35"/>
  <c r="J593" i="35" s="1"/>
  <c r="W17" i="35" s="1"/>
  <c r="J826" i="35"/>
  <c r="Q831" i="35"/>
  <c r="J92" i="35"/>
  <c r="J96" i="35" s="1"/>
  <c r="J97" i="35" s="1"/>
  <c r="J1211" i="35"/>
  <c r="W30" i="35" s="1"/>
  <c r="Q1205" i="35"/>
  <c r="J258" i="35"/>
  <c r="Q1132" i="35"/>
  <c r="Q1150" i="35"/>
  <c r="Q836" i="35"/>
  <c r="M1119" i="35"/>
  <c r="M1393" i="35"/>
  <c r="M1395" i="35"/>
  <c r="M837" i="35"/>
  <c r="M1071" i="35"/>
  <c r="M1073" i="35"/>
  <c r="M1075" i="35"/>
  <c r="M1077" i="35"/>
  <c r="M1079" i="35"/>
  <c r="M1081" i="35"/>
  <c r="M1433" i="35"/>
  <c r="M1269" i="35"/>
  <c r="M1209" i="35"/>
  <c r="Q1406" i="35"/>
  <c r="D235" i="34"/>
  <c r="D70" i="40" s="1"/>
  <c r="D172" i="40" s="1"/>
  <c r="H283" i="34"/>
  <c r="D84" i="40" s="1"/>
  <c r="F323" i="34"/>
  <c r="F324" i="34" s="1"/>
  <c r="D40" i="40" s="1"/>
  <c r="D90" i="32"/>
  <c r="F112" i="40"/>
  <c r="W29" i="35"/>
  <c r="F137" i="34"/>
  <c r="F138" i="34" s="1"/>
  <c r="D27" i="40" s="1"/>
  <c r="F179" i="34"/>
  <c r="D50" i="40" s="1"/>
  <c r="D45" i="34"/>
  <c r="F270" i="34"/>
  <c r="F271" i="34" s="1"/>
  <c r="D72" i="40" s="1"/>
  <c r="E120" i="34"/>
  <c r="E121" i="34" s="1"/>
  <c r="D29" i="40" s="1"/>
  <c r="F189" i="34"/>
  <c r="D48" i="40" s="1"/>
  <c r="D298" i="34"/>
  <c r="E241" i="34"/>
  <c r="H237" i="34" s="1"/>
  <c r="H238" i="34" s="1"/>
  <c r="F162" i="34"/>
  <c r="F163" i="34" s="1"/>
  <c r="D34" i="40" s="1"/>
  <c r="D15" i="32"/>
  <c r="D92" i="34"/>
  <c r="F92" i="34" s="1"/>
  <c r="F94" i="34" s="1"/>
  <c r="F95" i="34" s="1"/>
  <c r="D20" i="40" s="1"/>
  <c r="F249" i="34"/>
  <c r="F250" i="34" s="1"/>
  <c r="D63" i="40" s="1"/>
  <c r="E59" i="34"/>
  <c r="D23" i="34"/>
  <c r="D56" i="32"/>
  <c r="D86" i="32"/>
  <c r="D12" i="34"/>
  <c r="F208" i="34"/>
  <c r="F209" i="34" s="1"/>
  <c r="D54" i="40" s="1"/>
  <c r="C226" i="49" l="1"/>
  <c r="C160" i="49"/>
  <c r="C224" i="49"/>
  <c r="C241" i="49"/>
  <c r="D78" i="40"/>
  <c r="D78" i="32"/>
  <c r="C199" i="49"/>
  <c r="C234" i="49"/>
  <c r="C233" i="49"/>
  <c r="C120" i="49"/>
  <c r="C192" i="49"/>
  <c r="C126" i="49"/>
  <c r="C242" i="49"/>
  <c r="C181" i="49"/>
  <c r="C175" i="49"/>
  <c r="C255" i="49"/>
  <c r="C200" i="49"/>
  <c r="C207" i="49"/>
  <c r="C167" i="49"/>
  <c r="J137" i="51"/>
  <c r="C121" i="49"/>
  <c r="J136" i="51"/>
  <c r="C119" i="49"/>
  <c r="C142" i="49"/>
  <c r="J135" i="51"/>
  <c r="C118" i="49"/>
  <c r="C244" i="49"/>
  <c r="J166" i="51"/>
  <c r="C184" i="49"/>
  <c r="J147" i="51"/>
  <c r="C140" i="49"/>
  <c r="J132" i="51"/>
  <c r="C110" i="49"/>
  <c r="J182" i="51"/>
  <c r="C249" i="49"/>
  <c r="J125" i="51"/>
  <c r="C94" i="49"/>
  <c r="C209" i="49"/>
  <c r="C114" i="49"/>
  <c r="C162" i="49"/>
  <c r="C172" i="49"/>
  <c r="E178" i="32"/>
  <c r="F178" i="32" s="1"/>
  <c r="E104" i="32"/>
  <c r="F104" i="32" s="1"/>
  <c r="C239" i="49"/>
  <c r="C201" i="49"/>
  <c r="C139" i="49"/>
  <c r="C103" i="49"/>
  <c r="C168" i="49"/>
  <c r="C106" i="49"/>
  <c r="E181" i="32"/>
  <c r="F181" i="32" s="1"/>
  <c r="E106" i="32"/>
  <c r="F106" i="32" s="1"/>
  <c r="C114" i="51"/>
  <c r="J205" i="51"/>
  <c r="C240" i="49"/>
  <c r="E67" i="32"/>
  <c r="E51" i="32"/>
  <c r="E16" i="32"/>
  <c r="E87" i="32"/>
  <c r="E75" i="32"/>
  <c r="F75" i="32" s="1"/>
  <c r="E30" i="32"/>
  <c r="E23" i="32"/>
  <c r="F23" i="32" s="1"/>
  <c r="E57" i="32"/>
  <c r="E157" i="32"/>
  <c r="E81" i="32"/>
  <c r="E37" i="32"/>
  <c r="E44" i="32"/>
  <c r="E162" i="32"/>
  <c r="F162" i="32" s="1"/>
  <c r="E93" i="32"/>
  <c r="F93" i="32" s="1"/>
  <c r="C145" i="49"/>
  <c r="E164" i="32"/>
  <c r="E11" i="32"/>
  <c r="F11" i="32" s="1"/>
  <c r="E169" i="32"/>
  <c r="F169" i="32" s="1"/>
  <c r="E88" i="32"/>
  <c r="F88" i="32" s="1"/>
  <c r="E154" i="32"/>
  <c r="E92" i="32"/>
  <c r="F92" i="32" s="1"/>
  <c r="E182" i="32"/>
  <c r="F182" i="32" s="1"/>
  <c r="E107" i="32"/>
  <c r="F107" i="32" s="1"/>
  <c r="E90" i="32"/>
  <c r="F90" i="32" s="1"/>
  <c r="E190" i="32"/>
  <c r="E82" i="32"/>
  <c r="E38" i="32"/>
  <c r="E68" i="32"/>
  <c r="E76" i="32"/>
  <c r="E32" i="32"/>
  <c r="E45" i="32"/>
  <c r="F45" i="32" s="1"/>
  <c r="E17" i="32"/>
  <c r="E58" i="32"/>
  <c r="E159" i="32"/>
  <c r="E24" i="32"/>
  <c r="E52" i="32"/>
  <c r="E89" i="32"/>
  <c r="J149" i="51"/>
  <c r="J199" i="51"/>
  <c r="J179" i="51"/>
  <c r="D160" i="40"/>
  <c r="D166" i="40"/>
  <c r="D167" i="40"/>
  <c r="C175" i="51"/>
  <c r="C226" i="51"/>
  <c r="C233" i="51"/>
  <c r="C105" i="51"/>
  <c r="C223" i="51"/>
  <c r="C46" i="51"/>
  <c r="C46" i="49"/>
  <c r="C27" i="51"/>
  <c r="C27" i="49"/>
  <c r="C33" i="49"/>
  <c r="C33" i="51"/>
  <c r="C45" i="51"/>
  <c r="C45" i="49"/>
  <c r="C37" i="49"/>
  <c r="C37" i="51"/>
  <c r="C19" i="49"/>
  <c r="C19" i="51"/>
  <c r="C176" i="51"/>
  <c r="J152" i="35"/>
  <c r="J153" i="35" s="1"/>
  <c r="J163" i="35" s="1"/>
  <c r="J171" i="35" s="1"/>
  <c r="W6" i="35" s="1"/>
  <c r="K129" i="35"/>
  <c r="Q129" i="35" s="1"/>
  <c r="K128" i="35"/>
  <c r="Q128" i="35" s="1"/>
  <c r="K135" i="35"/>
  <c r="Q135" i="35" s="1"/>
  <c r="K127" i="35"/>
  <c r="Q127" i="35" s="1"/>
  <c r="K126" i="35"/>
  <c r="Q126" i="35" s="1"/>
  <c r="K121" i="35"/>
  <c r="Q121" i="35" s="1"/>
  <c r="K130" i="35"/>
  <c r="Q130" i="35" s="1"/>
  <c r="K125" i="35"/>
  <c r="Q125" i="35" s="1"/>
  <c r="K118" i="35"/>
  <c r="Q118" i="35" s="1"/>
  <c r="C148" i="49" s="1"/>
  <c r="K136" i="35"/>
  <c r="Q136" i="35" s="1"/>
  <c r="K124" i="35"/>
  <c r="Q124" i="35" s="1"/>
  <c r="K133" i="35"/>
  <c r="Q133" i="35" s="1"/>
  <c r="K123" i="35"/>
  <c r="Q123" i="35" s="1"/>
  <c r="K134" i="35"/>
  <c r="Q134" i="35" s="1"/>
  <c r="K122" i="35"/>
  <c r="Q122" i="35" s="1"/>
  <c r="K131" i="35"/>
  <c r="Q131" i="35" s="1"/>
  <c r="K119" i="35"/>
  <c r="Q119" i="35" s="1"/>
  <c r="K132" i="35"/>
  <c r="Q132" i="35" s="1"/>
  <c r="K120" i="35"/>
  <c r="Q120" i="35" s="1"/>
  <c r="K558" i="35"/>
  <c r="K546" i="35"/>
  <c r="K534" i="35"/>
  <c r="K557" i="35"/>
  <c r="K545" i="35"/>
  <c r="K533" i="35"/>
  <c r="K556" i="35"/>
  <c r="K544" i="35"/>
  <c r="K532" i="35"/>
  <c r="K555" i="35"/>
  <c r="K543" i="35"/>
  <c r="K531" i="35"/>
  <c r="K548" i="35"/>
  <c r="K554" i="35"/>
  <c r="K542" i="35"/>
  <c r="K560" i="35"/>
  <c r="K547" i="35"/>
  <c r="K553" i="35"/>
  <c r="K541" i="35"/>
  <c r="K559" i="35"/>
  <c r="K552" i="35"/>
  <c r="K540" i="35"/>
  <c r="K536" i="35"/>
  <c r="K563" i="35"/>
  <c r="K551" i="35"/>
  <c r="K539" i="35"/>
  <c r="K562" i="35"/>
  <c r="K550" i="35"/>
  <c r="K538" i="35"/>
  <c r="K561" i="35"/>
  <c r="K549" i="35"/>
  <c r="K537" i="35"/>
  <c r="K535" i="35"/>
  <c r="K857" i="35"/>
  <c r="K856" i="35"/>
  <c r="Q856" i="35" s="1"/>
  <c r="K855" i="35"/>
  <c r="K866" i="35"/>
  <c r="M866" i="35" s="1"/>
  <c r="K854" i="35"/>
  <c r="K859" i="35"/>
  <c r="K865" i="35"/>
  <c r="K853" i="35"/>
  <c r="K858" i="35"/>
  <c r="K864" i="35"/>
  <c r="K852" i="35"/>
  <c r="K863" i="35"/>
  <c r="K851" i="35"/>
  <c r="K847" i="35"/>
  <c r="K862" i="35"/>
  <c r="Q862" i="35" s="1"/>
  <c r="K850" i="35"/>
  <c r="K861" i="35"/>
  <c r="K849" i="35"/>
  <c r="Q849" i="35" s="1"/>
  <c r="K860" i="35"/>
  <c r="K848" i="35"/>
  <c r="K480" i="35"/>
  <c r="K479" i="35"/>
  <c r="K486" i="35"/>
  <c r="K490" i="35"/>
  <c r="K478" i="35"/>
  <c r="K474" i="35"/>
  <c r="Q474" i="35" s="1"/>
  <c r="K489" i="35"/>
  <c r="K477" i="35"/>
  <c r="K470" i="35"/>
  <c r="Q470" i="35" s="1"/>
  <c r="C171" i="49" s="1"/>
  <c r="K488" i="35"/>
  <c r="K476" i="35"/>
  <c r="K481" i="35"/>
  <c r="Q481" i="35" s="1"/>
  <c r="K487" i="35"/>
  <c r="K475" i="35"/>
  <c r="K469" i="35"/>
  <c r="Q469" i="35" s="1"/>
  <c r="C170" i="49" s="1"/>
  <c r="K485" i="35"/>
  <c r="K473" i="35"/>
  <c r="K484" i="35"/>
  <c r="K472" i="35"/>
  <c r="K482" i="35"/>
  <c r="K483" i="35"/>
  <c r="K471" i="35"/>
  <c r="Q471" i="35" s="1"/>
  <c r="K737" i="35"/>
  <c r="K725" i="35"/>
  <c r="K727" i="35"/>
  <c r="K736" i="35"/>
  <c r="K724" i="35"/>
  <c r="K738" i="35"/>
  <c r="K735" i="35"/>
  <c r="K723" i="35"/>
  <c r="K734" i="35"/>
  <c r="K722" i="35"/>
  <c r="K726" i="35"/>
  <c r="K733" i="35"/>
  <c r="K721" i="35"/>
  <c r="K744" i="35"/>
  <c r="K732" i="35"/>
  <c r="K720" i="35"/>
  <c r="K715" i="35"/>
  <c r="K743" i="35"/>
  <c r="K731" i="35"/>
  <c r="K719" i="35"/>
  <c r="K742" i="35"/>
  <c r="K730" i="35"/>
  <c r="K718" i="35"/>
  <c r="K739" i="35"/>
  <c r="K741" i="35"/>
  <c r="K729" i="35"/>
  <c r="K717" i="35"/>
  <c r="Q717" i="35" s="1"/>
  <c r="C246" i="49" s="1"/>
  <c r="K740" i="35"/>
  <c r="K728" i="35"/>
  <c r="K716" i="35"/>
  <c r="K262" i="35"/>
  <c r="M262" i="35" s="1"/>
  <c r="K250" i="35"/>
  <c r="K238" i="35"/>
  <c r="Q238" i="35" s="1"/>
  <c r="K242" i="35"/>
  <c r="K240" i="35"/>
  <c r="K261" i="35"/>
  <c r="M261" i="35" s="1"/>
  <c r="K249" i="35"/>
  <c r="K237" i="35"/>
  <c r="K260" i="35"/>
  <c r="K248" i="35"/>
  <c r="Q248" i="35" s="1"/>
  <c r="K236" i="35"/>
  <c r="K256" i="35"/>
  <c r="Q256" i="35" s="1"/>
  <c r="K259" i="35"/>
  <c r="K247" i="35"/>
  <c r="Q247" i="35" s="1"/>
  <c r="K235" i="35"/>
  <c r="Q235" i="35" s="1"/>
  <c r="C251" i="49" s="1"/>
  <c r="K264" i="35"/>
  <c r="M264" i="35" s="1"/>
  <c r="K239" i="35"/>
  <c r="Q239" i="35" s="1"/>
  <c r="K258" i="35"/>
  <c r="K246" i="35"/>
  <c r="Q246" i="35" s="1"/>
  <c r="K234" i="35"/>
  <c r="Q234" i="35" s="1"/>
  <c r="K244" i="35"/>
  <c r="K257" i="35"/>
  <c r="Q257" i="35" s="1"/>
  <c r="K245" i="35"/>
  <c r="K233" i="35"/>
  <c r="Q233" i="35" s="1"/>
  <c r="C179" i="49" s="1"/>
  <c r="K254" i="35"/>
  <c r="K251" i="35"/>
  <c r="Q251" i="35" s="1"/>
  <c r="K263" i="35"/>
  <c r="M263" i="35" s="1"/>
  <c r="K255" i="35"/>
  <c r="Q255" i="35" s="1"/>
  <c r="K243" i="35"/>
  <c r="K252" i="35"/>
  <c r="K253" i="35"/>
  <c r="K241" i="35"/>
  <c r="D164" i="32"/>
  <c r="D163" i="32"/>
  <c r="D190" i="32"/>
  <c r="D171" i="32"/>
  <c r="D154" i="32"/>
  <c r="D158" i="32"/>
  <c r="AA9" i="35"/>
  <c r="J950" i="35"/>
  <c r="J958" i="35" s="1"/>
  <c r="J965" i="35" s="1"/>
  <c r="W40" i="35" s="1"/>
  <c r="AA29" i="35"/>
  <c r="AA25" i="35"/>
  <c r="AA30" i="35"/>
  <c r="AA17" i="35"/>
  <c r="AA14" i="35"/>
  <c r="D44" i="32"/>
  <c r="D75" i="40"/>
  <c r="D76" i="40"/>
  <c r="D45" i="40"/>
  <c r="D44" i="40"/>
  <c r="D24" i="32"/>
  <c r="D32" i="40"/>
  <c r="D30" i="40"/>
  <c r="D76" i="32"/>
  <c r="D38" i="40"/>
  <c r="D37" i="40"/>
  <c r="D51" i="40"/>
  <c r="D52" i="40"/>
  <c r="J61" i="51"/>
  <c r="K51" i="49"/>
  <c r="D37" i="32"/>
  <c r="K97" i="49"/>
  <c r="K82" i="49"/>
  <c r="K73" i="49"/>
  <c r="K68" i="49"/>
  <c r="K49" i="49"/>
  <c r="K72" i="49"/>
  <c r="R932" i="41"/>
  <c r="R933" i="41"/>
  <c r="K90" i="49"/>
  <c r="K149" i="49"/>
  <c r="K16" i="49"/>
  <c r="K61" i="49"/>
  <c r="K62" i="49"/>
  <c r="K99" i="49"/>
  <c r="K864" i="41"/>
  <c r="M864" i="41" s="1"/>
  <c r="K860" i="41"/>
  <c r="Q860" i="41" s="1"/>
  <c r="K854" i="41"/>
  <c r="Q854" i="41" s="1"/>
  <c r="K847" i="41"/>
  <c r="Q847" i="41" s="1"/>
  <c r="K846" i="41"/>
  <c r="K845" i="41"/>
  <c r="K123" i="41"/>
  <c r="Q123" i="41" s="1"/>
  <c r="K134" i="41"/>
  <c r="Q134" i="41" s="1"/>
  <c r="K122" i="41"/>
  <c r="Q122" i="41" s="1"/>
  <c r="K125" i="41"/>
  <c r="Q125" i="41" s="1"/>
  <c r="K133" i="41"/>
  <c r="Q133" i="41" s="1"/>
  <c r="K121" i="41"/>
  <c r="Q121" i="41" s="1"/>
  <c r="K132" i="41"/>
  <c r="Q132" i="41" s="1"/>
  <c r="K120" i="41"/>
  <c r="Q120" i="41" s="1"/>
  <c r="K131" i="41"/>
  <c r="Q131" i="41" s="1"/>
  <c r="K119" i="41"/>
  <c r="Q119" i="41" s="1"/>
  <c r="K130" i="41"/>
  <c r="Q130" i="41" s="1"/>
  <c r="K118" i="41"/>
  <c r="Q118" i="41" s="1"/>
  <c r="K129" i="41"/>
  <c r="Q129" i="41" s="1"/>
  <c r="K117" i="41"/>
  <c r="Q117" i="41" s="1"/>
  <c r="K128" i="41"/>
  <c r="Q128" i="41" s="1"/>
  <c r="K116" i="41"/>
  <c r="K127" i="41"/>
  <c r="Q127" i="41" s="1"/>
  <c r="K126" i="41"/>
  <c r="Q126" i="41" s="1"/>
  <c r="K124" i="41"/>
  <c r="Q124" i="41" s="1"/>
  <c r="F190" i="40"/>
  <c r="K52" i="49"/>
  <c r="K22" i="49"/>
  <c r="K67" i="49"/>
  <c r="R109" i="41"/>
  <c r="R108" i="41"/>
  <c r="K256" i="41"/>
  <c r="K244" i="41"/>
  <c r="Q244" i="41" s="1"/>
  <c r="K232" i="41"/>
  <c r="Q232" i="41" s="1"/>
  <c r="K255" i="41"/>
  <c r="Q255" i="41" s="1"/>
  <c r="K243" i="41"/>
  <c r="K231" i="41"/>
  <c r="Q231" i="41" s="1"/>
  <c r="K234" i="41"/>
  <c r="K254" i="41"/>
  <c r="Q254" i="41" s="1"/>
  <c r="K242" i="41"/>
  <c r="K246" i="41"/>
  <c r="Q246" i="41" s="1"/>
  <c r="K253" i="41"/>
  <c r="Q253" i="41" s="1"/>
  <c r="K241" i="41"/>
  <c r="K252" i="41"/>
  <c r="K240" i="41"/>
  <c r="K251" i="41"/>
  <c r="K239" i="41"/>
  <c r="K262" i="41"/>
  <c r="M262" i="41" s="1"/>
  <c r="K250" i="41"/>
  <c r="K238" i="41"/>
  <c r="K261" i="41"/>
  <c r="M261" i="41" s="1"/>
  <c r="K249" i="41"/>
  <c r="K237" i="41"/>
  <c r="Q237" i="41" s="1"/>
  <c r="K260" i="41"/>
  <c r="M260" i="41" s="1"/>
  <c r="K248" i="41"/>
  <c r="K236" i="41"/>
  <c r="Q236" i="41" s="1"/>
  <c r="K259" i="41"/>
  <c r="M259" i="41" s="1"/>
  <c r="K247" i="41"/>
  <c r="K235" i="41"/>
  <c r="K257" i="41"/>
  <c r="K245" i="41"/>
  <c r="Q245" i="41" s="1"/>
  <c r="K233" i="41"/>
  <c r="Q233" i="41" s="1"/>
  <c r="K258" i="41"/>
  <c r="R291" i="41"/>
  <c r="R290" i="41"/>
  <c r="J54" i="51"/>
  <c r="K47" i="49"/>
  <c r="K472" i="41"/>
  <c r="Q472" i="41" s="1"/>
  <c r="K469" i="41"/>
  <c r="Q469" i="41" s="1"/>
  <c r="K468" i="41"/>
  <c r="Q468" i="41" s="1"/>
  <c r="K467" i="41"/>
  <c r="Q467" i="41" s="1"/>
  <c r="K479" i="41"/>
  <c r="Q479" i="41" s="1"/>
  <c r="K41" i="49"/>
  <c r="K24" i="49"/>
  <c r="K17" i="49"/>
  <c r="K734" i="41"/>
  <c r="Q734" i="41" s="1"/>
  <c r="K736" i="41"/>
  <c r="Q736" i="41" s="1"/>
  <c r="K728" i="41"/>
  <c r="Q728" i="41" s="1"/>
  <c r="K727" i="41"/>
  <c r="Q727" i="41" s="1"/>
  <c r="K726" i="41"/>
  <c r="Q726" i="41" s="1"/>
  <c r="K719" i="41"/>
  <c r="Q719" i="41" s="1"/>
  <c r="K718" i="41"/>
  <c r="Q718" i="41" s="1"/>
  <c r="K715" i="41"/>
  <c r="Q715" i="41" s="1"/>
  <c r="K742" i="41"/>
  <c r="M742" i="41" s="1"/>
  <c r="K714" i="41"/>
  <c r="Q714" i="41" s="1"/>
  <c r="K741" i="41"/>
  <c r="M741" i="41" s="1"/>
  <c r="K713" i="41"/>
  <c r="Q713" i="41" s="1"/>
  <c r="K740" i="41"/>
  <c r="M740" i="41" s="1"/>
  <c r="K735" i="41"/>
  <c r="Q735" i="41" s="1"/>
  <c r="F173" i="40"/>
  <c r="K167" i="41"/>
  <c r="M167" i="41" s="1"/>
  <c r="K155" i="41"/>
  <c r="Q155" i="41" s="1"/>
  <c r="K143" i="41"/>
  <c r="Q143" i="41" s="1"/>
  <c r="K166" i="41"/>
  <c r="Q166" i="41" s="1"/>
  <c r="K154" i="41"/>
  <c r="K165" i="41"/>
  <c r="Q165" i="41" s="1"/>
  <c r="K153" i="41"/>
  <c r="K145" i="41"/>
  <c r="K164" i="41"/>
  <c r="Q164" i="41" s="1"/>
  <c r="K152" i="41"/>
  <c r="K163" i="41"/>
  <c r="Q163" i="41" s="1"/>
  <c r="K151" i="41"/>
  <c r="K162" i="41"/>
  <c r="Q162" i="41" s="1"/>
  <c r="K150" i="41"/>
  <c r="K161" i="41"/>
  <c r="Q161" i="41" s="1"/>
  <c r="K149" i="41"/>
  <c r="K160" i="41"/>
  <c r="Q160" i="41" s="1"/>
  <c r="K148" i="41"/>
  <c r="Q148" i="41" s="1"/>
  <c r="K159" i="41"/>
  <c r="K147" i="41"/>
  <c r="Q147" i="41" s="1"/>
  <c r="K158" i="41"/>
  <c r="Q158" i="41" s="1"/>
  <c r="K146" i="41"/>
  <c r="K168" i="41"/>
  <c r="Q168" i="41" s="1"/>
  <c r="K156" i="41"/>
  <c r="Q156" i="41" s="1"/>
  <c r="K144" i="41"/>
  <c r="Q144" i="41" s="1"/>
  <c r="C258" i="51" s="1"/>
  <c r="K157" i="41"/>
  <c r="Q157" i="41" s="1"/>
  <c r="J22" i="51"/>
  <c r="R330" i="41"/>
  <c r="R329" i="41"/>
  <c r="K46" i="49"/>
  <c r="K2410" i="35"/>
  <c r="K2393" i="35"/>
  <c r="K2399" i="35"/>
  <c r="K2404" i="35"/>
  <c r="K2411" i="35"/>
  <c r="K2405" i="35"/>
  <c r="K2396" i="35"/>
  <c r="K2394" i="35"/>
  <c r="K2398" i="35"/>
  <c r="K2400" i="35"/>
  <c r="K2406" i="35"/>
  <c r="K2412" i="35"/>
  <c r="K2395" i="35"/>
  <c r="K2408" i="35"/>
  <c r="K2407" i="35"/>
  <c r="K2401" i="35"/>
  <c r="K2403" i="35"/>
  <c r="K2413" i="35"/>
  <c r="K2402" i="35"/>
  <c r="K2409" i="35"/>
  <c r="K2414" i="35"/>
  <c r="K2397" i="35"/>
  <c r="K95" i="49"/>
  <c r="K83" i="49"/>
  <c r="K27" i="49"/>
  <c r="K71" i="49"/>
  <c r="K103" i="49"/>
  <c r="K30" i="49"/>
  <c r="K104" i="49"/>
  <c r="K137" i="49"/>
  <c r="K147" i="49"/>
  <c r="K179" i="49"/>
  <c r="K89" i="49"/>
  <c r="K100" i="49"/>
  <c r="K135" i="49"/>
  <c r="K105" i="49"/>
  <c r="K132" i="49"/>
  <c r="K166" i="49"/>
  <c r="K33" i="49"/>
  <c r="K96" i="49"/>
  <c r="K66" i="49"/>
  <c r="K182" i="49"/>
  <c r="K125" i="49"/>
  <c r="K55" i="49"/>
  <c r="K205" i="49"/>
  <c r="K42" i="49"/>
  <c r="K199" i="49"/>
  <c r="K54" i="49"/>
  <c r="K136" i="49"/>
  <c r="K86" i="49"/>
  <c r="Q2036" i="35"/>
  <c r="C221" i="49" s="1"/>
  <c r="J455" i="35"/>
  <c r="J461" i="35" s="1"/>
  <c r="W13" i="35" s="1"/>
  <c r="J188" i="35"/>
  <c r="J189" i="35" s="1"/>
  <c r="J205" i="35" s="1"/>
  <c r="J225" i="35" s="1"/>
  <c r="W7" i="35" s="1"/>
  <c r="R1399" i="35"/>
  <c r="R1398" i="35"/>
  <c r="R1272" i="35"/>
  <c r="J1322" i="35"/>
  <c r="J1328" i="35" s="1"/>
  <c r="W34" i="35" s="1"/>
  <c r="R1328" i="35"/>
  <c r="R1329" i="35"/>
  <c r="R1436" i="35"/>
  <c r="R1435" i="35"/>
  <c r="R1238" i="35"/>
  <c r="R1239" i="35" s="1"/>
  <c r="R1300" i="35"/>
  <c r="J1351" i="35"/>
  <c r="J1357" i="35" s="1"/>
  <c r="W35" i="35" s="1"/>
  <c r="R1158" i="35"/>
  <c r="R1122" i="35"/>
  <c r="R1212" i="35"/>
  <c r="R1086" i="35"/>
  <c r="R1357" i="35"/>
  <c r="R1358" i="35"/>
  <c r="J915" i="35"/>
  <c r="J916" i="35" s="1"/>
  <c r="J926" i="35" s="1"/>
  <c r="J934" i="35" s="1"/>
  <c r="J1253" i="35"/>
  <c r="J1254" i="35" s="1"/>
  <c r="J1263" i="35" s="1"/>
  <c r="J1271" i="35" s="1"/>
  <c r="W32" i="35" s="1"/>
  <c r="J1414" i="35"/>
  <c r="J1415" i="35" s="1"/>
  <c r="J1425" i="35" s="1"/>
  <c r="J1435" i="35" s="1"/>
  <c r="W37" i="35" s="1"/>
  <c r="R594" i="35"/>
  <c r="R524" i="35"/>
  <c r="R111" i="35"/>
  <c r="R110" i="35"/>
  <c r="R332" i="35"/>
  <c r="R840" i="35"/>
  <c r="R293" i="35"/>
  <c r="R935" i="35"/>
  <c r="J1111" i="35"/>
  <c r="J1121" i="35" s="1"/>
  <c r="W27" i="35" s="1"/>
  <c r="J241" i="35"/>
  <c r="J242" i="35" s="1"/>
  <c r="J253" i="35" s="1"/>
  <c r="J265" i="35" s="1"/>
  <c r="W8" i="35" s="1"/>
  <c r="J396" i="35"/>
  <c r="J397" i="35" s="1"/>
  <c r="J411" i="35" s="1"/>
  <c r="J431" i="35" s="1"/>
  <c r="W12" i="35" s="1"/>
  <c r="J552" i="35"/>
  <c r="J564" i="35" s="1"/>
  <c r="W16" i="35" s="1"/>
  <c r="AA5" i="35"/>
  <c r="AA22" i="35"/>
  <c r="J1384" i="35"/>
  <c r="J1398" i="35" s="1"/>
  <c r="W36" i="35" s="1"/>
  <c r="J1051" i="35"/>
  <c r="J1085" i="35" s="1"/>
  <c r="W38" i="35" s="1"/>
  <c r="AA33" i="35"/>
  <c r="AA20" i="35"/>
  <c r="J31" i="35"/>
  <c r="J41" i="35" s="1"/>
  <c r="W2" i="35" s="1"/>
  <c r="W31" i="35"/>
  <c r="J829" i="35"/>
  <c r="J839" i="35" s="1"/>
  <c r="W24" i="35" s="1"/>
  <c r="J1147" i="35"/>
  <c r="J1157" i="35" s="1"/>
  <c r="W28" i="35" s="1"/>
  <c r="F179" i="40"/>
  <c r="F162" i="40"/>
  <c r="F93" i="40"/>
  <c r="F182" i="40"/>
  <c r="F107" i="40"/>
  <c r="F87" i="40"/>
  <c r="F81" i="40"/>
  <c r="F95" i="40"/>
  <c r="F155" i="40"/>
  <c r="F65" i="40"/>
  <c r="F28" i="40"/>
  <c r="F79" i="40"/>
  <c r="F35" i="40"/>
  <c r="F73" i="40"/>
  <c r="F174" i="40"/>
  <c r="F183" i="40"/>
  <c r="F184" i="40"/>
  <c r="F175" i="40"/>
  <c r="F74" i="40"/>
  <c r="F18" i="40"/>
  <c r="F43" i="40"/>
  <c r="F191" i="40"/>
  <c r="F192" i="40"/>
  <c r="F109" i="40"/>
  <c r="F169" i="40"/>
  <c r="M329" i="35"/>
  <c r="J723" i="35"/>
  <c r="J724" i="35" s="1"/>
  <c r="J734" i="35" s="1"/>
  <c r="J746" i="35" s="1"/>
  <c r="W21" i="35" s="1"/>
  <c r="J661" i="35"/>
  <c r="J675" i="35" s="1"/>
  <c r="W19" i="35" s="1"/>
  <c r="J346" i="35"/>
  <c r="J347" i="35" s="1"/>
  <c r="J361" i="35" s="1"/>
  <c r="J381" i="35" s="1"/>
  <c r="W11" i="35" s="1"/>
  <c r="J796" i="35"/>
  <c r="J806" i="35" s="1"/>
  <c r="W23" i="35" s="1"/>
  <c r="R331" i="35"/>
  <c r="R593" i="35"/>
  <c r="J319" i="35"/>
  <c r="J331" i="35" s="1"/>
  <c r="W10" i="35" s="1"/>
  <c r="J620" i="35"/>
  <c r="J634" i="35" s="1"/>
  <c r="W18" i="35" s="1"/>
  <c r="M327" i="35"/>
  <c r="R292" i="35"/>
  <c r="Q160" i="35"/>
  <c r="Q146" i="35"/>
  <c r="C258" i="49" s="1"/>
  <c r="Q157" i="35"/>
  <c r="Q159" i="35"/>
  <c r="Q161" i="35"/>
  <c r="Q170" i="35"/>
  <c r="Q164" i="35"/>
  <c r="Q149" i="35"/>
  <c r="Q166" i="35"/>
  <c r="Q163" i="35"/>
  <c r="Q162" i="35"/>
  <c r="Q158" i="35"/>
  <c r="Q168" i="35"/>
  <c r="Q145" i="35"/>
  <c r="Q167" i="35"/>
  <c r="Q150" i="35"/>
  <c r="R1299" i="35"/>
  <c r="R1211" i="35"/>
  <c r="R839" i="35"/>
  <c r="R1121" i="35"/>
  <c r="R1271" i="35"/>
  <c r="R934" i="35"/>
  <c r="R1157" i="35"/>
  <c r="R1085" i="35"/>
  <c r="J104" i="35"/>
  <c r="J110" i="35"/>
  <c r="W4" i="35" s="1"/>
  <c r="D20" i="32"/>
  <c r="D27" i="32"/>
  <c r="D54" i="32"/>
  <c r="D52" i="32"/>
  <c r="D70" i="32"/>
  <c r="D84" i="32"/>
  <c r="D32" i="32"/>
  <c r="D40" i="32"/>
  <c r="D72" i="32"/>
  <c r="D63" i="32"/>
  <c r="F88" i="40"/>
  <c r="F16" i="40"/>
  <c r="F90" i="40"/>
  <c r="E242" i="34"/>
  <c r="D16" i="32"/>
  <c r="D17" i="32"/>
  <c r="D58" i="32"/>
  <c r="D57" i="32"/>
  <c r="D81" i="32"/>
  <c r="D82" i="32"/>
  <c r="D87" i="32"/>
  <c r="D89" i="32"/>
  <c r="F16" i="32" l="1"/>
  <c r="F82" i="32"/>
  <c r="F89" i="32"/>
  <c r="F52" i="32"/>
  <c r="F44" i="32"/>
  <c r="F24" i="32"/>
  <c r="F37" i="32"/>
  <c r="F81" i="32"/>
  <c r="F58" i="32"/>
  <c r="F17" i="32"/>
  <c r="F57" i="32"/>
  <c r="F32" i="32"/>
  <c r="F76" i="32"/>
  <c r="F87" i="32"/>
  <c r="F164" i="32"/>
  <c r="F190" i="32"/>
  <c r="F154" i="32"/>
  <c r="C112" i="49"/>
  <c r="C112" i="51"/>
  <c r="C215" i="49"/>
  <c r="C86" i="49"/>
  <c r="K8" i="49"/>
  <c r="C85" i="49"/>
  <c r="K91" i="49"/>
  <c r="C235" i="49"/>
  <c r="K44" i="49"/>
  <c r="C164" i="49"/>
  <c r="E173" i="32"/>
  <c r="F173" i="32" s="1"/>
  <c r="E65" i="32"/>
  <c r="F65" i="32" s="1"/>
  <c r="E175" i="32"/>
  <c r="F175" i="32" s="1"/>
  <c r="E101" i="32"/>
  <c r="F101" i="32" s="1"/>
  <c r="E160" i="32"/>
  <c r="E29" i="32"/>
  <c r="F29" i="32" s="1"/>
  <c r="E42" i="32"/>
  <c r="F42" i="32" s="1"/>
  <c r="E15" i="32"/>
  <c r="F15" i="32" s="1"/>
  <c r="E56" i="32"/>
  <c r="F56" i="32" s="1"/>
  <c r="E22" i="32"/>
  <c r="F22" i="32" s="1"/>
  <c r="E36" i="32"/>
  <c r="F36" i="32" s="1"/>
  <c r="E50" i="32"/>
  <c r="F50" i="32" s="1"/>
  <c r="E97" i="32"/>
  <c r="F97" i="32" s="1"/>
  <c r="E176" i="32"/>
  <c r="F176" i="32" s="1"/>
  <c r="E165" i="32"/>
  <c r="E10" i="32"/>
  <c r="F10" i="32" s="1"/>
  <c r="E25" i="32"/>
  <c r="F25" i="32" s="1"/>
  <c r="E43" i="32"/>
  <c r="F43" i="32" s="1"/>
  <c r="E158" i="32"/>
  <c r="F158" i="32" s="1"/>
  <c r="E31" i="32"/>
  <c r="F31" i="32" s="1"/>
  <c r="E18" i="32"/>
  <c r="F18" i="32" s="1"/>
  <c r="E7" i="32"/>
  <c r="F7" i="32" s="1"/>
  <c r="E163" i="32"/>
  <c r="F163" i="32" s="1"/>
  <c r="E111" i="32"/>
  <c r="F111" i="32" s="1"/>
  <c r="E170" i="32"/>
  <c r="F170" i="32" s="1"/>
  <c r="E78" i="32"/>
  <c r="F78" i="32" s="1"/>
  <c r="E167" i="32"/>
  <c r="E84" i="32"/>
  <c r="F84" i="32" s="1"/>
  <c r="E40" i="32"/>
  <c r="F40" i="32" s="1"/>
  <c r="E13" i="32"/>
  <c r="F13" i="32" s="1"/>
  <c r="E20" i="32"/>
  <c r="F20" i="32" s="1"/>
  <c r="E109" i="32"/>
  <c r="F109" i="32" s="1"/>
  <c r="E192" i="32"/>
  <c r="F192" i="32" s="1"/>
  <c r="E55" i="32"/>
  <c r="F55" i="32" s="1"/>
  <c r="E49" i="32"/>
  <c r="F49" i="32" s="1"/>
  <c r="E85" i="32"/>
  <c r="F85" i="32" s="1"/>
  <c r="E73" i="32"/>
  <c r="F73" i="32" s="1"/>
  <c r="E28" i="32"/>
  <c r="F28" i="32" s="1"/>
  <c r="E14" i="32"/>
  <c r="F14" i="32" s="1"/>
  <c r="E9" i="32"/>
  <c r="F9" i="32" s="1"/>
  <c r="E41" i="32"/>
  <c r="F41" i="32" s="1"/>
  <c r="E156" i="32"/>
  <c r="E21" i="32"/>
  <c r="F21" i="32" s="1"/>
  <c r="E79" i="32"/>
  <c r="F79" i="32" s="1"/>
  <c r="E64" i="32"/>
  <c r="F64" i="32" s="1"/>
  <c r="E35" i="32"/>
  <c r="F35" i="32" s="1"/>
  <c r="E34" i="32"/>
  <c r="F34" i="32" s="1"/>
  <c r="E48" i="32"/>
  <c r="F48" i="32" s="1"/>
  <c r="E54" i="32"/>
  <c r="F54" i="32" s="1"/>
  <c r="E166" i="32"/>
  <c r="E27" i="32"/>
  <c r="F27" i="32" s="1"/>
  <c r="E63" i="32"/>
  <c r="F63" i="32" s="1"/>
  <c r="E72" i="32"/>
  <c r="F72" i="32" s="1"/>
  <c r="E98" i="32"/>
  <c r="F98" i="32" s="1"/>
  <c r="E183" i="32"/>
  <c r="F183" i="32" s="1"/>
  <c r="E80" i="32"/>
  <c r="F80" i="32" s="1"/>
  <c r="E161" i="32"/>
  <c r="E86" i="32"/>
  <c r="F86" i="32" s="1"/>
  <c r="E74" i="32"/>
  <c r="F74" i="32" s="1"/>
  <c r="E66" i="32"/>
  <c r="E105" i="32"/>
  <c r="F105" i="32" s="1"/>
  <c r="E180" i="32"/>
  <c r="F180" i="32" s="1"/>
  <c r="E100" i="32"/>
  <c r="F100" i="32" s="1"/>
  <c r="E184" i="32"/>
  <c r="F184" i="32" s="1"/>
  <c r="E172" i="32"/>
  <c r="E70" i="32"/>
  <c r="F70" i="32" s="1"/>
  <c r="E95" i="32"/>
  <c r="F95" i="32" s="1"/>
  <c r="E155" i="32"/>
  <c r="F155" i="32" s="1"/>
  <c r="E61" i="32"/>
  <c r="F61" i="32" s="1"/>
  <c r="E168" i="32"/>
  <c r="F168" i="32" s="1"/>
  <c r="AA2" i="35"/>
  <c r="E6" i="32"/>
  <c r="F6" i="32" s="1"/>
  <c r="E151" i="32"/>
  <c r="E177" i="32"/>
  <c r="F177" i="32" s="1"/>
  <c r="E99" i="32"/>
  <c r="F99" i="32" s="1"/>
  <c r="E191" i="32"/>
  <c r="F191" i="32" s="1"/>
  <c r="E62" i="32"/>
  <c r="F62" i="32" s="1"/>
  <c r="E102" i="32"/>
  <c r="F102" i="32" s="1"/>
  <c r="E174" i="32"/>
  <c r="F174" i="32" s="1"/>
  <c r="E171" i="32"/>
  <c r="F171" i="32" s="1"/>
  <c r="E69" i="32"/>
  <c r="F69" i="32" s="1"/>
  <c r="E103" i="32"/>
  <c r="F103" i="32" s="1"/>
  <c r="E179" i="32"/>
  <c r="F179" i="32" s="1"/>
  <c r="K181" i="49"/>
  <c r="J181" i="51"/>
  <c r="J164" i="51"/>
  <c r="K185" i="49"/>
  <c r="J185" i="51"/>
  <c r="K161" i="49"/>
  <c r="J161" i="51"/>
  <c r="K152" i="49"/>
  <c r="J152" i="51"/>
  <c r="K160" i="49"/>
  <c r="J160" i="51"/>
  <c r="K175" i="49"/>
  <c r="J175" i="51"/>
  <c r="J183" i="51"/>
  <c r="K164" i="49"/>
  <c r="R898" i="41"/>
  <c r="J40" i="51"/>
  <c r="J77" i="51"/>
  <c r="C229" i="51"/>
  <c r="J44" i="51"/>
  <c r="C158" i="51"/>
  <c r="C235" i="51"/>
  <c r="C242" i="51"/>
  <c r="R869" i="35"/>
  <c r="W26" i="35"/>
  <c r="AA26" i="35" s="1"/>
  <c r="C7" i="49"/>
  <c r="C7" i="51"/>
  <c r="C26" i="49"/>
  <c r="C26" i="51"/>
  <c r="C10" i="49"/>
  <c r="C10" i="51"/>
  <c r="C5" i="49"/>
  <c r="C5" i="51"/>
  <c r="C15" i="49"/>
  <c r="C14" i="51"/>
  <c r="C13" i="49"/>
  <c r="C8" i="49"/>
  <c r="C8" i="51"/>
  <c r="C9" i="49"/>
  <c r="C9" i="51"/>
  <c r="C15" i="51"/>
  <c r="K2344" i="35"/>
  <c r="C81" i="51"/>
  <c r="C193" i="51"/>
  <c r="K2345" i="35"/>
  <c r="Q2345" i="35" s="1"/>
  <c r="K2343" i="35"/>
  <c r="K2346" i="35"/>
  <c r="Q2346" i="35" s="1"/>
  <c r="K2339" i="35"/>
  <c r="Q2339" i="35" s="1"/>
  <c r="K2333" i="35"/>
  <c r="K2329" i="35"/>
  <c r="K2349" i="35"/>
  <c r="K183" i="49"/>
  <c r="K77" i="49"/>
  <c r="K2352" i="35"/>
  <c r="K2336" i="35"/>
  <c r="K2338" i="35"/>
  <c r="Q2338" i="35" s="1"/>
  <c r="K2326" i="35"/>
  <c r="Q2326" i="35" s="1"/>
  <c r="K2351" i="35"/>
  <c r="K2331" i="35"/>
  <c r="Q2331" i="35" s="1"/>
  <c r="K2341" i="35"/>
  <c r="K2347" i="35"/>
  <c r="Q2347" i="35" s="1"/>
  <c r="K2350" i="35"/>
  <c r="K2335" i="35"/>
  <c r="K2328" i="35"/>
  <c r="K2337" i="35"/>
  <c r="K9" i="49"/>
  <c r="K2332" i="35"/>
  <c r="K2327" i="35"/>
  <c r="Q2327" i="35" s="1"/>
  <c r="K2348" i="35"/>
  <c r="K2340" i="35"/>
  <c r="K2334" i="35"/>
  <c r="K2330" i="35"/>
  <c r="Q2330" i="35" s="1"/>
  <c r="K2342" i="35"/>
  <c r="R900" i="35"/>
  <c r="R265" i="35"/>
  <c r="R266" i="35"/>
  <c r="K460" i="35"/>
  <c r="K448" i="35"/>
  <c r="K459" i="35"/>
  <c r="K447" i="35"/>
  <c r="K458" i="35"/>
  <c r="K446" i="35"/>
  <c r="K457" i="35"/>
  <c r="K445" i="35"/>
  <c r="K456" i="35"/>
  <c r="K444" i="35"/>
  <c r="K454" i="35"/>
  <c r="K455" i="35"/>
  <c r="K443" i="35"/>
  <c r="Q443" i="35" s="1"/>
  <c r="K442" i="35"/>
  <c r="K450" i="35"/>
  <c r="K453" i="35"/>
  <c r="Q453" i="35" s="1"/>
  <c r="K441" i="35"/>
  <c r="K452" i="35"/>
  <c r="Q452" i="35" s="1"/>
  <c r="K440" i="35"/>
  <c r="Q440" i="35" s="1"/>
  <c r="C92" i="49" s="1"/>
  <c r="K451" i="35"/>
  <c r="K439" i="35"/>
  <c r="K449" i="35"/>
  <c r="K16" i="35"/>
  <c r="K28" i="35"/>
  <c r="K40" i="35"/>
  <c r="K29" i="35"/>
  <c r="K15" i="35"/>
  <c r="K17" i="35"/>
  <c r="Q17" i="35" s="1"/>
  <c r="K8" i="35"/>
  <c r="K14" i="35"/>
  <c r="Q14" i="35" s="1"/>
  <c r="K18" i="35"/>
  <c r="K30" i="35"/>
  <c r="K20" i="35"/>
  <c r="K21" i="35"/>
  <c r="K36" i="35"/>
  <c r="K38" i="35"/>
  <c r="K19" i="35"/>
  <c r="K31" i="35"/>
  <c r="K9" i="35"/>
  <c r="Q9" i="35" s="1"/>
  <c r="K22" i="35"/>
  <c r="K32" i="35"/>
  <c r="K10" i="35"/>
  <c r="Q10" i="35" s="1"/>
  <c r="K34" i="35"/>
  <c r="Q34" i="35" s="1"/>
  <c r="K33" i="35"/>
  <c r="Q33" i="35" s="1"/>
  <c r="K26" i="35"/>
  <c r="Q26" i="35" s="1"/>
  <c r="K24" i="35"/>
  <c r="Q24" i="35" s="1"/>
  <c r="K27" i="35"/>
  <c r="Q27" i="35" s="1"/>
  <c r="K11" i="35"/>
  <c r="Q11" i="35" s="1"/>
  <c r="K23" i="35"/>
  <c r="K35" i="35"/>
  <c r="K12" i="35"/>
  <c r="Q12" i="35" s="1"/>
  <c r="K13" i="35"/>
  <c r="Q13" i="35" s="1"/>
  <c r="K25" i="35"/>
  <c r="Q25" i="35" s="1"/>
  <c r="K37" i="35"/>
  <c r="K39" i="35"/>
  <c r="K651" i="35"/>
  <c r="K643" i="35"/>
  <c r="Q643" i="35" s="1"/>
  <c r="K663" i="35"/>
  <c r="Q663" i="35" s="1"/>
  <c r="K655" i="35"/>
  <c r="Q655" i="35" s="1"/>
  <c r="K652" i="35"/>
  <c r="K667" i="35"/>
  <c r="K664" i="35"/>
  <c r="Q664" i="35" s="1"/>
  <c r="K647" i="35"/>
  <c r="Q647" i="35" s="1"/>
  <c r="K653" i="35"/>
  <c r="K656" i="35"/>
  <c r="Q656" i="35" s="1"/>
  <c r="K649" i="35"/>
  <c r="K665" i="35"/>
  <c r="Q665" i="35" s="1"/>
  <c r="K668" i="35"/>
  <c r="K218" i="35"/>
  <c r="K206" i="35"/>
  <c r="K194" i="35"/>
  <c r="Q194" i="35" s="1"/>
  <c r="K182" i="35"/>
  <c r="Q182" i="35" s="1"/>
  <c r="C222" i="49" s="1"/>
  <c r="K212" i="35"/>
  <c r="Q212" i="35" s="1"/>
  <c r="K219" i="35"/>
  <c r="K217" i="35"/>
  <c r="K205" i="35"/>
  <c r="K193" i="35"/>
  <c r="Q193" i="35" s="1"/>
  <c r="K181" i="35"/>
  <c r="Q181" i="35" s="1"/>
  <c r="C186" i="49" s="1"/>
  <c r="K208" i="35"/>
  <c r="Q208" i="35" s="1"/>
  <c r="K216" i="35"/>
  <c r="K204" i="35"/>
  <c r="K192" i="35"/>
  <c r="K180" i="35"/>
  <c r="Q180" i="35" s="1"/>
  <c r="C245" i="49" s="1"/>
  <c r="K188" i="35"/>
  <c r="K186" i="35"/>
  <c r="Q186" i="35" s="1"/>
  <c r="K220" i="35"/>
  <c r="K195" i="35"/>
  <c r="Q195" i="35" s="1"/>
  <c r="K215" i="35"/>
  <c r="K203" i="35"/>
  <c r="K191" i="35"/>
  <c r="K214" i="35"/>
  <c r="K202" i="35"/>
  <c r="K190" i="35"/>
  <c r="K184" i="35"/>
  <c r="K213" i="35"/>
  <c r="Q213" i="35" s="1"/>
  <c r="K201" i="35"/>
  <c r="Q201" i="35" s="1"/>
  <c r="K189" i="35"/>
  <c r="K200" i="35"/>
  <c r="Q200" i="35" s="1"/>
  <c r="K196" i="35"/>
  <c r="Q196" i="35" s="1"/>
  <c r="K224" i="35"/>
  <c r="Q224" i="35" s="1"/>
  <c r="K210" i="35"/>
  <c r="Q210" i="35" s="1"/>
  <c r="K223" i="35"/>
  <c r="K211" i="35"/>
  <c r="Q211" i="35" s="1"/>
  <c r="K199" i="35"/>
  <c r="Q199" i="35" s="1"/>
  <c r="K187" i="35"/>
  <c r="K198" i="35"/>
  <c r="Q198" i="35" s="1"/>
  <c r="K183" i="35"/>
  <c r="K222" i="35"/>
  <c r="K221" i="35"/>
  <c r="K209" i="35"/>
  <c r="Q209" i="35" s="1"/>
  <c r="K197" i="35"/>
  <c r="Q197" i="35" s="1"/>
  <c r="K185" i="35"/>
  <c r="Q185" i="35" s="1"/>
  <c r="K207" i="35"/>
  <c r="Q207" i="35" s="1"/>
  <c r="K77" i="35"/>
  <c r="K65" i="35"/>
  <c r="Q65" i="35" s="1"/>
  <c r="K53" i="35"/>
  <c r="Q53" i="35" s="1"/>
  <c r="K76" i="35"/>
  <c r="K52" i="35"/>
  <c r="Q52" i="35" s="1"/>
  <c r="K72" i="35"/>
  <c r="K64" i="35"/>
  <c r="K75" i="35"/>
  <c r="Q75" i="35" s="1"/>
  <c r="K63" i="35"/>
  <c r="K51" i="35"/>
  <c r="Q51" i="35" s="1"/>
  <c r="K71" i="35"/>
  <c r="K79" i="35"/>
  <c r="M79" i="35" s="1"/>
  <c r="K55" i="35"/>
  <c r="Q55" i="35" s="1"/>
  <c r="K74" i="35"/>
  <c r="Q74" i="35" s="1"/>
  <c r="K62" i="35"/>
  <c r="K50" i="35"/>
  <c r="Q50" i="35" s="1"/>
  <c r="K73" i="35"/>
  <c r="K61" i="35"/>
  <c r="K49" i="35"/>
  <c r="Q49" i="35" s="1"/>
  <c r="K59" i="35"/>
  <c r="K60" i="35"/>
  <c r="K67" i="35"/>
  <c r="Q67" i="35" s="1"/>
  <c r="K78" i="35"/>
  <c r="K54" i="35"/>
  <c r="Q54" i="35" s="1"/>
  <c r="K70" i="35"/>
  <c r="K58" i="35"/>
  <c r="Q58" i="35" s="1"/>
  <c r="K81" i="35"/>
  <c r="K69" i="35"/>
  <c r="K57" i="35"/>
  <c r="K80" i="35"/>
  <c r="M80" i="35" s="1"/>
  <c r="K68" i="35"/>
  <c r="Q68" i="35" s="1"/>
  <c r="K56" i="35"/>
  <c r="K66" i="35"/>
  <c r="Q66" i="35" s="1"/>
  <c r="K661" i="35"/>
  <c r="K671" i="35"/>
  <c r="K645" i="35"/>
  <c r="K644" i="35"/>
  <c r="Q644" i="35" s="1"/>
  <c r="K673" i="35"/>
  <c r="K672" i="35"/>
  <c r="K657" i="35"/>
  <c r="Q657" i="35" s="1"/>
  <c r="K659" i="35"/>
  <c r="K642" i="35"/>
  <c r="K669" i="35"/>
  <c r="K370" i="35"/>
  <c r="K358" i="35"/>
  <c r="K346" i="35"/>
  <c r="K348" i="35"/>
  <c r="K369" i="35"/>
  <c r="Q369" i="35" s="1"/>
  <c r="K357" i="35"/>
  <c r="Q357" i="35" s="1"/>
  <c r="K345" i="35"/>
  <c r="K376" i="35"/>
  <c r="K368" i="35"/>
  <c r="Q368" i="35" s="1"/>
  <c r="K356" i="35"/>
  <c r="Q356" i="35" s="1"/>
  <c r="K344" i="35"/>
  <c r="Q344" i="35" s="1"/>
  <c r="K340" i="35"/>
  <c r="Q340" i="35" s="1"/>
  <c r="K379" i="35"/>
  <c r="K367" i="35"/>
  <c r="Q367" i="35" s="1"/>
  <c r="K355" i="35"/>
  <c r="Q355" i="35" s="1"/>
  <c r="K343" i="35"/>
  <c r="Q343" i="35" s="1"/>
  <c r="K372" i="35"/>
  <c r="K347" i="35"/>
  <c r="K378" i="35"/>
  <c r="K366" i="35"/>
  <c r="Q366" i="35" s="1"/>
  <c r="K354" i="35"/>
  <c r="Q354" i="35" s="1"/>
  <c r="K342" i="35"/>
  <c r="K364" i="35"/>
  <c r="Q364" i="35" s="1"/>
  <c r="K371" i="35"/>
  <c r="K377" i="35"/>
  <c r="K365" i="35"/>
  <c r="Q365" i="35" s="1"/>
  <c r="K353" i="35"/>
  <c r="Q353" i="35" s="1"/>
  <c r="K341" i="35"/>
  <c r="K359" i="35"/>
  <c r="K352" i="35"/>
  <c r="Q352" i="35" s="1"/>
  <c r="K375" i="35"/>
  <c r="K363" i="35"/>
  <c r="Q363" i="35" s="1"/>
  <c r="K351" i="35"/>
  <c r="Q351" i="35" s="1"/>
  <c r="K339" i="35"/>
  <c r="Q339" i="35" s="1"/>
  <c r="K374" i="35"/>
  <c r="K362" i="35"/>
  <c r="K360" i="35"/>
  <c r="K350" i="35"/>
  <c r="K373" i="35"/>
  <c r="K361" i="35"/>
  <c r="K349" i="35"/>
  <c r="K427" i="35"/>
  <c r="K415" i="35"/>
  <c r="Q415" i="35" s="1"/>
  <c r="K403" i="35"/>
  <c r="Q403" i="35" s="1"/>
  <c r="K391" i="35"/>
  <c r="K397" i="35"/>
  <c r="K426" i="35"/>
  <c r="K414" i="35"/>
  <c r="Q414" i="35" s="1"/>
  <c r="K402" i="35"/>
  <c r="Q402" i="35" s="1"/>
  <c r="K390" i="35"/>
  <c r="Q390" i="35" s="1"/>
  <c r="K417" i="35"/>
  <c r="Q417" i="35" s="1"/>
  <c r="K425" i="35"/>
  <c r="K413" i="35"/>
  <c r="Q413" i="35" s="1"/>
  <c r="K401" i="35"/>
  <c r="Q401" i="35" s="1"/>
  <c r="K389" i="35"/>
  <c r="Q389" i="35" s="1"/>
  <c r="K424" i="35"/>
  <c r="K412" i="35"/>
  <c r="K400" i="35"/>
  <c r="K421" i="35"/>
  <c r="K429" i="35"/>
  <c r="K423" i="35"/>
  <c r="K411" i="35"/>
  <c r="K399" i="35"/>
  <c r="K416" i="35"/>
  <c r="Q416" i="35" s="1"/>
  <c r="K422" i="35"/>
  <c r="K410" i="35"/>
  <c r="K398" i="35"/>
  <c r="K409" i="35"/>
  <c r="K404" i="35"/>
  <c r="Q404" i="35" s="1"/>
  <c r="K393" i="35"/>
  <c r="Q393" i="35" s="1"/>
  <c r="K420" i="35"/>
  <c r="K408" i="35"/>
  <c r="K396" i="35"/>
  <c r="K419" i="35"/>
  <c r="Q419" i="35" s="1"/>
  <c r="K407" i="35"/>
  <c r="Q407" i="35" s="1"/>
  <c r="K395" i="35"/>
  <c r="K405" i="35"/>
  <c r="Q405" i="35" s="1"/>
  <c r="K428" i="35"/>
  <c r="K418" i="35"/>
  <c r="Q418" i="35" s="1"/>
  <c r="K406" i="35"/>
  <c r="Q406" i="35" s="1"/>
  <c r="K394" i="35"/>
  <c r="Q394" i="35" s="1"/>
  <c r="K392" i="35"/>
  <c r="K660" i="35"/>
  <c r="K654" i="35"/>
  <c r="Q654" i="35" s="1"/>
  <c r="K646" i="35"/>
  <c r="K803" i="35"/>
  <c r="K791" i="35"/>
  <c r="K802" i="35"/>
  <c r="K790" i="35"/>
  <c r="K804" i="35"/>
  <c r="K792" i="35"/>
  <c r="K801" i="35"/>
  <c r="K789" i="35"/>
  <c r="K781" i="35"/>
  <c r="K800" i="35"/>
  <c r="K788" i="35"/>
  <c r="K799" i="35"/>
  <c r="K787" i="35"/>
  <c r="K798" i="35"/>
  <c r="K786" i="35"/>
  <c r="K793" i="35"/>
  <c r="K797" i="35"/>
  <c r="K785" i="35"/>
  <c r="K796" i="35"/>
  <c r="K784" i="35"/>
  <c r="K795" i="35"/>
  <c r="K783" i="35"/>
  <c r="K794" i="35"/>
  <c r="K782" i="35"/>
  <c r="K650" i="35"/>
  <c r="K666" i="35"/>
  <c r="Q666" i="35" s="1"/>
  <c r="K658" i="35"/>
  <c r="K662" i="35"/>
  <c r="K648" i="35"/>
  <c r="K670" i="35"/>
  <c r="K20" i="49"/>
  <c r="D167" i="32"/>
  <c r="D156" i="32"/>
  <c r="D172" i="32"/>
  <c r="D166" i="32"/>
  <c r="D165" i="32"/>
  <c r="D160" i="32"/>
  <c r="R868" i="35"/>
  <c r="K77" i="41"/>
  <c r="K72" i="41"/>
  <c r="K66" i="41"/>
  <c r="Q66" i="41" s="1"/>
  <c r="K55" i="41"/>
  <c r="K76" i="41"/>
  <c r="K71" i="41"/>
  <c r="K63" i="41"/>
  <c r="K80" i="41"/>
  <c r="K75" i="41"/>
  <c r="K70" i="41"/>
  <c r="K62" i="41"/>
  <c r="K51" i="41"/>
  <c r="Q51" i="41" s="1"/>
  <c r="K69" i="41"/>
  <c r="K61" i="41"/>
  <c r="K78" i="41"/>
  <c r="M78" i="41" s="1"/>
  <c r="K68" i="41"/>
  <c r="K65" i="41"/>
  <c r="Q65" i="41" s="1"/>
  <c r="K60" i="41"/>
  <c r="K54" i="41"/>
  <c r="Q54" i="41" s="1"/>
  <c r="K49" i="41"/>
  <c r="Q49" i="41" s="1"/>
  <c r="K74" i="41"/>
  <c r="Q74" i="41" s="1"/>
  <c r="K59" i="41"/>
  <c r="K79" i="41"/>
  <c r="M79" i="41" s="1"/>
  <c r="K58" i="41"/>
  <c r="K52" i="41"/>
  <c r="Q52" i="41" s="1"/>
  <c r="K56" i="41"/>
  <c r="K67" i="41"/>
  <c r="Q67" i="41" s="1"/>
  <c r="K57" i="41"/>
  <c r="Q57" i="41" s="1"/>
  <c r="K73" i="41"/>
  <c r="Q73" i="41" s="1"/>
  <c r="K64" i="41"/>
  <c r="Q64" i="41" s="1"/>
  <c r="K53" i="41"/>
  <c r="Q53" i="41" s="1"/>
  <c r="K50" i="41"/>
  <c r="Q50" i="41" s="1"/>
  <c r="K48" i="41"/>
  <c r="Q48" i="41" s="1"/>
  <c r="I337" i="34"/>
  <c r="AA31" i="35"/>
  <c r="AA35" i="35"/>
  <c r="AA37" i="35"/>
  <c r="AA4" i="35"/>
  <c r="AA7" i="35"/>
  <c r="AA6" i="35"/>
  <c r="AA27" i="35"/>
  <c r="AA32" i="35"/>
  <c r="AA10" i="35"/>
  <c r="AA16" i="35"/>
  <c r="AA13" i="35"/>
  <c r="AA28" i="35"/>
  <c r="AA34" i="35"/>
  <c r="AA38" i="35"/>
  <c r="AA8" i="35"/>
  <c r="AA24" i="35"/>
  <c r="AA36" i="35"/>
  <c r="D66" i="32"/>
  <c r="D66" i="40"/>
  <c r="D161" i="40" s="1"/>
  <c r="D38" i="32"/>
  <c r="F38" i="32" s="1"/>
  <c r="K645" i="41"/>
  <c r="Q645" i="41" s="1"/>
  <c r="K664" i="41"/>
  <c r="Q664" i="41" s="1"/>
  <c r="K642" i="41"/>
  <c r="Q642" i="41" s="1"/>
  <c r="R745" i="41"/>
  <c r="R744" i="41"/>
  <c r="K534" i="41"/>
  <c r="Q534" i="41" s="1"/>
  <c r="K533" i="41"/>
  <c r="Q533" i="41" s="1"/>
  <c r="K560" i="41"/>
  <c r="M560" i="41" s="1"/>
  <c r="K532" i="41"/>
  <c r="Q532" i="41" s="1"/>
  <c r="K559" i="41"/>
  <c r="M559" i="41" s="1"/>
  <c r="K531" i="41"/>
  <c r="Q531" i="41" s="1"/>
  <c r="K558" i="41"/>
  <c r="M558" i="41" s="1"/>
  <c r="K530" i="41"/>
  <c r="Q530" i="41" s="1"/>
  <c r="K554" i="41"/>
  <c r="Q554" i="41" s="1"/>
  <c r="K529" i="41"/>
  <c r="K553" i="41"/>
  <c r="Q553" i="41" s="1"/>
  <c r="K552" i="41"/>
  <c r="Q552" i="41" s="1"/>
  <c r="K544" i="41"/>
  <c r="Q544" i="41" s="1"/>
  <c r="K546" i="41"/>
  <c r="Q546" i="41" s="1"/>
  <c r="K545" i="41"/>
  <c r="Q545" i="41" s="1"/>
  <c r="K537" i="41"/>
  <c r="Q537" i="41" s="1"/>
  <c r="K640" i="41"/>
  <c r="Q116" i="41"/>
  <c r="C148" i="51" s="1"/>
  <c r="R521" i="41"/>
  <c r="F165" i="40"/>
  <c r="K450" i="41"/>
  <c r="K438" i="41"/>
  <c r="Q438" i="41" s="1"/>
  <c r="K449" i="41"/>
  <c r="K437" i="41"/>
  <c r="K452" i="41"/>
  <c r="K440" i="41"/>
  <c r="K448" i="41"/>
  <c r="K447" i="41"/>
  <c r="K458" i="41"/>
  <c r="K446" i="41"/>
  <c r="K457" i="41"/>
  <c r="K445" i="41"/>
  <c r="K456" i="41"/>
  <c r="K444" i="41"/>
  <c r="K455" i="41"/>
  <c r="K443" i="41"/>
  <c r="K454" i="41"/>
  <c r="K442" i="41"/>
  <c r="K453" i="41"/>
  <c r="K441" i="41"/>
  <c r="Q441" i="41" s="1"/>
  <c r="K451" i="41"/>
  <c r="K439" i="41"/>
  <c r="Q536" i="35"/>
  <c r="Q535" i="35"/>
  <c r="M562" i="35"/>
  <c r="Q534" i="35"/>
  <c r="M561" i="35"/>
  <c r="Q533" i="35"/>
  <c r="M560" i="35"/>
  <c r="Q532" i="35"/>
  <c r="Q556" i="35"/>
  <c r="Q555" i="35"/>
  <c r="Q554" i="35"/>
  <c r="Q548" i="35"/>
  <c r="Q539" i="35"/>
  <c r="Q547" i="35"/>
  <c r="Q546" i="35"/>
  <c r="J83" i="51"/>
  <c r="K668" i="41"/>
  <c r="M668" i="41" s="1"/>
  <c r="J8" i="51"/>
  <c r="K641" i="41"/>
  <c r="Q641" i="41" s="1"/>
  <c r="K669" i="41"/>
  <c r="M669" i="41" s="1"/>
  <c r="K2497" i="35"/>
  <c r="K2492" i="35"/>
  <c r="K2496" i="35"/>
  <c r="K2499" i="35"/>
  <c r="K2484" i="35"/>
  <c r="K2501" i="35"/>
  <c r="K2491" i="35"/>
  <c r="K2487" i="35"/>
  <c r="K2490" i="35"/>
  <c r="K2500" i="35"/>
  <c r="K2489" i="35"/>
  <c r="K2493" i="35"/>
  <c r="K2486" i="35"/>
  <c r="Q2486" i="35" s="1"/>
  <c r="K2488" i="35"/>
  <c r="K2498" i="35"/>
  <c r="K2494" i="35"/>
  <c r="K2495" i="35"/>
  <c r="K2485" i="35"/>
  <c r="K212" i="41"/>
  <c r="K200" i="41"/>
  <c r="K188" i="41"/>
  <c r="K214" i="41"/>
  <c r="K211" i="41"/>
  <c r="Q211" i="41" s="1"/>
  <c r="K199" i="41"/>
  <c r="Q199" i="41" s="1"/>
  <c r="K187" i="41"/>
  <c r="K222" i="41"/>
  <c r="Q222" i="41" s="1"/>
  <c r="K210" i="41"/>
  <c r="Q210" i="41" s="1"/>
  <c r="K198" i="41"/>
  <c r="Q198" i="41" s="1"/>
  <c r="K186" i="41"/>
  <c r="K221" i="41"/>
  <c r="M221" i="41" s="1"/>
  <c r="K209" i="41"/>
  <c r="Q209" i="41" s="1"/>
  <c r="K197" i="41"/>
  <c r="Q197" i="41" s="1"/>
  <c r="K185" i="41"/>
  <c r="K220" i="41"/>
  <c r="M220" i="41" s="1"/>
  <c r="K208" i="41"/>
  <c r="Q208" i="41" s="1"/>
  <c r="K196" i="41"/>
  <c r="Q196" i="41" s="1"/>
  <c r="C231" i="51" s="1"/>
  <c r="K184" i="41"/>
  <c r="Q184" i="41" s="1"/>
  <c r="K202" i="41"/>
  <c r="K219" i="41"/>
  <c r="M219" i="41" s="1"/>
  <c r="K207" i="41"/>
  <c r="Q207" i="41" s="1"/>
  <c r="K195" i="41"/>
  <c r="Q195" i="41" s="1"/>
  <c r="K183" i="41"/>
  <c r="Q183" i="41" s="1"/>
  <c r="K218" i="41"/>
  <c r="M218" i="41" s="1"/>
  <c r="K206" i="41"/>
  <c r="Q206" i="41" s="1"/>
  <c r="K194" i="41"/>
  <c r="Q194" i="41" s="1"/>
  <c r="K182" i="41"/>
  <c r="K190" i="41"/>
  <c r="K217" i="41"/>
  <c r="M217" i="41" s="1"/>
  <c r="K205" i="41"/>
  <c r="Q205" i="41" s="1"/>
  <c r="K193" i="41"/>
  <c r="Q193" i="41" s="1"/>
  <c r="K181" i="41"/>
  <c r="K178" i="41"/>
  <c r="Q178" i="41" s="1"/>
  <c r="C245" i="51" s="1"/>
  <c r="K216" i="41"/>
  <c r="M216" i="41" s="1"/>
  <c r="K204" i="41"/>
  <c r="K192" i="41"/>
  <c r="Q192" i="41" s="1"/>
  <c r="K180" i="41"/>
  <c r="Q180" i="41" s="1"/>
  <c r="K215" i="41"/>
  <c r="M215" i="41" s="1"/>
  <c r="K203" i="41"/>
  <c r="K191" i="41"/>
  <c r="Q191" i="41" s="1"/>
  <c r="K179" i="41"/>
  <c r="Q179" i="41" s="1"/>
  <c r="K213" i="41"/>
  <c r="K201" i="41"/>
  <c r="K189" i="41"/>
  <c r="K670" i="41"/>
  <c r="M670" i="41" s="1"/>
  <c r="J74" i="51"/>
  <c r="R867" i="41"/>
  <c r="R866" i="41"/>
  <c r="K414" i="41"/>
  <c r="Q414" i="41" s="1"/>
  <c r="K391" i="41"/>
  <c r="Q391" i="41" s="1"/>
  <c r="K413" i="41"/>
  <c r="Q413" i="41" s="1"/>
  <c r="K388" i="41"/>
  <c r="Q388" i="41" s="1"/>
  <c r="K399" i="41"/>
  <c r="Q399" i="41" s="1"/>
  <c r="K427" i="41"/>
  <c r="M427" i="41" s="1"/>
  <c r="K412" i="41"/>
  <c r="Q412" i="41" s="1"/>
  <c r="K387" i="41"/>
  <c r="Q387" i="41" s="1"/>
  <c r="K416" i="41"/>
  <c r="Q416" i="41" s="1"/>
  <c r="K426" i="41"/>
  <c r="M426" i="41" s="1"/>
  <c r="K411" i="41"/>
  <c r="Q411" i="41" s="1"/>
  <c r="K425" i="41"/>
  <c r="M425" i="41" s="1"/>
  <c r="K405" i="41"/>
  <c r="Q405" i="41" s="1"/>
  <c r="K424" i="41"/>
  <c r="M424" i="41" s="1"/>
  <c r="K404" i="41"/>
  <c r="Q404" i="41" s="1"/>
  <c r="K423" i="41"/>
  <c r="M423" i="41" s="1"/>
  <c r="K403" i="41"/>
  <c r="Q403" i="41" s="1"/>
  <c r="K422" i="41"/>
  <c r="M422" i="41" s="1"/>
  <c r="K402" i="41"/>
  <c r="Q402" i="41" s="1"/>
  <c r="K421" i="41"/>
  <c r="M421" i="41" s="1"/>
  <c r="K401" i="41"/>
  <c r="Q401" i="41" s="1"/>
  <c r="K417" i="41"/>
  <c r="Q417" i="41" s="1"/>
  <c r="K400" i="41"/>
  <c r="Q400" i="41" s="1"/>
  <c r="K415" i="41"/>
  <c r="Q415" i="41" s="1"/>
  <c r="K392" i="41"/>
  <c r="Q392" i="41" s="1"/>
  <c r="K32" i="41"/>
  <c r="K20" i="41"/>
  <c r="K8" i="41"/>
  <c r="K22" i="41"/>
  <c r="K31" i="41"/>
  <c r="K19" i="41"/>
  <c r="K30" i="41"/>
  <c r="K18" i="41"/>
  <c r="K29" i="41"/>
  <c r="K17" i="41"/>
  <c r="Q17" i="41" s="1"/>
  <c r="K40" i="41"/>
  <c r="K28" i="41"/>
  <c r="K16" i="41"/>
  <c r="K34" i="41"/>
  <c r="Q34" i="41" s="1"/>
  <c r="K10" i="41"/>
  <c r="Q10" i="41" s="1"/>
  <c r="K39" i="41"/>
  <c r="M39" i="41" s="1"/>
  <c r="K27" i="41"/>
  <c r="Q27" i="41" s="1"/>
  <c r="K15" i="41"/>
  <c r="K38" i="41"/>
  <c r="M38" i="41" s="1"/>
  <c r="K26" i="41"/>
  <c r="Q26" i="41" s="1"/>
  <c r="K14" i="41"/>
  <c r="Q14" i="41" s="1"/>
  <c r="K37" i="41"/>
  <c r="K25" i="41"/>
  <c r="Q25" i="41" s="1"/>
  <c r="K13" i="41"/>
  <c r="Q13" i="41" s="1"/>
  <c r="K36" i="41"/>
  <c r="K24" i="41"/>
  <c r="Q24" i="41" s="1"/>
  <c r="K12" i="41"/>
  <c r="Q12" i="41" s="1"/>
  <c r="K35" i="41"/>
  <c r="K23" i="41"/>
  <c r="K11" i="41"/>
  <c r="Q11" i="41" s="1"/>
  <c r="K33" i="41"/>
  <c r="Q33" i="41" s="1"/>
  <c r="K21" i="41"/>
  <c r="K9" i="41"/>
  <c r="Q9" i="41" s="1"/>
  <c r="D151" i="32"/>
  <c r="K2382" i="41"/>
  <c r="K2388" i="41"/>
  <c r="Q2388" i="41" s="1"/>
  <c r="K2380" i="41"/>
  <c r="Q2380" i="41" s="1"/>
  <c r="K2384" i="41"/>
  <c r="K2389" i="41"/>
  <c r="K2391" i="41"/>
  <c r="Q159" i="41"/>
  <c r="R170" i="41" s="1"/>
  <c r="K2375" i="41"/>
  <c r="K2385" i="41"/>
  <c r="K2374" i="41"/>
  <c r="K2383" i="41"/>
  <c r="K2393" i="41"/>
  <c r="K2379" i="41"/>
  <c r="K2381" i="41"/>
  <c r="K2372" i="41"/>
  <c r="K2373" i="41"/>
  <c r="K2378" i="41"/>
  <c r="K2392" i="41"/>
  <c r="K2377" i="41"/>
  <c r="K2390" i="41"/>
  <c r="K2387" i="41"/>
  <c r="K2376" i="41"/>
  <c r="K2386" i="41"/>
  <c r="K655" i="41"/>
  <c r="Q655" i="41" s="1"/>
  <c r="K2322" i="41"/>
  <c r="K2306" i="41"/>
  <c r="Q2306" i="41" s="1"/>
  <c r="K2315" i="41"/>
  <c r="K2328" i="41"/>
  <c r="K2316" i="41"/>
  <c r="K2323" i="41"/>
  <c r="K2305" i="41"/>
  <c r="Q2305" i="41" s="1"/>
  <c r="K2308" i="41"/>
  <c r="K2325" i="41"/>
  <c r="Q2325" i="41" s="1"/>
  <c r="K2324" i="41"/>
  <c r="Q2324" i="41" s="1"/>
  <c r="K2331" i="41"/>
  <c r="K2312" i="41"/>
  <c r="K2326" i="41"/>
  <c r="Q2326" i="41" s="1"/>
  <c r="K2318" i="41"/>
  <c r="Q2318" i="41" s="1"/>
  <c r="K2327" i="41"/>
  <c r="K2319" i="41"/>
  <c r="K2330" i="41"/>
  <c r="K2314" i="41"/>
  <c r="K2321" i="41"/>
  <c r="K2310" i="41"/>
  <c r="Q2310" i="41" s="1"/>
  <c r="K2320" i="41"/>
  <c r="K2329" i="41"/>
  <c r="K2307" i="41"/>
  <c r="K2311" i="41"/>
  <c r="K2309" i="41"/>
  <c r="Q2309" i="41" s="1"/>
  <c r="K2313" i="41"/>
  <c r="K2317" i="41"/>
  <c r="Q2317" i="41" s="1"/>
  <c r="Q249" i="41"/>
  <c r="R263" i="41" s="1"/>
  <c r="R490" i="41"/>
  <c r="R489" i="41"/>
  <c r="K654" i="41"/>
  <c r="Q654" i="41" s="1"/>
  <c r="K671" i="41"/>
  <c r="M671" i="41" s="1"/>
  <c r="K661" i="41"/>
  <c r="Q661" i="41" s="1"/>
  <c r="K652" i="41"/>
  <c r="Q652" i="41" s="1"/>
  <c r="K365" i="41"/>
  <c r="Q365" i="41" s="1"/>
  <c r="K342" i="41"/>
  <c r="Q342" i="41" s="1"/>
  <c r="K364" i="41"/>
  <c r="Q364" i="41" s="1"/>
  <c r="K341" i="41"/>
  <c r="Q341" i="41" s="1"/>
  <c r="K350" i="41"/>
  <c r="Q350" i="41" s="1"/>
  <c r="K363" i="41"/>
  <c r="Q363" i="41" s="1"/>
  <c r="K338" i="41"/>
  <c r="Q338" i="41" s="1"/>
  <c r="K367" i="41"/>
  <c r="Q367" i="41" s="1"/>
  <c r="K377" i="41"/>
  <c r="M377" i="41" s="1"/>
  <c r="K362" i="41"/>
  <c r="Q362" i="41" s="1"/>
  <c r="K337" i="41"/>
  <c r="Q337" i="41" s="1"/>
  <c r="K376" i="41"/>
  <c r="M376" i="41" s="1"/>
  <c r="K361" i="41"/>
  <c r="Q361" i="41" s="1"/>
  <c r="K375" i="41"/>
  <c r="M375" i="41" s="1"/>
  <c r="K355" i="41"/>
  <c r="Q355" i="41" s="1"/>
  <c r="K374" i="41"/>
  <c r="M374" i="41" s="1"/>
  <c r="K354" i="41"/>
  <c r="Q354" i="41" s="1"/>
  <c r="K373" i="41"/>
  <c r="M373" i="41" s="1"/>
  <c r="K353" i="41"/>
  <c r="Q353" i="41" s="1"/>
  <c r="K372" i="41"/>
  <c r="M372" i="41" s="1"/>
  <c r="K352" i="41"/>
  <c r="Q352" i="41" s="1"/>
  <c r="K371" i="41"/>
  <c r="M371" i="41" s="1"/>
  <c r="K351" i="41"/>
  <c r="Q351" i="41" s="1"/>
  <c r="K366" i="41"/>
  <c r="Q366" i="41" s="1"/>
  <c r="K349" i="41"/>
  <c r="Q349" i="41" s="1"/>
  <c r="K662" i="41"/>
  <c r="Q662" i="41" s="1"/>
  <c r="K653" i="41"/>
  <c r="Q653" i="41" s="1"/>
  <c r="K663" i="41"/>
  <c r="Q663" i="41" s="1"/>
  <c r="R2060" i="35"/>
  <c r="R2061" i="35" s="1"/>
  <c r="R2093" i="35"/>
  <c r="R492" i="35"/>
  <c r="R138" i="35"/>
  <c r="R172" i="35"/>
  <c r="AA23" i="35"/>
  <c r="AA21" i="35"/>
  <c r="AA19" i="35"/>
  <c r="AA18" i="35"/>
  <c r="AA12" i="35"/>
  <c r="AA11" i="35"/>
  <c r="F23" i="40"/>
  <c r="F75" i="40"/>
  <c r="F154" i="40"/>
  <c r="F14" i="40"/>
  <c r="F111" i="40"/>
  <c r="F49" i="40"/>
  <c r="F101" i="40"/>
  <c r="F164" i="40"/>
  <c r="F72" i="40"/>
  <c r="F63" i="40"/>
  <c r="F80" i="40"/>
  <c r="F158" i="40"/>
  <c r="F54" i="40"/>
  <c r="F34" i="40"/>
  <c r="F62" i="40"/>
  <c r="F61" i="40"/>
  <c r="D151" i="40"/>
  <c r="Q728" i="35"/>
  <c r="M742" i="35"/>
  <c r="Q736" i="35"/>
  <c r="Q716" i="35"/>
  <c r="Q720" i="35"/>
  <c r="Q738" i="35"/>
  <c r="M744" i="35"/>
  <c r="Q721" i="35"/>
  <c r="Q737" i="35"/>
  <c r="F37" i="40"/>
  <c r="Q730" i="35"/>
  <c r="Q715" i="35"/>
  <c r="C196" i="49" s="1"/>
  <c r="Q729" i="35"/>
  <c r="D51" i="32"/>
  <c r="F51" i="32" s="1"/>
  <c r="D30" i="32"/>
  <c r="F30" i="32" s="1"/>
  <c r="F106" i="40"/>
  <c r="F104" i="40"/>
  <c r="F103" i="40"/>
  <c r="F92" i="40"/>
  <c r="F100" i="40"/>
  <c r="M169" i="35"/>
  <c r="R171" i="35"/>
  <c r="R137" i="35"/>
  <c r="R523" i="35"/>
  <c r="R491" i="35"/>
  <c r="F51" i="40"/>
  <c r="F64" i="40"/>
  <c r="F57" i="40"/>
  <c r="F27" i="40"/>
  <c r="F9" i="40"/>
  <c r="F85" i="40"/>
  <c r="F48" i="40"/>
  <c r="F25" i="40"/>
  <c r="F86" i="40"/>
  <c r="F55" i="40"/>
  <c r="F11" i="40"/>
  <c r="F31" i="40"/>
  <c r="F21" i="40"/>
  <c r="F44" i="40"/>
  <c r="F41" i="40"/>
  <c r="F102" i="40"/>
  <c r="F66" i="32" l="1"/>
  <c r="C189" i="49"/>
  <c r="C198" i="49"/>
  <c r="F156" i="32"/>
  <c r="D115" i="40"/>
  <c r="D187" i="40" s="1"/>
  <c r="D115" i="32"/>
  <c r="F115" i="32" s="1"/>
  <c r="F172" i="32"/>
  <c r="F160" i="32"/>
  <c r="C128" i="49"/>
  <c r="F167" i="32"/>
  <c r="F165" i="32"/>
  <c r="C83" i="49"/>
  <c r="F166" i="32"/>
  <c r="F151" i="32"/>
  <c r="C143" i="49"/>
  <c r="C151" i="49"/>
  <c r="C169" i="51"/>
  <c r="C96" i="51"/>
  <c r="C187" i="49"/>
  <c r="C101" i="49"/>
  <c r="C69" i="49"/>
  <c r="C73" i="49"/>
  <c r="C161" i="49"/>
  <c r="C137" i="49"/>
  <c r="C225" i="49"/>
  <c r="C88" i="49"/>
  <c r="J57" i="51"/>
  <c r="C89" i="49"/>
  <c r="C169" i="49"/>
  <c r="C173" i="49"/>
  <c r="C101" i="51"/>
  <c r="C80" i="49"/>
  <c r="C158" i="49"/>
  <c r="C108" i="49"/>
  <c r="C107" i="49"/>
  <c r="C108" i="51"/>
  <c r="K88" i="49"/>
  <c r="C231" i="49"/>
  <c r="C96" i="49"/>
  <c r="C93" i="49"/>
  <c r="C133" i="49"/>
  <c r="K26" i="49"/>
  <c r="C124" i="49"/>
  <c r="C133" i="51"/>
  <c r="C98" i="49"/>
  <c r="C203" i="51"/>
  <c r="K92" i="49"/>
  <c r="C236" i="49"/>
  <c r="E153" i="32"/>
  <c r="F153" i="32" s="1"/>
  <c r="E94" i="32"/>
  <c r="F94" i="32" s="1"/>
  <c r="J145" i="51"/>
  <c r="J113" i="51"/>
  <c r="K124" i="49"/>
  <c r="J124" i="51"/>
  <c r="J114" i="51"/>
  <c r="J167" i="51"/>
  <c r="J177" i="51"/>
  <c r="J158" i="51"/>
  <c r="J121" i="51"/>
  <c r="K168" i="49"/>
  <c r="J168" i="51"/>
  <c r="J140" i="51"/>
  <c r="K176" i="49"/>
  <c r="J176" i="51"/>
  <c r="J150" i="51"/>
  <c r="J196" i="51"/>
  <c r="K180" i="49"/>
  <c r="J180" i="51"/>
  <c r="C137" i="51"/>
  <c r="J50" i="51"/>
  <c r="C80" i="51"/>
  <c r="J19" i="51"/>
  <c r="J7" i="51"/>
  <c r="C94" i="51"/>
  <c r="C131" i="51"/>
  <c r="C92" i="51"/>
  <c r="C127" i="51"/>
  <c r="J65" i="51"/>
  <c r="J15" i="51"/>
  <c r="C85" i="51"/>
  <c r="C78" i="51"/>
  <c r="C98" i="51"/>
  <c r="J26" i="51"/>
  <c r="C239" i="51"/>
  <c r="J69" i="51"/>
  <c r="C145" i="51"/>
  <c r="J37" i="51"/>
  <c r="J88" i="51"/>
  <c r="J92" i="51"/>
  <c r="C181" i="51"/>
  <c r="K59" i="49"/>
  <c r="D67" i="32"/>
  <c r="K769" i="35" s="1"/>
  <c r="C12" i="51"/>
  <c r="C12" i="49"/>
  <c r="C47" i="49"/>
  <c r="K1828" i="41"/>
  <c r="Q1828" i="41" s="1"/>
  <c r="K1830" i="41"/>
  <c r="Q1830" i="41" s="1"/>
  <c r="K1831" i="41"/>
  <c r="K1829" i="41"/>
  <c r="Q1829" i="41" s="1"/>
  <c r="K1832" i="41"/>
  <c r="C125" i="51"/>
  <c r="C129" i="51"/>
  <c r="C79" i="51"/>
  <c r="C86" i="51"/>
  <c r="C91" i="51"/>
  <c r="C69" i="51"/>
  <c r="C77" i="51"/>
  <c r="R2353" i="35"/>
  <c r="R2354" i="35" s="1"/>
  <c r="K625" i="35"/>
  <c r="Q625" i="35" s="1"/>
  <c r="K613" i="35"/>
  <c r="Q613" i="35" s="1"/>
  <c r="K601" i="35"/>
  <c r="K603" i="35"/>
  <c r="Q603" i="35" s="1"/>
  <c r="K624" i="35"/>
  <c r="Q624" i="35" s="1"/>
  <c r="K612" i="35"/>
  <c r="K602" i="35"/>
  <c r="Q602" i="35" s="1"/>
  <c r="C157" i="49" s="1"/>
  <c r="K623" i="35"/>
  <c r="Q623" i="35" s="1"/>
  <c r="K611" i="35"/>
  <c r="K622" i="35"/>
  <c r="Q622" i="35" s="1"/>
  <c r="K610" i="35"/>
  <c r="K626" i="35"/>
  <c r="K621" i="35"/>
  <c r="K609" i="35"/>
  <c r="K632" i="35"/>
  <c r="K620" i="35"/>
  <c r="K608" i="35"/>
  <c r="K615" i="35"/>
  <c r="K631" i="35"/>
  <c r="K619" i="35"/>
  <c r="K607" i="35"/>
  <c r="K614" i="35"/>
  <c r="Q614" i="35" s="1"/>
  <c r="K630" i="35"/>
  <c r="K618" i="35"/>
  <c r="Q618" i="35" s="1"/>
  <c r="K606" i="35"/>
  <c r="Q606" i="35" s="1"/>
  <c r="K627" i="35"/>
  <c r="K629" i="35"/>
  <c r="K617" i="35"/>
  <c r="K2189" i="35" s="1"/>
  <c r="K605" i="35"/>
  <c r="K628" i="35"/>
  <c r="K616" i="35"/>
  <c r="K604" i="35"/>
  <c r="K37" i="49"/>
  <c r="C90" i="51"/>
  <c r="C171" i="51"/>
  <c r="C118" i="51"/>
  <c r="C173" i="51"/>
  <c r="C88" i="51"/>
  <c r="C84" i="51"/>
  <c r="C186" i="51"/>
  <c r="K1511" i="41"/>
  <c r="K1535" i="41"/>
  <c r="Q1535" i="41" s="1"/>
  <c r="D161" i="32"/>
  <c r="F161" i="32" s="1"/>
  <c r="D68" i="32"/>
  <c r="R83" i="35"/>
  <c r="R82" i="35"/>
  <c r="K113" i="49"/>
  <c r="R82" i="41"/>
  <c r="Q8" i="41"/>
  <c r="R81" i="41"/>
  <c r="D68" i="40"/>
  <c r="D159" i="40" s="1"/>
  <c r="D67" i="40"/>
  <c r="D157" i="40" s="1"/>
  <c r="J67" i="51"/>
  <c r="R169" i="41"/>
  <c r="J17" i="51"/>
  <c r="J48" i="51"/>
  <c r="R264" i="41"/>
  <c r="K779" i="41"/>
  <c r="K145" i="49"/>
  <c r="K177" i="49"/>
  <c r="J58" i="51"/>
  <c r="J30" i="51"/>
  <c r="K802" i="41"/>
  <c r="M802" i="41" s="1"/>
  <c r="J51" i="51"/>
  <c r="R429" i="41"/>
  <c r="R430" i="41"/>
  <c r="K780" i="41"/>
  <c r="Q437" i="41"/>
  <c r="C104" i="51" s="1"/>
  <c r="R380" i="41"/>
  <c r="R379" i="41"/>
  <c r="Q783" i="35"/>
  <c r="K2409" i="41"/>
  <c r="K2423" i="41"/>
  <c r="K2420" i="41"/>
  <c r="Q2420" i="41" s="1"/>
  <c r="K2422" i="41"/>
  <c r="K2421" i="41"/>
  <c r="K2408" i="41"/>
  <c r="K2418" i="41"/>
  <c r="K2417" i="41"/>
  <c r="K2402" i="41"/>
  <c r="Q2402" i="41" s="1"/>
  <c r="K2412" i="41"/>
  <c r="K2425" i="41"/>
  <c r="K2405" i="41"/>
  <c r="K2414" i="41"/>
  <c r="Q2414" i="41" s="1"/>
  <c r="K2416" i="41"/>
  <c r="Q2384" i="41"/>
  <c r="K2411" i="41"/>
  <c r="K2424" i="41"/>
  <c r="K2407" i="41"/>
  <c r="Q2407" i="41" s="1"/>
  <c r="K2419" i="41"/>
  <c r="K2404" i="41"/>
  <c r="K2410" i="41"/>
  <c r="K2413" i="41"/>
  <c r="K2415" i="41"/>
  <c r="K2406" i="41"/>
  <c r="Q2406" i="41" s="1"/>
  <c r="K2403" i="41"/>
  <c r="Q2403" i="41" s="1"/>
  <c r="J45" i="51"/>
  <c r="K781" i="41"/>
  <c r="Q781" i="41" s="1"/>
  <c r="R136" i="41"/>
  <c r="R135" i="41"/>
  <c r="Q784" i="35"/>
  <c r="C72" i="49" s="1"/>
  <c r="K782" i="41"/>
  <c r="Q782" i="41" s="1"/>
  <c r="C73" i="51" s="1"/>
  <c r="Q529" i="41"/>
  <c r="R563" i="41" s="1"/>
  <c r="J46" i="51"/>
  <c r="J31" i="51"/>
  <c r="Q791" i="35"/>
  <c r="R224" i="41"/>
  <c r="R223" i="41"/>
  <c r="K789" i="41"/>
  <c r="Q789" i="41" s="1"/>
  <c r="K1846" i="41"/>
  <c r="Q1846" i="41" s="1"/>
  <c r="K1847" i="41"/>
  <c r="Q1847" i="41" s="1"/>
  <c r="K1858" i="41"/>
  <c r="K1856" i="41"/>
  <c r="K1841" i="41"/>
  <c r="Q1841" i="41" s="1"/>
  <c r="K1838" i="41"/>
  <c r="K1837" i="41"/>
  <c r="K1835" i="41"/>
  <c r="K1844" i="41"/>
  <c r="K1842" i="41"/>
  <c r="K1855" i="41"/>
  <c r="K1834" i="41"/>
  <c r="K1833" i="41"/>
  <c r="Q1833" i="41" s="1"/>
  <c r="K1851" i="41"/>
  <c r="K1857" i="41"/>
  <c r="K1850" i="41"/>
  <c r="K1836" i="41"/>
  <c r="K1845" i="41"/>
  <c r="K1859" i="41"/>
  <c r="K1849" i="41"/>
  <c r="K1852" i="41"/>
  <c r="Q1852" i="41" s="1"/>
  <c r="K1840" i="41"/>
  <c r="K1854" i="41"/>
  <c r="K1839" i="41"/>
  <c r="K1843" i="41"/>
  <c r="Q450" i="41"/>
  <c r="K1848" i="41"/>
  <c r="K1853" i="41"/>
  <c r="K2376" i="35"/>
  <c r="K2370" i="35"/>
  <c r="K2363" i="35"/>
  <c r="K2382" i="35"/>
  <c r="K2365" i="35"/>
  <c r="Q2365" i="35" s="1"/>
  <c r="K2375" i="35"/>
  <c r="K2377" i="35"/>
  <c r="K2371" i="35"/>
  <c r="K2378" i="35"/>
  <c r="K2372" i="35"/>
  <c r="K2366" i="35"/>
  <c r="Q2366" i="35" s="1"/>
  <c r="K2383" i="35"/>
  <c r="K2364" i="35"/>
  <c r="K2374" i="35"/>
  <c r="K2367" i="35"/>
  <c r="K2361" i="35"/>
  <c r="Q2361" i="35" s="1"/>
  <c r="K2381" i="35"/>
  <c r="K2379" i="35"/>
  <c r="Q2379" i="35" s="1"/>
  <c r="K2384" i="35"/>
  <c r="K2368" i="35"/>
  <c r="K2373" i="35"/>
  <c r="Q2373" i="35" s="1"/>
  <c r="K2380" i="35"/>
  <c r="K2362" i="35"/>
  <c r="Q2362" i="35" s="1"/>
  <c r="K2369" i="35"/>
  <c r="K14" i="49"/>
  <c r="K140" i="49"/>
  <c r="K18" i="49"/>
  <c r="J11" i="51"/>
  <c r="K1869" i="35"/>
  <c r="K1852" i="35"/>
  <c r="K1862" i="35"/>
  <c r="Q1862" i="35" s="1"/>
  <c r="K1857" i="35"/>
  <c r="K1863" i="35"/>
  <c r="K1878" i="35"/>
  <c r="K1856" i="35"/>
  <c r="K1879" i="35"/>
  <c r="K1849" i="35"/>
  <c r="K1877" i="35"/>
  <c r="K1870" i="35"/>
  <c r="K1872" i="35"/>
  <c r="K1868" i="35"/>
  <c r="Q1868" i="35" s="1"/>
  <c r="K1867" i="35"/>
  <c r="Q1867" i="35" s="1"/>
  <c r="K1858" i="35"/>
  <c r="K1850" i="35"/>
  <c r="Q1850" i="35" s="1"/>
  <c r="K1864" i="35"/>
  <c r="K1876" i="35"/>
  <c r="K1875" i="35"/>
  <c r="K1871" i="35"/>
  <c r="K1873" i="35"/>
  <c r="Q1873" i="35" s="1"/>
  <c r="K1854" i="35"/>
  <c r="Q1854" i="35" s="1"/>
  <c r="K1861" i="35"/>
  <c r="K1859" i="35"/>
  <c r="K1853" i="35"/>
  <c r="K1855" i="35"/>
  <c r="K1874" i="35"/>
  <c r="K1865" i="35"/>
  <c r="K1880" i="35"/>
  <c r="K1866" i="35"/>
  <c r="K1860" i="35"/>
  <c r="K1851" i="35"/>
  <c r="Q1851" i="35" s="1"/>
  <c r="Q640" i="41"/>
  <c r="R674" i="41" s="1"/>
  <c r="J18" i="51"/>
  <c r="Q798" i="35"/>
  <c r="Q799" i="35"/>
  <c r="J14" i="51"/>
  <c r="R2332" i="41"/>
  <c r="R2333" i="41" s="1"/>
  <c r="K2437" i="41"/>
  <c r="Q2437" i="41" s="1"/>
  <c r="K2439" i="41"/>
  <c r="K2446" i="41"/>
  <c r="K2434" i="41"/>
  <c r="Q2434" i="41" s="1"/>
  <c r="K2436" i="41"/>
  <c r="K2475" i="41"/>
  <c r="K2470" i="41"/>
  <c r="K2478" i="41"/>
  <c r="K2466" i="41"/>
  <c r="K2465" i="41"/>
  <c r="Q2465" i="41" s="1"/>
  <c r="K2464" i="41"/>
  <c r="K2444" i="41"/>
  <c r="Q2444" i="41" s="1"/>
  <c r="K2450" i="41"/>
  <c r="K2448" i="41"/>
  <c r="K2474" i="41"/>
  <c r="K2472" i="41"/>
  <c r="K2440" i="41"/>
  <c r="K2435" i="41"/>
  <c r="K2473" i="41"/>
  <c r="K2452" i="41"/>
  <c r="K2480" i="41"/>
  <c r="K2477" i="41"/>
  <c r="K2443" i="41"/>
  <c r="K2442" i="41"/>
  <c r="K2469" i="41"/>
  <c r="K2467" i="41"/>
  <c r="K2454" i="41"/>
  <c r="K2471" i="41"/>
  <c r="K2449" i="41"/>
  <c r="K2463" i="41"/>
  <c r="K2453" i="41"/>
  <c r="K2451" i="41"/>
  <c r="Q2383" i="41"/>
  <c r="K2447" i="41"/>
  <c r="K2441" i="41"/>
  <c r="K2468" i="41"/>
  <c r="K2476" i="41"/>
  <c r="K2445" i="41"/>
  <c r="Q2445" i="41" s="1"/>
  <c r="K2479" i="41"/>
  <c r="K2438" i="41"/>
  <c r="K796" i="41"/>
  <c r="Q796" i="41" s="1"/>
  <c r="F161" i="40"/>
  <c r="K621" i="41"/>
  <c r="Q621" i="41" s="1"/>
  <c r="K620" i="41"/>
  <c r="Q620" i="41" s="1"/>
  <c r="K616" i="41"/>
  <c r="K615" i="41"/>
  <c r="K612" i="41"/>
  <c r="Q612" i="41" s="1"/>
  <c r="K611" i="41"/>
  <c r="Q611" i="41" s="1"/>
  <c r="K630" i="41"/>
  <c r="M630" i="41" s="1"/>
  <c r="K604" i="41"/>
  <c r="Q604" i="41" s="1"/>
  <c r="K629" i="41"/>
  <c r="M629" i="41" s="1"/>
  <c r="K601" i="41"/>
  <c r="Q601" i="41" s="1"/>
  <c r="K628" i="41"/>
  <c r="M628" i="41" s="1"/>
  <c r="K600" i="41"/>
  <c r="Q600" i="41" s="1"/>
  <c r="K623" i="41"/>
  <c r="Q623" i="41" s="1"/>
  <c r="K627" i="41"/>
  <c r="M627" i="41" s="1"/>
  <c r="K599" i="41"/>
  <c r="K622" i="41"/>
  <c r="Q622" i="41" s="1"/>
  <c r="K19" i="49"/>
  <c r="J9" i="51"/>
  <c r="J6" i="51"/>
  <c r="J81" i="51"/>
  <c r="R2502" i="35"/>
  <c r="R2503" i="35" s="1"/>
  <c r="K790" i="41"/>
  <c r="Q790" i="41" s="1"/>
  <c r="K2353" i="41"/>
  <c r="K2361" i="41"/>
  <c r="K2348" i="41"/>
  <c r="K2356" i="41"/>
  <c r="K2349" i="41"/>
  <c r="K2357" i="41"/>
  <c r="K2347" i="41"/>
  <c r="K2355" i="41"/>
  <c r="K2358" i="41"/>
  <c r="Q2358" i="41" s="1"/>
  <c r="K2343" i="41"/>
  <c r="K2346" i="41"/>
  <c r="K2360" i="41"/>
  <c r="K2354" i="41"/>
  <c r="K2362" i="41"/>
  <c r="K2340" i="41"/>
  <c r="Q2340" i="41" s="1"/>
  <c r="K2359" i="41"/>
  <c r="Q451" i="41"/>
  <c r="K2363" i="41"/>
  <c r="K2351" i="41"/>
  <c r="K2342" i="41"/>
  <c r="K2352" i="41"/>
  <c r="Q2352" i="41" s="1"/>
  <c r="K2350" i="41"/>
  <c r="K2341" i="41"/>
  <c r="Q2341" i="41" s="1"/>
  <c r="K2345" i="41"/>
  <c r="Q2345" i="41" s="1"/>
  <c r="K2344" i="41"/>
  <c r="Q2344" i="41" s="1"/>
  <c r="K31" i="49"/>
  <c r="Q792" i="35"/>
  <c r="J10" i="51"/>
  <c r="K797" i="41"/>
  <c r="Q797" i="41" s="1"/>
  <c r="K150" i="49"/>
  <c r="K801" i="41"/>
  <c r="M801" i="41" s="1"/>
  <c r="K57" i="49"/>
  <c r="K40" i="49"/>
  <c r="K11" i="49"/>
  <c r="K158" i="49"/>
  <c r="K65" i="49"/>
  <c r="K114" i="49"/>
  <c r="K7" i="49"/>
  <c r="K15" i="49"/>
  <c r="K48" i="49"/>
  <c r="K50" i="49"/>
  <c r="K167" i="49"/>
  <c r="K12" i="49"/>
  <c r="K196" i="49"/>
  <c r="K121" i="49"/>
  <c r="K10" i="49"/>
  <c r="F187" i="40"/>
  <c r="R747" i="35"/>
  <c r="R432" i="35"/>
  <c r="R382" i="35"/>
  <c r="R226" i="35"/>
  <c r="F94" i="40"/>
  <c r="F180" i="40"/>
  <c r="F105" i="40"/>
  <c r="F153" i="40"/>
  <c r="F170" i="40"/>
  <c r="F171" i="40"/>
  <c r="F69" i="40"/>
  <c r="F176" i="40"/>
  <c r="F177" i="40"/>
  <c r="F97" i="40"/>
  <c r="F99" i="40"/>
  <c r="F163" i="40"/>
  <c r="F160" i="40"/>
  <c r="F167" i="40"/>
  <c r="F168" i="40"/>
  <c r="F172" i="40"/>
  <c r="F166" i="40"/>
  <c r="F156" i="40"/>
  <c r="F151" i="40"/>
  <c r="M743" i="35"/>
  <c r="F115" i="40"/>
  <c r="M424" i="35"/>
  <c r="M373" i="35"/>
  <c r="M39" i="35"/>
  <c r="M429" i="35"/>
  <c r="M428" i="35"/>
  <c r="M375" i="35"/>
  <c r="M376" i="35"/>
  <c r="Q439" i="35"/>
  <c r="C104" i="49" s="1"/>
  <c r="M218" i="35"/>
  <c r="M425" i="35"/>
  <c r="M378" i="35"/>
  <c r="M379" i="35"/>
  <c r="M221" i="35"/>
  <c r="M374" i="35"/>
  <c r="Q642" i="35"/>
  <c r="R676" i="35" s="1"/>
  <c r="M673" i="35"/>
  <c r="Q8" i="35"/>
  <c r="M423" i="35"/>
  <c r="M217" i="35"/>
  <c r="M222" i="35"/>
  <c r="F30" i="40"/>
  <c r="M377" i="35"/>
  <c r="M672" i="35"/>
  <c r="M220" i="35"/>
  <c r="M670" i="35"/>
  <c r="M223" i="35"/>
  <c r="M219" i="35"/>
  <c r="M427" i="35"/>
  <c r="Q531" i="35"/>
  <c r="M38" i="35"/>
  <c r="M671" i="35"/>
  <c r="M426" i="35"/>
  <c r="F67" i="40"/>
  <c r="F66" i="40"/>
  <c r="F84" i="40"/>
  <c r="F29" i="40"/>
  <c r="F52" i="40"/>
  <c r="F78" i="40"/>
  <c r="F13" i="40"/>
  <c r="F20" i="40"/>
  <c r="F82" i="40"/>
  <c r="F7" i="40"/>
  <c r="F40" i="40"/>
  <c r="F76" i="40"/>
  <c r="F15" i="40"/>
  <c r="F89" i="40"/>
  <c r="F36" i="40"/>
  <c r="F24" i="40"/>
  <c r="F42" i="40"/>
  <c r="F17" i="40"/>
  <c r="F38" i="40"/>
  <c r="F50" i="40"/>
  <c r="F58" i="40"/>
  <c r="F6" i="40"/>
  <c r="F56" i="40"/>
  <c r="F98" i="40"/>
  <c r="F45" i="40"/>
  <c r="F10" i="40"/>
  <c r="F22" i="40"/>
  <c r="F32" i="40"/>
  <c r="C257" i="51" l="1"/>
  <c r="K755" i="35"/>
  <c r="K764" i="35"/>
  <c r="K697" i="35"/>
  <c r="F68" i="32"/>
  <c r="C47" i="51"/>
  <c r="F67" i="32"/>
  <c r="K759" i="35"/>
  <c r="C183" i="51"/>
  <c r="C123" i="51"/>
  <c r="C113" i="49"/>
  <c r="C123" i="49"/>
  <c r="C71" i="49"/>
  <c r="C113" i="51"/>
  <c r="C191" i="49"/>
  <c r="C204" i="51"/>
  <c r="C150" i="51"/>
  <c r="C156" i="51"/>
  <c r="C122" i="49"/>
  <c r="C204" i="49"/>
  <c r="J156" i="51"/>
  <c r="C156" i="49"/>
  <c r="C74" i="49"/>
  <c r="K2110" i="35"/>
  <c r="K157" i="49"/>
  <c r="J157" i="51"/>
  <c r="J138" i="51"/>
  <c r="K130" i="49"/>
  <c r="J130" i="51"/>
  <c r="J194" i="51"/>
  <c r="R42" i="35"/>
  <c r="J171" i="51"/>
  <c r="K703" i="41"/>
  <c r="K758" i="35"/>
  <c r="K763" i="35"/>
  <c r="K766" i="35"/>
  <c r="K768" i="35"/>
  <c r="D157" i="32"/>
  <c r="F157" i="32" s="1"/>
  <c r="K754" i="35"/>
  <c r="Q754" i="35" s="1"/>
  <c r="C178" i="49" s="1"/>
  <c r="K761" i="35"/>
  <c r="K767" i="35"/>
  <c r="K760" i="35"/>
  <c r="K771" i="35"/>
  <c r="K757" i="35"/>
  <c r="Q757" i="35" s="1"/>
  <c r="K770" i="35"/>
  <c r="K756" i="35"/>
  <c r="K765" i="35"/>
  <c r="K762" i="35"/>
  <c r="C71" i="51"/>
  <c r="K2118" i="35"/>
  <c r="J21" i="51"/>
  <c r="J75" i="51"/>
  <c r="C198" i="51"/>
  <c r="C124" i="51"/>
  <c r="C68" i="51"/>
  <c r="J60" i="51"/>
  <c r="C107" i="51"/>
  <c r="C139" i="51"/>
  <c r="C151" i="51"/>
  <c r="C251" i="51"/>
  <c r="C49" i="49"/>
  <c r="C39" i="51"/>
  <c r="C24" i="51"/>
  <c r="C24" i="49"/>
  <c r="C100" i="51"/>
  <c r="C241" i="51"/>
  <c r="C72" i="51"/>
  <c r="C70" i="51"/>
  <c r="C192" i="51"/>
  <c r="K685" i="35"/>
  <c r="K692" i="35"/>
  <c r="K705" i="35"/>
  <c r="K700" i="35"/>
  <c r="Q617" i="35"/>
  <c r="K689" i="35"/>
  <c r="K2179" i="35"/>
  <c r="Q2179" i="35" s="1"/>
  <c r="K687" i="35"/>
  <c r="Q687" i="35" s="1"/>
  <c r="C159" i="49" s="1"/>
  <c r="K2181" i="35"/>
  <c r="K690" i="35"/>
  <c r="K694" i="35"/>
  <c r="K688" i="35"/>
  <c r="Q688" i="35" s="1"/>
  <c r="K696" i="35"/>
  <c r="K684" i="35"/>
  <c r="K1966" i="35" s="1"/>
  <c r="K693" i="35"/>
  <c r="K1513" i="35"/>
  <c r="Q1513" i="35" s="1"/>
  <c r="C115" i="49" s="1"/>
  <c r="K698" i="35"/>
  <c r="K686" i="35"/>
  <c r="K703" i="35"/>
  <c r="K691" i="35"/>
  <c r="K701" i="35"/>
  <c r="Q701" i="35" s="1"/>
  <c r="K695" i="35"/>
  <c r="K704" i="35"/>
  <c r="K699" i="35"/>
  <c r="K702" i="35"/>
  <c r="K2123" i="35"/>
  <c r="K2102" i="35"/>
  <c r="Q2102" i="35" s="1"/>
  <c r="C153" i="49" s="1"/>
  <c r="K2125" i="35"/>
  <c r="K2115" i="35"/>
  <c r="Q2115" i="35" s="1"/>
  <c r="C194" i="49" s="1"/>
  <c r="K2112" i="35"/>
  <c r="Q2112" i="35" s="1"/>
  <c r="C250" i="49" s="1"/>
  <c r="K2104" i="35"/>
  <c r="K2122" i="35"/>
  <c r="K2195" i="35"/>
  <c r="K2182" i="35"/>
  <c r="K2185" i="35"/>
  <c r="K2188" i="35"/>
  <c r="K2191" i="35"/>
  <c r="K2199" i="35"/>
  <c r="K2190" i="35"/>
  <c r="Q2190" i="35" s="1"/>
  <c r="C256" i="49" s="1"/>
  <c r="K2109" i="35"/>
  <c r="K2105" i="35"/>
  <c r="Q2105" i="35" s="1"/>
  <c r="K2194" i="35"/>
  <c r="K2180" i="35"/>
  <c r="Q2180" i="35" s="1"/>
  <c r="C165" i="49" s="1"/>
  <c r="K2186" i="35"/>
  <c r="K2192" i="35"/>
  <c r="K2119" i="35"/>
  <c r="K2103" i="35"/>
  <c r="K2107" i="35"/>
  <c r="K2101" i="35"/>
  <c r="Q2101" i="35" s="1"/>
  <c r="C134" i="49" s="1"/>
  <c r="K2120" i="35"/>
  <c r="K2160" i="35" s="1"/>
  <c r="Q2160" i="35" s="1"/>
  <c r="C238" i="49" s="1"/>
  <c r="K2100" i="35"/>
  <c r="Q2100" i="35" s="1"/>
  <c r="K2108" i="35"/>
  <c r="K2196" i="35"/>
  <c r="K2183" i="35"/>
  <c r="Q2183" i="35" s="1"/>
  <c r="K2193" i="35"/>
  <c r="K2197" i="35"/>
  <c r="K2187" i="35"/>
  <c r="K2117" i="35"/>
  <c r="Q2117" i="35" s="1"/>
  <c r="C195" i="49" s="1"/>
  <c r="K2106" i="35"/>
  <c r="K2126" i="35"/>
  <c r="K2124" i="35"/>
  <c r="K2114" i="35"/>
  <c r="Q2114" i="35" s="1"/>
  <c r="C180" i="49" s="1"/>
  <c r="K2116" i="35"/>
  <c r="Q2116" i="35" s="1"/>
  <c r="C205" i="49" s="1"/>
  <c r="D159" i="32"/>
  <c r="F159" i="32" s="1"/>
  <c r="D187" i="32"/>
  <c r="F187" i="32" s="1"/>
  <c r="R42" i="41"/>
  <c r="C167" i="51"/>
  <c r="R41" i="41"/>
  <c r="C74" i="51"/>
  <c r="R1553" i="41"/>
  <c r="R1552" i="41"/>
  <c r="K2184" i="35"/>
  <c r="K2198" i="35"/>
  <c r="K138" i="49"/>
  <c r="I336" i="34"/>
  <c r="K2127" i="35"/>
  <c r="K2121" i="35"/>
  <c r="K2113" i="35"/>
  <c r="Q2113" i="35" s="1"/>
  <c r="C252" i="49" s="1"/>
  <c r="K2111" i="35"/>
  <c r="I335" i="34"/>
  <c r="J3" i="51"/>
  <c r="R2394" i="41"/>
  <c r="R2395" i="41" s="1"/>
  <c r="R459" i="41"/>
  <c r="R673" i="41"/>
  <c r="J20" i="51"/>
  <c r="J4" i="51"/>
  <c r="R2481" i="41"/>
  <c r="R2482" i="41" s="1"/>
  <c r="K686" i="41"/>
  <c r="Q686" i="41" s="1"/>
  <c r="K3" i="49"/>
  <c r="K60" i="49"/>
  <c r="R805" i="41"/>
  <c r="R804" i="41"/>
  <c r="R460" i="41"/>
  <c r="K1886" i="41"/>
  <c r="K1884" i="41"/>
  <c r="K1903" i="41"/>
  <c r="K1901" i="41"/>
  <c r="K1876" i="41"/>
  <c r="K1874" i="41"/>
  <c r="K1882" i="41"/>
  <c r="K1909" i="41"/>
  <c r="Q1909" i="41" s="1"/>
  <c r="K1871" i="41"/>
  <c r="Q1871" i="41" s="1"/>
  <c r="K1910" i="41"/>
  <c r="K1899" i="41"/>
  <c r="K1868" i="41"/>
  <c r="Q1868" i="41" s="1"/>
  <c r="K1905" i="41"/>
  <c r="K1881" i="41"/>
  <c r="K1918" i="41"/>
  <c r="K1917" i="41"/>
  <c r="K1900" i="41"/>
  <c r="Q1900" i="41" s="1"/>
  <c r="K1872" i="41"/>
  <c r="K1913" i="41"/>
  <c r="K1912" i="41"/>
  <c r="K1897" i="41"/>
  <c r="Q1897" i="41" s="1"/>
  <c r="K1902" i="41"/>
  <c r="K1920" i="41"/>
  <c r="K1885" i="41"/>
  <c r="K1883" i="41"/>
  <c r="K1898" i="41"/>
  <c r="K1914" i="41"/>
  <c r="K1879" i="41"/>
  <c r="Q1879" i="41" s="1"/>
  <c r="K1870" i="41"/>
  <c r="K1880" i="41"/>
  <c r="K1907" i="41"/>
  <c r="Q1907" i="41" s="1"/>
  <c r="K1875" i="41"/>
  <c r="K1908" i="41"/>
  <c r="Q1908" i="41" s="1"/>
  <c r="K1915" i="41"/>
  <c r="Q1915" i="41" s="1"/>
  <c r="K1916" i="41"/>
  <c r="K1904" i="41"/>
  <c r="K1878" i="41"/>
  <c r="Q1878" i="41" s="1"/>
  <c r="K1919" i="41"/>
  <c r="K1906" i="41"/>
  <c r="K1869" i="41"/>
  <c r="K1887" i="41"/>
  <c r="K1877" i="41"/>
  <c r="K1873" i="41"/>
  <c r="K1911" i="41"/>
  <c r="K1888" i="41"/>
  <c r="J5" i="51"/>
  <c r="J25" i="51"/>
  <c r="R2364" i="41"/>
  <c r="R2365" i="41" s="1"/>
  <c r="K1936" i="35"/>
  <c r="Q1936" i="35" s="1"/>
  <c r="K1926" i="35"/>
  <c r="K1891" i="35"/>
  <c r="K1929" i="35"/>
  <c r="Q1929" i="35" s="1"/>
  <c r="K1898" i="35"/>
  <c r="K1939" i="35"/>
  <c r="K1907" i="35"/>
  <c r="K1921" i="35"/>
  <c r="Q1921" i="35" s="1"/>
  <c r="K1893" i="35"/>
  <c r="K1903" i="35"/>
  <c r="K1908" i="35"/>
  <c r="K1934" i="35"/>
  <c r="K1927" i="35"/>
  <c r="K1892" i="35"/>
  <c r="Q1892" i="35" s="1"/>
  <c r="K1938" i="35"/>
  <c r="K1900" i="35"/>
  <c r="Q1900" i="35" s="1"/>
  <c r="K1906" i="35"/>
  <c r="K1894" i="35"/>
  <c r="K1905" i="35"/>
  <c r="K1919" i="35"/>
  <c r="K1937" i="35"/>
  <c r="K1902" i="35"/>
  <c r="Q1849" i="35"/>
  <c r="K1932" i="35"/>
  <c r="K1890" i="35"/>
  <c r="K1940" i="35"/>
  <c r="K1925" i="35"/>
  <c r="K1941" i="35"/>
  <c r="K1889" i="35"/>
  <c r="Q1889" i="35" s="1"/>
  <c r="K1896" i="35"/>
  <c r="K1895" i="35"/>
  <c r="K1904" i="35"/>
  <c r="K1931" i="35"/>
  <c r="K1922" i="35"/>
  <c r="K1930" i="35"/>
  <c r="Q1930" i="35" s="1"/>
  <c r="K1897" i="35"/>
  <c r="K1920" i="35"/>
  <c r="K1935" i="35"/>
  <c r="K1909" i="35"/>
  <c r="K1928" i="35"/>
  <c r="Q1928" i="35" s="1"/>
  <c r="K1933" i="35"/>
  <c r="K1901" i="35"/>
  <c r="K1924" i="35"/>
  <c r="K1918" i="35"/>
  <c r="Q1918" i="35" s="1"/>
  <c r="K1899" i="35"/>
  <c r="Q1899" i="35" s="1"/>
  <c r="K1923" i="35"/>
  <c r="K682" i="41"/>
  <c r="K4" i="49"/>
  <c r="K171" i="49"/>
  <c r="K156" i="49"/>
  <c r="J73" i="51"/>
  <c r="K755" i="41"/>
  <c r="Q755" i="41" s="1"/>
  <c r="R2455" i="41"/>
  <c r="R2456" i="41" s="1"/>
  <c r="K685" i="41"/>
  <c r="Q685" i="41" s="1"/>
  <c r="R2385" i="35"/>
  <c r="R2386" i="35" s="1"/>
  <c r="K752" i="41"/>
  <c r="Q752" i="41" s="1"/>
  <c r="K699" i="41"/>
  <c r="Q699" i="41" s="1"/>
  <c r="R562" i="41"/>
  <c r="R2426" i="41"/>
  <c r="R2427" i="41" s="1"/>
  <c r="K2169" i="41"/>
  <c r="Q2169" i="41" s="1"/>
  <c r="C256" i="51" s="1"/>
  <c r="K2159" i="41"/>
  <c r="Q2159" i="41" s="1"/>
  <c r="C165" i="51" s="1"/>
  <c r="K2175" i="41"/>
  <c r="K2173" i="41"/>
  <c r="K2171" i="41"/>
  <c r="K2160" i="41"/>
  <c r="K2178" i="41"/>
  <c r="K2168" i="41"/>
  <c r="K2170" i="41"/>
  <c r="K2172" i="41"/>
  <c r="K2162" i="41"/>
  <c r="Q2162" i="41" s="1"/>
  <c r="K2167" i="41"/>
  <c r="Q615" i="41"/>
  <c r="K2163" i="41"/>
  <c r="K2165" i="41"/>
  <c r="K2158" i="41"/>
  <c r="Q2158" i="41" s="1"/>
  <c r="K2161" i="41"/>
  <c r="K2177" i="41"/>
  <c r="K2166" i="41"/>
  <c r="K2174" i="41"/>
  <c r="K2176" i="41"/>
  <c r="K2164" i="41"/>
  <c r="J59" i="51"/>
  <c r="Q599" i="41"/>
  <c r="K2079" i="41"/>
  <c r="Q2079" i="41" s="1"/>
  <c r="K2099" i="41"/>
  <c r="K2098" i="41"/>
  <c r="K2104" i="41"/>
  <c r="K2096" i="41"/>
  <c r="Q2096" i="41" s="1"/>
  <c r="C195" i="51" s="1"/>
  <c r="K2087" i="41"/>
  <c r="K2093" i="41"/>
  <c r="Q2093" i="41" s="1"/>
  <c r="K2083" i="41"/>
  <c r="K2092" i="41"/>
  <c r="Q2092" i="41" s="1"/>
  <c r="C252" i="51" s="1"/>
  <c r="K2080" i="41"/>
  <c r="Q2080" i="41" s="1"/>
  <c r="K2081" i="41"/>
  <c r="Q2081" i="41" s="1"/>
  <c r="K2088" i="41"/>
  <c r="K2106" i="41"/>
  <c r="K2101" i="41"/>
  <c r="K2094" i="41"/>
  <c r="Q2094" i="41" s="1"/>
  <c r="C194" i="51" s="1"/>
  <c r="K2100" i="41"/>
  <c r="K2102" i="41"/>
  <c r="K2095" i="41"/>
  <c r="Q2095" i="41" s="1"/>
  <c r="K2105" i="41"/>
  <c r="K2086" i="41"/>
  <c r="K2103" i="41"/>
  <c r="K2091" i="41"/>
  <c r="Q2091" i="41" s="1"/>
  <c r="K2082" i="41"/>
  <c r="K2084" i="41"/>
  <c r="Q2084" i="41" s="1"/>
  <c r="K2089" i="41"/>
  <c r="K2085" i="41"/>
  <c r="K2090" i="41"/>
  <c r="K2097" i="41"/>
  <c r="Q616" i="41"/>
  <c r="K5" i="49"/>
  <c r="K21" i="49"/>
  <c r="K25" i="49"/>
  <c r="K194" i="49"/>
  <c r="C68" i="49"/>
  <c r="Q1511" i="41"/>
  <c r="C109" i="51" s="1"/>
  <c r="R462" i="35"/>
  <c r="R564" i="35"/>
  <c r="R565" i="35"/>
  <c r="R41" i="35"/>
  <c r="R807" i="35"/>
  <c r="R461" i="35"/>
  <c r="F159" i="40"/>
  <c r="F157" i="40"/>
  <c r="R746" i="35"/>
  <c r="M804" i="35"/>
  <c r="F68" i="40"/>
  <c r="R225" i="35"/>
  <c r="R675" i="35"/>
  <c r="R431" i="35"/>
  <c r="R381" i="35"/>
  <c r="M630" i="35"/>
  <c r="M629" i="35"/>
  <c r="R806" i="35"/>
  <c r="M803" i="35"/>
  <c r="M632" i="35"/>
  <c r="Q601" i="35"/>
  <c r="C136" i="49" s="1"/>
  <c r="M631" i="35"/>
  <c r="F70" i="40"/>
  <c r="C144" i="49" l="1"/>
  <c r="C136" i="51"/>
  <c r="D114" i="40"/>
  <c r="D186" i="40" s="1"/>
  <c r="D114" i="32"/>
  <c r="F114" i="32" s="1"/>
  <c r="C76" i="49"/>
  <c r="C117" i="51"/>
  <c r="C197" i="51"/>
  <c r="D113" i="40"/>
  <c r="D185" i="40" s="1"/>
  <c r="D113" i="32"/>
  <c r="F113" i="32" s="1"/>
  <c r="C116" i="51"/>
  <c r="C115" i="51"/>
  <c r="J141" i="51"/>
  <c r="C130" i="49"/>
  <c r="C144" i="51"/>
  <c r="C164" i="51"/>
  <c r="C180" i="51"/>
  <c r="C152" i="51"/>
  <c r="J195" i="51"/>
  <c r="J154" i="51"/>
  <c r="K200" i="49"/>
  <c r="J200" i="51"/>
  <c r="K159" i="49"/>
  <c r="J159" i="51"/>
  <c r="R1842" i="35"/>
  <c r="J134" i="51"/>
  <c r="K163" i="49"/>
  <c r="J163" i="51"/>
  <c r="K143" i="49"/>
  <c r="J143" i="51"/>
  <c r="J144" i="51"/>
  <c r="J38" i="51"/>
  <c r="K144" i="49"/>
  <c r="C111" i="51"/>
  <c r="C110" i="51"/>
  <c r="C236" i="51"/>
  <c r="C246" i="51"/>
  <c r="J102" i="51"/>
  <c r="C187" i="51"/>
  <c r="J70" i="51"/>
  <c r="C199" i="51"/>
  <c r="C160" i="51"/>
  <c r="C172" i="51"/>
  <c r="C143" i="51"/>
  <c r="C153" i="51"/>
  <c r="C174" i="51"/>
  <c r="C177" i="51"/>
  <c r="C188" i="51"/>
  <c r="C159" i="51"/>
  <c r="C130" i="51"/>
  <c r="C240" i="51"/>
  <c r="J106" i="51"/>
  <c r="C250" i="51"/>
  <c r="C135" i="51"/>
  <c r="C234" i="51"/>
  <c r="J101" i="51"/>
  <c r="C244" i="51"/>
  <c r="C121" i="51"/>
  <c r="C178" i="51"/>
  <c r="C189" i="51"/>
  <c r="J64" i="51"/>
  <c r="C191" i="51"/>
  <c r="C102" i="51"/>
  <c r="R1821" i="41"/>
  <c r="C128" i="51"/>
  <c r="K2159" i="35"/>
  <c r="Q2159" i="35" s="1"/>
  <c r="C228" i="49" s="1"/>
  <c r="K106" i="49"/>
  <c r="Q2120" i="35"/>
  <c r="R2128" i="35" s="1"/>
  <c r="R2129" i="35" s="1"/>
  <c r="C103" i="51"/>
  <c r="K2156" i="35"/>
  <c r="Q2156" i="35" s="1"/>
  <c r="C122" i="51"/>
  <c r="K134" i="49"/>
  <c r="K154" i="49"/>
  <c r="R1530" i="35"/>
  <c r="R1531" i="35"/>
  <c r="C76" i="51"/>
  <c r="K64" i="49"/>
  <c r="K63" i="49"/>
  <c r="K101" i="49"/>
  <c r="R2200" i="35"/>
  <c r="R2201" i="35" s="1"/>
  <c r="K2141" i="35"/>
  <c r="Q2141" i="35" s="1"/>
  <c r="C99" i="49" s="1"/>
  <c r="K2164" i="35"/>
  <c r="K2154" i="35"/>
  <c r="Q2154" i="35" s="1"/>
  <c r="C219" i="49" s="1"/>
  <c r="K2137" i="35"/>
  <c r="Q2137" i="35" s="1"/>
  <c r="C147" i="49" s="1"/>
  <c r="K2162" i="35"/>
  <c r="K2147" i="35"/>
  <c r="K2169" i="35"/>
  <c r="K2157" i="35"/>
  <c r="Q2157" i="35" s="1"/>
  <c r="C185" i="49" s="1"/>
  <c r="K53" i="49"/>
  <c r="K2142" i="35"/>
  <c r="K2165" i="35"/>
  <c r="K2158" i="35"/>
  <c r="Q2158" i="35" s="1"/>
  <c r="K2140" i="35"/>
  <c r="Q2140" i="35" s="1"/>
  <c r="C155" i="49" s="1"/>
  <c r="K2166" i="35"/>
  <c r="K2155" i="35"/>
  <c r="Q2155" i="35" s="1"/>
  <c r="C243" i="49" s="1"/>
  <c r="K2139" i="35"/>
  <c r="Q2139" i="35" s="1"/>
  <c r="C212" i="49" s="1"/>
  <c r="K2148" i="35"/>
  <c r="K2151" i="35"/>
  <c r="K2161" i="35"/>
  <c r="Q2161" i="35" s="1"/>
  <c r="C163" i="49" s="1"/>
  <c r="K2138" i="35"/>
  <c r="Q2138" i="35" s="1"/>
  <c r="C202" i="49" s="1"/>
  <c r="K2170" i="35"/>
  <c r="K2167" i="35"/>
  <c r="K2146" i="35"/>
  <c r="K2168" i="35"/>
  <c r="K2136" i="35"/>
  <c r="Q2136" i="35" s="1"/>
  <c r="C138" i="49" s="1"/>
  <c r="K2145" i="35"/>
  <c r="Q2145" i="35" s="1"/>
  <c r="C206" i="49" s="1"/>
  <c r="K2144" i="35"/>
  <c r="Q2144" i="35" s="1"/>
  <c r="C190" i="49" s="1"/>
  <c r="K2143" i="35"/>
  <c r="Q684" i="35"/>
  <c r="C132" i="49" s="1"/>
  <c r="K2153" i="35"/>
  <c r="Q2153" i="35" s="1"/>
  <c r="C146" i="49" s="1"/>
  <c r="K2152" i="35"/>
  <c r="Q2152" i="35" s="1"/>
  <c r="C227" i="49" s="1"/>
  <c r="K2163" i="35"/>
  <c r="K2150" i="35"/>
  <c r="K2149" i="35"/>
  <c r="K1964" i="35"/>
  <c r="K70" i="49"/>
  <c r="K1950" i="35"/>
  <c r="G1958" i="35" s="1"/>
  <c r="O1958" i="35" s="1"/>
  <c r="K1967" i="35"/>
  <c r="K1952" i="35"/>
  <c r="K1961" i="35"/>
  <c r="K1954" i="35"/>
  <c r="K1963" i="35"/>
  <c r="K1951" i="35"/>
  <c r="K1965" i="35"/>
  <c r="K1958" i="35"/>
  <c r="K1953" i="35"/>
  <c r="K1957" i="35"/>
  <c r="K1955" i="35"/>
  <c r="K1959" i="35"/>
  <c r="K1956" i="35"/>
  <c r="K1960" i="35"/>
  <c r="K1962" i="35"/>
  <c r="C106" i="51"/>
  <c r="C134" i="51"/>
  <c r="K102" i="49"/>
  <c r="D68" i="51"/>
  <c r="R632" i="41"/>
  <c r="R1910" i="35"/>
  <c r="R1911" i="35" s="1"/>
  <c r="K2121" i="41"/>
  <c r="K2135" i="41"/>
  <c r="Q2135" i="41" s="1"/>
  <c r="K2131" i="41"/>
  <c r="Q2131" i="41" s="1"/>
  <c r="C227" i="51" s="1"/>
  <c r="K2116" i="41"/>
  <c r="Q2116" i="41" s="1"/>
  <c r="C141" i="51" s="1"/>
  <c r="K2130" i="41"/>
  <c r="K2120" i="41"/>
  <c r="Q2120" i="41" s="1"/>
  <c r="C99" i="51" s="1"/>
  <c r="K2142" i="41"/>
  <c r="K2146" i="41"/>
  <c r="K2129" i="41"/>
  <c r="K2132" i="41"/>
  <c r="Q2132" i="41" s="1"/>
  <c r="K2140" i="41"/>
  <c r="Q2140" i="41" s="1"/>
  <c r="C163" i="51" s="1"/>
  <c r="K2123" i="41"/>
  <c r="Q2123" i="41" s="1"/>
  <c r="C190" i="51" s="1"/>
  <c r="K2128" i="41"/>
  <c r="K2117" i="41"/>
  <c r="Q2117" i="41" s="1"/>
  <c r="K2126" i="41"/>
  <c r="K2115" i="41"/>
  <c r="Q2115" i="41" s="1"/>
  <c r="C138" i="51" s="1"/>
  <c r="Q2099" i="41"/>
  <c r="R2107" i="41" s="1"/>
  <c r="R2108" i="41" s="1"/>
  <c r="K2147" i="41"/>
  <c r="K2149" i="41"/>
  <c r="K2145" i="41"/>
  <c r="K2139" i="41"/>
  <c r="Q2139" i="41" s="1"/>
  <c r="C238" i="51" s="1"/>
  <c r="K2137" i="41"/>
  <c r="Q2137" i="41" s="1"/>
  <c r="C214" i="51" s="1"/>
  <c r="K2133" i="41"/>
  <c r="Q2133" i="41" s="1"/>
  <c r="K2134" i="41"/>
  <c r="Q2134" i="41" s="1"/>
  <c r="C243" i="51" s="1"/>
  <c r="K2127" i="41"/>
  <c r="K2125" i="41"/>
  <c r="K2119" i="41"/>
  <c r="Q2119" i="41" s="1"/>
  <c r="K2124" i="41"/>
  <c r="Q2124" i="41" s="1"/>
  <c r="K2144" i="41"/>
  <c r="K2143" i="41"/>
  <c r="K2148" i="41"/>
  <c r="K2118" i="41"/>
  <c r="Q2118" i="41" s="1"/>
  <c r="C212" i="51" s="1"/>
  <c r="K2136" i="41"/>
  <c r="Q2136" i="41" s="1"/>
  <c r="C185" i="51" s="1"/>
  <c r="K2122" i="41"/>
  <c r="K2138" i="41"/>
  <c r="Q2138" i="41" s="1"/>
  <c r="K2141" i="41"/>
  <c r="K85" i="49"/>
  <c r="R1889" i="41"/>
  <c r="R1890" i="41" s="1"/>
  <c r="J99" i="51"/>
  <c r="R2179" i="41"/>
  <c r="R2180" i="41" s="1"/>
  <c r="R772" i="41"/>
  <c r="R771" i="41"/>
  <c r="J100" i="51"/>
  <c r="R1921" i="41"/>
  <c r="R1922" i="41" s="1"/>
  <c r="K94" i="49"/>
  <c r="J34" i="51"/>
  <c r="J53" i="51"/>
  <c r="J104" i="51"/>
  <c r="K1933" i="41"/>
  <c r="K1939" i="41"/>
  <c r="K1941" i="41"/>
  <c r="K1946" i="41"/>
  <c r="K1932" i="41"/>
  <c r="K1938" i="41"/>
  <c r="K1935" i="41"/>
  <c r="K1931" i="41"/>
  <c r="K1936" i="41"/>
  <c r="Q682" i="41"/>
  <c r="K1944" i="41"/>
  <c r="K1930" i="41"/>
  <c r="K1940" i="41"/>
  <c r="K1943" i="41"/>
  <c r="K1929" i="41"/>
  <c r="G1937" i="41" s="1"/>
  <c r="K1942" i="41"/>
  <c r="K1937" i="41"/>
  <c r="K1934" i="41"/>
  <c r="K1945" i="41"/>
  <c r="K34" i="49"/>
  <c r="K141" i="49"/>
  <c r="R1881" i="35"/>
  <c r="R1882" i="35" s="1"/>
  <c r="J68" i="51"/>
  <c r="J23" i="51"/>
  <c r="R633" i="41"/>
  <c r="R1860" i="41"/>
  <c r="R1861" i="41" s="1"/>
  <c r="J63" i="51"/>
  <c r="R1942" i="35"/>
  <c r="R1943" i="35" s="1"/>
  <c r="J36" i="51"/>
  <c r="J62" i="51"/>
  <c r="R1528" i="41"/>
  <c r="K195" i="49"/>
  <c r="R1529" i="41"/>
  <c r="Q1489" i="35"/>
  <c r="D68" i="49"/>
  <c r="R635" i="35"/>
  <c r="R774" i="35"/>
  <c r="K1487" i="41"/>
  <c r="K1463" i="41"/>
  <c r="K1439" i="41"/>
  <c r="C11" i="51"/>
  <c r="R634" i="35"/>
  <c r="R773" i="35"/>
  <c r="C149" i="51" l="1"/>
  <c r="C155" i="51"/>
  <c r="C205" i="51"/>
  <c r="C202" i="51"/>
  <c r="C147" i="51"/>
  <c r="K87" i="49"/>
  <c r="C230" i="49"/>
  <c r="K76" i="49"/>
  <c r="C214" i="49"/>
  <c r="J146" i="51"/>
  <c r="J170" i="51"/>
  <c r="K203" i="49"/>
  <c r="J203" i="51"/>
  <c r="J155" i="51"/>
  <c r="J151" i="51"/>
  <c r="K142" i="49"/>
  <c r="J142" i="51"/>
  <c r="K127" i="49"/>
  <c r="J127" i="51"/>
  <c r="J172" i="51"/>
  <c r="J202" i="51"/>
  <c r="K146" i="49"/>
  <c r="C207" i="51"/>
  <c r="C224" i="51"/>
  <c r="J87" i="51"/>
  <c r="C230" i="51"/>
  <c r="C237" i="51"/>
  <c r="J98" i="51"/>
  <c r="C196" i="51"/>
  <c r="C184" i="51"/>
  <c r="C225" i="51"/>
  <c r="C222" i="51"/>
  <c r="J85" i="51"/>
  <c r="C216" i="51"/>
  <c r="J79" i="51"/>
  <c r="C213" i="51"/>
  <c r="C161" i="51"/>
  <c r="J43" i="51"/>
  <c r="C157" i="51"/>
  <c r="C219" i="51"/>
  <c r="J76" i="51"/>
  <c r="C208" i="51"/>
  <c r="C146" i="51"/>
  <c r="J35" i="51"/>
  <c r="C140" i="51"/>
  <c r="C221" i="51"/>
  <c r="J56" i="51"/>
  <c r="C228" i="51"/>
  <c r="C232" i="51"/>
  <c r="C119" i="51"/>
  <c r="C126" i="51"/>
  <c r="C215" i="51"/>
  <c r="C206" i="51"/>
  <c r="C170" i="51"/>
  <c r="C95" i="51"/>
  <c r="C179" i="51"/>
  <c r="C209" i="51"/>
  <c r="C200" i="51"/>
  <c r="C142" i="51"/>
  <c r="C132" i="51"/>
  <c r="C154" i="51"/>
  <c r="C220" i="51"/>
  <c r="J84" i="51"/>
  <c r="K98" i="49"/>
  <c r="C11" i="49"/>
  <c r="C22" i="51"/>
  <c r="K56" i="49"/>
  <c r="C21" i="49"/>
  <c r="C49" i="51"/>
  <c r="K172" i="49"/>
  <c r="K79" i="49"/>
  <c r="K170" i="49"/>
  <c r="K202" i="49"/>
  <c r="R708" i="35"/>
  <c r="K1441" i="35"/>
  <c r="Q1441" i="35" s="1"/>
  <c r="C75" i="49" s="1"/>
  <c r="K84" i="49"/>
  <c r="K35" i="49"/>
  <c r="K155" i="49"/>
  <c r="K151" i="49"/>
  <c r="K43" i="49"/>
  <c r="R2171" i="35"/>
  <c r="R2172" i="35" s="1"/>
  <c r="R707" i="35"/>
  <c r="Q1958" i="35"/>
  <c r="D186" i="32"/>
  <c r="F186" i="32" s="1"/>
  <c r="D185" i="32"/>
  <c r="F185" i="32" s="1"/>
  <c r="J1958" i="35"/>
  <c r="J1962" i="35" s="1"/>
  <c r="J1968" i="35" s="1"/>
  <c r="J1937" i="41"/>
  <c r="J1941" i="41" s="1"/>
  <c r="J1947" i="41" s="1"/>
  <c r="O1937" i="41"/>
  <c r="Q1937" i="41" s="1"/>
  <c r="C97" i="51" s="1"/>
  <c r="J89" i="51"/>
  <c r="J41" i="51"/>
  <c r="J91" i="51"/>
  <c r="R705" i="41"/>
  <c r="R706" i="41"/>
  <c r="R2150" i="41"/>
  <c r="R2151" i="41" s="1"/>
  <c r="J90" i="51"/>
  <c r="J80" i="51"/>
  <c r="J95" i="51"/>
  <c r="J96" i="51"/>
  <c r="J94" i="51"/>
  <c r="J86" i="51"/>
  <c r="J52" i="51"/>
  <c r="Q1487" i="41"/>
  <c r="F185" i="40"/>
  <c r="F186" i="40"/>
  <c r="R1507" i="35"/>
  <c r="R1506" i="35"/>
  <c r="K1465" i="35"/>
  <c r="Q1465" i="35" s="1"/>
  <c r="F113" i="40"/>
  <c r="F114" i="40"/>
  <c r="J120" i="51" l="1"/>
  <c r="C87" i="49"/>
  <c r="K13" i="49"/>
  <c r="C97" i="49"/>
  <c r="K112" i="49"/>
  <c r="J112" i="51"/>
  <c r="C89" i="51"/>
  <c r="J13" i="51"/>
  <c r="C93" i="51"/>
  <c r="F201" i="40"/>
  <c r="F201" i="32"/>
  <c r="F135" i="40"/>
  <c r="R1968" i="35"/>
  <c r="R1969" i="35" s="1"/>
  <c r="K120" i="49"/>
  <c r="R1947" i="41"/>
  <c r="R1948" i="41" s="1"/>
  <c r="J12" i="51"/>
  <c r="R1505" i="41"/>
  <c r="R1504" i="41"/>
  <c r="Q1463" i="41"/>
  <c r="C87" i="51" s="1"/>
  <c r="Q1439" i="41"/>
  <c r="C75" i="51" s="1"/>
  <c r="R1483" i="35"/>
  <c r="R1482" i="35"/>
  <c r="R1459" i="35"/>
  <c r="R1458" i="35"/>
  <c r="J109" i="51" l="1"/>
  <c r="J31" i="36" s="1"/>
  <c r="J32" i="36"/>
  <c r="F207" i="40"/>
  <c r="F206" i="40"/>
  <c r="F203" i="40"/>
  <c r="F141" i="40"/>
  <c r="F140" i="40"/>
  <c r="C19" i="42" s="1"/>
  <c r="F137" i="40"/>
  <c r="C82" i="51"/>
  <c r="C83" i="51"/>
  <c r="F135" i="32"/>
  <c r="R1457" i="41"/>
  <c r="R1481" i="41"/>
  <c r="R1480" i="41"/>
  <c r="R1456" i="41"/>
  <c r="E209" i="40" l="1"/>
  <c r="E143" i="40"/>
  <c r="F207" i="32"/>
  <c r="F206" i="32"/>
  <c r="F203" i="32"/>
  <c r="J19" i="36"/>
  <c r="C262" i="51"/>
  <c r="F137" i="32"/>
  <c r="C22" i="38" s="1"/>
  <c r="D24" i="38" s="1"/>
  <c r="C22" i="42"/>
  <c r="C16" i="42" s="1"/>
  <c r="K21" i="42"/>
  <c r="K18" i="42" s="1"/>
  <c r="I21" i="42"/>
  <c r="I18" i="42" s="1"/>
  <c r="F21" i="42"/>
  <c r="F18" i="42" s="1"/>
  <c r="E21" i="42"/>
  <c r="D21" i="42"/>
  <c r="H21" i="42"/>
  <c r="H18" i="42" s="1"/>
  <c r="O21" i="42"/>
  <c r="N21" i="42"/>
  <c r="J21" i="42"/>
  <c r="J18" i="42" s="1"/>
  <c r="M21" i="42"/>
  <c r="M18" i="42" s="1"/>
  <c r="G21" i="42"/>
  <c r="G18" i="42" s="1"/>
  <c r="L21" i="42"/>
  <c r="L18" i="42" s="1"/>
  <c r="F141" i="32"/>
  <c r="F140" i="32"/>
  <c r="C19" i="38" s="1"/>
  <c r="E21" i="38" s="1"/>
  <c r="E209" i="32" l="1"/>
  <c r="E68" i="51"/>
  <c r="J33" i="36"/>
  <c r="L33" i="36" s="1"/>
  <c r="O24" i="38"/>
  <c r="E24" i="38"/>
  <c r="E18" i="38" s="1"/>
  <c r="N24" i="38"/>
  <c r="H21" i="38"/>
  <c r="H18" i="38" s="1"/>
  <c r="C16" i="38"/>
  <c r="N21" i="38"/>
  <c r="D21" i="38"/>
  <c r="D18" i="38" s="1"/>
  <c r="K21" i="38"/>
  <c r="K18" i="38" s="1"/>
  <c r="I21" i="38"/>
  <c r="I18" i="38" s="1"/>
  <c r="G21" i="38"/>
  <c r="G18" i="38" s="1"/>
  <c r="P21" i="42"/>
  <c r="Q21" i="42" s="1"/>
  <c r="O24" i="42"/>
  <c r="O18" i="42" s="1"/>
  <c r="E24" i="42"/>
  <c r="E18" i="42" s="1"/>
  <c r="N24" i="42"/>
  <c r="N18" i="42" s="1"/>
  <c r="D24" i="42"/>
  <c r="F21" i="38"/>
  <c r="F18" i="38" s="1"/>
  <c r="L21" i="38"/>
  <c r="L18" i="38" s="1"/>
  <c r="M21" i="38"/>
  <c r="M18" i="38" s="1"/>
  <c r="J21" i="38"/>
  <c r="J18" i="38" s="1"/>
  <c r="O21" i="38"/>
  <c r="E143" i="32"/>
  <c r="J34" i="36" l="1"/>
  <c r="C44" i="36" s="1"/>
  <c r="N18" i="38"/>
  <c r="O18" i="38"/>
  <c r="P24" i="38"/>
  <c r="Q24" i="38" s="1"/>
  <c r="P21" i="38"/>
  <c r="Q21" i="38" s="1"/>
  <c r="P24" i="42"/>
  <c r="Q24" i="42" s="1"/>
  <c r="D18" i="42"/>
  <c r="D44" i="36" l="1"/>
  <c r="D46" i="36" s="1"/>
  <c r="E47" i="36" s="1"/>
  <c r="P18" i="42"/>
  <c r="Q18" i="42" s="1"/>
  <c r="P18" i="38"/>
  <c r="Q18" i="38" s="1"/>
  <c r="M2" i="40" l="1"/>
  <c r="G189" i="40" s="1"/>
  <c r="H189" i="40" s="1"/>
  <c r="I189" i="40" s="1"/>
  <c r="D34" i="36"/>
  <c r="D39" i="36"/>
  <c r="D40" i="36" s="1"/>
  <c r="D33" i="36"/>
  <c r="E43" i="36"/>
  <c r="E42" i="36"/>
  <c r="E45" i="36"/>
  <c r="E44" i="36"/>
  <c r="D36" i="36"/>
  <c r="D35" i="36"/>
  <c r="G6" i="40" l="1"/>
  <c r="H6" i="40" s="1"/>
  <c r="I6" i="40" s="1"/>
  <c r="G194" i="40"/>
  <c r="H194" i="40" s="1"/>
  <c r="I194" i="40" s="1"/>
  <c r="G30" i="40"/>
  <c r="H30" i="40" s="1"/>
  <c r="I30" i="40" s="1"/>
  <c r="G21" i="40"/>
  <c r="H21" i="40" s="1"/>
  <c r="I21" i="40" s="1"/>
  <c r="G61" i="40"/>
  <c r="H61" i="40" s="1"/>
  <c r="I61" i="40" s="1"/>
  <c r="G100" i="40"/>
  <c r="H100" i="40" s="1"/>
  <c r="I100" i="40" s="1"/>
  <c r="D31" i="51" s="1"/>
  <c r="G11" i="40"/>
  <c r="H11" i="40" s="1"/>
  <c r="I11" i="40" s="1"/>
  <c r="G179" i="40"/>
  <c r="H179" i="40" s="1"/>
  <c r="I179" i="40" s="1"/>
  <c r="G52" i="40"/>
  <c r="H52" i="40" s="1"/>
  <c r="I52" i="40" s="1"/>
  <c r="G162" i="40"/>
  <c r="H162" i="40" s="1"/>
  <c r="I162" i="40" s="1"/>
  <c r="G82" i="40"/>
  <c r="H82" i="40" s="1"/>
  <c r="I82" i="40" s="1"/>
  <c r="G121" i="40"/>
  <c r="H121" i="40" s="1"/>
  <c r="I121" i="40" s="1"/>
  <c r="G85" i="40"/>
  <c r="H85" i="40" s="1"/>
  <c r="I85" i="40" s="1"/>
  <c r="G197" i="40"/>
  <c r="H197" i="40" s="1"/>
  <c r="I197" i="40" s="1"/>
  <c r="G151" i="40"/>
  <c r="H151" i="40" s="1"/>
  <c r="I151" i="40" s="1"/>
  <c r="G92" i="40"/>
  <c r="H92" i="40" s="1"/>
  <c r="I92" i="40" s="1"/>
  <c r="D33" i="51" s="1"/>
  <c r="E46" i="36"/>
  <c r="G89" i="40"/>
  <c r="H89" i="40" s="1"/>
  <c r="I89" i="40" s="1"/>
  <c r="G31" i="40"/>
  <c r="H31" i="40" s="1"/>
  <c r="I31" i="40" s="1"/>
  <c r="G24" i="40"/>
  <c r="H24" i="40" s="1"/>
  <c r="I24" i="40" s="1"/>
  <c r="G127" i="40"/>
  <c r="H127" i="40" s="1"/>
  <c r="I127" i="40" s="1"/>
  <c r="G16" i="40"/>
  <c r="H16" i="40" s="1"/>
  <c r="I16" i="40" s="1"/>
  <c r="G57" i="40"/>
  <c r="H57" i="40" s="1"/>
  <c r="I57" i="40" s="1"/>
  <c r="G192" i="40"/>
  <c r="H192" i="40" s="1"/>
  <c r="I192" i="40" s="1"/>
  <c r="G63" i="40"/>
  <c r="H63" i="40" s="1"/>
  <c r="I63" i="40" s="1"/>
  <c r="G181" i="40"/>
  <c r="H181" i="40" s="1"/>
  <c r="I181" i="40" s="1"/>
  <c r="G114" i="40"/>
  <c r="H114" i="40" s="1"/>
  <c r="I114" i="40" s="1"/>
  <c r="D22" i="51" s="1"/>
  <c r="G81" i="40"/>
  <c r="H81" i="40" s="1"/>
  <c r="I81" i="40" s="1"/>
  <c r="G106" i="40"/>
  <c r="H106" i="40" s="1"/>
  <c r="I106" i="40" s="1"/>
  <c r="D51" i="51" s="1"/>
  <c r="G200" i="40"/>
  <c r="H200" i="40" s="1"/>
  <c r="I200" i="40" s="1"/>
  <c r="G170" i="40"/>
  <c r="H170" i="40" s="1"/>
  <c r="I170" i="40" s="1"/>
  <c r="G55" i="40"/>
  <c r="H55" i="40" s="1"/>
  <c r="I55" i="40" s="1"/>
  <c r="G84" i="40"/>
  <c r="H84" i="40" s="1"/>
  <c r="I84" i="40" s="1"/>
  <c r="G172" i="40"/>
  <c r="H172" i="40" s="1"/>
  <c r="I172" i="40" s="1"/>
  <c r="G193" i="40"/>
  <c r="H193" i="40" s="1"/>
  <c r="I193" i="40" s="1"/>
  <c r="G67" i="40"/>
  <c r="H67" i="40" s="1"/>
  <c r="I67" i="40" s="1"/>
  <c r="G50" i="40"/>
  <c r="H50" i="40" s="1"/>
  <c r="I50" i="40" s="1"/>
  <c r="G95" i="40"/>
  <c r="H95" i="40" s="1"/>
  <c r="I95" i="40" s="1"/>
  <c r="G164" i="40"/>
  <c r="H164" i="40" s="1"/>
  <c r="I164" i="40" s="1"/>
  <c r="G22" i="40"/>
  <c r="H22" i="40" s="1"/>
  <c r="I22" i="40" s="1"/>
  <c r="G180" i="40"/>
  <c r="H180" i="40" s="1"/>
  <c r="I180" i="40" s="1"/>
  <c r="G17" i="40"/>
  <c r="H17" i="40" s="1"/>
  <c r="I17" i="40" s="1"/>
  <c r="G76" i="40"/>
  <c r="H76" i="40" s="1"/>
  <c r="I76" i="40" s="1"/>
  <c r="G86" i="40"/>
  <c r="H86" i="40" s="1"/>
  <c r="I86" i="40" s="1"/>
  <c r="G128" i="40"/>
  <c r="H128" i="40" s="1"/>
  <c r="I128" i="40" s="1"/>
  <c r="G110" i="40"/>
  <c r="H110" i="40" s="1"/>
  <c r="I110" i="40" s="1"/>
  <c r="D6" i="51" s="1"/>
  <c r="G20" i="40"/>
  <c r="H20" i="40" s="1"/>
  <c r="I20" i="40" s="1"/>
  <c r="G153" i="40"/>
  <c r="H153" i="40" s="1"/>
  <c r="I153" i="40" s="1"/>
  <c r="G185" i="40"/>
  <c r="H185" i="40" s="1"/>
  <c r="I185" i="40" s="1"/>
  <c r="G158" i="40"/>
  <c r="H158" i="40" s="1"/>
  <c r="I158" i="40" s="1"/>
  <c r="G58" i="40"/>
  <c r="H58" i="40" s="1"/>
  <c r="I58" i="40" s="1"/>
  <c r="G90" i="40"/>
  <c r="H90" i="40" s="1"/>
  <c r="I90" i="40" s="1"/>
  <c r="D46" i="51" s="1"/>
  <c r="G190" i="40"/>
  <c r="H190" i="40" s="1"/>
  <c r="I190" i="40" s="1"/>
  <c r="G97" i="40"/>
  <c r="H97" i="40" s="1"/>
  <c r="I97" i="40" s="1"/>
  <c r="D43" i="51" s="1"/>
  <c r="G98" i="40"/>
  <c r="H98" i="40" s="1"/>
  <c r="I98" i="40" s="1"/>
  <c r="D44" i="51" s="1"/>
  <c r="G119" i="40"/>
  <c r="H119" i="40" s="1"/>
  <c r="I119" i="40" s="1"/>
  <c r="D37" i="36"/>
  <c r="D47" i="36" s="1"/>
  <c r="G37" i="40"/>
  <c r="H37" i="40" s="1"/>
  <c r="I37" i="40" s="1"/>
  <c r="G160" i="40"/>
  <c r="H160" i="40" s="1"/>
  <c r="I160" i="40" s="1"/>
  <c r="G178" i="40"/>
  <c r="H178" i="40" s="1"/>
  <c r="I178" i="40" s="1"/>
  <c r="G167" i="40"/>
  <c r="H167" i="40" s="1"/>
  <c r="I167" i="40" s="1"/>
  <c r="G44" i="40"/>
  <c r="H44" i="40" s="1"/>
  <c r="I44" i="40" s="1"/>
  <c r="G70" i="40"/>
  <c r="H70" i="40" s="1"/>
  <c r="I70" i="40" s="1"/>
  <c r="D26" i="51" s="1"/>
  <c r="G112" i="40"/>
  <c r="H112" i="40" s="1"/>
  <c r="I112" i="40" s="1"/>
  <c r="D17" i="51" s="1"/>
  <c r="G177" i="40"/>
  <c r="H177" i="40" s="1"/>
  <c r="I177" i="40" s="1"/>
  <c r="G102" i="40"/>
  <c r="H102" i="40" s="1"/>
  <c r="I102" i="40" s="1"/>
  <c r="D36" i="51" s="1"/>
  <c r="G72" i="40"/>
  <c r="H72" i="40" s="1"/>
  <c r="I72" i="40" s="1"/>
  <c r="G123" i="40"/>
  <c r="H123" i="40" s="1"/>
  <c r="I123" i="40" s="1"/>
  <c r="G122" i="40"/>
  <c r="H122" i="40" s="1"/>
  <c r="I122" i="40" s="1"/>
  <c r="G166" i="40"/>
  <c r="H166" i="40" s="1"/>
  <c r="I166" i="40" s="1"/>
  <c r="G7" i="40"/>
  <c r="H7" i="40" s="1"/>
  <c r="I7" i="40" s="1"/>
  <c r="D27" i="51" s="1"/>
  <c r="G154" i="40"/>
  <c r="H154" i="40" s="1"/>
  <c r="I154" i="40" s="1"/>
  <c r="G68" i="40"/>
  <c r="H68" i="40" s="1"/>
  <c r="I68" i="40" s="1"/>
  <c r="G87" i="40"/>
  <c r="H87" i="40" s="1"/>
  <c r="I87" i="40" s="1"/>
  <c r="G174" i="40"/>
  <c r="H174" i="40" s="1"/>
  <c r="I174" i="40" s="1"/>
  <c r="G129" i="40"/>
  <c r="H129" i="40" s="1"/>
  <c r="I129" i="40" s="1"/>
  <c r="G186" i="40"/>
  <c r="H186" i="40" s="1"/>
  <c r="I186" i="40" s="1"/>
  <c r="G93" i="40"/>
  <c r="H93" i="40" s="1"/>
  <c r="I93" i="40" s="1"/>
  <c r="D48" i="51" s="1"/>
  <c r="G18" i="40"/>
  <c r="H18" i="40" s="1"/>
  <c r="I18" i="40" s="1"/>
  <c r="G64" i="40"/>
  <c r="H64" i="40" s="1"/>
  <c r="I64" i="40" s="1"/>
  <c r="G176" i="40"/>
  <c r="H176" i="40" s="1"/>
  <c r="I176" i="40" s="1"/>
  <c r="G173" i="40"/>
  <c r="H173" i="40" s="1"/>
  <c r="I173" i="40" s="1"/>
  <c r="G28" i="40"/>
  <c r="H28" i="40" s="1"/>
  <c r="I28" i="40" s="1"/>
  <c r="G191" i="40"/>
  <c r="H191" i="40" s="1"/>
  <c r="I191" i="40" s="1"/>
  <c r="G8" i="40"/>
  <c r="H8" i="40" s="1"/>
  <c r="I8" i="40" s="1"/>
  <c r="D7" i="51" s="1"/>
  <c r="G124" i="40"/>
  <c r="H124" i="40" s="1"/>
  <c r="I124" i="40" s="1"/>
  <c r="G183" i="40"/>
  <c r="H183" i="40" s="1"/>
  <c r="I183" i="40" s="1"/>
  <c r="G103" i="40"/>
  <c r="H103" i="40" s="1"/>
  <c r="I103" i="40" s="1"/>
  <c r="D30" i="51" s="1"/>
  <c r="G132" i="40"/>
  <c r="H132" i="40" s="1"/>
  <c r="I132" i="40" s="1"/>
  <c r="G163" i="40"/>
  <c r="H163" i="40" s="1"/>
  <c r="I163" i="40" s="1"/>
  <c r="G9" i="40"/>
  <c r="H9" i="40" s="1"/>
  <c r="I9" i="40" s="1"/>
  <c r="G54" i="40"/>
  <c r="H54" i="40" s="1"/>
  <c r="I54" i="40" s="1"/>
  <c r="G65" i="40"/>
  <c r="H65" i="40" s="1"/>
  <c r="I65" i="40" s="1"/>
  <c r="D18" i="51" s="1"/>
  <c r="G78" i="40"/>
  <c r="H78" i="40" s="1"/>
  <c r="I78" i="40" s="1"/>
  <c r="G115" i="40"/>
  <c r="H115" i="40" s="1"/>
  <c r="I115" i="40" s="1"/>
  <c r="D49" i="51" s="1"/>
  <c r="G88" i="40"/>
  <c r="H88" i="40" s="1"/>
  <c r="I88" i="40" s="1"/>
  <c r="D35" i="51" s="1"/>
  <c r="G111" i="40"/>
  <c r="H111" i="40" s="1"/>
  <c r="I111" i="40" s="1"/>
  <c r="G155" i="40"/>
  <c r="H155" i="40" s="1"/>
  <c r="I155" i="40" s="1"/>
  <c r="G157" i="40"/>
  <c r="H157" i="40" s="1"/>
  <c r="I157" i="40" s="1"/>
  <c r="G99" i="40"/>
  <c r="H99" i="40" s="1"/>
  <c r="I99" i="40" s="1"/>
  <c r="D29" i="51" s="1"/>
  <c r="G25" i="40"/>
  <c r="H25" i="40" s="1"/>
  <c r="I25" i="40" s="1"/>
  <c r="G188" i="40"/>
  <c r="H188" i="40" s="1"/>
  <c r="I188" i="40" s="1"/>
  <c r="G120" i="40"/>
  <c r="H120" i="40" s="1"/>
  <c r="I120" i="40" s="1"/>
  <c r="G175" i="40"/>
  <c r="H175" i="40" s="1"/>
  <c r="I175" i="40" s="1"/>
  <c r="G13" i="40"/>
  <c r="H13" i="40" s="1"/>
  <c r="I13" i="40" s="1"/>
  <c r="G73" i="40"/>
  <c r="H73" i="40" s="1"/>
  <c r="I73" i="40" s="1"/>
  <c r="G56" i="40"/>
  <c r="H56" i="40" s="1"/>
  <c r="I56" i="40" s="1"/>
  <c r="G15" i="40"/>
  <c r="H15" i="40" s="1"/>
  <c r="I15" i="40" s="1"/>
  <c r="G45" i="40"/>
  <c r="H45" i="40" s="1"/>
  <c r="I45" i="40" s="1"/>
  <c r="G36" i="40"/>
  <c r="H36" i="40" s="1"/>
  <c r="I36" i="40" s="1"/>
  <c r="G49" i="40"/>
  <c r="H49" i="40" s="1"/>
  <c r="I49" i="40" s="1"/>
  <c r="G130" i="40"/>
  <c r="H130" i="40" s="1"/>
  <c r="I130" i="40" s="1"/>
  <c r="G134" i="40"/>
  <c r="H134" i="40" s="1"/>
  <c r="I134" i="40" s="1"/>
  <c r="G35" i="40"/>
  <c r="H35" i="40" s="1"/>
  <c r="I35" i="40" s="1"/>
  <c r="G74" i="40"/>
  <c r="H74" i="40" s="1"/>
  <c r="I74" i="40" s="1"/>
  <c r="G105" i="40"/>
  <c r="H105" i="40" s="1"/>
  <c r="I105" i="40" s="1"/>
  <c r="D54" i="51" s="1"/>
  <c r="G165" i="40"/>
  <c r="H165" i="40" s="1"/>
  <c r="I165" i="40" s="1"/>
  <c r="G184" i="40"/>
  <c r="H184" i="40" s="1"/>
  <c r="I184" i="40" s="1"/>
  <c r="G66" i="40"/>
  <c r="H66" i="40" s="1"/>
  <c r="I66" i="40" s="1"/>
  <c r="D12" i="51" s="1"/>
  <c r="G34" i="40"/>
  <c r="H34" i="40" s="1"/>
  <c r="I34" i="40" s="1"/>
  <c r="G48" i="40"/>
  <c r="H48" i="40" s="1"/>
  <c r="I48" i="40" s="1"/>
  <c r="G125" i="40"/>
  <c r="H125" i="40" s="1"/>
  <c r="I125" i="40" s="1"/>
  <c r="G198" i="40"/>
  <c r="H198" i="40" s="1"/>
  <c r="I198" i="40" s="1"/>
  <c r="G109" i="40"/>
  <c r="H109" i="40" s="1"/>
  <c r="I109" i="40" s="1"/>
  <c r="D32" i="51" s="1"/>
  <c r="G38" i="40"/>
  <c r="H38" i="40" s="1"/>
  <c r="I38" i="40" s="1"/>
  <c r="G168" i="40"/>
  <c r="H168" i="40" s="1"/>
  <c r="I168" i="40" s="1"/>
  <c r="G80" i="40"/>
  <c r="H80" i="40" s="1"/>
  <c r="I80" i="40" s="1"/>
  <c r="G51" i="40"/>
  <c r="H51" i="40" s="1"/>
  <c r="I51" i="40" s="1"/>
  <c r="G101" i="40"/>
  <c r="H101" i="40" s="1"/>
  <c r="I101" i="40" s="1"/>
  <c r="D38" i="51" s="1"/>
  <c r="G14" i="40"/>
  <c r="H14" i="40" s="1"/>
  <c r="I14" i="40" s="1"/>
  <c r="G43" i="40"/>
  <c r="H43" i="40" s="1"/>
  <c r="I43" i="40" s="1"/>
  <c r="G161" i="40"/>
  <c r="H161" i="40" s="1"/>
  <c r="I161" i="40" s="1"/>
  <c r="G42" i="40"/>
  <c r="H42" i="40" s="1"/>
  <c r="I42" i="40" s="1"/>
  <c r="G156" i="40"/>
  <c r="H156" i="40" s="1"/>
  <c r="I156" i="40" s="1"/>
  <c r="G116" i="40"/>
  <c r="H116" i="40" s="1"/>
  <c r="I116" i="40" s="1"/>
  <c r="D39" i="51" s="1"/>
  <c r="G133" i="40"/>
  <c r="H133" i="40" s="1"/>
  <c r="I133" i="40" s="1"/>
  <c r="G196" i="40"/>
  <c r="H196" i="40" s="1"/>
  <c r="I196" i="40" s="1"/>
  <c r="G40" i="40"/>
  <c r="H40" i="40" s="1"/>
  <c r="I40" i="40" s="1"/>
  <c r="G69" i="40"/>
  <c r="H69" i="40" s="1"/>
  <c r="I69" i="40" s="1"/>
  <c r="D19" i="51" s="1"/>
  <c r="G113" i="40"/>
  <c r="H113" i="40" s="1"/>
  <c r="I113" i="40" s="1"/>
  <c r="D11" i="51" s="1"/>
  <c r="G152" i="40"/>
  <c r="H152" i="40" s="1"/>
  <c r="I152" i="40" s="1"/>
  <c r="G10" i="40"/>
  <c r="H10" i="40" s="1"/>
  <c r="I10" i="40" s="1"/>
  <c r="D8" i="51" s="1"/>
  <c r="G171" i="40"/>
  <c r="H171" i="40" s="1"/>
  <c r="I171" i="40" s="1"/>
  <c r="G104" i="40"/>
  <c r="H104" i="40" s="1"/>
  <c r="I104" i="40" s="1"/>
  <c r="D52" i="51" s="1"/>
  <c r="G41" i="40"/>
  <c r="H41" i="40" s="1"/>
  <c r="I41" i="40" s="1"/>
  <c r="G62" i="40"/>
  <c r="H62" i="40" s="1"/>
  <c r="I62" i="40" s="1"/>
  <c r="G107" i="40"/>
  <c r="H107" i="40" s="1"/>
  <c r="I107" i="40" s="1"/>
  <c r="D20" i="51" s="1"/>
  <c r="G131" i="40"/>
  <c r="H131" i="40" s="1"/>
  <c r="I131" i="40" s="1"/>
  <c r="G199" i="40"/>
  <c r="H199" i="40" s="1"/>
  <c r="I199" i="40" s="1"/>
  <c r="G94" i="40"/>
  <c r="H94" i="40" s="1"/>
  <c r="I94" i="40" s="1"/>
  <c r="D50" i="51" s="1"/>
  <c r="G79" i="40"/>
  <c r="H79" i="40" s="1"/>
  <c r="I79" i="40" s="1"/>
  <c r="G29" i="40"/>
  <c r="H29" i="40" s="1"/>
  <c r="I29" i="40" s="1"/>
  <c r="G27" i="40"/>
  <c r="H27" i="40" s="1"/>
  <c r="I27" i="40" s="1"/>
  <c r="G23" i="40"/>
  <c r="H23" i="40" s="1"/>
  <c r="I23" i="40" s="1"/>
  <c r="G187" i="40"/>
  <c r="H187" i="40" s="1"/>
  <c r="I187" i="40" s="1"/>
  <c r="G75" i="40"/>
  <c r="H75" i="40" s="1"/>
  <c r="I75" i="40" s="1"/>
  <c r="G32" i="40"/>
  <c r="H32" i="40" s="1"/>
  <c r="I32" i="40" s="1"/>
  <c r="G182" i="40"/>
  <c r="H182" i="40" s="1"/>
  <c r="I182" i="40" s="1"/>
  <c r="G169" i="40"/>
  <c r="H169" i="40" s="1"/>
  <c r="I169" i="40" s="1"/>
  <c r="G159" i="40"/>
  <c r="H159" i="40" s="1"/>
  <c r="I159" i="40" s="1"/>
  <c r="G118" i="40"/>
  <c r="H118" i="40" s="1"/>
  <c r="I118" i="40" s="1"/>
  <c r="G195" i="40"/>
  <c r="H195" i="40" s="1"/>
  <c r="I195" i="40" s="1"/>
  <c r="D34" i="51"/>
  <c r="D23" i="51"/>
  <c r="D45" i="51"/>
  <c r="D9" i="51"/>
  <c r="D13" i="51" l="1"/>
  <c r="D40" i="51"/>
  <c r="I117" i="40"/>
  <c r="D21" i="51"/>
  <c r="D53" i="51"/>
  <c r="D28" i="51"/>
  <c r="I77" i="40"/>
  <c r="D55" i="51"/>
  <c r="I126" i="40"/>
  <c r="I19" i="40"/>
  <c r="D5" i="51"/>
  <c r="E5" i="51" s="1"/>
  <c r="E6" i="51" s="1"/>
  <c r="E7" i="51" s="1"/>
  <c r="D16" i="51"/>
  <c r="I91" i="40"/>
  <c r="C37" i="42" s="1"/>
  <c r="M39" i="42" s="1"/>
  <c r="I60" i="40"/>
  <c r="I26" i="40"/>
  <c r="I39" i="40"/>
  <c r="I47" i="40"/>
  <c r="I108" i="40"/>
  <c r="C43" i="42" s="1"/>
  <c r="G45" i="42" s="1"/>
  <c r="I5" i="40"/>
  <c r="I12" i="40"/>
  <c r="D41" i="51"/>
  <c r="D10" i="51"/>
  <c r="I53" i="40"/>
  <c r="D15" i="51"/>
  <c r="I83" i="40"/>
  <c r="D14" i="51"/>
  <c r="D47" i="51"/>
  <c r="I201" i="40"/>
  <c r="D60" i="51" s="1"/>
  <c r="D24" i="51"/>
  <c r="D37" i="51"/>
  <c r="I33" i="40"/>
  <c r="D25" i="51"/>
  <c r="D42" i="51"/>
  <c r="I96" i="40"/>
  <c r="C40" i="42" s="1"/>
  <c r="H42" i="42" s="1"/>
  <c r="I71" i="40"/>
  <c r="N42" i="42" l="1"/>
  <c r="J45" i="42"/>
  <c r="K45" i="42"/>
  <c r="D45" i="42"/>
  <c r="L45" i="42"/>
  <c r="O45" i="42"/>
  <c r="N45" i="42"/>
  <c r="F45" i="42"/>
  <c r="I46" i="40"/>
  <c r="C31" i="42" s="1"/>
  <c r="I33" i="42" s="1"/>
  <c r="E45" i="42"/>
  <c r="N39" i="42"/>
  <c r="O39" i="42"/>
  <c r="D42" i="42"/>
  <c r="I4" i="40"/>
  <c r="D59" i="51"/>
  <c r="F5" i="51" s="1"/>
  <c r="I59" i="40"/>
  <c r="C34" i="42" s="1"/>
  <c r="M36" i="42" s="1"/>
  <c r="G42" i="42"/>
  <c r="L42" i="42"/>
  <c r="K42" i="42"/>
  <c r="H45" i="42"/>
  <c r="I45" i="42"/>
  <c r="M45" i="42"/>
  <c r="E42" i="42"/>
  <c r="J42" i="42"/>
  <c r="M42" i="42"/>
  <c r="F42" i="42"/>
  <c r="I42" i="42"/>
  <c r="O42" i="42"/>
  <c r="E8" i="51"/>
  <c r="F7" i="51" l="1"/>
  <c r="P39" i="42"/>
  <c r="Q39" i="42" s="1"/>
  <c r="J33" i="42"/>
  <c r="L36" i="42"/>
  <c r="I135" i="40"/>
  <c r="I208" i="40" s="1"/>
  <c r="P45" i="42"/>
  <c r="Q45" i="42" s="1"/>
  <c r="F6" i="51"/>
  <c r="I36" i="42"/>
  <c r="G33" i="42"/>
  <c r="K33" i="42"/>
  <c r="H33" i="42"/>
  <c r="C28" i="42"/>
  <c r="F30" i="42" s="1"/>
  <c r="F8" i="51"/>
  <c r="H36" i="42"/>
  <c r="J36" i="42"/>
  <c r="F60" i="51"/>
  <c r="K36" i="42"/>
  <c r="N36" i="42"/>
  <c r="P42" i="42"/>
  <c r="Q42" i="42" s="1"/>
  <c r="E9" i="51"/>
  <c r="F9" i="51" s="1"/>
  <c r="P36" i="42" l="1"/>
  <c r="Q36" i="42" s="1"/>
  <c r="I139" i="40"/>
  <c r="I138" i="40"/>
  <c r="C25" i="42" s="1"/>
  <c r="I142" i="40"/>
  <c r="I204" i="40"/>
  <c r="I205" i="40"/>
  <c r="P33" i="42"/>
  <c r="Q33" i="42" s="1"/>
  <c r="G30" i="42"/>
  <c r="H30" i="42"/>
  <c r="I30" i="42"/>
  <c r="E10" i="51"/>
  <c r="F10" i="51" s="1"/>
  <c r="H143" i="40" l="1"/>
  <c r="H144" i="40" s="1"/>
  <c r="C13" i="42"/>
  <c r="E15" i="42" s="1"/>
  <c r="P30" i="42"/>
  <c r="Q30" i="42" s="1"/>
  <c r="H209" i="40"/>
  <c r="H210" i="40" s="1"/>
  <c r="I214" i="40" s="1"/>
  <c r="E11" i="51"/>
  <c r="F11" i="51" s="1"/>
  <c r="N27" i="42"/>
  <c r="H27" i="42"/>
  <c r="M27" i="42"/>
  <c r="M53" i="42" s="1"/>
  <c r="L27" i="42"/>
  <c r="L53" i="42" s="1"/>
  <c r="D27" i="42"/>
  <c r="I27" i="42"/>
  <c r="O27" i="42"/>
  <c r="K27" i="42"/>
  <c r="K53" i="42" s="1"/>
  <c r="G27" i="42"/>
  <c r="F27" i="42"/>
  <c r="J27" i="42"/>
  <c r="J53" i="42" s="1"/>
  <c r="E27" i="42"/>
  <c r="F15" i="42" l="1"/>
  <c r="F53" i="42" s="1"/>
  <c r="I15" i="42"/>
  <c r="I53" i="42" s="1"/>
  <c r="H15" i="42"/>
  <c r="H53" i="42" s="1"/>
  <c r="G15" i="42"/>
  <c r="G53" i="42" s="1"/>
  <c r="E12" i="51"/>
  <c r="F12" i="51" s="1"/>
  <c r="P27" i="42"/>
  <c r="Q27" i="42" s="1"/>
  <c r="P15" i="42" l="1"/>
  <c r="Q15" i="42" s="1"/>
  <c r="E13" i="51"/>
  <c r="F13" i="51" s="1"/>
  <c r="R1183" i="35"/>
  <c r="Q2401" i="35"/>
  <c r="C203" i="49" s="1"/>
  <c r="Q2404" i="35"/>
  <c r="Q2405" i="35"/>
  <c r="Q2409" i="35"/>
  <c r="K2423" i="35"/>
  <c r="Q2423" i="35" s="1"/>
  <c r="K165" i="49" s="1"/>
  <c r="K2424" i="35"/>
  <c r="Q2424" i="35" s="1"/>
  <c r="C257" i="49" s="1"/>
  <c r="K2425" i="35"/>
  <c r="K2426" i="35"/>
  <c r="K2427" i="35"/>
  <c r="Q2427" i="35" s="1"/>
  <c r="K2428" i="35"/>
  <c r="Q2428" i="35" s="1"/>
  <c r="C116" i="49" s="1"/>
  <c r="K2429" i="35"/>
  <c r="K2430" i="35"/>
  <c r="K2431" i="35"/>
  <c r="K2432" i="35"/>
  <c r="K2433" i="35"/>
  <c r="K2434" i="35"/>
  <c r="K2435" i="35"/>
  <c r="Q2435" i="35" s="1"/>
  <c r="C213" i="49" s="1"/>
  <c r="K2436" i="35"/>
  <c r="K2437" i="35"/>
  <c r="K2438" i="35"/>
  <c r="K2439" i="35"/>
  <c r="K2440" i="35"/>
  <c r="K2441" i="35"/>
  <c r="Q2441" i="35" s="1"/>
  <c r="K2442" i="35"/>
  <c r="K2443" i="35"/>
  <c r="K2444" i="35"/>
  <c r="K2445" i="35"/>
  <c r="K2446" i="35"/>
  <c r="K2455" i="35"/>
  <c r="Q2455" i="35" s="1"/>
  <c r="K2456" i="35"/>
  <c r="K2457" i="35"/>
  <c r="K2458" i="35"/>
  <c r="Q2458" i="35" s="1"/>
  <c r="C70" i="49" s="1"/>
  <c r="K2459" i="35"/>
  <c r="K2460" i="35"/>
  <c r="K2461" i="35"/>
  <c r="K2462" i="35"/>
  <c r="K2463" i="35"/>
  <c r="K2464" i="35"/>
  <c r="K2465" i="35"/>
  <c r="Q2465" i="35" s="1"/>
  <c r="C117" i="49" s="1"/>
  <c r="K2466" i="35"/>
  <c r="Q2466" i="35" s="1"/>
  <c r="C152" i="49" s="1"/>
  <c r="K2467" i="35"/>
  <c r="K2468" i="35"/>
  <c r="K2469" i="35"/>
  <c r="K2470" i="35"/>
  <c r="K2471" i="35"/>
  <c r="K2472" i="35"/>
  <c r="K2473" i="35"/>
  <c r="K2474" i="35"/>
  <c r="K2475" i="35"/>
  <c r="C183" i="49" l="1"/>
  <c r="C197" i="49"/>
  <c r="K198" i="49"/>
  <c r="J198" i="51"/>
  <c r="K184" i="49"/>
  <c r="J184" i="51"/>
  <c r="J193" i="51"/>
  <c r="J165" i="51"/>
  <c r="K169" i="49"/>
  <c r="J169" i="51"/>
  <c r="E14" i="51"/>
  <c r="F14" i="51" s="1"/>
  <c r="K23" i="49"/>
  <c r="K69" i="49"/>
  <c r="K75" i="49"/>
  <c r="R2415" i="35"/>
  <c r="R2416" i="35" s="1"/>
  <c r="K38" i="49"/>
  <c r="K193" i="49"/>
  <c r="R2447" i="35"/>
  <c r="R2448" i="35" s="1"/>
  <c r="R2476" i="35"/>
  <c r="R2477" i="35" s="1"/>
  <c r="K207" i="49" l="1"/>
  <c r="J207" i="51"/>
  <c r="K189" i="49"/>
  <c r="J189" i="51"/>
  <c r="E15" i="51"/>
  <c r="F15" i="51" s="1"/>
  <c r="K109" i="49"/>
  <c r="J18" i="36" s="1"/>
  <c r="C262" i="49"/>
  <c r="E16" i="51" l="1"/>
  <c r="F16" i="51" s="1"/>
  <c r="E68" i="49"/>
  <c r="J20" i="36"/>
  <c r="E17" i="51" l="1"/>
  <c r="F17" i="51" s="1"/>
  <c r="J21" i="36"/>
  <c r="L20" i="36"/>
  <c r="C20" i="36" l="1"/>
  <c r="D20" i="36" s="1"/>
  <c r="D21" i="36" s="1"/>
  <c r="E22" i="36" s="1"/>
  <c r="E18" i="51"/>
  <c r="F18" i="51" s="1"/>
  <c r="E20" i="36" l="1"/>
  <c r="E18" i="36"/>
  <c r="D10" i="36"/>
  <c r="D12" i="36"/>
  <c r="D11" i="36"/>
  <c r="D9" i="36"/>
  <c r="D15" i="36"/>
  <c r="D16" i="36" s="1"/>
  <c r="M2" i="32"/>
  <c r="E19" i="36"/>
  <c r="E19" i="51"/>
  <c r="E20" i="51" s="1"/>
  <c r="G169" i="32" l="1"/>
  <c r="H169" i="32" s="1"/>
  <c r="I169" i="32" s="1"/>
  <c r="G151" i="32"/>
  <c r="H151" i="32" s="1"/>
  <c r="I151" i="32" s="1"/>
  <c r="G160" i="32"/>
  <c r="H160" i="32" s="1"/>
  <c r="I160" i="32" s="1"/>
  <c r="G164" i="32"/>
  <c r="H164" i="32" s="1"/>
  <c r="I164" i="32" s="1"/>
  <c r="E21" i="36"/>
  <c r="G43" i="32"/>
  <c r="H43" i="32" s="1"/>
  <c r="I43" i="32" s="1"/>
  <c r="G41" i="32"/>
  <c r="H41" i="32" s="1"/>
  <c r="I41" i="32" s="1"/>
  <c r="G48" i="32"/>
  <c r="H48" i="32" s="1"/>
  <c r="I48" i="32" s="1"/>
  <c r="D13" i="36"/>
  <c r="D22" i="36" s="1"/>
  <c r="G110" i="32"/>
  <c r="H110" i="32" s="1"/>
  <c r="I110" i="32" s="1"/>
  <c r="D6" i="49" s="1"/>
  <c r="G56" i="32"/>
  <c r="H56" i="32" s="1"/>
  <c r="I56" i="32" s="1"/>
  <c r="G61" i="32"/>
  <c r="H61" i="32" s="1"/>
  <c r="I61" i="32" s="1"/>
  <c r="D23" i="49" s="1"/>
  <c r="G112" i="32"/>
  <c r="H112" i="32" s="1"/>
  <c r="I112" i="32" s="1"/>
  <c r="D17" i="49" s="1"/>
  <c r="G124" i="32"/>
  <c r="H124" i="32" s="1"/>
  <c r="I124" i="32" s="1"/>
  <c r="G119" i="32"/>
  <c r="H119" i="32" s="1"/>
  <c r="I119" i="32" s="1"/>
  <c r="G64" i="32"/>
  <c r="H64" i="32" s="1"/>
  <c r="I64" i="32" s="1"/>
  <c r="G188" i="32"/>
  <c r="H188" i="32" s="1"/>
  <c r="I188" i="32" s="1"/>
  <c r="F19" i="51"/>
  <c r="G74" i="32"/>
  <c r="H74" i="32" s="1"/>
  <c r="I74" i="32" s="1"/>
  <c r="G10" i="32"/>
  <c r="H10" i="32" s="1"/>
  <c r="I10" i="32" s="1"/>
  <c r="D8" i="49" s="1"/>
  <c r="G76" i="32"/>
  <c r="H76" i="32" s="1"/>
  <c r="I76" i="32" s="1"/>
  <c r="G196" i="32"/>
  <c r="H196" i="32" s="1"/>
  <c r="I196" i="32" s="1"/>
  <c r="G8" i="32"/>
  <c r="H8" i="32" s="1"/>
  <c r="I8" i="32" s="1"/>
  <c r="D9" i="49" s="1"/>
  <c r="G22" i="32"/>
  <c r="H22" i="32" s="1"/>
  <c r="I22" i="32" s="1"/>
  <c r="G106" i="32"/>
  <c r="H106" i="32" s="1"/>
  <c r="I106" i="32" s="1"/>
  <c r="D51" i="49" s="1"/>
  <c r="G184" i="32"/>
  <c r="H184" i="32" s="1"/>
  <c r="I184" i="32" s="1"/>
  <c r="G180" i="32"/>
  <c r="H180" i="32" s="1"/>
  <c r="I180" i="32" s="1"/>
  <c r="G92" i="32"/>
  <c r="H92" i="32" s="1"/>
  <c r="I92" i="32" s="1"/>
  <c r="D33" i="49" s="1"/>
  <c r="G197" i="32"/>
  <c r="H197" i="32" s="1"/>
  <c r="I197" i="32" s="1"/>
  <c r="G102" i="32"/>
  <c r="H102" i="32" s="1"/>
  <c r="I102" i="32" s="1"/>
  <c r="D36" i="49" s="1"/>
  <c r="G193" i="32"/>
  <c r="H193" i="32" s="1"/>
  <c r="I193" i="32" s="1"/>
  <c r="G7" i="32"/>
  <c r="H7" i="32" s="1"/>
  <c r="I7" i="32" s="1"/>
  <c r="D27" i="49" s="1"/>
  <c r="G44" i="32"/>
  <c r="H44" i="32" s="1"/>
  <c r="I44" i="32" s="1"/>
  <c r="G107" i="32"/>
  <c r="H107" i="32" s="1"/>
  <c r="I107" i="32" s="1"/>
  <c r="D20" i="49" s="1"/>
  <c r="G175" i="32"/>
  <c r="H175" i="32" s="1"/>
  <c r="I175" i="32" s="1"/>
  <c r="G73" i="32"/>
  <c r="H73" i="32" s="1"/>
  <c r="I73" i="32" s="1"/>
  <c r="G20" i="32"/>
  <c r="H20" i="32" s="1"/>
  <c r="I20" i="32" s="1"/>
  <c r="G81" i="32"/>
  <c r="H81" i="32" s="1"/>
  <c r="I81" i="32" s="1"/>
  <c r="G189" i="32"/>
  <c r="H189" i="32" s="1"/>
  <c r="I189" i="32" s="1"/>
  <c r="G55" i="32"/>
  <c r="H55" i="32" s="1"/>
  <c r="I55" i="32" s="1"/>
  <c r="G134" i="32"/>
  <c r="H134" i="32" s="1"/>
  <c r="I134" i="32" s="1"/>
  <c r="G57" i="32"/>
  <c r="H57" i="32" s="1"/>
  <c r="I57" i="32" s="1"/>
  <c r="G86" i="32"/>
  <c r="H86" i="32" s="1"/>
  <c r="I86" i="32" s="1"/>
  <c r="G114" i="32"/>
  <c r="H114" i="32" s="1"/>
  <c r="I114" i="32" s="1"/>
  <c r="D21" i="49" s="1"/>
  <c r="G129" i="32"/>
  <c r="H129" i="32" s="1"/>
  <c r="I129" i="32" s="1"/>
  <c r="G181" i="32"/>
  <c r="H181" i="32" s="1"/>
  <c r="I181" i="32" s="1"/>
  <c r="G178" i="32"/>
  <c r="H178" i="32" s="1"/>
  <c r="I178" i="32" s="1"/>
  <c r="G121" i="32"/>
  <c r="H121" i="32" s="1"/>
  <c r="I121" i="32" s="1"/>
  <c r="G54" i="32"/>
  <c r="H54" i="32" s="1"/>
  <c r="I54" i="32" s="1"/>
  <c r="G170" i="32"/>
  <c r="H170" i="32" s="1"/>
  <c r="I170" i="32" s="1"/>
  <c r="G21" i="32"/>
  <c r="H21" i="32" s="1"/>
  <c r="I21" i="32" s="1"/>
  <c r="G104" i="32"/>
  <c r="H104" i="32" s="1"/>
  <c r="I104" i="32" s="1"/>
  <c r="D52" i="49" s="1"/>
  <c r="G167" i="32"/>
  <c r="H167" i="32" s="1"/>
  <c r="I167" i="32" s="1"/>
  <c r="G58" i="32"/>
  <c r="H58" i="32" s="1"/>
  <c r="I58" i="32" s="1"/>
  <c r="G162" i="32"/>
  <c r="H162" i="32" s="1"/>
  <c r="I162" i="32" s="1"/>
  <c r="G78" i="32"/>
  <c r="H78" i="32" s="1"/>
  <c r="I78" i="32" s="1"/>
  <c r="G185" i="32"/>
  <c r="H185" i="32" s="1"/>
  <c r="I185" i="32" s="1"/>
  <c r="G29" i="32"/>
  <c r="H29" i="32" s="1"/>
  <c r="I29" i="32" s="1"/>
  <c r="G16" i="32"/>
  <c r="H16" i="32" s="1"/>
  <c r="I16" i="32" s="1"/>
  <c r="G131" i="32"/>
  <c r="H131" i="32" s="1"/>
  <c r="I131" i="32" s="1"/>
  <c r="G32" i="32"/>
  <c r="H32" i="32" s="1"/>
  <c r="I32" i="32" s="1"/>
  <c r="G66" i="32"/>
  <c r="H66" i="32" s="1"/>
  <c r="I66" i="32" s="1"/>
  <c r="G90" i="32"/>
  <c r="H90" i="32" s="1"/>
  <c r="I90" i="32" s="1"/>
  <c r="D46" i="49" s="1"/>
  <c r="G111" i="32"/>
  <c r="H111" i="32" s="1"/>
  <c r="I111" i="32" s="1"/>
  <c r="D41" i="49" s="1"/>
  <c r="G172" i="32"/>
  <c r="H172" i="32" s="1"/>
  <c r="I172" i="32" s="1"/>
  <c r="G168" i="32"/>
  <c r="H168" i="32" s="1"/>
  <c r="I168" i="32" s="1"/>
  <c r="G157" i="32"/>
  <c r="H157" i="32" s="1"/>
  <c r="I157" i="32" s="1"/>
  <c r="G99" i="32"/>
  <c r="H99" i="32" s="1"/>
  <c r="I99" i="32" s="1"/>
  <c r="D29" i="49" s="1"/>
  <c r="G13" i="32"/>
  <c r="H13" i="32" s="1"/>
  <c r="I13" i="32" s="1"/>
  <c r="G101" i="32"/>
  <c r="H101" i="32" s="1"/>
  <c r="I101" i="32" s="1"/>
  <c r="D38" i="49" s="1"/>
  <c r="G27" i="32"/>
  <c r="H27" i="32" s="1"/>
  <c r="I27" i="32" s="1"/>
  <c r="G37" i="32"/>
  <c r="H37" i="32" s="1"/>
  <c r="I37" i="32" s="1"/>
  <c r="G116" i="32"/>
  <c r="H116" i="32" s="1"/>
  <c r="I116" i="32" s="1"/>
  <c r="D39" i="49" s="1"/>
  <c r="G176" i="32"/>
  <c r="H176" i="32" s="1"/>
  <c r="I176" i="32" s="1"/>
  <c r="G34" i="32"/>
  <c r="H34" i="32" s="1"/>
  <c r="I34" i="32" s="1"/>
  <c r="G45" i="32"/>
  <c r="H45" i="32" s="1"/>
  <c r="I45" i="32" s="1"/>
  <c r="G62" i="32"/>
  <c r="H62" i="32" s="1"/>
  <c r="I62" i="32" s="1"/>
  <c r="D25" i="49" s="1"/>
  <c r="G89" i="32"/>
  <c r="H89" i="32" s="1"/>
  <c r="I89" i="32" s="1"/>
  <c r="G113" i="32"/>
  <c r="H113" i="32" s="1"/>
  <c r="I113" i="32" s="1"/>
  <c r="D11" i="49" s="1"/>
  <c r="G163" i="32"/>
  <c r="H163" i="32" s="1"/>
  <c r="I163" i="32" s="1"/>
  <c r="G155" i="32"/>
  <c r="H155" i="32" s="1"/>
  <c r="I155" i="32" s="1"/>
  <c r="G152" i="32"/>
  <c r="H152" i="32" s="1"/>
  <c r="I152" i="32" s="1"/>
  <c r="G194" i="32"/>
  <c r="H194" i="32" s="1"/>
  <c r="I194" i="32" s="1"/>
  <c r="G28" i="32"/>
  <c r="H28" i="32" s="1"/>
  <c r="I28" i="32" s="1"/>
  <c r="G118" i="32"/>
  <c r="H118" i="32" s="1"/>
  <c r="I118" i="32" s="1"/>
  <c r="G183" i="32"/>
  <c r="H183" i="32" s="1"/>
  <c r="I183" i="32" s="1"/>
  <c r="G88" i="32"/>
  <c r="H88" i="32" s="1"/>
  <c r="I88" i="32" s="1"/>
  <c r="D35" i="49" s="1"/>
  <c r="G11" i="32"/>
  <c r="H11" i="32" s="1"/>
  <c r="I11" i="32" s="1"/>
  <c r="D45" i="49" s="1"/>
  <c r="G25" i="32"/>
  <c r="H25" i="32" s="1"/>
  <c r="I25" i="32" s="1"/>
  <c r="G42" i="32"/>
  <c r="H42" i="32" s="1"/>
  <c r="I42" i="32" s="1"/>
  <c r="G69" i="32"/>
  <c r="H69" i="32" s="1"/>
  <c r="I69" i="32" s="1"/>
  <c r="D19" i="49" s="1"/>
  <c r="G85" i="32"/>
  <c r="H85" i="32" s="1"/>
  <c r="I85" i="32" s="1"/>
  <c r="G115" i="32"/>
  <c r="H115" i="32" s="1"/>
  <c r="I115" i="32" s="1"/>
  <c r="D49" i="49" s="1"/>
  <c r="G182" i="32"/>
  <c r="H182" i="32" s="1"/>
  <c r="I182" i="32" s="1"/>
  <c r="G158" i="32"/>
  <c r="H158" i="32" s="1"/>
  <c r="I158" i="32" s="1"/>
  <c r="G191" i="32"/>
  <c r="H191" i="32" s="1"/>
  <c r="I191" i="32" s="1"/>
  <c r="G198" i="32"/>
  <c r="H198" i="32" s="1"/>
  <c r="I198" i="32" s="1"/>
  <c r="G40" i="32"/>
  <c r="H40" i="32" s="1"/>
  <c r="I40" i="32" s="1"/>
  <c r="G75" i="32"/>
  <c r="H75" i="32" s="1"/>
  <c r="I75" i="32" s="1"/>
  <c r="G103" i="32"/>
  <c r="H103" i="32" s="1"/>
  <c r="I103" i="32" s="1"/>
  <c r="D30" i="49" s="1"/>
  <c r="G109" i="32"/>
  <c r="H109" i="32" s="1"/>
  <c r="I109" i="32" s="1"/>
  <c r="D32" i="49" s="1"/>
  <c r="G132" i="32"/>
  <c r="H132" i="32" s="1"/>
  <c r="I132" i="32" s="1"/>
  <c r="G171" i="32"/>
  <c r="H171" i="32" s="1"/>
  <c r="I171" i="32" s="1"/>
  <c r="G200" i="32"/>
  <c r="H200" i="32" s="1"/>
  <c r="I200" i="32" s="1"/>
  <c r="G159" i="32"/>
  <c r="H159" i="32" s="1"/>
  <c r="I159" i="32" s="1"/>
  <c r="G186" i="32"/>
  <c r="H186" i="32" s="1"/>
  <c r="I186" i="32" s="1"/>
  <c r="G50" i="32"/>
  <c r="H50" i="32" s="1"/>
  <c r="I50" i="32" s="1"/>
  <c r="G72" i="32"/>
  <c r="H72" i="32" s="1"/>
  <c r="I72" i="32" s="1"/>
  <c r="G98" i="32"/>
  <c r="H98" i="32" s="1"/>
  <c r="I98" i="32" s="1"/>
  <c r="D44" i="49" s="1"/>
  <c r="G125" i="32"/>
  <c r="H125" i="32" s="1"/>
  <c r="I125" i="32" s="1"/>
  <c r="G133" i="32"/>
  <c r="H133" i="32" s="1"/>
  <c r="I133" i="32" s="1"/>
  <c r="G166" i="32"/>
  <c r="H166" i="32" s="1"/>
  <c r="I166" i="32" s="1"/>
  <c r="G192" i="32"/>
  <c r="H192" i="32" s="1"/>
  <c r="I192" i="32" s="1"/>
  <c r="G154" i="32"/>
  <c r="H154" i="32" s="1"/>
  <c r="I154" i="32" s="1"/>
  <c r="G195" i="32"/>
  <c r="H195" i="32" s="1"/>
  <c r="I195" i="32" s="1"/>
  <c r="G24" i="32"/>
  <c r="H24" i="32" s="1"/>
  <c r="I24" i="32" s="1"/>
  <c r="G18" i="32"/>
  <c r="H18" i="32" s="1"/>
  <c r="I18" i="32" s="1"/>
  <c r="G68" i="32"/>
  <c r="H68" i="32" s="1"/>
  <c r="I68" i="32" s="1"/>
  <c r="G87" i="32"/>
  <c r="H87" i="32" s="1"/>
  <c r="I87" i="32" s="1"/>
  <c r="G31" i="32"/>
  <c r="H31" i="32" s="1"/>
  <c r="I31" i="32" s="1"/>
  <c r="G30" i="32"/>
  <c r="H30" i="32" s="1"/>
  <c r="I30" i="32" s="1"/>
  <c r="G63" i="32"/>
  <c r="H63" i="32" s="1"/>
  <c r="I63" i="32" s="1"/>
  <c r="G84" i="32"/>
  <c r="H84" i="32" s="1"/>
  <c r="I84" i="32" s="1"/>
  <c r="G17" i="32"/>
  <c r="H17" i="32" s="1"/>
  <c r="I17" i="32" s="1"/>
  <c r="G9" i="32"/>
  <c r="H9" i="32" s="1"/>
  <c r="I9" i="32" s="1"/>
  <c r="G36" i="32"/>
  <c r="H36" i="32" s="1"/>
  <c r="I36" i="32" s="1"/>
  <c r="G52" i="32"/>
  <c r="H52" i="32" s="1"/>
  <c r="I52" i="32" s="1"/>
  <c r="G70" i="32"/>
  <c r="H70" i="32" s="1"/>
  <c r="I70" i="32" s="1"/>
  <c r="D26" i="49" s="1"/>
  <c r="G80" i="32"/>
  <c r="H80" i="32" s="1"/>
  <c r="I80" i="32" s="1"/>
  <c r="G94" i="32"/>
  <c r="H94" i="32" s="1"/>
  <c r="I94" i="32" s="1"/>
  <c r="D50" i="49" s="1"/>
  <c r="G105" i="32"/>
  <c r="H105" i="32" s="1"/>
  <c r="I105" i="32" s="1"/>
  <c r="D54" i="49" s="1"/>
  <c r="G123" i="32"/>
  <c r="H123" i="32" s="1"/>
  <c r="I123" i="32" s="1"/>
  <c r="G128" i="32"/>
  <c r="H128" i="32" s="1"/>
  <c r="I128" i="32" s="1"/>
  <c r="G153" i="32"/>
  <c r="H153" i="32" s="1"/>
  <c r="I153" i="32" s="1"/>
  <c r="G187" i="32"/>
  <c r="H187" i="32" s="1"/>
  <c r="I187" i="32" s="1"/>
  <c r="G165" i="32"/>
  <c r="H165" i="32" s="1"/>
  <c r="I165" i="32" s="1"/>
  <c r="G177" i="32"/>
  <c r="H177" i="32" s="1"/>
  <c r="I177" i="32" s="1"/>
  <c r="G15" i="32"/>
  <c r="H15" i="32" s="1"/>
  <c r="I15" i="32" s="1"/>
  <c r="G23" i="32"/>
  <c r="H23" i="32" s="1"/>
  <c r="I23" i="32" s="1"/>
  <c r="G38" i="32"/>
  <c r="H38" i="32" s="1"/>
  <c r="I38" i="32" s="1"/>
  <c r="G49" i="32"/>
  <c r="H49" i="32" s="1"/>
  <c r="I49" i="32" s="1"/>
  <c r="G65" i="32"/>
  <c r="H65" i="32" s="1"/>
  <c r="I65" i="32" s="1"/>
  <c r="D18" i="49" s="1"/>
  <c r="G82" i="32"/>
  <c r="H82" i="32" s="1"/>
  <c r="I82" i="32" s="1"/>
  <c r="G93" i="32"/>
  <c r="H93" i="32" s="1"/>
  <c r="I93" i="32" s="1"/>
  <c r="D48" i="49" s="1"/>
  <c r="G100" i="32"/>
  <c r="H100" i="32" s="1"/>
  <c r="I100" i="32" s="1"/>
  <c r="D31" i="49" s="1"/>
  <c r="G120" i="32"/>
  <c r="H120" i="32" s="1"/>
  <c r="I120" i="32" s="1"/>
  <c r="G130" i="32"/>
  <c r="H130" i="32" s="1"/>
  <c r="I130" i="32" s="1"/>
  <c r="G190" i="32"/>
  <c r="H190" i="32" s="1"/>
  <c r="I190" i="32" s="1"/>
  <c r="G179" i="32"/>
  <c r="H179" i="32" s="1"/>
  <c r="I179" i="32" s="1"/>
  <c r="G161" i="32"/>
  <c r="H161" i="32" s="1"/>
  <c r="I161" i="32" s="1"/>
  <c r="G173" i="32"/>
  <c r="H173" i="32" s="1"/>
  <c r="I173" i="32" s="1"/>
  <c r="G6" i="32"/>
  <c r="H6" i="32" s="1"/>
  <c r="I6" i="32" s="1"/>
  <c r="G14" i="32"/>
  <c r="H14" i="32" s="1"/>
  <c r="I14" i="32" s="1"/>
  <c r="G35" i="32"/>
  <c r="H35" i="32" s="1"/>
  <c r="I35" i="32" s="1"/>
  <c r="G51" i="32"/>
  <c r="H51" i="32" s="1"/>
  <c r="I51" i="32" s="1"/>
  <c r="G67" i="32"/>
  <c r="H67" i="32" s="1"/>
  <c r="I67" i="32" s="1"/>
  <c r="G79" i="32"/>
  <c r="H79" i="32" s="1"/>
  <c r="I79" i="32" s="1"/>
  <c r="G95" i="32"/>
  <c r="H95" i="32" s="1"/>
  <c r="I95" i="32" s="1"/>
  <c r="D34" i="49" s="1"/>
  <c r="G97" i="32"/>
  <c r="H97" i="32" s="1"/>
  <c r="I97" i="32" s="1"/>
  <c r="D42" i="49" s="1"/>
  <c r="G122" i="32"/>
  <c r="H122" i="32" s="1"/>
  <c r="I122" i="32" s="1"/>
  <c r="G127" i="32"/>
  <c r="H127" i="32" s="1"/>
  <c r="I127" i="32" s="1"/>
  <c r="G156" i="32"/>
  <c r="H156" i="32" s="1"/>
  <c r="I156" i="32" s="1"/>
  <c r="G174" i="32"/>
  <c r="H174" i="32" s="1"/>
  <c r="I174" i="32" s="1"/>
  <c r="G199" i="32"/>
  <c r="H199" i="32" s="1"/>
  <c r="I199" i="32" s="1"/>
  <c r="F20" i="51"/>
  <c r="E21" i="51"/>
  <c r="D7" i="49" l="1"/>
  <c r="D43" i="49"/>
  <c r="D53" i="49"/>
  <c r="D16" i="49"/>
  <c r="I19" i="32"/>
  <c r="D22" i="49"/>
  <c r="I83" i="32"/>
  <c r="D28" i="49"/>
  <c r="D13" i="49"/>
  <c r="I39" i="32"/>
  <c r="D24" i="49"/>
  <c r="I53" i="32"/>
  <c r="I71" i="32"/>
  <c r="D15" i="49"/>
  <c r="I33" i="32"/>
  <c r="I201" i="32"/>
  <c r="D12" i="49"/>
  <c r="D37" i="49"/>
  <c r="I12" i="32"/>
  <c r="D40" i="49"/>
  <c r="D47" i="49"/>
  <c r="I96" i="32"/>
  <c r="C40" i="38" s="1"/>
  <c r="E42" i="38" s="1"/>
  <c r="I5" i="32"/>
  <c r="D55" i="49"/>
  <c r="D5" i="49"/>
  <c r="E5" i="49" s="1"/>
  <c r="I117" i="32"/>
  <c r="C46" i="42" s="1"/>
  <c r="I108" i="32"/>
  <c r="C43" i="38" s="1"/>
  <c r="F45" i="38" s="1"/>
  <c r="D14" i="49"/>
  <c r="I60" i="32"/>
  <c r="I126" i="32"/>
  <c r="C49" i="42" s="1"/>
  <c r="I91" i="32"/>
  <c r="C37" i="38" s="1"/>
  <c r="O39" i="38" s="1"/>
  <c r="I77" i="32"/>
  <c r="I26" i="32"/>
  <c r="D10" i="49"/>
  <c r="I47" i="32"/>
  <c r="F21" i="51"/>
  <c r="E22" i="51"/>
  <c r="M39" i="38" l="1"/>
  <c r="N39" i="38"/>
  <c r="I46" i="32"/>
  <c r="C31" i="38" s="1"/>
  <c r="H33" i="38" s="1"/>
  <c r="C49" i="38"/>
  <c r="D51" i="38" s="1"/>
  <c r="K45" i="38"/>
  <c r="D45" i="38"/>
  <c r="O45" i="38"/>
  <c r="M45" i="38"/>
  <c r="E45" i="38"/>
  <c r="L45" i="38"/>
  <c r="N45" i="38"/>
  <c r="N42" i="38"/>
  <c r="F42" i="38"/>
  <c r="I42" i="38"/>
  <c r="I59" i="32"/>
  <c r="C34" i="38" s="1"/>
  <c r="L36" i="38" s="1"/>
  <c r="D42" i="38"/>
  <c r="M42" i="38"/>
  <c r="H42" i="38"/>
  <c r="J42" i="38"/>
  <c r="L42" i="38"/>
  <c r="K42" i="38"/>
  <c r="G42" i="38"/>
  <c r="I4" i="32"/>
  <c r="C46" i="38"/>
  <c r="O48" i="38" s="1"/>
  <c r="D59" i="49"/>
  <c r="F5" i="49" s="1"/>
  <c r="J45" i="38"/>
  <c r="I45" i="38"/>
  <c r="H45" i="38"/>
  <c r="O42" i="38"/>
  <c r="G45" i="38"/>
  <c r="F22" i="51"/>
  <c r="E23" i="51"/>
  <c r="E48" i="42"/>
  <c r="O48" i="42"/>
  <c r="N48" i="42"/>
  <c r="D48" i="42"/>
  <c r="C52" i="42"/>
  <c r="E51" i="42"/>
  <c r="O51" i="42"/>
  <c r="N51" i="42"/>
  <c r="D51" i="42"/>
  <c r="P39" i="38" l="1"/>
  <c r="Q39" i="38" s="1"/>
  <c r="N51" i="38"/>
  <c r="K33" i="38"/>
  <c r="G33" i="38"/>
  <c r="J33" i="38"/>
  <c r="I33" i="38"/>
  <c r="E51" i="38"/>
  <c r="O51" i="38"/>
  <c r="D48" i="38"/>
  <c r="E48" i="38"/>
  <c r="K36" i="38"/>
  <c r="N48" i="38"/>
  <c r="H36" i="38"/>
  <c r="I135" i="32"/>
  <c r="I205" i="32" s="1"/>
  <c r="M36" i="38"/>
  <c r="N36" i="38"/>
  <c r="P45" i="38"/>
  <c r="Q45" i="38" s="1"/>
  <c r="I36" i="38"/>
  <c r="P42" i="38"/>
  <c r="Q42" i="38" s="1"/>
  <c r="C28" i="38"/>
  <c r="H30" i="38" s="1"/>
  <c r="J36" i="38"/>
  <c r="F23" i="51"/>
  <c r="E24" i="51"/>
  <c r="N53" i="42"/>
  <c r="N52" i="42" s="1"/>
  <c r="G52" i="42"/>
  <c r="H52" i="42"/>
  <c r="F52" i="42"/>
  <c r="I52" i="42"/>
  <c r="K52" i="42"/>
  <c r="L52" i="42"/>
  <c r="M52" i="42"/>
  <c r="J52" i="42"/>
  <c r="P48" i="42"/>
  <c r="Q48" i="42" s="1"/>
  <c r="D53" i="42"/>
  <c r="P51" i="42"/>
  <c r="Q51" i="42" s="1"/>
  <c r="O53" i="42"/>
  <c r="E53" i="42"/>
  <c r="P33" i="38" l="1"/>
  <c r="Q33" i="38" s="1"/>
  <c r="P51" i="38"/>
  <c r="Q51" i="38" s="1"/>
  <c r="P48" i="38"/>
  <c r="Q48" i="38" s="1"/>
  <c r="I138" i="32"/>
  <c r="C25" i="38" s="1"/>
  <c r="I142" i="32"/>
  <c r="I139" i="32"/>
  <c r="I208" i="32"/>
  <c r="P36" i="38"/>
  <c r="Q36" i="38" s="1"/>
  <c r="I30" i="38"/>
  <c r="I204" i="32"/>
  <c r="G30" i="38"/>
  <c r="F30" i="38"/>
  <c r="F24" i="51"/>
  <c r="E25" i="51"/>
  <c r="E52" i="42"/>
  <c r="D55" i="42"/>
  <c r="D54" i="42" s="1"/>
  <c r="D52" i="42"/>
  <c r="P53" i="42"/>
  <c r="O52" i="42"/>
  <c r="H209" i="32" l="1"/>
  <c r="H210" i="32" s="1"/>
  <c r="I214" i="32" s="1"/>
  <c r="C13" i="38"/>
  <c r="E15" i="38" s="1"/>
  <c r="H143" i="32"/>
  <c r="H144" i="32" s="1"/>
  <c r="P30" i="38"/>
  <c r="Q30" i="38" s="1"/>
  <c r="F25" i="51"/>
  <c r="E26" i="51"/>
  <c r="P52" i="42"/>
  <c r="E55" i="42"/>
  <c r="F27" i="38"/>
  <c r="K27" i="38"/>
  <c r="K53" i="38" s="1"/>
  <c r="E27" i="38"/>
  <c r="M27" i="38"/>
  <c r="M53" i="38" s="1"/>
  <c r="H27" i="38"/>
  <c r="L27" i="38"/>
  <c r="L53" i="38" s="1"/>
  <c r="D27" i="38"/>
  <c r="D53" i="38" s="1"/>
  <c r="O27" i="38"/>
  <c r="O53" i="38" s="1"/>
  <c r="I27" i="38"/>
  <c r="J27" i="38"/>
  <c r="J53" i="38" s="1"/>
  <c r="G27" i="38"/>
  <c r="N27" i="38"/>
  <c r="N53" i="38" s="1"/>
  <c r="G15" i="38" l="1"/>
  <c r="G53" i="38" s="1"/>
  <c r="H15" i="38"/>
  <c r="F15" i="38"/>
  <c r="I15" i="38"/>
  <c r="C52" i="38"/>
  <c r="N52" i="38" s="1"/>
  <c r="F26" i="51"/>
  <c r="E27" i="51"/>
  <c r="H53" i="38"/>
  <c r="I53" i="38"/>
  <c r="I52" i="38" s="1"/>
  <c r="F53" i="38"/>
  <c r="F52" i="38" s="1"/>
  <c r="E54" i="42"/>
  <c r="F55" i="42"/>
  <c r="E53" i="38"/>
  <c r="P27" i="38"/>
  <c r="Q27" i="38" s="1"/>
  <c r="G52" i="38" l="1"/>
  <c r="P15" i="38"/>
  <c r="Q15" i="38" s="1"/>
  <c r="M52" i="38"/>
  <c r="L52" i="38"/>
  <c r="O52" i="38"/>
  <c r="K52" i="38"/>
  <c r="J52" i="38"/>
  <c r="H52" i="38"/>
  <c r="E52" i="38"/>
  <c r="F27" i="51"/>
  <c r="E28" i="51"/>
  <c r="F54" i="42"/>
  <c r="G55" i="42"/>
  <c r="D52" i="38"/>
  <c r="D55" i="38"/>
  <c r="P53" i="38"/>
  <c r="P52" i="38" l="1"/>
  <c r="F28" i="51"/>
  <c r="E29" i="51"/>
  <c r="G54" i="42"/>
  <c r="H55" i="42"/>
  <c r="D54" i="38"/>
  <c r="E55" i="38"/>
  <c r="F29" i="51" l="1"/>
  <c r="E30" i="51"/>
  <c r="H54" i="42"/>
  <c r="I55" i="42"/>
  <c r="E54" i="38"/>
  <c r="F55" i="38"/>
  <c r="F30" i="51" l="1"/>
  <c r="E31" i="51"/>
  <c r="I54" i="42"/>
  <c r="J55" i="42"/>
  <c r="F54" i="38"/>
  <c r="G55" i="38"/>
  <c r="F31" i="51" l="1"/>
  <c r="E32" i="51"/>
  <c r="J54" i="42"/>
  <c r="K55" i="42"/>
  <c r="G54" i="38"/>
  <c r="H55" i="38"/>
  <c r="F32" i="51" l="1"/>
  <c r="E33" i="51"/>
  <c r="K54" i="42"/>
  <c r="L55" i="42"/>
  <c r="H54" i="38"/>
  <c r="I55" i="38"/>
  <c r="F33" i="51" l="1"/>
  <c r="E34" i="51"/>
  <c r="M55" i="42"/>
  <c r="L54" i="42"/>
  <c r="I54" i="38"/>
  <c r="J55" i="38"/>
  <c r="F34" i="51" l="1"/>
  <c r="E35" i="51"/>
  <c r="M54" i="42"/>
  <c r="N55" i="42"/>
  <c r="J54" i="38"/>
  <c r="K55" i="38"/>
  <c r="F35" i="51" l="1"/>
  <c r="E36" i="51"/>
  <c r="N54" i="42"/>
  <c r="O55" i="42"/>
  <c r="O54" i="42" s="1"/>
  <c r="K54" i="38"/>
  <c r="L55" i="38"/>
  <c r="F36" i="51" l="1"/>
  <c r="E37" i="51"/>
  <c r="L54" i="38"/>
  <c r="M55" i="38"/>
  <c r="F37" i="51" l="1"/>
  <c r="E38" i="51"/>
  <c r="M54" i="38"/>
  <c r="N55" i="38"/>
  <c r="F38" i="51" l="1"/>
  <c r="E39" i="51"/>
  <c r="N54" i="38"/>
  <c r="O55" i="38"/>
  <c r="O54" i="38" s="1"/>
  <c r="F39" i="51" l="1"/>
  <c r="E40" i="51"/>
  <c r="D69" i="51"/>
  <c r="F40" i="51" l="1"/>
  <c r="E41" i="51"/>
  <c r="D70" i="51"/>
  <c r="E70" i="51" s="1"/>
  <c r="E69" i="51"/>
  <c r="F41" i="51" l="1"/>
  <c r="E42" i="51"/>
  <c r="D71" i="51"/>
  <c r="F42" i="51" l="1"/>
  <c r="E43" i="51"/>
  <c r="E71" i="51"/>
  <c r="E44" i="51" l="1"/>
  <c r="F43" i="51"/>
  <c r="D69" i="49"/>
  <c r="E45" i="51" l="1"/>
  <c r="F44" i="51"/>
  <c r="E69" i="49"/>
  <c r="E46" i="51" l="1"/>
  <c r="F45" i="51"/>
  <c r="D72" i="51"/>
  <c r="E72" i="51" s="1"/>
  <c r="E47" i="51" l="1"/>
  <c r="F46" i="51"/>
  <c r="D73" i="51"/>
  <c r="F47" i="51" l="1"/>
  <c r="E48" i="51"/>
  <c r="D74" i="51"/>
  <c r="E73" i="51"/>
  <c r="E49" i="51" l="1"/>
  <c r="F48" i="51"/>
  <c r="E74" i="51"/>
  <c r="D75" i="51"/>
  <c r="F49" i="51" l="1"/>
  <c r="E50" i="51"/>
  <c r="D76" i="51"/>
  <c r="E75" i="51"/>
  <c r="E51" i="51" l="1"/>
  <c r="F50" i="51"/>
  <c r="D77" i="51"/>
  <c r="E76" i="51"/>
  <c r="F51" i="51" l="1"/>
  <c r="E52" i="51"/>
  <c r="E77" i="51"/>
  <c r="D78" i="51"/>
  <c r="F52" i="51" l="1"/>
  <c r="E53" i="51"/>
  <c r="E78" i="51"/>
  <c r="D79" i="51"/>
  <c r="F53" i="51" l="1"/>
  <c r="E54" i="51"/>
  <c r="D80" i="51"/>
  <c r="E79" i="51"/>
  <c r="E55" i="51" l="1"/>
  <c r="F54" i="51"/>
  <c r="E80" i="51"/>
  <c r="D81" i="51"/>
  <c r="E56" i="51" l="1"/>
  <c r="F55" i="51"/>
  <c r="E81" i="51"/>
  <c r="D82" i="51"/>
  <c r="E57" i="51" l="1"/>
  <c r="F57" i="51" s="1"/>
  <c r="F56" i="51"/>
  <c r="D83" i="51"/>
  <c r="E82" i="51"/>
  <c r="D84" i="51" l="1"/>
  <c r="E83" i="51"/>
  <c r="D85" i="51" l="1"/>
  <c r="E84" i="51"/>
  <c r="D86" i="51" l="1"/>
  <c r="E85" i="51"/>
  <c r="D87" i="51" l="1"/>
  <c r="E86" i="51"/>
  <c r="D88" i="51" l="1"/>
  <c r="E87" i="51"/>
  <c r="D89" i="51" l="1"/>
  <c r="E88" i="51"/>
  <c r="E89" i="51" l="1"/>
  <c r="D90" i="51"/>
  <c r="E90" i="51" l="1"/>
  <c r="D91" i="51"/>
  <c r="E91" i="51" l="1"/>
  <c r="D92" i="51"/>
  <c r="E92" i="51" l="1"/>
  <c r="D93" i="51"/>
  <c r="E93" i="51" l="1"/>
  <c r="D94" i="51"/>
  <c r="D95" i="51" l="1"/>
  <c r="E94" i="51"/>
  <c r="D96" i="51" l="1"/>
  <c r="E95" i="51"/>
  <c r="D97" i="51" l="1"/>
  <c r="E96" i="51"/>
  <c r="D98" i="51" l="1"/>
  <c r="E97" i="51"/>
  <c r="D99" i="51" l="1"/>
  <c r="E98" i="51"/>
  <c r="D100" i="51" l="1"/>
  <c r="E99" i="51"/>
  <c r="E100" i="51" l="1"/>
  <c r="D101" i="51"/>
  <c r="D102" i="51" l="1"/>
  <c r="E101" i="51"/>
  <c r="D103" i="51" l="1"/>
  <c r="E102" i="51"/>
  <c r="D104" i="51" l="1"/>
  <c r="E103" i="51"/>
  <c r="E104" i="51" l="1"/>
  <c r="D105" i="51"/>
  <c r="D106" i="51" l="1"/>
  <c r="E105" i="51"/>
  <c r="D107" i="51" l="1"/>
  <c r="E106" i="51"/>
  <c r="D108" i="51" l="1"/>
  <c r="E107" i="51"/>
  <c r="D109" i="51" l="1"/>
  <c r="E108" i="51"/>
  <c r="D110" i="51" l="1"/>
  <c r="E109" i="51"/>
  <c r="E110" i="51" l="1"/>
  <c r="D111" i="51"/>
  <c r="E111" i="51" l="1"/>
  <c r="D112" i="51"/>
  <c r="E112" i="51" l="1"/>
  <c r="D113" i="51"/>
  <c r="E113" i="51" l="1"/>
  <c r="D114" i="51"/>
  <c r="D115" i="51" l="1"/>
  <c r="E114" i="51"/>
  <c r="D116" i="51" l="1"/>
  <c r="E115" i="51"/>
  <c r="D117" i="51" l="1"/>
  <c r="E116" i="51"/>
  <c r="E117" i="51" l="1"/>
  <c r="D118" i="51"/>
  <c r="D119" i="51" l="1"/>
  <c r="E118" i="51"/>
  <c r="D120" i="51" l="1"/>
  <c r="E119" i="51"/>
  <c r="D121" i="51" l="1"/>
  <c r="E120" i="51"/>
  <c r="D122" i="51" l="1"/>
  <c r="E121" i="51"/>
  <c r="E122" i="51" l="1"/>
  <c r="D123" i="51"/>
  <c r="E123" i="51" l="1"/>
  <c r="D124" i="51"/>
  <c r="E124" i="51" l="1"/>
  <c r="D125" i="51"/>
  <c r="E125" i="51" l="1"/>
  <c r="D126" i="51"/>
  <c r="E126" i="51" l="1"/>
  <c r="D127" i="51"/>
  <c r="D128" i="51" l="1"/>
  <c r="E127" i="51"/>
  <c r="D129" i="51" l="1"/>
  <c r="E128" i="51"/>
  <c r="E129" i="51" l="1"/>
  <c r="D130" i="51"/>
  <c r="D131" i="51" l="1"/>
  <c r="E130" i="51"/>
  <c r="D132" i="51" l="1"/>
  <c r="E131" i="51"/>
  <c r="D133" i="51" l="1"/>
  <c r="E132" i="51"/>
  <c r="D134" i="51" l="1"/>
  <c r="E133" i="51"/>
  <c r="E134" i="51" l="1"/>
  <c r="D135" i="51"/>
  <c r="E135" i="51" l="1"/>
  <c r="D136" i="51"/>
  <c r="E136" i="51" l="1"/>
  <c r="D137" i="51"/>
  <c r="E137" i="51" l="1"/>
  <c r="D138" i="51"/>
  <c r="E138" i="51" l="1"/>
  <c r="D139" i="51"/>
  <c r="D140" i="51" l="1"/>
  <c r="E139" i="51"/>
  <c r="D141" i="51" l="1"/>
  <c r="E140" i="51"/>
  <c r="D142" i="51" l="1"/>
  <c r="E141" i="51"/>
  <c r="D143" i="51" l="1"/>
  <c r="E142" i="51"/>
  <c r="D144" i="51" l="1"/>
  <c r="E143" i="51"/>
  <c r="D145" i="51" l="1"/>
  <c r="E144" i="51"/>
  <c r="D146" i="51" l="1"/>
  <c r="E145" i="51"/>
  <c r="D147" i="51" l="1"/>
  <c r="E146" i="51"/>
  <c r="D148" i="51" l="1"/>
  <c r="E147" i="51"/>
  <c r="E148" i="51" l="1"/>
  <c r="D149" i="51"/>
  <c r="E149" i="51" l="1"/>
  <c r="D150" i="51"/>
  <c r="E150" i="51" l="1"/>
  <c r="D151" i="51"/>
  <c r="D152" i="51" l="1"/>
  <c r="E151" i="51"/>
  <c r="E152" i="51" l="1"/>
  <c r="D153" i="51"/>
  <c r="E153" i="51" l="1"/>
  <c r="D154" i="51"/>
  <c r="D155" i="51" l="1"/>
  <c r="E154" i="51"/>
  <c r="E155" i="51" l="1"/>
  <c r="D156" i="51"/>
  <c r="D157" i="51" l="1"/>
  <c r="E156" i="51"/>
  <c r="D158" i="51" l="1"/>
  <c r="E157" i="51"/>
  <c r="D159" i="51" l="1"/>
  <c r="E158" i="51"/>
  <c r="D160" i="51" l="1"/>
  <c r="E159" i="51"/>
  <c r="E160" i="51" l="1"/>
  <c r="D161" i="51"/>
  <c r="E161" i="51" l="1"/>
  <c r="D162" i="51"/>
  <c r="E162" i="51" l="1"/>
  <c r="D163" i="51"/>
  <c r="E163" i="51" l="1"/>
  <c r="D164" i="51"/>
  <c r="E164" i="51" l="1"/>
  <c r="D165" i="51"/>
  <c r="E165" i="51" l="1"/>
  <c r="D166" i="51"/>
  <c r="D167" i="51" l="1"/>
  <c r="E166" i="51"/>
  <c r="D168" i="51" l="1"/>
  <c r="E167" i="51"/>
  <c r="D169" i="51" l="1"/>
  <c r="E168" i="51"/>
  <c r="D170" i="51" l="1"/>
  <c r="E169" i="51"/>
  <c r="D171" i="51" l="1"/>
  <c r="E170" i="51"/>
  <c r="D172" i="51" l="1"/>
  <c r="E171" i="51"/>
  <c r="E172" i="51" l="1"/>
  <c r="D173" i="51"/>
  <c r="E173" i="51" l="1"/>
  <c r="D174" i="51"/>
  <c r="E174" i="51" l="1"/>
  <c r="D175" i="51"/>
  <c r="E175" i="51" l="1"/>
  <c r="D176" i="51"/>
  <c r="E176" i="51" l="1"/>
  <c r="D177" i="51"/>
  <c r="D178" i="51" l="1"/>
  <c r="E177" i="51"/>
  <c r="D179" i="51" l="1"/>
  <c r="E178" i="51"/>
  <c r="D180" i="51" l="1"/>
  <c r="E179" i="51"/>
  <c r="D181" i="51" l="1"/>
  <c r="E180" i="51"/>
  <c r="D182" i="51" l="1"/>
  <c r="E181" i="51"/>
  <c r="D183" i="51" l="1"/>
  <c r="E182" i="51"/>
  <c r="D184" i="51" l="1"/>
  <c r="E183" i="51"/>
  <c r="D185" i="51" l="1"/>
  <c r="E184" i="51"/>
  <c r="E185" i="51" l="1"/>
  <c r="D186" i="51"/>
  <c r="E186" i="51" l="1"/>
  <c r="D187" i="51"/>
  <c r="E187" i="51" l="1"/>
  <c r="D188" i="51"/>
  <c r="E188" i="51" l="1"/>
  <c r="D189" i="51"/>
  <c r="D190" i="51" l="1"/>
  <c r="E189" i="51"/>
  <c r="D191" i="51" l="1"/>
  <c r="E190" i="51"/>
  <c r="D192" i="51" l="1"/>
  <c r="E191" i="51"/>
  <c r="D193" i="51" l="1"/>
  <c r="E192" i="51"/>
  <c r="D194" i="51" l="1"/>
  <c r="E193" i="51"/>
  <c r="E194" i="51" l="1"/>
  <c r="D195" i="51"/>
  <c r="D196" i="51" l="1"/>
  <c r="E195" i="51"/>
  <c r="D197" i="51" l="1"/>
  <c r="E196" i="51"/>
  <c r="E197" i="51" l="1"/>
  <c r="D198" i="51"/>
  <c r="E198" i="51" l="1"/>
  <c r="D199" i="51"/>
  <c r="E199" i="51" l="1"/>
  <c r="D200" i="51"/>
  <c r="E200" i="51" l="1"/>
  <c r="D201" i="51"/>
  <c r="E201" i="51" l="1"/>
  <c r="D202" i="51"/>
  <c r="D203" i="51" l="1"/>
  <c r="E202" i="51"/>
  <c r="D204" i="51" l="1"/>
  <c r="E203" i="51"/>
  <c r="D205" i="51" l="1"/>
  <c r="E204" i="51"/>
  <c r="D206" i="51" l="1"/>
  <c r="E205" i="51"/>
  <c r="D207" i="51" l="1"/>
  <c r="E206" i="51"/>
  <c r="D208" i="51" l="1"/>
  <c r="E207" i="51"/>
  <c r="D209" i="51" l="1"/>
  <c r="E208" i="51"/>
  <c r="E209" i="51" l="1"/>
  <c r="D210" i="51"/>
  <c r="E210" i="51" l="1"/>
  <c r="D211" i="51"/>
  <c r="E211" i="51" l="1"/>
  <c r="D212" i="51"/>
  <c r="E212" i="51" l="1"/>
  <c r="D213" i="51"/>
  <c r="E213" i="51" l="1"/>
  <c r="D214" i="51"/>
  <c r="D215" i="51" l="1"/>
  <c r="E214" i="51"/>
  <c r="D216" i="51" l="1"/>
  <c r="E215" i="51"/>
  <c r="D217" i="51" l="1"/>
  <c r="E216" i="51"/>
  <c r="D218" i="51" l="1"/>
  <c r="E217" i="51"/>
  <c r="D219" i="51" l="1"/>
  <c r="E218" i="51"/>
  <c r="D220" i="51" l="1"/>
  <c r="E219" i="51"/>
  <c r="D221" i="51" l="1"/>
  <c r="E220" i="51"/>
  <c r="E221" i="51" l="1"/>
  <c r="D222" i="51"/>
  <c r="E222" i="51" l="1"/>
  <c r="D223" i="51"/>
  <c r="E223" i="51" l="1"/>
  <c r="D224" i="51"/>
  <c r="E224" i="51" l="1"/>
  <c r="D225" i="51"/>
  <c r="E225" i="51" l="1"/>
  <c r="D226" i="51"/>
  <c r="D227" i="51" l="1"/>
  <c r="E226" i="51"/>
  <c r="D228" i="51" l="1"/>
  <c r="E227" i="51"/>
  <c r="D229" i="51" l="1"/>
  <c r="E228" i="51"/>
  <c r="D230" i="51" l="1"/>
  <c r="E229" i="51"/>
  <c r="D231" i="51" l="1"/>
  <c r="E230" i="51"/>
  <c r="D232" i="51" l="1"/>
  <c r="E231" i="51"/>
  <c r="D233" i="51" l="1"/>
  <c r="E232" i="51"/>
  <c r="E233" i="51" l="1"/>
  <c r="D234" i="51"/>
  <c r="E234" i="51" l="1"/>
  <c r="D235" i="51"/>
  <c r="E235" i="51" l="1"/>
  <c r="D236" i="51"/>
  <c r="E236" i="51" l="1"/>
  <c r="D237" i="51"/>
  <c r="E237" i="51" l="1"/>
  <c r="D238" i="51"/>
  <c r="D239" i="51" l="1"/>
  <c r="E238" i="51"/>
  <c r="D240" i="51" l="1"/>
  <c r="E239" i="51"/>
  <c r="D241" i="51" l="1"/>
  <c r="E240" i="51"/>
  <c r="D242" i="51" l="1"/>
  <c r="E241" i="51"/>
  <c r="D243" i="51" l="1"/>
  <c r="E242" i="51"/>
  <c r="D244" i="51" l="1"/>
  <c r="D245" i="51" s="1"/>
  <c r="E243" i="51"/>
  <c r="E245" i="51" l="1"/>
  <c r="D246" i="51"/>
  <c r="E244" i="51"/>
  <c r="E246" i="51" l="1"/>
  <c r="D247" i="51"/>
  <c r="E247" i="51" l="1"/>
  <c r="D248" i="51"/>
  <c r="E248" i="51" l="1"/>
  <c r="D249" i="51"/>
  <c r="E249" i="51" l="1"/>
  <c r="D250" i="51"/>
  <c r="E250" i="51" l="1"/>
  <c r="D251" i="51"/>
  <c r="E251" i="51" l="1"/>
  <c r="D252" i="51"/>
  <c r="E252" i="51" l="1"/>
  <c r="D253" i="51"/>
  <c r="E253" i="51" l="1"/>
  <c r="D254" i="51"/>
  <c r="E254" i="51" l="1"/>
  <c r="D255" i="51"/>
  <c r="E255" i="51" l="1"/>
  <c r="D256" i="51"/>
  <c r="D70" i="49"/>
  <c r="D71" i="49" s="1"/>
  <c r="D72" i="49" s="1"/>
  <c r="E256" i="51" l="1"/>
  <c r="D257" i="51"/>
  <c r="E70" i="49"/>
  <c r="E71" i="49"/>
  <c r="D73" i="49"/>
  <c r="D74" i="49" s="1"/>
  <c r="E72" i="49"/>
  <c r="E257" i="51" l="1"/>
  <c r="D258" i="51"/>
  <c r="E73" i="49"/>
  <c r="E74" i="49"/>
  <c r="D75" i="49"/>
  <c r="E258" i="51" l="1"/>
  <c r="D259" i="51"/>
  <c r="E75" i="49"/>
  <c r="D76" i="49"/>
  <c r="E259" i="51" l="1"/>
  <c r="D260" i="51"/>
  <c r="E260" i="51" s="1"/>
  <c r="E76" i="49"/>
  <c r="D77" i="49" l="1"/>
  <c r="D78" i="49" s="1"/>
  <c r="E78" i="49" s="1"/>
  <c r="E77" i="49" l="1"/>
  <c r="D79" i="49" l="1"/>
  <c r="D80" i="49" s="1"/>
  <c r="E80" i="49" s="1"/>
  <c r="E79" i="49" l="1"/>
  <c r="D81" i="49"/>
  <c r="D82" i="49" s="1"/>
  <c r="D83" i="49" l="1"/>
  <c r="E82" i="49"/>
  <c r="E81" i="49"/>
  <c r="E83" i="49" l="1"/>
  <c r="D84" i="49"/>
  <c r="D85" i="49" l="1"/>
  <c r="E84" i="49"/>
  <c r="E85" i="49" l="1"/>
  <c r="D86" i="49"/>
  <c r="D87" i="49" l="1"/>
  <c r="E86" i="49"/>
  <c r="D88" i="49" l="1"/>
  <c r="E87" i="49"/>
  <c r="D89" i="49" l="1"/>
  <c r="E88" i="49"/>
  <c r="E89" i="49" l="1"/>
  <c r="D90" i="49"/>
  <c r="E90" i="49" l="1"/>
  <c r="D91" i="49"/>
  <c r="E91" i="49" l="1"/>
  <c r="D92" i="49"/>
  <c r="E92" i="49" l="1"/>
  <c r="D93" i="49"/>
  <c r="E93" i="49" l="1"/>
  <c r="D94" i="49"/>
  <c r="E94" i="49" l="1"/>
  <c r="D95" i="49"/>
  <c r="E95" i="49" l="1"/>
  <c r="D96" i="49"/>
  <c r="D97" i="49" l="1"/>
  <c r="E96" i="49"/>
  <c r="D98" i="49" l="1"/>
  <c r="E97" i="49"/>
  <c r="D99" i="49" l="1"/>
  <c r="E98" i="49"/>
  <c r="E99" i="49" l="1"/>
  <c r="D100" i="49"/>
  <c r="D101" i="49" l="1"/>
  <c r="E100" i="49"/>
  <c r="D102" i="49" l="1"/>
  <c r="E101" i="49"/>
  <c r="E102" i="49" l="1"/>
  <c r="D103" i="49"/>
  <c r="E103" i="49" l="1"/>
  <c r="D104" i="49"/>
  <c r="E104" i="49" l="1"/>
  <c r="D105" i="49"/>
  <c r="D106" i="49" l="1"/>
  <c r="E105" i="49"/>
  <c r="E106" i="49" l="1"/>
  <c r="D107" i="49"/>
  <c r="E107" i="49" l="1"/>
  <c r="D108" i="49"/>
  <c r="E108" i="49" l="1"/>
  <c r="D109" i="49"/>
  <c r="E109" i="49" l="1"/>
  <c r="D110" i="49"/>
  <c r="E110" i="49" l="1"/>
  <c r="D111" i="49"/>
  <c r="D112" i="49" l="1"/>
  <c r="E111" i="49"/>
  <c r="D113" i="49" l="1"/>
  <c r="E112" i="49"/>
  <c r="D114" i="49" l="1"/>
  <c r="E113" i="49"/>
  <c r="D115" i="49" l="1"/>
  <c r="E114" i="49"/>
  <c r="D116" i="49" l="1"/>
  <c r="E115" i="49"/>
  <c r="D117" i="49" l="1"/>
  <c r="E116" i="49"/>
  <c r="E117" i="49" l="1"/>
  <c r="D118" i="49"/>
  <c r="E118" i="49" l="1"/>
  <c r="D119" i="49"/>
  <c r="E119" i="49" l="1"/>
  <c r="D120" i="49"/>
  <c r="E120" i="49" l="1"/>
  <c r="D121" i="49"/>
  <c r="E121" i="49" l="1"/>
  <c r="D122" i="49"/>
  <c r="E122" i="49" l="1"/>
  <c r="D123" i="49"/>
  <c r="E123" i="49" l="1"/>
  <c r="D124" i="49"/>
  <c r="D125" i="49" l="1"/>
  <c r="E124" i="49"/>
  <c r="D126" i="49" l="1"/>
  <c r="E125" i="49"/>
  <c r="D127" i="49" l="1"/>
  <c r="E126" i="49"/>
  <c r="D128" i="49" l="1"/>
  <c r="E127" i="49"/>
  <c r="D129" i="49" l="1"/>
  <c r="E128" i="49"/>
  <c r="D130" i="49" l="1"/>
  <c r="E129" i="49"/>
  <c r="E130" i="49" l="1"/>
  <c r="D131" i="49"/>
  <c r="E131" i="49" l="1"/>
  <c r="D132" i="49"/>
  <c r="E132" i="49" l="1"/>
  <c r="D133" i="49"/>
  <c r="D134" i="49" l="1"/>
  <c r="E133" i="49"/>
  <c r="E134" i="49" l="1"/>
  <c r="D135" i="49"/>
  <c r="D136" i="49" l="1"/>
  <c r="E135" i="49"/>
  <c r="D137" i="49" l="1"/>
  <c r="E136" i="49"/>
  <c r="D138" i="49" l="1"/>
  <c r="E137" i="49"/>
  <c r="D139" i="49" l="1"/>
  <c r="E138" i="49"/>
  <c r="E139" i="49" l="1"/>
  <c r="D140" i="49"/>
  <c r="E140" i="49" l="1"/>
  <c r="D141" i="49"/>
  <c r="D142" i="49" l="1"/>
  <c r="E141" i="49"/>
  <c r="E142" i="49" l="1"/>
  <c r="D143" i="49"/>
  <c r="E143" i="49" l="1"/>
  <c r="D144" i="49"/>
  <c r="D145" i="49" l="1"/>
  <c r="E144" i="49"/>
  <c r="D146" i="49" l="1"/>
  <c r="E145" i="49"/>
  <c r="E146" i="49" l="1"/>
  <c r="D147" i="49"/>
  <c r="D148" i="49" l="1"/>
  <c r="E147" i="49"/>
  <c r="E148" i="49" l="1"/>
  <c r="D149" i="49"/>
  <c r="D150" i="49" l="1"/>
  <c r="E149" i="49"/>
  <c r="D151" i="49" l="1"/>
  <c r="E150" i="49"/>
  <c r="E151" i="49" l="1"/>
  <c r="D152" i="49"/>
  <c r="E152" i="49" l="1"/>
  <c r="D153" i="49"/>
  <c r="D154" i="49" l="1"/>
  <c r="E153" i="49"/>
  <c r="D155" i="49" l="1"/>
  <c r="E154" i="49"/>
  <c r="E155" i="49" l="1"/>
  <c r="D156" i="49"/>
  <c r="E156" i="49" l="1"/>
  <c r="D157" i="49"/>
  <c r="E157" i="49" l="1"/>
  <c r="D158" i="49"/>
  <c r="E158" i="49" l="1"/>
  <c r="D159" i="49"/>
  <c r="E159" i="49" l="1"/>
  <c r="D160" i="49"/>
  <c r="E160" i="49" l="1"/>
  <c r="D161" i="49"/>
  <c r="D162" i="49" l="1"/>
  <c r="E161" i="49"/>
  <c r="E162" i="49" l="1"/>
  <c r="D163" i="49"/>
  <c r="D164" i="49" l="1"/>
  <c r="E163" i="49"/>
  <c r="D165" i="49" l="1"/>
  <c r="E164" i="49"/>
  <c r="E165" i="49" l="1"/>
  <c r="D166" i="49"/>
  <c r="D167" i="49" l="1"/>
  <c r="E166" i="49"/>
  <c r="D168" i="49" l="1"/>
  <c r="E167" i="49"/>
  <c r="E168" i="49" l="1"/>
  <c r="D169" i="49"/>
  <c r="D170" i="49" l="1"/>
  <c r="E169" i="49"/>
  <c r="E170" i="49" l="1"/>
  <c r="D171" i="49"/>
  <c r="E171" i="49" l="1"/>
  <c r="D172" i="49"/>
  <c r="E172" i="49" l="1"/>
  <c r="D173" i="49"/>
  <c r="E173" i="49" l="1"/>
  <c r="D174" i="49"/>
  <c r="E174" i="49" l="1"/>
  <c r="D175" i="49"/>
  <c r="E175" i="49" l="1"/>
  <c r="D176" i="49"/>
  <c r="D177" i="49" l="1"/>
  <c r="E176" i="49"/>
  <c r="E177" i="49" l="1"/>
  <c r="D178" i="49"/>
  <c r="E178" i="49" l="1"/>
  <c r="D179" i="49"/>
  <c r="E179" i="49" l="1"/>
  <c r="D180" i="49"/>
  <c r="E180" i="49" l="1"/>
  <c r="D181" i="49"/>
  <c r="E181" i="49" l="1"/>
  <c r="D182" i="49"/>
  <c r="E182" i="49" l="1"/>
  <c r="D183" i="49"/>
  <c r="E183" i="49" l="1"/>
  <c r="D184" i="49"/>
  <c r="E184" i="49" l="1"/>
  <c r="D185" i="49"/>
  <c r="D186" i="49" l="1"/>
  <c r="E185" i="49"/>
  <c r="D187" i="49" l="1"/>
  <c r="E186" i="49"/>
  <c r="D188" i="49" l="1"/>
  <c r="E187" i="49"/>
  <c r="D189" i="49" l="1"/>
  <c r="E188" i="49"/>
  <c r="D190" i="49" l="1"/>
  <c r="E189" i="49"/>
  <c r="E190" i="49" l="1"/>
  <c r="D191" i="49"/>
  <c r="D192" i="49" l="1"/>
  <c r="E191" i="49"/>
  <c r="E192" i="49" l="1"/>
  <c r="D193" i="49"/>
  <c r="D194" i="49" l="1"/>
  <c r="E193" i="49"/>
  <c r="E194" i="49" l="1"/>
  <c r="D195" i="49"/>
  <c r="E195" i="49" l="1"/>
  <c r="D196" i="49"/>
  <c r="D197" i="49" l="1"/>
  <c r="E196" i="49"/>
  <c r="D198" i="49" l="1"/>
  <c r="E197" i="49"/>
  <c r="D199" i="49" l="1"/>
  <c r="E198" i="49"/>
  <c r="D200" i="49" l="1"/>
  <c r="E199" i="49"/>
  <c r="E200" i="49" l="1"/>
  <c r="D201" i="49"/>
  <c r="E201" i="49" l="1"/>
  <c r="D202" i="49"/>
  <c r="D203" i="49" l="1"/>
  <c r="E202" i="49"/>
  <c r="D204" i="49" l="1"/>
  <c r="E203" i="49"/>
  <c r="E204" i="49" l="1"/>
  <c r="D205" i="49"/>
  <c r="E205" i="49" l="1"/>
  <c r="D206" i="49"/>
  <c r="E206" i="49" l="1"/>
  <c r="D207" i="49"/>
  <c r="E207" i="49" l="1"/>
  <c r="D208" i="49"/>
  <c r="E208" i="49" l="1"/>
  <c r="D209" i="49"/>
  <c r="E209" i="49" l="1"/>
  <c r="D210" i="49"/>
  <c r="E210" i="49" l="1"/>
  <c r="D211" i="49"/>
  <c r="E211" i="49" l="1"/>
  <c r="D212" i="49"/>
  <c r="D213" i="49" l="1"/>
  <c r="E212" i="49"/>
  <c r="E213" i="49" l="1"/>
  <c r="D214" i="49"/>
  <c r="D215" i="49" l="1"/>
  <c r="E214" i="49"/>
  <c r="E215" i="49" l="1"/>
  <c r="D216" i="49"/>
  <c r="D217" i="49" l="1"/>
  <c r="E216" i="49"/>
  <c r="E217" i="49" l="1"/>
  <c r="D218" i="49"/>
  <c r="D219" i="49" l="1"/>
  <c r="E218" i="49"/>
  <c r="D220" i="49" l="1"/>
  <c r="E219" i="49"/>
  <c r="E220" i="49" l="1"/>
  <c r="D221" i="49"/>
  <c r="E221" i="49" l="1"/>
  <c r="D222" i="49"/>
  <c r="D223" i="49" l="1"/>
  <c r="E222" i="49"/>
  <c r="D224" i="49" l="1"/>
  <c r="E223" i="49"/>
  <c r="E224" i="49" l="1"/>
  <c r="D225" i="49"/>
  <c r="E225" i="49" l="1"/>
  <c r="D226" i="49"/>
  <c r="D227" i="49" l="1"/>
  <c r="E226" i="49"/>
  <c r="D228" i="49" l="1"/>
  <c r="E227" i="49"/>
  <c r="E228" i="49" l="1"/>
  <c r="D229" i="49"/>
  <c r="E229" i="49" l="1"/>
  <c r="D230" i="49"/>
  <c r="D231" i="49" l="1"/>
  <c r="E230" i="49"/>
  <c r="E231" i="49" l="1"/>
  <c r="D232" i="49"/>
  <c r="E232" i="49" l="1"/>
  <c r="D233" i="49"/>
  <c r="D234" i="49" l="1"/>
  <c r="E233" i="49"/>
  <c r="D235" i="49" l="1"/>
  <c r="E234" i="49"/>
  <c r="D236" i="49" l="1"/>
  <c r="E235" i="49"/>
  <c r="D237" i="49" l="1"/>
  <c r="E236" i="49"/>
  <c r="E237" i="49" l="1"/>
  <c r="D238" i="49"/>
  <c r="D239" i="49" l="1"/>
  <c r="E238" i="49"/>
  <c r="E239" i="49" l="1"/>
  <c r="D240" i="49"/>
  <c r="D241" i="49" l="1"/>
  <c r="E240" i="49"/>
  <c r="D242" i="49" l="1"/>
  <c r="E241" i="49"/>
  <c r="E242" i="49" l="1"/>
  <c r="D243" i="49"/>
  <c r="D244" i="49" l="1"/>
  <c r="E243" i="49"/>
  <c r="D245" i="49" l="1"/>
  <c r="E244" i="49"/>
  <c r="E245" i="49" l="1"/>
  <c r="D246" i="49"/>
  <c r="D247" i="49" l="1"/>
  <c r="E246" i="49"/>
  <c r="E247" i="49" l="1"/>
  <c r="D248" i="49"/>
  <c r="E248" i="49" l="1"/>
  <c r="D249" i="49"/>
  <c r="D250" i="49" l="1"/>
  <c r="E249" i="49"/>
  <c r="D251" i="49" l="1"/>
  <c r="E250" i="49"/>
  <c r="D252" i="49" l="1"/>
  <c r="E251" i="49"/>
  <c r="D253" i="49" l="1"/>
  <c r="E252" i="49"/>
  <c r="E253" i="49" l="1"/>
  <c r="D254" i="49"/>
  <c r="D255" i="49" l="1"/>
  <c r="E254" i="49"/>
  <c r="E255" i="49" l="1"/>
  <c r="D256" i="49"/>
  <c r="D257" i="49" l="1"/>
  <c r="E256" i="49"/>
  <c r="D258" i="49" l="1"/>
  <c r="E257" i="49"/>
  <c r="D259" i="49" l="1"/>
  <c r="E258" i="49"/>
  <c r="E259" i="49" l="1"/>
  <c r="D260" i="49"/>
  <c r="E260" i="49" s="1"/>
  <c r="E6" i="49" l="1"/>
  <c r="E7" i="49" s="1"/>
  <c r="F6" i="49" l="1"/>
  <c r="E8" i="49"/>
  <c r="E9" i="49" s="1"/>
  <c r="F7" i="49"/>
  <c r="F8" i="49" l="1"/>
  <c r="F9" i="49"/>
  <c r="E10" i="49"/>
  <c r="E11" i="49" l="1"/>
  <c r="F10" i="49"/>
  <c r="E12" i="49" l="1"/>
  <c r="F11" i="49"/>
  <c r="F12" i="49" l="1"/>
  <c r="E13" i="49"/>
  <c r="F13" i="49" l="1"/>
  <c r="E14" i="49"/>
  <c r="F14" i="49" l="1"/>
  <c r="E15" i="49"/>
  <c r="E16" i="49" l="1"/>
  <c r="F15" i="49"/>
  <c r="E17" i="49" l="1"/>
  <c r="F16" i="49"/>
  <c r="E18" i="49" l="1"/>
  <c r="F17" i="49"/>
  <c r="E19" i="49" l="1"/>
  <c r="F18" i="49"/>
  <c r="E20" i="49" l="1"/>
  <c r="F19" i="49"/>
  <c r="F20" i="49" l="1"/>
  <c r="E21" i="49"/>
  <c r="F21" i="49" l="1"/>
  <c r="E22" i="49"/>
  <c r="E23" i="49" l="1"/>
  <c r="F22" i="49"/>
  <c r="F23" i="49" l="1"/>
  <c r="E24" i="49"/>
  <c r="E25" i="49" l="1"/>
  <c r="F24" i="49"/>
  <c r="F25" i="49" l="1"/>
  <c r="E26" i="49"/>
  <c r="F26" i="49" l="1"/>
  <c r="E27" i="49"/>
  <c r="E28" i="49" l="1"/>
  <c r="F27" i="49"/>
  <c r="E29" i="49" l="1"/>
  <c r="F28" i="49"/>
  <c r="F29" i="49" l="1"/>
  <c r="E30" i="49"/>
  <c r="E31" i="49" l="1"/>
  <c r="F30" i="49"/>
  <c r="E32" i="49" l="1"/>
  <c r="F31" i="49"/>
  <c r="F32" i="49" l="1"/>
  <c r="E33" i="49"/>
  <c r="E34" i="49" l="1"/>
  <c r="F33" i="49"/>
  <c r="E35" i="49" l="1"/>
  <c r="F34" i="49"/>
  <c r="F35" i="49" l="1"/>
  <c r="E36" i="49"/>
  <c r="F36" i="49" l="1"/>
  <c r="E37" i="49"/>
  <c r="F37" i="49" l="1"/>
  <c r="E38" i="49"/>
  <c r="F38" i="49" l="1"/>
  <c r="E39" i="49"/>
  <c r="E40" i="49" l="1"/>
  <c r="F39" i="49"/>
  <c r="E41" i="49" l="1"/>
  <c r="F40" i="49"/>
  <c r="E42" i="49" l="1"/>
  <c r="F41" i="49"/>
  <c r="E43" i="49" l="1"/>
  <c r="F42" i="49"/>
  <c r="F43" i="49" l="1"/>
  <c r="E44" i="49"/>
  <c r="E45" i="49" l="1"/>
  <c r="F44" i="49"/>
  <c r="E46" i="49" l="1"/>
  <c r="F45" i="49"/>
  <c r="E47" i="49" l="1"/>
  <c r="F46" i="49"/>
  <c r="E48" i="49" l="1"/>
  <c r="F47" i="49"/>
  <c r="E49" i="49" l="1"/>
  <c r="F48" i="49"/>
  <c r="E50" i="49" l="1"/>
  <c r="F49" i="49"/>
  <c r="F50" i="49" l="1"/>
  <c r="E51" i="49"/>
  <c r="E52" i="49" l="1"/>
  <c r="F51" i="49"/>
  <c r="E53" i="49" l="1"/>
  <c r="F52" i="49"/>
  <c r="E54" i="49" l="1"/>
  <c r="F53" i="49"/>
  <c r="E56" i="49" l="1"/>
  <c r="E55" i="49"/>
  <c r="F55" i="49" s="1"/>
  <c r="F54" i="49"/>
  <c r="F56" i="49" l="1"/>
  <c r="E57" i="49"/>
  <c r="F57" i="49" s="1"/>
</calcChain>
</file>

<file path=xl/sharedStrings.xml><?xml version="1.0" encoding="utf-8"?>
<sst xmlns="http://schemas.openxmlformats.org/spreadsheetml/2006/main" count="38419" uniqueCount="11728">
  <si>
    <t>CLASSIFICAÇÃO DAS OBRAS DE CONSTRUÇÃO E RESTAURAÇÃO RODOVIÁRIA</t>
  </si>
  <si>
    <t>Natureza da Obra</t>
  </si>
  <si>
    <t>Porte da Obra</t>
  </si>
  <si>
    <t>Pequeno Porte</t>
  </si>
  <si>
    <t>Médio Porte</t>
  </si>
  <si>
    <t>Grande Porte</t>
  </si>
  <si>
    <t>Construção Rodoviária</t>
  </si>
  <si>
    <t>Até 15 km de pista simples por ano</t>
  </si>
  <si>
    <t>De 15 a 30 km de pista simples por ano</t>
  </si>
  <si>
    <t>Acima de 30 km de pista simples por ano</t>
  </si>
  <si>
    <t>Restauração Rodoviária</t>
  </si>
  <si>
    <t>Até 20 km de pista simples por ano</t>
  </si>
  <si>
    <t>De 20 a 40 km de pista simples por ano</t>
  </si>
  <si>
    <t>Acima de 40 km de pista simples por ano</t>
  </si>
  <si>
    <t>CLASSIFICAÇÃO DAS OBRAS DE ARTE ESPECIAIS</t>
  </si>
  <si>
    <t>Construção de 
Obras de Arte Especiais</t>
  </si>
  <si>
    <t>Até 150 m de pista simples por ano</t>
  </si>
  <si>
    <t>De 150 a 300 m de pista simples por ano</t>
  </si>
  <si>
    <t>Acima de 300 m de pista simples por ano</t>
  </si>
  <si>
    <t>Recuperação, reforço e alargamento de OAE</t>
  </si>
  <si>
    <t>Até 200 m de pista simples por ano</t>
  </si>
  <si>
    <t>De 200 a 400 m de pista simples por ano</t>
  </si>
  <si>
    <t>Acima de 400 m de pista simples por ano</t>
  </si>
  <si>
    <t>Informações do projeto</t>
  </si>
  <si>
    <t>a) Natureza da obra:</t>
  </si>
  <si>
    <t>b) Extensão do segmento:</t>
  </si>
  <si>
    <t>c) Prazo execução:</t>
  </si>
  <si>
    <t>d) Dimensões do canteiro de obras:</t>
  </si>
  <si>
    <t>e) Unidade da federação:</t>
  </si>
  <si>
    <t>RS</t>
  </si>
  <si>
    <t>f) Mês-base:</t>
  </si>
  <si>
    <t>janeiro/2024</t>
  </si>
  <si>
    <t>e) Modo de contratação:</t>
  </si>
  <si>
    <t>Obra de Arte Especial</t>
  </si>
  <si>
    <t>Natureza da obra:</t>
  </si>
  <si>
    <t>Construção de Obras de Arte Especiais</t>
  </si>
  <si>
    <t>Extensão:</t>
  </si>
  <si>
    <t>130 m</t>
  </si>
  <si>
    <t>Prazo execução:</t>
  </si>
  <si>
    <t>12 meses</t>
  </si>
  <si>
    <t>INFRAESTRUTURA</t>
  </si>
  <si>
    <t>Estacas raiz d=310mm em rocha (composição SICRO D=410mm em rocha)</t>
  </si>
  <si>
    <t>Comp</t>
  </si>
  <si>
    <t>Quant</t>
  </si>
  <si>
    <t>Total</t>
  </si>
  <si>
    <t>AP01</t>
  </si>
  <si>
    <t>AP02</t>
  </si>
  <si>
    <t>AP03</t>
  </si>
  <si>
    <t>kg/m</t>
  </si>
  <si>
    <t>AP04</t>
  </si>
  <si>
    <t>AP05</t>
  </si>
  <si>
    <t>AP06</t>
  </si>
  <si>
    <t>Estacas raiz d=410mm em solo</t>
  </si>
  <si>
    <t>ESTACA RAIZ COM D=35,5CM (ODEX) (composição SICRO D=410mm em rocha)</t>
  </si>
  <si>
    <t>Arrasamento de estacas</t>
  </si>
  <si>
    <t>Área da est. (m2)</t>
  </si>
  <si>
    <t>Comp. Arrasam.</t>
  </si>
  <si>
    <t>Qnt</t>
  </si>
  <si>
    <t>Volume</t>
  </si>
  <si>
    <t>d=40</t>
  </si>
  <si>
    <t>Camisa metálica d=360 e=6,3mm</t>
  </si>
  <si>
    <t>Apoio</t>
  </si>
  <si>
    <t>Trecho em água</t>
  </si>
  <si>
    <t>Trecho embutido</t>
  </si>
  <si>
    <t>,</t>
  </si>
  <si>
    <t>Total para camisa metálica</t>
  </si>
  <si>
    <t>Bloco de fundação encontro</t>
  </si>
  <si>
    <t>Concreto 30mpa</t>
  </si>
  <si>
    <t>Peça</t>
  </si>
  <si>
    <t>L1</t>
  </si>
  <si>
    <t>L2</t>
  </si>
  <si>
    <t>Altura</t>
  </si>
  <si>
    <t>Qnt. De blocos</t>
  </si>
  <si>
    <t>Vol. De concreto</t>
  </si>
  <si>
    <t>Bloco</t>
  </si>
  <si>
    <t>Formas plastificadas 14mm</t>
  </si>
  <si>
    <t>Área</t>
  </si>
  <si>
    <t>Qnt.</t>
  </si>
  <si>
    <t>Lateral 1</t>
  </si>
  <si>
    <t>Lateral 2</t>
  </si>
  <si>
    <t>Total para 1 bloco</t>
  </si>
  <si>
    <t>Total para 8 blocos</t>
  </si>
  <si>
    <t>Concreto magro</t>
  </si>
  <si>
    <t>Larg</t>
  </si>
  <si>
    <t>Qtde</t>
  </si>
  <si>
    <t>H</t>
  </si>
  <si>
    <t>Total para 4 blocos</t>
  </si>
  <si>
    <t>Aço</t>
  </si>
  <si>
    <t>Blocos</t>
  </si>
  <si>
    <t>viga de rigidez</t>
  </si>
  <si>
    <t>Bloco de fundação apoios centrais</t>
  </si>
  <si>
    <t>Encontros</t>
  </si>
  <si>
    <t>Travessa do encontro</t>
  </si>
  <si>
    <t>Total para 1 encontro</t>
  </si>
  <si>
    <t>Total para 2 encontros</t>
  </si>
  <si>
    <t>Área transv.</t>
  </si>
  <si>
    <t>Área frontal</t>
  </si>
  <si>
    <t>Vol.</t>
  </si>
  <si>
    <t>Travessa</t>
  </si>
  <si>
    <t>Cortina</t>
  </si>
  <si>
    <t>Console</t>
  </si>
  <si>
    <t>Total para 01 peça</t>
  </si>
  <si>
    <t>Total para 02 peça</t>
  </si>
  <si>
    <t>Formas plastificada 14mm</t>
  </si>
  <si>
    <t>Painel</t>
  </si>
  <si>
    <t>A</t>
  </si>
  <si>
    <t>QT</t>
  </si>
  <si>
    <t>Frontal 1 - travessa</t>
  </si>
  <si>
    <t>Frontal 2 - travessa</t>
  </si>
  <si>
    <t>Fech. Lat 1 - travessa</t>
  </si>
  <si>
    <t>Fech. Lat 2 - travessa</t>
  </si>
  <si>
    <t>Cortina-Frontal</t>
  </si>
  <si>
    <t>Cortina-Lateral</t>
  </si>
  <si>
    <t>Fundo 1</t>
  </si>
  <si>
    <t>Fundo 2</t>
  </si>
  <si>
    <t>Console 1</t>
  </si>
  <si>
    <t>Console da laje de transição</t>
  </si>
  <si>
    <t>Console 2</t>
  </si>
  <si>
    <t>Console fechamento</t>
  </si>
  <si>
    <t>Total de fôrmas para 1 peça</t>
  </si>
  <si>
    <t>Total de fôrmas para 2 peças</t>
  </si>
  <si>
    <t>Alas de contenção</t>
  </si>
  <si>
    <t>Trecho</t>
  </si>
  <si>
    <t>Vol</t>
  </si>
  <si>
    <t>Retangular</t>
  </si>
  <si>
    <t>Ala</t>
  </si>
  <si>
    <t>Volume de concreto para 01 ala</t>
  </si>
  <si>
    <t>Volume de concreto para 04 ala</t>
  </si>
  <si>
    <t>Formas</t>
  </si>
  <si>
    <t>Qte</t>
  </si>
  <si>
    <t>Painel lat externa</t>
  </si>
  <si>
    <t>Painel lat int</t>
  </si>
  <si>
    <t>Painel lat int 2</t>
  </si>
  <si>
    <t>Painel lat int 3</t>
  </si>
  <si>
    <t>Fechamento</t>
  </si>
  <si>
    <t>Total para 1 ala</t>
  </si>
  <si>
    <t>Total para 4 ala</t>
  </si>
  <si>
    <t>MESOESTRUTURA</t>
  </si>
  <si>
    <t>Pilar circular d=100cm</t>
  </si>
  <si>
    <t>D</t>
  </si>
  <si>
    <t>L</t>
  </si>
  <si>
    <t xml:space="preserve">Volume de concreto </t>
  </si>
  <si>
    <t>Fôrmas plastificadas 14mm</t>
  </si>
  <si>
    <t>Circunf</t>
  </si>
  <si>
    <t>Area</t>
  </si>
  <si>
    <t>Total de fôrmas</t>
  </si>
  <si>
    <t>Travessa central</t>
  </si>
  <si>
    <t>Seção transv</t>
  </si>
  <si>
    <t>Comp.</t>
  </si>
  <si>
    <t>Qt</t>
  </si>
  <si>
    <t>Total para 1 peça</t>
  </si>
  <si>
    <t>Total para 4 peças</t>
  </si>
  <si>
    <t>Lado 1</t>
  </si>
  <si>
    <t>Lado 2</t>
  </si>
  <si>
    <t>Area unit</t>
  </si>
  <si>
    <t>Area total</t>
  </si>
  <si>
    <t>Painel 01</t>
  </si>
  <si>
    <t>Painel 02</t>
  </si>
  <si>
    <t>Fundo</t>
  </si>
  <si>
    <t>Total de fôrmas para 01 peça</t>
  </si>
  <si>
    <t>Total de fôrmas para 04 peças</t>
  </si>
  <si>
    <t>Quantidade de travessas</t>
  </si>
  <si>
    <t>SUPERESTRUTURA</t>
  </si>
  <si>
    <t>Vigas longarinas 26,00</t>
  </si>
  <si>
    <t>Quantidade de vigas</t>
  </si>
  <si>
    <t>Comprimento da viga</t>
  </si>
  <si>
    <t>Cordoalhas CP190 D=15,</t>
  </si>
  <si>
    <t>Qt. Unit.</t>
  </si>
  <si>
    <t>Num de vigas</t>
  </si>
  <si>
    <t>Cordoalhas cp190 d=12,7</t>
  </si>
  <si>
    <t>Ancoragem</t>
  </si>
  <si>
    <t>12 cordoalhas D=12,7</t>
  </si>
  <si>
    <t>Bainha D=66</t>
  </si>
  <si>
    <t>Cabo</t>
  </si>
  <si>
    <t>Comp. Unt.</t>
  </si>
  <si>
    <t>Concreto 35mpa</t>
  </si>
  <si>
    <t>peso 1 viga</t>
  </si>
  <si>
    <t>peso 15 vigas</t>
  </si>
  <si>
    <t>seção cheia</t>
  </si>
  <si>
    <t>seção i</t>
  </si>
  <si>
    <t>Total para 15 peças</t>
  </si>
  <si>
    <t>Peímetro</t>
  </si>
  <si>
    <t>Total para  01 viga</t>
  </si>
  <si>
    <t>Total para 15 vigas</t>
  </si>
  <si>
    <t xml:space="preserve">Vigas transversina </t>
  </si>
  <si>
    <t>Qt. de transversinas</t>
  </si>
  <si>
    <t>Compr</t>
  </si>
  <si>
    <t>Alt</t>
  </si>
  <si>
    <t>Transversina</t>
  </si>
  <si>
    <t>Volume para 01 transversina</t>
  </si>
  <si>
    <t>Volume para 30 transversinas</t>
  </si>
  <si>
    <t xml:space="preserve">Lateral </t>
  </si>
  <si>
    <t>Lajotas pré-moldadas</t>
  </si>
  <si>
    <t>Tipo</t>
  </si>
  <si>
    <t>Vol. Total</t>
  </si>
  <si>
    <t>Lajota L1</t>
  </si>
  <si>
    <t>Fôrma plastificada 14mm</t>
  </si>
  <si>
    <t>Perím.</t>
  </si>
  <si>
    <t>Laje tabuleiro e guarda-rodas</t>
  </si>
  <si>
    <t>PEÇA</t>
  </si>
  <si>
    <t>COMP</t>
  </si>
  <si>
    <t>AREA</t>
  </si>
  <si>
    <t>VOL</t>
  </si>
  <si>
    <t>LAJE+GR</t>
  </si>
  <si>
    <t>PERIM</t>
  </si>
  <si>
    <t>GR</t>
  </si>
  <si>
    <t>LAJE</t>
  </si>
  <si>
    <t>Formas para laje e guarda rodas</t>
  </si>
  <si>
    <t>Laje do tabuleiro</t>
  </si>
  <si>
    <t>Guarda rodas</t>
  </si>
  <si>
    <t>Laje elastica</t>
  </si>
  <si>
    <t>Laje de transição</t>
  </si>
  <si>
    <t>Quantidade</t>
  </si>
  <si>
    <t>vol total</t>
  </si>
  <si>
    <t>Vol para 01 peça=</t>
  </si>
  <si>
    <t>Vol para 02 peça=</t>
  </si>
  <si>
    <t>T</t>
  </si>
  <si>
    <t>Painel 1</t>
  </si>
  <si>
    <t>Painel 2</t>
  </si>
  <si>
    <t>Formas para 1 laje de transição</t>
  </si>
  <si>
    <t>Formas para 2 laje de transição</t>
  </si>
  <si>
    <t>Aparelho de apoio</t>
  </si>
  <si>
    <t>h</t>
  </si>
  <si>
    <t>Vol (dm3)</t>
  </si>
  <si>
    <t>Neoprene fretado</t>
  </si>
  <si>
    <t>Transporte</t>
  </si>
  <si>
    <t>quantidades levantadas no CPU</t>
  </si>
  <si>
    <t>Transporte com caminhão basculante de 10 m³ - rodovia pavimentada</t>
  </si>
  <si>
    <t>tkm</t>
  </si>
  <si>
    <t>Transporte com caminhão carroceria de 15 t - rodovia pavimentada</t>
  </si>
  <si>
    <t>Transporte com cam. carroceria cap. de 11 t e com guind. de 45 t.m - r. pav.</t>
  </si>
  <si>
    <t>Transporte com caminhão carroceria de 15 t - rodovia em leito natural</t>
  </si>
  <si>
    <t>Sistemas de Custos Referenciais de Obras - SICRO</t>
  </si>
  <si>
    <t>BDI - Benefícios e Despesas Indiretas - Sem Desoneração</t>
  </si>
  <si>
    <t>ISSQN MUNICIPIO DE COTIPORÃ =</t>
  </si>
  <si>
    <t>Descrição das Parcelas</t>
  </si>
  <si>
    <t>Despesas Indiretas</t>
  </si>
  <si>
    <t>% sobre PV</t>
  </si>
  <si>
    <t>% sobre CD</t>
  </si>
  <si>
    <t>Administração Central</t>
  </si>
  <si>
    <t>Variável - f (CD)</t>
  </si>
  <si>
    <t>Ofício-Circular nº 4706/2025 (SEI DNIT nº 21705904)</t>
  </si>
  <si>
    <t>Despesas Financeiras</t>
  </si>
  <si>
    <t>1,17% sobre (PV - Lucro)</t>
  </si>
  <si>
    <t>Alíquota Selic: 10,50% a.a.</t>
  </si>
  <si>
    <t>Seguros e Garantias Contratuais</t>
  </si>
  <si>
    <t>0,25% do PV</t>
  </si>
  <si>
    <t>Riscos</t>
  </si>
  <si>
    <t>0,50% do PV</t>
  </si>
  <si>
    <t>Subtotal 1</t>
  </si>
  <si>
    <t>Benefícios</t>
  </si>
  <si>
    <t xml:space="preserve">Lucro </t>
  </si>
  <si>
    <t>Subtotal 2</t>
  </si>
  <si>
    <t>Tributos</t>
  </si>
  <si>
    <t>issqn =</t>
  </si>
  <si>
    <t>PIS</t>
  </si>
  <si>
    <t>0,65% do PV</t>
  </si>
  <si>
    <t>total de material =</t>
  </si>
  <si>
    <t>COFINS</t>
  </si>
  <si>
    <t>3,00% do PV</t>
  </si>
  <si>
    <t>total de insumos =</t>
  </si>
  <si>
    <t>ISSQN</t>
  </si>
  <si>
    <t>% para desconto =</t>
  </si>
  <si>
    <t>Subtotal 3</t>
  </si>
  <si>
    <t>issqn com desconto =</t>
  </si>
  <si>
    <t>TOTAL - BDI (%)</t>
  </si>
  <si>
    <t>BDI DIFERENCIADO - 15,00%</t>
  </si>
  <si>
    <t>BDI - Benefícios e Despesas Indiretas - Com Desonerado</t>
  </si>
  <si>
    <t>CPRB</t>
  </si>
  <si>
    <t>4,5% do PV</t>
  </si>
  <si>
    <t>BDI DIFERENCIADO - 21,24%</t>
  </si>
  <si>
    <t>DMT =</t>
  </si>
  <si>
    <t>km</t>
  </si>
  <si>
    <t xml:space="preserve">SICRO </t>
  </si>
  <si>
    <t>DESCRIÇÃO SICRO NOVO</t>
  </si>
  <si>
    <t>UNIDADE</t>
  </si>
  <si>
    <t>QUANTIDADE</t>
  </si>
  <si>
    <t>CUSTO DIRETO (R$)</t>
  </si>
  <si>
    <t>TOTAL CUSTO DIRETO (R$)</t>
  </si>
  <si>
    <t>BDI</t>
  </si>
  <si>
    <t>PREÇO DE VENDA (R$)</t>
  </si>
  <si>
    <t>TOTAL PREÇO DE VENDA (R$)</t>
  </si>
  <si>
    <t>BDI =</t>
  </si>
  <si>
    <t>PONTE SOBRE O RIO CARREIRO</t>
  </si>
  <si>
    <t>BDI DIF. =</t>
  </si>
  <si>
    <t>SERVIÇOS TERCEIRIZADOS</t>
  </si>
  <si>
    <t xml:space="preserve">ESTACAS RAIZ </t>
  </si>
  <si>
    <t>ESTACA RAIZ PERFURADA NA ROCHA COM D=40 CM - CONFECÇÃO</t>
  </si>
  <si>
    <t>M</t>
  </si>
  <si>
    <t>ESTACA RAIZ PERFURADA NO SOLO COM D = 40cm - CONFECÇÃO</t>
  </si>
  <si>
    <t>ESTACA RAIZ PERFURADA NA ROCHA COM D=40 CM - CONFECÇÃO (ESTACA RAIZ COM D=35,5CM (ODEX) )</t>
  </si>
  <si>
    <t>ARMAÇÃO EM AÇO CA-50 - FORNECIMENTO, PREPARO E COLOCAÇÃO</t>
  </si>
  <si>
    <t>KG</t>
  </si>
  <si>
    <t>CAMISA METÁLICA COM ESPESSURA DE 6,3mm D=40mm - CRAVADA COM MARTELO VIBRATÓRIO - SEM ESCAVAÇÃO - CRAVAÇÃO</t>
  </si>
  <si>
    <t>ARRASAMENTO DE ESTACAS DE CONCRETO COM SEÇÃO DE ATÉ 900cm³</t>
  </si>
  <si>
    <t>M³</t>
  </si>
  <si>
    <t xml:space="preserve"> </t>
  </si>
  <si>
    <t>BLOCOS DE FUNDAÇÃO ENCONTROS</t>
  </si>
  <si>
    <t>FORMAS DE COMPENSADO PLASTIFICADO 14 MM - USO GERAL - UTILIZAÇÃO DE 3 VEZES - CONFECÇÃO, INSTALAÇÃO E RETIRADA</t>
  </si>
  <si>
    <t>M2</t>
  </si>
  <si>
    <t>CONCRETO PARA BOMBEAMENTO FCK = 30 MPA - CONFECÇÃO EM CENTRAL DOSADORA DE 30 M³/H - AREIA E BRITA COMERCIAIS - INCLUIDO BOMBEAMENTO</t>
  </si>
  <si>
    <t>M3</t>
  </si>
  <si>
    <t>ADENSAMENTO DE CONCRETO POR VIBRADOR DE IMERSÃO</t>
  </si>
  <si>
    <t>LANÇAMENTO MECÂNICO DE CONCRETO COM BOMBA REBOCÁVEL COM CAPACIDADE DE 30 M³/H - CONFECÇÃO EM CENTRAL DOSADORA DE 30 M³/H</t>
  </si>
  <si>
    <t>CONCRETO MAGRO - CONFECÇÃO EM BETONEIRA E LANÇAMENTO MANUAL - AREIA E BRITA  COMERCIAIS</t>
  </si>
  <si>
    <t>BLOCOS DE FUNDAÇÃO APOIOS CENTRAIS</t>
  </si>
  <si>
    <t>ENCONTROS</t>
  </si>
  <si>
    <t>FORMAS DE COMPENSADO PLASTIFICADO 14 MM - USO GERAL - UTILIZAÇÃO DE 2 VEZES - CONFECÇÃO, INSTALAÇÃO E RETIRADA</t>
  </si>
  <si>
    <t>M²</t>
  </si>
  <si>
    <t>CONCRETO MAGRO - CONFECÇÃO EM BETONEIRA E LANÇAMENTO MANUAL - AREIA E BRITA COMERCIAIS</t>
  </si>
  <si>
    <t>ALAS DE CONTENÇÃO</t>
  </si>
  <si>
    <t>LAJE DE TRANSIÇÃO</t>
  </si>
  <si>
    <t>PILARES CIRCULARES D=100CM</t>
  </si>
  <si>
    <t>TRAVESSA CENTRAL</t>
  </si>
  <si>
    <t>VIGAS LONGARINAS PRÉ MOLDADAS 26,00m</t>
  </si>
  <si>
    <t>LANÇAMENTO DE VIGA PRÉ-MOLDADA DE 980 a 1.225KN COM UTILIZAÇÃO DE TRELIÇA LANÇADEIRA E CARRELONE</t>
  </si>
  <si>
    <t>UN</t>
  </si>
  <si>
    <t>CARGA, DESCARGA E MANOBRA DE VIGAS PRÉ-MOLDADAS DE ATÉ 500KN EM CAVALO MECÂNICO COM DOLLY DE 4 EIXOS COM CAPACIDADE DE 57T</t>
  </si>
  <si>
    <t>CORDOALHA CP 190 RB D = 12,7 MM - FORNECIMENTO E INSTALAÇÃO</t>
  </si>
  <si>
    <t>CONCRETO PARA BOMBEAMENTO FCK = 35 MPA - CONFECÇÃO EM CENTRAL DOSADORA DE 30 M³/H - AREIA E BRITA COMERCIAIS - INCLUIDO BOMBEAMENTO</t>
  </si>
  <si>
    <t>ANCORAGEM ATIVA COM 12 CORDOALHAS ADERENTES D = 12,7MM - FORNECIMENTO E INSTALAÇÃO</t>
  </si>
  <si>
    <t>BAINHA METÁLICA REDONDA D = 65MM PARA 12 CORDOALHAS D = 12,7MM - FORNECIMENTO, INSTALAÇÃO E INJEÇÃO DE NATA DE CIMENTO</t>
  </si>
  <si>
    <t>VIGAS TRANSVERSINAS ENCONTROS</t>
  </si>
  <si>
    <t>LAJE DO TABULEIRO E GUARDA RODAS</t>
  </si>
  <si>
    <t>LAJOTAS PRÉ-MOLDADAS L1</t>
  </si>
  <si>
    <t>LANÇAMENTO DE PRÉ - LAJE COM UTILIZAÇÃO DE GUINDAUTO</t>
  </si>
  <si>
    <t>CARGA, MANOBRA E DESCARGA DE MATERIAIS DIVERSOS EM CAMINHÃO CARROCEIRA COM CAPACIDADE DE 7t E COM GUINDAUTO DE 20t.m</t>
  </si>
  <si>
    <t>ACABAMENTOS</t>
  </si>
  <si>
    <t>APARELHO DE APOIO DE NEOPRENE FRETADO PARA ESTRUTURAS PRÉ-MOLDADAS - FORNECIMENTO E INSTALAÇÃO</t>
  </si>
  <si>
    <t>DM³</t>
  </si>
  <si>
    <t>DRENO DE PVC D = 100 MM - FORNECIMENTO E INSTALAÇÃO</t>
  </si>
  <si>
    <t>LÁBIOS POLIMÉRICOS EM JUNTA DE PAVIMENTO DE CONCRETO - L = 20 MM E H = 30 MM - CONFECÇÃO E ASSENTAMENTO</t>
  </si>
  <si>
    <t>JUNTA DE DILATAÇÃO EM ELASTÔMERO E PERFIL VV - L = 50 MM E H = 80 MM - FORNECIMENTO E INSTALAÇÃO</t>
  </si>
  <si>
    <t>SINALIZAÇÃO</t>
  </si>
  <si>
    <t>FORNECIMENTO E IMPLANTAÇÃO DE PLACA DE REGULAMENTAÇÃO EM AÇO D = 1,00 M - PELÍCULA RETRORREFLETIVA TIPO I + SI</t>
  </si>
  <si>
    <t>un</t>
  </si>
  <si>
    <t>SUPORTE METÁLICO GALVANIZADO PARA PLACA DE ADVERTÊNCIA OU REGULAMENTAÇÃO - LADO OU DIÂMETRO DE 1,00 M - FORNECIMENTO E IMPLANTAÇÃO</t>
  </si>
  <si>
    <t>FORNECIMENTO E IMPLANTAÇÃO DE PLACA EM AÇO, MODULADA - 2,00 X 1,00 M - PELÍCULA RETRORREFLETIVA TIPO I + III</t>
  </si>
  <si>
    <t>FORNECIMENTO E IMPLANTAÇÃO DE SUPORTE METÁLICO GALVANIZADO PARA PLACAS - 2,00 X 1,00 M</t>
  </si>
  <si>
    <t>PINTURA DE FAIXA - TINTA BASE ACRÍLICA - ESPESSURA DE 0,6 MM</t>
  </si>
  <si>
    <t>m²</t>
  </si>
  <si>
    <t>TACHA REFLETIVA EM PLÁSTICO INJETADO - BIDIRECIONAL TIPO I - COM UM PINO - FORNECIMENTO E COLOCAÇÃO</t>
  </si>
  <si>
    <t>CILINDRO FLEXÍVEL DELIMITADOR DE TRÁFEGO COM DUAS FAIXAS REFLETIVAS E CHUMBADOR - D = 20 CM E H = 80 CM</t>
  </si>
  <si>
    <t>CONE PLÁSTICO PARA CANALIZAÇÃO DE TRÂNSITO - UTILIZAÇÃO DE 150 CICLOS - FORNECIMENTO, 01 IMPLANTAÇÃO E 01 RETIRADA DIÁRIA</t>
  </si>
  <si>
    <t>un.dia</t>
  </si>
  <si>
    <t>FITA ZEBRADA PARA DISPOSITIVOS DE CANALIZAÇÃO DE TRÂNSITO - FORNECIMENTO, IMPLANTAÇÃO E RETIRADA</t>
  </si>
  <si>
    <t>m</t>
  </si>
  <si>
    <t>LUZ DE ADVERTÊNCIA E BATERIA PARA DISPOSITIVOS DE SINALIZAÇÃO - UTILIZAÇÃO DE 200 CICLOS - FORNECIMENTO, 01 IMPLANTAÇÃO E 01 RETIRADA DIÁRIA</t>
  </si>
  <si>
    <t>OPERAÇÃO DE SINALIZAÇÃO POR BANDEIROLA DE TECIDO OU COM PLACA METÁLICA</t>
  </si>
  <si>
    <t>APOIO A OBRA</t>
  </si>
  <si>
    <t>ESCAVAÇÃO, CARGA E TRANSPORTE DE MATERIAL DE 2ª CATEGORIA - DMT DE 1.000 a 1.200 m - CAMINHO DE SERVIÇO EM LEITO NATURAL - COM ESCAVADEIRA E CAMINHÃO BASCULANTE DE 14 m³</t>
  </si>
  <si>
    <t>m³</t>
  </si>
  <si>
    <t>APO</t>
  </si>
  <si>
    <t>APOIO NAUTICO</t>
  </si>
  <si>
    <t>ESCADA TUBULAR MULTIDIRECIONAL EM AÇO GALVANIZADO - UTILIZAÇÃO DE 100 VEZES - FORNECIMENTO, INSTALAÇÃO E RETIRADA</t>
  </si>
  <si>
    <t>GRUPO GERADOR - 174 KVA</t>
  </si>
  <si>
    <t>TRANSPORTE COM CAMINHÃO BASCULANTE DE 10 M³ - RODOVIA PAVIMENTADA</t>
  </si>
  <si>
    <t>TRANSPORTE COM CAMINHÃO CARROCERIA DE 15 T - RODOVIA PAVIMENTADA</t>
  </si>
  <si>
    <t>TRANSPORTE COM CAMINHÃO CARROCERIA COM CAPACIDADE DE 11 T E COM GUINDAUTO DE 45 T.M - RODOVIA PAVIMENTADA</t>
  </si>
  <si>
    <t>TRANSPORTE COM CAMINHÃO CARROCERIA DE 15T - RODOVIA EM LEITO NATURAL</t>
  </si>
  <si>
    <t>ACESSO LADO DO MUNICIPIO DE COTIPORÃ</t>
  </si>
  <si>
    <t>DESMATAMENTO, DESTACAMENTO, LIMPEZA DE ÁREA E ESTOCAGEM DO MATERIAL DE LIMPEZA COM ÁRVORES DE DIÂMETRO ATÉ 0,15 M</t>
  </si>
  <si>
    <t>TRANSPORTE COM CAMINHÃO BASCULANTE COM CAÇAMBA ESTANQUE COM CAPACIDADE DE 14 M³ - RODOVIA PAVIMENTADA</t>
  </si>
  <si>
    <t>txkm</t>
  </si>
  <si>
    <t>ESCAVAÇÃO, CARGA E TRANSPORTE DE MATERIAL DE 3ª CATEGORIA - DMT DE 3.000M - CAMINHO DE SERVIÇO EM PAVIMENTADO - COM ESCAVADEIRA E CAMINHÃO BASCULANTE DE 12 M2</t>
  </si>
  <si>
    <t>ESCAVAÇÃO, CARGA E TRANSPORTE DE MATERIAL DE 3ª CATEGORIA - DMT DE 800 A 1000M - CAMINHO DE SERVIÇO EM PAVIMENTADO - COM ESCAVADEIRA E CAMINHÃO BASCULANTE DE 12 M2</t>
  </si>
  <si>
    <t>ENROCAMENTO DE PEDRA ESPALHADA E COMPACTADA MECANICAMENTE - PEDRA DE MÃO COMERCIAL - FORNECIMENTO E ASSENTAMENTO</t>
  </si>
  <si>
    <t>ESCAVAÇÃO, CARGA E TRANSPORTE DE MATERIAL DE 2ª CATEGORIA - DMT DE 2.500 a 3.000 m - CAMINHO DE SERVIÇO EM LEITO NATURAL - COM ESCAVADEIRA E CAMINHÃO BASCULANTE DE 14 m³</t>
  </si>
  <si>
    <t>COMPACTAÇÃO DE ATERROS A 100% DO PROCTOR INTERMEDIÁRIO - CAMADAS FINAIS</t>
  </si>
  <si>
    <t>ESPALHAMENTO DE MATERIAL EM BOTA-FORA</t>
  </si>
  <si>
    <t>ACESSO LADO DO MUNICIPIO DE DOIS LAJEADO</t>
  </si>
  <si>
    <t>SUBTOTAL</t>
  </si>
  <si>
    <t>R$</t>
  </si>
  <si>
    <t xml:space="preserve">SERVIÇOS COMPLEMENTARES </t>
  </si>
  <si>
    <t>sobre CD</t>
  </si>
  <si>
    <t>Mobilização/desmobilização (3%)</t>
  </si>
  <si>
    <t>SOBRE CD</t>
  </si>
  <si>
    <t>-</t>
  </si>
  <si>
    <t>sobre PV</t>
  </si>
  <si>
    <t>Gerenciamento, Fiscalização e Controle Tecnológico (4%)</t>
  </si>
  <si>
    <t>SOBRE PV</t>
  </si>
  <si>
    <t>Levantamentos de campo (2,0%)</t>
  </si>
  <si>
    <t>Canteiro de obras  (2,5%)</t>
  </si>
  <si>
    <t>Administração local (10,68%)</t>
  </si>
  <si>
    <t>Cumprimento das condicionantes da Licença ambiental, supervisão Ambiental da obra e destinação de resíduos (0,5%)</t>
  </si>
  <si>
    <t>SUBTOTAL SERVIÇOS COMPLEMENTARES</t>
  </si>
  <si>
    <t>CUSTO TOTAL</t>
  </si>
  <si>
    <t>RESUMO DE ORÇAMENTO PONTE SOBRE O RIO CARREIRO</t>
  </si>
  <si>
    <t>RESUMO DO ORÇAMENTO</t>
  </si>
  <si>
    <t>AREA DA PONTE =</t>
  </si>
  <si>
    <t>VALOR POR M²</t>
  </si>
  <si>
    <t>SICRO</t>
  </si>
  <si>
    <t>CPU SEM DESONERAÇÃO</t>
  </si>
  <si>
    <t>SICRO 04.25</t>
  </si>
  <si>
    <t>DIFERENÇA</t>
  </si>
  <si>
    <t>CGCIT</t>
  </si>
  <si>
    <t>DNIT</t>
  </si>
  <si>
    <t>SISTEMA DE CUSTOS REFERENCIAIS DE OBRAS - SICRO</t>
  </si>
  <si>
    <t>Rio Grande do Sul</t>
  </si>
  <si>
    <t>ESTACA RAIZ PERFURADA NA ROCHA COM D=45 CM - CONFECÇÃO</t>
  </si>
  <si>
    <t>Custo Unitário de Referência</t>
  </si>
  <si>
    <t xml:space="preserve">Produção da equipe </t>
  </si>
  <si>
    <t>2306071</t>
  </si>
  <si>
    <t>Estaca raiz perfurada na rocha com D = 40 cm - confecção</t>
  </si>
  <si>
    <t>Valores em reais (R$)</t>
  </si>
  <si>
    <t>A - EQUIPAMENTOS</t>
  </si>
  <si>
    <t>Utilização</t>
  </si>
  <si>
    <t>Custo Horário</t>
  </si>
  <si>
    <t>Custo</t>
  </si>
  <si>
    <t>CODIGO</t>
  </si>
  <si>
    <t>VALOR UNIT.</t>
  </si>
  <si>
    <t>VALOR TOTAL</t>
  </si>
  <si>
    <t>Operativa</t>
  </si>
  <si>
    <t>Improdutiva</t>
  </si>
  <si>
    <t>Produtivo</t>
  </si>
  <si>
    <t>Improdutivo</t>
  </si>
  <si>
    <t>Horário Total</t>
  </si>
  <si>
    <t>ORÇAMENTO</t>
  </si>
  <si>
    <t>COMPOSIÇÃO</t>
  </si>
  <si>
    <t>E9750</t>
  </si>
  <si>
    <t>Bomba de injeção de argamassa com capacidade de 50 l/min</t>
  </si>
  <si>
    <t>E9605</t>
  </si>
  <si>
    <t>Caminhão tanque com capacidade de 6.000 l - 136 kW</t>
  </si>
  <si>
    <t>E9652</t>
  </si>
  <si>
    <t>Compressor de ar portátil de 540,85 l/s (1.146 PCM) - 331,10 kW</t>
  </si>
  <si>
    <t>E9754</t>
  </si>
  <si>
    <t>Grupo gerador - 68 kVA</t>
  </si>
  <si>
    <t>E9694</t>
  </si>
  <si>
    <t>Misturador de argamassa de alta turbulência com capacidade de 220 l - 13 kW</t>
  </si>
  <si>
    <t>E9642</t>
  </si>
  <si>
    <t>Perfuratriz hidráulica sobre esteiras para estaca raiz - 56 kW</t>
  </si>
  <si>
    <t>E9071</t>
  </si>
  <si>
    <t>Transportador manual carrinho de mão com capacidade de 80 l</t>
  </si>
  <si>
    <t>Custo horário total de equipamentos</t>
  </si>
  <si>
    <t>Arrasamento de estacas de concreto com seção superior à 900 cm²</t>
  </si>
  <si>
    <t>B - MÃO DE OBRA</t>
  </si>
  <si>
    <t>Unidade</t>
  </si>
  <si>
    <t>Custo Horário Total</t>
  </si>
  <si>
    <t>P9824</t>
  </si>
  <si>
    <t>Servente</t>
  </si>
  <si>
    <t>Custo horário total de mão de obra</t>
  </si>
  <si>
    <t>CONCRETO PARA BOMBEAMENTO FCK = 35 MPA - CONFECÇÃO EM CENTRAL DOSADORA DE 30 M³/H - AREIA E BRITA COMERCIAIS</t>
  </si>
  <si>
    <t>Custo horário total de execução</t>
  </si>
  <si>
    <t>CONCRETO PARA BOMBEAMENTO FCK = 30 MPA - CONFECÇÃO EM CENTRAL DOSADORA DE 30 M³/H - AREIA E BRITA COMERCIAIS</t>
  </si>
  <si>
    <t>Custo unitário de execução</t>
  </si>
  <si>
    <t>Custo do FIC</t>
  </si>
  <si>
    <t>Custo do FIT</t>
  </si>
  <si>
    <t>C - MATERIAL</t>
  </si>
  <si>
    <t>Preço Unitário</t>
  </si>
  <si>
    <t>Custo Unitário</t>
  </si>
  <si>
    <t>M0082</t>
  </si>
  <si>
    <t>Areia média lavada</t>
  </si>
  <si>
    <t>M0424</t>
  </si>
  <si>
    <t>Cimento Portland CP II - 32 - saco</t>
  </si>
  <si>
    <t>kg</t>
  </si>
  <si>
    <t>M1645</t>
  </si>
  <si>
    <t>Coroa de botões esféricos - D = 305 mm (12")</t>
  </si>
  <si>
    <t>M0669</t>
  </si>
  <si>
    <t>Martelo de fundo DTH - DN = 203 mm (8")</t>
  </si>
  <si>
    <t>Custo unitário total de material</t>
  </si>
  <si>
    <t>D - ATIVIDADES AUXILIARES</t>
  </si>
  <si>
    <t>Custo total de atividades auxiliares</t>
  </si>
  <si>
    <t>Subtotal</t>
  </si>
  <si>
    <t>E - TEMPO FIXO</t>
  </si>
  <si>
    <t>Código</t>
  </si>
  <si>
    <t>Areia média lavada - Caminhão basculante 10 m³</t>
  </si>
  <si>
    <t>t</t>
  </si>
  <si>
    <t>Cimento Portland CP II - 32 - saco - Caminhão carroceria 15 t</t>
  </si>
  <si>
    <t>Custo unitário total de tempo fixo</t>
  </si>
  <si>
    <t>F - MOMENTO DE TRANSPORTE</t>
  </si>
  <si>
    <t>DMT</t>
  </si>
  <si>
    <t>LN</t>
  </si>
  <si>
    <t>RP</t>
  </si>
  <si>
    <t>P</t>
  </si>
  <si>
    <t>5914359</t>
  </si>
  <si>
    <t>5914374</t>
  </si>
  <si>
    <t>5914389</t>
  </si>
  <si>
    <t>5914449</t>
  </si>
  <si>
    <t>5914464</t>
  </si>
  <si>
    <t>5914479</t>
  </si>
  <si>
    <t>Custo unitário total de transporte</t>
  </si>
  <si>
    <t>Custo unitário direto total</t>
  </si>
  <si>
    <t>GUIND</t>
  </si>
  <si>
    <t>GUINDASTE MÓVEL SOBRE PNEUS COM 2 EIXOS COM CAPACIDADE DE 18 T - 75 KW</t>
  </si>
  <si>
    <t>Estaca raiz perfurada na rocha com D = 45 cm - confecção</t>
  </si>
  <si>
    <t>Transporte com caminhão betoneira - rodovia pavimentada</t>
  </si>
  <si>
    <t>Transporte com caminhão carroceria com capacidade de 11 t e com guindauto de 45 t.m - rodovia pavimentada</t>
  </si>
  <si>
    <t>M1646</t>
  </si>
  <si>
    <t>Coroa de botões esféricos - D = 355 mm (14")</t>
  </si>
  <si>
    <t>Carga, descarga e manobra de vigas pré-moldadas de até 500 kN em cavalo mecânico com dolly de 4 eixos com capacidade de 57 t</t>
  </si>
  <si>
    <t>E9169</t>
  </si>
  <si>
    <t>Cavalo mecânico com dolly pneumático de 4 eixos e mesas de giro com capacidade de 57 t - 323 kW</t>
  </si>
  <si>
    <t>E9094</t>
  </si>
  <si>
    <t>Guindaste móvel sobre pneus com 6 eixos com capacidade máxima de 350 t - 450 kW</t>
  </si>
  <si>
    <t>Carga, manobra e descarga de materiais diversos em caminhão carroceria com capacidade de 7 t e com guindauto de 20 t.m</t>
  </si>
  <si>
    <t>E9686</t>
  </si>
  <si>
    <t>Caminhão carroceria com guindauto com capacidade de 20 t.m - 136 kW</t>
  </si>
  <si>
    <t>Cordoalha CP 190 RB D = 12,7 mm - fornecimento e instalação</t>
  </si>
  <si>
    <t>E9764</t>
  </si>
  <si>
    <t>Grupo gerador - 7,2 kVA</t>
  </si>
  <si>
    <t>E9717</t>
  </si>
  <si>
    <t>Máquina policorte - 2,20 kW</t>
  </si>
  <si>
    <t>P9801</t>
  </si>
  <si>
    <t>Ajudante</t>
  </si>
  <si>
    <t>P9805</t>
  </si>
  <si>
    <t>Armador</t>
  </si>
  <si>
    <t>M0427</t>
  </si>
  <si>
    <t>Cordoalha nua tipo CP 190 RB - D = 12,7 mm</t>
  </si>
  <si>
    <t>M0076</t>
  </si>
  <si>
    <t>Disco de corte abrasivo para policorte - D = 300 mm</t>
  </si>
  <si>
    <t>Gaiola metálica em cantoneira para armazenamento e manipulação de cordoalha - confecção</t>
  </si>
  <si>
    <t>Cordoalha nua tipo CP 190 RB - D = 12,7 mm - Guindauto 45 t.m</t>
  </si>
  <si>
    <t>5915012</t>
  </si>
  <si>
    <t>5915013</t>
  </si>
  <si>
    <t>5915014</t>
  </si>
  <si>
    <t>Obs.</t>
  </si>
  <si>
    <t>Bainha metálica redonda D = 65 mm para 12 cordoalhas D = 12,7 mm - fornecimento, instalação e injeção de nata de cimento</t>
  </si>
  <si>
    <t>E9026</t>
  </si>
  <si>
    <t>Bomba para injeção de nata de cimento com capacidade de 2 MPa - 2,20 kW</t>
  </si>
  <si>
    <t>E9024</t>
  </si>
  <si>
    <t>Misturador de nata cimento - 1,50 kW</t>
  </si>
  <si>
    <t>M0004</t>
  </si>
  <si>
    <t>Aço CA 50</t>
  </si>
  <si>
    <t>M0030</t>
  </si>
  <si>
    <t>Aditivo plastificante e retardador de pega para concreto e argamassa</t>
  </si>
  <si>
    <t>M0075</t>
  </si>
  <si>
    <t>Arame liso recozido em aço-carbono - D = 1,24 mm (18 BWG)</t>
  </si>
  <si>
    <t>M2470</t>
  </si>
  <si>
    <t>Bainha metálica para protensão - D = 65 mm</t>
  </si>
  <si>
    <t>M0052</t>
  </si>
  <si>
    <t>Fita adesiva de PVC - L = 50 mm e C = 50 m</t>
  </si>
  <si>
    <t>M3134</t>
  </si>
  <si>
    <t>Luva para bainha metálica - D = 65 mm</t>
  </si>
  <si>
    <t>M2462</t>
  </si>
  <si>
    <t>Mangueira cristal trançada de PVC com pressão de trabalho de 1,50 MPa (250 psi) - D = 19,0 mm (3/4")</t>
  </si>
  <si>
    <t>M3353</t>
  </si>
  <si>
    <t>Purgador plástico</t>
  </si>
  <si>
    <t>Aço CA 50 - Caminhão carroceria 15 t</t>
  </si>
  <si>
    <t>Aditivo plastificante e retardador de pega para concreto e argamassa - Caminhão carroceria 15 t</t>
  </si>
  <si>
    <t>Arame liso recozido em aço-carbono - D = 1,24 mm (18 BWG) - Caminhão carroceria 15 t</t>
  </si>
  <si>
    <t>Bainha metálica para protensão - D = 65 mm - Caminhão carroceria 15 t</t>
  </si>
  <si>
    <t>Luva para bainha metálica - D = 65 mm - Caminhão carroceria 15 t</t>
  </si>
  <si>
    <t>Mangueira cristal trançada de PVC com pressão de trabalho de 1,50 MPa (250 psi) - D = 19,0 mm (3/4") - Caminhão carroceria 15 t</t>
  </si>
  <si>
    <t>Ancoragem ativa com 12 cordoalhas aderentes D = 12,7 mm - fornecimento e instalação</t>
  </si>
  <si>
    <t>E9722</t>
  </si>
  <si>
    <t>Conjunto bomba e macaco hidráulico para protensão com capacidade de 2.000 kN - 5 kW</t>
  </si>
  <si>
    <t>E9719</t>
  </si>
  <si>
    <t>Talha manual com capacidade de 3 t</t>
  </si>
  <si>
    <t>M0092</t>
  </si>
  <si>
    <t>Ancoragem ativa para 12 cordoalhas - D = 12,7 mm</t>
  </si>
  <si>
    <t>M2419</t>
  </si>
  <si>
    <t>Parafuso de cabeça abaulada em aço inox com porca e arruela - D = 6 mm (M6) e C = 30 mm</t>
  </si>
  <si>
    <t>Nicho de madeira para dispositivo de ancoragem de protensão - confecção e instalação</t>
  </si>
  <si>
    <t>Ancoragem ativa para 12 cordoalhas - D = 12,7 mm - Caminhão carroceria 15 t</t>
  </si>
  <si>
    <t>Parafuso de cabeça abaulada em aço inox com porca e arruela - D = 6 mm (M6) e C = 30 mm - Caminhão carroceria 15 t</t>
  </si>
  <si>
    <t>Lançamento de pré-laje com utilização de guindauto</t>
  </si>
  <si>
    <t>E9041</t>
  </si>
  <si>
    <t>Caminhão carroceria com guindauto com capacidade de 45 t.m - 188 kW</t>
  </si>
  <si>
    <t>Lançamento de viga pré-moldada de 980 a 1.225 kN com utilização de treliça lançadeira e carrelone</t>
  </si>
  <si>
    <t>E9511</t>
  </si>
  <si>
    <t>Carregadeira de pneus com capacidade de 3,40 m³ - 195 kW</t>
  </si>
  <si>
    <t>E9080</t>
  </si>
  <si>
    <t>Carrelone com capacidade máxima de 70 t</t>
  </si>
  <si>
    <t>E9778</t>
  </si>
  <si>
    <t>Grupo gerador - 338 kVA</t>
  </si>
  <si>
    <t>E9078</t>
  </si>
  <si>
    <t>Treliça lançadeira com capacidade de carga de 100 a 120 t e vão máximo de 45 m - 110 kW</t>
  </si>
  <si>
    <t>M0810</t>
  </si>
  <si>
    <t>Cabo de aço - D = 52,00 mm (2")</t>
  </si>
  <si>
    <t>M0019</t>
  </si>
  <si>
    <t>Esticador em aço tipo olhal x olhal para cabo de aço - D = 13 mm</t>
  </si>
  <si>
    <t>M0018</t>
  </si>
  <si>
    <t>Grampo pesado em aço-carbono para cabo de aço - D = 13 mm (1/2")</t>
  </si>
  <si>
    <t>Cabo de aço - D = 52,00 mm (2") - Caminhão carroceria 15 t</t>
  </si>
  <si>
    <t>Esticador em aço tipo olhal x olhal para cabo de aço - D = 13 mm - Caminhão carroceria 15 t</t>
  </si>
  <si>
    <t>Grampo pesado em aço-carbono para cabo de aço - D = 13 mm (1/2") - Caminhão carroceria 15 t</t>
  </si>
  <si>
    <t>VALOR COM TRANSPORTE</t>
  </si>
  <si>
    <t>Fôrmas de compensado plastificado 14 mm - uso geral - utilização de 2 vezes - confecção, instalação e retirada</t>
  </si>
  <si>
    <t>E9066</t>
  </si>
  <si>
    <t>Grupo gerador - 14 kVA</t>
  </si>
  <si>
    <t>E9535</t>
  </si>
  <si>
    <t>Serra circular com bancada - D = 30 cm - 4 kW</t>
  </si>
  <si>
    <t>P9808</t>
  </si>
  <si>
    <t>Carpinteiro</t>
  </si>
  <si>
    <t>M0284</t>
  </si>
  <si>
    <t>Caibro de pinho - L = 7,5 cm e E = 7,5 cm</t>
  </si>
  <si>
    <t>M0459</t>
  </si>
  <si>
    <t>Compensado plastificado - E = 14 mm</t>
  </si>
  <si>
    <t>M0560</t>
  </si>
  <si>
    <t>Desmoldante para fôrmas de madeira</t>
  </si>
  <si>
    <t>l</t>
  </si>
  <si>
    <t>M0310</t>
  </si>
  <si>
    <t>Peça de madeira - L = 7,5 cm e E = 2,5 cm</t>
  </si>
  <si>
    <t>M1205</t>
  </si>
  <si>
    <t>Prego de ferro</t>
  </si>
  <si>
    <t>M0290</t>
  </si>
  <si>
    <t>Tábua - E = 2,5 cm e L = 10 cm</t>
  </si>
  <si>
    <t>M0286</t>
  </si>
  <si>
    <t>Tábua - E = 2,5 cm e L = 30 cm</t>
  </si>
  <si>
    <t>Caibro de pinho - L = 7,5 cm e E = 7,5 cm - Caminhão carroceria 15 t</t>
  </si>
  <si>
    <t>Compensado plastificado - E = 14 mm - Caminhão carroceria 15 t</t>
  </si>
  <si>
    <t>Desmoldante para fôrmas de madeira - Caminhão carroceria 15 t</t>
  </si>
  <si>
    <t>Peça de madeira - L = 7,5 cm e E = 2,5 cm - Caminhão carroceria 15 t</t>
  </si>
  <si>
    <t>Prego de ferro - Caminhão carroceria 15 t</t>
  </si>
  <si>
    <t>Tábua - E = 2,5 cm e L = 10 cm - Caminhão carroceria 15 t</t>
  </si>
  <si>
    <t>Tábua - E = 2,5 cm e L = 30 cm - Caminhão carroceria 15 t</t>
  </si>
  <si>
    <t>Fôrmas de compensado plastificado 14 mm - uso geral - utilização de 3 vezes - confecção, instalação e retirada</t>
  </si>
  <si>
    <t>Camisa metálica com espessura de 6,3 mm D = 400 mm - cravada com martelo vibratório - sem escavação - cravação</t>
  </si>
  <si>
    <t>E9660</t>
  </si>
  <si>
    <t>Guindaste móvel sobre esteiras com capacidade de 40 t - 186 kW</t>
  </si>
  <si>
    <t>E9072</t>
  </si>
  <si>
    <t>Martelo hidráulico vibratório com unidade hidráulica - 486 kW</t>
  </si>
  <si>
    <t>Confecção de camisa metálica em aço ASTM A36 com espessura de 6,3 mm - D = 400 mm</t>
  </si>
  <si>
    <t>Solda elétrica de perfis metálicos e chapas de aço com eletrodo E70XX</t>
  </si>
  <si>
    <t>Arrasamento de estacas de concreto com seção de até 900 cm²</t>
  </si>
  <si>
    <t>E9640</t>
  </si>
  <si>
    <t>Compressor de ar portátil de 33,51 l/s (71 PCM) - 14 kW</t>
  </si>
  <si>
    <t>E9677</t>
  </si>
  <si>
    <t>Martelete perfurador/rompedor a ar comprimido de 10 kg com capacidade de 1.800 gpm</t>
  </si>
  <si>
    <t>M1391</t>
  </si>
  <si>
    <t>Ponteiro para martelete - D = 22 mm e C = 1,00 m</t>
  </si>
  <si>
    <t>E9706</t>
  </si>
  <si>
    <t>Martelete perfurador/rompedor a ar comprimido de 28 kg para concreto com capacidade de 1.230 gpm</t>
  </si>
  <si>
    <t>M0601</t>
  </si>
  <si>
    <t>Ponteiro para martelete - D = 32 mm e C = 1,00 m</t>
  </si>
  <si>
    <t>Estaca raiz perfurada no solo com D = 40 cm - confecção</t>
  </si>
  <si>
    <t>M2321</t>
  </si>
  <si>
    <t>Tubo de revestimento em aço-carbono schedule 40 para estaca raiz - ponteira schedule 80, D = 323,8 mm, peso 90 kg/m</t>
  </si>
  <si>
    <t>Tubo de revestimento em aço-carbono schedule 40 para estaca raiz - ponteira schedule 80, D = 323,8 mm, peso 90 kg/m - Caminhão carroceria 15 t</t>
  </si>
  <si>
    <t>Dreno de PVC D = 100 mm para OAE - fornecimento e instalação</t>
  </si>
  <si>
    <t>M1673</t>
  </si>
  <si>
    <t>Tubo de PVC rosqueável para água fria - D = 100 mm (4")</t>
  </si>
  <si>
    <t>Tubo de PVC rosqueável para água fria - D = 100 mm (4") - Caminhão carroceria 15 t</t>
  </si>
  <si>
    <t>5914655</t>
  </si>
  <si>
    <t>Concreto para bombeamento fck = 35 MPa - confecção em central dosadora de 30 m³/h - areia extraída e brita produzida</t>
  </si>
  <si>
    <t>E9584</t>
  </si>
  <si>
    <t>Carregadeira de pneus com capacidade de 1,72 m³ - 113 kW</t>
  </si>
  <si>
    <t>E9599</t>
  </si>
  <si>
    <t>Central de concreto com capacidade de 30 m³/h - dosadora RS</t>
  </si>
  <si>
    <t>E9779</t>
  </si>
  <si>
    <t>Grupo gerador - 113 kVA</t>
  </si>
  <si>
    <t>Areia extraída com draga de sucção tipo bomba</t>
  </si>
  <si>
    <t>Brita produzida em central de britagem de 80 m³/h</t>
  </si>
  <si>
    <t>4816020</t>
  </si>
  <si>
    <t>Areia extraída com draga de sucção tipo bomba - Caminhão basculante 10 m³</t>
  </si>
  <si>
    <t>4816012</t>
  </si>
  <si>
    <t>Brita produzida em central de britagem de 80 m³/h - Caminhão basculante 10 m³</t>
  </si>
  <si>
    <t>Concreto para bombeamento fck = 30 MPa - confecção em central dosadora de 30 m³/h - areia e brita comerciais</t>
  </si>
  <si>
    <t>M0191</t>
  </si>
  <si>
    <t>Brita 1</t>
  </si>
  <si>
    <t>Brita 1 - Caminhão basculante 10 m³</t>
  </si>
  <si>
    <t>Lançamento mecânico de concreto com bomba rebocável com capacidade de 30 m³/h - confecção em central dosadora de 30 m³/h</t>
  </si>
  <si>
    <t>E9073</t>
  </si>
  <si>
    <t>Bomba de concreto rebocável com capacidade de 30 m³/h - 74 kW</t>
  </si>
  <si>
    <t>P9821</t>
  </si>
  <si>
    <t>Pedreiro</t>
  </si>
  <si>
    <t>Concreto</t>
  </si>
  <si>
    <t>1110000</t>
  </si>
  <si>
    <t>Concreto - Caminhão betoneira 8 m³</t>
  </si>
  <si>
    <t>5914539</t>
  </si>
  <si>
    <t>5914554</t>
  </si>
  <si>
    <t>5914569</t>
  </si>
  <si>
    <t>Concreto magro - confecção em betoneira e lançamento manual - areia e brita comerciais</t>
  </si>
  <si>
    <t>E9519</t>
  </si>
  <si>
    <t>Betoneira com motor a gasolina com capacidade de 600 l - 10 kW</t>
  </si>
  <si>
    <t>E9064</t>
  </si>
  <si>
    <t>Transportador manual gerica com capacidade de 180 l</t>
  </si>
  <si>
    <t>M0192</t>
  </si>
  <si>
    <t>Brita 2</t>
  </si>
  <si>
    <t>Brita 2 - Caminhão basculante 10 m³</t>
  </si>
  <si>
    <t>Adensamento de concreto por vibrador de imersão</t>
  </si>
  <si>
    <t>E9069</t>
  </si>
  <si>
    <t>Vibrador de imersão para concreto - 4,10 kW</t>
  </si>
  <si>
    <t>Armação em aço CA-50 - fornecimento, preparo e colocação</t>
  </si>
  <si>
    <t>Junta de dilatação em elastômero e perfil VV - L = 50 mm e H = 80 mm - fornecimento e instalação</t>
  </si>
  <si>
    <t>M1150</t>
  </si>
  <si>
    <t>Adesivo estrutural à base de resina epóxi bicomponente tipo ADE-52 ou similar</t>
  </si>
  <si>
    <t>M1152</t>
  </si>
  <si>
    <t>Junta de dilatação em elastômero e perfil VV - L = 50 mm e H = 80 mm</t>
  </si>
  <si>
    <t>Adesivo estrutural à base de resina epóxi bicomponente tipo ADE-52 ou similar - Caminhão carroceria 15 t</t>
  </si>
  <si>
    <t>Junta de dilatação em elastômero e perfil VV - L = 50 mm e H = 80 mm - Caminhão carroceria 15 t</t>
  </si>
  <si>
    <t>dm³</t>
  </si>
  <si>
    <t>Aparelho de apoio de neoprene fretado para estruturas pré-moldadas - fornecimento e instalação</t>
  </si>
  <si>
    <t>M0798</t>
  </si>
  <si>
    <t>Apoio de neoprene fretado</t>
  </si>
  <si>
    <t>Apoio de neoprene fretado - Caminhão carroceria 15 t</t>
  </si>
  <si>
    <t>Unid.</t>
  </si>
  <si>
    <t>Apoio Nautico</t>
  </si>
  <si>
    <t>E9055</t>
  </si>
  <si>
    <t>Guincho pneumático com capacidade de 2,5 t</t>
  </si>
  <si>
    <t>E9058</t>
  </si>
  <si>
    <t>Plataforma flutuante de 12 x 24 x 1,8 m com capacidade de 150 t</t>
  </si>
  <si>
    <t>E9601</t>
  </si>
  <si>
    <t>Embarcação de transporte de pessoal e apoio logístico - 130 Kw</t>
  </si>
  <si>
    <t>E9603</t>
  </si>
  <si>
    <t>Embarcação empurradora multipropósito com guindaste hidráulico de 74 kN.m - 165 kW</t>
  </si>
  <si>
    <t>E9671</t>
  </si>
  <si>
    <t>Compressor de ar portátil de 363,87 l/s (771 PCM) - 158,13 kW</t>
  </si>
  <si>
    <t>P9807</t>
  </si>
  <si>
    <t>Bombeiro hidráulico</t>
  </si>
  <si>
    <t>Obs.: A composição global que contempla todos os equipamentos para apoio náutico sendo utilizados durante 75 dias. Pois se faz necessária a utilização da balsa no periodo inicial. Portanto 176h trabalhadas por mês * 2,5 meses. Na composição 440h quando 1 equipamento, para mais equipamentos, como guincho por exemplo, multiplica 4 * 440</t>
  </si>
  <si>
    <t>Lábios poliméricos em junta de pavimento de concreto - L = 20 mm e H = 30 mm - confecção e assentamento</t>
  </si>
  <si>
    <t>E9675</t>
  </si>
  <si>
    <t>Martelete perfurador/rompedor elétrico - 1,50 kW</t>
  </si>
  <si>
    <t>E9591</t>
  </si>
  <si>
    <t>Serra para corte de concreto e asfalto - 10 kW</t>
  </si>
  <si>
    <t>M1379</t>
  </si>
  <si>
    <t>Argamassa polimérica monocomponente para reparos estruturais</t>
  </si>
  <si>
    <t>M1385</t>
  </si>
  <si>
    <t>Disco de corte diamantado para concreto e asfalto - D = 350 mm</t>
  </si>
  <si>
    <t>Argamassa polimérica monocomponente para reparos estruturais - Caminhão carroceria 15 t</t>
  </si>
  <si>
    <t>Escavação, carga e transporte de material de 2ª categoria - DMT de 1.000 a 1.200 m - caminho de serviço em leito natural - com escavadeira e caminhão basculante de 14 m³</t>
  </si>
  <si>
    <t>E9667</t>
  </si>
  <si>
    <t>Caminhão basculante com capacidade de 14 m³ - 210 kW</t>
  </si>
  <si>
    <t>E9515</t>
  </si>
  <si>
    <t>Escavadeira hidráulica sobre esteiras com caçamba com capacidade de 1,56 m³ - 118 kW</t>
  </si>
  <si>
    <t>M3514</t>
  </si>
  <si>
    <t>Solo</t>
  </si>
  <si>
    <t>Grupo gerador - 174kVA</t>
  </si>
  <si>
    <t>E9776</t>
  </si>
  <si>
    <t>guind</t>
  </si>
  <si>
    <t>Guindaste móvel sobre pneus com 2 eixos com capacidade de 18 t - 75 kW</t>
  </si>
  <si>
    <t>E9050</t>
  </si>
  <si>
    <t>Guindaste móvel sobre pneus com 2 eixos com capacidade de 18 t - 97 kW</t>
  </si>
  <si>
    <t>3808207</t>
  </si>
  <si>
    <t>Escada tubular multidirecional em aço galvanizado - utilização de 100 vezes - fornecimento, instalação e retirada</t>
  </si>
  <si>
    <t>P9830</t>
  </si>
  <si>
    <t>Montador</t>
  </si>
  <si>
    <t>M0562</t>
  </si>
  <si>
    <t>Abraçadeira giratória em aço galvanizado para escada multidirecional - D = 48 mm</t>
  </si>
  <si>
    <t>M0576</t>
  </si>
  <si>
    <t>Conexão tubular em aço galvanizado com semiabraçadeira para travessas - C = 30 cm e D = 48,3 mm</t>
  </si>
  <si>
    <t>M0574</t>
  </si>
  <si>
    <t>Corrimão externo em alumínio para escada multidirecional - C = 250 cm</t>
  </si>
  <si>
    <t>M0575</t>
  </si>
  <si>
    <t>Corrimão interno em alumínio para escada multidirecional - C = 250 cm</t>
  </si>
  <si>
    <t>M0570</t>
  </si>
  <si>
    <t>Diagonal em aço galvanizado para escada multidirecional - C = 150 cm para módulos de H = 200 cm</t>
  </si>
  <si>
    <t>M0571</t>
  </si>
  <si>
    <t>Diagonal em aço galvanizado para escada multidirecional - C = 250 cm para módulos de H = 200 cm</t>
  </si>
  <si>
    <t>M0573</t>
  </si>
  <si>
    <t>Escada de alumínio para escada multidirecional - H = 200 cm e C = 250 cm</t>
  </si>
  <si>
    <t>M0564</t>
  </si>
  <si>
    <t>Peça base em aço galvanizado para escada multidirecional - C = 33 cm</t>
  </si>
  <si>
    <t>M0572</t>
  </si>
  <si>
    <t>Piso em aço galvanizado para escada multidirecional - L = 32 cm e C = 150 cm</t>
  </si>
  <si>
    <t>M0565</t>
  </si>
  <si>
    <t>Poste vertical em aço galvanizado para escada multidirecional - C = 100 cm</t>
  </si>
  <si>
    <t>M0566</t>
  </si>
  <si>
    <t>Poste vertical em aço galvanizado para escada multidirecional - C = 200 cm</t>
  </si>
  <si>
    <t>M0537</t>
  </si>
  <si>
    <t>Sapata ajustável para andaime - base quadrada de 15 x 15 cm</t>
  </si>
  <si>
    <t>M0568</t>
  </si>
  <si>
    <t>Travessa em aço galvanizado para escada multidirecional - C = 150 cm</t>
  </si>
  <si>
    <t>M0569</t>
  </si>
  <si>
    <t>Travessa em aço galvanizado para escada multidirecional - C = 250 cm</t>
  </si>
  <si>
    <t>M0567</t>
  </si>
  <si>
    <t>Travessa em aço galvanizado para escada multidirecional - C = 75 cm</t>
  </si>
  <si>
    <t>M0563</t>
  </si>
  <si>
    <t>Tubo em aço galvanizado para escada multidirecional - C = 100 cm</t>
  </si>
  <si>
    <t>Corrimão externo em alumínio para escada multidirecional - C = 250 cm - Caminhão carroceria 15 t</t>
  </si>
  <si>
    <t>Corrimão interno em alumínio para escada multidirecional - C = 250 cm - Caminhão carroceria 15 t</t>
  </si>
  <si>
    <t>Diagonal em aço galvanizado para escada multidirecional - C = 150 cm para módulos de H = 200 cm - Caminhão carroceria 15 t</t>
  </si>
  <si>
    <t>Diagonal em aço galvanizado para escada multidirecional - C = 250 cm para módulos de H = 200 cm - Caminhão carroceria 15 t</t>
  </si>
  <si>
    <t>Escada de alumínio para escada multidirecional - H = 200 cm e C = 250 cm - Caminhão carroceria 15 t</t>
  </si>
  <si>
    <t>Peça base em aço galvanizado para escada multidirecional - C = 33 cm - Caminhão carroceria 15 t</t>
  </si>
  <si>
    <t>Piso em aço galvanizado para escada multidirecional - L = 32 cm e C = 150 cm - Caminhão carroceria 15 t</t>
  </si>
  <si>
    <t>Poste vertical em aço galvanizado para escada multidirecional - C = 100 cm - Caminhão carroceria 15 t</t>
  </si>
  <si>
    <t>Poste vertical em aço galvanizado para escada multidirecional - C = 200 cm - Caminhão carroceria 15 t</t>
  </si>
  <si>
    <t>Sapata ajustável para andaime - base quadrada de 15 x 15 cm - Caminhão carroceria 15 t</t>
  </si>
  <si>
    <t>Travessa em aço galvanizado para escada multidirecional - C = 150 cm - Caminhão carroceria 15 t</t>
  </si>
  <si>
    <t>Travessa em aço galvanizado para escada multidirecional - C = 250 cm - Caminhão carroceria 15 t</t>
  </si>
  <si>
    <t>Travessa em aço galvanizado para escada multidirecional - C = 75 cm - Caminhão carroceria 15 t</t>
  </si>
  <si>
    <t>Tubo em aço galvanizado para escada multidirecional - C = 100 cm - Caminhão carroceria 15 t</t>
  </si>
  <si>
    <t>5213868</t>
  </si>
  <si>
    <t>Suporte metálico galvanizado para placas - 2,00 x 1,00 m - fornecimento e implantação</t>
  </si>
  <si>
    <t>E9687</t>
  </si>
  <si>
    <t>Caminhão carroceria com capacidade de 5 t - 115 kW</t>
  </si>
  <si>
    <t>M0789</t>
  </si>
  <si>
    <t>Conjunto para fixação de placas em aço galvanizado composto por barra chata, abraçadeira, parafusos, porcas e arruelas</t>
  </si>
  <si>
    <t>M0787</t>
  </si>
  <si>
    <t>Suporte em aço-carbono galvanizado tipo perfil C para placa de sinalização</t>
  </si>
  <si>
    <t>Concreto fck = 20 MPa - confecção em betoneira e lançamento manual - areia e brita comerciais</t>
  </si>
  <si>
    <t>Escavação manual em material de 1ª categoria na profundidade de até 1 m</t>
  </si>
  <si>
    <t>Conjunto para fixação de placas em aço galvanizado composto por barra chata, abraçadeira, parafusos, porcas e arruelas - Caminhão carroceria 15 t</t>
  </si>
  <si>
    <t>Suporte em aço-carbono galvanizado tipo perfil C para placa de sinalização - Caminhão carroceria 15 t</t>
  </si>
  <si>
    <t>5213865</t>
  </si>
  <si>
    <t>Suporte metálico galvanizado para placa de advertência ou regulamentação - lado ou diâmetro de 1,00 m - fornecimento e implantação</t>
  </si>
  <si>
    <t>5213850</t>
  </si>
  <si>
    <t>Operação de sinalização por bandeirola de tecido ou com placa metálica</t>
  </si>
  <si>
    <t>5213848</t>
  </si>
  <si>
    <t>Luz de advertência e bateria para dispositivos de sinalização - utilização de 200 ciclos - fornecimento, 01 implantação e 01 retirada diária</t>
  </si>
  <si>
    <t>M0767</t>
  </si>
  <si>
    <t>Sinalizador a LED com bateria</t>
  </si>
  <si>
    <t>Sinalizador a LED com bateria - Caminhão carroceria 15 t</t>
  </si>
  <si>
    <t>5213842</t>
  </si>
  <si>
    <t>Fita zebrada para dispositivos de canalização de trânsito - fornecimento, implantação e retirada</t>
  </si>
  <si>
    <t>M0054</t>
  </si>
  <si>
    <t>Fita zebrada de cor laranja e branca - L = 7 a 8 cm</t>
  </si>
  <si>
    <t>5213837</t>
  </si>
  <si>
    <t>Cilindro flexível delimitador de tráfego com duas faixas refletivas e chumbador - D = 20 cm e H = 80 cm</t>
  </si>
  <si>
    <t>M1528</t>
  </si>
  <si>
    <t>Broca de widia - D = 13 mm e C = 150 mm</t>
  </si>
  <si>
    <t>M0049</t>
  </si>
  <si>
    <t>Delimitador de tráfego flexível com chumbador e duas faixas refletivas - H = 77 cm e D = 21 cm</t>
  </si>
  <si>
    <t>Delimitador de tráfego flexível com chumbador e duas faixas refletivas - H = 77 cm e D = 21 cm - Caminhão carroceria 15 t</t>
  </si>
  <si>
    <t>5213835</t>
  </si>
  <si>
    <t>Cone plástico para canalização de trânsito - utilização de 150 ciclos - fornecimento, 01 implantação e 01 retirada diária</t>
  </si>
  <si>
    <t>M0047</t>
  </si>
  <si>
    <t>Cone de sinalização em polietileno - H = 75 cm e base quadrada de 40 x 40 cm</t>
  </si>
  <si>
    <t>Cone de sinalização em polietileno - H = 75 cm e base quadrada de 40 x 40 cm - Caminhão carroceria 15 t</t>
  </si>
  <si>
    <t>5213552</t>
  </si>
  <si>
    <t>Placa em aço, modulada - 2,00 x 1,00 m - película retrorrefletiva tipo I + III - fornecimento e implantação</t>
  </si>
  <si>
    <t>Placa modulada em aço nº 18 galvanizado com película retrorrefletiva tipo I + III - confecção</t>
  </si>
  <si>
    <t>5213442</t>
  </si>
  <si>
    <t>Placa de regulamentação em aço D = 1,00 m - película retrorrefletiva tipo I + SI - fornecimento e implantação</t>
  </si>
  <si>
    <t>Placa em aço nº 16 galvanizado com película retrorrefletiva tipo I + SI - confecção</t>
  </si>
  <si>
    <t>5213401</t>
  </si>
  <si>
    <t>Pintura de faixa com tinta acrílica - espessura de 0,6 mm</t>
  </si>
  <si>
    <t>E9644</t>
  </si>
  <si>
    <t>Caminhão demarcador de faixas com sistema de pintura a frio - 28 kW/115 kW</t>
  </si>
  <si>
    <t>P9853</t>
  </si>
  <si>
    <t>Pré-marcador</t>
  </si>
  <si>
    <t>M2037</t>
  </si>
  <si>
    <t>Microesferas refletivas de vidro tipo I-B</t>
  </si>
  <si>
    <t>M2038</t>
  </si>
  <si>
    <t>Microesferas refletivas de vidro tipo II-A</t>
  </si>
  <si>
    <t>M2034</t>
  </si>
  <si>
    <t>Solvente para tinta à base de resina acrílica</t>
  </si>
  <si>
    <t>M2044</t>
  </si>
  <si>
    <t>Tinta à base de resina acrílica emulsionada em água para pré-marcação viária</t>
  </si>
  <si>
    <t>M2027</t>
  </si>
  <si>
    <t>Tinta à base de resina acrílica estirenada para demarcação viária</t>
  </si>
  <si>
    <t>Microesferas refletivas de vidro tipo I-B - Caminhão carroceria 15 t</t>
  </si>
  <si>
    <t>Microesferas refletivas de vidro tipo II-A - Caminhão carroceria 15 t</t>
  </si>
  <si>
    <t>Solvente para tinta à base de resina acrílica - Caminhão carroceria 15 t</t>
  </si>
  <si>
    <t>Tinta à base de resina acrílica estirenada para demarcação viária - Caminhão carroceria 15 t</t>
  </si>
  <si>
    <t>5213360</t>
  </si>
  <si>
    <t>Tacha refletiva em plástico injetado - bidirecional tipo I - com um pino - fornecimento e colocação</t>
  </si>
  <si>
    <t>M2041</t>
  </si>
  <si>
    <t>Adesivo à base de resina poliéster</t>
  </si>
  <si>
    <t>M3821</t>
  </si>
  <si>
    <t>Tacha refletiva em plástico injetado bidirecional com um pino - tipo I</t>
  </si>
  <si>
    <t>Adesivo à base de resina poliéster - Caminhão carroceria 15 t</t>
  </si>
  <si>
    <t>Tacha refletiva em plástico injetado bidirecional com um pino - tipo I - Caminhão carroceria 15 t</t>
  </si>
  <si>
    <t>E9579</t>
  </si>
  <si>
    <t>Caminhão basculante com capacidade de 10 m³ - 210 kW</t>
  </si>
  <si>
    <t>E9592</t>
  </si>
  <si>
    <t>Caminhão carroceria com capacidade de 15 t - 188 kW</t>
  </si>
  <si>
    <t>E9600</t>
  </si>
  <si>
    <t>Caminhão carroceria com guindauto com capacidade de 45 t.m - 188 Kw</t>
  </si>
  <si>
    <t>E9541</t>
  </si>
  <si>
    <t>Trator sobre esteiras com lâmina - 259 kW</t>
  </si>
  <si>
    <t>Transporte com caminhão basculante de 14 m³ - rodovia pavimentada</t>
  </si>
  <si>
    <t>E9672</t>
  </si>
  <si>
    <t>Caminhão basculante para rocha com capacidade de 12 m³ - 188 kW</t>
  </si>
  <si>
    <t>E9117</t>
  </si>
  <si>
    <t>Carregadeira de pneus para rocha com capacidade de 2,50 m³ - 105 kW</t>
  </si>
  <si>
    <t>E9646</t>
  </si>
  <si>
    <t>Compressor de ar portátil de 58,52 l/s (124 PCM) - 27 kW</t>
  </si>
  <si>
    <t>E9527</t>
  </si>
  <si>
    <t>Martelete perfurador/rompedor a ar comprimido de 25 kg para rocha com capacidade de 2.040 gpm</t>
  </si>
  <si>
    <t>E9574</t>
  </si>
  <si>
    <t>Perfuratriz sobre esteiras - 145 Kw</t>
  </si>
  <si>
    <t>E9540</t>
  </si>
  <si>
    <t>Trator sobre esteiras com lâmina - 127 kW</t>
  </si>
  <si>
    <t>P9892</t>
  </si>
  <si>
    <t>Auxiliar de blaster</t>
  </si>
  <si>
    <t>P9852</t>
  </si>
  <si>
    <t>Blaster</t>
  </si>
  <si>
    <t>M2062</t>
  </si>
  <si>
    <t>Coroa de botões esféricos linha T38 - D = 64 mm (2 1/2”)</t>
  </si>
  <si>
    <t>M2042</t>
  </si>
  <si>
    <t>Emulsão explosiva encartuchada</t>
  </si>
  <si>
    <t>M2065</t>
  </si>
  <si>
    <t>Haste linha T38 para perfuratriz sobre esteiras - D = 38,0 mm (1 1/2”) e C = 3,05 m</t>
  </si>
  <si>
    <t>M2066</t>
  </si>
  <si>
    <t>Luva em aço linha T38 para perfuratriz sobre esteiras - D = 38,0 mm (1 1/2”)</t>
  </si>
  <si>
    <t>M2144</t>
  </si>
  <si>
    <t>Nonel de coluna - C = 6,0 m</t>
  </si>
  <si>
    <t>M2141</t>
  </si>
  <si>
    <t>Nonel de iniciação para fogacho - C = 6,0 m</t>
  </si>
  <si>
    <t>M2143</t>
  </si>
  <si>
    <t>Nonel de ligação - C = 6,0 m</t>
  </si>
  <si>
    <t>M2146</t>
  </si>
  <si>
    <t>Nonel iniciador - C = 150,0 m</t>
  </si>
  <si>
    <t>M2067</t>
  </si>
  <si>
    <t>Punho linha T38 para perfuratriz sobre esteiras - D = 38 mm (1 1/2”)</t>
  </si>
  <si>
    <t>M2145</t>
  </si>
  <si>
    <t>Série de brocas integrais S12</t>
  </si>
  <si>
    <t>Escavação, carga e transporte de material de 3ª categoria - DMT de 800 a 1.000 m - caminho de serviço pavimentado - com
caminhão basculante de 12 m³</t>
  </si>
  <si>
    <t>Compactação de aterros a 100% do Proctor intermediário</t>
  </si>
  <si>
    <t>E9571</t>
  </si>
  <si>
    <t>E9518</t>
  </si>
  <si>
    <t>E9524</t>
  </si>
  <si>
    <t>E9685</t>
  </si>
  <si>
    <t>E9577</t>
  </si>
  <si>
    <t>de pedra espalhada e compactada mecanicamente - pedra de mão comercial - fornecimento e assentamento</t>
  </si>
  <si>
    <t>E9530</t>
  </si>
  <si>
    <t>Rolo compactador liso vibratório autopropelido por pneus de 11 t - 97 kW</t>
  </si>
  <si>
    <t>M1097</t>
  </si>
  <si>
    <t>Pedra de mão ou rachão</t>
  </si>
  <si>
    <t>Pedra de mão ou rachão - Caminhão basculante 10 m³</t>
  </si>
  <si>
    <t>E9565</t>
  </si>
  <si>
    <t>Trator sobre esteiras com lâmina e escarificador - 259 kW</t>
  </si>
  <si>
    <t>ATIVIDADES AUXILIARES</t>
  </si>
  <si>
    <t>E9756</t>
  </si>
  <si>
    <t>Calandra para chapas de aço até 25 mm - 22 kW</t>
  </si>
  <si>
    <t>E9070</t>
  </si>
  <si>
    <t>Ponte rolante com capacidade de 5 t e vão de até 15 m - 10 kW</t>
  </si>
  <si>
    <t>M1378</t>
  </si>
  <si>
    <t>Chapa grossa em aço ASTM A36</t>
  </si>
  <si>
    <t>Corte de chapas de aço com espessura de 6,3 mm com maçarico oxiacetileno</t>
  </si>
  <si>
    <t>Solda com maçarico oxiacetileno de chapas de aço de 6,3 mm</t>
  </si>
  <si>
    <t>Julho/2024</t>
  </si>
  <si>
    <t>1416139</t>
  </si>
  <si>
    <t>E9662</t>
  </si>
  <si>
    <t>Equipamento para solda e corte com oxiacetileno</t>
  </si>
  <si>
    <t>P9825</t>
  </si>
  <si>
    <t>Soldador</t>
  </si>
  <si>
    <t>M1796</t>
  </si>
  <si>
    <t>Gás acetileno</t>
  </si>
  <si>
    <t>M1795</t>
  </si>
  <si>
    <t>Gás oxigênio</t>
  </si>
  <si>
    <t>1416254</t>
  </si>
  <si>
    <t>M1398</t>
  </si>
  <si>
    <t>Vareta em aço-carbono para solda oxiacetileno AWS A 5.2 R45</t>
  </si>
  <si>
    <t>Vareta em aço-carbono para solda oxiacetileno AWS A 5.2 R45 - Caminhão carroceria 15 t</t>
  </si>
  <si>
    <t>M3504</t>
  </si>
  <si>
    <t>5213423</t>
  </si>
  <si>
    <t>E9568</t>
  </si>
  <si>
    <t>Furadeira de impacto de 12,5 mm - 0,80 kW</t>
  </si>
  <si>
    <t>E9753</t>
  </si>
  <si>
    <t>Grupo gerador - 23 kVA</t>
  </si>
  <si>
    <t>E9623</t>
  </si>
  <si>
    <t>Máquina de bancada guilhotina - 4,00 kW</t>
  </si>
  <si>
    <t>E9622</t>
  </si>
  <si>
    <t>Máquina de bancada universal para corte de chapa - 1,50 kW</t>
  </si>
  <si>
    <t>E9507</t>
  </si>
  <si>
    <t>Plotadora de recorte com computador e programa computacional</t>
  </si>
  <si>
    <t>P9823</t>
  </si>
  <si>
    <t>Serralheiro</t>
  </si>
  <si>
    <t>M3126</t>
  </si>
  <si>
    <t>Barra chata em aço galvanizado</t>
  </si>
  <si>
    <t>M0366</t>
  </si>
  <si>
    <t>Cantoneira em aço ASTM A36 galvanizado</t>
  </si>
  <si>
    <t>M1367</t>
  </si>
  <si>
    <t>Chapa fina em aço galvanizado</t>
  </si>
  <si>
    <t>M3233</t>
  </si>
  <si>
    <t>Fita adesiva estrutural dupla-face - E = 2 mm e L = 25 mm</t>
  </si>
  <si>
    <t>M0945</t>
  </si>
  <si>
    <t>Parafuso de cabeça sextavada em aço galvanizado com porca e arruela de pressão - D = 6,35 mm (1/4")</t>
  </si>
  <si>
    <t>cj</t>
  </si>
  <si>
    <t>M0947</t>
  </si>
  <si>
    <t>Parafuso de cabeça sextavada em aço galvanizado com porca e arruela de pressão - D = 9,525 mm (3/8")</t>
  </si>
  <si>
    <t>M3235</t>
  </si>
  <si>
    <t>Película retrorrefletiva tipo I</t>
  </si>
  <si>
    <t>M3237</t>
  </si>
  <si>
    <t>Película retrorrefletiva tipo III</t>
  </si>
  <si>
    <t>Pintura eletrostática a pó com tinta poliéster em chapa de aço</t>
  </si>
  <si>
    <t>Solda elétrica de perfis metálicos e chapas de aço com eletrodo E60XX</t>
  </si>
  <si>
    <t>Barra chata em aço galvanizado - Caminhão carroceria 15 t</t>
  </si>
  <si>
    <t>Cantoneira em aço ASTM A36 galvanizado - Caminhão carroceria 15 t</t>
  </si>
  <si>
    <t>Chapa fina em aço galvanizado - Caminhão carroceria 15 t</t>
  </si>
  <si>
    <t>Fita adesiva estrutural dupla-face - E = 2 mm e L = 25 mm - Caminhão carroceria 15 t</t>
  </si>
  <si>
    <t>Parafuso de cabeça sextavada em aço galvanizado com porca e arruela de pressão - D = 6,35 mm (1/4") - Caminhão carroceria 15 t</t>
  </si>
  <si>
    <t>Parafuso de cabeça sextavada em aço galvanizado com porca e arruela de pressão - D = 9,525 mm (3/8") - Caminhão carroceria 15 t</t>
  </si>
  <si>
    <t>Película retrorrefletiva tipo I - Caminhão carroceria 15 t</t>
  </si>
  <si>
    <t>Película retrorrefletiva tipo III - Caminhão carroceria 15 t</t>
  </si>
  <si>
    <t>5212552</t>
  </si>
  <si>
    <t>E9076</t>
  </si>
  <si>
    <t>Equipamento para pintura eletrostática com cabine dupla de 7,00 kW e estufa de 80.000 kCal</t>
  </si>
  <si>
    <t>P9822</t>
  </si>
  <si>
    <t>Pintor</t>
  </si>
  <si>
    <t>M3153</t>
  </si>
  <si>
    <t>Tinta em pó à base de resina poliéster</t>
  </si>
  <si>
    <t>Tinta em pó à base de resina poliéster - Caminhão carroceria 15 t</t>
  </si>
  <si>
    <t>2408057</t>
  </si>
  <si>
    <t>E9547</t>
  </si>
  <si>
    <t>Máquina de solda elétrica transformadora 250 A - 9,20 kW</t>
  </si>
  <si>
    <t>M1397</t>
  </si>
  <si>
    <t>Eletrodo revestido E60XX</t>
  </si>
  <si>
    <t>Eletrodo revestido E60XX - Caminhão carroceria 15 t</t>
  </si>
  <si>
    <t>FIC</t>
  </si>
  <si>
    <t>E9611</t>
  </si>
  <si>
    <t>Conjunto de britagem com capacidade de 80 m³/h - 313 kW</t>
  </si>
  <si>
    <t>E9765</t>
  </si>
  <si>
    <t>Grupo gerador - 569 kVA</t>
  </si>
  <si>
    <t>M2115</t>
  </si>
  <si>
    <t>Cunha lateral inferior para britador</t>
  </si>
  <si>
    <t>M2114</t>
  </si>
  <si>
    <t>Cunha lateral superior para britador</t>
  </si>
  <si>
    <t>M2111</t>
  </si>
  <si>
    <t>Mandíbula fixa para britador - abertura de alimentação com L = 930 mm</t>
  </si>
  <si>
    <t>M2110</t>
  </si>
  <si>
    <t>Mandíbula móvel para britador - abertura de alimentação com L = 930 mm</t>
  </si>
  <si>
    <t>M2112</t>
  </si>
  <si>
    <t>Manta do britador cônico HP200 ou similar</t>
  </si>
  <si>
    <t>M2113</t>
  </si>
  <si>
    <t>Revestimento do bojo interno do britador cônico HP200 ou similar</t>
  </si>
  <si>
    <t>4816010</t>
  </si>
  <si>
    <t>Rocha para britagem com perfuratriz sobre esteira</t>
  </si>
  <si>
    <t>Perfuratriz sobre esteiras - 145 kW</t>
  </si>
  <si>
    <t>Coroa de botões esféricos linha T38 - D = 64 mm (2 1/2")</t>
  </si>
  <si>
    <t>Haste linha T38 para perfuratriz sobre esteiras - D = 38,0 mm (1 1/2") e C = 3,05 m</t>
  </si>
  <si>
    <t>Luva em aço linha T38 para perfuratriz sobre esteiras - D = 38,0 mm (1 1/2")</t>
  </si>
  <si>
    <t>M2138</t>
  </si>
  <si>
    <t>Nonel de coluna - C = 12,0 m</t>
  </si>
  <si>
    <t>Punho linha T38 para perfuratriz sobre esteiras - D = 38 mm (1 1/2")</t>
  </si>
  <si>
    <t>E9609</t>
  </si>
  <si>
    <t>Draga de sucção para extração de areia com tubo de descarga de 150 mm - 100 kW</t>
  </si>
  <si>
    <t>M0067</t>
  </si>
  <si>
    <t>Tubo PEAD PE 100 PN 10 com flanges - D = 160 mm</t>
  </si>
  <si>
    <t>5213414</t>
  </si>
  <si>
    <t>M3229</t>
  </si>
  <si>
    <t>Película retrorrefletiva tipo I + SI (sinal impresso com película de sobreposição tipo V)</t>
  </si>
  <si>
    <t>Película retrorrefletiva tipo I + SI (sinal impresso com película de sobreposição tipo V) - Caminhão carroceria 15 t</t>
  </si>
  <si>
    <t>1107892</t>
  </si>
  <si>
    <t>E9010</t>
  </si>
  <si>
    <t>Balança plataforma digital à bateria, com mesa de 75 x 75 cm e capacidade de 500 kg</t>
  </si>
  <si>
    <t>4516137</t>
  </si>
  <si>
    <t>M0450</t>
  </si>
  <si>
    <t>Compensado de virola - E = 6 mm</t>
  </si>
  <si>
    <t>Compensado de virola - E = 6 mm - Caminhão carroceria 15 t</t>
  </si>
  <si>
    <t>2408058</t>
  </si>
  <si>
    <t>M2130</t>
  </si>
  <si>
    <t>Eletrodo revestido E70XX</t>
  </si>
  <si>
    <t>Eletrodo revestido E70XX - Caminhão carroceria 15 t</t>
  </si>
  <si>
    <t>4516138</t>
  </si>
  <si>
    <t>M0365</t>
  </si>
  <si>
    <t>Cantoneira em ferro de abas iguais - L = 25,4 mm e E = 4,76 mm</t>
  </si>
  <si>
    <t>Corte de perfis metálicos com maçarico oxiacetileno</t>
  </si>
  <si>
    <t>cm²</t>
  </si>
  <si>
    <t>Cantoneira em ferro de abas iguais - L = 25,4 mm e E = 4,76 mm - Caminhão carroceria 15 t</t>
  </si>
  <si>
    <t>1408173</t>
  </si>
  <si>
    <t>4805750</t>
  </si>
  <si>
    <t>MATERIAIS</t>
  </si>
  <si>
    <t>CURVA ABC SERVIÇOS</t>
  </si>
  <si>
    <t>QUANTIDADE TOTAL</t>
  </si>
  <si>
    <t>VALOR ACUMULADO</t>
  </si>
  <si>
    <t>%</t>
  </si>
  <si>
    <t>SOMA =</t>
  </si>
  <si>
    <t>CURVA ABC INSUMOS</t>
  </si>
  <si>
    <t>DESCRIÇÃO</t>
  </si>
  <si>
    <t>VALOR</t>
  </si>
  <si>
    <t>% ACUMULADA</t>
  </si>
  <si>
    <t>EQUIPAMENTOS</t>
  </si>
  <si>
    <t>MÃO DE OBRA</t>
  </si>
  <si>
    <t>CRONOGRAMA FÍSICO-FINANCEIRO</t>
  </si>
  <si>
    <t xml:space="preserve">RODOVIA: </t>
  </si>
  <si>
    <t>MÊS-BASE: JULHO/2024</t>
  </si>
  <si>
    <t xml:space="preserve">TRECHO: </t>
  </si>
  <si>
    <t>REGIÃO: RIO GRANDE DO SUL</t>
  </si>
  <si>
    <t xml:space="preserve">SUBTRECHO: </t>
  </si>
  <si>
    <t xml:space="preserve">SEGMENTO: </t>
  </si>
  <si>
    <t xml:space="preserve">EXTENSÃO: </t>
  </si>
  <si>
    <t>LOTE:</t>
  </si>
  <si>
    <t xml:space="preserve">CÓDIGO PNV: </t>
  </si>
  <si>
    <t>ITEM</t>
  </si>
  <si>
    <t>DISCRIMINAÇÃO</t>
  </si>
  <si>
    <t>PREÇO TOTAL (R$)</t>
  </si>
  <si>
    <t>MESES</t>
  </si>
  <si>
    <t>TOTAL</t>
  </si>
  <si>
    <t>PROJETO</t>
  </si>
  <si>
    <t>SERVIÇOS PRELIMINARES</t>
  </si>
  <si>
    <t>2.1</t>
  </si>
  <si>
    <t>INSTALAÇÃO E MANUTENÇÃO DO CANTEIRO</t>
  </si>
  <si>
    <t>2.2</t>
  </si>
  <si>
    <t>MOBILIZAÇÃO E DESMOBILIZAÇÃO</t>
  </si>
  <si>
    <t>ADMINISTRAÇÃO</t>
  </si>
  <si>
    <t>ACESSO LADO MUNICIPIO DE COTIPORÃ</t>
  </si>
  <si>
    <t>ACESSO LADO MUNICIPIO DE DOIS LAJEADOS</t>
  </si>
  <si>
    <t>TOTAL MENSAL</t>
  </si>
  <si>
    <t>TOTAL ACUMULADO</t>
  </si>
  <si>
    <t>PONTE SOBRE O RIO CARREIRO - COM DESONERAÇÃO</t>
  </si>
  <si>
    <t>RESUMO DE ORÇAMENTO PONTE SOBRE O RIO CARREIRO - COM DESONERAÇÃO</t>
  </si>
  <si>
    <t>CPU COM DESONERAÇÃO</t>
  </si>
  <si>
    <t>PREÇO DE VENDA =</t>
  </si>
  <si>
    <t>Rio Grande do Sul - Abril/2025</t>
  </si>
  <si>
    <t>Descrição</t>
  </si>
  <si>
    <t>Valor de Aquisição (R$)</t>
  </si>
  <si>
    <t>Depreciação (R$/h)</t>
  </si>
  <si>
    <t>Oportunidade de Capital (R$/h)</t>
  </si>
  <si>
    <t>Seguros e Impostos (R$/h)</t>
  </si>
  <si>
    <t>Manutenção (R$/h)</t>
  </si>
  <si>
    <t>Operação (R$/h)</t>
  </si>
  <si>
    <t>Mão de Obra de Operação (R$/h)</t>
  </si>
  <si>
    <t>Custo Produtivo (R$/h)</t>
  </si>
  <si>
    <t>Custo Improdutivo (R$/h)</t>
  </si>
  <si>
    <t>E9001</t>
  </si>
  <si>
    <t>Conjunto vibratório para tubos de concreto com encaixe PB e 3 jogos de fôrmas - D = 0,60 m - 2,20 kW</t>
  </si>
  <si>
    <t>E9002</t>
  </si>
  <si>
    <t>Conjunto vibratório para tubos de concreto com encaixe PB e 3 jogos de fôrmas - D = 0,80 m - 2,20 kW</t>
  </si>
  <si>
    <t>E9003</t>
  </si>
  <si>
    <t>Conjunto vibratório para tubos de concreto com encaixe PB e 3 jogos de fôrmas - D = 1,00 m - 2,20 kW</t>
  </si>
  <si>
    <t>E9004</t>
  </si>
  <si>
    <t>Conjunto vibratório para tubos de concreto com encaixe PB e 3 jogos de fôrmas - D = 1,20 m - 2,20 kW</t>
  </si>
  <si>
    <t>E9005</t>
  </si>
  <si>
    <t>Conjunto vibratório para tubos de concreto com encaixe PB e 3 jogos de fôrmas - D = 1,50 m - 2,20 kW</t>
  </si>
  <si>
    <t>E9006</t>
  </si>
  <si>
    <t>Equipamento para sondagem manual</t>
  </si>
  <si>
    <t>E9007</t>
  </si>
  <si>
    <t>Bomba de pistão triplex com capacidade de 7,80 m³/h (130 l/min) - 8,20 kW</t>
  </si>
  <si>
    <t>E9008</t>
  </si>
  <si>
    <t>Transportador manual de tubos de concreto com capacidade de 1 t</t>
  </si>
  <si>
    <t>E9009</t>
  </si>
  <si>
    <t>Embarcação rebocadora - 268 kW</t>
  </si>
  <si>
    <t>E9011</t>
  </si>
  <si>
    <t>Carro manual modelo plataforma de 200 x 80 cm com capacidade de 800 kg</t>
  </si>
  <si>
    <t>E9014</t>
  </si>
  <si>
    <t>Deflectômetro de impacto (FWD) instalado em picape com reboque e faixa de carga de 7 a 120 kN - 147 kW</t>
  </si>
  <si>
    <t>E9015</t>
  </si>
  <si>
    <t>Elevador de obra com capacidade de 1.000 kg - 9 kW</t>
  </si>
  <si>
    <t>E9016</t>
  </si>
  <si>
    <t>Usina misturadora móvel de reciclagem a frio com sistema de espuma de asfalto - 129,40 kW</t>
  </si>
  <si>
    <t>E9017</t>
  </si>
  <si>
    <t>Escavadeira hidráulica sobre esteira com capacidade de 0,4 m³ - 64 kW</t>
  </si>
  <si>
    <t>E9020</t>
  </si>
  <si>
    <t>Recicladora a frio - 455 kW</t>
  </si>
  <si>
    <t>E9021</t>
  </si>
  <si>
    <t>Grupo gerador - 456 kVA</t>
  </si>
  <si>
    <t>E9022</t>
  </si>
  <si>
    <t>Pórtico metálico rolante com capacidade de 25 t - 30 kW</t>
  </si>
  <si>
    <t>E9023</t>
  </si>
  <si>
    <t>Guindaste móvel sobre esteiras com dragline com capacidade de 1,9 a 2,3 m³ - 270 kW</t>
  </si>
  <si>
    <t>E9025</t>
  </si>
  <si>
    <t>Conjunto bomba e macaco hidráulico para protensão com capacidade de 7.000 kN - 15 kW</t>
  </si>
  <si>
    <t>E9028</t>
  </si>
  <si>
    <t>Bomba de alta pressão para hidrojateamento com capacidade de 18 MPa - 5,20 kW</t>
  </si>
  <si>
    <t>E9029</t>
  </si>
  <si>
    <t>Conjunto bomba e macaco hidráulico para protensão com capacidade de 8.000 kN - 20 kW</t>
  </si>
  <si>
    <t>E9030</t>
  </si>
  <si>
    <t>Bomba de protensão com leitura digital para tensionamento de estais - 3 kW</t>
  </si>
  <si>
    <t>E9031</t>
  </si>
  <si>
    <t>Elevador de cremalheira com cabine simples, com capacidade de 1.500 kg e altura de até 100 m - 15 kW</t>
  </si>
  <si>
    <t>E9032</t>
  </si>
  <si>
    <t>Equipamento para regulagem final de estais com até 37 cordoalhas - D = 15,7 mm - 20 kW</t>
  </si>
  <si>
    <t>E9033</t>
  </si>
  <si>
    <t>Equipamento para regulagem final de estais de 38 a 55 cordoalhas - D = 15,7 mm - 30 kW</t>
  </si>
  <si>
    <t>E9034</t>
  </si>
  <si>
    <t>Equipamento para regulagem final de estais de 56 a 73 cordoalhas - D = 15,7 mm - 40 kW</t>
  </si>
  <si>
    <t>E9035</t>
  </si>
  <si>
    <t>Equipamento para regulagem final de estais de 74 a 91 cordoalhas - D = 15,7 mm - 50 kW</t>
  </si>
  <si>
    <t>E9036</t>
  </si>
  <si>
    <t>Grua fixa para alturas de 60 a 102 m, com alcance de 60 m com capacidade de 1.500 kg na ponta da lança - 37 kW</t>
  </si>
  <si>
    <t>E9038</t>
  </si>
  <si>
    <t>Macaco hidráulico monocordoalha para tensionamento de estais - 3 kW</t>
  </si>
  <si>
    <t>E9039</t>
  </si>
  <si>
    <t>Máquina de solda por termofusão para tubos PEAD com gerador de 4 kW</t>
  </si>
  <si>
    <t>E9040</t>
  </si>
  <si>
    <t>Serra mármore - 1,45 kW</t>
  </si>
  <si>
    <t>E9042</t>
  </si>
  <si>
    <t>Trator sobre esteiras com lâmina - 97 kW</t>
  </si>
  <si>
    <t>E9043</t>
  </si>
  <si>
    <t>Embarcação de alumínio com comprimento de 6 m e motor de popa - 18,60 kW</t>
  </si>
  <si>
    <t>E9044</t>
  </si>
  <si>
    <t>Central de concreto com capacidade de 150 m³/h - dosadora e misturadora</t>
  </si>
  <si>
    <t>E9045</t>
  </si>
  <si>
    <t>Conjunto bomba e macaco hidráulico para elevação com capacidade de 496 kN</t>
  </si>
  <si>
    <t>E9046</t>
  </si>
  <si>
    <t>Conjunto bomba e macaco hidráulico para elevação com capacidade de 929 kN</t>
  </si>
  <si>
    <t>E9047</t>
  </si>
  <si>
    <t>Conjunto bomba e macaco hidráulico para elevação com capacidade de 1.390 kN</t>
  </si>
  <si>
    <t>E9048</t>
  </si>
  <si>
    <t>Conjunto bomba e macaco hidráulico para elevação com capacidade de 1.859 kN</t>
  </si>
  <si>
    <t>E9049</t>
  </si>
  <si>
    <t>Bomba de alta pressão para hidrojateamento com capacidade de 250 MPa - 72 kW</t>
  </si>
  <si>
    <t>E9051</t>
  </si>
  <si>
    <t>Máquina levantadora e posicionadora de via - 7,40 kW</t>
  </si>
  <si>
    <t>E9052</t>
  </si>
  <si>
    <t>Empilhadeira a diesel com capacidade de 10 t - 82 kW</t>
  </si>
  <si>
    <t>E9053</t>
  </si>
  <si>
    <t>Perfuratriz hidráulica montada em flutuante - 32 kW</t>
  </si>
  <si>
    <t>E9054</t>
  </si>
  <si>
    <t>Equipamento sobre forma-trilho para execução e acabamento de pavimento de concreto - 13,40 kW</t>
  </si>
  <si>
    <t>E9056</t>
  </si>
  <si>
    <t>Plataforma autoelevatória de 12 x 24 m com capacidade de 150 t</t>
  </si>
  <si>
    <t>E9057</t>
  </si>
  <si>
    <t>Batelão sem propulsão com capacidade de 66 m³</t>
  </si>
  <si>
    <t>E9059</t>
  </si>
  <si>
    <t>Plataforma autoelevatória de 12 x 24 m montada na obra com capacidade de 150 t</t>
  </si>
  <si>
    <t>E9060</t>
  </si>
  <si>
    <t>Perfuratriz pneumática rotopercussiva montada em flutuante com pressão de 0,70 MPa e capacidade de 2.500 gpm</t>
  </si>
  <si>
    <t>E9061</t>
  </si>
  <si>
    <t>Lixadeira elétrica manual angular - 2 kW</t>
  </si>
  <si>
    <t>E9062</t>
  </si>
  <si>
    <t>Soprador de ar quente manual - 1,60 kW</t>
  </si>
  <si>
    <t>E9063</t>
  </si>
  <si>
    <t>Equipamento de estabilização dinâmica da via - 300 kW</t>
  </si>
  <si>
    <t>E9065</t>
  </si>
  <si>
    <t>Carro controle ferroviário - 186 kW</t>
  </si>
  <si>
    <t>E9067</t>
  </si>
  <si>
    <t>Veículo ferroviário para capina química com capacidade de 12.000 l - 115 kW</t>
  </si>
  <si>
    <t>E9068</t>
  </si>
  <si>
    <t>Perfuratriz hidráulica rotopercussiva para CCPH - 123 kW</t>
  </si>
  <si>
    <t>E9074</t>
  </si>
  <si>
    <t>Tanque de estocagem de asfalto com agitadores de 60.000 l</t>
  </si>
  <si>
    <t>E9075</t>
  </si>
  <si>
    <t>Trado cavadeira de 12"</t>
  </si>
  <si>
    <t>E9077</t>
  </si>
  <si>
    <t>Perfuratriz de circulação reversa tipo Wirth ou similar com unidade hidráulica (Power Pack) - 273 kW</t>
  </si>
  <si>
    <t>E9079</t>
  </si>
  <si>
    <t>Bomba submersível com capacidade de 360 m³/h - 23 kW</t>
  </si>
  <si>
    <t>E9081</t>
  </si>
  <si>
    <t>Fischietti simples com capacidade de 70 t</t>
  </si>
  <si>
    <t>E9083</t>
  </si>
  <si>
    <t>Vagão fechado FLT com capacidade de 99 t</t>
  </si>
  <si>
    <t>E9084</t>
  </si>
  <si>
    <t>Vagão tanque convencional TCT com capacidade de 97 t e 103.000 l</t>
  </si>
  <si>
    <t>E9085</t>
  </si>
  <si>
    <t>Vagão gôndola GDE com capacidade de 93,5 t / 29 m³</t>
  </si>
  <si>
    <t>E9086</t>
  </si>
  <si>
    <t>Bomba de concreto rebocável com capacidade de 41 m³/h - 74 kW</t>
  </si>
  <si>
    <t>E9089</t>
  </si>
  <si>
    <t>Roçadeira costal - 1,40 kW</t>
  </si>
  <si>
    <t>E9093</t>
  </si>
  <si>
    <t>Veículo leve - 53 kW (sem motorista)</t>
  </si>
  <si>
    <t>E9095</t>
  </si>
  <si>
    <t>Guindaste móvel sobre pneus com 8 eixos com capacidade máxima de 500 t - 500 kW</t>
  </si>
  <si>
    <t>E9096</t>
  </si>
  <si>
    <t>Minicarregadeira de pneus - 45,50 kW</t>
  </si>
  <si>
    <t>E9101</t>
  </si>
  <si>
    <t>Removedora de faixas de sinalização viária - 9,69 kW</t>
  </si>
  <si>
    <t>E9102</t>
  </si>
  <si>
    <t>Extrusora para sarjeta de concreto - 10,44 kW</t>
  </si>
  <si>
    <t>E9103</t>
  </si>
  <si>
    <t>Extrusora para meio-fio de concreto - 10,44 kW</t>
  </si>
  <si>
    <t>E9105</t>
  </si>
  <si>
    <t>Embarcação empurradora multipropósito - 2 x 186 kW</t>
  </si>
  <si>
    <t>E9106</t>
  </si>
  <si>
    <t>Balsa de convés com capacidade de 200 t</t>
  </si>
  <si>
    <t>E9107</t>
  </si>
  <si>
    <t>Compactador manual com soquete vibratório - 2,24 kW</t>
  </si>
  <si>
    <t>E9108</t>
  </si>
  <si>
    <t>Soldadora de trilho por caldeamento na via - 400 kW</t>
  </si>
  <si>
    <t>E9110</t>
  </si>
  <si>
    <t>Escavadeira hidráulica sobre esteiras para rocha com caçamba com capacidade de 1,56 m³ - 118 kW</t>
  </si>
  <si>
    <t>E9111</t>
  </si>
  <si>
    <t>Jateador abrasivo úmido com capacidade de 350 kg de abrasivo</t>
  </si>
  <si>
    <t>E9112</t>
  </si>
  <si>
    <t>Sinalizador direcional móvel com sistema fotovoltaico de energia e montado em chassi sobre pneus</t>
  </si>
  <si>
    <t>E9113</t>
  </si>
  <si>
    <t>Painel de Mensagem Variável - PMV móvel, com sistema fotovoltaico de energia e montado em chassi sobre pneus</t>
  </si>
  <si>
    <t>E9116</t>
  </si>
  <si>
    <t>Semáforo móvel com 3 lentes e bateria - D = 200 mm</t>
  </si>
  <si>
    <t>E9118</t>
  </si>
  <si>
    <t>Cortadora de pavimento com disco diamantado de 450 a 1.500 mm - 55,40 kW</t>
  </si>
  <si>
    <t>E9119</t>
  </si>
  <si>
    <t>Minicarregadeira sobre pneus com valetadeira - 55,40 kW</t>
  </si>
  <si>
    <t>E9120</t>
  </si>
  <si>
    <t>Equipamento de cravação sobre esteira para geodreno com haste para profundidade de até 20 m - 258 kW</t>
  </si>
  <si>
    <t>E9122</t>
  </si>
  <si>
    <t>Perfuratriz tipo Bottom Feed para coluna de brita - 194 kW</t>
  </si>
  <si>
    <t>E9125</t>
  </si>
  <si>
    <t>Veículo tipo van furgão com capacidade de 1,38 t - 100 kW</t>
  </si>
  <si>
    <t>E9126</t>
  </si>
  <si>
    <t>Draga backhoe com capacidade de 7 m³ - 1.000 kW</t>
  </si>
  <si>
    <t>E9127</t>
  </si>
  <si>
    <t>Escavadeira hidráulica com martelo hidráulico de 520 kg - 75 kW</t>
  </si>
  <si>
    <t>E9134</t>
  </si>
  <si>
    <t>Miniônibus com capacidade para 30 passageiros - 111 kW</t>
  </si>
  <si>
    <t>E9141</t>
  </si>
  <si>
    <t>Rebarbador hidráulico com bomba manual com capacidade de força de 9.000 kgf</t>
  </si>
  <si>
    <t>E9144</t>
  </si>
  <si>
    <t>Pórtico metálico rolante com talha com capacidade de 5 t - 10 kW</t>
  </si>
  <si>
    <t>E9148</t>
  </si>
  <si>
    <t>Macaco de protensão de fios com bomba - 3,72 kW</t>
  </si>
  <si>
    <t>E9149</t>
  </si>
  <si>
    <t>Máquina de aplicação e extração de grampo elástico tipo Pandrol - 6,70 kW</t>
  </si>
  <si>
    <t>E9151</t>
  </si>
  <si>
    <t>Britador de mandíbulas móvel sobre esteiras, sem peneira, com capacidade de 140 m³/h - 170 kW</t>
  </si>
  <si>
    <t>E9152</t>
  </si>
  <si>
    <t>Ferramenta de fixação à pólvora de ação direta</t>
  </si>
  <si>
    <t>E9153</t>
  </si>
  <si>
    <t>Ferramenta de fixação à pólvora e sistema à pistão</t>
  </si>
  <si>
    <t>E9154</t>
  </si>
  <si>
    <t>Equipamento para selagem com material asfáltico rebocável com capacidade de 370 l - 35 kW</t>
  </si>
  <si>
    <t>E9155</t>
  </si>
  <si>
    <t>Caldeira de asfalto rebocável com capacidade de 600 l - 5,20 kW</t>
  </si>
  <si>
    <t>E9156</t>
  </si>
  <si>
    <t>Soprador de ar costal - 2,6 kW</t>
  </si>
  <si>
    <t>E9157</t>
  </si>
  <si>
    <t>Locomotiva diesel-elétrica CC - bitola métrica - 2.237 kW</t>
  </si>
  <si>
    <t>E9158</t>
  </si>
  <si>
    <t>Locomotiva diesel-elétrica CC - bitola larga - 2.237 kW</t>
  </si>
  <si>
    <t>E9159</t>
  </si>
  <si>
    <t>Vagão plataforma PNE com capacidade de 82 t - bitola métrica</t>
  </si>
  <si>
    <t>E9160</t>
  </si>
  <si>
    <t>Vagão plataforma PNT com capacidade de 98 t - bitola larga</t>
  </si>
  <si>
    <t>E9161</t>
  </si>
  <si>
    <t>Vagão fechado com porta para carga e descarga de paletes FLD com capacidade de 64 t - bitola métrica</t>
  </si>
  <si>
    <t>E9162</t>
  </si>
  <si>
    <t>Vagão fechado com porta para carga e descarga de paletes FLT com capacidade de 99 t - bitola larga</t>
  </si>
  <si>
    <t>E9163</t>
  </si>
  <si>
    <t>Vagão hopper aberto com descarga automática HNE com capacidade de 45 m³ - bitola métrica</t>
  </si>
  <si>
    <t>E9164</t>
  </si>
  <si>
    <t>Vagão hopper aberto com descarga automática HNT com capacidade de 63 m³ - bitola larga</t>
  </si>
  <si>
    <t>E9167</t>
  </si>
  <si>
    <t>Equipamento para carga e descarga de TLS de até 250 m - 90 kW</t>
  </si>
  <si>
    <t>E9168</t>
  </si>
  <si>
    <t>Carregadeira de pneus com implemento de garfo - 195 kW</t>
  </si>
  <si>
    <t>E9200</t>
  </si>
  <si>
    <t>Carregadeira de pneus para rocha com capacidade de 2,50 m³ - 105 kW com periculosidade</t>
  </si>
  <si>
    <t>E9203</t>
  </si>
  <si>
    <t>Escavadeira hidráulica com martelo hidráulico de 1.700 kg - 103 kW com periculosidade</t>
  </si>
  <si>
    <t>E9204</t>
  </si>
  <si>
    <t>Perfuratriz sobre esteiras - 145 kW com periculosidade</t>
  </si>
  <si>
    <t>E9205</t>
  </si>
  <si>
    <t>Equipamento de corte a plasma CNC - 12.000 x 5.500 mm - 19,5 kW</t>
  </si>
  <si>
    <t>E9206</t>
  </si>
  <si>
    <t>Equipamento de solda MIG automática com acessórios - 14,6 kVA</t>
  </si>
  <si>
    <t>E9207</t>
  </si>
  <si>
    <t>Máquina de solda elétrica retificadora 425 A - 18,70 kW</t>
  </si>
  <si>
    <t>E9209</t>
  </si>
  <si>
    <t>Martelete perfurador/rompedor a ar comprimido de 25 kg para rocha, com insalubridade, com capacidade de 2.040 gpm</t>
  </si>
  <si>
    <t>E9213</t>
  </si>
  <si>
    <t>Jumbo eletro-hidráulico com 3 braços - 155 kW/237 kW com periculosidade</t>
  </si>
  <si>
    <t>E9231</t>
  </si>
  <si>
    <t>Maçarico lança-chamas a gás liquefeito de petróleo (GLP)</t>
  </si>
  <si>
    <t>E9242</t>
  </si>
  <si>
    <t>Estação transmissora de superfície para televisionamento</t>
  </si>
  <si>
    <t>E9243</t>
  </si>
  <si>
    <t>Câmara hiperbárica com filtro, serpentina e reservatório de ar para mergulho raso - D = 1,80 m e H = 2,22 m</t>
  </si>
  <si>
    <t>E9244</t>
  </si>
  <si>
    <t>Estação transmissora de superfície para comunicação sem fio</t>
  </si>
  <si>
    <t>E9245</t>
  </si>
  <si>
    <t>Estação transmissora de superfície para comunicação com fio</t>
  </si>
  <si>
    <t>E9246</t>
  </si>
  <si>
    <t>Painel de controle de ar com manômetros e pneufatômetros</t>
  </si>
  <si>
    <t>E9247</t>
  </si>
  <si>
    <t>Sistema de Sino aberto (sinete) para mergulho até 50 m - 33,50 kW</t>
  </si>
  <si>
    <t>E9248</t>
  </si>
  <si>
    <t>Sistema de ar comprimido para mergulho até 30 m com pressão de trabalho de 1,4 MPa - 7,46 kW</t>
  </si>
  <si>
    <t>E9249</t>
  </si>
  <si>
    <t>Sistema de ar comprimido para mergulho até 50 m com pressão de trabalho de 1,7 MPa - 16,18 kW</t>
  </si>
  <si>
    <t>E9251</t>
  </si>
  <si>
    <t>Fonte de plasma para corte manual - 65A - 15 kW</t>
  </si>
  <si>
    <t>E9252</t>
  </si>
  <si>
    <t>Serra de esquadria com braço telescópico - D = 250 mm (10") - 1,80 kW</t>
  </si>
  <si>
    <t>E9253</t>
  </si>
  <si>
    <t>Rebordeadeira diâmetro máximo 3,00 m - 4,85 kW</t>
  </si>
  <si>
    <t>E9254</t>
  </si>
  <si>
    <t>Dobradeira viradeira manual comprimento máximo de dobra de até 2.000 mm</t>
  </si>
  <si>
    <t>E9255</t>
  </si>
  <si>
    <t>Fonte de plasma para corte manual - 45A - 10 kW</t>
  </si>
  <si>
    <t>E9256</t>
  </si>
  <si>
    <t>Equipamento para pintura com cal rebocável com dois bicos aplicadores e capacidade de 2.200 l</t>
  </si>
  <si>
    <t>E9259</t>
  </si>
  <si>
    <t>Ventilador centrífugo média pressão com capacidade de 38 m³/min - 2,21 kW</t>
  </si>
  <si>
    <t>E9260</t>
  </si>
  <si>
    <t>Detector de gases com bomba elétrica para espaço confinado</t>
  </si>
  <si>
    <t>E9261</t>
  </si>
  <si>
    <t>Equipamento de pintura com pistola airless - 0,90 kW</t>
  </si>
  <si>
    <t>E9262</t>
  </si>
  <si>
    <t>Escova rotativa com cerdas de aço para tratamento de superfície - 0,91 kW</t>
  </si>
  <si>
    <t>E9263</t>
  </si>
  <si>
    <t>Tripé com guincho para espaço confinado</t>
  </si>
  <si>
    <t>E9264</t>
  </si>
  <si>
    <t>Respirador purificador de ar motorizado</t>
  </si>
  <si>
    <t>E9265</t>
  </si>
  <si>
    <t>Respirador de adução de ar tipo linha de ar comprimido para jateamento</t>
  </si>
  <si>
    <t>E9267</t>
  </si>
  <si>
    <t>Exaustor centrífugo alta pressão com capacidade de 35 m³/min - 1,47 kW</t>
  </si>
  <si>
    <t>E9501</t>
  </si>
  <si>
    <t>Ventilador axial para ventilação forçada com velocidade de saída de 32,8 m/s - D = 1.000 mm - 30 kW</t>
  </si>
  <si>
    <t>E9502</t>
  </si>
  <si>
    <t>Bate-estaca de gravidade para 6 t - 119 kW</t>
  </si>
  <si>
    <t>E9503</t>
  </si>
  <si>
    <t>Guilhotina hidráulica 16 x 6.100 mm - 30 kW</t>
  </si>
  <si>
    <t>E9505</t>
  </si>
  <si>
    <t>Prensa dobradeira capacidade 320 t - comprimento até 3.100 mm - 30 kW</t>
  </si>
  <si>
    <t>E9510</t>
  </si>
  <si>
    <t>Ventilador centrífugo baixa pressão com capacidade de 58 m³/min - 3,68 kW</t>
  </si>
  <si>
    <t>E9512</t>
  </si>
  <si>
    <t>Veículo leve - 53 kW</t>
  </si>
  <si>
    <t>E9513</t>
  </si>
  <si>
    <t>Compressor de ar portátil de 160,46 l/s (340 PCM) - 81 kW</t>
  </si>
  <si>
    <t>E9514</t>
  </si>
  <si>
    <t>Distribuidor de agregados sobre pneus autopropelido - 130 kW</t>
  </si>
  <si>
    <t>E9516</t>
  </si>
  <si>
    <t>Perfuratriz hidráulica sobre esteiras - 283 kW</t>
  </si>
  <si>
    <t>Grade de 24 discos rebocável de D = 60 cm (24")</t>
  </si>
  <si>
    <t>E9521</t>
  </si>
  <si>
    <t>Grupo gerador - 3,2 kVA</t>
  </si>
  <si>
    <t>E9522</t>
  </si>
  <si>
    <t>Caldeira de asfalto rebocável com capacidade de 1.500 l - 6,5 kW</t>
  </si>
  <si>
    <t>E9523</t>
  </si>
  <si>
    <t>Motoscraper - 304 kW</t>
  </si>
  <si>
    <t>Motoniveladora - 93 kW</t>
  </si>
  <si>
    <t>E9525</t>
  </si>
  <si>
    <t>Ponte rolante com capacidade de 15 t e vão de até 15 m - 20 kW</t>
  </si>
  <si>
    <t>E9526</t>
  </si>
  <si>
    <t xml:space="preserve">Retroescavadeira de pneus - capacidade da caçamba da pá-carregadeira de 0,76 m³ e da retroescavadeira de 0,29 m³ - 58 kW </t>
  </si>
  <si>
    <t>E9528</t>
  </si>
  <si>
    <t>Empilhadeira a diesel com capacidade de 4 t - 60 kW</t>
  </si>
  <si>
    <t>E9529</t>
  </si>
  <si>
    <t>Jateador para estruturas metálicas com transportador a roletes - 22 kW</t>
  </si>
  <si>
    <t>E9532</t>
  </si>
  <si>
    <t>Equipamento de solda MIG com acessórios - 14,6 kVA</t>
  </si>
  <si>
    <t>E9536</t>
  </si>
  <si>
    <t>Embarcação de transporte de pessoal e apoio logístico - 30 kW</t>
  </si>
  <si>
    <t>E9538</t>
  </si>
  <si>
    <t>Conjunto vibratório para meio tubo de concreto com encaixe PB e 3 jogos de fôrmas - D = 0,30 m - 2,20 kW</t>
  </si>
  <si>
    <t>E9539</t>
  </si>
  <si>
    <t>Equipamento de batimetria monofeixe</t>
  </si>
  <si>
    <t>E9543</t>
  </si>
  <si>
    <t>Compressor de ar respirável com capacidade de até 35 MPa e 3,58 l/s - 5,52 kW</t>
  </si>
  <si>
    <t>E9544</t>
  </si>
  <si>
    <t>Vassoura mecânica rebocável com largura de 2,44 m</t>
  </si>
  <si>
    <t>E9545</t>
  </si>
  <si>
    <t>Vibroacabadora de asfalto sobre esteiras - 97 kW</t>
  </si>
  <si>
    <t>E9548</t>
  </si>
  <si>
    <t>Bomba centrífuga com capacidade de 7,1 a 22 m³/h - 1,50 kW</t>
  </si>
  <si>
    <t>E9551</t>
  </si>
  <si>
    <t>Obturador mecânico simples com extensão de 12 m</t>
  </si>
  <si>
    <t>E9552</t>
  </si>
  <si>
    <t>Nível ótico com capacidade de aumento de 32x</t>
  </si>
  <si>
    <t>E9553</t>
  </si>
  <si>
    <t>Estação total eletrônica com alcance máximo de 3.000 m</t>
  </si>
  <si>
    <t>E9556</t>
  </si>
  <si>
    <t>Compactador manual de placa vibratória - 3,00 kW</t>
  </si>
  <si>
    <t>E9558</t>
  </si>
  <si>
    <t>Tanque de estocagem de asfalto com capacidade de 30.000 l</t>
  </si>
  <si>
    <t>E9559</t>
  </si>
  <si>
    <t>Aquecedor de fluido térmico - 12 kW</t>
  </si>
  <si>
    <t>E9560</t>
  </si>
  <si>
    <t>Ônibus com capacidade para 80 passageiros - 175 kW</t>
  </si>
  <si>
    <t>E9561</t>
  </si>
  <si>
    <t>GPS geodésico de simples frequência (L1)</t>
  </si>
  <si>
    <t>E9562</t>
  </si>
  <si>
    <t>GPS geodésico de dupla frequência (L1/L2)</t>
  </si>
  <si>
    <t>E9563</t>
  </si>
  <si>
    <t>Perfuratriz hidráulica sobre esteiras com clamshell - 220 kW</t>
  </si>
  <si>
    <t>E9566</t>
  </si>
  <si>
    <t>Guindaste móvel sobre esteiras com clamshell de 1,9 m³ - 220 kW</t>
  </si>
  <si>
    <t>E9567</t>
  </si>
  <si>
    <t>Fresadora de piso de concreto - 6,7 kW</t>
  </si>
  <si>
    <t>E9569</t>
  </si>
  <si>
    <t>Guindaste móvel sobre esteiras com clamshell de 4,6 m³ - 403 kW</t>
  </si>
  <si>
    <t>E9570</t>
  </si>
  <si>
    <t>Furadeira com base magnética - 1,20 kW</t>
  </si>
  <si>
    <t>E9576</t>
  </si>
  <si>
    <t>Escavadeira hidráulica de longo alcance sobre esteiras - 103 kW</t>
  </si>
  <si>
    <t>Trator agrícola sobre pneus - 77 kW</t>
  </si>
  <si>
    <t>E9578</t>
  </si>
  <si>
    <t>Conjunto vibratório para meio tubo de concreto com encaixe PB e 3 jogos de fôrmas - D = 0,40 m - 2,20 kW</t>
  </si>
  <si>
    <t>E9580</t>
  </si>
  <si>
    <t>Fresadora e distribuidora com controle de greide - 287 kW</t>
  </si>
  <si>
    <t>E9581</t>
  </si>
  <si>
    <t>Carregadeira de pneus para rocha com capacidade de 1,72 m³ - 113 kW</t>
  </si>
  <si>
    <t>E9583</t>
  </si>
  <si>
    <t>Distribuidor de agregados rebocável com capacidade de 1,9 m³</t>
  </si>
  <si>
    <t>E9585</t>
  </si>
  <si>
    <t>Motosserra com motor a gasolina - 2,30 kW</t>
  </si>
  <si>
    <t>E9586</t>
  </si>
  <si>
    <t>Régua vibratória dupla com 4 m - 4,10 kW</t>
  </si>
  <si>
    <t>E9587</t>
  </si>
  <si>
    <t>Serra para corte de concreto - 4 kW</t>
  </si>
  <si>
    <t>E9588</t>
  </si>
  <si>
    <t>Vibroacabadora de concreto sobre esteiras com fôrmas deslizantes - 205 kW</t>
  </si>
  <si>
    <t>E9589</t>
  </si>
  <si>
    <t>Máquina texturizadora e aplicadora de cura química em pavimento de concreto - 44,80 kW</t>
  </si>
  <si>
    <t>E9590</t>
  </si>
  <si>
    <t>Central de concreto com capacidade de 40 m³/h - dosadora fixa</t>
  </si>
  <si>
    <t>E9593</t>
  </si>
  <si>
    <t>Draga hopper com capacidade de 750 m³</t>
  </si>
  <si>
    <t>E9594</t>
  </si>
  <si>
    <t>Draga hopper com capacidade de 1.000 m³</t>
  </si>
  <si>
    <t>E9595</t>
  </si>
  <si>
    <t>Draga hopper com capacidade de 2.000 m³</t>
  </si>
  <si>
    <t>E9596</t>
  </si>
  <si>
    <t>Draga hopper com capacidade de 3.000 m³</t>
  </si>
  <si>
    <t>E9597</t>
  </si>
  <si>
    <t>Draga hopper com capacidade de 4.000 m³</t>
  </si>
  <si>
    <t>E9598</t>
  </si>
  <si>
    <t>Draga hopper com capacidade de 5.000 m³</t>
  </si>
  <si>
    <t>Embarcação de transporte de pessoal e apoio logístico - 130 kW</t>
  </si>
  <si>
    <t>E9606</t>
  </si>
  <si>
    <t>Embarcação rebocadora - 2 x 268 kW</t>
  </si>
  <si>
    <t>E9607</t>
  </si>
  <si>
    <t>Conjunto de britagem para rachão com capacidade de 80 m³/h - 224 kW</t>
  </si>
  <si>
    <t>E9610</t>
  </si>
  <si>
    <t>Compressor de ar portátil de 42,48 l/s (90 PCM) - 18,50 kW</t>
  </si>
  <si>
    <t>E9612</t>
  </si>
  <si>
    <t>Plataforma flutuante montada na obra de 12 x 24 x 1,8 m com capacidade de 150 t</t>
  </si>
  <si>
    <t>E9613</t>
  </si>
  <si>
    <t>Guindaste móvel sobre esteiras com pinça com capacidade de 40 t - 186 kW</t>
  </si>
  <si>
    <t>E9614</t>
  </si>
  <si>
    <t>Bomba com capacidade de 136 m³/h e câmara de vácuo - 5,60 kW</t>
  </si>
  <si>
    <t>E9615</t>
  </si>
  <si>
    <t>Usina misturadora de solos com capacidade de 300 t/h - 44 kW</t>
  </si>
  <si>
    <t>E9617</t>
  </si>
  <si>
    <t>Usina misturadora de pré-misturado a frio com capacidade de 60 t/h - 23,50 kW</t>
  </si>
  <si>
    <t>E9618</t>
  </si>
  <si>
    <t>Batelão autopropelido com capacidade de 300 m³ - 224 kW</t>
  </si>
  <si>
    <t>E9619</t>
  </si>
  <si>
    <t>Batelão autopropelido com capacidade de 500 m³ - 373 kW</t>
  </si>
  <si>
    <t>E9620</t>
  </si>
  <si>
    <t>Pontão flutuante de 15 x 30 x 1,8 m com capacidade de 500 t</t>
  </si>
  <si>
    <t>E9621</t>
  </si>
  <si>
    <t>Bomba de injeção de argamassa e nata com capacidade de 1,08 m³/h (18 l/min) e misturador com tambor de 0,100 m³ - 6,20 kW</t>
  </si>
  <si>
    <t>E9624</t>
  </si>
  <si>
    <t>Draga hopper com capacidade de 10.000 m³</t>
  </si>
  <si>
    <t>E9625</t>
  </si>
  <si>
    <t>Draga hopper com capacidade de 15.000 m³</t>
  </si>
  <si>
    <t>E9626</t>
  </si>
  <si>
    <t>Draga hopper com capacidade de 20.000 m³</t>
  </si>
  <si>
    <t>E9627</t>
  </si>
  <si>
    <t>Embarcação hotel com capacidade para 15 pessoas - 199 kW</t>
  </si>
  <si>
    <t>E9628</t>
  </si>
  <si>
    <t>Fábrica de pré-moldado de concreto para balizador - 2,20 kW</t>
  </si>
  <si>
    <t>E9629</t>
  </si>
  <si>
    <t>Compressor de ar portátil de 185,95 l/s (394 PCM) - 81,50 kW</t>
  </si>
  <si>
    <t>E9630</t>
  </si>
  <si>
    <t>Bomba submersível com capacidade de 75 m³/h - 3,6 kW</t>
  </si>
  <si>
    <t>E9631</t>
  </si>
  <si>
    <t>Bomba para concreto projetado via seca com capacidade de 6 m³/h - 7,5 kW</t>
  </si>
  <si>
    <t>E9632</t>
  </si>
  <si>
    <t>Conjunto vibratório para tubos de concreto com encaixe PB e 3 jogos de fôrmas - D = 0,20 m - 2,20 kW</t>
  </si>
  <si>
    <t>E9633</t>
  </si>
  <si>
    <t>Conjunto vibratório para tubos de concreto com encaixe PB e 3 jogos de fôrmas - D = 0,30 m - 2,20 kW</t>
  </si>
  <si>
    <t>E9634</t>
  </si>
  <si>
    <t>Conjunto vibratório para tubos de concreto com encaixe PB e 3 jogos de fôrmas - D = 0,40 m - 2,20 kW</t>
  </si>
  <si>
    <t>E9635</t>
  </si>
  <si>
    <t>Draga de sucção e recalque com potência da bomba de 294 kW e cortador de 30 kW</t>
  </si>
  <si>
    <t>E9636</t>
  </si>
  <si>
    <t>Draga de sucção e recalque com potência da bomba de 483 kW e cortador de 55 kW</t>
  </si>
  <si>
    <t>E9637</t>
  </si>
  <si>
    <t>Draga de sucção e recalque com potência da bomba de 746 kW e cortador de 110 kW</t>
  </si>
  <si>
    <t>E9638</t>
  </si>
  <si>
    <t>Draga de sucção e recalque com potência da bomba de 1.350 kW e cortador de 170 kW</t>
  </si>
  <si>
    <t>E9639</t>
  </si>
  <si>
    <t>Embarcação hotel com capacidade para 30 pessoas - 2 x 112 kW</t>
  </si>
  <si>
    <t>E9641</t>
  </si>
  <si>
    <t>Compressor de ar portátil de 75,04 l/s (159 PCM) - 33 kW</t>
  </si>
  <si>
    <t>E9643</t>
  </si>
  <si>
    <t>Equipamento para pintura a ar comprimido de pistola com caneca com capacidade de 1.000 ml e compressor de 1,50 kW</t>
  </si>
  <si>
    <t>E9647</t>
  </si>
  <si>
    <t>Compactador manual com soquete vibratório - 4,10 kW</t>
  </si>
  <si>
    <t>E9648</t>
  </si>
  <si>
    <t>Compressor de ar portátil de 422,86 l/s (896 PCM) - 213 kW</t>
  </si>
  <si>
    <t>E9649</t>
  </si>
  <si>
    <t>Compressor de ar portátil de 94,39 l/s (200 PCM) - 36 kW</t>
  </si>
  <si>
    <t>E9651</t>
  </si>
  <si>
    <t>Guindaste móvel sobre esteiras com Hammer Grab - 186 kW</t>
  </si>
  <si>
    <t>E9653</t>
  </si>
  <si>
    <t>Guindaste móvel sobre esteiras com trado para escavação em solos - 186 kW</t>
  </si>
  <si>
    <t>E9654</t>
  </si>
  <si>
    <t>Guindaste móvel sobre esteiras com trado com bits escavação em rocha - 186 kW</t>
  </si>
  <si>
    <t>E9656</t>
  </si>
  <si>
    <t>Guindaste móvel sobre esteiras com caçamba para escavação em solos - 186 kW</t>
  </si>
  <si>
    <t>E9657</t>
  </si>
  <si>
    <t>Guindaste móvel sobre esteiras com caçamba para escavação em rocha - 186 kW</t>
  </si>
  <si>
    <t>E9661</t>
  </si>
  <si>
    <t>Compressor de ar portátil de 89,67 l/s (190 PCM) - 36 kW</t>
  </si>
  <si>
    <t>E9664</t>
  </si>
  <si>
    <t>Guindaste móvel sobre esteiras com capacidade de 80 t - 212 kW</t>
  </si>
  <si>
    <t>E9668</t>
  </si>
  <si>
    <t>Mesa vibratória - 2,20 kW</t>
  </si>
  <si>
    <t>E9673</t>
  </si>
  <si>
    <t>Equipamento de batimetria multifeixe</t>
  </si>
  <si>
    <t>E9674</t>
  </si>
  <si>
    <t>Equipamento de medição de descarga líquida com ADCP</t>
  </si>
  <si>
    <t>E9676</t>
  </si>
  <si>
    <t>Embarcação de transporte de pessoal e apoio logístico - 90 kW</t>
  </si>
  <si>
    <t>E9678</t>
  </si>
  <si>
    <t>Fresadora a frio - 455 kW</t>
  </si>
  <si>
    <t>E9681</t>
  </si>
  <si>
    <t>Rolo compactador liso tandem vibratório autopropelido de 10,4 t - 82 kW</t>
  </si>
  <si>
    <t>E9682</t>
  </si>
  <si>
    <t>Rolo compactador liso tandem vibratório autopropelido de 1,6 t - 18 kW</t>
  </si>
  <si>
    <t>E9683</t>
  </si>
  <si>
    <t>Martelete perfurador/rompedor elétrico - 0,90 kW</t>
  </si>
  <si>
    <t>E9684</t>
  </si>
  <si>
    <t>Veículo leve picape 4 x 4 com capacidade de 1,10 t - 147 kW</t>
  </si>
  <si>
    <t>Rolo compactador pé de carneiro vibratório autopropelido por pneus de 11,6 t - 82 kW</t>
  </si>
  <si>
    <t>E9689</t>
  </si>
  <si>
    <t>Usina de asfalto a quente gravimétrica com capacidade de 100/140 t/h - 260 kW</t>
  </si>
  <si>
    <t>E9691</t>
  </si>
  <si>
    <t>Guincho tracionador de cordoalhas - 7,50 kW</t>
  </si>
  <si>
    <t>E9692</t>
  </si>
  <si>
    <t>Caldeira para aquecimento e injeção de cera - 1 kW</t>
  </si>
  <si>
    <t>E9697</t>
  </si>
  <si>
    <t>Minicarregadeira de pneus com vassoura de 1,68 m - 45,50 kW</t>
  </si>
  <si>
    <t>E9699</t>
  </si>
  <si>
    <t>Trituradora de galhos e troncos rebocável com capacidade de até 350 mm de diâmetro com guincho - 96,94 kW</t>
  </si>
  <si>
    <t>E9700</t>
  </si>
  <si>
    <t>Fresadora a frio - 155 kW</t>
  </si>
  <si>
    <t>E9701</t>
  </si>
  <si>
    <t>Jateador pressurizado multiabrasivo com capacidade de 280 l</t>
  </si>
  <si>
    <t>E9703</t>
  </si>
  <si>
    <t>Fábrica de pré-moldado de concreto para mourão - 2,20 kW</t>
  </si>
  <si>
    <t>E9704</t>
  </si>
  <si>
    <t>Batelão sem propulsão montado na obra com capacidade de 66 m³</t>
  </si>
  <si>
    <t>E9705</t>
  </si>
  <si>
    <t>Misturador de lama bentonítica - 4 kW</t>
  </si>
  <si>
    <t>E9707</t>
  </si>
  <si>
    <t>Desarenador - 15 kW</t>
  </si>
  <si>
    <t>E9708</t>
  </si>
  <si>
    <t>Microtrator com roçadeira - 10 kW</t>
  </si>
  <si>
    <t>E9710</t>
  </si>
  <si>
    <t>Socadora automática de linha - 253 kW</t>
  </si>
  <si>
    <t>E9712</t>
  </si>
  <si>
    <t>Reguladora e distribuidora de lastro - 300 kW</t>
  </si>
  <si>
    <t>E9714</t>
  </si>
  <si>
    <t>Bate-estaca com martelo hidráulico - 450 kW</t>
  </si>
  <si>
    <t>E9716</t>
  </si>
  <si>
    <t>Conjunto bomba e macaco hidráulico para protensão com capacidade de 590 kN - 3,70 kW</t>
  </si>
  <si>
    <t>E9718</t>
  </si>
  <si>
    <t>Pórtico duplo de descarga e posicionamento de dormente - 89 kW</t>
  </si>
  <si>
    <t>E9720</t>
  </si>
  <si>
    <t>Conjunto bomba e macaco hidráulico para protensão com capacidade de 250 kN - 3,70 kW</t>
  </si>
  <si>
    <t>E9721</t>
  </si>
  <si>
    <t>Conjunto bomba e macaco hidráulico para protensão com capacidade de 1.150 kN - 5 kW</t>
  </si>
  <si>
    <t>E9723</t>
  </si>
  <si>
    <t>Conjunto bomba e macaco hidráulico para protensão com capacidade de 2.500 kN - 7 kW</t>
  </si>
  <si>
    <t>E9724</t>
  </si>
  <si>
    <t>Conjunto bomba e macaco hidráulico para protensão com capacidade de 4.000 kN - 10 kW</t>
  </si>
  <si>
    <t>E9725</t>
  </si>
  <si>
    <t>Conjunto bomba e macaco hidráulico para protensão com capacidade de 5.400 kN - 10 kW</t>
  </si>
  <si>
    <t>E9726</t>
  </si>
  <si>
    <t>Bate-estaca Strauss - 15 kW</t>
  </si>
  <si>
    <t>E9727</t>
  </si>
  <si>
    <t>Posicionadora de trilhos - 7,40 kW</t>
  </si>
  <si>
    <t>E9728</t>
  </si>
  <si>
    <t>Tirefonadora/parafusadora portátil - 3,10 kW</t>
  </si>
  <si>
    <t>E9729</t>
  </si>
  <si>
    <t>Equipamento para pintura eletrostática com cabine simples de 5,50 kW e estufa de 2x120.000 kCal</t>
  </si>
  <si>
    <t>E9730</t>
  </si>
  <si>
    <t>Grupo vibrador com gerador - 2,80 kW</t>
  </si>
  <si>
    <t>E9731</t>
  </si>
  <si>
    <t>Máquina de furar dormente portátil - 1,50 kW</t>
  </si>
  <si>
    <t>E9732</t>
  </si>
  <si>
    <t>Máquina para furar dormente - 6,70 kW</t>
  </si>
  <si>
    <t>E9733</t>
  </si>
  <si>
    <t>Máquina tirefonadora e parafusadora - 6,70 kW</t>
  </si>
  <si>
    <t>E9734</t>
  </si>
  <si>
    <t>Bomba projetora de argamassa com capacidade de 2 m³/h - 5,50 kW</t>
  </si>
  <si>
    <t>E9735</t>
  </si>
  <si>
    <t>Máquina para serrar trilho - 5,00 kW</t>
  </si>
  <si>
    <t>E9736</t>
  </si>
  <si>
    <t>Máquina para furar trilho - 1,20 kW</t>
  </si>
  <si>
    <t>E9737</t>
  </si>
  <si>
    <t>Conjunto para pré-aquecimento de trilho em solda aluminotérmica</t>
  </si>
  <si>
    <t>E9738</t>
  </si>
  <si>
    <t>Máquina de esmerilhar topo e lateral de boleto - 5,20 kW</t>
  </si>
  <si>
    <t>E9742</t>
  </si>
  <si>
    <t>Trator agrícola sobre pneus com roçadeira articulada e capacidade de 1,12 m - 77 kW</t>
  </si>
  <si>
    <t>E9745</t>
  </si>
  <si>
    <t>Trator agrícola sobre pneus com roçadeira de arraste e capacidade de 1,50 m - 77 kW</t>
  </si>
  <si>
    <t>E9746</t>
  </si>
  <si>
    <t>Conjunto bomba e prensa para luva de emenda de 25 mm</t>
  </si>
  <si>
    <t>E9747</t>
  </si>
  <si>
    <t>Conjunto bomba e prensa para luva de emenda de 32 mm</t>
  </si>
  <si>
    <t>E9748</t>
  </si>
  <si>
    <t>Rosqueadeira para rosca cônica - 0,75 kW</t>
  </si>
  <si>
    <t>E9749</t>
  </si>
  <si>
    <t>Jateador portátil multiabrasivo com capacidade de 300 kg</t>
  </si>
  <si>
    <t>E9755</t>
  </si>
  <si>
    <t>Bomba de alta pressão para jet grouting de até 45 MPa - 150 kW</t>
  </si>
  <si>
    <t>E9758</t>
  </si>
  <si>
    <t>Vibroacabadora de asfalto sobre pneus - 97 kW</t>
  </si>
  <si>
    <t>E9760</t>
  </si>
  <si>
    <t>Perfuratriz manual para coroa diamantada - 1,60 kW</t>
  </si>
  <si>
    <t>E9761</t>
  </si>
  <si>
    <t>Guincho de coluna com capacidade de 200 kg - 0,92 kW</t>
  </si>
  <si>
    <t>E9762</t>
  </si>
  <si>
    <t>Rolo compactador de pneus autopropelido de 27 t - 85 kW</t>
  </si>
  <si>
    <t>E9763</t>
  </si>
  <si>
    <t>Grupo gerador - 40 kVA</t>
  </si>
  <si>
    <t>E9766</t>
  </si>
  <si>
    <t>Prensa hidráulica para fabricação de blocos pré-moldados - 20 kW</t>
  </si>
  <si>
    <t>E9767</t>
  </si>
  <si>
    <t>Compressor de ar portátil de 9,44 l/s (20 PCM) a gasolina - 5,22 kW</t>
  </si>
  <si>
    <t>E9768</t>
  </si>
  <si>
    <t>Compressor de ar portátil de 373,78 l/s (792 PCM) - 213,30 kW</t>
  </si>
  <si>
    <t>E9769</t>
  </si>
  <si>
    <t>Cunha hidráulica com três cilindros e acessórios com capacidade de 3.000 kN - 5,60 kW</t>
  </si>
  <si>
    <t>E9770</t>
  </si>
  <si>
    <t>Retroescavadeira de pneus com caçamba de escavação trapezoidal ou triangular com seção de corte inferior a 0,10 m² - 58 kW</t>
  </si>
  <si>
    <t>E9771</t>
  </si>
  <si>
    <t>Retroescavadeira de pneus com caçamba de escavação trapezoidal ou triangular com seção de corte de 0,10 a 0,15 m² - 58 kW</t>
  </si>
  <si>
    <t>E9772</t>
  </si>
  <si>
    <t>Retroescavadeira de pneus com caçamba de escavação trapezoidal ou triangular com seção de corte de 0,15 a 0,20 m² - 58 kW</t>
  </si>
  <si>
    <t>E9773</t>
  </si>
  <si>
    <t>Retroescavadeira de pneus com caçamba de escavação trapezoidal ou triangular com seção de corte de 0,20 a 0,30 m² - 58 kW</t>
  </si>
  <si>
    <t>E9774</t>
  </si>
  <si>
    <t>Retroescavadeira de pneus com caçamba de escavação trapezoidal ou triangular com seção de corte de 0,30 a 0,50 m² - 58 kW</t>
  </si>
  <si>
    <t>E9775</t>
  </si>
  <si>
    <t>Escavadeira hidráulica com martelo hidráulico de 1.700 kg - 103 kW</t>
  </si>
  <si>
    <t>Grupo gerador - 174 kVA</t>
  </si>
  <si>
    <t>E9777</t>
  </si>
  <si>
    <t>Extrusora de barreira de concreto - 74 kW</t>
  </si>
  <si>
    <t>E9780</t>
  </si>
  <si>
    <t>Misturador automático para grauteamento com capacidade de 20 m³/h - 7 kW</t>
  </si>
  <si>
    <t>E9781</t>
  </si>
  <si>
    <t>Misturador com bomba para grauteamento tipo Flex E ou similar - 25 kW</t>
  </si>
  <si>
    <t>E9782</t>
  </si>
  <si>
    <t>Perfuratriz pneumática com avanço de coluna de 33,5 kg com capacidade de 2.280 gpm</t>
  </si>
  <si>
    <t>E9784</t>
  </si>
  <si>
    <t>Plataforma autopropelida com alcance de 12 m com capacidade de 700 kg - 24 kW</t>
  </si>
  <si>
    <t>E9785</t>
  </si>
  <si>
    <t>Guindaste móvel sobre pneus com 2 eixos com capacidade máxima de 55 t - 186 kW</t>
  </si>
  <si>
    <t>E9788</t>
  </si>
  <si>
    <t>Misturador de argamassa com capacidade de 0,250 m³ - 3,70 kW</t>
  </si>
  <si>
    <t>E9789</t>
  </si>
  <si>
    <t>Carro manual modelo plataforma de 150 x 80 cm com capacidade de 800 kg</t>
  </si>
  <si>
    <t>E9790</t>
  </si>
  <si>
    <t>Bomba para concreto projetado via úmida com capacidade de 10 m³/h - 14,70 kW</t>
  </si>
  <si>
    <t>E9791</t>
  </si>
  <si>
    <t>Bomba pneumática para injeção de resina com capacidade de 0,18 m³/h</t>
  </si>
  <si>
    <t>E9793</t>
  </si>
  <si>
    <t>Robot para concreto projetado com capacidade de 30 m³/h - 70 kW - com compressor diesel</t>
  </si>
  <si>
    <t>E9795</t>
  </si>
  <si>
    <t>Perfuratriz de superfície sobre pneus com martelo de topo e controle remoto via rádio - 60 kW</t>
  </si>
  <si>
    <t>E9797</t>
  </si>
  <si>
    <t>Jumbo eletro-hidráulico com 3 braços - 155 kW/237 kW</t>
  </si>
  <si>
    <t>E9798</t>
  </si>
  <si>
    <t>Perfuratriz hidráulica rotopercussiva - 123 kW</t>
  </si>
  <si>
    <t>E9013</t>
  </si>
  <si>
    <t>Caminhão tanque de asfalto com capacidade de 31.000 l - 368 kW</t>
  </si>
  <si>
    <t>A9335</t>
  </si>
  <si>
    <t>Cavalo mecânico estradeiro 8 x 2, PBT 29.000 kg - 368 kW - condição de trabalho severa - motorista de veículo especial</t>
  </si>
  <si>
    <t>A9364</t>
  </si>
  <si>
    <t>Tanque isotérmico de asfalto com capacidade de 31.000 l</t>
  </si>
  <si>
    <t>E9018</t>
  </si>
  <si>
    <t>Cavalo mecânico com dolly intermediário e semirreboque de 4 eixos com capacidade de 52 t - 364 kW</t>
  </si>
  <si>
    <t>A9324</t>
  </si>
  <si>
    <t>Cavalo mecânico estradeiro 6 x 4, PBT 23.000 kg - 364 kW - motorista de veículo especial</t>
  </si>
  <si>
    <t>A9355</t>
  </si>
  <si>
    <t>Semirreboque com 4 eixos</t>
  </si>
  <si>
    <t>A9382</t>
  </si>
  <si>
    <t>Dolly intermediário com 2 eixos para semirreboque</t>
  </si>
  <si>
    <t>E9027</t>
  </si>
  <si>
    <t>Caminhão distribuidor de cimento e cal com capacidade de 15 m³ - 210 kW</t>
  </si>
  <si>
    <t>A9333</t>
  </si>
  <si>
    <t>Caminhão plataforma 8 x 4, PBT 29.000 kg e distância entre eixos 4,6 m - 210 kW - motorista de veículo especial</t>
  </si>
  <si>
    <t>A9365</t>
  </si>
  <si>
    <t>Distribuidor de cimento e cal montado sobre chassi com capacidade de 15 m³</t>
  </si>
  <si>
    <t>E9037</t>
  </si>
  <si>
    <t>Plataforma de inspeção sob pontes montada em caminhão com capacidade de 500 kg e alcance de 15 m - 236 kW</t>
  </si>
  <si>
    <t>A9334</t>
  </si>
  <si>
    <t>Caminhão plataforma 8 x 2, PBT 29.000 kg e distância entre eixos 4,8 m - 236 kW - condição de trabalho severa - motorista de veículo especial</t>
  </si>
  <si>
    <t>A9378</t>
  </si>
  <si>
    <t>Plataforma telescópica para inspeção de pontes montada sobre chassi com capacidade de 500 kg</t>
  </si>
  <si>
    <t>Caminhão guindauto com capacidade de elevação de 11,9 t e carroceria de 11,5 t - 188 kW</t>
  </si>
  <si>
    <t>A9313</t>
  </si>
  <si>
    <t>Caminhão plataforma 6 x 2, PBT 23.000 kg e distância entre eixos 5,2 m - 188 kW - motorista de veículo especial</t>
  </si>
  <si>
    <t>A9351</t>
  </si>
  <si>
    <t>Carroceria de madeira com capacidade de 11,5 t</t>
  </si>
  <si>
    <t>A9373</t>
  </si>
  <si>
    <t>Guindaste articulado montado sobre chassi com capacidade máxima de elevação de 11,9 t</t>
  </si>
  <si>
    <t>E9082</t>
  </si>
  <si>
    <t>Bate-estaca hidráulico para defensas montado em caminhão guindauto com capacidade de 6,2 t e carroceria de 5 t - 152 kW</t>
  </si>
  <si>
    <t>A9305</t>
  </si>
  <si>
    <t>Caminhão plataforma 4 x 2, PBT 15.000 kg e distância entre eixos 4,8 m - 152 kW - motorista de veículo especial</t>
  </si>
  <si>
    <t>A9348</t>
  </si>
  <si>
    <t>Carroceria de madeira com capacidade de 5 t</t>
  </si>
  <si>
    <t>A9372</t>
  </si>
  <si>
    <t>Guindaste articulado montado sobre chassi com capacidade máxima de elevação de 6,2 t</t>
  </si>
  <si>
    <t>A9379</t>
  </si>
  <si>
    <t>Bate-estaca hidráulico para defensas metálicas montada sobre chassi</t>
  </si>
  <si>
    <t>E9097</t>
  </si>
  <si>
    <t>Caminhão de resgate de veículos leves com plataforma com capacidade de 5 t - 129 kW</t>
  </si>
  <si>
    <t>A9326</t>
  </si>
  <si>
    <t>Caminhão plataforma 4 x 2, PBT 10.800 kg e distância entre eixos 4,6 m - 129 kW - motorista de veículo especial</t>
  </si>
  <si>
    <t>A9374</t>
  </si>
  <si>
    <t>Plataforma hidráulica para resgate de veículos montada sobre chassi com capacidade de 5 t</t>
  </si>
  <si>
    <t>E9098</t>
  </si>
  <si>
    <t>Caminhão de resgate de veículos de porte médio com capacidade do guincho de 20 t - 236 kW</t>
  </si>
  <si>
    <t>A9306</t>
  </si>
  <si>
    <t>Caminhão plataforma 4 x 2, PBT 16.000 kg e distância entre eixos 3,6 m - 236 kW - motorista de veículo especial</t>
  </si>
  <si>
    <t>A9375</t>
  </si>
  <si>
    <t>Guincho rebocador para resgate de veículos montada sobre chassi com capacidade de 20 t</t>
  </si>
  <si>
    <t>E9099</t>
  </si>
  <si>
    <t>Caminhão de resgate de veículos pesados com dois guinchos com capacidade de 35 t - 265 kW</t>
  </si>
  <si>
    <t>A9320</t>
  </si>
  <si>
    <t>Caminhão plataforma 6 x 4, PBT 23.000 kg e distância entre eixos 4,8 m - 265 kW - motorista de veículo especial</t>
  </si>
  <si>
    <t>A9376</t>
  </si>
  <si>
    <t>Guincho rebocador para resgate de veículos montada sobre chassi com capacidade de 35 t</t>
  </si>
  <si>
    <t>E9100</t>
  </si>
  <si>
    <t>Cavalo mecânico sem reboque - 272 kW</t>
  </si>
  <si>
    <t>A9310</t>
  </si>
  <si>
    <t>Cavalo mecânico 4 x 2, PBT 16.000 kg - 272 kW - motorista de veículo especial</t>
  </si>
  <si>
    <t>E9114</t>
  </si>
  <si>
    <t>Painel com seta luminosa para montagem em caminhão</t>
  </si>
  <si>
    <t>A9380</t>
  </si>
  <si>
    <t>Painel com seta luminosa montado sobre chassi</t>
  </si>
  <si>
    <t>E9115</t>
  </si>
  <si>
    <t>Amortecedor retrátil (AMC) para montagem em caminhão</t>
  </si>
  <si>
    <t>A9381</t>
  </si>
  <si>
    <t>Amortecedor retrátil montado em caminhão</t>
  </si>
  <si>
    <t>E9145</t>
  </si>
  <si>
    <t>Caminhão basculante para concreto com capacidade de 10 m³ - 210 kW</t>
  </si>
  <si>
    <t>A9316</t>
  </si>
  <si>
    <t>Caminhão plataforma 8 x 4, PBT 29.000 kg e distância entre eixos 4,6 m - 210 kW - motorista de caminhão</t>
  </si>
  <si>
    <t>A9340</t>
  </si>
  <si>
    <t>Caçamba basculante para concreto com capacidade de 10 m³</t>
  </si>
  <si>
    <t>E9146</t>
  </si>
  <si>
    <t>Caminhão silo com capacidade de 30 m³ - 368 kW</t>
  </si>
  <si>
    <t>A9357</t>
  </si>
  <si>
    <t>Semirreboque silo para cimento com capacidade de 30 m³</t>
  </si>
  <si>
    <t>Cavalo mecânico com dolly pneumático de 4 eixos e mesas de giro com capacidade de 56 t - 364 kW</t>
  </si>
  <si>
    <t>A9385</t>
  </si>
  <si>
    <t>Conjunto de duas mesas de giro para quinta roda ou reboque com capacidade de 100 t cada</t>
  </si>
  <si>
    <t>A9389</t>
  </si>
  <si>
    <t>Dolly pneumático com capacidade de 48 t e 4 eixos</t>
  </si>
  <si>
    <t>E9170</t>
  </si>
  <si>
    <t>Cavalo mecânico com dois dollys pneumáticos de 3 e 4 eixos e mesas de giro com capacidade de 77 t - 364 kW</t>
  </si>
  <si>
    <t>A9386</t>
  </si>
  <si>
    <t>Cavalo mecânico estradeiro 6 x 4, CMT 150.000 kg - 364 kW - motorista de veículo especial</t>
  </si>
  <si>
    <t>A9387</t>
  </si>
  <si>
    <t>Dolly pneumático com capacidade de 28,5 t e 3 eixos</t>
  </si>
  <si>
    <t>E9171</t>
  </si>
  <si>
    <t>Cavalo mecânico com dois dollys pneumáticos de 4 e 5 eixos e mesas de giro com capacidade de 111 t - 440 kW</t>
  </si>
  <si>
    <t>A9325</t>
  </si>
  <si>
    <t>Cavalo mecânico 8 x 8, PBT 26.000 kg - 440 kW -  motorista de veículo especial</t>
  </si>
  <si>
    <t>A9388</t>
  </si>
  <si>
    <t>Dolly pneumático com capacidade de 60 t e 5 eixos</t>
  </si>
  <si>
    <t>E9199</t>
  </si>
  <si>
    <t>Caminhão com sistema de hidrojateamento de alta pressão e vácuo para limpeza e desobstrução de bueiros com capacidade total de 15.600 l - 188 kW</t>
  </si>
  <si>
    <t>A9299</t>
  </si>
  <si>
    <t>Equipamento com sistema de hidrojateamento de alta pressão e vácuo para limpeza e desobstrução de bueiros com diâmetro de até 1.500 mm com capacidade total de 15.600 l</t>
  </si>
  <si>
    <t>E9201</t>
  </si>
  <si>
    <t>Caminhão basculante para rocha com capacidade de 12 m³ - 210 kW com periculosidade</t>
  </si>
  <si>
    <t>A9327</t>
  </si>
  <si>
    <t>Caminhão plataforma 8 x 4, PBT 29.000 kg e distância entre eixos 4,6 m - 210 kW - motorista de caminhão com periculosidade</t>
  </si>
  <si>
    <t>A9343</t>
  </si>
  <si>
    <t>Caçamba basculante para rocha com capacidade de 12 m³</t>
  </si>
  <si>
    <t>E9202</t>
  </si>
  <si>
    <t>Plataforma pantográfica montada em caminhão com capacidade de carga de 600 kg - 120 kW com periculosidade</t>
  </si>
  <si>
    <t>A9300</t>
  </si>
  <si>
    <t>Caminhão plataforma 4 x 2, PBT 8.300 kg e distância entre eixos 3,9 m - 120 kW - motorista de veículo especial com periculosidade</t>
  </si>
  <si>
    <t>A9383</t>
  </si>
  <si>
    <t>Plataforma pantográfica hidráulica montada sobre chassi com capacidade de 600 kg - com periculosidade</t>
  </si>
  <si>
    <t>E9506</t>
  </si>
  <si>
    <t>Caminhão basculante com capacidade de 6 m³ - 136 kW</t>
  </si>
  <si>
    <t>A9307</t>
  </si>
  <si>
    <t>Caminhão plataforma 4 x 2, PBT 16.000 kg e distância entre eixos 3,6 m - 136 kW - motorista de caminhão</t>
  </si>
  <si>
    <t>A9338</t>
  </si>
  <si>
    <t>Caçamba basculante com capacidade de 6 m³</t>
  </si>
  <si>
    <t>E9508</t>
  </si>
  <si>
    <t>Caminhão carroceria com capacidade de 9 t - 136 kW</t>
  </si>
  <si>
    <t>A9309</t>
  </si>
  <si>
    <t>Caminhão plataforma 4 x 2, PBT 16.000 kg e distância entre eixos 4,8 m - 136 kW - motorista de caminhão</t>
  </si>
  <si>
    <t>A9350</t>
  </si>
  <si>
    <t>Carroceria de madeira com capacidade de 9 t</t>
  </si>
  <si>
    <t>E9509</t>
  </si>
  <si>
    <t>Caminhão tanque distribuidor de asfalto com capacidade de 6.000 l - 7 kW/136 kW</t>
  </si>
  <si>
    <t>A9323</t>
  </si>
  <si>
    <t>Caminhão plataforma 4 x 2, PBT 14.300 kg e distância entre eixos 4,8 m - 136 kW - condição de trabalho severa - motorista de caminhão</t>
  </si>
  <si>
    <t>A9363</t>
  </si>
  <si>
    <t>Tanque espargidor de asfalto com capacidade de 6.000 l - 7 kW</t>
  </si>
  <si>
    <t>E9520</t>
  </si>
  <si>
    <t>Caminhão com caçamba térmica com capacidade de 6 m³ - 136 kW</t>
  </si>
  <si>
    <t>A9339</t>
  </si>
  <si>
    <t>Caçamba térmica com capacidade de 6 m³</t>
  </si>
  <si>
    <t>Caminhão tanque com capacidade de 10.000 l - 188 kW</t>
  </si>
  <si>
    <t>A9332</t>
  </si>
  <si>
    <t>Caminhão plataforma 6 x 2, PBT 23.000 kg e distância entre eixos 4,8 m - 188 kW - condição de trabalho severa - motorista de caminhão</t>
  </si>
  <si>
    <t>A9360</t>
  </si>
  <si>
    <t>Tanque para transporte de água com capacidade de 10.000 l</t>
  </si>
  <si>
    <t>E9575</t>
  </si>
  <si>
    <t>Caminhão basculante com caçamba estanque com capacidade de 14 m³ - 210 kW</t>
  </si>
  <si>
    <t>A9345</t>
  </si>
  <si>
    <t>Caçamba basculante estanque com capacidade de 14 m³</t>
  </si>
  <si>
    <t>A9293</t>
  </si>
  <si>
    <t>Caminhão plataforma 6 x 2, PBT 23.000 kg e distância entre eixos 3,6 m - 210 kW - motorista de caminhão</t>
  </si>
  <si>
    <t>A9342</t>
  </si>
  <si>
    <t>Caçamba basculante com capacidade de 10 m³</t>
  </si>
  <si>
    <t>A9314</t>
  </si>
  <si>
    <t>Caminhão plataforma 6 x 2, PBT 23.000 kg e distância entre eixos 5,2 m - 188 kW - motorista de caminhão</t>
  </si>
  <si>
    <t>A9352</t>
  </si>
  <si>
    <t>Carroceria de madeira com capacidade de 15 t</t>
  </si>
  <si>
    <t>Caminhão betoneira com capacidade de 8 m³ - 236 kW</t>
  </si>
  <si>
    <t>A9317</t>
  </si>
  <si>
    <t>Caminhão plataforma 8 x 2, PBT 29.000 kg e distância entre eixos 4,8 m - 236 kW - motorista de veículo especial</t>
  </si>
  <si>
    <t>A9346</t>
  </si>
  <si>
    <t>Misturador de concreto para montagem em chassi de caminhão com capacidade de 8 m³</t>
  </si>
  <si>
    <t>E9604</t>
  </si>
  <si>
    <t>Caminhão basculante para rocha com capacidade de 8 m³ - 210 kW</t>
  </si>
  <si>
    <t>A9315</t>
  </si>
  <si>
    <t>Caminhão basculante 6 x 4, PBT 23.000 kg e distância entre eixos 3,6 m - 210 kW -  motorista de caminhão</t>
  </si>
  <si>
    <t>A9341</t>
  </si>
  <si>
    <t>Caçamba basculante para rocha com capacidade de 8 m³</t>
  </si>
  <si>
    <t>A9358</t>
  </si>
  <si>
    <t>Tanque para transporte de água com capacidade de 6.000 l</t>
  </si>
  <si>
    <t>Caminhão demarcador de faixas com sistema de pintura a frio - 28 kW/129 kW</t>
  </si>
  <si>
    <t>A9302</t>
  </si>
  <si>
    <t>Caminhão plataforma 4 x 2, PBT 9.200 kg e distância entre eixos 4,6 m - 129 kW - motorista de caminhão</t>
  </si>
  <si>
    <t>A9368</t>
  </si>
  <si>
    <t>Equipamento demarcador de faixas a frio montado sobre chassi com capacidade de 800 l - 28 kW</t>
  </si>
  <si>
    <t>E9645</t>
  </si>
  <si>
    <t>Caminhão demarcador de faixas com sistema de pintura a quente - 5 kW/30,10 kW/136 kW</t>
  </si>
  <si>
    <t>A9328</t>
  </si>
  <si>
    <t>Compressor de ar portátil de 70,79 l/s (150 PCM) sem reboque - 30,10 kW</t>
  </si>
  <si>
    <t>A9331</t>
  </si>
  <si>
    <t>Caminhão plataforma 4 x 2, PBT 16.000 kg e distância entre eixos 4,8 m - 136 kW - condição de trabalho severa - motorista de caminhão</t>
  </si>
  <si>
    <t>A9369</t>
  </si>
  <si>
    <t>Equipamento demarcador de faixas a quente montado sobre chassi com capacidade de 500 l - 5,0 kW</t>
  </si>
  <si>
    <t>E9665</t>
  </si>
  <si>
    <t>Cavalo mecânico com semirreboque com capacidade de 20 t - 276 kW</t>
  </si>
  <si>
    <t>A9318</t>
  </si>
  <si>
    <t>Cavalo mecânico 4 x 2, PBT 16.000 kg - 276 kW - motorista de veículo especial</t>
  </si>
  <si>
    <t>A9353</t>
  </si>
  <si>
    <t>Semirreboque com 2 eixos</t>
  </si>
  <si>
    <t>E9666</t>
  </si>
  <si>
    <t>Cavalo mecânico com semirreboque com capacidade de 32 t - 302 kW</t>
  </si>
  <si>
    <t>A9321</t>
  </si>
  <si>
    <t>Cavalo mecânico estradeiro 6 x 2, PBT 23.000 kg - 302 kW - motorista de veículo especial</t>
  </si>
  <si>
    <t>A9354</t>
  </si>
  <si>
    <t>Semirreboque com 3 eixos</t>
  </si>
  <si>
    <t>A9344</t>
  </si>
  <si>
    <t>Caçamba basculante com capacidade de 14 m³</t>
  </si>
  <si>
    <t>E9669</t>
  </si>
  <si>
    <t>Caminhão tanque com capacidade de 8.000 l - 136 kW</t>
  </si>
  <si>
    <t>A9359</t>
  </si>
  <si>
    <t>Tanque para transporte de água com capacidade de 8.000 l</t>
  </si>
  <si>
    <t>E9670</t>
  </si>
  <si>
    <t>Usina móvel de lama asfáltica ou microrrevestimento com cavalo mecânico com capacidade de 12 m³ - 95,6 kW/276 kW</t>
  </si>
  <si>
    <t>A9319</t>
  </si>
  <si>
    <t>Cavalo mecânico 6 x 2, PBT 23.000 kg - 276 kW - condição de trabalho severa - motorista de veículo especial</t>
  </si>
  <si>
    <t>A9367</t>
  </si>
  <si>
    <t>Usina de lama asfáltica ou microrrevestimento asfáltico rebocável com capacidade de 12 m³ - 95,6 kW</t>
  </si>
  <si>
    <t>Caminhão basculante para rocha com capacidade de 12 m³ - 210 kW</t>
  </si>
  <si>
    <t>E9679</t>
  </si>
  <si>
    <t>Cavalo mecânico com dois reboques hidropneumáticos de 5 e 4 eixos e mesas de giro com capacidade de 130 t - 440 kW</t>
  </si>
  <si>
    <t>A9384</t>
  </si>
  <si>
    <t>Reboque hidropneumático com capacidade de 166 t e 4 eixos</t>
  </si>
  <si>
    <t>A9390</t>
  </si>
  <si>
    <t>Reboque hidropneumático com capacidade de 117 t e 5 eixos</t>
  </si>
  <si>
    <t>E9680</t>
  </si>
  <si>
    <t>Caminhão tanque com capacidade de 13.000 l - 188 kW</t>
  </si>
  <si>
    <t>A9361</t>
  </si>
  <si>
    <t>Tanque para transporte de água com capacidade de 13.000 l</t>
  </si>
  <si>
    <t>Caminhão guindauto com capacidade de elevação de 6,2 t e carroceria de 7 t - 136 kW</t>
  </si>
  <si>
    <t>A9308</t>
  </si>
  <si>
    <t>Caminhão plataforma 4 x 2, PBT 16.000 kg e distância entre eixos 4,8 m - 136 kW - motorista de veículo especial</t>
  </si>
  <si>
    <t>A9349</t>
  </si>
  <si>
    <t>Carroceria de madeira com capacidade de 7 t</t>
  </si>
  <si>
    <t>Caminhão carroceria com capacidade de 5 t - 120 kW</t>
  </si>
  <si>
    <t>A9303</t>
  </si>
  <si>
    <t>Caminhão plataforma 4 x 2, PBT 9.600 kg e distância entre eixos 3,9 m - 120 kW - motorista de caminhão</t>
  </si>
  <si>
    <t>E9690</t>
  </si>
  <si>
    <t>Caminhão guindauto com cesto aéreo simples e capacidade de elevação de 5,7 t e carroceria de 8,5 t - 136 kW</t>
  </si>
  <si>
    <t>A9296</t>
  </si>
  <si>
    <t>Carroceria de madeira com capacidade de 8,5 t</t>
  </si>
  <si>
    <t>A9329</t>
  </si>
  <si>
    <t>Cesto aéreo simples isolado com capacidade para 135 kg</t>
  </si>
  <si>
    <t>A9330</t>
  </si>
  <si>
    <t>Guindaste articulado montado sobre chassi com capacidade máxima de elevação de 5,7 t</t>
  </si>
  <si>
    <t>E9693</t>
  </si>
  <si>
    <t>Caminhão demarcador de faixas com sistema de pintura Spray - 129 kW</t>
  </si>
  <si>
    <t>A9322</t>
  </si>
  <si>
    <t>Caminhão plataforma 4 x 2, PBT 10.800 kg e distância entre eixos 4,0 m - 129 kW - condição de trabalho severa - motorista de caminhão</t>
  </si>
  <si>
    <t>A9370</t>
  </si>
  <si>
    <t>Equipamento demarcador de faixas sistema spray montado sobre chassi com capacidade 1.080 l</t>
  </si>
  <si>
    <t>E9783</t>
  </si>
  <si>
    <t>Plataforma pantográfica montada em caminhão com capacidade de carga de 600 kg - 120 kW</t>
  </si>
  <si>
    <t>A9301</t>
  </si>
  <si>
    <t>Caminhão plataforma 4 x 2, PBT 8.300 kg e distância entre eixos 3,9 m - 120 kW - motorista de veículo especial</t>
  </si>
  <si>
    <t>A9377</t>
  </si>
  <si>
    <t>Plataforma pantográfica hidráulica montada sobre chassi com capacidade de 600 kg</t>
  </si>
  <si>
    <t>E9787</t>
  </si>
  <si>
    <t>Bomba para concreto com lança montada sobre chassi com capacidade de 50 m³/h - 136 kW</t>
  </si>
  <si>
    <t>A9371</t>
  </si>
  <si>
    <t>Bomba para concreto com lança montada sobre chassi com capacidade de 50 m³/h</t>
  </si>
  <si>
    <t>E9792</t>
  </si>
  <si>
    <t>Caminhão para hidrossemeadura com capacidade de 7.500 l - 77,2 kW/235 kW</t>
  </si>
  <si>
    <t>A9297</t>
  </si>
  <si>
    <t>Caminhão plataforma 6 x 4, PBT 23.000 kg e distância entre eixos 4,2 m - 235 kW - condição de trabalho severa - motorista de caminhão</t>
  </si>
  <si>
    <t>A9362</t>
  </si>
  <si>
    <t>Tanque para hidrossemeadura com capacidade de 7.500 l - 77,2 kW</t>
  </si>
  <si>
    <t>Com desoneração</t>
  </si>
  <si>
    <t>Salário (R$)</t>
  </si>
  <si>
    <t>Encargos Totais</t>
  </si>
  <si>
    <t>Custo (R$)</t>
  </si>
  <si>
    <t>Periculosidade/
Insalubridade</t>
  </si>
  <si>
    <t>P9802</t>
  </si>
  <si>
    <t>Ajudante especializado</t>
  </si>
  <si>
    <t>P9803</t>
  </si>
  <si>
    <t>Almoxarife</t>
  </si>
  <si>
    <t>mês</t>
  </si>
  <si>
    <t>P9804</t>
  </si>
  <si>
    <t>Apontador</t>
  </si>
  <si>
    <t>P9806</t>
  </si>
  <si>
    <t>Auxiliar administrativo</t>
  </si>
  <si>
    <t>P9809</t>
  </si>
  <si>
    <t>Encarregado administrativo</t>
  </si>
  <si>
    <t>P9810</t>
  </si>
  <si>
    <t>Eletricista</t>
  </si>
  <si>
    <t>P9811</t>
  </si>
  <si>
    <t>Encarregado especializado</t>
  </si>
  <si>
    <t>P9812</t>
  </si>
  <si>
    <t>Engenheiro</t>
  </si>
  <si>
    <t>P9814</t>
  </si>
  <si>
    <t>Operacional</t>
  </si>
  <si>
    <t>P9815</t>
  </si>
  <si>
    <t>Jardineiro</t>
  </si>
  <si>
    <t>P9819</t>
  </si>
  <si>
    <t>Engenheiro supervisor</t>
  </si>
  <si>
    <t>P9826</t>
  </si>
  <si>
    <t>Chefe setor de finanças</t>
  </si>
  <si>
    <t>P9827</t>
  </si>
  <si>
    <t>Vigia</t>
  </si>
  <si>
    <t>P9833</t>
  </si>
  <si>
    <t>Auxiliar de laboratório</t>
  </si>
  <si>
    <t>P9837</t>
  </si>
  <si>
    <t>Oceanógrafo</t>
  </si>
  <si>
    <t>P9840</t>
  </si>
  <si>
    <t>Encarregado geral</t>
  </si>
  <si>
    <t>P9842</t>
  </si>
  <si>
    <t>Faxineiro</t>
  </si>
  <si>
    <t>P9843</t>
  </si>
  <si>
    <t>Operador de equipamento leve</t>
  </si>
  <si>
    <t>P9845</t>
  </si>
  <si>
    <t>Operador de equipamento pesado</t>
  </si>
  <si>
    <t>P9846</t>
  </si>
  <si>
    <t>Operador de equipamento especial</t>
  </si>
  <si>
    <t>P9847</t>
  </si>
  <si>
    <t>Perfurador de tubulão</t>
  </si>
  <si>
    <t>P9848</t>
  </si>
  <si>
    <t>Desenhista</t>
  </si>
  <si>
    <t>P9849</t>
  </si>
  <si>
    <t>Condutor maquinista fluvial</t>
  </si>
  <si>
    <t>P9850</t>
  </si>
  <si>
    <t>Copeiro</t>
  </si>
  <si>
    <t>P9851</t>
  </si>
  <si>
    <t>Médico do trabalho</t>
  </si>
  <si>
    <t>P9854</t>
  </si>
  <si>
    <t>Recepcionista</t>
  </si>
  <si>
    <t>P9855</t>
  </si>
  <si>
    <t>Marinheiro de máquinas</t>
  </si>
  <si>
    <t>P9856</t>
  </si>
  <si>
    <t>Marinheiro de convés</t>
  </si>
  <si>
    <t>P9857</t>
  </si>
  <si>
    <t>Marinheiro de convés - mensalista</t>
  </si>
  <si>
    <t>P9858</t>
  </si>
  <si>
    <t>Laboratorista</t>
  </si>
  <si>
    <t>P9859</t>
  </si>
  <si>
    <t>Trabalhador de via</t>
  </si>
  <si>
    <t>P9861</t>
  </si>
  <si>
    <t>Selecionador de material pétreo</t>
  </si>
  <si>
    <t>P9864</t>
  </si>
  <si>
    <t>Engenheiro de segurança do trabalho</t>
  </si>
  <si>
    <t>P9866</t>
  </si>
  <si>
    <t>Motorista de caminhão</t>
  </si>
  <si>
    <t>P9867</t>
  </si>
  <si>
    <t>Técnico especializado - mensalista</t>
  </si>
  <si>
    <t>P9869</t>
  </si>
  <si>
    <t>Encarregado de obras de artes especiais</t>
  </si>
  <si>
    <t>P9870</t>
  </si>
  <si>
    <t>Motorista de veículo leve</t>
  </si>
  <si>
    <t>P9871</t>
  </si>
  <si>
    <t>Motorista de veículo especial</t>
  </si>
  <si>
    <t>P9875</t>
  </si>
  <si>
    <t>Encarregado de turma</t>
  </si>
  <si>
    <t>P9876</t>
  </si>
  <si>
    <t>Técnico de segurança do trabalho</t>
  </si>
  <si>
    <t>P9878</t>
  </si>
  <si>
    <t>Secretária</t>
  </si>
  <si>
    <t>P9880</t>
  </si>
  <si>
    <t>Piloto fluvial</t>
  </si>
  <si>
    <t>P9882</t>
  </si>
  <si>
    <t>Técnico especializado</t>
  </si>
  <si>
    <t>P9883</t>
  </si>
  <si>
    <t>Chefe do setor administrativo</t>
  </si>
  <si>
    <t>P9884</t>
  </si>
  <si>
    <t>Encarregado de terraplenagem</t>
  </si>
  <si>
    <t>P9885</t>
  </si>
  <si>
    <t>Frentista de túnel</t>
  </si>
  <si>
    <t>P9889</t>
  </si>
  <si>
    <t>Técnico da qualidade</t>
  </si>
  <si>
    <t>P9893</t>
  </si>
  <si>
    <t>Encarregado de pavimentação</t>
  </si>
  <si>
    <t>P9896</t>
  </si>
  <si>
    <t>Porteiro</t>
  </si>
  <si>
    <t>P9897</t>
  </si>
  <si>
    <t>Técnico de meio ambiente</t>
  </si>
  <si>
    <t>P9900</t>
  </si>
  <si>
    <t>Comprador</t>
  </si>
  <si>
    <t>P9901</t>
  </si>
  <si>
    <t>Encarregado de superestrutura ferroviária</t>
  </si>
  <si>
    <t>P9903</t>
  </si>
  <si>
    <t>Auxiliar técnico</t>
  </si>
  <si>
    <t>P9907</t>
  </si>
  <si>
    <t>Comandante de longo curso</t>
  </si>
  <si>
    <t>P9908</t>
  </si>
  <si>
    <t>Imediato</t>
  </si>
  <si>
    <t>P9909</t>
  </si>
  <si>
    <t>Oficial de náutica</t>
  </si>
  <si>
    <t>P9910</t>
  </si>
  <si>
    <t>Oficial de máquinas</t>
  </si>
  <si>
    <t>P9913</t>
  </si>
  <si>
    <t>Draguista</t>
  </si>
  <si>
    <t>P9915</t>
  </si>
  <si>
    <t>Maquinista</t>
  </si>
  <si>
    <t>P9916</t>
  </si>
  <si>
    <t>Encarregado de conservação rodoviária</t>
  </si>
  <si>
    <t>P9920</t>
  </si>
  <si>
    <t>Mestre fluvial</t>
  </si>
  <si>
    <t>P9921</t>
  </si>
  <si>
    <t>Mergulhador raso autônomo de emergência</t>
  </si>
  <si>
    <t>P9922</t>
  </si>
  <si>
    <t>Mergulhador raso dependente de emergência</t>
  </si>
  <si>
    <t>P9924</t>
  </si>
  <si>
    <t>Mergulhador raso dependente</t>
  </si>
  <si>
    <t>P9925</t>
  </si>
  <si>
    <t>Mergulhador raso autônomo</t>
  </si>
  <si>
    <t>P9926</t>
  </si>
  <si>
    <t>Mergulhador raso auxiliar de superfície</t>
  </si>
  <si>
    <t>P9927</t>
  </si>
  <si>
    <t>Frentista de túnel com periculosidade</t>
  </si>
  <si>
    <t>P9930</t>
  </si>
  <si>
    <t>Eletricista com periculosidade</t>
  </si>
  <si>
    <t>P9931</t>
  </si>
  <si>
    <t>Operador de equipamento de mergulho</t>
  </si>
  <si>
    <t>P9932</t>
  </si>
  <si>
    <t>Operador de equipamento pesado com periculosidade</t>
  </si>
  <si>
    <t>P9933</t>
  </si>
  <si>
    <t>Supervisor de mergulho raso</t>
  </si>
  <si>
    <t>P9934</t>
  </si>
  <si>
    <t>Motorista de veículo especial com periculosidade</t>
  </si>
  <si>
    <t>P9938</t>
  </si>
  <si>
    <t>Operador de equipamento leve com periculosidade</t>
  </si>
  <si>
    <t>P9939</t>
  </si>
  <si>
    <t>Operador de equipamento leve com insalubridade</t>
  </si>
  <si>
    <t>P9942</t>
  </si>
  <si>
    <t>Marinheiro de convés com periculosidade</t>
  </si>
  <si>
    <t>P9944</t>
  </si>
  <si>
    <t>Operador de equipamento especial com periculosidade</t>
  </si>
  <si>
    <t>P9946</t>
  </si>
  <si>
    <t>Engenheiro auxiliar</t>
  </si>
  <si>
    <t>P9947</t>
  </si>
  <si>
    <t>Técnico florestal</t>
  </si>
  <si>
    <t>P9948</t>
  </si>
  <si>
    <t>Motorista de veículo leve - mensalista</t>
  </si>
  <si>
    <t>P9949</t>
  </si>
  <si>
    <t>Topógrafo</t>
  </si>
  <si>
    <t>P9950</t>
  </si>
  <si>
    <t>Auxiliar de topografia</t>
  </si>
  <si>
    <t>P9951</t>
  </si>
  <si>
    <t>Médico de câmara hiperbárica</t>
  </si>
  <si>
    <t>P9952</t>
  </si>
  <si>
    <t>Pedreiro - mensalista</t>
  </si>
  <si>
    <t>P9953</t>
  </si>
  <si>
    <t>Eletricista - mensalista</t>
  </si>
  <si>
    <t>P9954</t>
  </si>
  <si>
    <t>Servente - mensalista</t>
  </si>
  <si>
    <t>P9955</t>
  </si>
  <si>
    <t>Engenheiro chefe</t>
  </si>
  <si>
    <t>P9956</t>
  </si>
  <si>
    <t>Motorista de caminhão com periculosidade</t>
  </si>
  <si>
    <t>P9972</t>
  </si>
  <si>
    <t>Técnico de batimetria</t>
  </si>
  <si>
    <t>Sem desoneração</t>
  </si>
  <si>
    <t>Preço Unitário (R$)</t>
  </si>
  <si>
    <t>M0003</t>
  </si>
  <si>
    <t>Aço CA 25</t>
  </si>
  <si>
    <t>M0005</t>
  </si>
  <si>
    <t>Brita 0</t>
  </si>
  <si>
    <t>M0006</t>
  </si>
  <si>
    <t>Fibra de poliamida para concreto</t>
  </si>
  <si>
    <t>M0007</t>
  </si>
  <si>
    <t>Fibra de aço para concreto</t>
  </si>
  <si>
    <t>M0008</t>
  </si>
  <si>
    <t>Detergente líquido neutro</t>
  </si>
  <si>
    <t>M0009</t>
  </si>
  <si>
    <t>Aço CP 175 RB</t>
  </si>
  <si>
    <t>M0010</t>
  </si>
  <si>
    <t>Aditivo superplastificante para concreto e argamassa</t>
  </si>
  <si>
    <t>M0011</t>
  </si>
  <si>
    <t>Aditivo modificador de viscosidade para concreto e argamassa</t>
  </si>
  <si>
    <t>M0012</t>
  </si>
  <si>
    <t>Silicato de alumínio</t>
  </si>
  <si>
    <t>M0013</t>
  </si>
  <si>
    <t>Grampo de ancoragem em aço CA 50 - D = 12,5 mm</t>
  </si>
  <si>
    <t>M0014</t>
  </si>
  <si>
    <t>Aço CA 60</t>
  </si>
  <si>
    <t>M0015</t>
  </si>
  <si>
    <t>Espoleta elétrica Nº 8 - D = 6,0 mm</t>
  </si>
  <si>
    <t>M0016</t>
  </si>
  <si>
    <t>Grampo sargento em ferro fundido tipo C com abertura útil de 105 mm (4")</t>
  </si>
  <si>
    <t>M0017</t>
  </si>
  <si>
    <t>Saco de aniagem ou de ráfia de 50 kg - C = 95 cm e L = 65 cm</t>
  </si>
  <si>
    <t>M0020</t>
  </si>
  <si>
    <t>Grampo de ancoragem em aço CA 50 - D = 6,3 mm</t>
  </si>
  <si>
    <t>M0021</t>
  </si>
  <si>
    <t>Herbicida glifosato para áreas contínuas</t>
  </si>
  <si>
    <t>M0025</t>
  </si>
  <si>
    <t>Adesivo plástico para tubos de PVC</t>
  </si>
  <si>
    <t>M0026</t>
  </si>
  <si>
    <t>Aditivo aglutinante para argamassa</t>
  </si>
  <si>
    <t>M0028</t>
  </si>
  <si>
    <t>Areia média</t>
  </si>
  <si>
    <t>M0029</t>
  </si>
  <si>
    <t>Sílica ativa para concreto e argamassa (microssílica)</t>
  </si>
  <si>
    <t>M0032</t>
  </si>
  <si>
    <t>Adesivo de contato para laminado elastoplástico</t>
  </si>
  <si>
    <t>M0035</t>
  </si>
  <si>
    <t>Diluente tipo aguarrás para tintas e vernizes</t>
  </si>
  <si>
    <t>M0039</t>
  </si>
  <si>
    <t>Gasolina comum</t>
  </si>
  <si>
    <t>M0041</t>
  </si>
  <si>
    <t>Contêiner com 2 banheiros - L = 2,44 m e C = 6,09 m (1 TEU)</t>
  </si>
  <si>
    <t>M0042</t>
  </si>
  <si>
    <t>Contêiner com janela - L = 2,44 m e C = 6,09 m (1 TEU)</t>
  </si>
  <si>
    <t>M0043</t>
  </si>
  <si>
    <t>Óleo diesel</t>
  </si>
  <si>
    <t>M0044</t>
  </si>
  <si>
    <t>Abrasivo de vidro com granulometria de 210 a 420 micra</t>
  </si>
  <si>
    <t>M0045</t>
  </si>
  <si>
    <t>Barreira plástica monobloco para canalização de trânsito - C = 100 cm, L = 50 cm e H = 55 cm</t>
  </si>
  <si>
    <t>M0046</t>
  </si>
  <si>
    <t>Barreira plástica para canalização de trânsito - C = 60 cm, L = 45 cm e H = 60 cm</t>
  </si>
  <si>
    <t>M0048</t>
  </si>
  <si>
    <t>Balizador cônico refletivo em polietileno semiflexível - H = 114 cm e base octogonal de D = 40 cm</t>
  </si>
  <si>
    <t>M0050</t>
  </si>
  <si>
    <t>Aditivo natural tipo goma xantana para hidrossemeadura</t>
  </si>
  <si>
    <t>M0051</t>
  </si>
  <si>
    <t>Cilindro canalizador de tráfego em polietileno - H = 117 cm e base quadrada de 60 x 60 cm</t>
  </si>
  <si>
    <t>M0053</t>
  </si>
  <si>
    <t>Tela plástica em polipropileno na cor laranja para tapume - L = 1,2 m</t>
  </si>
  <si>
    <t>M0055</t>
  </si>
  <si>
    <t>Barreira plástica articulável modular - C = 240 cm e H = 100 cm</t>
  </si>
  <si>
    <t>M0056</t>
  </si>
  <si>
    <t>Ferramenta de corte para removedora de faixa de sinalização (Smith Cutter)</t>
  </si>
  <si>
    <t>M0057</t>
  </si>
  <si>
    <t>Contêiner com janela - L = 4,88 m e C = 6,09 m (1 TEU duplo)</t>
  </si>
  <si>
    <t>M0058</t>
  </si>
  <si>
    <t>Contêiner com janela e 2 banheiros - L = 4,88 m e C = 6,09 m (1 TEU duplo)</t>
  </si>
  <si>
    <t>M0059</t>
  </si>
  <si>
    <t>Contêiner com revestimento térmico, janela e banheiro - L = 2,44 m e C = 6,09 m (1 TEU)</t>
  </si>
  <si>
    <t>M0060</t>
  </si>
  <si>
    <t>Contêiner com janela - L = 2,44 m e C = 4,58 m (3/4 TEU)</t>
  </si>
  <si>
    <t>M0065</t>
  </si>
  <si>
    <t>Contêiner com janela e banheiro - L = 2,44 m e 4,58 m (3/4 TEU)</t>
  </si>
  <si>
    <t>M0066</t>
  </si>
  <si>
    <t>Contêiner com revestimento térmico, janela e banheiro - L = 2,44 m e C = 12,90 m (2 TEU)</t>
  </si>
  <si>
    <t>M0068</t>
  </si>
  <si>
    <t>Caibro de pinho - L = 7,5 cm e E = 10,0 cm</t>
  </si>
  <si>
    <t>M0069</t>
  </si>
  <si>
    <t>Arame farpado em aço galvanizado - D = 1,60 mm</t>
  </si>
  <si>
    <t>M0071</t>
  </si>
  <si>
    <t>Contêiner com 3 janelas para guarita - L = 2,44 m e C = 3,05 m (1/2 TEU)</t>
  </si>
  <si>
    <t>M0072</t>
  </si>
  <si>
    <t>Arame liso em aço galvanizado - D = 2,10 mm (14 BWG)</t>
  </si>
  <si>
    <t>M0073</t>
  </si>
  <si>
    <t>Muda de árvore com altura de 0,30 a 0,80 m</t>
  </si>
  <si>
    <t>M0074</t>
  </si>
  <si>
    <t>Muda de arbusto com altura até 0,50 m</t>
  </si>
  <si>
    <t>M0080</t>
  </si>
  <si>
    <t>Areia fina</t>
  </si>
  <si>
    <t>M0081</t>
  </si>
  <si>
    <t>Areia grossa</t>
  </si>
  <si>
    <t>M0083</t>
  </si>
  <si>
    <t>Argamassa pré-dosada para grauteamento</t>
  </si>
  <si>
    <t>M0084</t>
  </si>
  <si>
    <t>Argamassa pré-dosada autoadensável para grauteamento</t>
  </si>
  <si>
    <t>M0085</t>
  </si>
  <si>
    <t>Ancoragem ativa para 4 cordoalhas - D = 12,7 mm</t>
  </si>
  <si>
    <t>M0086</t>
  </si>
  <si>
    <t>Ancoragem ativa para 6 cordoalhas - D = 12,7 mm</t>
  </si>
  <si>
    <t>M0087</t>
  </si>
  <si>
    <t>Ancoragem ativa para 7 cordoalhas - D = 12,7 mm</t>
  </si>
  <si>
    <t>M0088</t>
  </si>
  <si>
    <t>Ancoragem ativa para 8 cordoalhas - D = 12,7 mm</t>
  </si>
  <si>
    <t>M0089</t>
  </si>
  <si>
    <t>Ancoragem ativa para 9 cordoalhas - D = 12,7 mm</t>
  </si>
  <si>
    <t>M0091</t>
  </si>
  <si>
    <t>Ancoragem ativa para 10 cordoalhas - D = 12,7 mm</t>
  </si>
  <si>
    <t>M0093</t>
  </si>
  <si>
    <t>Ancoragem ativa para 15 cordoalhas - D = 12,7 mm</t>
  </si>
  <si>
    <t>M0094</t>
  </si>
  <si>
    <t>Ancoragem ativa para 19 cordoalhas - D = 12,7 mm</t>
  </si>
  <si>
    <t>M0098</t>
  </si>
  <si>
    <t>Bambu com diâmetro médio de 10 cm</t>
  </si>
  <si>
    <t>M0099</t>
  </si>
  <si>
    <t>Equipamentos para a fábrica de dormentes de concreto protendido</t>
  </si>
  <si>
    <t>ISF</t>
  </si>
  <si>
    <t>M0100</t>
  </si>
  <si>
    <t>Ancoragem ativa para 22 cordoalhas - D = 12,7 mm</t>
  </si>
  <si>
    <t>M0101</t>
  </si>
  <si>
    <t>Ancoragem ativa para 27 cordoalhas - D = 12,7 mm</t>
  </si>
  <si>
    <t>M0102</t>
  </si>
  <si>
    <t>Ancoragem ativa para 31 cordoalhas - D = 12,7 mm</t>
  </si>
  <si>
    <t>M0103</t>
  </si>
  <si>
    <t>Aditivo acelerador de pega para concreto e argamassa projetados</t>
  </si>
  <si>
    <t>M0104</t>
  </si>
  <si>
    <t>Asfalto diluído de petróleo - CM-30</t>
  </si>
  <si>
    <t>M0105</t>
  </si>
  <si>
    <t>Ancoragem ativa para 4 cordoalhas - D = 15,2 mm</t>
  </si>
  <si>
    <t>M0106</t>
  </si>
  <si>
    <t>Ancoragem ativa para 6 cordoalhas - D = 15,2 mm</t>
  </si>
  <si>
    <t>M0107</t>
  </si>
  <si>
    <t>Geocomposto para drenagem</t>
  </si>
  <si>
    <t>M0108</t>
  </si>
  <si>
    <t>Ancoragem ativa para 7 cordoalhas - D = 15,2 mm</t>
  </si>
  <si>
    <t>M0109</t>
  </si>
  <si>
    <t>Geodreno vertical - L = 10 cm e E = 5 mm</t>
  </si>
  <si>
    <t>M0110</t>
  </si>
  <si>
    <t>Ancoragem ativa para 10 cordoalhas - D = 15,2 mm</t>
  </si>
  <si>
    <t>M0111</t>
  </si>
  <si>
    <t>Ancoragem ativa para 9 cordoalhas - D = 15,2 mm</t>
  </si>
  <si>
    <t>M0112</t>
  </si>
  <si>
    <t>Disco diamantado segmentado para corte de pavimento - D = 1.000 mm</t>
  </si>
  <si>
    <t>M0113</t>
  </si>
  <si>
    <t>Ancoragem ativa para 12 cordoalhas - D = 15,2 mm</t>
  </si>
  <si>
    <t>M0114</t>
  </si>
  <si>
    <t>Disco diamantado segmentado para corte de pavimento - D = 1.500 mm</t>
  </si>
  <si>
    <t>M0115</t>
  </si>
  <si>
    <t>Biomanta vegetal de fibras de coco entrelaçadas com fios de polipropileno biodegradáveis - densidade 0,4 kg/m²</t>
  </si>
  <si>
    <t>M0116</t>
  </si>
  <si>
    <t>Mangote flangeado de borracha reforçada com lonas sintéticas - C = 1,80 m e D = 0,30 m</t>
  </si>
  <si>
    <t>M0117</t>
  </si>
  <si>
    <t>Mangote flangeado de borracha reforçada com lonas sintéticas - C = 1,80 m e D = 0,40 m</t>
  </si>
  <si>
    <t>M0118</t>
  </si>
  <si>
    <t>Mangote flangeado de borracha reforçada com lonas sintéticas - C = 1,80 m e D = 0,45 m</t>
  </si>
  <si>
    <t>M0119</t>
  </si>
  <si>
    <t>Mangote flangeado de borracha reforçada com lonas sintéticas - C = 1,80 m e D = 0,50 m</t>
  </si>
  <si>
    <t>M0120</t>
  </si>
  <si>
    <t>Tubo PEAD PE 100 PN 8 com flanges - D = 250 mm</t>
  </si>
  <si>
    <t>M0121</t>
  </si>
  <si>
    <t>Tubo PEAD PE 100 PN 8 com flanges - D = 400 mm</t>
  </si>
  <si>
    <t>M0122</t>
  </si>
  <si>
    <t>Tubo PEAD PE 100 PN 8 com flanges - D = 450 mm</t>
  </si>
  <si>
    <t>M0123</t>
  </si>
  <si>
    <t>Tubo PEAD PE 100 PN 8 com flanges - D = 500 mm</t>
  </si>
  <si>
    <t>M0124</t>
  </si>
  <si>
    <t>Flutuador bipartido em polietileno com núcleo de espuma em poliuretano para tubos - D = 0,30 m</t>
  </si>
  <si>
    <t>M0125</t>
  </si>
  <si>
    <t>Flutuador bipartido em polietileno com núcleo de espuma em poliuretano para tubos - D = 0,40 m</t>
  </si>
  <si>
    <t>M0126</t>
  </si>
  <si>
    <t>Flutuador bipartido em polietileno com núcleo de espuma em poliuretano para tubos - D = 0,45 m</t>
  </si>
  <si>
    <t>M0127</t>
  </si>
  <si>
    <t>Flutuador bipartido em polietileno com núcleo de espuma em poliuretano para tubos - D = 0,50 m</t>
  </si>
  <si>
    <t>M0128</t>
  </si>
  <si>
    <t>Biomanta vegetal de fibras de palha entrelaçadas com fios de polipropileno biodegradáveis - densidade 0,6 kg/m²</t>
  </si>
  <si>
    <t>M0129</t>
  </si>
  <si>
    <t>Retentor de sedimento em fibras vegetais - D = 20 cm</t>
  </si>
  <si>
    <t>M0130</t>
  </si>
  <si>
    <t>Ancoragem ativa para 15 cordoalhas - D = 15,2 mm</t>
  </si>
  <si>
    <t>M0131</t>
  </si>
  <si>
    <t>Tubo PEAD corrugado com paredes estruturadas para drenagem - D = 400 mm</t>
  </si>
  <si>
    <t>M0132</t>
  </si>
  <si>
    <t>Tubo PEAD corrugado com paredes estruturadas para drenagem - D = 450 mm</t>
  </si>
  <si>
    <t>M0133</t>
  </si>
  <si>
    <t>Tubo PEAD corrugado com paredes estruturadas para drenagem - D = 500 mm</t>
  </si>
  <si>
    <t>M0134</t>
  </si>
  <si>
    <t>Tubo PEAD corrugado com paredes estruturadas para drenagem - D = 600 mm</t>
  </si>
  <si>
    <t>M0135</t>
  </si>
  <si>
    <t>Tubo PEAD corrugado com paredes estruturadas para drenagem - D = 750 mm</t>
  </si>
  <si>
    <t>M0136</t>
  </si>
  <si>
    <t>Tubo PEAD corrugado com paredes estruturadas para drenagem - D = 800 mm</t>
  </si>
  <si>
    <t>M0137</t>
  </si>
  <si>
    <t>Tubo PEAD corrugado com paredes estruturadas para drenagem - D = 900 mm</t>
  </si>
  <si>
    <t>M0138</t>
  </si>
  <si>
    <t>Ancoragem ativa para 19 cordoalhas - D = 15,2 mm</t>
  </si>
  <si>
    <t>M0139</t>
  </si>
  <si>
    <t>Tubo PEAD corrugado com paredes estruturadas para drenagem - D = 1.000 mm</t>
  </si>
  <si>
    <t>M0140</t>
  </si>
  <si>
    <t>Bentonita</t>
  </si>
  <si>
    <t>M0141</t>
  </si>
  <si>
    <t>Tubo PEAD corrugado com paredes estruturadas para drenagem - D = 1.050 mm</t>
  </si>
  <si>
    <t>M0142</t>
  </si>
  <si>
    <t>Tubo PEAD corrugado com paredes estruturadas para drenagem - D = 1.200 mm</t>
  </si>
  <si>
    <t>M0143</t>
  </si>
  <si>
    <t>Tubo PEAD corrugado com paredes estruturadas para drenagem - D = 1.500 mm</t>
  </si>
  <si>
    <t>M0145</t>
  </si>
  <si>
    <t>Ancoragem ativa para 22 cordoalhas - D = 15,2 mm</t>
  </si>
  <si>
    <t>M0146</t>
  </si>
  <si>
    <t>Ancoragem ativa para 27 cordoalhas - D = 15,2 mm</t>
  </si>
  <si>
    <t>M0148</t>
  </si>
  <si>
    <t>Ancoragem ativa para lajes para 1 cordoalha - D = 12,7 mm</t>
  </si>
  <si>
    <t>M0151</t>
  </si>
  <si>
    <t>Ancoragem ativa para lajes para 2 cordoalhas - D = 12,7 mm</t>
  </si>
  <si>
    <t>M0152</t>
  </si>
  <si>
    <t>Ancoragem ativa para lajes para 3 cordoalhas - D = 12,7 mm</t>
  </si>
  <si>
    <t>M0153</t>
  </si>
  <si>
    <t>Ancoragem ativa para lajes para 4 cordoalhas - D = 12,7 mm</t>
  </si>
  <si>
    <t>M0156</t>
  </si>
  <si>
    <t>Bloco de concreto - L = 19 cm, A = 19 cm e C = 39 cm</t>
  </si>
  <si>
    <t>M0158</t>
  </si>
  <si>
    <t>Tela metálica galvanizada dobrada em L - C = 2,0 m, L = 0,4 m e H = 0,4 m</t>
  </si>
  <si>
    <t>M0160</t>
  </si>
  <si>
    <t>Extintor de incêndio tipo espuma mecânica - V = 10 l</t>
  </si>
  <si>
    <t>M0161</t>
  </si>
  <si>
    <t>Barra de fibra de vidro (vergalhão) - D = 25,0 mm</t>
  </si>
  <si>
    <t>M0162</t>
  </si>
  <si>
    <t>Corrente de elo soldado em aço galvanizado com acabamento polido - D = 3,18 mm (1/8")</t>
  </si>
  <si>
    <t>M0163</t>
  </si>
  <si>
    <t>Gonzo com aba em aço galvanizado - D = 12,7 mm (1/2")</t>
  </si>
  <si>
    <t>M0164</t>
  </si>
  <si>
    <t>Tubo em aço galvanizado - E = 1,50 mm e seção de 20 x 20 mm</t>
  </si>
  <si>
    <t>M0166</t>
  </si>
  <si>
    <t>Tubo em aço galvanizado - E = 2,25 mm e D = 20 mm (3/4")</t>
  </si>
  <si>
    <t>M0167</t>
  </si>
  <si>
    <t>Tela de poliamida industrial - E = 0,40 mm e malha de 1,6 mm</t>
  </si>
  <si>
    <t>M0168</t>
  </si>
  <si>
    <t>Abraçadeira de poliamida - E = 3,6 mm e C = 200 mm</t>
  </si>
  <si>
    <t>M0169</t>
  </si>
  <si>
    <t>Roda em aço e pneu com câmara de ar 83/203 mm (3,25"/8") para carrinho de mão</t>
  </si>
  <si>
    <t>M0173</t>
  </si>
  <si>
    <t>Ancoragem ativa para lajes para 1 cordoalha - D = 15,2 mm</t>
  </si>
  <si>
    <t>M0178</t>
  </si>
  <si>
    <t>Ancoragem ativa para lajes para 2 cordoalhas - D = 15,2 mm</t>
  </si>
  <si>
    <t>M0181</t>
  </si>
  <si>
    <t>Ancoragem ativa para lajes para 3 cordoalhas - D = 15,2 mm</t>
  </si>
  <si>
    <t>M0184</t>
  </si>
  <si>
    <t>Ancoragem ativa para lajes para 4 cordoalhas - D = 15,2 mm</t>
  </si>
  <si>
    <t>M0193</t>
  </si>
  <si>
    <t>Brita 3</t>
  </si>
  <si>
    <t>M0194</t>
  </si>
  <si>
    <t>Escória de aciaria</t>
  </si>
  <si>
    <t>M0198</t>
  </si>
  <si>
    <t>Parafuso de cabeça chata em aço - D = 4,5 mm e bucha plástica - D = 8 mm (S8)</t>
  </si>
  <si>
    <t>M0199</t>
  </si>
  <si>
    <t>Coroa de botões cruzados linha R32 - D = 43 mm (1 11/16’’)</t>
  </si>
  <si>
    <t>M0201</t>
  </si>
  <si>
    <t>Coroa de botões esféricos linha T38 - D = 89 mm (3 1/2")</t>
  </si>
  <si>
    <t>M0202</t>
  </si>
  <si>
    <t>Coroa de botões esféricos linha T45 - D = 76 mm (3")</t>
  </si>
  <si>
    <t>M0204</t>
  </si>
  <si>
    <t>Instalações físicas para a central de pré-moldagem de dormentes de concreto protendido</t>
  </si>
  <si>
    <t>CMCC</t>
  </si>
  <si>
    <t>M0217</t>
  </si>
  <si>
    <t>Enxofre</t>
  </si>
  <si>
    <t>M0220</t>
  </si>
  <si>
    <t>Adubo à base de nitrogênio, fósforo e potássio (NPK)</t>
  </si>
  <si>
    <t>M0222</t>
  </si>
  <si>
    <t>Filer calcário</t>
  </si>
  <si>
    <t>M0223</t>
  </si>
  <si>
    <t>Sementes para hidrossemeadura</t>
  </si>
  <si>
    <t>M0224</t>
  </si>
  <si>
    <t>Guia-chapéu pré-moldada - C = 120 cm</t>
  </si>
  <si>
    <t>M0225</t>
  </si>
  <si>
    <t>Adubo orgânico composto</t>
  </si>
  <si>
    <t>M0229</t>
  </si>
  <si>
    <t>Gabião tipo colchão em liga de zinco e alumínio revestido com polímero de malha hexagonal - E = 0,17 m</t>
  </si>
  <si>
    <t>M0230</t>
  </si>
  <si>
    <t>Gabião tipo caixa em liga de zinco e alumínio de malha hexagonal - C = 2,00 m, L = 1,00 m e H = 0,50 m</t>
  </si>
  <si>
    <t>M0231</t>
  </si>
  <si>
    <t>Gabião tipo caixa em liga de zinco e alumínio de malha hexagonal - C = 2,00 m, L = 1,00 m e H = 1,00 m</t>
  </si>
  <si>
    <t>M0232</t>
  </si>
  <si>
    <t>Gabião tipo caixa em liga de zinco e alumínio revestido com polímero de malha hexagonal - C = 2,00 m, L = 1,00 m e H = 0,50 m</t>
  </si>
  <si>
    <t>M0233</t>
  </si>
  <si>
    <t>Gabião tipo caixa em liga de zinco e alumínio revestido com polímero de malha hexagonal - C = 2,00 m, L = 1,00 m e H = 1,00 m</t>
  </si>
  <si>
    <t>M0234</t>
  </si>
  <si>
    <t>Gabião tipo saco em liga de zinco e alumínio revestido com polímero de malha hexagonal - D = 0,65 m</t>
  </si>
  <si>
    <t>M0235</t>
  </si>
  <si>
    <t>Gabião tipo colchão em liga de zinco e alumínio revestido com polímero de malha hexagonal - E = 0,23 m</t>
  </si>
  <si>
    <t>M0236</t>
  </si>
  <si>
    <t>Gabião tipo colchão em liga de zinco e alumínio revestido com polímero de malha hexagonal - E = 0,30 m</t>
  </si>
  <si>
    <t>M0237</t>
  </si>
  <si>
    <t>Energia elétrica</t>
  </si>
  <si>
    <t>kWh</t>
  </si>
  <si>
    <t>M0253</t>
  </si>
  <si>
    <t>Cabo de cobre flexível antichama isolado em PVC - tensão de 450/750 V e seção de 16 mm²</t>
  </si>
  <si>
    <t>M0254</t>
  </si>
  <si>
    <t>Mistura gasosa de argônio e dióxido de carbono para solda MIG/MAG</t>
  </si>
  <si>
    <t>M0256</t>
  </si>
  <si>
    <t>Tinta à base de etil silicato de zinco bicomponente para fundo preparador de pintura</t>
  </si>
  <si>
    <t>M0257</t>
  </si>
  <si>
    <t>Diluente para tinta à base de etil silicato de zinco</t>
  </si>
  <si>
    <t>M0260</t>
  </si>
  <si>
    <t>Cabo de cobre PP flexível isolado em PVC - tensão de 300/500 V e seção de 3 x 1,5 mm²</t>
  </si>
  <si>
    <t>M0264</t>
  </si>
  <si>
    <t>Bomba de combustível industrial eletrônica simples</t>
  </si>
  <si>
    <t>M0265</t>
  </si>
  <si>
    <t>Tanque de combustível aéreo horizontal com escada para visita - capacidade de 5.000 l</t>
  </si>
  <si>
    <t>M0266</t>
  </si>
  <si>
    <t>Cabo de cobre flexível antichama isolado em PVC - tensão de 0,6/1,0 kV e seção de 240 mm²</t>
  </si>
  <si>
    <t>M0267</t>
  </si>
  <si>
    <t>Módulo de torre de elevador de cremalheira</t>
  </si>
  <si>
    <t>M0268</t>
  </si>
  <si>
    <t>Módulo de ancoragem de torre de elevador de cremalheira</t>
  </si>
  <si>
    <t>M0269</t>
  </si>
  <si>
    <t>Cabo de cobre flexível antichama isolado em PVC - tensão de 0,6/1,0 kV e seção de 50 mm²</t>
  </si>
  <si>
    <t>M0285</t>
  </si>
  <si>
    <t>Pontalete para escoramento - D = 15 cm</t>
  </si>
  <si>
    <t>M0289</t>
  </si>
  <si>
    <t>Tábua - E = 2,5 cm e L = 15 cm</t>
  </si>
  <si>
    <t>M0291</t>
  </si>
  <si>
    <t>Estrutura modular com 2 banheiros - L = 2,44 m e C = 6,06 m (1 TEU)</t>
  </si>
  <si>
    <t>M0292</t>
  </si>
  <si>
    <t>Estrutura modular com janela - L = 2,44 m e C = 6,06 m (1 TEU)</t>
  </si>
  <si>
    <t>M0293</t>
  </si>
  <si>
    <t>Estrutura modular com janela - L = 4,88 m e C = 6,06 m (1 TEU duplo)</t>
  </si>
  <si>
    <t>M0294</t>
  </si>
  <si>
    <t>Estrutura modular com janela e 2 banheiros - L = 4,88 m e C = 6,06 m (1 TEU duplo)</t>
  </si>
  <si>
    <t>M0295</t>
  </si>
  <si>
    <t>Estrutura modular com revestimento térmico, janela e banheiro - L = 2,44 m e C = 6,06 m (1 TEU)</t>
  </si>
  <si>
    <t>M0296</t>
  </si>
  <si>
    <t>Estrutura modular com revestimento térmico, janela e banheiro - L = 2,44 m e C = 12,19 m (2 TEU)</t>
  </si>
  <si>
    <t>M0297</t>
  </si>
  <si>
    <t>Estrutura modular com 3 janelas para guarita - L = 2,44 m e C = 3,05 m (1/2 TEU)</t>
  </si>
  <si>
    <t>M0301</t>
  </si>
  <si>
    <t>Pontalete para escoramento - D = 10 cm</t>
  </si>
  <si>
    <t>M0311</t>
  </si>
  <si>
    <t xml:space="preserve">Filtro de aspiração de ar externo com capacidade 3,58 l/s para compressor de ar respirável </t>
  </si>
  <si>
    <t>M0312</t>
  </si>
  <si>
    <t xml:space="preserve">Filtro de purificação de ar comprimido com capacidade de 35 MPa para compressor de ar respirável </t>
  </si>
  <si>
    <t>M0344</t>
  </si>
  <si>
    <t>Cal hidratada - a granel</t>
  </si>
  <si>
    <t>M0345</t>
  </si>
  <si>
    <t>Cal hidratada - saco</t>
  </si>
  <si>
    <t>M0346</t>
  </si>
  <si>
    <t>Disco de aço para bomba de projeção via seca</t>
  </si>
  <si>
    <t>M0347</t>
  </si>
  <si>
    <t>Disco de aço para bomba de projeção via úmida</t>
  </si>
  <si>
    <t>M0348</t>
  </si>
  <si>
    <t>Disco de borracha para bomba de projeção via seca</t>
  </si>
  <si>
    <t>M0349</t>
  </si>
  <si>
    <t>Disco de borracha para bomba de projeção via úmida</t>
  </si>
  <si>
    <t>M0350</t>
  </si>
  <si>
    <t>Bico para bomba de projeção</t>
  </si>
  <si>
    <t>M0351</t>
  </si>
  <si>
    <t>Mangote para bomba de projeção</t>
  </si>
  <si>
    <t>M0364</t>
  </si>
  <si>
    <t>Perfil cartola em aço carbono SAE 1010/1020 galvanizado - 50 x 70 x 3 mm - aba 20 mm</t>
  </si>
  <si>
    <t>M0375</t>
  </si>
  <si>
    <t>Serra copo com suporte para furadeira para chapas de até 3 mm - D = 25 mm</t>
  </si>
  <si>
    <t>M0395</t>
  </si>
  <si>
    <t>Chapa de alumínio - E = 1,5 mm</t>
  </si>
  <si>
    <t>M0408</t>
  </si>
  <si>
    <t>Chumbador de expansão controlada por torque em aço zincado para concreto - D = 12,5 mm</t>
  </si>
  <si>
    <t>M0409</t>
  </si>
  <si>
    <t>Chumbador de expansão controlada por torque em aço zincado para concreto - D = 6,3 mm</t>
  </si>
  <si>
    <t>M0410</t>
  </si>
  <si>
    <t>Chumbador de expansão controlada por torque em aço zincado para concreto - D = 20,0 mm</t>
  </si>
  <si>
    <t>M0411</t>
  </si>
  <si>
    <t>Chumbador de expansão controlada por torque em aço zincado para concreto - D = 10,0 mm</t>
  </si>
  <si>
    <t>M0412</t>
  </si>
  <si>
    <t>Chumbador de expansão controlada por torque em aço zincado para concreto - D = 16,0 mm</t>
  </si>
  <si>
    <t>M0413</t>
  </si>
  <si>
    <t>Chumbador de expansão controlada por torque em aço zincado para concreto - D = 25,0 mm</t>
  </si>
  <si>
    <t>M0421</t>
  </si>
  <si>
    <t>Argamassa expansiva para desmonte de rocha e demolição de concreto</t>
  </si>
  <si>
    <t>M0428</t>
  </si>
  <si>
    <t>Cordoalha nua tipo CP 190 RB - D = 15,2 mm</t>
  </si>
  <si>
    <t>M0429</t>
  </si>
  <si>
    <t>Perfil de alumínio tipo L421 para placa de sinalização - seção de 33 x 40 mm</t>
  </si>
  <si>
    <t>M0434</t>
  </si>
  <si>
    <t>Tirante de barra de aço - tensão de escoamento = 950 MPa, tensão de ruptura = 1.050 MPa e D = 32 mm</t>
  </si>
  <si>
    <t>M0442</t>
  </si>
  <si>
    <t>Compensado plastificado - E = 10 mm</t>
  </si>
  <si>
    <t>M0443</t>
  </si>
  <si>
    <t>Compensado plastificado - E = 12 mm</t>
  </si>
  <si>
    <t>M0444</t>
  </si>
  <si>
    <t>Luva em aço para emenda tipo prensada - D = 12,5 mm</t>
  </si>
  <si>
    <t>M0445</t>
  </si>
  <si>
    <t>Luva em aço para emenda tipo prensada - D = 16,0 mm</t>
  </si>
  <si>
    <t>M0446</t>
  </si>
  <si>
    <t>Compensado resinado - E = 10 mm</t>
  </si>
  <si>
    <t>M0447</t>
  </si>
  <si>
    <t>Compensado resinado - E = 12 mm</t>
  </si>
  <si>
    <t>M0448</t>
  </si>
  <si>
    <t>Compensado resinado - E = 14 mm</t>
  </si>
  <si>
    <t>M0451</t>
  </si>
  <si>
    <t>Concreto usinado - fck = 20 MPa (comercial)</t>
  </si>
  <si>
    <t>M0452</t>
  </si>
  <si>
    <t>Concreto usinado - fck = 25 MPa (comercial)</t>
  </si>
  <si>
    <t>M0453</t>
  </si>
  <si>
    <t>Concreto usinado - fck = 30 MPa (comercial)</t>
  </si>
  <si>
    <t>M0454</t>
  </si>
  <si>
    <t>Concreto usinado - fck = 35 MPa (comercial)</t>
  </si>
  <si>
    <t>M0467</t>
  </si>
  <si>
    <t>Luva em aço para emenda tipo prensada - D = 20,0 mm</t>
  </si>
  <si>
    <t>M0468</t>
  </si>
  <si>
    <t>Luva em aço para emenda tipo prensada - D = 25,0 mm</t>
  </si>
  <si>
    <t>M0469</t>
  </si>
  <si>
    <t>Luva em aço para emenda tipo prensada - D = 32,0 mm</t>
  </si>
  <si>
    <t>M0470</t>
  </si>
  <si>
    <t>Luva em aço para emenda com rosca cônica - D = 12,5 mm</t>
  </si>
  <si>
    <t>M0471</t>
  </si>
  <si>
    <t>Luva em aço para emenda com rosca cônica - D = 16,0 mm</t>
  </si>
  <si>
    <t>M0472</t>
  </si>
  <si>
    <t>Luva em aço para emenda com rosca cônica - D = 20,0 mm</t>
  </si>
  <si>
    <t>M0481</t>
  </si>
  <si>
    <t>Luva em aço para emenda com rosca cônica - D = 25,0 mm</t>
  </si>
  <si>
    <t>M0502</t>
  </si>
  <si>
    <t>Luva em aço para emenda com rosca cônica - D = 32,0 mm</t>
  </si>
  <si>
    <t>M0505</t>
  </si>
  <si>
    <t>Broca de widia - D = 6,5 mm e C = 100 mm</t>
  </si>
  <si>
    <t>M0506</t>
  </si>
  <si>
    <t>Broca de widia - D = 8 mm e C = 120 mm</t>
  </si>
  <si>
    <t>M0511</t>
  </si>
  <si>
    <t>Abrasivo tipo granalha de aço</t>
  </si>
  <si>
    <t>M0512</t>
  </si>
  <si>
    <t>Bico venturi longo - D = 7,9 mm (5/16")</t>
  </si>
  <si>
    <t>M0521</t>
  </si>
  <si>
    <t>Laminado elastoplástico - E = 1,5 mm</t>
  </si>
  <si>
    <t>M0532</t>
  </si>
  <si>
    <t>Escora tubular galvanizada regulável telescópica para tunnel liner - L = 2,42 a 4,00 m e capacidade de 1.750 a 625 kg</t>
  </si>
  <si>
    <t>M0533</t>
  </si>
  <si>
    <t>Escora tubular galvanizada regulável - L = 3,00 a 4,50 m e capacidade de 2.100 a 750 kg</t>
  </si>
  <si>
    <t>M0534</t>
  </si>
  <si>
    <t>Escora tubular galvanizada regulável - L = 2,00 a 3,10 m e capacidade de 3.200 a 1.500 kg</t>
  </si>
  <si>
    <t>M0536</t>
  </si>
  <si>
    <t>Quadro tubular contraventado com acessórios - C = 1,00 m, L = 1,00 m e H = 1,25 m</t>
  </si>
  <si>
    <t>M0538</t>
  </si>
  <si>
    <t>Escada metálica tipo marinheiro para andaime</t>
  </si>
  <si>
    <t>M0539</t>
  </si>
  <si>
    <t>Quadro tubular contraventado para andaime - H = 100 cm e L = 100 cm</t>
  </si>
  <si>
    <t>M0540</t>
  </si>
  <si>
    <t>Quadro tubular contraventado para andaime - H = 100 cm e L = 150 cm</t>
  </si>
  <si>
    <t>M0541</t>
  </si>
  <si>
    <t>Quadro tubular contraventado para andaime - H = 100 cm e L = 200 cm</t>
  </si>
  <si>
    <t>M0542</t>
  </si>
  <si>
    <t>Diagonal tubular para andaime - C = 141 cm</t>
  </si>
  <si>
    <t>M0543</t>
  </si>
  <si>
    <t>Diagonal tubular para andaime - C = 212 cm</t>
  </si>
  <si>
    <t>M0544</t>
  </si>
  <si>
    <t>Diagonal tubular para andaime - C = 283 cm</t>
  </si>
  <si>
    <t>M0545</t>
  </si>
  <si>
    <t>Plataforma metálica de piso para andaime - C = 100 e L = 33 cm</t>
  </si>
  <si>
    <t>M0546</t>
  </si>
  <si>
    <t>Plataforma metálica de piso para andaime - C = 150 e L = 37 cm</t>
  </si>
  <si>
    <t>M0547</t>
  </si>
  <si>
    <t>Plataforma metálica de piso para andaime - C = 200 e L = 33 cm</t>
  </si>
  <si>
    <t>M0548</t>
  </si>
  <si>
    <t>Quadro tubular tipo guarda-corpo para andaime - H = 120 cm e L = 100 cm</t>
  </si>
  <si>
    <t>M0549</t>
  </si>
  <si>
    <t>Quadro tubular tipo guarda-corpo com acessórios para andaime - H = 120 cm e L = 150 cm</t>
  </si>
  <si>
    <t>M0550</t>
  </si>
  <si>
    <t>Quadro tubular tipo guarda-corpo com acessórios para andaime - H = 120 cm e L = 200 cm</t>
  </si>
  <si>
    <t>M0602</t>
  </si>
  <si>
    <t>Ponteiro para rompedor hidráulico de 1.700 kg</t>
  </si>
  <si>
    <t>M0603</t>
  </si>
  <si>
    <t>Ponteiro para rompedor hidráulico de 520 kg</t>
  </si>
  <si>
    <t>M0614</t>
  </si>
  <si>
    <t>Concreto usinado - fctM,k = 4,5 MPa (comercial)</t>
  </si>
  <si>
    <t>M0615</t>
  </si>
  <si>
    <t>Aditivo incorporador de ar para concreto e argamassa</t>
  </si>
  <si>
    <t>M0639</t>
  </si>
  <si>
    <t>Bico para corte a plasma CNC - 130A</t>
  </si>
  <si>
    <t>M0640</t>
  </si>
  <si>
    <t>Bocal para corte a plasma CNC - 130A</t>
  </si>
  <si>
    <t>M0641</t>
  </si>
  <si>
    <t>Capa do bico para corte a plasma CNC - 130A</t>
  </si>
  <si>
    <t>M0642</t>
  </si>
  <si>
    <t>Capa do bocal para corte a plasma CNC - 130A</t>
  </si>
  <si>
    <t>M0643</t>
  </si>
  <si>
    <t>Distribuidor de gás para corte a plasma CNC - 130A</t>
  </si>
  <si>
    <t>M0644</t>
  </si>
  <si>
    <t>Eletrodo para corte a plasma CNC - 130A</t>
  </si>
  <si>
    <t>M0645</t>
  </si>
  <si>
    <t>Tubo de água para corte a plasma CNC - 130A</t>
  </si>
  <si>
    <t>M0646</t>
  </si>
  <si>
    <t>Estaca pré-moldada de concreto protendido com compressão admissível de 100 t</t>
  </si>
  <si>
    <t>M0647</t>
  </si>
  <si>
    <t>Estaca pré-moldada de concreto protendido com compressão admissível de 25 t</t>
  </si>
  <si>
    <t>M0648</t>
  </si>
  <si>
    <t>Estaca pré-moldada de concreto protendido com compressão admissível de 35 t</t>
  </si>
  <si>
    <t>M0649</t>
  </si>
  <si>
    <t>Estaca pré-moldada de concreto protendido com compressão admissível de 60 t</t>
  </si>
  <si>
    <t>M0650</t>
  </si>
  <si>
    <t>Estaca pré-moldada de concreto protendido com compressão admissível de 75 t</t>
  </si>
  <si>
    <t>M0666</t>
  </si>
  <si>
    <t>Martelo de fundo DTH - DN = 76 mm (3")</t>
  </si>
  <si>
    <t>M0667</t>
  </si>
  <si>
    <t>Martelo de fundo DTH - DN = 127 mm (5")</t>
  </si>
  <si>
    <t>M0668</t>
  </si>
  <si>
    <t>Martelo de fundo DTH - DN = 152 mm (6")</t>
  </si>
  <si>
    <t>M0673</t>
  </si>
  <si>
    <t>Estaca pré-moldada de concreto armado centrifugado com compressão admissível de 55 t</t>
  </si>
  <si>
    <t>M0677</t>
  </si>
  <si>
    <t>Estaca pré-moldada de concreto armado centrifugado com compressão admissível de 80 t</t>
  </si>
  <si>
    <t>M0682</t>
  </si>
  <si>
    <t>Aço em perfis ASTM A36</t>
  </si>
  <si>
    <t>M0686</t>
  </si>
  <si>
    <t>Estaca pré-moldada de concreto armado centrifugado com compressão admissível de 100 t</t>
  </si>
  <si>
    <t>M0713</t>
  </si>
  <si>
    <t>Cinta com cerdas de aço</t>
  </si>
  <si>
    <t>M0714</t>
  </si>
  <si>
    <t>Tinta de acabamento poliuretano acrílico alifático brilhante bicomponente</t>
  </si>
  <si>
    <t>M0715</t>
  </si>
  <si>
    <t>Tinta selante epóxi vinílico bicomponente curada com poliamida</t>
  </si>
  <si>
    <t>M0716</t>
  </si>
  <si>
    <t>Tinta anti-incrustante livre de estanho</t>
  </si>
  <si>
    <t>M0717</t>
  </si>
  <si>
    <t>Tinta à base de resina epóxi bicomponente para fundo preparador de pintura</t>
  </si>
  <si>
    <t>M0718</t>
  </si>
  <si>
    <t>Tinta esmalte à base de resina epóxi bicomponente</t>
  </si>
  <si>
    <t>M0719</t>
  </si>
  <si>
    <t>Diluente epóxi</t>
  </si>
  <si>
    <t>M0721</t>
  </si>
  <si>
    <t>Tinta anticorrosiva zarcão para fundo preparador de pintura</t>
  </si>
  <si>
    <t>M0722</t>
  </si>
  <si>
    <t>Estaca pré-moldada de concreto armado centrifugado com compressão admissível de 125 t</t>
  </si>
  <si>
    <t>M0729</t>
  </si>
  <si>
    <t>Fixador de cal para pintura</t>
  </si>
  <si>
    <t>M0734</t>
  </si>
  <si>
    <t>Estaca pré-moldada de concreto armado centrifugado com compressão admissível de 170 t</t>
  </si>
  <si>
    <t>M0741</t>
  </si>
  <si>
    <t>Grama tipo batatais</t>
  </si>
  <si>
    <t>M0745</t>
  </si>
  <si>
    <t>Grampo em aço galvanizado para cerca - C = 25,4 mm e E = 3,76 mm (1" x 9 BWG)</t>
  </si>
  <si>
    <t>M0755</t>
  </si>
  <si>
    <t>Estaca pré-moldada de concreto armado centrifugado com compressão admissível de 230 t</t>
  </si>
  <si>
    <t>M0756</t>
  </si>
  <si>
    <t>Estaca pré-moldada de concreto armado centrifugado com compressão admissível de 300 t</t>
  </si>
  <si>
    <t>M0769</t>
  </si>
  <si>
    <t>Lona plástica - E = 200 micra</t>
  </si>
  <si>
    <t>M0771</t>
  </si>
  <si>
    <t>Cavalete em polietileno zebrado com faixa refletiva</t>
  </si>
  <si>
    <t>M0773</t>
  </si>
  <si>
    <t>Perfil de alumínio tipo L463 para placa de sinalização - seção de 50 x 50 mm</t>
  </si>
  <si>
    <t>M0785</t>
  </si>
  <si>
    <t>Massa asfáltica comercial</t>
  </si>
  <si>
    <t>M0786</t>
  </si>
  <si>
    <t>Placa de poliestireno expandido (EPS)</t>
  </si>
  <si>
    <t>M0796</t>
  </si>
  <si>
    <t>Semipórtico metálico para vão de 8,3 m e vento de 35 m/s</t>
  </si>
  <si>
    <t>M0804</t>
  </si>
  <si>
    <t>Cabo de aço - D = 12,70 mm (1/2")</t>
  </si>
  <si>
    <t>M0805</t>
  </si>
  <si>
    <t>Semipórtico duplo metálico para vão de 2 x 8,3 m e vento de 35 m/s</t>
  </si>
  <si>
    <t>M0808</t>
  </si>
  <si>
    <t>Brita 4</t>
  </si>
  <si>
    <t>M0809</t>
  </si>
  <si>
    <t>Cabo de aço - D = 6,35 mm (1/4")</t>
  </si>
  <si>
    <t>M0812</t>
  </si>
  <si>
    <t>Sapatilha em aço inox - D = 6,35 mm (1/4")</t>
  </si>
  <si>
    <t>M0818</t>
  </si>
  <si>
    <t>Semipórtico metálico para vão de 8,3 m e vento de 40 m/s</t>
  </si>
  <si>
    <t>M0824</t>
  </si>
  <si>
    <t>Semipórtico duplo metálico para vão de 2 x 8,3 m e vento de 40 m/s</t>
  </si>
  <si>
    <t>M0831</t>
  </si>
  <si>
    <t>Pórtico metálico para vão de 15,9 m e vento de 40 m/s</t>
  </si>
  <si>
    <t>M0848</t>
  </si>
  <si>
    <t>Semipórtico metálico para vão de 8,3 m e vento de 45 m/s</t>
  </si>
  <si>
    <t>M0849</t>
  </si>
  <si>
    <t>Corda de sisal - D = 12,0 mm</t>
  </si>
  <si>
    <t>M0851</t>
  </si>
  <si>
    <t>Grampo leve em aço-carbono para cabo de aço - D = 6,3 mm (1/4")</t>
  </si>
  <si>
    <t>M0852</t>
  </si>
  <si>
    <t>Poste de concreto - carga nominal de 800 daN, H = 15 m e D = 520 mm</t>
  </si>
  <si>
    <t>M0858</t>
  </si>
  <si>
    <t>Semipórtico duplo metálico para vão de 2 x 8,3 m e vento de 45 m/s</t>
  </si>
  <si>
    <t>M0865</t>
  </si>
  <si>
    <t>Pórtico metálico para vão de 15,9 m e vento de 45 m/s</t>
  </si>
  <si>
    <t>M0868</t>
  </si>
  <si>
    <t>Lâmpada fluorescente compacta eletrônica - potência de 20 W</t>
  </si>
  <si>
    <t>M0875</t>
  </si>
  <si>
    <t>Manta asfáltica não-tecido em poliéster - E = 3 mm</t>
  </si>
  <si>
    <t>M0876</t>
  </si>
  <si>
    <t>Manta asfáltica não-tecido em poliéster - E = 4 mm</t>
  </si>
  <si>
    <t>M0879</t>
  </si>
  <si>
    <t>Lixa para ferro Nº 150</t>
  </si>
  <si>
    <t>M0942</t>
  </si>
  <si>
    <t>Estaca prancha metálica</t>
  </si>
  <si>
    <t>M0946</t>
  </si>
  <si>
    <t>Aço em perfis ASTM A572 grau 50</t>
  </si>
  <si>
    <t>M0948</t>
  </si>
  <si>
    <t>Arruela lisa em aço ASTM F436 para parafuso - D = 12,7 mm</t>
  </si>
  <si>
    <t>M0949</t>
  </si>
  <si>
    <t>Arruela lisa em aço ASTM F436 para parafuso - D = 16,0 mm</t>
  </si>
  <si>
    <t>M0950</t>
  </si>
  <si>
    <t>Arruela lisa em aço ASTM F436 para parafuso - D = 20,0 mm</t>
  </si>
  <si>
    <t>M0951</t>
  </si>
  <si>
    <t>Parafuso de cabeça sextavada em aço ASTM A325 de alta resistência com rosca parcial - D = 12,7 mm e C = 38,10 mm</t>
  </si>
  <si>
    <t>M0952</t>
  </si>
  <si>
    <t>Parafuso de cabeça sextavada em aço ASTM A325 de alta resistência com rosca parcial - D = 12,7 mm e C = 44,45 mm</t>
  </si>
  <si>
    <t>M0953</t>
  </si>
  <si>
    <t>Parafuso de cabeça sextavada em aço ASTM A325 de alta resistência com rosca parcial - D = 12,7 mm e C = 50,80 mm</t>
  </si>
  <si>
    <t>M0954</t>
  </si>
  <si>
    <t>Parafuso de cabeça sextavada em aço ASTM A325 de alta resistência com rosca parcial - D = 12,7 mm e C = 57,15 mm</t>
  </si>
  <si>
    <t>M0955</t>
  </si>
  <si>
    <t>Parafuso de cabeça sextavada em aço ASTM A325 de alta resistência com rosca parcial - D = 16 mm e C = 44,45 mm</t>
  </si>
  <si>
    <t>M0956</t>
  </si>
  <si>
    <t>Parafuso de cabeça sextavada em aço ASTM A325 de alta resistência com rosca parcial - D = 16 mm e C = 50,80 mm</t>
  </si>
  <si>
    <t>M0957</t>
  </si>
  <si>
    <t>Parafuso de cabeça sextavada em aço ASTM A325 de alta resistência com rosca parcial - D = 16 mm e C = 63,50 mm</t>
  </si>
  <si>
    <t>M0958</t>
  </si>
  <si>
    <t>Parafuso de cabeça sextavada em aço ASTM A325 de alta resistência com rosca parcial - D = 20 mm e C = 50,80 mm</t>
  </si>
  <si>
    <t>M0959</t>
  </si>
  <si>
    <t>Parafuso de cabeça sextavada em aço ASTM A325 de alta resistência com rosca parcial - D = 20 mm e C = 57,15 mm</t>
  </si>
  <si>
    <t>M0960</t>
  </si>
  <si>
    <t>Parafuso de cabeça sextavada em aço ASTM A325 de alta resistência com rosca parcial - D = 20 mm e C = 63,50 mm</t>
  </si>
  <si>
    <t>M0961</t>
  </si>
  <si>
    <t>Parafuso de cabeça sextavada em aço ASTM A325 de alta resistência com rosca parcial - D = 20 mm e C = 76,20 mm</t>
  </si>
  <si>
    <t>M0962</t>
  </si>
  <si>
    <t>Tubo em aço galvanizado - E = 2,00 mm e D = 50,80 mm (2")</t>
  </si>
  <si>
    <t>M0963</t>
  </si>
  <si>
    <t>Tubo em aço galvanizado - E = 3,00 mm e seção de 80 x 80 mm</t>
  </si>
  <si>
    <t>M0964</t>
  </si>
  <si>
    <t>Aço em perfis ASTM A572 grau 50 perfurado</t>
  </si>
  <si>
    <t>M0965</t>
  </si>
  <si>
    <t>Pino conector de cisalhamento para laje steel deck - D = 19 mm e C = 80 mm</t>
  </si>
  <si>
    <t>M0966</t>
  </si>
  <si>
    <t>Porca sextavada pesada em aço ASTM A194 grau 2H para parafuso - D = 12,7 mm</t>
  </si>
  <si>
    <t>M0967</t>
  </si>
  <si>
    <t>Porca sextavada pesada em aço ASTM A194 grau 2H para parafuso - D = 16 mm</t>
  </si>
  <si>
    <t>M0968</t>
  </si>
  <si>
    <t>Porca sextavada pesada em aço ASTM A194 grau 2H para parafuso - D = 20 mm</t>
  </si>
  <si>
    <t>M0969</t>
  </si>
  <si>
    <t>Steel deck em aço galvanizado ASTM A653 grau 40</t>
  </si>
  <si>
    <t>M0970</t>
  </si>
  <si>
    <t>Chapa de aço ASTM A572 grau 50 cortada e perfurada</t>
  </si>
  <si>
    <t>M0971</t>
  </si>
  <si>
    <t>Suporte em aço-carbono para corrimão de guarda-corpo metálico</t>
  </si>
  <si>
    <t>M0972</t>
  </si>
  <si>
    <t>Fluido de resfriamento para usinagem de metais</t>
  </si>
  <si>
    <t>M0998</t>
  </si>
  <si>
    <t>Madeira estrutural de eucalipto</t>
  </si>
  <si>
    <t>M0999</t>
  </si>
  <si>
    <t>Tela em aço CA 60 soldada nervurada</t>
  </si>
  <si>
    <t>M1000</t>
  </si>
  <si>
    <t>Tela em aço galvanizado para alambrado - E = 1,64 mm (BWG 16) e malha de 50 mm</t>
  </si>
  <si>
    <t>M1001</t>
  </si>
  <si>
    <t>Tela em aço galvanizado para passarelas rodoviárias - E = 2,75 mm e malha de 50 mm</t>
  </si>
  <si>
    <t>M1010</t>
  </si>
  <si>
    <t>Manta de PVC reforçada com tela de poliéster - E = 1,2 mm</t>
  </si>
  <si>
    <t>M1011</t>
  </si>
  <si>
    <t>Manta de PVC reforçada com tela de poliéster - E = 1,5 mm</t>
  </si>
  <si>
    <t>M1022</t>
  </si>
  <si>
    <t>Massa para vidro</t>
  </si>
  <si>
    <t>M1066</t>
  </si>
  <si>
    <t>Cera de proteção para ancoragem de estais</t>
  </si>
  <si>
    <t>M1078</t>
  </si>
  <si>
    <t>Parafuso de cabeça sextavada em aço inox - D = 12,7 mm (1/2") e C = 127,0 mm (5")</t>
  </si>
  <si>
    <t>M1079</t>
  </si>
  <si>
    <t>Parafuso de cabeça sextavada em aço galvanizado tipo autoatarrachante com arruela de vedação - D = 6,3 mm e C = 19 mm</t>
  </si>
  <si>
    <t>M1103</t>
  </si>
  <si>
    <t>Pedrisco</t>
  </si>
  <si>
    <t>M1118</t>
  </si>
  <si>
    <t>Cruzeta de madeira para poste - H = 240 cm</t>
  </si>
  <si>
    <t>M1129</t>
  </si>
  <si>
    <t>Junta de dilatação em perfil extrudado de borracha vulcanizada</t>
  </si>
  <si>
    <t>M1130</t>
  </si>
  <si>
    <t>Selante elástico à base de poliuretano</t>
  </si>
  <si>
    <t>M1131</t>
  </si>
  <si>
    <t>Cordão de polietileno expandido de baixa densidade - D = 15,0 mm</t>
  </si>
  <si>
    <t>M1132</t>
  </si>
  <si>
    <t>Junta de dilatação em elastômero e perfil VV - L = 20 mm e H = 40 mm</t>
  </si>
  <si>
    <t>M1134</t>
  </si>
  <si>
    <t>Junta de dilatação em elastômero e perfil VV - L = 25 mm e H = 50 mm</t>
  </si>
  <si>
    <t>M1135</t>
  </si>
  <si>
    <t>Pó de pedra</t>
  </si>
  <si>
    <t>M1136</t>
  </si>
  <si>
    <t>Cordão de polietileno expandido de baixa densidade - D = 10,0 mm</t>
  </si>
  <si>
    <t>M1142</t>
  </si>
  <si>
    <t>Junta de dilatação em elastômero e perfil VV - L = 35 mm e H = 60 mm</t>
  </si>
  <si>
    <t>M1151</t>
  </si>
  <si>
    <t>Junta de dilatação em elastômero e perfil VV - L = 40 mm e H = 70 mm</t>
  </si>
  <si>
    <t>M1176</t>
  </si>
  <si>
    <t>Arame liso em aço galvanizado - D = 1,65 mm (16 BWG)</t>
  </si>
  <si>
    <t>M1210</t>
  </si>
  <si>
    <t>Pórtico metálico para vão de 15,9 m e vento de 35 m/s</t>
  </si>
  <si>
    <t>M1218</t>
  </si>
  <si>
    <t>Projetor externo em alumínio fundido para lâmpada de até 2.000 W</t>
  </si>
  <si>
    <t>M1242</t>
  </si>
  <si>
    <t>Coroa diamantada - D = 15,87 mm (5/8")</t>
  </si>
  <si>
    <t>M1243</t>
  </si>
  <si>
    <t>Coroa diamantada - D = 19,50 mm (3/4")</t>
  </si>
  <si>
    <t>M1244</t>
  </si>
  <si>
    <t>Coroa diamantada - D = 25,40 mm (1")</t>
  </si>
  <si>
    <t>M1245</t>
  </si>
  <si>
    <t>Barra em aço SAE 1010/1020 roscada - D = 9,5 mm (3/8")</t>
  </si>
  <si>
    <t>M1300</t>
  </si>
  <si>
    <t>Roller bit - Tooth cutter - série 8 - D = 700 mm</t>
  </si>
  <si>
    <t>M1301</t>
  </si>
  <si>
    <t>Roller bit - Tooth cutter - série 8 - D = 800 mm</t>
  </si>
  <si>
    <t>M1302</t>
  </si>
  <si>
    <t>Roller bit - Tooth cutter - série 8 - D = 900 mm</t>
  </si>
  <si>
    <t>M1303</t>
  </si>
  <si>
    <t>Roller bit - Tooth cutter - série 8 - D = 1.000 mm</t>
  </si>
  <si>
    <t>M1304</t>
  </si>
  <si>
    <t>Roller bit - Tooth cutter - série 8 - D = 1.100 mm</t>
  </si>
  <si>
    <t>M1305</t>
  </si>
  <si>
    <t>Roller bit - Tooth cutter - série 8 - D = 1.200 mm</t>
  </si>
  <si>
    <t>M1306</t>
  </si>
  <si>
    <t>Roller bit - Tooth cutter - série 8 - D = 1.300 mm</t>
  </si>
  <si>
    <t>M1307</t>
  </si>
  <si>
    <t>Roller bit - Tooth cutter - série 13 - D = 1.400 mm</t>
  </si>
  <si>
    <t>M1308</t>
  </si>
  <si>
    <t>Roller bit - Tooth cutter - série 13 - D = 1.500 mm</t>
  </si>
  <si>
    <t>M1309</t>
  </si>
  <si>
    <t>Roller bit - Tooth cutter - série 13 - D = 1.600 mm</t>
  </si>
  <si>
    <t>M1310</t>
  </si>
  <si>
    <t>Roller bit - Tooth cutter - série 13 - D = 1.700 mm</t>
  </si>
  <si>
    <t>M1311</t>
  </si>
  <si>
    <t>Roller bit - Tooth cutter - série 13 - D = 1.800 mm</t>
  </si>
  <si>
    <t>M1312</t>
  </si>
  <si>
    <t>Roller bit - Tooth cutter - cantilever - D = 600 mm</t>
  </si>
  <si>
    <t>M1313</t>
  </si>
  <si>
    <t>Roller bit - TCI button cutter - cantilever - D = 600 mm</t>
  </si>
  <si>
    <t>M1314</t>
  </si>
  <si>
    <t>Roller bit - TCI button cutter - série 8 - D = 700 mm</t>
  </si>
  <si>
    <t>M1315</t>
  </si>
  <si>
    <t>Roller bit - TCI button cutter - série 8 - D = 800 mm</t>
  </si>
  <si>
    <t>M1316</t>
  </si>
  <si>
    <t>Roller bit - TCI button cutter - série 8 - D = 900 mm</t>
  </si>
  <si>
    <t>M1317</t>
  </si>
  <si>
    <t>Roller bit - TCI button cutter - série 8 - D = 1.000 mm</t>
  </si>
  <si>
    <t>M1318</t>
  </si>
  <si>
    <t>Roller bit - TCI button cutter - série 8 - D = 1.100 mm</t>
  </si>
  <si>
    <t>M1319</t>
  </si>
  <si>
    <t>Roller bit - TCI button cutter - série 8 - D = 1.200 mm</t>
  </si>
  <si>
    <t>M1320</t>
  </si>
  <si>
    <t>Roller bit - TCI button cutter - série 8 - D = 1.300 mm</t>
  </si>
  <si>
    <t>M1321</t>
  </si>
  <si>
    <t>Roller bit - TCI button cutter - série 13 - D = 1.400 mm</t>
  </si>
  <si>
    <t>M1322</t>
  </si>
  <si>
    <t>Roller bit - TCI button cutter - série 13 - D = 1.500 mm</t>
  </si>
  <si>
    <t>M1323</t>
  </si>
  <si>
    <t>Roller bit - TCI button cutter - série 13 - D = 1.600 mm</t>
  </si>
  <si>
    <t>M1324</t>
  </si>
  <si>
    <t>Roller bit - TCI button cutter - série 13 - D = 1.700 mm</t>
  </si>
  <si>
    <t>M1325</t>
  </si>
  <si>
    <t>Roller bit - TCI button cutter - série 13 - D = 1.800 mm</t>
  </si>
  <si>
    <t>M1328</t>
  </si>
  <si>
    <t>Ripa de madeira - E = 4,0 cm e L = 1,5 cm</t>
  </si>
  <si>
    <t>M1337</t>
  </si>
  <si>
    <t>Série de brocas integrais S11</t>
  </si>
  <si>
    <t>M1341</t>
  </si>
  <si>
    <t>Parafuso de cabeça sextavada em aço galvanizado - D = 15,875 mm (5/8") e C = 101,600 mm (4")</t>
  </si>
  <si>
    <t>M1350</t>
  </si>
  <si>
    <t>Muda de árvore ornamental com altura de 2,00 a 3,00 m</t>
  </si>
  <si>
    <t>M1351</t>
  </si>
  <si>
    <t>Muda de árvore ornamental com altura de 1,00 a 2,00 m</t>
  </si>
  <si>
    <t>M1356</t>
  </si>
  <si>
    <t>Muda de árvore ornamental com altura até 1,00 m</t>
  </si>
  <si>
    <t>M1358</t>
  </si>
  <si>
    <t>Sarrafo em madeira de terceira - E = 2,5 cm e L = 5 cm</t>
  </si>
  <si>
    <t>M1359</t>
  </si>
  <si>
    <t>Muda de árvore frutífera com altura de 2,00 a 3,00 m</t>
  </si>
  <si>
    <t>M1360</t>
  </si>
  <si>
    <t>Muda de árvore frutífera com altura de 1,00 a 2,00 m</t>
  </si>
  <si>
    <t>M1361</t>
  </si>
  <si>
    <t>Muda de árvore frutífera com altura até 1,00 m</t>
  </si>
  <si>
    <t>M1362</t>
  </si>
  <si>
    <t>Tapete de floríferas com altura até 0,50 m</t>
  </si>
  <si>
    <t>M1364</t>
  </si>
  <si>
    <t>Herbicida glifosato para aplicação localizada</t>
  </si>
  <si>
    <t>M1366</t>
  </si>
  <si>
    <t>Desengraxante líquido biodegradável</t>
  </si>
  <si>
    <t>M1368</t>
  </si>
  <si>
    <t>Pingadeira de elastômero com aba inclinada - L = 40 mm e H = 40 mm</t>
  </si>
  <si>
    <t>M1369</t>
  </si>
  <si>
    <t>Selador acrílico para pintura</t>
  </si>
  <si>
    <t>M1370</t>
  </si>
  <si>
    <t>Aditivo látex de polímero SBR para concreto e argamassa</t>
  </si>
  <si>
    <t>M1376</t>
  </si>
  <si>
    <t>Chapa fina em aço ASTM A36</t>
  </si>
  <si>
    <t>M1377</t>
  </si>
  <si>
    <t>Treliça nervurada eletrossoldada em aço CA 60</t>
  </si>
  <si>
    <t>M1382</t>
  </si>
  <si>
    <t>Areia grossa lavada</t>
  </si>
  <si>
    <t>M1383</t>
  </si>
  <si>
    <t>Areia fina lavada</t>
  </si>
  <si>
    <t>M1384</t>
  </si>
  <si>
    <t>Tubo em aço-carbono com funil cônico tremonha para lançamento de concreto</t>
  </si>
  <si>
    <t>M1387</t>
  </si>
  <si>
    <t>Adesivo estrutural à base de resina epóxi de média viscosidade</t>
  </si>
  <si>
    <t>M1388</t>
  </si>
  <si>
    <t>Cordoalha tipo CP 177 RB para estais - D = 15,7 mm</t>
  </si>
  <si>
    <t>M1390</t>
  </si>
  <si>
    <t>Adesivo estrutural à base de resina epóxi de baixa viscosidade</t>
  </si>
  <si>
    <t>M1399</t>
  </si>
  <si>
    <t>Broca de widia - D = 14 mm e C = 150 mm</t>
  </si>
  <si>
    <t>M1400</t>
  </si>
  <si>
    <t>Adesivo estrutural à base de resina epóxi de alta viscosidade</t>
  </si>
  <si>
    <t>M1401</t>
  </si>
  <si>
    <t>Bico de adesão para injeção de adesivo estrutural à base de resina epóxi</t>
  </si>
  <si>
    <t>M1402</t>
  </si>
  <si>
    <t>Bico de perfuração para injeção de adesivo estrutural à base de resina epóxi</t>
  </si>
  <si>
    <t>M1404</t>
  </si>
  <si>
    <t>Aplicador manual de adesivo estrutural</t>
  </si>
  <si>
    <t>M1405</t>
  </si>
  <si>
    <t>Disco diamantado para desbaste - D = 180 mm</t>
  </si>
  <si>
    <t>M1406</t>
  </si>
  <si>
    <t>Broca de aço rápido - D = 12,5 mm e C = 151 mm</t>
  </si>
  <si>
    <t>M1408</t>
  </si>
  <si>
    <t>Grelha metálica para canaletas - C = 1,00 m e L = 0,30 m</t>
  </si>
  <si>
    <t>M1409</t>
  </si>
  <si>
    <t>Porta-grelha metálica - C = 1,00 m e L = 0,30 m</t>
  </si>
  <si>
    <t>M1429</t>
  </si>
  <si>
    <t>Tábua de pinho de terceira - E = 2,5 cm</t>
  </si>
  <si>
    <t>M1432</t>
  </si>
  <si>
    <t>Tampão de ferro fundido articulado para águas pluviais - DN 600 classe 400</t>
  </si>
  <si>
    <t>M1433</t>
  </si>
  <si>
    <t>Grelha metálica para canaletas - C = 0,50 m e L = 0,50 m</t>
  </si>
  <si>
    <t>M1434</t>
  </si>
  <si>
    <t>Porta-grelha metálica - C = 0,50 m e L = 0,50 m</t>
  </si>
  <si>
    <t>M1446</t>
  </si>
  <si>
    <t>Geogrelha bidirecional em polipropileno extrudado - resistência à tração de 30 kN/m, deformação inferior a 5% e malha de 36 x 34 mm</t>
  </si>
  <si>
    <t>M1447</t>
  </si>
  <si>
    <t>Geogrelha unidirecional em poliéster - resistência à tração longitudinal de 50 kN/m</t>
  </si>
  <si>
    <t>M1448</t>
  </si>
  <si>
    <t>Geogrelha unidirecional em poliéster - resistência à tração longitudinal de 90 kN/m</t>
  </si>
  <si>
    <t>M1449</t>
  </si>
  <si>
    <t>Geogrelha unidirecional em poliéster - resistência à tração longitudinal de 100 kN/m</t>
  </si>
  <si>
    <t>M1450</t>
  </si>
  <si>
    <t>Geogrelha unidirecional em poliéster - resistência à tração longitudinal de 150 kN/m</t>
  </si>
  <si>
    <t>M1451</t>
  </si>
  <si>
    <t>Geogrelha unidirecional em poliéster - resistência à tração longitudinal de 200 kN/m</t>
  </si>
  <si>
    <t>M1452</t>
  </si>
  <si>
    <t>Geogrelha unidirecional em poliéster - resistência à tração longitudinal de 300 kN/m</t>
  </si>
  <si>
    <t>M1453</t>
  </si>
  <si>
    <t>Geogrelha unidirecional em poliéster - resistência à tração longitudinal de 400 kN/m</t>
  </si>
  <si>
    <t>M1454</t>
  </si>
  <si>
    <t>Geocélula em PEAD - H = 75 mm e célula de 289 cm²</t>
  </si>
  <si>
    <t>M1455</t>
  </si>
  <si>
    <t>Geocélula em PEAD - H = 100 mm e célula de 289 cm²</t>
  </si>
  <si>
    <t>M1456</t>
  </si>
  <si>
    <t>Geocélula em PEAD - H = 150 mm e célula de 289 cm²</t>
  </si>
  <si>
    <t>M1457</t>
  </si>
  <si>
    <t>Geocélula em PEAD - H = 200 mm e célula de 289 cm²</t>
  </si>
  <si>
    <t>M1458</t>
  </si>
  <si>
    <t>Geocélula em PEAD - H = 75 mm e célula de 460 cm²</t>
  </si>
  <si>
    <t>M1459</t>
  </si>
  <si>
    <t>Geocélula em PEAD - H = 100 mm e célula de 460 cm²</t>
  </si>
  <si>
    <t>M1460</t>
  </si>
  <si>
    <t>Geocélula em PEAD - H = 150 mm e célula de 460 cm²</t>
  </si>
  <si>
    <t>M1461</t>
  </si>
  <si>
    <t>Geocélula em PEAD - H = 200 mm e célula de 460 cm²</t>
  </si>
  <si>
    <t>M1462</t>
  </si>
  <si>
    <t>Geocélula em PEAD - H = 75 mm e célula de 1.206 cm²</t>
  </si>
  <si>
    <t>M1463</t>
  </si>
  <si>
    <t>Geocélula em PEAD - H = 100 mm e célula de 1.206 cm²</t>
  </si>
  <si>
    <t>M1464</t>
  </si>
  <si>
    <t>Geocélula em PEAD - H = 150 mm e célula de 1.206 cm²</t>
  </si>
  <si>
    <t>M1465</t>
  </si>
  <si>
    <t>Geocélula em PEAD - H = 200 mm e célula de 1.206 cm²</t>
  </si>
  <si>
    <t>M1472</t>
  </si>
  <si>
    <t>Tubo de PVC rosqueável para água fria - D = 75 mm (3")</t>
  </si>
  <si>
    <t>M1481</t>
  </si>
  <si>
    <t>Coroa diamantada - D = 31,80 mm (1 1/4")</t>
  </si>
  <si>
    <t>M1496</t>
  </si>
  <si>
    <t>Coroa diamantada - D = 38,10 mm (1 1/2")</t>
  </si>
  <si>
    <t>M1498</t>
  </si>
  <si>
    <t>Coroa diamantada - D = 44,50 mm (1 3/4")</t>
  </si>
  <si>
    <t>M1518</t>
  </si>
  <si>
    <t>Coroa diamantada - D = 50,80 mm (2")</t>
  </si>
  <si>
    <t>M1519</t>
  </si>
  <si>
    <t>Coroa diamantada - D = 63,50 mm (2 1/2")</t>
  </si>
  <si>
    <t>M1520</t>
  </si>
  <si>
    <t>Coroa diamantada - D = 76,20 mm (3")</t>
  </si>
  <si>
    <t>M1526</t>
  </si>
  <si>
    <t>Coroa diamantada - D = 101,60 mm (4")</t>
  </si>
  <si>
    <t>M1527</t>
  </si>
  <si>
    <t>Broca de widia - D = 10 mm e C = 150 mm</t>
  </si>
  <si>
    <t>M1546</t>
  </si>
  <si>
    <t>Telha trapezoidal em aço zincado - E = 0,43 mm</t>
  </si>
  <si>
    <t>M1553</t>
  </si>
  <si>
    <t>Geotêxtil não-tecido agulhado em poliéster - resistência à tração longitudinal de 31 kN/m</t>
  </si>
  <si>
    <t>M1556</t>
  </si>
  <si>
    <t>Terra vegetal produzida</t>
  </si>
  <si>
    <t>M1575</t>
  </si>
  <si>
    <t>Tinta látex à base de resina acrílica</t>
  </si>
  <si>
    <t>M1577</t>
  </si>
  <si>
    <t>Tinta plástica à base de resina metacrílica aplicada a frio por dispersão ou extrusão</t>
  </si>
  <si>
    <t>M1585</t>
  </si>
  <si>
    <t>Massa termoplástica aplicada por extrusão</t>
  </si>
  <si>
    <t>M1591</t>
  </si>
  <si>
    <t>Suporte polimérico ecológico maciço colapsível para placa de sinalização - D = 6,4 cm</t>
  </si>
  <si>
    <t>M1600</t>
  </si>
  <si>
    <t>Trilho TR25 em aço-carbono usado</t>
  </si>
  <si>
    <t>M1602</t>
  </si>
  <si>
    <t>Trilho TR37 em aço-carbono usado</t>
  </si>
  <si>
    <t>M1603</t>
  </si>
  <si>
    <t>Trilho TR45 em aço-carbono usado</t>
  </si>
  <si>
    <t>M1605</t>
  </si>
  <si>
    <t>Trilho TR57 em aço-carbono usado</t>
  </si>
  <si>
    <t>M1606</t>
  </si>
  <si>
    <t>Trilho TR68 em aço-carbono usado</t>
  </si>
  <si>
    <t>M1614</t>
  </si>
  <si>
    <t>Tubo em aço galvanizado com rosca BSP classe leve - D = 50 mm (2")</t>
  </si>
  <si>
    <t>M1616</t>
  </si>
  <si>
    <t>Tubo em aço galvanizado com rosca BSP classe leve - D = 20 mm (3/4")</t>
  </si>
  <si>
    <t>M1617</t>
  </si>
  <si>
    <t>Tubo em aço galvanizado com rosca BSP classe leve - D = 80 mm (3")</t>
  </si>
  <si>
    <t>M1618</t>
  </si>
  <si>
    <t>Tubo em aço galvanizado com rosca BSP classe leve - D = 100 mm (4")</t>
  </si>
  <si>
    <t>M1624</t>
  </si>
  <si>
    <t>Suporte polimérico ecológico maciço colapsível para placa de sinalização - seção de 8 x 8 cm</t>
  </si>
  <si>
    <t>M1636</t>
  </si>
  <si>
    <t>Suporte polimérico ecológico maciço colapsível para placa de sinalização - seção de 7 x 15 cm</t>
  </si>
  <si>
    <t>M1638</t>
  </si>
  <si>
    <t>Mourão de madeira - H = 2,10 m e D = 0,10 m</t>
  </si>
  <si>
    <t>M1639</t>
  </si>
  <si>
    <t>Mourão de madeira - H = 2,20 m e D = 0,15 m</t>
  </si>
  <si>
    <t>M1640</t>
  </si>
  <si>
    <t>Nonel iniciador - C = 300,0 m</t>
  </si>
  <si>
    <t>M1642</t>
  </si>
  <si>
    <t>Coroa de botões esféricos - D = 130 mm (5 1/8")</t>
  </si>
  <si>
    <t>M1643</t>
  </si>
  <si>
    <t>Coroa de botões esféricos - D = 194 mm (7 5/8")</t>
  </si>
  <si>
    <t>M1644</t>
  </si>
  <si>
    <t>Coroa de botões esféricos - D = 251 mm (9 7/8")</t>
  </si>
  <si>
    <t>M1648</t>
  </si>
  <si>
    <t>Dente de corte para trado ou caçamba de perfuração</t>
  </si>
  <si>
    <t>M1649</t>
  </si>
  <si>
    <t>Coroa de botões esféricos linha ST68 - D = 102 mm (4")</t>
  </si>
  <si>
    <t>M1650</t>
  </si>
  <si>
    <t>Coroa de botões esféricos para tirante autoinjetável - D = 87 mm (3 7/16")</t>
  </si>
  <si>
    <t>M1651</t>
  </si>
  <si>
    <t>Tricone para tirante autoinjetável - D = 120 mm</t>
  </si>
  <si>
    <t>M1653</t>
  </si>
  <si>
    <t>Coroa piloto de botões esféricos para sistema autoperfurante - D = 76,2 mm (3")</t>
  </si>
  <si>
    <t>M1655</t>
  </si>
  <si>
    <t>Tubo de PVC ponta e bolsa para esgoto - D = 50 mm (2")</t>
  </si>
  <si>
    <t>M1656</t>
  </si>
  <si>
    <t>Tubo de PVC ponta e bolsa para esgoto - D = 75 mm (3")</t>
  </si>
  <si>
    <t>M1657</t>
  </si>
  <si>
    <t>Tubo PEAD corrugado perfurado para drenagem - D = 170 mm</t>
  </si>
  <si>
    <t>M1658</t>
  </si>
  <si>
    <t>Tubo PEAD corrugado perfurado para drenagem - D = 230 mm</t>
  </si>
  <si>
    <t>M1662</t>
  </si>
  <si>
    <t>Suporte em madeira de eucalipto tratado - seção de 8 x 8 cm</t>
  </si>
  <si>
    <t>M1665</t>
  </si>
  <si>
    <t>Tubo de PVC rosqueável para água fria - D = 40 mm (1 1/2")</t>
  </si>
  <si>
    <t>M1675</t>
  </si>
  <si>
    <t>Tubo de PVC rosqueável para água fria - D = 150 mm (6")</t>
  </si>
  <si>
    <t>M1702</t>
  </si>
  <si>
    <t>Duto flexível de ventilação em PVC - D = 1,20 m</t>
  </si>
  <si>
    <t>M1719</t>
  </si>
  <si>
    <t>Broca integral série H19 - D = 24 mm e C = 0,4 m</t>
  </si>
  <si>
    <t>M1720</t>
  </si>
  <si>
    <t>Geotêxtil não-tecido agulhado em poliéster - resistência à tração longitudinal de 10 kN/m</t>
  </si>
  <si>
    <t>M1728</t>
  </si>
  <si>
    <t>Punho linha R25 para martelete perfurador e rompedor - D = 25 mm (1")</t>
  </si>
  <si>
    <t>M1729</t>
  </si>
  <si>
    <t>Haste linha R25 para martelete perfurador e rompedor - D = 25 mm (1") e C = 1,00 m</t>
  </si>
  <si>
    <t>M1730</t>
  </si>
  <si>
    <t>Luva de acoplamento linha R25 para martelete perfurador e rompedor - D = 25 mm (1")</t>
  </si>
  <si>
    <t>M1731</t>
  </si>
  <si>
    <t>Haste de perfuração simples para jet grouting - D = 88,9 mm (3 1/2") e C = 3,00 m</t>
  </si>
  <si>
    <t>M1732</t>
  </si>
  <si>
    <t>Luva em aço galvanizado com rosca BSP classe leve - D = 50 mm (2")</t>
  </si>
  <si>
    <t>M1733</t>
  </si>
  <si>
    <t>Manta drenante em malha de polietileno e geotêxtil de polipropileno em uma das faces</t>
  </si>
  <si>
    <t>M1735</t>
  </si>
  <si>
    <t>Punho linha ST68 para perfuração - D = 80 mm (3 5/32")</t>
  </si>
  <si>
    <t>M1736</t>
  </si>
  <si>
    <t>Adesivo à base de resina poliéster bicomponente para ancoragem</t>
  </si>
  <si>
    <t>M1737</t>
  </si>
  <si>
    <t>Tubo em aço-carbono para ar comprimido - D = 150 mm (6")</t>
  </si>
  <si>
    <t>M1739</t>
  </si>
  <si>
    <t>Haste linha T45 para perfuratriz sobre esteiras - D = 45,0 mm (1 3/4") e C = 3,60 m</t>
  </si>
  <si>
    <t>M1740</t>
  </si>
  <si>
    <t>Punho linha T45 para perfuratriz sobre esteiras - D = 45 mm (1 3/4")</t>
  </si>
  <si>
    <t>M1741</t>
  </si>
  <si>
    <t>Luva em aço linha T45 para perfuratriz sobre esteiras - D = 45,0 mm (1 3/4")</t>
  </si>
  <si>
    <t>M1742</t>
  </si>
  <si>
    <t>Coroa de botões esféricos linha T45 - D = 89 mm (3 1/2")</t>
  </si>
  <si>
    <t>M1747</t>
  </si>
  <si>
    <t>Tubo em aço-carbono para sistema autoperfurante - D = 76,2 mm</t>
  </si>
  <si>
    <t>M1748</t>
  </si>
  <si>
    <t>Tubo em aço-carbono iniciador para sistema autoperfurante com anel da coroa piloto - D = 76,2 mm (3") e C = 3 m</t>
  </si>
  <si>
    <t>M1749</t>
  </si>
  <si>
    <t>Haste linha ST68 para perfuração - D = 87,0 mm (3 7/16") e C = 1,83 m</t>
  </si>
  <si>
    <t>M1750</t>
  </si>
  <si>
    <t>Hidromonitor com bico de injeção para jet grouting - D = 88,9 mm (3 1/2")</t>
  </si>
  <si>
    <t>M1751</t>
  </si>
  <si>
    <t>Válvula manchete - D = 73 mm</t>
  </si>
  <si>
    <t>M1752</t>
  </si>
  <si>
    <t>Borracha para obturador mecânico</t>
  </si>
  <si>
    <t>M1753</t>
  </si>
  <si>
    <t>Disco de corte diamantado segmentado para concreto - D = 110 mm</t>
  </si>
  <si>
    <t>M1754</t>
  </si>
  <si>
    <t>Conjunto de lâminas de corte para trituradora de galhos e troncos</t>
  </si>
  <si>
    <t>M1755</t>
  </si>
  <si>
    <t>Pó calcário dolomítico</t>
  </si>
  <si>
    <t>M1756</t>
  </si>
  <si>
    <t>Material formador de camada protetora para hidrossemeadura</t>
  </si>
  <si>
    <t>M1765</t>
  </si>
  <si>
    <t>Tubo em aço-carbono schedule 40 - D = 65 mm (2 1/2")</t>
  </si>
  <si>
    <t>M1773</t>
  </si>
  <si>
    <t>Ancoragem regulável para estais de 19 cordoalhas - D = 15,7 mm</t>
  </si>
  <si>
    <t>M1774</t>
  </si>
  <si>
    <t>Ancoragem regulável para estais de 31 cordoalhas - D = 15,7 mm</t>
  </si>
  <si>
    <t>M1775</t>
  </si>
  <si>
    <t>Ancoragem regulável para estais de 37 cordoalhas - D = 15,7 mm</t>
  </si>
  <si>
    <t>M1776</t>
  </si>
  <si>
    <t>Ancoragem regulável para estais de 55 cordoalhas - D = 15,7 mm</t>
  </si>
  <si>
    <t>M1777</t>
  </si>
  <si>
    <t>Ancoragem regulável para estais de 61 cordoalhas - D = 15,7 mm</t>
  </si>
  <si>
    <t>M1778</t>
  </si>
  <si>
    <t>Ancoragem regulável para estais de 73 cordoalhas - D = 15,7 mm</t>
  </si>
  <si>
    <t>M1779</t>
  </si>
  <si>
    <t>Ancoragem regulável para estais de 91 cordoalhas - D = 15,7 mm</t>
  </si>
  <si>
    <t>M1780</t>
  </si>
  <si>
    <t>Ancoragem fixa para estais de 19 cordoalhas - D = 15,7 mm</t>
  </si>
  <si>
    <t>M1781</t>
  </si>
  <si>
    <t>Ancoragem fixa para estais de 31 cordoalhas - D = 15,7 mm</t>
  </si>
  <si>
    <t>M1782</t>
  </si>
  <si>
    <t>Ancoragem fixa para estais de 37 cordoalhas - D = 15,7 mm</t>
  </si>
  <si>
    <t>M1783</t>
  </si>
  <si>
    <t>Ancoragem fixa para estais de 55 cordoalhas - D = 15,7 mm</t>
  </si>
  <si>
    <t>M1784</t>
  </si>
  <si>
    <t>Ancoragem fixa para estais de 61 cordoalhas - D = 15,7 mm</t>
  </si>
  <si>
    <t>M1785</t>
  </si>
  <si>
    <t>Ancoragem fixa para estais de 73 cordoalhas - D = 15,7 mm</t>
  </si>
  <si>
    <t>M1786</t>
  </si>
  <si>
    <t>Ancoragem fixa para estais de 91 cordoalhas - D = 15,7 mm</t>
  </si>
  <si>
    <t>M1787</t>
  </si>
  <si>
    <t>Estaca de tutoramento - D = 5 cm e H = 2 m</t>
  </si>
  <si>
    <t>M1789</t>
  </si>
  <si>
    <t>Ancoragem ativa para 31 cordoalhas - D = 15,2 mm</t>
  </si>
  <si>
    <t>M1790</t>
  </si>
  <si>
    <t>Gás liquefeito de petróleo (GLP)</t>
  </si>
  <si>
    <t>M1797</t>
  </si>
  <si>
    <t>Fita de espuma EPDM para vedação com adesivo em uma face - E = 4 mm e L = 40 mm</t>
  </si>
  <si>
    <t>M1800</t>
  </si>
  <si>
    <t>Manta asfáltica não-tecido em poliéster - antirraíz - E = 3 mm</t>
  </si>
  <si>
    <t>M1811</t>
  </si>
  <si>
    <t>Longarina de madeira de primeira - L = 16 cm e E = 6 cm</t>
  </si>
  <si>
    <t>M1812</t>
  </si>
  <si>
    <t>Estronca de madeira - D = 20 cm</t>
  </si>
  <si>
    <t>M1814</t>
  </si>
  <si>
    <t>Tela metálica galvanizada dobrada em L - C = 2,0 m, L = 0,5 m e H = 0,5 m</t>
  </si>
  <si>
    <t>M1819</t>
  </si>
  <si>
    <t>Cartucho de cimento - D = 25 mm e C = 320 mm</t>
  </si>
  <si>
    <t>M1820</t>
  </si>
  <si>
    <t>Cartucho de resina poliéster - D = 38 mm e C = 500 mm</t>
  </si>
  <si>
    <t>M1844</t>
  </si>
  <si>
    <t>Ancoragem ativa para 8 cordoalhas - D = 15,2 mm</t>
  </si>
  <si>
    <t>M1845</t>
  </si>
  <si>
    <t>Ancoragem passiva aderente para 10 cordoalhas - D = 15,2 mm</t>
  </si>
  <si>
    <t>M1868</t>
  </si>
  <si>
    <t>Tinta em pó à base de resina epóxi</t>
  </si>
  <si>
    <t>M1869</t>
  </si>
  <si>
    <t>Coroa de botões esféricos - D = 120 mm (4 3/4")</t>
  </si>
  <si>
    <t>M1870</t>
  </si>
  <si>
    <t>Cunha metálica para cordoalha - D = 12,7 mm</t>
  </si>
  <si>
    <t>M1874</t>
  </si>
  <si>
    <t>Martelo de fundo DTH - DN = 102 mm (4")</t>
  </si>
  <si>
    <t>M1875</t>
  </si>
  <si>
    <t>Haste de perfuração com rosca API 2 3/8" - D = 73 mm (2 7/8")</t>
  </si>
  <si>
    <t>M1876</t>
  </si>
  <si>
    <t>Válvula manchete - D = 32 mm</t>
  </si>
  <si>
    <t>M1877</t>
  </si>
  <si>
    <t>Válvula manchete - D = 40 mm</t>
  </si>
  <si>
    <t>M1879</t>
  </si>
  <si>
    <t>Tubo PEAD PE 80 PN 6 - D = 40 mm</t>
  </si>
  <si>
    <t>M1880</t>
  </si>
  <si>
    <t>Tubo PEAD PE 80 PN 16 - D = 20 mm</t>
  </si>
  <si>
    <t>M1894</t>
  </si>
  <si>
    <t>Cabo de aço - D = 16,00 mm (5/8")</t>
  </si>
  <si>
    <t>M1895</t>
  </si>
  <si>
    <t>Coroa de botões esféricos linha R25 - D = 48 mm (1 7/8")</t>
  </si>
  <si>
    <t>M1898</t>
  </si>
  <si>
    <t>Pasta lubrificante para tubo PEAD</t>
  </si>
  <si>
    <t>M1899</t>
  </si>
  <si>
    <t>Tela metálica de dupla torção em liga de zinco e alumínio com cabos de aço longitudinais - resistência longitudinal à tração de 121 kN/m - inclusive grampos e clipes de junção</t>
  </si>
  <si>
    <t>M1907</t>
  </si>
  <si>
    <t>Tubo PEAD PE 80 PN 8 - D = 32 mm</t>
  </si>
  <si>
    <t>M1909</t>
  </si>
  <si>
    <t>Tubo PEAD PE 80 PN 8 - D = 40 mm</t>
  </si>
  <si>
    <t>M1911</t>
  </si>
  <si>
    <t>Tubo PEAD PE 80 PN 8 - D = 50 mm</t>
  </si>
  <si>
    <t>M1912</t>
  </si>
  <si>
    <t>Tubo PEAD PE 80 PN 8 - D = 63 mm</t>
  </si>
  <si>
    <t>M1913</t>
  </si>
  <si>
    <t>Tubo PEAD PE 80 PN 8 - D = 75 mm</t>
  </si>
  <si>
    <t>M1919</t>
  </si>
  <si>
    <t>Tubo PEAD PE 80 PN 8 - D = 110 mm</t>
  </si>
  <si>
    <t>M1920</t>
  </si>
  <si>
    <t>Duto flexível de poliéster aluminizado sem isolamento para exaustão - D = 263 mm</t>
  </si>
  <si>
    <t>M1922</t>
  </si>
  <si>
    <t>Tubo de PVC espaguete - D = 14 mm</t>
  </si>
  <si>
    <t>M1923</t>
  </si>
  <si>
    <t>Duto flexível de poliéster aluminizado sem isolamento para ventilação forçada - D = 161 mm</t>
  </si>
  <si>
    <t>M1926</t>
  </si>
  <si>
    <t>Espaçador plástico tipo disco separador para tirante com 6 cordoalhas - D = 12,7 mm</t>
  </si>
  <si>
    <t>M1927</t>
  </si>
  <si>
    <t>Espaçador plástico tipo disco separador para tirante com 8 cordoalhas - D = 12,7 mm</t>
  </si>
  <si>
    <t>M1928</t>
  </si>
  <si>
    <t>Espaçador plástico tipo disco separador para tirante com 10 cordoalhas - D = 12,7 mm</t>
  </si>
  <si>
    <t>M1931</t>
  </si>
  <si>
    <t>Espaçador plástico tipo disco separador para tirante com 12 cordoalhas - D = 12,7 mm</t>
  </si>
  <si>
    <t>M1935</t>
  </si>
  <si>
    <t>Espaçador plástico tipo centralizador carambola para tirante de barra de aço - D = 32,0 mm</t>
  </si>
  <si>
    <t>M1936</t>
  </si>
  <si>
    <t>Espaçador plástico tipo centralizador carambola para tirante de barra de aço - D = 30,0 mm</t>
  </si>
  <si>
    <t>M1937</t>
  </si>
  <si>
    <t>Espaçador plástico tipo centralizador carambola para tirante de barra de aço - D = 40,0 mm</t>
  </si>
  <si>
    <t>M1941</t>
  </si>
  <si>
    <t>Óleo tipo A1</t>
  </si>
  <si>
    <t>M1942</t>
  </si>
  <si>
    <t>Espaçador plástico tipo centralizador carambola para tirante de barra de aço - D = 47,0 mm</t>
  </si>
  <si>
    <t>M1943</t>
  </si>
  <si>
    <t>Cimento asfáltico de petróleo - CAP 50/70</t>
  </si>
  <si>
    <t>M1944</t>
  </si>
  <si>
    <t>Cimento asfáltico de petróleo - CAP 150/200</t>
  </si>
  <si>
    <t>M1945</t>
  </si>
  <si>
    <t>Cimento asfáltico de petróleo - CAP 85/100</t>
  </si>
  <si>
    <t>M1946</t>
  </si>
  <si>
    <t>Emulsão asfáltica - RR-1C</t>
  </si>
  <si>
    <t>M1947</t>
  </si>
  <si>
    <t>Emulsão asfáltica - RM-1C</t>
  </si>
  <si>
    <t>M1948</t>
  </si>
  <si>
    <t>Espaçador plástico tipo centralizador carambola para tirante de barra de aço - D = 50,0 mm</t>
  </si>
  <si>
    <t>M1949</t>
  </si>
  <si>
    <t>Emulsão asfáltica - RL-1C</t>
  </si>
  <si>
    <t>M1950</t>
  </si>
  <si>
    <t>Emulsão asfáltica com polímero - RC-1C-E</t>
  </si>
  <si>
    <t>M1952</t>
  </si>
  <si>
    <t>Cimento asfáltico de petróleo com polímero - CAP 150/200-E</t>
  </si>
  <si>
    <t>M1953</t>
  </si>
  <si>
    <t>Aditivo asfáltico de reciclagem para misturas a quente</t>
  </si>
  <si>
    <t>M1954</t>
  </si>
  <si>
    <t>Cimento Portland CP II - 32 - a granel</t>
  </si>
  <si>
    <t>M1955</t>
  </si>
  <si>
    <t>Cimento asfáltico de petróleo com polímero - CAP 55/75-E</t>
  </si>
  <si>
    <t>M1956</t>
  </si>
  <si>
    <t>Emulsão asfáltica com polímero - RR-2C-E</t>
  </si>
  <si>
    <t>M1958</t>
  </si>
  <si>
    <t>Emulsão asfáltica com polímero - RM-1C-E</t>
  </si>
  <si>
    <t>M1959</t>
  </si>
  <si>
    <t>Espaçador plástico tipo centralizador carambola para tirante de barra de aço - D = 53,0 mm</t>
  </si>
  <si>
    <t>M1960</t>
  </si>
  <si>
    <t>Espaçador plástico tipo centralizador carambola para tirante de barra de aço - D = 57,0 mm</t>
  </si>
  <si>
    <t>M1961</t>
  </si>
  <si>
    <t>Espaçador plástico tipo centralizador carambola para tirante de barra de aço - D = 63,0 mm</t>
  </si>
  <si>
    <t>M1962</t>
  </si>
  <si>
    <t>Espaçador plástico tipo centralizador carambola para tirante de barra de aço - D = 69,0 mm</t>
  </si>
  <si>
    <t>M1965</t>
  </si>
  <si>
    <t>Cantoneira em ferro de abas iguais - L = 63,5 mm e E = 9,53 mm</t>
  </si>
  <si>
    <t>M1966</t>
  </si>
  <si>
    <t>Defensa metálica maleável simples</t>
  </si>
  <si>
    <t>M1967</t>
  </si>
  <si>
    <t>Defensa metálica maleável dupla</t>
  </si>
  <si>
    <t>M1968</t>
  </si>
  <si>
    <t>Defensa metálica semimaleável simples</t>
  </si>
  <si>
    <t>M1969</t>
  </si>
  <si>
    <t>Defensa metálica semimaleável dupla</t>
  </si>
  <si>
    <t>M1970</t>
  </si>
  <si>
    <t>Dente de corte para fresadora de 155 kW</t>
  </si>
  <si>
    <t>M1971</t>
  </si>
  <si>
    <t>Módulo de transição de defensa metálica tipo dupla onda com lâmina adicional para barreira rígida</t>
  </si>
  <si>
    <t>M1974</t>
  </si>
  <si>
    <t>Dente de corte para fresadora de 455 kW</t>
  </si>
  <si>
    <t>M1976</t>
  </si>
  <si>
    <t>Terminal aéreo de defensa metálica (tipo A)</t>
  </si>
  <si>
    <t>M1977</t>
  </si>
  <si>
    <t>Terminal de ancoragem de defensa metálica em barreira rígida (tipo D)</t>
  </si>
  <si>
    <t>M1979</t>
  </si>
  <si>
    <t>Luva em aço para emenda de tirantes - D = 38 mm e C = 115 mm</t>
  </si>
  <si>
    <t>M1980</t>
  </si>
  <si>
    <t>Luva em aço para emenda de tirantes - D = 48 mm e C = 120 mm</t>
  </si>
  <si>
    <t>M1981</t>
  </si>
  <si>
    <t>Luva em aço para emenda de tirantes - D = 60 mm e C = 160 mm</t>
  </si>
  <si>
    <t>M1982</t>
  </si>
  <si>
    <t>Luva em aço para emenda de tirantes - D = 50 mm e C = 130 mm</t>
  </si>
  <si>
    <t>M1983</t>
  </si>
  <si>
    <t>Luva em aço para emenda de tirantes - D = 63 mm e C = 180 mm</t>
  </si>
  <si>
    <t>M1984</t>
  </si>
  <si>
    <t>Luva em aço para emenda de tirantes - D = 73 mm e C = 180 mm</t>
  </si>
  <si>
    <t>M1985</t>
  </si>
  <si>
    <t>Luva em aço para emenda de tirantes - D = 73 mm e C = 200 mm</t>
  </si>
  <si>
    <t>M1986</t>
  </si>
  <si>
    <t>Luva em aço para emenda de tirantes - D = 82 mm e C = 200 mm</t>
  </si>
  <si>
    <t>M1987</t>
  </si>
  <si>
    <t>Luva em aço para emenda de tirantes - D = 89 mm e C = 210 mm</t>
  </si>
  <si>
    <t>M1988</t>
  </si>
  <si>
    <t>Luva em aço para emenda de tirantes - D = 97 mm e C = 210 mm</t>
  </si>
  <si>
    <t>M1990</t>
  </si>
  <si>
    <t>Placa de ancoragem para tirante de barra de aço - E = 16,0 mm e seção de 160 x 160 mm</t>
  </si>
  <si>
    <t>M1991</t>
  </si>
  <si>
    <t>Placa de ancoragem para tirante de barra de aço - E = 16,0 mm e seção de 200 x 200 mm</t>
  </si>
  <si>
    <t>M1994</t>
  </si>
  <si>
    <t>Placa de ancoragem para tirante de barra de aço - E = 22,0 mm e seção de 200 x 200 mm</t>
  </si>
  <si>
    <t>M1996</t>
  </si>
  <si>
    <t>Amortecedor retrátil tipo TAU II paralelo PCB ou similar para velocidade de projeto de 100 km/h</t>
  </si>
  <si>
    <t>M1997</t>
  </si>
  <si>
    <t>Amortecedor retrátil tipo TAU II combinado PCB ou similar para velocidade de projeto de 100 km/h e âncora traseira de 900 mm</t>
  </si>
  <si>
    <t>M1998</t>
  </si>
  <si>
    <t>Amortecedor retrátil tipo TAU II combinado PCB ou similar para velocidade de projeto de 100 km/h e âncora traseira de 1.060 mm</t>
  </si>
  <si>
    <t>M1999</t>
  </si>
  <si>
    <t>Amortecedor retrátil tipo TAU II combinado PCB ou similar para velocidade de projeto de 100 km/h e âncora traseira de 1.220 mm</t>
  </si>
  <si>
    <t>M2000</t>
  </si>
  <si>
    <t>Amortecedor retrátil tipo TAU II combinado PCB ou similar para velocidade de projeto de 100 km/h e âncora traseira de 1.370 mm</t>
  </si>
  <si>
    <t>M2001</t>
  </si>
  <si>
    <t>Dispositivo de ancoragem de fixação elástica Pandrol</t>
  </si>
  <si>
    <t>M2002</t>
  </si>
  <si>
    <t>Amortecedor retrátil tipo TAU II combinado PCB ou similar para velocidade de projeto de 100 km/h e âncora traseira de 1.520 mm</t>
  </si>
  <si>
    <t>M2003</t>
  </si>
  <si>
    <t>Amortecedor retrátil tipo TAU II afunilado PCB ou similar para velocidade de projeto de 100 km/h e âncora traseira de 1.680 mm</t>
  </si>
  <si>
    <t>M2004</t>
  </si>
  <si>
    <t>Amortecedor retrátil tipo TAU II afunilado PCB ou similar para velocidade de projeto de 100 km/h e âncora traseira de 1.830 mm</t>
  </si>
  <si>
    <t>M2005</t>
  </si>
  <si>
    <t>Placa de ancoragem para tirante de barra de aço - E = 32,0 mm e seção de 250 x 250 mm</t>
  </si>
  <si>
    <t>M2006</t>
  </si>
  <si>
    <t>Placa de ancoragem para tirante de barra de aço - E = 38,0 mm e seção de 250 x 250 mm</t>
  </si>
  <si>
    <t>M2007</t>
  </si>
  <si>
    <t>Placa de ancoragem para tirante de barra de aço - E = 51,0 mm e seção de 300 x 300 mm</t>
  </si>
  <si>
    <t>M2008</t>
  </si>
  <si>
    <t>Placa de ancoragem para tirante de barra de aço - E = 64,0 mm e seção de 350 x 350 mm</t>
  </si>
  <si>
    <t>M2009</t>
  </si>
  <si>
    <t>Placa de ancoragem para tirante com 6 cordoalhas de D = 12,7 mm</t>
  </si>
  <si>
    <t>M2010</t>
  </si>
  <si>
    <t>Placa de ancoragem para tirante com 8 cordoalhas de D = 12,7 mm</t>
  </si>
  <si>
    <t>M2011</t>
  </si>
  <si>
    <t>Placa de ancoragem para tirante com 10 cordoalhas de D = 12,7 mm</t>
  </si>
  <si>
    <t>M2012</t>
  </si>
  <si>
    <t>Placa de ancoragem para tirante com 12 cordoalhas de D = 12,7 mm</t>
  </si>
  <si>
    <t>M2014</t>
  </si>
  <si>
    <t>Mourão de madeira - H = 2,20 m e D = 0,10 m</t>
  </si>
  <si>
    <t>M2016</t>
  </si>
  <si>
    <t>Amortecedor retrátil tipo TAU II afunilado PCB ou similar para velocidade de projeto de 100 km/h e âncora traseira de 1.980 mm</t>
  </si>
  <si>
    <t>M2017</t>
  </si>
  <si>
    <t>Porca em aço para ancoragem de tirantes - D = 38 mm e C = 55 mm</t>
  </si>
  <si>
    <t>M2018</t>
  </si>
  <si>
    <t>Gastalho - L = 10 cm e E = 2 cm</t>
  </si>
  <si>
    <t>M2019</t>
  </si>
  <si>
    <t>Porca em aço para ancoragem de tirantes - D = 38 mm e C = 60 mm</t>
  </si>
  <si>
    <t>M2020</t>
  </si>
  <si>
    <t>Porca em aço para ancoragem de tirantes - D = 48 mm e C = 65 mm</t>
  </si>
  <si>
    <t>M2021</t>
  </si>
  <si>
    <t>Amortecedor retrátil tipo TAU II afunilado PCB ou similar para velocidade de projeto de 100 km/h e âncora traseira de 2.130 mm</t>
  </si>
  <si>
    <t>M2024</t>
  </si>
  <si>
    <t>Cordel detonante NP 10</t>
  </si>
  <si>
    <t>M2025</t>
  </si>
  <si>
    <t>Retardo de cordel</t>
  </si>
  <si>
    <t>M2026</t>
  </si>
  <si>
    <t>Estopim</t>
  </si>
  <si>
    <t>M2028</t>
  </si>
  <si>
    <t>Coroa de botões cônicos - TCI tricone - D = 75 mm (2 15/16")</t>
  </si>
  <si>
    <t>M2029</t>
  </si>
  <si>
    <t>Porca em aço para ancoragem de tirantes - D = 60 mm e C = 65 mm</t>
  </si>
  <si>
    <t>M2030</t>
  </si>
  <si>
    <t>Porca em aço para ancoragem de tirantes - D = 73 mm e C = 80 mm</t>
  </si>
  <si>
    <t>M2031</t>
  </si>
  <si>
    <t>Porca em aço para ancoragem de tirantes - D = 73 mm e C = 100 mm</t>
  </si>
  <si>
    <t>M2032</t>
  </si>
  <si>
    <t>Porca em aço para ancoragem de tirantes - D = 82 mm e C = 100 mm</t>
  </si>
  <si>
    <t>M2033</t>
  </si>
  <si>
    <t>Porca em aço para ancoragem de tirantes - D = 89 mm e C = 100 mm</t>
  </si>
  <si>
    <t>M2035</t>
  </si>
  <si>
    <t>Porca em aço para ancoragem de tirantes - D = 97 mm e C = 110 mm</t>
  </si>
  <si>
    <t>M2036</t>
  </si>
  <si>
    <t>Tinta à base de resina acrílica emulsionada em água para demarcação viária</t>
  </si>
  <si>
    <t>M2040</t>
  </si>
  <si>
    <t>Massa termoplástica para aspersão</t>
  </si>
  <si>
    <t>M2045</t>
  </si>
  <si>
    <t>Microesferas refletivas de vidro tipo II-C</t>
  </si>
  <si>
    <t>M2046</t>
  </si>
  <si>
    <t>Coroa de botões cônicos - TCI tricone - D = 121 mm (4 3/4")</t>
  </si>
  <si>
    <t>M2047</t>
  </si>
  <si>
    <t>Tirante autoinjetável de aço - tensão de escoamento = 440 MPa, tensão de ruptura = 580 MPa, seção de 684 mm² e D = 40 mm</t>
  </si>
  <si>
    <t>M2048</t>
  </si>
  <si>
    <t>Tirante autoinjetável de aço - tensão de escoamento = 470 MPa, tensão de ruptura = 600 MPa, seção de 822 mm² e D = 40 mm</t>
  </si>
  <si>
    <t>M2049</t>
  </si>
  <si>
    <t>Tirante autoinjetável de aço - tensão de escoamento = 700 MPa, tensão de ruptura = 830 MPa, seção de 936 mm² e D = 40 mm</t>
  </si>
  <si>
    <t>M2050</t>
  </si>
  <si>
    <t>Geotêxtil não-tecido agulhado em poliéster - resistência à tração longitudinal de 9 kN/m</t>
  </si>
  <si>
    <t>M2051</t>
  </si>
  <si>
    <t>Geotêxtil não-tecido agulhado em poliéster - resistência à tração longitudinal de 14 kN/m</t>
  </si>
  <si>
    <t>M2052</t>
  </si>
  <si>
    <t>Tirante autoinjetável de aço - tensão de escoamento = 630 MPa, tensão de ruptura = 740 MPa, seção de 1.330 mm² e D = 50 mm</t>
  </si>
  <si>
    <t>M2053</t>
  </si>
  <si>
    <t>Tirante autoinjetável de aço - tensão de escoamento = 630 MPa, tensão de ruptura = 740 MPa, seção de 1.569 mm² e D = 50 mm</t>
  </si>
  <si>
    <t>M2054</t>
  </si>
  <si>
    <t>Tirante de barra de aço - tensão de escoamento = 600 MPa, tensão de ruptura = 720 MPa e D = 30 mm</t>
  </si>
  <si>
    <t>M2055</t>
  </si>
  <si>
    <t>Tirante de barra de aço - tensão de escoamento = 600 MPa, tensão de ruptura = 720 MPa e D = 40 mm</t>
  </si>
  <si>
    <t>M2056</t>
  </si>
  <si>
    <t>Tirante de barra de aço - tensão de escoamento = 680 MPa, tensão de ruptura = 870 MPa e D = 44 mm</t>
  </si>
  <si>
    <t>M2057</t>
  </si>
  <si>
    <t>Tirante de barra de aço - tensão de escoamento = 600 MPa, tensão de ruptura = 720 MPa e D = 50 mm</t>
  </si>
  <si>
    <t>M2058</t>
  </si>
  <si>
    <t>Tirante de barra de aço - tensão de escoamento = 600 MPa, tensão de ruptura = 720 MPa e D = 53 mm</t>
  </si>
  <si>
    <t>M2059</t>
  </si>
  <si>
    <t>Tirante de barra de aço - tensão de escoamento = 600 MPa, tensão de ruptura = 720 MPa e D = 57 mm</t>
  </si>
  <si>
    <t>M2060</t>
  </si>
  <si>
    <t>Amortecedor retrátil tipo TAU II afunilado PCB ou similar para velocidade de projeto de 100 km/h e âncora traseira de 2.290 mm</t>
  </si>
  <si>
    <t>M2061</t>
  </si>
  <si>
    <t>Amortecedor retrátil tipo TAU II afunilado PCB ou similar para velocidade de projeto de 100 km/h e âncora traseira de 2.440 mm</t>
  </si>
  <si>
    <t>M2063</t>
  </si>
  <si>
    <t>Tirante de barra de aço - tensão de escoamento = 600 MPa, tensão de ruptura = 720 MPa e D = 63 mm</t>
  </si>
  <si>
    <t>M2064</t>
  </si>
  <si>
    <t>Termoplástico pré-formado - E = 2,00 mm</t>
  </si>
  <si>
    <t>M2069</t>
  </si>
  <si>
    <t>Tirante de barra de aço - tensão de escoamento = 600 MPa, tensão de ruptura = 720 MPa e D = 69 mm</t>
  </si>
  <si>
    <t>M2070</t>
  </si>
  <si>
    <t>Haste linha R/T38 - R32 para jumbo hidráulico - D = 38 mm (1 1/2") e C = 4,50 m</t>
  </si>
  <si>
    <t>M2071</t>
  </si>
  <si>
    <t>Coroa de botões esféricos linha R32 - D = 51 mm (2")</t>
  </si>
  <si>
    <t>M2072</t>
  </si>
  <si>
    <t>Luva de acoplamento linha T38 para jumbo hidráulico - D = 38,0 mm (1 1/2")</t>
  </si>
  <si>
    <t>M2073</t>
  </si>
  <si>
    <t>Punho linha T38 para jumbo hidráulico - D = 38 mm (1 1/2")</t>
  </si>
  <si>
    <t>M2074</t>
  </si>
  <si>
    <t>Cartucho de absorção de energia para amortecedor retrátil - tipo A</t>
  </si>
  <si>
    <t>M2075</t>
  </si>
  <si>
    <t>Cartucho de absorção de energia para amortecedor retrátil - tipo B</t>
  </si>
  <si>
    <t>M2079</t>
  </si>
  <si>
    <t>Fio de poliamida Nº 40 - E = 0,40 mm</t>
  </si>
  <si>
    <t>M2087</t>
  </si>
  <si>
    <t>Placa de ancoragem para tirante de barra de aço - E = 25,4 mm e seção de 225 x 225 mm</t>
  </si>
  <si>
    <t>M2088</t>
  </si>
  <si>
    <t>Placa de ancoragem para tirante de barra de aço - E = 20,0 mm e seção de 200 x 200 mm</t>
  </si>
  <si>
    <t>M2089</t>
  </si>
  <si>
    <t>Porca sextavada em aço para ancoragem de tirantes - D = 50 mm e C = 85 mm</t>
  </si>
  <si>
    <t>M2090</t>
  </si>
  <si>
    <t>Porca em aço para ancoragem de tirantes - D = 73 mm e C = 60 mm</t>
  </si>
  <si>
    <t>M2091</t>
  </si>
  <si>
    <t>Porca sextavada em aço para ancoragem de tirantes - D = 50 mm e C = 50 mm</t>
  </si>
  <si>
    <t>M2092</t>
  </si>
  <si>
    <t>Emulsão asfáltica para imprimação</t>
  </si>
  <si>
    <t>M2093</t>
  </si>
  <si>
    <t>Material fresado</t>
  </si>
  <si>
    <t>M2094</t>
  </si>
  <si>
    <t>Porca em aço para ancoragem de tirantes - D = 49 mm e C = 60 mm</t>
  </si>
  <si>
    <t>M2095</t>
  </si>
  <si>
    <t>Porca em aço para ancoragem de tirantes - D = 60 mm e C = 90 mm</t>
  </si>
  <si>
    <t>M2096</t>
  </si>
  <si>
    <t>Porca em aço para ancoragem de tirantes - D = 60 mm e C = 110 mm</t>
  </si>
  <si>
    <t>M2097</t>
  </si>
  <si>
    <t>Emulsão asfáltica - RR-2C</t>
  </si>
  <si>
    <t>M2100</t>
  </si>
  <si>
    <t>Placa de ancoragem para tirante de barra de aço - E = 16,0 mm e seção de 140 x 140 mm</t>
  </si>
  <si>
    <t>M2101</t>
  </si>
  <si>
    <t>Porca sextavada em aço para ancoragem de tirantes - D = 41 mm e C = 50 mm</t>
  </si>
  <si>
    <t>M2102</t>
  </si>
  <si>
    <t>Adesivo à base de PVA</t>
  </si>
  <si>
    <t>M2117</t>
  </si>
  <si>
    <t>Meio tubo de concreto simples - D = 0,40 m</t>
  </si>
  <si>
    <t>M2118</t>
  </si>
  <si>
    <t>Calha metálica semicircular corrugada e galvanizada, incluindo fixações - D = 400 mm</t>
  </si>
  <si>
    <t>M2119</t>
  </si>
  <si>
    <t>Mourão de madeira - H = 2,80 m e D = 0,15 m</t>
  </si>
  <si>
    <t>M2128</t>
  </si>
  <si>
    <t>Tinta esmalte sintético acetinado</t>
  </si>
  <si>
    <t>M2135</t>
  </si>
  <si>
    <t>Nonel de coluna (túnel) - C = 4,8 m</t>
  </si>
  <si>
    <t>M2137</t>
  </si>
  <si>
    <t>Tubo de PVC soldável para água fria - D = 50 mm (2")</t>
  </si>
  <si>
    <t>M2140</t>
  </si>
  <si>
    <t>Coroa de diamante linha AWG</t>
  </si>
  <si>
    <t>M2142</t>
  </si>
  <si>
    <t>Nonel de coluna - C = 4,8 m</t>
  </si>
  <si>
    <t>M2147</t>
  </si>
  <si>
    <t>Dente de corte para recicladora</t>
  </si>
  <si>
    <t>M2148</t>
  </si>
  <si>
    <t>Porta-dente de corte para fresadora e recicladora a frio</t>
  </si>
  <si>
    <t>M2150</t>
  </si>
  <si>
    <t>Selante elástico à base de poliuretano e asfalto</t>
  </si>
  <si>
    <t>M2152</t>
  </si>
  <si>
    <t>Aditivo de cura para concreto</t>
  </si>
  <si>
    <t>M2153</t>
  </si>
  <si>
    <t>Coroa de diamante linha HWG</t>
  </si>
  <si>
    <t>M2156</t>
  </si>
  <si>
    <t>Coroa de diamante linha NWG</t>
  </si>
  <si>
    <t>M2158</t>
  </si>
  <si>
    <t>Argamassa asfáltica</t>
  </si>
  <si>
    <t>M2160</t>
  </si>
  <si>
    <t>Tubo PEAD corrugado perfurado para drenagem - D = 100 mm</t>
  </si>
  <si>
    <t>M2162</t>
  </si>
  <si>
    <t>Coroa de widia linha AWG</t>
  </si>
  <si>
    <t>M2163</t>
  </si>
  <si>
    <t>Tubo de concreto armado PA1 - D = 0,40 m</t>
  </si>
  <si>
    <t>M2164</t>
  </si>
  <si>
    <t>Tubo de concreto armado PA2 - D = 0,40 m</t>
  </si>
  <si>
    <t>M2165</t>
  </si>
  <si>
    <t>Tubo de concreto armado PA3 - D = 0,40 m</t>
  </si>
  <si>
    <t>M2166</t>
  </si>
  <si>
    <t>Tubo de concreto armado PA4 - D = 0,40 m</t>
  </si>
  <si>
    <t>M2167</t>
  </si>
  <si>
    <t>Tubo de concreto armado PA1 - D = 0,60 m</t>
  </si>
  <si>
    <t>M2168</t>
  </si>
  <si>
    <t>Tubo de concreto armado PA2 - D = 0,60 m</t>
  </si>
  <si>
    <t>M2169</t>
  </si>
  <si>
    <t>Tubo de concreto armado PA3 - D = 0,60 m</t>
  </si>
  <si>
    <t>M2170</t>
  </si>
  <si>
    <t>Tubo de concreto armado PA4 - D = 0,60 m</t>
  </si>
  <si>
    <t>M2171</t>
  </si>
  <si>
    <t>Tubo de concreto armado PA1 - D = 0,80 m</t>
  </si>
  <si>
    <t>M2172</t>
  </si>
  <si>
    <t>Tubo de concreto armado PA2 - D = 0,80 m</t>
  </si>
  <si>
    <t>M2173</t>
  </si>
  <si>
    <t>Tubo de concreto armado PA3 - D = 0,80 m</t>
  </si>
  <si>
    <t>M2174</t>
  </si>
  <si>
    <t>Tubo de concreto armado PA4 - D = 0,80 m</t>
  </si>
  <si>
    <t>M2175</t>
  </si>
  <si>
    <t>Tubo de concreto armado PA1 - D = 1,00 m</t>
  </si>
  <si>
    <t>M2176</t>
  </si>
  <si>
    <t>Tubo de concreto armado PA2 - D = 1,00 m</t>
  </si>
  <si>
    <t>M2177</t>
  </si>
  <si>
    <t>Tubo de concreto armado PA3 - D = 1,00 m</t>
  </si>
  <si>
    <t>M2178</t>
  </si>
  <si>
    <t>Tubo de concreto armado PA4 - D = 1,00 m</t>
  </si>
  <si>
    <t>M2179</t>
  </si>
  <si>
    <t>Tubo de concreto armado PA1 - D = 1,20 m</t>
  </si>
  <si>
    <t>M2180</t>
  </si>
  <si>
    <t>Tubo de concreto armado PA2 - D = 1,20 m</t>
  </si>
  <si>
    <t>M2181</t>
  </si>
  <si>
    <t>Tubo de concreto armado PA3 - D = 1,20 m</t>
  </si>
  <si>
    <t>M2182</t>
  </si>
  <si>
    <t>Tubo de concreto armado PA4 - D = 1,20 m</t>
  </si>
  <si>
    <t>M2183</t>
  </si>
  <si>
    <t>Tubo de concreto armado PA1 - D = 1,50 m</t>
  </si>
  <si>
    <t>M2184</t>
  </si>
  <si>
    <t>Tubo de concreto armado PA2 - D = 1,50 m</t>
  </si>
  <si>
    <t>M2185</t>
  </si>
  <si>
    <t>Tubo de concreto armado PA3 - D = 1,50 m</t>
  </si>
  <si>
    <t>M2186</t>
  </si>
  <si>
    <t>Tubo de concreto armado PA4 - D = 1,50 m</t>
  </si>
  <si>
    <t>M2187</t>
  </si>
  <si>
    <t>Tubo de concreto armado PA1 - D = 0,50 m</t>
  </si>
  <si>
    <t>M2188</t>
  </si>
  <si>
    <t>Tubo de concreto armado PA2 - D = 0,50 m</t>
  </si>
  <si>
    <t>M2189</t>
  </si>
  <si>
    <t>Tubo de concreto armado PA3 - D = 0,50 m</t>
  </si>
  <si>
    <t>M2190</t>
  </si>
  <si>
    <t>Tubo de concreto armado PA4 - D = 0,50 m</t>
  </si>
  <si>
    <t>M2192</t>
  </si>
  <si>
    <t>Coroa de widia linha HWG</t>
  </si>
  <si>
    <t>M2193</t>
  </si>
  <si>
    <t>Coroa de widia linha NWG</t>
  </si>
  <si>
    <t>M2197</t>
  </si>
  <si>
    <t>Haste de paredes paralelas com niple linha NW</t>
  </si>
  <si>
    <t>M2198</t>
  </si>
  <si>
    <t>Trilho UIC60 em aço-carbono - C = 12 m</t>
  </si>
  <si>
    <t>M2200</t>
  </si>
  <si>
    <t>Trilho TR45 em aço-carbono - C = 12 m</t>
  </si>
  <si>
    <t>M2202</t>
  </si>
  <si>
    <t>Trilho TR57 em aço-carbono - C = 12 m</t>
  </si>
  <si>
    <t>M2204</t>
  </si>
  <si>
    <t>Trilho TR68 em aço-carbono - C = 12 m</t>
  </si>
  <si>
    <t>M2206</t>
  </si>
  <si>
    <t>Lubrificador de trilhos e de flanges de rodas</t>
  </si>
  <si>
    <t>M2207</t>
  </si>
  <si>
    <t>Tirefão - D = 24 mm e C = 188 mm</t>
  </si>
  <si>
    <t>M2208</t>
  </si>
  <si>
    <t>Tirefão - D = 22 mm e C = 155 mm</t>
  </si>
  <si>
    <t>M2209</t>
  </si>
  <si>
    <t>Retensor para via férrea de TR45</t>
  </si>
  <si>
    <t>M2210</t>
  </si>
  <si>
    <t>Retensor para via férrea de TR57</t>
  </si>
  <si>
    <t>M2211</t>
  </si>
  <si>
    <t>Retensor para via férrea de TR68</t>
  </si>
  <si>
    <t>M2213</t>
  </si>
  <si>
    <t>Placa de apoio em aço laminado para UIC60 com fixação rígida</t>
  </si>
  <si>
    <t>M2214</t>
  </si>
  <si>
    <t>Grampo elástico Pandrol para fixação elástica</t>
  </si>
  <si>
    <t>M2215</t>
  </si>
  <si>
    <t>Placa de apoio em aço laminado para TR45 com fixação elástica</t>
  </si>
  <si>
    <t>M2216</t>
  </si>
  <si>
    <t>Placa de apoio em aço laminado para TR57 com fixação elástica</t>
  </si>
  <si>
    <t>M2217</t>
  </si>
  <si>
    <t>Placa de apoio em aço laminado para TR68 com fixação elástica</t>
  </si>
  <si>
    <t>M2218</t>
  </si>
  <si>
    <t>Placa de apoio em aço laminado para TR45 com fixação rígida</t>
  </si>
  <si>
    <t>M2219</t>
  </si>
  <si>
    <t>Placa de apoio em aço laminado para TR57 com fixação rígida</t>
  </si>
  <si>
    <t>M2220</t>
  </si>
  <si>
    <t>Placa de apoio em aço laminado para TR68 com fixação rígida</t>
  </si>
  <si>
    <t>M2221</t>
  </si>
  <si>
    <t>Retensor para via férrea de UIC60</t>
  </si>
  <si>
    <t>M2222</t>
  </si>
  <si>
    <t>Placa de apoio em aço laminado para UIC60 com fixação elástica</t>
  </si>
  <si>
    <t>M2225</t>
  </si>
  <si>
    <t>Tala de junção TJ 45 não isolada com 6 furos</t>
  </si>
  <si>
    <t>par</t>
  </si>
  <si>
    <t>M2227</t>
  </si>
  <si>
    <t>Tala de junção TJ 57 não isolada com 6 furos</t>
  </si>
  <si>
    <t>M2229</t>
  </si>
  <si>
    <t>Tala de junção TJ 68 não isolada com 6 furos</t>
  </si>
  <si>
    <t>M2233</t>
  </si>
  <si>
    <t>Parafuso de cabeça abaulada em aço inox com porca e arruela de pressão para tala de junção - D = 25,4 mm</t>
  </si>
  <si>
    <t>M2234</t>
  </si>
  <si>
    <t>Tala de junção TJ 60 não isolada com 6 furos</t>
  </si>
  <si>
    <t>M2236</t>
  </si>
  <si>
    <t>AMV tipo TR45, abertura 1:8, bitola métrica</t>
  </si>
  <si>
    <t>M2237</t>
  </si>
  <si>
    <t>AMV tipo TR45, abertura 1:10, bitola métrica</t>
  </si>
  <si>
    <t>M2238</t>
  </si>
  <si>
    <t>AMV tipo TR45, abertura 1:12, bitola métrica</t>
  </si>
  <si>
    <t>M2239</t>
  </si>
  <si>
    <t>AMV tipo TR45, abertura 1:14, bitola métrica</t>
  </si>
  <si>
    <t>M2240</t>
  </si>
  <si>
    <t>AMV tipo TR57, abertura 1:8, bitola métrica</t>
  </si>
  <si>
    <t>M2241</t>
  </si>
  <si>
    <t>AMV tipo TR57, abertura 1:10, bitola métrica</t>
  </si>
  <si>
    <t>M2242</t>
  </si>
  <si>
    <t>AMV tipo TR57, abertura 1:12, bitola métrica</t>
  </si>
  <si>
    <t>M2243</t>
  </si>
  <si>
    <t>AMV tipo TR57, abertura 1:14, bitola métrica</t>
  </si>
  <si>
    <t>M2244</t>
  </si>
  <si>
    <t>AMV tipo TR57, abertura 1:20, bitola métrica</t>
  </si>
  <si>
    <t>M2245</t>
  </si>
  <si>
    <t>AMV tipo TR68, abertura 1:10, bitola métrica</t>
  </si>
  <si>
    <t>M2246</t>
  </si>
  <si>
    <t>AMV tipo TR68, abertura 1:12, bitola métrica</t>
  </si>
  <si>
    <t>M2247</t>
  </si>
  <si>
    <t>AMV tipo TR68, abertura 1:14, bitola métrica</t>
  </si>
  <si>
    <t>M2248</t>
  </si>
  <si>
    <t>AMV tipo UIC60, abertura 1:10, bitola métrica</t>
  </si>
  <si>
    <t>M2249</t>
  </si>
  <si>
    <t>AMV tipo TR68, abertura 1:20, bitola métrica</t>
  </si>
  <si>
    <t>M2250</t>
  </si>
  <si>
    <t>AMV tipo TR45, abertura 1:8, bitola larga</t>
  </si>
  <si>
    <t>M2251</t>
  </si>
  <si>
    <t>AMV tipo TR45, abertura 1:10, bitola larga</t>
  </si>
  <si>
    <t>M2252</t>
  </si>
  <si>
    <t>AMV tipo TR45, abertura 1:12, bitola larga</t>
  </si>
  <si>
    <t>M2253</t>
  </si>
  <si>
    <t>AMV tipo TR45, abertura 1:14, bitola larga</t>
  </si>
  <si>
    <t>M2254</t>
  </si>
  <si>
    <t>AMV tipo TR57, abertura 1:8, bitola larga</t>
  </si>
  <si>
    <t>M2255</t>
  </si>
  <si>
    <t>AMV tipo TR57, abertura 1:10, bitola larga</t>
  </si>
  <si>
    <t>M2256</t>
  </si>
  <si>
    <t>AMV tipo TR57, abertura 1:12, bitola larga</t>
  </si>
  <si>
    <t>M2257</t>
  </si>
  <si>
    <t>AMV tipo TR57, abertura 1:14, bitola larga</t>
  </si>
  <si>
    <t>M2258</t>
  </si>
  <si>
    <t>AMV tipo TR57, abertura 1:20, bitola larga</t>
  </si>
  <si>
    <t>M2259</t>
  </si>
  <si>
    <t>AMV tipo TR68, abertura 1:10, bitola larga</t>
  </si>
  <si>
    <t>M2260</t>
  </si>
  <si>
    <t>AMV tipo TR68, abertura 1:12, bitola larga</t>
  </si>
  <si>
    <t>M2261</t>
  </si>
  <si>
    <t>AMV tipo TR68, abertura 1:14, bitola larga</t>
  </si>
  <si>
    <t>M2262</t>
  </si>
  <si>
    <t>AMV tipo UIC60, abertura 1:10, bitola larga</t>
  </si>
  <si>
    <t>M2263</t>
  </si>
  <si>
    <t>AMV tipo TR68, abertura 1:20, bitola larga</t>
  </si>
  <si>
    <t>M2264</t>
  </si>
  <si>
    <t>AMV tipo TR45, abertura 1:8, bitola mista</t>
  </si>
  <si>
    <t>M2265</t>
  </si>
  <si>
    <t>AMV tipo TR45, abertura 1:10, bitola mista</t>
  </si>
  <si>
    <t>M2266</t>
  </si>
  <si>
    <t>AMV tipo TR45, abertura 1:12, bitola mista</t>
  </si>
  <si>
    <t>M2267</t>
  </si>
  <si>
    <t>AMV tipo TR45, abertura 1:14, bitola mista</t>
  </si>
  <si>
    <t>M2268</t>
  </si>
  <si>
    <t>AMV tipo TR57, abertura 1:8, bitola mista</t>
  </si>
  <si>
    <t>M2269</t>
  </si>
  <si>
    <t>AMV tipo TR57, abertura 1:10, bitola mista</t>
  </si>
  <si>
    <t>M2270</t>
  </si>
  <si>
    <t>AMV tipo TR57, abertura 1:12, bitola mista</t>
  </si>
  <si>
    <t>M2271</t>
  </si>
  <si>
    <t>AMV tipo TR57, abertura 1:14, bitola mista</t>
  </si>
  <si>
    <t>M2272</t>
  </si>
  <si>
    <t>AMV tipo TR57, abertura 1:20, bitola mista</t>
  </si>
  <si>
    <t>M2273</t>
  </si>
  <si>
    <t>AMV tipo TR68, abertura 1:10, bitola mista</t>
  </si>
  <si>
    <t>M2274</t>
  </si>
  <si>
    <t>AMV tipo TR68, abertura 1:12, bitola mista</t>
  </si>
  <si>
    <t>M2275</t>
  </si>
  <si>
    <t>AMV tipo TR68, abertura 1:14, bitola mista</t>
  </si>
  <si>
    <t>M2276</t>
  </si>
  <si>
    <t>Revestimento com conector linha AW</t>
  </si>
  <si>
    <t>M2277</t>
  </si>
  <si>
    <t>AMV tipo TR68, abertura 1:20, bitola mista</t>
  </si>
  <si>
    <t>M2281</t>
  </si>
  <si>
    <t>Dormente de madeira bitola larga - C = 280 cm, L = 24 cm e H = 17 cm</t>
  </si>
  <si>
    <t>M2282</t>
  </si>
  <si>
    <t>Dormente de madeira bitola métrica - C = 200 cm, L = 22 cm e H = 16 cm</t>
  </si>
  <si>
    <t>M2284</t>
  </si>
  <si>
    <t>Revestimento com conector linha HW</t>
  </si>
  <si>
    <t>M2285</t>
  </si>
  <si>
    <t>Revestimento com conector linha NW</t>
  </si>
  <si>
    <t>M2292</t>
  </si>
  <si>
    <t>AMV tipo UIC60, abertura 1:12, bitola métrica</t>
  </si>
  <si>
    <t>M2293</t>
  </si>
  <si>
    <t>AMV tipo UIC60, abertura 1:14, bitola métrica</t>
  </si>
  <si>
    <t>M2294</t>
  </si>
  <si>
    <t>AMV tipo UIC60, abertura 1:20, bitola métrica</t>
  </si>
  <si>
    <t>M2298</t>
  </si>
  <si>
    <t>AMV tipo UIC60, abertura 1:10, bitola mista</t>
  </si>
  <si>
    <t>M2299</t>
  </si>
  <si>
    <t>AMV tipo UIC60, abertura 1:12, bitola mista</t>
  </si>
  <si>
    <t>M2300</t>
  </si>
  <si>
    <t>AMV tipo UIC60, abertura 1:14, bitola mista</t>
  </si>
  <si>
    <t>M2301</t>
  </si>
  <si>
    <t>AMV tipo UIC60, abertura 1:20, bitola mista</t>
  </si>
  <si>
    <t>M2303</t>
  </si>
  <si>
    <t>Sapata de widia linha NW</t>
  </si>
  <si>
    <t>M2304</t>
  </si>
  <si>
    <t>Broca de arraste com três asas linha NW</t>
  </si>
  <si>
    <t>M2308</t>
  </si>
  <si>
    <t>Dormente de madeira para pontes - C = 300 cm, L = 25 cm e H = 20 cm</t>
  </si>
  <si>
    <t>M2313</t>
  </si>
  <si>
    <t>AMV tipo UIC60, abertura 1:12, bitola larga</t>
  </si>
  <si>
    <t>M2314</t>
  </si>
  <si>
    <t>AMV tipo UIC60, abertura 1:14, bitola larga</t>
  </si>
  <si>
    <t>M2316</t>
  </si>
  <si>
    <t>AMV tipo UIC60, abertura 1:20, bitola larga</t>
  </si>
  <si>
    <t>M2317</t>
  </si>
  <si>
    <t>Tubo de revestimento em aço-carbono schedule 40 para estaca raiz - ponteira schedule 80, D = 141,3 mm, peso 24 kg/m</t>
  </si>
  <si>
    <t>M2318</t>
  </si>
  <si>
    <t>Tubo de revestimento em aço-carbono schedule 40 para estaca raiz - ponteira schedule 80, D = 168,3 mm, peso 31 kg/m</t>
  </si>
  <si>
    <t>M2319</t>
  </si>
  <si>
    <t>Tubo de revestimento em aço-carbono schedule 40 para estaca raiz - ponteira schedule 80, D = 219,1 mm, peso 47 kg/m</t>
  </si>
  <si>
    <t>M2320</t>
  </si>
  <si>
    <t>Tubo de revestimento em aço-carbono schedule 40 para estaca raiz - ponteira schedule 80, D = 273,0 mm, peso 67 kg/m</t>
  </si>
  <si>
    <t>M2322</t>
  </si>
  <si>
    <t>Tubo de revestimento em aço-carbono schedule 40 para estaca raiz - ponteira schedule 80, D = 406,0 mm, peso 143 kg/m</t>
  </si>
  <si>
    <t>M2325</t>
  </si>
  <si>
    <t>Anel de compensação angular para tirantes com diâmetro de 30 mm</t>
  </si>
  <si>
    <t>M2326</t>
  </si>
  <si>
    <t>Anel de compensação angular para tirantes com diâmetro de 32 mm</t>
  </si>
  <si>
    <t>M2327</t>
  </si>
  <si>
    <t>Anel de compensação angular para tirantes com diâmetro de 40 mm</t>
  </si>
  <si>
    <t>M2328</t>
  </si>
  <si>
    <t>Anel de compensação angular para tirantes com diâmetro de 44 mm</t>
  </si>
  <si>
    <t>M2329</t>
  </si>
  <si>
    <t>Anel de compensação angular para tirantes com diâmetro de 50 mm</t>
  </si>
  <si>
    <t>M2330</t>
  </si>
  <si>
    <t>Anel de compensação angular para tirantes com diâmetro de 53 mm</t>
  </si>
  <si>
    <t>M2331</t>
  </si>
  <si>
    <t>Anel de compensação angular para tirantes com diâmetro de 57 mm</t>
  </si>
  <si>
    <t>M2332</t>
  </si>
  <si>
    <t>Anel de compensação angular para tirantes com diâmetro de 63 mm</t>
  </si>
  <si>
    <t>M2333</t>
  </si>
  <si>
    <t>Anel de compensação angular para tirantes com diâmetro de 69 mm</t>
  </si>
  <si>
    <t>M2334</t>
  </si>
  <si>
    <t>Coroa de widia linha BWG</t>
  </si>
  <si>
    <t>M2352</t>
  </si>
  <si>
    <t>Conjunto para solda aluminotérmica de TR45 - porção, fôrmas, acendedor, pasta de vedação e cadinho descartável</t>
  </si>
  <si>
    <t>M2353</t>
  </si>
  <si>
    <t>Conjunto para solda aluminotérmica de TR57 - porção, fôrmas, acendedor, pasta de vedação e cadinho descartável</t>
  </si>
  <si>
    <t>M2354</t>
  </si>
  <si>
    <t>Conjunto para solda aluminotérmica de TR68 - porção, fôrmas, acendedor, pasta de vedação e cadinho descartável</t>
  </si>
  <si>
    <t>M2355</t>
  </si>
  <si>
    <t>Conjunto para solda aluminotérmica de UIC60 - porção, fôrmas, acendedor, pasta de vedação e cadinho descartável</t>
  </si>
  <si>
    <t>M2356</t>
  </si>
  <si>
    <t>Brita padrão para lastro ferroviário</t>
  </si>
  <si>
    <t>M2358</t>
  </si>
  <si>
    <t>Palmilha de borracha para dormente de concreto</t>
  </si>
  <si>
    <t>M2364</t>
  </si>
  <si>
    <t>Broca para furar trilho - D = 29 mm (1 1/8")</t>
  </si>
  <si>
    <t>M2365</t>
  </si>
  <si>
    <t>Disco de corte abrasivo para máquina para serrar trilho - D = 350 mm</t>
  </si>
  <si>
    <t>M2370</t>
  </si>
  <si>
    <t>Dormentes de madeira para AMV</t>
  </si>
  <si>
    <t>M2379</t>
  </si>
  <si>
    <t>Coroa de diamante linha BWG</t>
  </si>
  <si>
    <t>M2383</t>
  </si>
  <si>
    <t>Revestimento com conector linha BW</t>
  </si>
  <si>
    <t>M2386</t>
  </si>
  <si>
    <t>Corda de poliamida - D = 12,0 mm e capacidade de carga de 2.200 kg</t>
  </si>
  <si>
    <t>M2388</t>
  </si>
  <si>
    <t>Broca de widia - D = 16 mm e C = 150 mm</t>
  </si>
  <si>
    <t>M2389</t>
  </si>
  <si>
    <t>Broca de widia - D = 19 mm e C = 160 mm</t>
  </si>
  <si>
    <t>M2420</t>
  </si>
  <si>
    <t>Parafuso de cabeça abaulada em aço inox com porca e arruela - D = 8 mm (M8) e C = 50 mm</t>
  </si>
  <si>
    <t>M2421</t>
  </si>
  <si>
    <t>Mangueira cristal trançada de PVC com pressão de trabalho de 1,50 MPa (250 psi) - D = 9,5 mm (3/8")</t>
  </si>
  <si>
    <t>M2423</t>
  </si>
  <si>
    <t>Fôrma plástica para nicho de protensão de cordoalha - D = 15,2 mm</t>
  </si>
  <si>
    <t>M2424</t>
  </si>
  <si>
    <t>Fôrma plástica para nicho de protensão de cordoalha - D = 12,7 mm</t>
  </si>
  <si>
    <t>M2425</t>
  </si>
  <si>
    <t>Cordoalha engraxada tipo CP 190 RB - D = 15,2 mm</t>
  </si>
  <si>
    <t>M2426</t>
  </si>
  <si>
    <t>Cordoalha engraxada tipo CP 190 RB - D = 12,7 mm</t>
  </si>
  <si>
    <t>M2427</t>
  </si>
  <si>
    <t>Bainha metálica para protensão - D = 35 mm</t>
  </si>
  <si>
    <t>M2428</t>
  </si>
  <si>
    <t>Bainha metálica para protensão - D = 30 mm</t>
  </si>
  <si>
    <t>M2429</t>
  </si>
  <si>
    <t>Ancoragem passiva aderente para 8 cordoalhas - D = 15,2 mm</t>
  </si>
  <si>
    <t>M2430</t>
  </si>
  <si>
    <t>Ancoragem passiva aderente para 31 cordoalhas - D = 15,2 mm</t>
  </si>
  <si>
    <t>M2431</t>
  </si>
  <si>
    <t>Ancoragem ativa para cordoalha engraxada - D = 12,7 mm</t>
  </si>
  <si>
    <t>M2432</t>
  </si>
  <si>
    <t>Ancoragem ativa para cordoalha engraxada - D = 15,2 mm</t>
  </si>
  <si>
    <t>M2433</t>
  </si>
  <si>
    <t>Ancoragem passiva aderente para 10 cordoalhas - D = 12,7 mm</t>
  </si>
  <si>
    <t>M2434</t>
  </si>
  <si>
    <t>Ancoragem passiva aderente para 12 cordoalhas - D = 12,7 mm</t>
  </si>
  <si>
    <t>M2435</t>
  </si>
  <si>
    <t>Ancoragem passiva aderente para 12 cordoalhas - D = 15,2 mm</t>
  </si>
  <si>
    <t>M2436</t>
  </si>
  <si>
    <t>Ancoragem passiva aderente para 15 cordoalhas - D = 12,7 mm</t>
  </si>
  <si>
    <t>M2437</t>
  </si>
  <si>
    <t>Ancoragem passiva aderente para 15 cordoalhas - D = 15,2 mm</t>
  </si>
  <si>
    <t>M2438</t>
  </si>
  <si>
    <t>Ancoragem passiva aderente para 19 cordoalhas - D = 12,7 mm</t>
  </si>
  <si>
    <t>M2439</t>
  </si>
  <si>
    <t>Ancoragem passiva aderente para 19 cordoalhas - D = 15,2 mm</t>
  </si>
  <si>
    <t>M2440</t>
  </si>
  <si>
    <t>Ancoragem passiva aderente para 22 cordoalhas - D = 12,7 mm</t>
  </si>
  <si>
    <t>M2441</t>
  </si>
  <si>
    <t>Ancoragem passiva aderente para 22 cordoalhas - D = 15,2 mm</t>
  </si>
  <si>
    <t>M2442</t>
  </si>
  <si>
    <t>Ancoragem passiva aderente para 27 cordoalhas - D = 12,7 mm</t>
  </si>
  <si>
    <t>M2443</t>
  </si>
  <si>
    <t>Ancoragem passiva aderente para 27 cordoalhas - D = 15,2 mm</t>
  </si>
  <si>
    <t>M2444</t>
  </si>
  <si>
    <t>Ancoragem passiva aderente para 31 cordoalhas - D = 12,7 mm</t>
  </si>
  <si>
    <t>M2445</t>
  </si>
  <si>
    <t>Ancoragem passiva aderente para 4 cordoalhas - D = 12,7 mm</t>
  </si>
  <si>
    <t>M2446</t>
  </si>
  <si>
    <t>Ancoragem passiva aderente para 4 cordoalhas - D = 15,2 mm</t>
  </si>
  <si>
    <t>M2447</t>
  </si>
  <si>
    <t>Ancoragem passiva aderente para 6 cordoalhas - D = 12,7 mm</t>
  </si>
  <si>
    <t>M2448</t>
  </si>
  <si>
    <t>Ancoragem passiva aderente para 6 cordoalhas - D = 15,2 mm</t>
  </si>
  <si>
    <t>M2449</t>
  </si>
  <si>
    <t>Ancoragem passiva aderente para 7 cordoalhas - D = 12,7 mm</t>
  </si>
  <si>
    <t>M2450</t>
  </si>
  <si>
    <t>Ancoragem passiva aderente para 7 cordoalhas - D = 15,2 mm</t>
  </si>
  <si>
    <t>M2451</t>
  </si>
  <si>
    <t>Ancoragem passiva aderente para 8 cordoalhas - D = 12,7 mm</t>
  </si>
  <si>
    <t>M2452</t>
  </si>
  <si>
    <t>Ancoragem passiva aderente para 9 cordoalhas - D = 12,7 mm</t>
  </si>
  <si>
    <t>M2453</t>
  </si>
  <si>
    <t>Ancoragem passiva aderente para 9 cordoalhas - D = 15,2 mm</t>
  </si>
  <si>
    <t>M2454</t>
  </si>
  <si>
    <t>Ancoragem passiva aderente para lajes para 1 cordoalha - D = 12,7 mm</t>
  </si>
  <si>
    <t>M2455</t>
  </si>
  <si>
    <t>Ancoragem passiva aderente para lajes para 1 cordoalha - D = 15,2 mm</t>
  </si>
  <si>
    <t>M2456</t>
  </si>
  <si>
    <t>Ancoragem passiva aderente para lajes para 2 cordoalhas - D = 12,7 mm</t>
  </si>
  <si>
    <t>M2457</t>
  </si>
  <si>
    <t>Ancoragem passiva aderente para lajes para 2 cordoalhas - D = 15,2 mm</t>
  </si>
  <si>
    <t>M2458</t>
  </si>
  <si>
    <t>Ancoragem passiva aderente para lajes para 3 cordoalhas - D = 12,7 mm</t>
  </si>
  <si>
    <t>M2459</t>
  </si>
  <si>
    <t>Ancoragem passiva aderente para lajes para 3 cordoalhas - D = 15,2 mm</t>
  </si>
  <si>
    <t>M2460</t>
  </si>
  <si>
    <t>Ancoragem passiva aderente para lajes para 4 cordoalhas - D = 12,7 mm</t>
  </si>
  <si>
    <t>M2461</t>
  </si>
  <si>
    <t>Ancoragem passiva aderente para lajes para 4 cordoalhas - D = 15,2 mm</t>
  </si>
  <si>
    <t>M2465</t>
  </si>
  <si>
    <t>Bainha metálica para protensão - D = 40 mm</t>
  </si>
  <si>
    <t>M2466</t>
  </si>
  <si>
    <t>Bainha metálica para protensão - D = 45 mm</t>
  </si>
  <si>
    <t>M2467</t>
  </si>
  <si>
    <t>Bainha metálica para protensão - D = 50 mm</t>
  </si>
  <si>
    <t>M2468</t>
  </si>
  <si>
    <t>Bainha metálica para protensão - D = 55 mm</t>
  </si>
  <si>
    <t>M2469</t>
  </si>
  <si>
    <t>Bainha metálica para protensão - D = 60 mm</t>
  </si>
  <si>
    <t>M2471</t>
  </si>
  <si>
    <t>Bainha metálica para protensão - D = 70 mm</t>
  </si>
  <si>
    <t>M2472</t>
  </si>
  <si>
    <t>Bainha metálica para protensão - D = 75 mm</t>
  </si>
  <si>
    <t>M2473</t>
  </si>
  <si>
    <t>Bainha metálica para protensão - D = 80 mm</t>
  </si>
  <si>
    <t>M2474</t>
  </si>
  <si>
    <t>Bainha metálica para protensão - D = 85 mm</t>
  </si>
  <si>
    <t>M2475</t>
  </si>
  <si>
    <t>Bainha metálica para protensão - D = 90 mm</t>
  </si>
  <si>
    <t>M2476</t>
  </si>
  <si>
    <t>Bainha metálica para protensão - D = 95 mm</t>
  </si>
  <si>
    <t>M2477</t>
  </si>
  <si>
    <t>Bainha metálica para protensão - D = 100 mm</t>
  </si>
  <si>
    <t>M2478</t>
  </si>
  <si>
    <t>Bainha metálica para protensão - D = 110 mm</t>
  </si>
  <si>
    <t>M2479</t>
  </si>
  <si>
    <t>Bainha metálica para protensão - D = 120 mm</t>
  </si>
  <si>
    <t>M2480</t>
  </si>
  <si>
    <t>Bainha metálica para protensão - D = 130 mm</t>
  </si>
  <si>
    <t>M2481</t>
  </si>
  <si>
    <t>Bainha metálica ovalizada para protensão - seção de 19 x 36 mm</t>
  </si>
  <si>
    <t>M2482</t>
  </si>
  <si>
    <t>Bainha metálica ovalizada para protensão - seção de 19 x 48 mm</t>
  </si>
  <si>
    <t>M2483</t>
  </si>
  <si>
    <t>Bainha metálica ovalizada para protensão - seção de 19 x 62 mm</t>
  </si>
  <si>
    <t>M2484</t>
  </si>
  <si>
    <t>Bainha metálica ovalizada para protensão - seção de 22 x 32 mm</t>
  </si>
  <si>
    <t>M2485</t>
  </si>
  <si>
    <t>Bainha metálica ovalizada para protensão - seção de 22 x 55 mm</t>
  </si>
  <si>
    <t>M2486</t>
  </si>
  <si>
    <t>Bainha metálica ovalizada para protensão - seção de 22 x 73 mm</t>
  </si>
  <si>
    <t>M2487</t>
  </si>
  <si>
    <t>Espaçador plástico tipo centralizador carambola para grampo de barra de aço - D ≤ 25,4 mm</t>
  </si>
  <si>
    <t>M2488</t>
  </si>
  <si>
    <t>Cinta para elevação de cargas tipo Grab com 1 ramal, anel de suspensão e gancho - C = 3 m a 5 m, capacidade de carga de 5.000 kg, F. S. = 4:1</t>
  </si>
  <si>
    <t>M2489</t>
  </si>
  <si>
    <t>Cinta para elevação de cargas tipo Grab com 2 ramais, anel de suspensão e ganchos - C = 3 m a 5 m, capacidade de carga de 5.000 kg, F. S. = 4:1</t>
  </si>
  <si>
    <t>M2490</t>
  </si>
  <si>
    <t>Cinta para elevação de cargas tipo sling com 1 ramal - C = 2 m a 3 m, capacidade de carga de 1.000 kg, F. S. = 7:1</t>
  </si>
  <si>
    <t>M2500</t>
  </si>
  <si>
    <t>Chapa metálica corrugada galvanizada para tunnel liner - E = 2,2 mm e D = 1,2 m</t>
  </si>
  <si>
    <t>M2501</t>
  </si>
  <si>
    <t>Chapa metálica corrugada galvanizada para tunnel liner - E = 2,2 mm e D = 1,4 m</t>
  </si>
  <si>
    <t>M2502</t>
  </si>
  <si>
    <t>Chapa metálica corrugada galvanizada para tunnel liner - E = 2,2 mm e D = 1,6 m</t>
  </si>
  <si>
    <t>M2503</t>
  </si>
  <si>
    <t>Chapa metálica corrugada galvanizada para tunnel liner - E = 2,2 mm e D = 1,8 m</t>
  </si>
  <si>
    <t>M2504</t>
  </si>
  <si>
    <t>Chapa metálica corrugada galvanizada para tunnel liner - E = 2,2 mm e D = 2,0 m</t>
  </si>
  <si>
    <t>M2505</t>
  </si>
  <si>
    <t>Chapa metálica corrugada galvanizada para tunnel liner - E = 2,2 mm e D = 2,2 m</t>
  </si>
  <si>
    <t>M2506</t>
  </si>
  <si>
    <t>Chapa metálica corrugada galvanizada para tunnel liner - E = 2,2 mm e D = 2,4 m</t>
  </si>
  <si>
    <t>M2507</t>
  </si>
  <si>
    <t>Chapa metálica corrugada galvanizada para tunnel liner - E = 2,2 mm e D = 2,6 m</t>
  </si>
  <si>
    <t>M2508</t>
  </si>
  <si>
    <t>Chapa metálica corrugada galvanizada para tunnel liner - E = 2,2 mm e D = 2,8 m</t>
  </si>
  <si>
    <t>M2509</t>
  </si>
  <si>
    <t>Chapa metálica corrugada galvanizada para tunnel liner - E = 2,2 mm e D = 3,0 m</t>
  </si>
  <si>
    <t>M2510</t>
  </si>
  <si>
    <t>Chapa metálica corrugada galvanizada para tunnel liner - E = 2,7 mm e D = 3,2 m</t>
  </si>
  <si>
    <t>M2511</t>
  </si>
  <si>
    <t>Chapa metálica corrugada galvanizada para tunnel liner - E = 2,7 mm e D = 3,4 m</t>
  </si>
  <si>
    <t>M2512</t>
  </si>
  <si>
    <t>Chapa metálica corrugada galvanizada para tunnel liner - E = 2,7 mm e D = 3,6 m</t>
  </si>
  <si>
    <t>M2513</t>
  </si>
  <si>
    <t>Chapa metálica corrugada galvanizada para tunnel liner - E = 2,7 mm e D = 3,8 m</t>
  </si>
  <si>
    <t>M2514</t>
  </si>
  <si>
    <t>Chapa metálica corrugada galvanizada para tunnel liner - E = 2,7 mm e D = 4,0 m</t>
  </si>
  <si>
    <t>M2515</t>
  </si>
  <si>
    <t>Chapa metálica corrugada galvanizada para tunnel liner - E = 3,4 mm e D = 4,2 m</t>
  </si>
  <si>
    <t>M2516</t>
  </si>
  <si>
    <t>Chapa metálica corrugada galvanizada para tunnel liner - E = 3,4 mm e D = 4,4 m</t>
  </si>
  <si>
    <t>M2517</t>
  </si>
  <si>
    <t>Chapa metálica corrugada galvanizada para tunnel liner - E = 3,4 mm e D = 4,6 m</t>
  </si>
  <si>
    <t>M2518</t>
  </si>
  <si>
    <t>Chapa metálica corrugada galvanizada para tunnel liner - E = 3,9 mm e D = 4,8 m</t>
  </si>
  <si>
    <t>M2519</t>
  </si>
  <si>
    <t>Chapa metálica corrugada galvanizada para tunnel liner - E = 3,9 mm e D = 5,0 m</t>
  </si>
  <si>
    <t>M2520</t>
  </si>
  <si>
    <t>Chapa metálica corrugada galvanizada revestida com epóxi para tunnel liner - E = 2,2 mm e D = 1,2 m</t>
  </si>
  <si>
    <t>M2521</t>
  </si>
  <si>
    <t>Chapa metálica corrugada galvanizada revestida com epóxi para tunnel liner - E = 2,2 mm e D = 1,4 m</t>
  </si>
  <si>
    <t>M2522</t>
  </si>
  <si>
    <t>Chapa metálica corrugada galvanizada revestida com epóxi para tunnel liner - E = 2,2 mm e D = 1,6 m</t>
  </si>
  <si>
    <t>M2523</t>
  </si>
  <si>
    <t>Chapa metálica corrugada galvanizada revestida com epóxi para tunnel liner - E = 2,2 mm e D = 1,8 m</t>
  </si>
  <si>
    <t>M2524</t>
  </si>
  <si>
    <t>Chapa metálica corrugada galvanizada revestida com epóxi para tunnel liner - E = 2,2 mm e D = 2,0 m</t>
  </si>
  <si>
    <t>M2525</t>
  </si>
  <si>
    <t>Chapa metálica corrugada galvanizada revestida com epóxi para tunnel liner - E = 2,2 mm e D = 2,2 m</t>
  </si>
  <si>
    <t>M2526</t>
  </si>
  <si>
    <t>Chapa metálica corrugada galvanizada revestida com epóxi para tunnel liner - E = 2,2 mm e D = 2,4 m</t>
  </si>
  <si>
    <t>M2527</t>
  </si>
  <si>
    <t>Chapa metálica corrugada galvanizada revestida com epóxi para tunnel liner - E = 2,2 mm e D = 2,6 m</t>
  </si>
  <si>
    <t>M2528</t>
  </si>
  <si>
    <t>Chapa metálica corrugada galvanizada revestida com epóxi para tunnel liner - E = 2,2 mm e D = 2,8 m</t>
  </si>
  <si>
    <t>M2529</t>
  </si>
  <si>
    <t>Chapa metálica corrugada galvanizada revestida com epóxi para tunnel liner - E = 2,2 mm e D = 3,0 m</t>
  </si>
  <si>
    <t>M2530</t>
  </si>
  <si>
    <t>Chapa metálica corrugada galvanizada revestida com epóxi para tunnel liner - E = 2,7 mm e D = 3,2 m</t>
  </si>
  <si>
    <t>M2531</t>
  </si>
  <si>
    <t>Chapa múltipla metálica corrugada galvanizada tipo MP 100 ou similar - E = 1,60 mm e D = 0,60 m</t>
  </si>
  <si>
    <t>M2532</t>
  </si>
  <si>
    <t>Chapa múltipla metálica corrugada galvanizada tipo MP 100 ou similar - E = 1,60 mm e D = 0,70 m</t>
  </si>
  <si>
    <t>M2533</t>
  </si>
  <si>
    <t>Chapa múltipla metálica corrugada galvanizada tipo MP 100 ou similar - E = 1,60 mm e D = 0,80 m</t>
  </si>
  <si>
    <t>M2534</t>
  </si>
  <si>
    <t>Chapa múltipla metálica corrugada galvanizada tipo MP 100 ou similar - E = 1,60 mm e D = 0,90 m</t>
  </si>
  <si>
    <t>M2535</t>
  </si>
  <si>
    <t>Chapa múltipla metálica corrugada galvanizada tipo MP 100 ou similar - E = 1,60 mm e D = 1,00 m</t>
  </si>
  <si>
    <t>M2536</t>
  </si>
  <si>
    <t>Chapa múltipla metálica corrugada galvanizada tipo MP 100 ou similar - E = 1,60 mm e D = 1,10 m</t>
  </si>
  <si>
    <t>M2537</t>
  </si>
  <si>
    <t>Chapa múltipla metálica corrugada galvanizada tipo MP 100 ou similar - E = 1,60 mm e D = 1,20 m</t>
  </si>
  <si>
    <t>M2538</t>
  </si>
  <si>
    <t>Chapa múltipla metálica corrugada galvanizada tipo MP 100 ou similar - E = 1,60 mm e D = 1,30 m</t>
  </si>
  <si>
    <t>M2539</t>
  </si>
  <si>
    <t>Chapa múltipla metálica corrugada galvanizada tipo MP 100 ou similar - E = 1,60 mm e D = 1,40 m</t>
  </si>
  <si>
    <t>M2540</t>
  </si>
  <si>
    <t>Chapa múltipla metálica corrugada galvanizada tipo MP 100 ou similar - E = 1,60 mm e D = 1,50 m</t>
  </si>
  <si>
    <t>M2541</t>
  </si>
  <si>
    <t>Chapa múltipla metálica corrugada galvanizada tipo MP 100 ou similar - E = 1,60 mm e D = 1,60 m</t>
  </si>
  <si>
    <t>M2542</t>
  </si>
  <si>
    <t>Chapa múltipla metálica corrugada galvanizada tipo MP 100 ou similar - E = 1,60 mm e D = 1,70 m</t>
  </si>
  <si>
    <t>M2543</t>
  </si>
  <si>
    <t>Chapa múltipla metálica corrugada galvanizada tipo MP 100 ou similar - E = 1,60 mm e D = 1,80 m</t>
  </si>
  <si>
    <t>M2544</t>
  </si>
  <si>
    <t>Chapa múltipla metálica corrugada galvanizada tipo MP 100 ou similar - E = 2,00 mm e D = 1,90 m</t>
  </si>
  <si>
    <t>M2545</t>
  </si>
  <si>
    <t>Chapa múltipla metálica corrugada galvanizada tipo MP 100 ou similar - E = 2,00 mm e D = 2,00 m</t>
  </si>
  <si>
    <t>M2546</t>
  </si>
  <si>
    <t>Chapa múltipla metálica corrugada galvanizada tipo MP 100 ou similar - E = 2,00 mm e D = 2,10 m</t>
  </si>
  <si>
    <t>M2547</t>
  </si>
  <si>
    <t>Chapa múltipla metálica corrugada galvanizada tipo MP 100 ou similar - E = 2,00 mm e D = 2,20 m</t>
  </si>
  <si>
    <t>M2548</t>
  </si>
  <si>
    <t>Chapa múltipla metálica corrugada galvanizada tipo MP 100 ou similar - E = 2,00 mm e D = 2,30 m</t>
  </si>
  <si>
    <t>M2549</t>
  </si>
  <si>
    <t>Chapa múltipla metálica corrugada galvanizada tipo MP 100 ou similar - E = 2,70 mm e D = 2,40 m</t>
  </si>
  <si>
    <t>M2550</t>
  </si>
  <si>
    <t>Chapa múltipla metálica corrugada galvanizada tipo MP 100 ou similar - E = 3,40 mm e D = 2,50 m</t>
  </si>
  <si>
    <t>M2551</t>
  </si>
  <si>
    <t>Chapa múltipla metálica corrugada galvanizada tipo MP 100 ou similar - E = 3,40 mm e D = 2,60 m</t>
  </si>
  <si>
    <t>M2552</t>
  </si>
  <si>
    <t>Chapa múltipla metálica corrugada galvanizada tipo MP 100 ou similar - E = 3,40 mm e D = 2,70 m</t>
  </si>
  <si>
    <t>M2553</t>
  </si>
  <si>
    <t>Chapa múltipla metálica corrugada galvanizada tipo MP 100 ou similar - E = 3,40 mm e D = 2,80 m</t>
  </si>
  <si>
    <t>M2554</t>
  </si>
  <si>
    <t>Chapa múltipla metálica corrugada galvanizada tipo MP 152 ou similar - E = 2,70 mm e D = 1,50 m</t>
  </si>
  <si>
    <t>M2555</t>
  </si>
  <si>
    <t>Chapa múltipla metálica corrugada galvanizada tipo MP 152 ou similar - E = 2,70 mm e D = 1,80 m</t>
  </si>
  <si>
    <t>M2556</t>
  </si>
  <si>
    <t>Chapa múltipla metálica corrugada galvanizada tipo MP 152 ou similar - E = 2,70 mm e D = 1,90 m</t>
  </si>
  <si>
    <t>M2557</t>
  </si>
  <si>
    <t>Chapa múltipla metálica corrugada galvanizada tipo MP 152 ou similar - E = 2,70 mm e D = 2,15 m</t>
  </si>
  <si>
    <t>M2558</t>
  </si>
  <si>
    <t>Chapa múltipla metálica corrugada galvanizada tipo MP 152 ou similar - E = 2,70 mm e D = 2,30 m</t>
  </si>
  <si>
    <t>M2559</t>
  </si>
  <si>
    <t>Chapa múltipla metálica corrugada galvanizada tipo MP 152 ou similar - E = 2,70 mm e D = 2,65 m</t>
  </si>
  <si>
    <t>M2560</t>
  </si>
  <si>
    <t>Chapa múltipla metálica corrugada galvanizada tipo MP 152 ou similar - E = 2,70 mm e D = 3,05 m</t>
  </si>
  <si>
    <t>M2561</t>
  </si>
  <si>
    <t>Chapa múltipla metálica corrugada galvanizada tipo MP 152 ou similar - E = 2,70 mm e D = 3,20 m</t>
  </si>
  <si>
    <t>M2562</t>
  </si>
  <si>
    <t>Chapa múltipla metálica corrugada galvanizada tipo MP 152 ou similar - E = 2,70 mm e D = 3,40 m</t>
  </si>
  <si>
    <t>M2563</t>
  </si>
  <si>
    <t>Chapa múltipla metálica corrugada galvanizada tipo MP 152 ou similar - E = 2,70 mm e D = 3,65 m</t>
  </si>
  <si>
    <t>M2564</t>
  </si>
  <si>
    <t>Chapa múltipla metálica corrugada galvanizada tipo MP 152 ou similar - E = 2,70 mm e D = 3,80 m</t>
  </si>
  <si>
    <t>M2565</t>
  </si>
  <si>
    <t>Chapa múltipla metálica corrugada galvanizada tipo MP 152 ou similar - E = 2,70 mm e D = 4,20 m</t>
  </si>
  <si>
    <t>M2566</t>
  </si>
  <si>
    <t>Chapa múltipla metálica corrugada galvanizada tipo MP 152 ou similar - E = 2,70 mm e D = 4,60 m</t>
  </si>
  <si>
    <t>M2567</t>
  </si>
  <si>
    <t>Chapa múltipla metálica corrugada galvanizada tipo MP 152 ou similar - E = 3,40 mm e D = 4,80 m</t>
  </si>
  <si>
    <t>M2568</t>
  </si>
  <si>
    <t>Chapa múltipla metálica corrugada galvanizada tipo MP 152 ou similar - E = 3,40 mm e D = 5,00 m</t>
  </si>
  <si>
    <t>M2569</t>
  </si>
  <si>
    <t>Chapa múltipla metálica corrugada galvanizada tipo MP 152 ou similar - E = 3,90 mm e D = 5,35 m</t>
  </si>
  <si>
    <t>M2570</t>
  </si>
  <si>
    <t>Chapa múltipla metálica corrugada galvanizada tipo MP 152 ou similar - E = 3,90 mm e D = 5,70 m</t>
  </si>
  <si>
    <t>M2571</t>
  </si>
  <si>
    <t>Chapa múltipla metálica corrugada galvanizada tipo MP 152 ou similar - E = 4,70 mm e D = 6,10 m</t>
  </si>
  <si>
    <t>M2572</t>
  </si>
  <si>
    <t>Chapa múltipla metálica corrugada galvanizada tipo MP 152 ou similar - E = 6,40 mm e D = 6,50 m</t>
  </si>
  <si>
    <t>M2573</t>
  </si>
  <si>
    <t>Chapa múltipla metálica corrugada galvanizada tipo MP 152 ou similar - E = 6,40 mm e D = 6,85 m</t>
  </si>
  <si>
    <t>M2574</t>
  </si>
  <si>
    <t>Chapa múltipla metálica corrugada galvanizada tipo MP 152 ou similar - E = 6,40 mm e D = 7,25 m</t>
  </si>
  <si>
    <t>M2580</t>
  </si>
  <si>
    <t>Parafuso de cabeça sextavada em aço galvanizado com porca e arruela de pressão - D = 7,938 mm (5/16")</t>
  </si>
  <si>
    <t>M2585</t>
  </si>
  <si>
    <t>Tirante de barra de aço - tensão de escoamento = 520 MPa, tensão de ruptura = 690 MPa e D = 25 mm</t>
  </si>
  <si>
    <t>M2586</t>
  </si>
  <si>
    <t>Tirante de barra de aço - tensão de escoamento = 700 MPa, tensão de ruptura = 800 MPa e D = 19 mm</t>
  </si>
  <si>
    <t>M2587</t>
  </si>
  <si>
    <t>Tirante de barra de aço - tensão de escoamento = 700 MPa, tensão de ruptura = 800 MPa e D = 22 mm</t>
  </si>
  <si>
    <t>M2588</t>
  </si>
  <si>
    <t>Tirante de barra de aço - tensão de escoamento = 700 MPa, tensão de ruptura = 800 MPa e D = 25 mm</t>
  </si>
  <si>
    <t>M2589</t>
  </si>
  <si>
    <t>Tirante de barra de aço - tensão de escoamento = 700 MPa, tensão de ruptura = 800 MPa e D = 32 mm</t>
  </si>
  <si>
    <t>M2590</t>
  </si>
  <si>
    <t>Tirante de barra de aço - tensão de escoamento = 700 MPa, tensão de ruptura = 800 MPa e D = 36 mm</t>
  </si>
  <si>
    <t>M2591</t>
  </si>
  <si>
    <t>Luva em aço para emenda de tirantes - D = 73 mm e C = 150 mm</t>
  </si>
  <si>
    <t>M2597</t>
  </si>
  <si>
    <t>Concreto usinado - fck = 40 MPa (comercial)</t>
  </si>
  <si>
    <t>M2598</t>
  </si>
  <si>
    <t>Concreto usinado - fck = 45 MPa (comercial)</t>
  </si>
  <si>
    <t>M2599</t>
  </si>
  <si>
    <t>Concreto usinado - fck = 50 MPa (comercial)</t>
  </si>
  <si>
    <t>M2601</t>
  </si>
  <si>
    <t>Aparelho de apoio metálico esférico fixo com 4 chumbadores e capacidade de 1.000 kN</t>
  </si>
  <si>
    <t>M2602</t>
  </si>
  <si>
    <t>Aparelho de apoio metálico esférico unidirecional com 4 chumbadores e capacidade de 1.500 kN</t>
  </si>
  <si>
    <t>M2603</t>
  </si>
  <si>
    <t>Aparelho de apoio metálico esférico fixo com 4 chumbadores e capacidade de 1.500 kN</t>
  </si>
  <si>
    <t>M2604</t>
  </si>
  <si>
    <t>Aparelho de apoio metálico esférico fixo com 4 chumbadores e capacidade de 2.000 kN</t>
  </si>
  <si>
    <t>M2605</t>
  </si>
  <si>
    <t>Aparelho de apoio metálico esférico fixo com 4 chumbadores e capacidade de 2.500 kN</t>
  </si>
  <si>
    <t>M2606</t>
  </si>
  <si>
    <t>Aparelho de apoio metálico esférico fixo com 4 chumbadores e capacidade de 3.000 kN</t>
  </si>
  <si>
    <t>M2607</t>
  </si>
  <si>
    <t>Aparelho de apoio metálico esférico fixo com 4 chumbadores e capacidade de 3.500 kN</t>
  </si>
  <si>
    <t>M2608</t>
  </si>
  <si>
    <t>Aparelho de apoio metálico esférico fixo com 4 chumbadores e capacidade de 4.000 kN</t>
  </si>
  <si>
    <t>M2609</t>
  </si>
  <si>
    <t>Aparelho de apoio metálico esférico unidirecional com 4 chumbadores e capacidade de 1.000 kN</t>
  </si>
  <si>
    <t>M2610</t>
  </si>
  <si>
    <t>Aparelho de apoio metálico esférico unidirecional com 4 chumbadores e capacidade de 2.000 kN</t>
  </si>
  <si>
    <t>M2611</t>
  </si>
  <si>
    <t>Aparelho de apoio metálico esférico unidirecional com 4 chumbadores e capacidade de 2.500 kN</t>
  </si>
  <si>
    <t>M2612</t>
  </si>
  <si>
    <t>Aparelho de apoio metálico esférico unidirecional com 4 chumbadores e capacidade de 3.000 kN</t>
  </si>
  <si>
    <t>M2613</t>
  </si>
  <si>
    <t>Aparelho de apoio metálico esférico unidirecional com 4 chumbadores e capacidade de 3.500 kN</t>
  </si>
  <si>
    <t>M2614</t>
  </si>
  <si>
    <t>Aparelho de apoio metálico esférico unidirecional com 4 chumbadores e capacidade de 4.000 kN</t>
  </si>
  <si>
    <t>M2615</t>
  </si>
  <si>
    <t>Aparelho de apoio metálico esférico fixo com 4 chumbadores e capacidade de 4.500 kN</t>
  </si>
  <si>
    <t>M2616</t>
  </si>
  <si>
    <t>Aparelho de apoio metálico esférico fixo com 4 chumbadores e capacidade de 5.000 kN</t>
  </si>
  <si>
    <t>M2617</t>
  </si>
  <si>
    <t>Aparelho de apoio metálico esférico fixo com 4 chumbadores e capacidade de 5.500 kN</t>
  </si>
  <si>
    <t>M2618</t>
  </si>
  <si>
    <t>Aparelho de apoio metálico esférico fixo com 4 chumbadores e capacidade de 6.000 kN</t>
  </si>
  <si>
    <t>M2619</t>
  </si>
  <si>
    <t>Aparelho de apoio metálico esférico fixo com 4 chumbadores e capacidade de 6.500 kN</t>
  </si>
  <si>
    <t>M2620</t>
  </si>
  <si>
    <t>Aparelho de apoio metálico esférico fixo com 4 chumbadores e capacidade de 7.000 kN</t>
  </si>
  <si>
    <t>M2621</t>
  </si>
  <si>
    <t>Aparelho de apoio metálico esférico fixo com 4 chumbadores e capacidade de 7.500 kN</t>
  </si>
  <si>
    <t>M2622</t>
  </si>
  <si>
    <t>Aparelho de apoio metálico esférico fixo com 4 chumbadores e capacidade de 8.000 kN</t>
  </si>
  <si>
    <t>M2623</t>
  </si>
  <si>
    <t>Grelha metálica para boca de lobo com capacidade de até 300 kN - C = 0,90 m e L = 0,30 m</t>
  </si>
  <si>
    <t>M2624</t>
  </si>
  <si>
    <t>Grelha de piso em PVC para passagem de pedestres - C = 50 cm e L = 13 cm</t>
  </si>
  <si>
    <t>M2625</t>
  </si>
  <si>
    <t>Marco em PVC para grelha de piso - L = 2,50 m</t>
  </si>
  <si>
    <t>M2626</t>
  </si>
  <si>
    <t>Grelha de piso em PVC para passagem de veículos de até 3 t - C = 50 cm e L = 13 cm</t>
  </si>
  <si>
    <t>M2627</t>
  </si>
  <si>
    <t>Grelha de piso em PVC para passagem de veículos de até 10 t - C = 50 cm e L = 13 cm</t>
  </si>
  <si>
    <t>M2628</t>
  </si>
  <si>
    <t>Grelha de piso em PVC para passagem de pedestres - C = 50 cm e L = 20 cm</t>
  </si>
  <si>
    <t>M2629</t>
  </si>
  <si>
    <t>Grelha de piso em PVC para passagem de veículos de até 3 t - C = 50 cm e L = 20 cm</t>
  </si>
  <si>
    <t>M2631</t>
  </si>
  <si>
    <t>Grelha metálica para canaletas - C = 1,00 m e L = 0,10 m</t>
  </si>
  <si>
    <t>M2632</t>
  </si>
  <si>
    <t>Grelha metálica para canaletas - C = 1,00 m e L = 0,15 m</t>
  </si>
  <si>
    <t>M2633</t>
  </si>
  <si>
    <t>Porta-grelha metálica - C = 1,00 m e L = 0,15 m</t>
  </si>
  <si>
    <t>M2634</t>
  </si>
  <si>
    <t>Grelha metálica para canaletas - C = 1,00 m e L = 0,20 m</t>
  </si>
  <si>
    <t>M2635</t>
  </si>
  <si>
    <t>Porta-grelha metálica - C = 1,00 m e L = 0,20 m</t>
  </si>
  <si>
    <t>M2636</t>
  </si>
  <si>
    <t>Porta-grelha metálica - C = 1,00 m e L = 0,10 m</t>
  </si>
  <si>
    <t>M2637</t>
  </si>
  <si>
    <t>Aparelho de apoio metálico esférico fixo com 4 chumbadores e capacidade de 8.500 kN</t>
  </si>
  <si>
    <t>M2638</t>
  </si>
  <si>
    <t>Aparelho de apoio metálico esférico fixo com 4 chumbadores e capacidade de 9.000 kN</t>
  </si>
  <si>
    <t>M2639</t>
  </si>
  <si>
    <t>Aparelho de apoio metálico esférico fixo com 4 chumbadores e capacidade de 9.500 kN</t>
  </si>
  <si>
    <t>M2640</t>
  </si>
  <si>
    <t>Aparelho de apoio metálico esférico fixo com 4 chumbadores e capacidade de 10.000 kN</t>
  </si>
  <si>
    <t>M2641</t>
  </si>
  <si>
    <t>Aparelho de apoio metálico esférico unidirecional com 4 chumbadores e capacidade de 4.500 kN</t>
  </si>
  <si>
    <t>M2642</t>
  </si>
  <si>
    <t>Aparelho de apoio metálico esférico unidirecional com 4 chumbadores e capacidade de 5.000 kN</t>
  </si>
  <si>
    <t>M2643</t>
  </si>
  <si>
    <t>Aparelho de apoio metálico esférico unidirecional com 4 chumbadores e capacidade de 5.500 kN</t>
  </si>
  <si>
    <t>M2644</t>
  </si>
  <si>
    <t>Aparelho de apoio metálico esférico unidirecional com 4 chumbadores e capacidade de 6.000 kN</t>
  </si>
  <si>
    <t>M2645</t>
  </si>
  <si>
    <t>Aparelho de apoio metálico esférico unidirecional com 4 chumbadores e capacidade de 6.500 kN</t>
  </si>
  <si>
    <t>M2646</t>
  </si>
  <si>
    <t>Aparelho de apoio metálico esférico unidirecional com 4 chumbadores e capacidade de 7.000 kN</t>
  </si>
  <si>
    <t>M2647</t>
  </si>
  <si>
    <t>Aparelho de apoio metálico esférico unidirecional com 4 chumbadores e capacidade de 7.500 kN</t>
  </si>
  <si>
    <t>M2648</t>
  </si>
  <si>
    <t>Fincapino de ação direta e pino com furo - D = 6,35 mm (1/4")</t>
  </si>
  <si>
    <t>M2649</t>
  </si>
  <si>
    <t>Aparelho de apoio metálico esférico unidirecional com 4 chumbadores e capacidade de 8.000 kN</t>
  </si>
  <si>
    <t>M2650</t>
  </si>
  <si>
    <t>Aparelho de apoio metálico esférico unidirecional com 4 chumbadores e capacidade de 8.500 kN</t>
  </si>
  <si>
    <t>M2651</t>
  </si>
  <si>
    <t>Chapa múltipla metálica corrugada revestida em epóxi tipo MP 100 ou similar - E = 1,60 mm e D = 0,60 m</t>
  </si>
  <si>
    <t>M2652</t>
  </si>
  <si>
    <t>Chapa múltipla metálica corrugada revestida em epóxi tipo MP 100 ou similar - E = 1,60 mm e D = 0,70 m</t>
  </si>
  <si>
    <t>M2653</t>
  </si>
  <si>
    <t>Chapa múltipla metálica corrugada revestida em epóxi tipo MP 100 ou similar - E = 1,60 mm e D = 0,80 m</t>
  </si>
  <si>
    <t>M2654</t>
  </si>
  <si>
    <t>Chapa múltipla metálica corrugada revestida em epóxi tipo MP 100 ou similar - E = 1,60 mm e D = 0,90 m</t>
  </si>
  <si>
    <t>M2655</t>
  </si>
  <si>
    <t>Chapa múltipla metálica corrugada revestida em epóxi tipo MP 100 ou similar - E = 1,60 mm e D = 1,00 m</t>
  </si>
  <si>
    <t>M2656</t>
  </si>
  <si>
    <t>Chapa múltipla metálica corrugada revestida em epóxi tipo MP 100 ou similar - E = 1,60 mm e D = 1,10 m</t>
  </si>
  <si>
    <t>M2657</t>
  </si>
  <si>
    <t>Chapa múltipla metálica corrugada revestida em epóxi tipo MP 100 ou similar - E = 1,60 mm e D = 1,20 m</t>
  </si>
  <si>
    <t>M2658</t>
  </si>
  <si>
    <t>Chapa múltipla metálica corrugada revestida em epóxi tipo MP 100 ou similar - E = 1,60 mm e D = 1,30 m</t>
  </si>
  <si>
    <t>M2659</t>
  </si>
  <si>
    <t>Chapa múltipla metálica corrugada revestida em epóxi tipo MP 100 ou similar - E = 1,60 mm e D = 1,40 m</t>
  </si>
  <si>
    <t>M2660</t>
  </si>
  <si>
    <t>Chapa múltipla metálica corrugada revestida em epóxi tipo MP 100 ou similar - E = 1,60 mm e D = 1,50 m</t>
  </si>
  <si>
    <t>M2661</t>
  </si>
  <si>
    <t>Chapa múltipla metálica corrugada revestida em epóxi tipo MP 100 ou similar - E = 1,60 mm e D = 1,60 m</t>
  </si>
  <si>
    <t>M2662</t>
  </si>
  <si>
    <t>Chapa múltipla metálica corrugada revestida em epóxi tipo MP 100 ou similar - E = 1,60 mm e D = 1,70 m</t>
  </si>
  <si>
    <t>M2663</t>
  </si>
  <si>
    <t>Chapa múltipla metálica corrugada revestida em epóxi tipo MP 100 ou similar - E = 1,60 mm e D = 1,80 m</t>
  </si>
  <si>
    <t>M2664</t>
  </si>
  <si>
    <t>Chapa múltipla metálica corrugada revestida em epóxi tipo MP 100 ou similar - E = 2,00 mm e D = 1,90 m</t>
  </si>
  <si>
    <t>M2665</t>
  </si>
  <si>
    <t>Chapa múltipla metálica corrugada revestida em epóxi tipo MP 100 ou similar - E = 2,00 mm e D = 2,00 m</t>
  </si>
  <si>
    <t>M2666</t>
  </si>
  <si>
    <t>Chapa múltipla metálica corrugada revestida em epóxi tipo MP 100 ou similar - E = 2,00 mm e D = 2,10 m</t>
  </si>
  <si>
    <t>M2667</t>
  </si>
  <si>
    <t>Chapa múltipla metálica corrugada revestida em epóxi tipo MP 100 ou similar - E = 2,00 mm e D = 2,20 m</t>
  </si>
  <si>
    <t>M2668</t>
  </si>
  <si>
    <t>Chapa múltipla metálica corrugada revestida em epóxi tipo MP 100 ou similar - E = 2,00 mm e D = 2,30 m</t>
  </si>
  <si>
    <t>M2669</t>
  </si>
  <si>
    <t>Chapa múltipla metálica corrugada revestida em epóxi tipo MP 100 ou similar - E = 2,70 mm e D = 2,40 m</t>
  </si>
  <si>
    <t>M2670</t>
  </si>
  <si>
    <t>Chapa múltipla metálica corrugada revestida em epóxi tipo MP 100 ou similar - E = 3,40 mm e D = 2,50 m</t>
  </si>
  <si>
    <t>M2671</t>
  </si>
  <si>
    <t>Chapa múltipla metálica corrugada revestida em epóxi tipo MP 100 ou similar - E = 3,40 mm e D = 2,60 m</t>
  </si>
  <si>
    <t>M2672</t>
  </si>
  <si>
    <t>Chapa múltipla metálica corrugada revestida em epóxi tipo MP 100 ou similar - E = 3,40 mm e D = 2,70 m</t>
  </si>
  <si>
    <t>M2673</t>
  </si>
  <si>
    <t>Chapa múltipla metálica corrugada revestida em epóxi tipo MP 100 ou similar - E = 3,40 mm e D = 2,80 m</t>
  </si>
  <si>
    <t>M2674</t>
  </si>
  <si>
    <t>Chapa múltipla metálica corrugada revestida em epóxi tipo MP 152 ou similar - E = 2,70 mm e D = 1,50 m</t>
  </si>
  <si>
    <t>M2675</t>
  </si>
  <si>
    <t>Chapa múltipla metálica corrugada revestida em epóxi tipo MP 152 ou similar - E = 2,70 mm e D = 1,80 m</t>
  </si>
  <si>
    <t>M2676</t>
  </si>
  <si>
    <t>Chapa múltipla metálica corrugada revestida em epóxi tipo MP 152 ou similar - E = 2,70 mm e D = 1,90 m</t>
  </si>
  <si>
    <t>M2677</t>
  </si>
  <si>
    <t>Chapa múltipla metálica corrugada revestida em epóxi tipo MP 152 ou similar - E = 2,70 mm e D = 2,15 m</t>
  </si>
  <si>
    <t>M2678</t>
  </si>
  <si>
    <t>Chapa múltipla metálica corrugada revestida em epóxi tipo MP 152 ou similar - E = 2,70 mm e D = 2,30 m</t>
  </si>
  <si>
    <t>M2679</t>
  </si>
  <si>
    <t>Chapa múltipla metálica corrugada revestida em epóxi tipo MP 152 ou similar - E = 2,70 mm e D = 2,65 m</t>
  </si>
  <si>
    <t>M2680</t>
  </si>
  <si>
    <t>Chapa múltipla metálica corrugada revestida em epóxi tipo MP 152 ou similar - E = 2,70 mm e D = 3,05 m</t>
  </si>
  <si>
    <t>M2681</t>
  </si>
  <si>
    <t>Chapa múltipla metálica corrugada revestida em epóxi tipo MP 152 ou similar - E = 2,70 mm e D = 3,20 m</t>
  </si>
  <si>
    <t>M2682</t>
  </si>
  <si>
    <t>Chapa múltipla metálica corrugada revestida em epóxi tipo MP 152 ou similar - E = 2,70 mm e D = 3,40 m</t>
  </si>
  <si>
    <t>M2683</t>
  </si>
  <si>
    <t>Chapa múltipla metálica corrugada revestida em epóxi tipo MP 152 ou similar - E = 2,70 mm e D = 3,65 m</t>
  </si>
  <si>
    <t>M2684</t>
  </si>
  <si>
    <t>Chapa múltipla metálica corrugada revestida em epóxi tipo MP 152 ou similar - E = 2,70 mm e D = 3,80 m</t>
  </si>
  <si>
    <t>M2685</t>
  </si>
  <si>
    <t>Chapa múltipla metálica corrugada revestida em epóxi tipo MP 152 ou similar - E = 2,70 mm e D = 4,20 m</t>
  </si>
  <si>
    <t>M2686</t>
  </si>
  <si>
    <t>Chapa múltipla metálica corrugada revestida em epóxi tipo MP 152 ou similar - E = 2,70 mm e D = 4,60 m</t>
  </si>
  <si>
    <t>M2687</t>
  </si>
  <si>
    <t>Chapa múltipla metálica corrugada revestida em epóxi tipo MP 152 ou similar - E = 3,40 mm e D = 4,80 m</t>
  </si>
  <si>
    <t>M2688</t>
  </si>
  <si>
    <t>Chapa múltipla metálica corrugada revestida em epóxi tipo MP 152 ou similar - E = 3,40 mm e D = 5,00 m</t>
  </si>
  <si>
    <t>M2689</t>
  </si>
  <si>
    <t>Chapa múltipla metálica corrugada revestida em epóxi tipo MP 152 ou similar - E = 3,90 mm e D = 5,35 m</t>
  </si>
  <si>
    <t>M2690</t>
  </si>
  <si>
    <t>Chapa múltipla metálica corrugada revestida em epóxi tipo MP 152 ou similar - E = 3,90 mm e D = 5,70 m</t>
  </si>
  <si>
    <t>M2691</t>
  </si>
  <si>
    <t>Chapa múltipla metálica corrugada revestida em epóxi tipo MP 152 ou similar - E = 4,70 mm e D = 6,10 m</t>
  </si>
  <si>
    <t>M2692</t>
  </si>
  <si>
    <t>Chapa múltipla metálica corrugada revestida em epóxi tipo MP 152 ou similar - E = 6,40 mm e D = 6,50 m</t>
  </si>
  <si>
    <t>M2693</t>
  </si>
  <si>
    <t>Chapa múltipla metálica corrugada revestida em epóxi tipo MP 152 ou similar - E = 6,40 mm e D = 6,85 m</t>
  </si>
  <si>
    <t>M2694</t>
  </si>
  <si>
    <t>Chapa múltipla metálica corrugada revestida em epóxi tipo MP 152 ou similar - E = 6,40 mm e D = 7,25 m</t>
  </si>
  <si>
    <t>M2695</t>
  </si>
  <si>
    <t>Aparelho de apoio metálico esférico unidirecional com 4 chumbadores e capacidade de 9.000 kN</t>
  </si>
  <si>
    <t>M2696</t>
  </si>
  <si>
    <t>Aparelho de apoio metálico esférico unidirecional com 4 chumbadores e capacidade de 9.500 kN</t>
  </si>
  <si>
    <t>M2697</t>
  </si>
  <si>
    <t>Aparelho de apoio metálico esférico unidirecional com 4 chumbadores e capacidade de 10.000 kN</t>
  </si>
  <si>
    <t>M2698</t>
  </si>
  <si>
    <t>Fincapino de ação indireta e pino liso - D = 6,35 mm (1/4")</t>
  </si>
  <si>
    <t>M2700</t>
  </si>
  <si>
    <t>Corpo de BSCC pré-moldado comercial - seção de 1,5 m x 1,5 m - tipo I</t>
  </si>
  <si>
    <t>M2701</t>
  </si>
  <si>
    <t>Corpo de BSCC pré-moldado comercial - seção de 1,5 m x 1,5 m - tipo II</t>
  </si>
  <si>
    <t>M2702</t>
  </si>
  <si>
    <t>Corpo de BSCC pré-moldado comercial - seção de 1,5 m x 1,5 m - tipo III</t>
  </si>
  <si>
    <t>M2703</t>
  </si>
  <si>
    <t>Corpo de BSCC pré-moldado comercial - seção de 1,5 m x 1,5 m - tipo IV</t>
  </si>
  <si>
    <t>M2704</t>
  </si>
  <si>
    <t>Corpo de BSCC pré-moldado comercial - seção de 1,5 m x 1,5 m - tipo V</t>
  </si>
  <si>
    <t>M2705</t>
  </si>
  <si>
    <t>Corpo de BSCC pré-moldado comercial - seção de 1,5 m x 1,5 m - tipo VI</t>
  </si>
  <si>
    <t>M2706</t>
  </si>
  <si>
    <t>Corpo de BSCC pré-moldado comercial - seção de 1,5 m x 1,5 m - tipo VII</t>
  </si>
  <si>
    <t>M2707</t>
  </si>
  <si>
    <t>Corpo de BSCC pré-moldado comercial - seção de 2,0 m x 2,0 m - tipo I</t>
  </si>
  <si>
    <t>M2708</t>
  </si>
  <si>
    <t>Corpo de BSCC pré-moldado comercial - seção de 2,0 m x 2,0 m - tipo II</t>
  </si>
  <si>
    <t>M2709</t>
  </si>
  <si>
    <t>Corpo de BSCC pré-moldado comercial - seção de 2,0 m x 2,0 m - tipo III</t>
  </si>
  <si>
    <t>M2710</t>
  </si>
  <si>
    <t>Corpo de BSCC pré-moldado comercial - seção de 2,0 m x 2,0 m - tipo IV</t>
  </si>
  <si>
    <t>M2711</t>
  </si>
  <si>
    <t>Corpo de BSCC pré-moldado comercial - seção de 2,0 m x 2,0 m - tipo V</t>
  </si>
  <si>
    <t>M2712</t>
  </si>
  <si>
    <t>Corpo de BSCC pré-moldado comercial - seção de 2,0 m x 2,0 m - tipo VI</t>
  </si>
  <si>
    <t>M2713</t>
  </si>
  <si>
    <t>Corpo de BSCC pré-moldado comercial - seção de 2,0 m x 2,0 m - tipo VII</t>
  </si>
  <si>
    <t>M2714</t>
  </si>
  <si>
    <t>Corpo de BSCC pré-moldado comercial - seção de 2,5 m x 2,5 m - tipo I</t>
  </si>
  <si>
    <t>M2715</t>
  </si>
  <si>
    <t>Corpo de BSCC pré-moldado comercial - seção de 2,5 m x 2,5 m - tipo II</t>
  </si>
  <si>
    <t>M2716</t>
  </si>
  <si>
    <t>Corpo de BSCC pré-moldado comercial - seção de 2,5 m x 2,5 m - tipo III</t>
  </si>
  <si>
    <t>M2717</t>
  </si>
  <si>
    <t>Corpo de BSCC pré-moldado comercial - seção de 2,5 m x 2,5 m - tipo IV</t>
  </si>
  <si>
    <t>M2718</t>
  </si>
  <si>
    <t>Corpo de BSCC pré-moldado comercial - seção de 2,5 m x 2,5 m - tipo V</t>
  </si>
  <si>
    <t>M2719</t>
  </si>
  <si>
    <t>Corpo de BSCC pré-moldado comercial - seção de 2,5 m x 2,5 m - tipo VI</t>
  </si>
  <si>
    <t>M2720</t>
  </si>
  <si>
    <t>Corpo de BSCC pré-moldado comercial - seção de 2,5 m x 2,5 m - tipo VII</t>
  </si>
  <si>
    <t>M2721</t>
  </si>
  <si>
    <t>Corpo de BSCC pré-moldado comercial - seção de 3,0 m x 3,0 m - tipo I</t>
  </si>
  <si>
    <t>M2722</t>
  </si>
  <si>
    <t>Corpo de BSCC pré-moldado comercial - seção de 3,0 m x 3,0 m - tipo II</t>
  </si>
  <si>
    <t>M2723</t>
  </si>
  <si>
    <t>Corpo de BSCC pré-moldado comercial - seção de 3,0 m x 3,0 m - tipo III</t>
  </si>
  <si>
    <t>M2724</t>
  </si>
  <si>
    <t>Corpo de BSCC pré-moldado comercial - seção de 3,0 m x 3,0 m - tipo IV</t>
  </si>
  <si>
    <t>M2725</t>
  </si>
  <si>
    <t>Corpo de BSCC pré-moldado comercial - seção de 3,0 m x 3,0 m - tipo V</t>
  </si>
  <si>
    <t>M2726</t>
  </si>
  <si>
    <t>Corpo de BSCC pré-moldado comercial - seção de 3,0 m x 3,0 m - tipo VI</t>
  </si>
  <si>
    <t>M2727</t>
  </si>
  <si>
    <t>Corpo de BSCC pré-moldado comercial - seção de 3,0 m x 3,0 m - tipo VII</t>
  </si>
  <si>
    <t>M2728</t>
  </si>
  <si>
    <t>Corpo de BSCC pré-moldado comercial - seção canal de 1,5 m x 1,5 m</t>
  </si>
  <si>
    <t>M2729</t>
  </si>
  <si>
    <t>Corpo de BSCC pré-moldado comercial - seção canal de 2,0 m x 1,5 m</t>
  </si>
  <si>
    <t>M2730</t>
  </si>
  <si>
    <t>Corpo de BSCC pré-moldado comercial - seção canal de 2,0 m x 2,0 m - tipo I</t>
  </si>
  <si>
    <t>M2731</t>
  </si>
  <si>
    <t>Corpo de BSCC pré-moldado comercial - seção canal de 2,0 m x 2,0 m - tipo II</t>
  </si>
  <si>
    <t>M2732</t>
  </si>
  <si>
    <t>Corpo de BSCC pré-moldado comercial - seção canal de 2,5 m x 1,5 m</t>
  </si>
  <si>
    <t>M2733</t>
  </si>
  <si>
    <t>Corpo de BSCC pré-moldado comercial - seção canal de 2,5 m x 2,0 m - tipo I</t>
  </si>
  <si>
    <t>M2734</t>
  </si>
  <si>
    <t>Corpo de BSCC pré-moldado comercial - seção canal de 2,5 m x 2,0 m - tipo II</t>
  </si>
  <si>
    <t>M2735</t>
  </si>
  <si>
    <t>Corpo de BSCC pré-moldado comercial - seção canal de 3,0 m x 1,5 m</t>
  </si>
  <si>
    <t>M2736</t>
  </si>
  <si>
    <t>Corpo de BSCC pré-moldado comercial - seção canal de 3,0 m x 2,0 m - tipo I</t>
  </si>
  <si>
    <t>M2737</t>
  </si>
  <si>
    <t>Corpo de BSCC pré-moldado comercial - seção canal de 3,0 m x 2,0 m - tipo II</t>
  </si>
  <si>
    <t>M2738</t>
  </si>
  <si>
    <t>Aparelho de apoio metálico esférico multidirecional com 4 chumbadores e capacidade de 1.000 kN</t>
  </si>
  <si>
    <t>M2739</t>
  </si>
  <si>
    <t>Aparelho de apoio metálico esférico multidirecional com 4 chumbadores e capacidade de 1.500 kN</t>
  </si>
  <si>
    <t>M2740</t>
  </si>
  <si>
    <t>Aparelho de apoio metálico esférico multidirecional com 4 chumbadores e capacidade de 2.000 kN</t>
  </si>
  <si>
    <t>M2741</t>
  </si>
  <si>
    <t>Aparelho de apoio metálico esférico multidirecional com 4 chumbadores e capacidade de 2.500 kN</t>
  </si>
  <si>
    <t>M2742</t>
  </si>
  <si>
    <t>Aparelho de apoio metálico esférico multidirecional com 4 chumbadores e capacidade de 3.000 kN</t>
  </si>
  <si>
    <t>M2743</t>
  </si>
  <si>
    <t>Aparelho de apoio metálico esférico multidirecional com 4 chumbadores e capacidade de 3.500 kN</t>
  </si>
  <si>
    <t>M2744</t>
  </si>
  <si>
    <t>Aparelho de apoio metálico esférico multidirecional com 4 chumbadores e capacidade de 4.000 kN</t>
  </si>
  <si>
    <t>M2745</t>
  </si>
  <si>
    <t>Aparelho de apoio metálico esférico multidirecional com 4 chumbadores e capacidade de 4.500 kN</t>
  </si>
  <si>
    <t>M2746</t>
  </si>
  <si>
    <t>Aparelho de apoio metálico esférico multidirecional com 4 chumbadores e capacidade de 5.000 kN</t>
  </si>
  <si>
    <t>M2747</t>
  </si>
  <si>
    <t>Aparelho de apoio metálico esférico multidirecional com 4 chumbadores e capacidade de 5.500 kN</t>
  </si>
  <si>
    <t>M2748</t>
  </si>
  <si>
    <t>Aparelho de apoio metálico esférico multidirecional com 4 chumbadores e capacidade de 6.000 kN</t>
  </si>
  <si>
    <t>M2749</t>
  </si>
  <si>
    <t>Aparelho de apoio metálico esférico multidirecional com 4 chumbadores e capacidade de 6.500 kN</t>
  </si>
  <si>
    <t>M2750</t>
  </si>
  <si>
    <t>Aparelho de apoio metálico esférico multidirecional com 4 chumbadores e capacidade de 7.000 kN</t>
  </si>
  <si>
    <t>M2751</t>
  </si>
  <si>
    <t>Aparelho de apoio metálico esférico multidirecional com 4 chumbadores e capacidade de 7.500 kN</t>
  </si>
  <si>
    <t>M2752</t>
  </si>
  <si>
    <t>Aparelho de apoio metálico esférico multidirecional com 4 chumbadores e capacidade de 8.000 kN</t>
  </si>
  <si>
    <t>M2753</t>
  </si>
  <si>
    <t>Aparelho de apoio metálico esférico multidirecional com 4 chumbadores e capacidade de 8.500 kN</t>
  </si>
  <si>
    <t>M2754</t>
  </si>
  <si>
    <t>Aparelho de apoio metálico esférico multidirecional com 4 chumbadores e capacidade de 9.000 kN</t>
  </si>
  <si>
    <t>M2755</t>
  </si>
  <si>
    <t>Aparelho de apoio metálico esférico multidirecional com 4 chumbadores e capacidade de 9.500 kN</t>
  </si>
  <si>
    <t>M2756</t>
  </si>
  <si>
    <t>Aparelho de apoio metálico esférico multidirecional com 4 chumbadores e capacidade de 10.000 kN</t>
  </si>
  <si>
    <t>M2757</t>
  </si>
  <si>
    <t>Aparelho de apoio metálico elastomérico fixo com 4 chumbadores e capacidade de 700 kN</t>
  </si>
  <si>
    <t>M2758</t>
  </si>
  <si>
    <t>Aparelho de apoio metálico elastomérico fixo com 4 chumbadores e capacidade de 1.500 kN</t>
  </si>
  <si>
    <t>M2759</t>
  </si>
  <si>
    <t>Aparelho de apoio metálico elastomérico fixo com 4 chumbadores e capacidade de 2.500 kN</t>
  </si>
  <si>
    <t>M2760</t>
  </si>
  <si>
    <t>Aparelho de apoio metálico elastomérico fixo com 4 chumbadores e capacidade de 4.000 kN</t>
  </si>
  <si>
    <t>M2761</t>
  </si>
  <si>
    <t>Aparelho de apoio metálico elastomérico fixo com 4 chumbadores e capacidade de 5.500 kN</t>
  </si>
  <si>
    <t>M2762</t>
  </si>
  <si>
    <t>Aparelho de apoio metálico elastomérico fixo com 4 chumbadores e capacidade de 7.500 kN</t>
  </si>
  <si>
    <t>M2763</t>
  </si>
  <si>
    <t>Aparelho de apoio metálico elastomérico fixo com 4 chumbadores e capacidade de 10.000 kN</t>
  </si>
  <si>
    <t>M2764</t>
  </si>
  <si>
    <t>Aparelho de apoio metálico elastomérico unidirecional com 4 chumbadores e capacidade de 700 kN</t>
  </si>
  <si>
    <t>M2765</t>
  </si>
  <si>
    <t>Aparelho de apoio metálico elastomérico unidirecional com 4 chumbadores e capacidade de 1.500 kN</t>
  </si>
  <si>
    <t>M2766</t>
  </si>
  <si>
    <t>Aparelho de apoio metálico elastomérico unidirecional com 4 chumbadores e capacidade de 2.500 kN</t>
  </si>
  <si>
    <t>M2767</t>
  </si>
  <si>
    <t>Aparelho de apoio metálico elastomérico unidirecional com 4 chumbadores e capacidade de 4.000 kN</t>
  </si>
  <si>
    <t>M2768</t>
  </si>
  <si>
    <t>Aparelho de apoio metálico elastomérico unidirecional com 4 chumbadores e capacidade de 5.500 kN</t>
  </si>
  <si>
    <t>M2769</t>
  </si>
  <si>
    <t>Aparelho de apoio metálico elastomérico unidirecional com 4 chumbadores e capacidade de 7.500 kN</t>
  </si>
  <si>
    <t>M2770</t>
  </si>
  <si>
    <t>Aparelho de apoio metálico elastomérico unidirecional com 4 chumbadores e capacidade de 10.000 kN</t>
  </si>
  <si>
    <t>M2771</t>
  </si>
  <si>
    <t>Aparelho de apoio metálico elastomérico multidirecional com 4 chumbadores e capacidade de 700 kN</t>
  </si>
  <si>
    <t>M2772</t>
  </si>
  <si>
    <t>Aparelho de apoio metálico elastomérico multidirecional com 4 chumbadores e capacidade de 1.500 kN</t>
  </si>
  <si>
    <t>M2773</t>
  </si>
  <si>
    <t>Aparelho de apoio metálico elastomérico multidirecional com 4 chumbadores e capacidade de 2.500 kN</t>
  </si>
  <si>
    <t>M2774</t>
  </si>
  <si>
    <t>Aparelho de apoio metálico elastomérico multidirecional com 4 chumbadores e capacidade de 4.000 kN</t>
  </si>
  <si>
    <t>M2775</t>
  </si>
  <si>
    <t>Aparelho de apoio metálico elastomérico multidirecional com 4 chumbadores e capacidade de 5.500 kN</t>
  </si>
  <si>
    <t>M2776</t>
  </si>
  <si>
    <t>Aparelho de apoio metálico elastomérico multidirecional com 4 chumbadores e capacidade de 7.500 kN</t>
  </si>
  <si>
    <t>M2777</t>
  </si>
  <si>
    <t>Aparelho de apoio metálico elastomérico multidirecional com 4 chumbadores e capacidade de 10.000 kN</t>
  </si>
  <si>
    <t>M2780</t>
  </si>
  <si>
    <t>Chapa metálica corrugada galvanizada para tunnel liner - E = 2,7 mm e D = 1,2 m</t>
  </si>
  <si>
    <t>M2781</t>
  </si>
  <si>
    <t>Chapa metálica corrugada galvanizada para tunnel liner - E = 2,7 mm e D = 1,4 m</t>
  </si>
  <si>
    <t>M2782</t>
  </si>
  <si>
    <t>Chapa metálica corrugada galvanizada para tunnel liner - E = 2,7 mm e D = 1,6 m</t>
  </si>
  <si>
    <t>M2783</t>
  </si>
  <si>
    <t>Chapa metálica corrugada galvanizada para tunnel liner - E = 2,7 mm e D = 1,8 m</t>
  </si>
  <si>
    <t>M2784</t>
  </si>
  <si>
    <t>Chapa metálica corrugada galvanizada para tunnel liner - E = 2,7 mm e D = 2,0 m</t>
  </si>
  <si>
    <t>M2785</t>
  </si>
  <si>
    <t>Chapa metálica corrugada galvanizada para tunnel liner - E = 3,4 mm e D = 2,2 m</t>
  </si>
  <si>
    <t>M2786</t>
  </si>
  <si>
    <t>Chapa metálica corrugada galvanizada para tunnel liner - E = 3,4 mm e D = 2,4 m</t>
  </si>
  <si>
    <t>M2787</t>
  </si>
  <si>
    <t>Chapa metálica corrugada galvanizada para tunnel liner - E = 3,4 mm e D = 2,6 m</t>
  </si>
  <si>
    <t>M2788</t>
  </si>
  <si>
    <t>Chapa metálica corrugada galvanizada para tunnel liner - E = 3,4 mm e D = 2,8 m</t>
  </si>
  <si>
    <t>M2789</t>
  </si>
  <si>
    <t>Chapa metálica corrugada galvanizada para tunnel liner - E = 3,4 mm e D = 3,0 m</t>
  </si>
  <si>
    <t>M2790</t>
  </si>
  <si>
    <t>Chapa metálica corrugada galvanizada para tunnel liner - E = 3,4 mm e D = 3,2 m</t>
  </si>
  <si>
    <t>M2791</t>
  </si>
  <si>
    <t>Chapa metálica corrugada galvanizada para tunnel liner - E = 3,9 mm e D = 3,4 m</t>
  </si>
  <si>
    <t>M2792</t>
  </si>
  <si>
    <t>Chapa metálica corrugada galvanizada para tunnel liner - E = 3,9 mm e D = 3,6 m</t>
  </si>
  <si>
    <t>M2793</t>
  </si>
  <si>
    <t>Chapa metálica corrugada galvanizada para tunnel liner - E = 3,9 mm e D = 3,8 m</t>
  </si>
  <si>
    <t>M2794</t>
  </si>
  <si>
    <t>Chapa metálica corrugada galvanizada para tunnel liner - E = 3,9 mm e D = 4,0 m</t>
  </si>
  <si>
    <t>M2795</t>
  </si>
  <si>
    <t>Chapa metálica corrugada galvanizada para tunnel liner - E = 3,9 mm e D = 4,2 m</t>
  </si>
  <si>
    <t>M2796</t>
  </si>
  <si>
    <t>Chapa metálica corrugada galvanizada para tunnel liner - E = 3,9 mm e D = 4,4 m</t>
  </si>
  <si>
    <t>M2797</t>
  </si>
  <si>
    <t>Chapa metálica corrugada galvanizada para tunnel liner - E = 3,9 mm e D = 4,6 m</t>
  </si>
  <si>
    <t>M2798</t>
  </si>
  <si>
    <t>Chapa metálica corrugada galvanizada para tunnel liner - E = 4,7 mm e D = 4,8 m</t>
  </si>
  <si>
    <t>M2799</t>
  </si>
  <si>
    <t>Chapa metálica corrugada galvanizada para tunnel liner - E = 4,7 mm e D = 5,0 m</t>
  </si>
  <si>
    <t>M2800</t>
  </si>
  <si>
    <t>Chapa metálica corrugada galvanizada revestida com epóxi para tunnel liner - E = 2,7 mm e D = 1,2 m</t>
  </si>
  <si>
    <t>M2801</t>
  </si>
  <si>
    <t>Chapa metálica corrugada galvanizada revestida com epóxi para tunnel liner - E = 2,7 mm e D = 1,4 m</t>
  </si>
  <si>
    <t>M2802</t>
  </si>
  <si>
    <t>Chapa metálica corrugada galvanizada revestida com epóxi para tunnel liner - E = 2,7 mm e D = 1,6 m</t>
  </si>
  <si>
    <t>M2803</t>
  </si>
  <si>
    <t>Chapa metálica corrugada galvanizada revestida com epóxi para tunnel liner - E = 2,7 mm e D = 1,8 m</t>
  </si>
  <si>
    <t>M2804</t>
  </si>
  <si>
    <t>Chapa metálica corrugada galvanizada revestida com epóxi para tunnel liner - E = 2,7 mm e D = 2,0 m</t>
  </si>
  <si>
    <t>M2805</t>
  </si>
  <si>
    <t>Chapa metálica corrugada galvanizada revestida com epóxi para tunnel liner - E = 3,4 mm e D = 2,2 m</t>
  </si>
  <si>
    <t>M2806</t>
  </si>
  <si>
    <t>Chapa metálica corrugada galvanizada revestida com epóxi para tunnel liner - E = 3,4 mm e D = 2,4 m</t>
  </si>
  <si>
    <t>M2807</t>
  </si>
  <si>
    <t>Chapa metálica corrugada galvanizada revestida com epóxi para tunnel liner - E = 3,4 mm e D = 2,6 m</t>
  </si>
  <si>
    <t>M2808</t>
  </si>
  <si>
    <t>Chapa metálica corrugada galvanizada revestida com epóxi para tunnel liner - E = 3,4 mm e D = 2,8 m</t>
  </si>
  <si>
    <t>M2809</t>
  </si>
  <si>
    <t>Chapa metálica corrugada galvanizada revestida com epóxi para tunnel liner - E = 3,4 mm e D = 3,0 m</t>
  </si>
  <si>
    <t>M2810</t>
  </si>
  <si>
    <t>Chapa metálica corrugada galvanizada revestida com epóxi para tunnel liner - E = 3,4 mm e D = 3,2 m</t>
  </si>
  <si>
    <t>M2811</t>
  </si>
  <si>
    <t>Chapa múltipla metálica corrugada galvanizada tipo MP 152 lenticular ou similar - E = 2,70 mm, H = 1,40 m e vão = 1,95 m</t>
  </si>
  <si>
    <t>M2812</t>
  </si>
  <si>
    <t>Chapa múltipla metálica corrugada galvanizada tipo MP 152 lenticular ou similar - E = 2,70 mm, H = 1,50 m e vão = 2,15 m</t>
  </si>
  <si>
    <t>M2813</t>
  </si>
  <si>
    <t>Chapa múltipla metálica corrugada galvanizada tipo MP 152 lenticular ou similar - E = 2,70 mm, H = 1,60 m e vão = 2,30 m</t>
  </si>
  <si>
    <t>M2814</t>
  </si>
  <si>
    <t>Chapa múltipla metálica corrugada galvanizada tipo MP 152 lenticular ou similar - E = 2,70 mm, H = 1,65 m e vão = 2,55 m</t>
  </si>
  <si>
    <t>M2815</t>
  </si>
  <si>
    <t>Chapa múltipla metálica corrugada galvanizada tipo MP 152 lenticular ou similar - E = 2,70 mm, H = 1,85 m e vão = 2,70 m</t>
  </si>
  <si>
    <t>M2816</t>
  </si>
  <si>
    <t>Chapa múltipla metálica corrugada galvanizada tipo MP 152 lenticular ou similar - E = 2,70 mm, H = 1,90 m e vão = 2,75 m</t>
  </si>
  <si>
    <t>M2817</t>
  </si>
  <si>
    <t>Chapa múltipla metálica corrugada galvanizada tipo MP 152 lenticular ou similar - E = 2,70 mm, H = 2,00 m e vão = 3,00 m</t>
  </si>
  <si>
    <t>M2818</t>
  </si>
  <si>
    <t>Chapa múltipla metálica corrugada galvanizada tipo MP 152 lenticular ou similar - E = 2,70 mm, H = 2,10 m e vão = 3,20 m</t>
  </si>
  <si>
    <t>M2819</t>
  </si>
  <si>
    <t>Chapa múltipla metálica corrugada galvanizada tipo MP 152 lenticular ou similar - E = 2,70 mm, H = 2,15 m e vão = 3,35 m</t>
  </si>
  <si>
    <t>M2820</t>
  </si>
  <si>
    <t>Chapa múltipla metálica corrugada galvanizada tipo MP 152 lenticular ou similar - E = 2,70 mm, H = 2,25 m e vão = 3,55 m</t>
  </si>
  <si>
    <t>M2821</t>
  </si>
  <si>
    <t>Chapa múltipla metálica corrugada galvanizada tipo MP 152 lenticular ou similar - E = 2,70 mm, H = 2,35 m e vão = 3,70 m</t>
  </si>
  <si>
    <t>M2822</t>
  </si>
  <si>
    <t>Chapa múltipla metálica corrugada galvanizada tipo MP 152 lenticular ou similar - E = 2,70 mm, H = 2,45 m e vão = 3,90 m</t>
  </si>
  <si>
    <t>M2823</t>
  </si>
  <si>
    <t>Chapa múltipla metálica corrugada galvanizada tipo MP 152 lenticular ou similar - E = 2,70 mm, H = 2,55 m e vão = 4,00 m</t>
  </si>
  <si>
    <t>M2824</t>
  </si>
  <si>
    <t>Chapa múltipla metálica corrugada galvanizada tipo MP 152 lenticular ou similar - E = 2,70 mm, H = 2,80 m e vão = 4,15 m</t>
  </si>
  <si>
    <t>M2825</t>
  </si>
  <si>
    <t>Chapa múltipla metálica corrugada galvanizada tipo MP 152 lenticular ou similar - E = 2,70 mm, H = 2,90 m e vão = 4,40 m</t>
  </si>
  <si>
    <t>M2826</t>
  </si>
  <si>
    <t>Chapa múltipla metálica corrugada galvanizada tipo MP 152 lenticular ou similar - E = 2,70 mm, H = 3,00 m e vão = 4,60 m</t>
  </si>
  <si>
    <t>M2827</t>
  </si>
  <si>
    <t>Chapa múltipla metálica corrugada galvanizada tipo MP 152 lenticular ou similar - E = 3,40 mm, H = 3,05 m e vão = 4,80 m</t>
  </si>
  <si>
    <t>M2828</t>
  </si>
  <si>
    <t>Chapa múltipla metálica corrugada galvanizada tipo MP 152 lenticular ou similar - E = 3,40 mm, H = 3,15 m e vão = 5,05 m</t>
  </si>
  <si>
    <t>M2829</t>
  </si>
  <si>
    <t>Chapa múltipla metálica corrugada galvanizada tipo MP 152 lenticular ou similar - E = 3,40 mm, H = 3,25 m e vão = 5,25 m</t>
  </si>
  <si>
    <t>M2830</t>
  </si>
  <si>
    <t>Chapa múltipla metálica corrugada galvanizada tipo MP 152 lenticular ou similar - E = 3,90 mm, H = 3,35 m e vão = 5,45 m</t>
  </si>
  <si>
    <t>M2831</t>
  </si>
  <si>
    <t>Chapa múltipla metálica corrugada galvanizada tipo MP 152 lenticular ou similar - E = 3,90 mm, H = 3,40 m e vão = 5,60 m</t>
  </si>
  <si>
    <t>M2832</t>
  </si>
  <si>
    <t>Chapa múltipla metálica corrugada galvanizada tipo MP 152 lenticular ou similar - E = 4,70 mm, H = 3,50 m e vão = 5,80 m</t>
  </si>
  <si>
    <t>M2833</t>
  </si>
  <si>
    <t>Chapa múltipla metálica corrugada galvanizada tipo MP 152 lenticular ou similar - E = 4,70 mm, H = 3,55 m e vão = 5,90 m</t>
  </si>
  <si>
    <t>M2834</t>
  </si>
  <si>
    <t>Chapa múltipla metálica corrugada galvanizada tipo MP 152 lenticular ou similar - E = 4,70 mm, H = 3,65 m e vão = 6,10 m</t>
  </si>
  <si>
    <t>M2835</t>
  </si>
  <si>
    <t>Chapa múltipla metálica corrugada galvanizada tipo MP 152 lenticular ou similar - E = 4,70 mm, H = 3,65 m e vão = 6,25 m</t>
  </si>
  <si>
    <t>M2836</t>
  </si>
  <si>
    <t>Chapa múltipla metálica corrugada galvanizada tipo MP 152 lenticular ou similar - E = 6,40 mm, H = 3,75 m e vão = 6,40 m</t>
  </si>
  <si>
    <t>M2837</t>
  </si>
  <si>
    <t>Chapa múltipla metálica corrugada galvanizada tipo MP 152 lenticular ou similar - E = 6,40 mm, H = 3,85 m e vão = 6,60 m</t>
  </si>
  <si>
    <t>M2838</t>
  </si>
  <si>
    <t>Chapa múltipla metálica corrugada galvanizada tipo MP 152 ou similar para passagem de gado - E = 2,70 mm, H = 2,25 m e vão = 2,20 m</t>
  </si>
  <si>
    <t>M2839</t>
  </si>
  <si>
    <t>Chapa múltipla metálica corrugada galvanizada tipo MP 152 ou similar para passagem de gado - E = 2,70 mm, H = 3,10 m e vão = 2,90 m</t>
  </si>
  <si>
    <t>M2840</t>
  </si>
  <si>
    <t>Chapa múltipla metálica corrugada galvanizada tipo MP 152 ou similar para passagem inferior - E = 2,70 mm, H = 3,50 m e vão = 3,70 m</t>
  </si>
  <si>
    <t>M2841</t>
  </si>
  <si>
    <t>Chapa múltipla metálica corrugada galvanizada tipo MP 152 ou similar para passagem inferior - E = 2,70 mm, H = 3,60 m e vão = 3,90 m</t>
  </si>
  <si>
    <t>M2842</t>
  </si>
  <si>
    <t>Chapa múltipla metálica corrugada galvanizada tipo MP 152 ou similar para passagem inferior - E = 2,70 mm, H = 3,75 m e vão = 4,00 m</t>
  </si>
  <si>
    <t>M2843</t>
  </si>
  <si>
    <t>Chapa múltipla metálica corrugada galvanizada tipo MP 152 ou similar para passagem inferior - E = 2,70 mm, H = 3,90 m e vão = 4,20 m</t>
  </si>
  <si>
    <t>M2844</t>
  </si>
  <si>
    <t>Chapa múltipla metálica corrugada galvanizada tipo MP 152 ou similar para passagem inferior - E = 2,70 mm, H = 4,10 m e vão = 4,25 m</t>
  </si>
  <si>
    <t>M2845</t>
  </si>
  <si>
    <t>Chapa múltipla metálica corrugada galvanizada tipo MP 152 ou similar para passagem inferior - E = 2,70 mm, H = 4,25 m e vão = 4,40 m</t>
  </si>
  <si>
    <t>M2846</t>
  </si>
  <si>
    <t>Chapa múltipla metálica corrugada galvanizada tipo MP 152 ou similar para passagem inferior - E = 2,70 mm, H = 4,40 m e vão = 4,50 m</t>
  </si>
  <si>
    <t>M2847</t>
  </si>
  <si>
    <t>Chapa múltipla metálica corrugada galvanizada tipo MP 152 ou similar para passagem inferior - E = 3,40 mm, H = 4,50 m e vão = 4,70 m</t>
  </si>
  <si>
    <t>M2848</t>
  </si>
  <si>
    <t>Chapa múltipla metálica corrugada galvanizada tipo MP 152 ou similar para passagem inferior - E = 3,40 mm, H = 4,75 m e vão = 4,80 m</t>
  </si>
  <si>
    <t>M2849</t>
  </si>
  <si>
    <t>Chapa múltipla metálica corrugada galvanizada tipo MP 152 ou similar para passagem inferior - E = 3,40 mm, H = 4,85 m e vão = 5,00 m</t>
  </si>
  <si>
    <t>M2850</t>
  </si>
  <si>
    <t>Chapa múltipla metálica corrugada galvanizada tipo MP 152 ou similar para passagem inferior - E = 3,40 mm, H = 4,90 m e vão = 5,15 m</t>
  </si>
  <si>
    <t>M2851</t>
  </si>
  <si>
    <t>Chapa múltipla metálica corrugada galvanizada tipo MP 152 ou similar para passagem inferior - E = 3,40 mm, H = 5,00 m e vão = 5,25 m</t>
  </si>
  <si>
    <t>M2852</t>
  </si>
  <si>
    <t>Chapa múltipla metálica corrugada galvanizada tipo MP 152 ou similar para passagem inferior - E = 3,40 mm, H = 5,30 m e vão = 5,30 m</t>
  </si>
  <si>
    <t>M2853</t>
  </si>
  <si>
    <t>Chapa múltipla metálica corrugada galvanizada tipo MP 152 ou similar para passagem inferior - E = 3,90 mm, H = 5,25 m e vão = 5,65 m</t>
  </si>
  <si>
    <t>M2854</t>
  </si>
  <si>
    <t>Chapa múltipla metálica corrugada galvanizada tipo MP 152 ou similar para passagem inferior - E = 4,70 mm, H = 5,30 m e vão = 5,85 m</t>
  </si>
  <si>
    <t>M2855</t>
  </si>
  <si>
    <t>Chapa múltipla metálica corrugada galvanizada tipo MP 152 ou similar para passagem inferior - E = 4,70 mm, H = 5,45 m e vão = 6,00 m</t>
  </si>
  <si>
    <t>M2856</t>
  </si>
  <si>
    <t>Chapa múltipla metálica corrugada galvanizada tipo MP 152 ou similar para passagem inferior - E = 4,70 mm, H = 5,50 m e vão = 6,25 m</t>
  </si>
  <si>
    <t>M2857</t>
  </si>
  <si>
    <t>Chapa múltipla metálica corrugada galvanizada de arco alto tipo MP 152S ou similar - E = 4,70 mm, H = 2,77 m e vão = 6,12 m</t>
  </si>
  <si>
    <t>M2858</t>
  </si>
  <si>
    <t>Chapa múltipla metálica corrugada galvanizada de arco alto tipo MP 152S ou similar - E = 4,70 mm, H = 3,68 m e vão = 6,30 m</t>
  </si>
  <si>
    <t>M2859</t>
  </si>
  <si>
    <t>Chapa múltipla metálica corrugada galvanizada de arco alto tipo MP 152S ou similar - E = 4,70 mm, H = 3,56 m e vão = 6,55 m</t>
  </si>
  <si>
    <t>M2860</t>
  </si>
  <si>
    <t>Chapa múltipla metálica corrugada galvanizada de arco alto tipo MP 152S ou similar - E = 4,70 mm, H = 4,42 m e vão = 6,96 m</t>
  </si>
  <si>
    <t>M2861</t>
  </si>
  <si>
    <t>Chapa múltipla metálica corrugada galvanizada de arco alto tipo MP 152S ou similar - E = 4,70 mm, H = 3,61 m e vão = 6,78 m</t>
  </si>
  <si>
    <t>M2862</t>
  </si>
  <si>
    <t>Chapa múltipla metálica corrugada galvanizada de arco alto tipo MP 152S ou similar - E = 4,70 mm, H = 4,27 m e vão = 6,99 m</t>
  </si>
  <si>
    <t>M2863</t>
  </si>
  <si>
    <t>Chapa múltipla metálica corrugada galvanizada de arco alto tipo MP 152S ou similar - E = 4,70 mm, H = 3,63 m e vão = 7,01 m</t>
  </si>
  <si>
    <t>M2864</t>
  </si>
  <si>
    <t>Chapa múltipla metálica corrugada galvanizada de arco alto tipo MP 152S ou similar - E = 4,70 mm, H = 4,52 m e vão = 7,42 m</t>
  </si>
  <si>
    <t>M2865</t>
  </si>
  <si>
    <t>Chapa múltipla metálica corrugada galvanizada de arco alto tipo MP 152S ou similar - E = 4,70 mm, H = 3,68 m e vão = 7,24 m</t>
  </si>
  <si>
    <t>M2866</t>
  </si>
  <si>
    <t>Chapa múltipla metálica corrugada galvanizada de arco alto tipo MP 152S ou similar - E = 4,70 mm, H = 4,19 m e vão = 7,47 m</t>
  </si>
  <si>
    <t>M2867</t>
  </si>
  <si>
    <t>Chapa múltipla metálica corrugada galvanizada de arco alto tipo MP 152S ou similar - E = 4,70 mm, H = 4,60 m e vão = 7,85 m</t>
  </si>
  <si>
    <t>M2868</t>
  </si>
  <si>
    <t>Chapa múltipla metálica corrugada galvanizada de arco alto tipo MP 152S ou similar - E = 4,70 mm, H = 3,99 m e vão = 7,67 m</t>
  </si>
  <si>
    <t>M2869</t>
  </si>
  <si>
    <t>Chapa múltipla metálica corrugada galvanizada de arco alto tipo MP 152S ou similar - E = 4,70 mm, H = 4,65 m e vão = 8,08 m</t>
  </si>
  <si>
    <t>M2870</t>
  </si>
  <si>
    <t>Chapa múltipla metálica corrugada galvanizada de arco alto tipo MP 152S ou similar - E = 4,70 mm, H = 4,04 m e vão = 7,90 m</t>
  </si>
  <si>
    <t>M2871</t>
  </si>
  <si>
    <t>Chapa múltipla metálica corrugada galvanizada de arco alto tipo MP 152S ou similar - E = 4,70 mm, H = 4,70 m e vão = 8,31 m</t>
  </si>
  <si>
    <t>M2872</t>
  </si>
  <si>
    <t>Chapa múltipla metálica corrugada galvanizada de arco alto tipo MP 152S ou similar - E = 4,70 mm, H = 4,11 m e vão = 8,36 m</t>
  </si>
  <si>
    <t>M2873</t>
  </si>
  <si>
    <t>Chapa múltipla metálica corrugada galvanizada de arco alto tipo MP 152S ou similar - E = 4,70 mm, H = 5,00 m e vão = 8,97 m</t>
  </si>
  <si>
    <t>M2874</t>
  </si>
  <si>
    <t>Chapa múltipla metálica corrugada galvanizada de arco alto tipo MP 152S ou similar - E = 4,70 mm, H = 4,39 m e vão = 8,59 m</t>
  </si>
  <si>
    <t>M2875</t>
  </si>
  <si>
    <t>Chapa múltipla metálica corrugada galvanizada de arco alto tipo MP 152S ou similar - E = 4,70 mm, H = 5,49 m e vão = 9,17 m</t>
  </si>
  <si>
    <t>M2876</t>
  </si>
  <si>
    <t>Chapa múltipla metálica corrugada galvanizada de arco alto tipo MP 152S ou similar - E = 4,70 mm, H = 4,70 m e vão = 9,22 m</t>
  </si>
  <si>
    <t>M2877</t>
  </si>
  <si>
    <t>Chapa múltipla metálica corrugada galvanizada de arco alto tipo MP 152S ou similar - E = 4,70 mm, H = 5,59 m e vão = 9,63 m</t>
  </si>
  <si>
    <t>M2878</t>
  </si>
  <si>
    <t>Chapa múltipla metálica corrugada galvanizada de arco alto tipo MP 152S ou similar - E = 4,70 mm, H = 4,75 m e vão = 9,45 m</t>
  </si>
  <si>
    <t>M2879</t>
  </si>
  <si>
    <t>Chapa múltipla metálica corrugada galvanizada de arco alto tipo MP 152S ou similar - E = 4,70 mm, H = 5,41 m e vão = 9,65 m</t>
  </si>
  <si>
    <t>M2880</t>
  </si>
  <si>
    <t>Chapa múltipla metálica corrugada galvanizada de arco alto tipo MP 152S ou similar - E = 4,70 mm, H = 6,07 m e vão = 9,86 m</t>
  </si>
  <si>
    <t>M2881</t>
  </si>
  <si>
    <t>Chapa múltipla metálica corrugada galvanizada de arco alto tipo MP 152S ou similar - E = 4,70 mm, H = 5,23 m e vão = 9,68 m</t>
  </si>
  <si>
    <t>M2882</t>
  </si>
  <si>
    <t>Chapa múltipla metálica corrugada galvanizada de arco alto tipo MP 152S ou similar - E = 4,70 mm, H = 6,12 m e vão = 10,08 m</t>
  </si>
  <si>
    <t>M2883</t>
  </si>
  <si>
    <t>Chapa múltipla metálica corrugada galvanizada de arco alto tipo MP 152S ou similar - E = 4,70 mm, H = 5,28 m e vão = 9,91 m</t>
  </si>
  <si>
    <t>M2884</t>
  </si>
  <si>
    <t>Chapa múltipla metálica corrugada galvanizada de arco alto tipo MP 152S ou similar - E = 4,70 mm, H = 6,17 m e vão = 10,31 m</t>
  </si>
  <si>
    <t>M2885</t>
  </si>
  <si>
    <t>Chapa múltipla metálica corrugada galvanizada de arco alto tipo MP 152S ou similar - E = 4,70 mm, H = 5,38 m e vão = 10,36 m</t>
  </si>
  <si>
    <t>M2886</t>
  </si>
  <si>
    <t>Chapa múltipla metálica corrugada galvanizada de arco alto tipo MP 152S ou similar - E = 4,70 mm, H = 6,05 m e vão = 10,54 m</t>
  </si>
  <si>
    <t>M2887</t>
  </si>
  <si>
    <t>Chapa múltipla metálica corrugada galvanizada de arco alto tipo MP 152S ou similar - E = 4,70 mm, H = 6,48 m e vão = 10,74 m</t>
  </si>
  <si>
    <t>M2888</t>
  </si>
  <si>
    <t>Chapa múltipla metálica corrugada galvanizada de arco alto tipo MP 152S ou similar - E = 4,70 mm, H = 7,12 m e vão = 11,35 m</t>
  </si>
  <si>
    <t>M2889</t>
  </si>
  <si>
    <t>Chapa múltipla metálica corrugada galvanizada de arco alto tipo MP 152S ou similar - E = 6,40 mm, H = 5,41 m e vão = 10,57 m</t>
  </si>
  <si>
    <t>M2890</t>
  </si>
  <si>
    <t>Chapa múltipla metálica corrugada galvanizada de arco alto tipo MP 152S ou similar - E = 6,40 mm, H = 6,10 m e vão = 10,77 m</t>
  </si>
  <si>
    <t>M2891</t>
  </si>
  <si>
    <t>Chapa múltipla metálica corrugada galvanizada de arco alto tipo MP 152S ou similar - E = 6,40 mm, H = 6,53 m e vão = 10,97 m</t>
  </si>
  <si>
    <t>M2892</t>
  </si>
  <si>
    <t>Chapa múltipla metálica corrugada galvanizada de arco alto tipo MP 152S ou similar - E = 6,40 mm, H = 7,16 m e vão = 11,58 m</t>
  </si>
  <si>
    <t>M2893</t>
  </si>
  <si>
    <t>Chapa múltipla metálica corrugada galvanizada tipo MP 152S ovoide ou similar - E = 4,70 mm, H = 7,82 m e vão = 7,21 m</t>
  </si>
  <si>
    <t>M2894</t>
  </si>
  <si>
    <t>Chapa múltipla metálica corrugada galvanizada tipo MP 152S ovoide ou similar - E = 4,70 mm, H = 7,87 m e vão = 7,31 m</t>
  </si>
  <si>
    <t>M2895</t>
  </si>
  <si>
    <t>Chapa múltipla metálica corrugada galvanizada tipo MP 152S ovoide ou similar - E = 4,70 mm, H = 7,90 m e vão = 7,77 m</t>
  </si>
  <si>
    <t>M2896</t>
  </si>
  <si>
    <t>Chapa múltipla metálica corrugada galvanizada tipo MP 152S ovoide ou similar - E = 4,70 mm, H = 8,44 m e vão = 7,57 m</t>
  </si>
  <si>
    <t>M2897</t>
  </si>
  <si>
    <t>Chapa múltipla metálica corrugada galvanizada tipo MP 152S ovoide ou similar - E = 4,70 mm, H = 8,23 m e vão = 8,36 m</t>
  </si>
  <si>
    <t>M2898</t>
  </si>
  <si>
    <t>Chapa múltipla metálica corrugada galvanizada tipo MP 152S ovoide ou similar - E = 4,70 mm, H = 8,01 m e vão = 8,13 m</t>
  </si>
  <si>
    <t>M2899</t>
  </si>
  <si>
    <t>Chapa múltipla metálica corrugada galvanizada tipo MP 152S ovoide ou similar - E = 4,70 mm, H = 8,48 m e vão = 8,56 m</t>
  </si>
  <si>
    <t>M2900</t>
  </si>
  <si>
    <t>Chapa múltipla metálica corrugada galvanizada tipo MP 152S ovoide ou similar - E = 4,70 mm, H = 9,32 m e vão = 8,71 m</t>
  </si>
  <si>
    <t>M2901</t>
  </si>
  <si>
    <t>Chapa múltipla metálica corrugada galvanizada tipo MP 152S ovoide ou similar - E = 4,70 mm, H = 9,04 m e vão = 9,15 m</t>
  </si>
  <si>
    <t>M2902</t>
  </si>
  <si>
    <t>Chapa múltipla metálica corrugada galvanizada tipo MP 152S ovoide ou similar - E = 4,70 mm, H = 9,50 m e vão = 9,15 m</t>
  </si>
  <si>
    <t>M2908</t>
  </si>
  <si>
    <t>Terminal absorvedor de energia de abertura com nível de contenção TL3 para defensa metálica</t>
  </si>
  <si>
    <t>M2909</t>
  </si>
  <si>
    <t>Terminal absorvedor de energia de não abertura com nível de contenção TL3 para defensa metálica</t>
  </si>
  <si>
    <t>M2979</t>
  </si>
  <si>
    <t>Chumbador em aço CA 25</t>
  </si>
  <si>
    <t>M3089</t>
  </si>
  <si>
    <t>Arame liso em aço galvanizado - D = 1,24 mm (18 BWG)</t>
  </si>
  <si>
    <t>M3091</t>
  </si>
  <si>
    <t>Porca sextavada em aço para ancoragem de tirantes - D = 38 mm e C = 55 mm</t>
  </si>
  <si>
    <t>M3093</t>
  </si>
  <si>
    <t>Tela de poliamida - malha de 60 fios/cm</t>
  </si>
  <si>
    <t>M3094</t>
  </si>
  <si>
    <t>Tirante de barra de aço - tensão de escoamento = 520 MPa, tensão de ruptura = 690 MPa e D = 32 mm</t>
  </si>
  <si>
    <t>M3095</t>
  </si>
  <si>
    <t>Válvula manchete - D = 20 mm</t>
  </si>
  <si>
    <t>M3127</t>
  </si>
  <si>
    <t>Luva para bainha metálica - D = 30 mm</t>
  </si>
  <si>
    <t>M3128</t>
  </si>
  <si>
    <t>Luva para bainha metálica - D = 35 mm</t>
  </si>
  <si>
    <t>M3129</t>
  </si>
  <si>
    <t>Luva para bainha metálica - D = 40 mm</t>
  </si>
  <si>
    <t>M3130</t>
  </si>
  <si>
    <t>Luva para bainha metálica - D = 45 mm</t>
  </si>
  <si>
    <t>M3131</t>
  </si>
  <si>
    <t>Luva para bainha metálica - D = 50 mm</t>
  </si>
  <si>
    <t>M3132</t>
  </si>
  <si>
    <t>Luva para bainha metálica - D = 55 mm</t>
  </si>
  <si>
    <t>M3133</t>
  </si>
  <si>
    <t>Luva para bainha metálica - D = 60 mm</t>
  </si>
  <si>
    <t>M3135</t>
  </si>
  <si>
    <t>Luva para bainha metálica - D = 70 mm</t>
  </si>
  <si>
    <t>M3136</t>
  </si>
  <si>
    <t>Luva para bainha metálica - D = 75 mm</t>
  </si>
  <si>
    <t>M3137</t>
  </si>
  <si>
    <t>Luva para bainha metálica - D = 80 mm</t>
  </si>
  <si>
    <t>M3138</t>
  </si>
  <si>
    <t>Luva para bainha metálica - D = 85 mm</t>
  </si>
  <si>
    <t>M3139</t>
  </si>
  <si>
    <t>Luva para bainha metálica - D = 90 mm</t>
  </si>
  <si>
    <t>M3140</t>
  </si>
  <si>
    <t>Luva para bainha metálica - D = 95 mm</t>
  </si>
  <si>
    <t>M3141</t>
  </si>
  <si>
    <t>Luva para bainha metálica - D = 100 mm</t>
  </si>
  <si>
    <t>M3142</t>
  </si>
  <si>
    <t>Luva para bainha metálica - D = 110 mm</t>
  </si>
  <si>
    <t>M3143</t>
  </si>
  <si>
    <t>Luva para bainha metálica - D = 120 mm</t>
  </si>
  <si>
    <t>M3144</t>
  </si>
  <si>
    <t>Luva para bainha metálica - D = 130 mm</t>
  </si>
  <si>
    <t>M3145</t>
  </si>
  <si>
    <t>Luva para bainha metálica ovalizada de 19 x 36 mm</t>
  </si>
  <si>
    <t>M3146</t>
  </si>
  <si>
    <t>Luva para bainha metálica ovalizada de 19 x 48 mm</t>
  </si>
  <si>
    <t>M3147</t>
  </si>
  <si>
    <t>Luva para bainha metálica ovalizada de 19 x 62 mm</t>
  </si>
  <si>
    <t>M3148</t>
  </si>
  <si>
    <t>Luva para bainha metálica ovalizada de 22 x 32 mm</t>
  </si>
  <si>
    <t>M3149</t>
  </si>
  <si>
    <t>Luva para bainha metálica ovalizada de 22 x 55 mm</t>
  </si>
  <si>
    <t>M3150</t>
  </si>
  <si>
    <t>Luva para bainha metálica ovalizada de 22 x 73 mm</t>
  </si>
  <si>
    <t>M3170</t>
  </si>
  <si>
    <t>Apoio de neoprene não fretado - C = 100 mm, L = 100 mm e E = 20 mm</t>
  </si>
  <si>
    <t>M3171</t>
  </si>
  <si>
    <t>Porca sextavada em aço galvanizado para parafuso - D = 9,525 mm (3/8")</t>
  </si>
  <si>
    <t>M3172</t>
  </si>
  <si>
    <t>Porca sextavada em aço galvanizado para parafuso - D = 12 mm (M12)</t>
  </si>
  <si>
    <t>M3173</t>
  </si>
  <si>
    <t>Parafuso de cabeça sextavada em aço galvanizado, classe 8.8 - D = 12 mm (M12) e C = 30 mm</t>
  </si>
  <si>
    <t>M3174</t>
  </si>
  <si>
    <t>Ligação tipo barra chata em aço galvanizado para contenção - L = 45 mm e E = 4 mm</t>
  </si>
  <si>
    <t>M3177</t>
  </si>
  <si>
    <t>Fita metálica SAE 1010/1020 para solo reforçado - L = 50 mm e E = 4 mm</t>
  </si>
  <si>
    <t>M3178</t>
  </si>
  <si>
    <t>Material para aterro reforçado com fitas metálicas</t>
  </si>
  <si>
    <t>M3179</t>
  </si>
  <si>
    <t>Tubo PEAD PE 100 PN 5 para estais - D = 140 mm</t>
  </si>
  <si>
    <t>M3180</t>
  </si>
  <si>
    <t>Tubo PEAD PE 100 PN 5 para estais - D = 160 mm</t>
  </si>
  <si>
    <t>M3181</t>
  </si>
  <si>
    <t>Tubo PEAD PE 100 PN 5 para estais - D = 180 mm</t>
  </si>
  <si>
    <t>M3182</t>
  </si>
  <si>
    <t>Tubo PEAD PE 100 PN 5 para estais - D = 200 mm</t>
  </si>
  <si>
    <t>M3183</t>
  </si>
  <si>
    <t>Tubo PEAD PE 100 PN 5 para estais - D = 225 mm</t>
  </si>
  <si>
    <t>M3184</t>
  </si>
  <si>
    <t>Tubo PEAD PE 100 PN 5 para estais - D = 250 mm</t>
  </si>
  <si>
    <t>M3185</t>
  </si>
  <si>
    <t>Tubo PEAD PE 100 PN 5 para estais - D = 280 mm</t>
  </si>
  <si>
    <t>M3186</t>
  </si>
  <si>
    <t>Tubo PEAD PE 100 PN 5 para estais - D = 315 mm</t>
  </si>
  <si>
    <t>M3187</t>
  </si>
  <si>
    <t>Tubo antivandalismo em aço galvanizado para estais de 12 cordoalhas - D = 15,7 mm</t>
  </si>
  <si>
    <t>M3188</t>
  </si>
  <si>
    <t>Tubo antivandalismo em aço galvanizado para estais de 19 cordoalhas - D = 15,7 mm</t>
  </si>
  <si>
    <t>M3189</t>
  </si>
  <si>
    <t>Tubo antivandalismo em aço galvanizado para estais de 22 cordoalhas - D = 15,7 mm</t>
  </si>
  <si>
    <t>M3190</t>
  </si>
  <si>
    <t>Tubo antivandalismo em aço galvanizado para estais de 31 cordoalhas - D = 15,7 mm</t>
  </si>
  <si>
    <t>M3191</t>
  </si>
  <si>
    <t>Tubo antivandalismo em aço galvanizado para estais de 37 cordoalhas - D = 15,7 mm</t>
  </si>
  <si>
    <t>M3192</t>
  </si>
  <si>
    <t>Tubo antivandalismo em aço galvanizado para estais de 43 cordoalhas - D = 15,7 mm</t>
  </si>
  <si>
    <t>M3193</t>
  </si>
  <si>
    <t>Tubo antivandalismo em aço galvanizado para estais de 55 cordoalhas - D = 15,7 mm</t>
  </si>
  <si>
    <t>M3194</t>
  </si>
  <si>
    <t>Tubo antivandalismo em aço galvanizado para estais de 61 cordoalhas - D = 15,7 mm</t>
  </si>
  <si>
    <t>M3195</t>
  </si>
  <si>
    <t>Tubo antivandalismo em aço galvanizado para estais de 73 cordoalhas - D = 15,7 mm</t>
  </si>
  <si>
    <t>M3196</t>
  </si>
  <si>
    <t>Tubo antivandalismo em aço galvanizado para estais de 85 cordoalhas - D = 15,7 mm</t>
  </si>
  <si>
    <t>M3197</t>
  </si>
  <si>
    <t>Tubo antivandalismo em aço galvanizado para estais de 91 cordoalhas - D = 15,7 mm</t>
  </si>
  <si>
    <t>M3198</t>
  </si>
  <si>
    <t>Tubo fôrma lado fixo em aço galvanizado para estais de 12 cordoalhas - D = 15,7 mm</t>
  </si>
  <si>
    <t>M3199</t>
  </si>
  <si>
    <t>Tubo fôrma lado fixo em aço galvanizado para estais de 19 cordoalhas - D = 15,7 mm</t>
  </si>
  <si>
    <t>M3200</t>
  </si>
  <si>
    <t>Tubo fôrma lado fixo em aço galvanizado para estais de 22 cordoalhas - D = 15,7 mm</t>
  </si>
  <si>
    <t>M3201</t>
  </si>
  <si>
    <t>Tubo fôrma lado fixo em aço galvanizado para estais de 31 cordoalhas - D = 15,7 mm</t>
  </si>
  <si>
    <t>M3202</t>
  </si>
  <si>
    <t>Tubo fôrma lado fixo em aço galvanizado para estais de 37 cordoalhas - D = 15,7 mm</t>
  </si>
  <si>
    <t>M3203</t>
  </si>
  <si>
    <t>Tubo fôrma lado fixo em aço galvanizado para estais de 43 cordoalhas - D = 15,7 mm</t>
  </si>
  <si>
    <t>M3204</t>
  </si>
  <si>
    <t>Tubo fôrma lado fixo em aço galvanizado para estais de 55 cordoalhas - D = 15,7 mm</t>
  </si>
  <si>
    <t>M3205</t>
  </si>
  <si>
    <t>Tubo fôrma lado fixo em aço galvanizado para estais de 61 cordoalhas - D = 15,7 mm</t>
  </si>
  <si>
    <t>M3206</t>
  </si>
  <si>
    <t>Tubo fôrma lado fixo em aço galvanizado para estais de 73 cordoalhas - D = 15,7 mm</t>
  </si>
  <si>
    <t>M3207</t>
  </si>
  <si>
    <t>Tubo fôrma lado fixo em aço galvanizado para estais de 85 cordoalhas - D = 15,7 mm</t>
  </si>
  <si>
    <t>M3208</t>
  </si>
  <si>
    <t>Tubo fôrma lado fixo em aço galvanizado para estais de 91 cordoalhas - D = 15,7 mm</t>
  </si>
  <si>
    <t>M3209</t>
  </si>
  <si>
    <t>Tubo fôrma lado regulável em aço galvanizado para estais de 12 cordoalhas - D = 15,7 mm</t>
  </si>
  <si>
    <t>M3210</t>
  </si>
  <si>
    <t>Tubo fôrma lado regulável em aço galvanizado para estais de 19 cordoalhas - D = 15,7 mm</t>
  </si>
  <si>
    <t>M3211</t>
  </si>
  <si>
    <t>Tubo fôrma lado regulável em aço galvanizado para estais de 22 cordoalhas - D = 15,7 mm</t>
  </si>
  <si>
    <t>M3212</t>
  </si>
  <si>
    <t>Tubo fôrma lado regulável em aço galvanizado para estais de 31 cordoalhas - D = 15,7 mm</t>
  </si>
  <si>
    <t>M3213</t>
  </si>
  <si>
    <t>Tubo fôrma lado regulável em aço galvanizado para estais de 37 cordoalhas - D = 15,7 mm</t>
  </si>
  <si>
    <t>M3214</t>
  </si>
  <si>
    <t>Tubo fôrma lado regulável em aço galvanizado para estais de 43 cordoalhas - D = 15,7 mm</t>
  </si>
  <si>
    <t>M3215</t>
  </si>
  <si>
    <t>Tubo fôrma lado regulável em aço galvanizado para estais de 55 cordoalhas - D = 15,7 mm</t>
  </si>
  <si>
    <t>M3216</t>
  </si>
  <si>
    <t>Tubo fôrma lado regulável em aço galvanizado para estais de 61 cordoalhas - D = 15,7 mm</t>
  </si>
  <si>
    <t>M3217</t>
  </si>
  <si>
    <t>Tubo fôrma lado regulável em aço galvanizado para estais de 73 cordoalhas - D = 15,7 mm</t>
  </si>
  <si>
    <t>M3218</t>
  </si>
  <si>
    <t>Tubo fôrma lado regulável em aço galvanizado para estais de 85 cordoalhas - D = 15,7 mm</t>
  </si>
  <si>
    <t>M3219</t>
  </si>
  <si>
    <t>Tubo fôrma lado regulável em aço galvanizado para estais de 91 cordoalhas - D = 15,7 mm</t>
  </si>
  <si>
    <t>M3220</t>
  </si>
  <si>
    <t>Coroa de botões esféricos - Ring bit - D = 104 mm (4 3/32")</t>
  </si>
  <si>
    <t>M3225</t>
  </si>
  <si>
    <t>Película retrorrefletiva tipo III + SI (sinal impresso com película de sobreposição tipo V)</t>
  </si>
  <si>
    <t>M3227</t>
  </si>
  <si>
    <t>Tubo de revestimento em aço-carbono schedule 40 - DN = 101,6 mm (4")</t>
  </si>
  <si>
    <t>M3228</t>
  </si>
  <si>
    <t>Cimento asfáltico de petróleo com borracha - CAP 50/70 com 15% de borracha de pneu</t>
  </si>
  <si>
    <t>M3230</t>
  </si>
  <si>
    <t>Chapa de poliéster reforçada com fibra de vidro - E = 2,0 mm</t>
  </si>
  <si>
    <t>M3231</t>
  </si>
  <si>
    <t>Chapa de alumínio composto (ACM) - E = 3,0 mm</t>
  </si>
  <si>
    <t>M3232</t>
  </si>
  <si>
    <t>Película retrorrefletiva tipo X + SI (sinal impresso com película de sobreposição tipo V)</t>
  </si>
  <si>
    <t>M3236</t>
  </si>
  <si>
    <t>Película retrorrefletiva tipo III + SI</t>
  </si>
  <si>
    <t>M3238</t>
  </si>
  <si>
    <t>Película não retrorrefletiva tipo IV</t>
  </si>
  <si>
    <t>M3239</t>
  </si>
  <si>
    <t>Película retrorrefletiva tipo X</t>
  </si>
  <si>
    <t>M3240</t>
  </si>
  <si>
    <t>Duto flexível de ventilação de poliéster aluminizado sem isolamento - D = 200 mm</t>
  </si>
  <si>
    <t>M3241</t>
  </si>
  <si>
    <t>Cabo de cobre flexível antichama isolado em HEPR - tensão de 0,6/1,0 kV e seção de 2 x 6 mm²</t>
  </si>
  <si>
    <t>M3242</t>
  </si>
  <si>
    <t>Cabo de cobre flexível antichama isolado em HEPR - tensão de 0,6/1,0 kV e seção de 4 x 6 mm²</t>
  </si>
  <si>
    <t>M3245</t>
  </si>
  <si>
    <t>Tinta plástica à base de resina metacrílica aplicada a frio por aspersão (spray)</t>
  </si>
  <si>
    <t>M3270</t>
  </si>
  <si>
    <t>Ancoragem fixa para estais de 12 cordoalhas - D = 15,7 mm</t>
  </si>
  <si>
    <t>M3271</t>
  </si>
  <si>
    <t>Ancoragem fixa para estais de 22 cordoalhas - D = 15,7 mm</t>
  </si>
  <si>
    <t>M3272</t>
  </si>
  <si>
    <t>Ancoragem fixa para estais de 43 cordoalhas - D = 15,7 mm</t>
  </si>
  <si>
    <t>M3273</t>
  </si>
  <si>
    <t>Ancoragem fixa para estais de 85 cordoalhas - D = 15,7 mm</t>
  </si>
  <si>
    <t>M3274</t>
  </si>
  <si>
    <t>Ancoragem regulável para estais de 12 cordoalhas - D = 15,7 mm</t>
  </si>
  <si>
    <t>M3275</t>
  </si>
  <si>
    <t>Ancoragem regulável para estais de 22 cordoalhas - D = 15,7 mm</t>
  </si>
  <si>
    <t>M3276</t>
  </si>
  <si>
    <t>Ancoragem regulável para estais de 43 cordoalhas - D = 15,7 mm</t>
  </si>
  <si>
    <t>M3277</t>
  </si>
  <si>
    <t>Ancoragem regulável para estais de 85 cordoalhas - D = 15,7 mm</t>
  </si>
  <si>
    <t>M3278</t>
  </si>
  <si>
    <t>Tubo PEAD PE 100 PN 5 para estais - D = 110 mm</t>
  </si>
  <si>
    <t>M3279</t>
  </si>
  <si>
    <t>Arruela lisa em aço zincado branco para parafuso - D = 9,525 mm (3/8")</t>
  </si>
  <si>
    <t>M3280</t>
  </si>
  <si>
    <t>Viga de madeira - E = 5 cm e L = 11 cm</t>
  </si>
  <si>
    <t>M3360</t>
  </si>
  <si>
    <t>Chumbador de expansão controlada por torque em aço zincado para concreto - D = 8,0 mm</t>
  </si>
  <si>
    <t>M3361</t>
  </si>
  <si>
    <t>Corrente de elo soldado em aço SAE 1010/1020 com acabamento polido - E = 25,00 mm (1")</t>
  </si>
  <si>
    <t>M3362</t>
  </si>
  <si>
    <t>Corrente de elo soldado em aço SAE 1010/1020 com acabamento polido - E = 12,50 mm (1/2")</t>
  </si>
  <si>
    <t>M3363</t>
  </si>
  <si>
    <t>Corrente de elo soldado em aço SAE 1010/1020 com acabamento polido - E = 19,00 mm (3/4")</t>
  </si>
  <si>
    <t>M3364</t>
  </si>
  <si>
    <t>Lanterna de sinalização náutica com acessórios de fixação - alcance 2 mn</t>
  </si>
  <si>
    <t>M3365</t>
  </si>
  <si>
    <t>Lanterna de sinalização náutica com acessórios de fixação - alcance 3 mn</t>
  </si>
  <si>
    <t>M3366</t>
  </si>
  <si>
    <t>Lanterna de sinalização náutica com acessórios de fixação - alcance 4 mn</t>
  </si>
  <si>
    <t>M3367</t>
  </si>
  <si>
    <t>Lanterna de sinalização náutica com acessórios de fixação - alcance 6 mn</t>
  </si>
  <si>
    <t>M3368</t>
  </si>
  <si>
    <t>Lanterna de sinalização náutica com acessórios de fixação - alcance 8 mn</t>
  </si>
  <si>
    <t>M3369</t>
  </si>
  <si>
    <t>Manilha âncora em aço forjado com porca e cupilha - DN = 16,0 mm (5/8")</t>
  </si>
  <si>
    <t>M3370</t>
  </si>
  <si>
    <t>Manilha reta em aço forjado com porca e cupilha - DN = 38,1 mm (1 1/2")</t>
  </si>
  <si>
    <t>M3371</t>
  </si>
  <si>
    <t>Manilha reta em aço forjado com porca e cupilha - DN = 25,4 mm (1")</t>
  </si>
  <si>
    <t>M3372</t>
  </si>
  <si>
    <t>Suporte polimérico ecológico maciço colapsível para placa de sinalização - seção de 10 x 10 cm</t>
  </si>
  <si>
    <t>M3501</t>
  </si>
  <si>
    <t>Placa de ancoragem para tirante de barra de aço - E = 12,7 mm e seção de 160 x 160 mm</t>
  </si>
  <si>
    <t>M3502</t>
  </si>
  <si>
    <t>Mistura betuminosa</t>
  </si>
  <si>
    <t>M3503</t>
  </si>
  <si>
    <t>Material de base</t>
  </si>
  <si>
    <t>M3505</t>
  </si>
  <si>
    <t>Material demolido - concreto simples</t>
  </si>
  <si>
    <t>M3506</t>
  </si>
  <si>
    <t>Material demolido - madeira</t>
  </si>
  <si>
    <t>M3507</t>
  </si>
  <si>
    <t>Revestimento asfáltico</t>
  </si>
  <si>
    <t>M3508</t>
  </si>
  <si>
    <t>Camada granular (base ou sub-base)</t>
  </si>
  <si>
    <t>M3509</t>
  </si>
  <si>
    <t>Material demolido - remendo profundo</t>
  </si>
  <si>
    <t>M3510</t>
  </si>
  <si>
    <t>Material demolido - alvenaria</t>
  </si>
  <si>
    <t>M3511</t>
  </si>
  <si>
    <t>Acessórios e materiais metálicos</t>
  </si>
  <si>
    <t>M3512</t>
  </si>
  <si>
    <t>Material demolido - concreto armado</t>
  </si>
  <si>
    <t>M3513</t>
  </si>
  <si>
    <t>Material de 3ª categoria</t>
  </si>
  <si>
    <t>M3515</t>
  </si>
  <si>
    <t>Grãos, agregados e solos derramados na pista</t>
  </si>
  <si>
    <t>M3516</t>
  </si>
  <si>
    <t>Veículos de pequeno porte incendiados em rodovia</t>
  </si>
  <si>
    <t>M3518</t>
  </si>
  <si>
    <t>Tinta à base de resina epóxi bicomponente</t>
  </si>
  <si>
    <t>M3519</t>
  </si>
  <si>
    <t>Tinta à base de resina epóxi poliamida bicomponente para fundo preparador de pintura</t>
  </si>
  <si>
    <t>M3520</t>
  </si>
  <si>
    <t>Tinta anticorrosiva à base de resina epóxi poliamida bicomponente</t>
  </si>
  <si>
    <t>M3521</t>
  </si>
  <si>
    <t>Guincho manual com capacidade de tração de 100 kN com cabo de aço</t>
  </si>
  <si>
    <t>M3522</t>
  </si>
  <si>
    <t>Guincho manual com capacidade de tração de 200 kN com cabo de aço</t>
  </si>
  <si>
    <t>M3523</t>
  </si>
  <si>
    <t>Pneu reaproveitado</t>
  </si>
  <si>
    <t>M3524</t>
  </si>
  <si>
    <t>Sapatilha em aço inox - D = 13 mm (1/2")</t>
  </si>
  <si>
    <t>M3525</t>
  </si>
  <si>
    <t>Molinete manual com capacidade de tração de 70 kN</t>
  </si>
  <si>
    <t>M3526</t>
  </si>
  <si>
    <t>Ânodo de sacrifício em liga de zinco - peso = 20 kg</t>
  </si>
  <si>
    <t>M3527</t>
  </si>
  <si>
    <t>Cabo de aço - D = 42,00 mm (1 5/8")</t>
  </si>
  <si>
    <t>M3528</t>
  </si>
  <si>
    <t>Terminal soquete fechado em aço galvanizado compatível com cabo de aço de D = 42 mm</t>
  </si>
  <si>
    <t>M3529</t>
  </si>
  <si>
    <t>Manilha reta em aço forjado com porca e cupilha - D = 57,2 mm (2 1/4")</t>
  </si>
  <si>
    <t>M3530</t>
  </si>
  <si>
    <t>Tubo mecânico em aço-carbono</t>
  </si>
  <si>
    <t>M3718</t>
  </si>
  <si>
    <t>Material combustível removido</t>
  </si>
  <si>
    <t>M3719</t>
  </si>
  <si>
    <t>Blocos de rocha ou matacões</t>
  </si>
  <si>
    <t>M3720</t>
  </si>
  <si>
    <t>Material asfáltico removido</t>
  </si>
  <si>
    <t>M3721</t>
  </si>
  <si>
    <t>Estrutura de pórtico metálico removida</t>
  </si>
  <si>
    <t>M3722</t>
  </si>
  <si>
    <t>Estrutura de semipórtico duplo metálico removida</t>
  </si>
  <si>
    <t>M3723</t>
  </si>
  <si>
    <t>Estrutura de semipórtico metálico removida</t>
  </si>
  <si>
    <t>M3727</t>
  </si>
  <si>
    <t>Mangueira para hidrojateamento com pressão de trabalho de até 17,5 MPa (2.538 psi) - D = 25 mm (1")</t>
  </si>
  <si>
    <t>M3728</t>
  </si>
  <si>
    <t>Mangueira para sistema de sucção a vácuo com vazão de entrada de até 3,6 m³/h (60 l/min) - D = 72,5 mm (3")</t>
  </si>
  <si>
    <t>M3729</t>
  </si>
  <si>
    <t>Detritos removidos de bueiros</t>
  </si>
  <si>
    <t>M3730</t>
  </si>
  <si>
    <t>Material triturado - galhos e troncos</t>
  </si>
  <si>
    <t>M3772</t>
  </si>
  <si>
    <t>Canal monobloco com corpo e grelha em concreto polímero com efeito autolimpante - carga de controle de 400 kN - C = 100,0 cm, L = 15,0 cm e H = 23,0 cm</t>
  </si>
  <si>
    <t>M3773</t>
  </si>
  <si>
    <t>Canal monobloco com corpo e grelha em concreto polímero com efeito autolimpante - carga de controle de 400 kN - C = 100,0 cm, L = 25,0 cm e H = 32,0 cm</t>
  </si>
  <si>
    <t>M3774</t>
  </si>
  <si>
    <t>Canal monobloco com corpo e grelha em concreto polímero com efeito autolimpante - carga de controle de 900 kN - C = 100,0 cm, L = 16,0 cm e H = 26,5 cm</t>
  </si>
  <si>
    <t>M3775</t>
  </si>
  <si>
    <t>Canal monobloco com corpo e grelha em concreto polímero com efeito autolimpante - carga de controle de 900 kN - C = 100,0 cm, L = 21,0 cm e H = 28,0 cm</t>
  </si>
  <si>
    <t>M3776</t>
  </si>
  <si>
    <t>Canal monobloco com corpo e grelha em concreto polímero com efeito autolimpante - carga de controle de 900 kN - C = 100,0 cm, L = 21,0 cm e H = 38,0 cm</t>
  </si>
  <si>
    <t>M3777</t>
  </si>
  <si>
    <t>Canal monobloco com corpo e grelha em concreto polímero com efeito autolimpante - carga de controle de 900 kN - C = 100,0 cm, L = 21,0 cm e H = 48,0 cm</t>
  </si>
  <si>
    <t>M3778</t>
  </si>
  <si>
    <t>Canal monobloco com corpo e grelha em concreto polímero com efeito autolimpante - carga de controle de 900 kN - C = 100,0 cm, L = 26,0 cm e H = 33,0 cm</t>
  </si>
  <si>
    <t>M3779</t>
  </si>
  <si>
    <t>Canal monobloco com corpo e grelha em concreto polímero com efeito autolimpante - carga de controle de 900 kN - C = 100,0 cm, L = 26,0 cm e H = 53,0 cm</t>
  </si>
  <si>
    <t>M3780</t>
  </si>
  <si>
    <t>Canal monobloco com corpo e grelha em concreto polímero com efeito autolimpante - carga de controle de 900 kN - C = 200,0 cm, L = 40,0 cm e H = 59,5 cm</t>
  </si>
  <si>
    <t>M3781</t>
  </si>
  <si>
    <t>Canal em polietileno e polipropileno com efeito autolimpante e grelha de encaixe em poliamida reforçada - carga de controle de 250 kN - C = 100,0 cm, L = 16,0 cm e H = 12,2 cm</t>
  </si>
  <si>
    <t>M3782</t>
  </si>
  <si>
    <t>Canal em polietileno e polipropileno com efeito autolimpante e grelha de encaixe em poliamida reforçada - carga de controle de 250 kN - C = 100,0 cm, L = 16,0 cm e H = 17,2 cm</t>
  </si>
  <si>
    <t>M3783</t>
  </si>
  <si>
    <t>Canal em polietileno e polipropileno com efeito autolimpante e grelha de encaixe em poliamida reforçada - carga de controle de 250 kN - C = 100,0 cm, L = 16,0 cm e H = 5,5 cm</t>
  </si>
  <si>
    <t>M3784</t>
  </si>
  <si>
    <t>Canal em polietileno e polipropileno com efeito autolimpante e grelha de encaixe em ferro fundido dúctil - carga de controle de 400 kN - C = 100,0 cm, L = 14,7 cm e H = 15,7 cm</t>
  </si>
  <si>
    <t>M3785</t>
  </si>
  <si>
    <t>Canal em polietileno e polipropileno com efeito autolimpante e grelha de encaixe em ferro fundido dúctil - carga de controle de 400 kN - C = 100,0 cm, L = 24,7 cm e H = 20,8 cm</t>
  </si>
  <si>
    <t>M3786</t>
  </si>
  <si>
    <t>Canal em polietileno e polipropileno com efeito autolimpante e grelha de encaixe em ferro fundido dúctil - carga de controle de 400 kN - C = 100,0 cm, L = 34,9 cm e H = 25,8 cm</t>
  </si>
  <si>
    <t>M3787</t>
  </si>
  <si>
    <t>Canal em polietileno e polipropileno com efeito autolimpante e grelha de encaixe em ferro fundido dúctil - carga de controle de 600 kN - C = 100,0 cm, L = 16,0 cm e H = 12,2 cm</t>
  </si>
  <si>
    <t>M3788</t>
  </si>
  <si>
    <t>Canal em polietileno e polipropileno com efeito autolimpante e grelha de encaixe em ferro fundido dúctil - carga de controle de 600 kN - C = 100,0 cm, L = 21,2 cm e H = 18,0 cm</t>
  </si>
  <si>
    <t>M3789</t>
  </si>
  <si>
    <t>Canal em polietileno e polipropileno com efeito autolimpante e grelha de encaixe em ferro fundido dúctil - carga de controle de 600 kN - C = 100,0 cm, L = 26,2 cm e H = 17,2 cm</t>
  </si>
  <si>
    <t>M3790</t>
  </si>
  <si>
    <t>Canal em polietileno e polipropileno com efeito autolimpante e abertura de captação em ferro fundido dúctil - carga de controle de 900 kN - C = 100,0 cm, L = 21,0 cm e H = 57,9 cm</t>
  </si>
  <si>
    <t>M3791</t>
  </si>
  <si>
    <t>Canal em polietileno e polipropileno com efeito autolimpante e abertura de captação em ferro fundido dúctil - carga de controle de 900 kN - C = 100,0 cm, L = 25,2 cm e H = 57,8 cm</t>
  </si>
  <si>
    <t>M3792</t>
  </si>
  <si>
    <t>Canal em polietileno e polipropileno com efeito autolimpante e abertura de captação em ferro fundido dúctil - carga de controle de 900 kN - C = 100,0 cm, L = 42,0 cm e H = 95,0 cm</t>
  </si>
  <si>
    <t>M3793</t>
  </si>
  <si>
    <t>Canal em polietileno e polipropileno com efeito autolimpante e abertura de captação em ferro fundido dúctil - carga de controle de 900 kN - C = 114,2 cm, L = 78,0 cm e H = 106,0 cm</t>
  </si>
  <si>
    <t>M3795</t>
  </si>
  <si>
    <t>Custo equivalente da construção civil para construção do Estaleiro Padrão</t>
  </si>
  <si>
    <t>M3801</t>
  </si>
  <si>
    <t>Animais de grande porte mortos em rodovia</t>
  </si>
  <si>
    <t>M3802</t>
  </si>
  <si>
    <t>Animais de pequeno porte mortos em rodovia</t>
  </si>
  <si>
    <t>M3803</t>
  </si>
  <si>
    <t>Emborrachados de pneus espalhados em rodovia</t>
  </si>
  <si>
    <t>M3804</t>
  </si>
  <si>
    <t>Espécimes arbóreos de até 20 m tombados na pista</t>
  </si>
  <si>
    <t>M3805</t>
  </si>
  <si>
    <t>Espécimes arbóreos de 20 a 40 m tombados na pista</t>
  </si>
  <si>
    <t>M3806</t>
  </si>
  <si>
    <t>Sucatas derramadas em rodovia</t>
  </si>
  <si>
    <t>M3807</t>
  </si>
  <si>
    <t>Veículos de grande porte incendiados em rodovia</t>
  </si>
  <si>
    <t>M3808</t>
  </si>
  <si>
    <t>Veículos de médio porte incendiados em rodovia</t>
  </si>
  <si>
    <t>M3809</t>
  </si>
  <si>
    <t>Veículos de grande porte tombados em rodovia</t>
  </si>
  <si>
    <t>M3810</t>
  </si>
  <si>
    <t>Veículos de médio porte tombados em rodovia</t>
  </si>
  <si>
    <t>M3811</t>
  </si>
  <si>
    <t>Veículos de pequeno porte tombados em rodovia</t>
  </si>
  <si>
    <t>M3813</t>
  </si>
  <si>
    <t>Vidros, caixas e engradados derramados na pista</t>
  </si>
  <si>
    <t>M3822</t>
  </si>
  <si>
    <t>Tacha refletiva em plástico injetado bidirecional com um pino - tipo II</t>
  </si>
  <si>
    <t>M3823</t>
  </si>
  <si>
    <t>Tacha refletiva em plástico injetado bidirecional com um pino - tipo III</t>
  </si>
  <si>
    <t>M3824</t>
  </si>
  <si>
    <t>Tacha refletiva em plástico injetado bidirecional com um pino - tipo IV</t>
  </si>
  <si>
    <t>M3825</t>
  </si>
  <si>
    <t>Tacha refletiva em plástico injetado bidirecional sem pino - tipo I</t>
  </si>
  <si>
    <t>M3826</t>
  </si>
  <si>
    <t>Tacha refletiva em plástico injetado bidirecional sem pino - tipo II</t>
  </si>
  <si>
    <t>M3827</t>
  </si>
  <si>
    <t>Tacha refletiva em plástico injetado bidirecional sem pino - tipo III</t>
  </si>
  <si>
    <t>M3828</t>
  </si>
  <si>
    <t>Tacha refletiva em plástico injetado bidirecional sem pino - tipo IV</t>
  </si>
  <si>
    <t>M3829</t>
  </si>
  <si>
    <t>Tacha refletiva em plástico injetado monodirecional com um pino - tipo I</t>
  </si>
  <si>
    <t>M3830</t>
  </si>
  <si>
    <t>Tacha refletiva em plástico injetado monodirecional com um pino - tipo II</t>
  </si>
  <si>
    <t>M3831</t>
  </si>
  <si>
    <t>Tacha refletiva em plástico injetado monodirecional com um pino - tipo III</t>
  </si>
  <si>
    <t>M3832</t>
  </si>
  <si>
    <t>Tacha refletiva em plástico injetado monodirecional com um pino - tipo IV</t>
  </si>
  <si>
    <t>M3833</t>
  </si>
  <si>
    <t>Tacha refletiva em plástico injetado monodirecional sem pino - tipo I</t>
  </si>
  <si>
    <t>M3834</t>
  </si>
  <si>
    <t>Tacha refletiva em plástico injetado monodirecional sem pino - tipo II</t>
  </si>
  <si>
    <t>M3835</t>
  </si>
  <si>
    <t>Tacha refletiva em plástico injetado monodirecional sem pino - tipo III</t>
  </si>
  <si>
    <t>M3836</t>
  </si>
  <si>
    <t>Tacha refletiva em plástico injetado monodirecional sem pino - tipo IV</t>
  </si>
  <si>
    <t>M3837</t>
  </si>
  <si>
    <t>Tacha refletiva em resina sintética bidirecional com um pino - tipo I</t>
  </si>
  <si>
    <t>M3838</t>
  </si>
  <si>
    <t>Tacha refletiva em resina sintética bidirecional com um pino - tipo II</t>
  </si>
  <si>
    <t>M3839</t>
  </si>
  <si>
    <t>Tacha refletiva em resina sintética bidirecional com um pino - tipo III</t>
  </si>
  <si>
    <t>M3840</t>
  </si>
  <si>
    <t>Tacha refletiva em resina sintética bidirecional com um pino - tipo IV</t>
  </si>
  <si>
    <t>M3841</t>
  </si>
  <si>
    <t>Tacha refletiva em resina sintética bidirecional sem pino - tipo I</t>
  </si>
  <si>
    <t>M3842</t>
  </si>
  <si>
    <t>Tacha refletiva em resina sintética bidirecional sem pino - tipo II</t>
  </si>
  <si>
    <t>M3843</t>
  </si>
  <si>
    <t>Tacha refletiva em resina sintética bidirecional sem pino - tipo III</t>
  </si>
  <si>
    <t>M3844</t>
  </si>
  <si>
    <t>Tacha refletiva em resina sintética bidirecional sem pino - tipo IV</t>
  </si>
  <si>
    <t>M3845</t>
  </si>
  <si>
    <t>Tacha refletiva em resina sintética monodirecional com um pino - tipo I</t>
  </si>
  <si>
    <t>M3846</t>
  </si>
  <si>
    <t>Tacha refletiva em resina sintética monodirecional com um pino - tipo II</t>
  </si>
  <si>
    <t>M3847</t>
  </si>
  <si>
    <t>Tacha refletiva em resina sintética monodirecional com um pino - tipo III</t>
  </si>
  <si>
    <t>M3848</t>
  </si>
  <si>
    <t>Tacha refletiva em resina sintética monodirecional com um pino - tipo IV</t>
  </si>
  <si>
    <t>M3851</t>
  </si>
  <si>
    <t>Tacha refletiva em resina sintética monodirecional sem pino - tipo I</t>
  </si>
  <si>
    <t>M3852</t>
  </si>
  <si>
    <t>Tacha refletiva em resina sintética monodirecional sem pino - tipo II</t>
  </si>
  <si>
    <t>M3853</t>
  </si>
  <si>
    <t>Tacha refletiva em resina sintética monodirecional sem pino - tipo III</t>
  </si>
  <si>
    <t>M3854</t>
  </si>
  <si>
    <t>Tacha refletiva em resina sintética monodirecional sem pino - tipo IV</t>
  </si>
  <si>
    <t>M3855</t>
  </si>
  <si>
    <t>Tacha refletiva metálica bidirecional com dois pinos - tipo II</t>
  </si>
  <si>
    <t>M3856</t>
  </si>
  <si>
    <t>Tacha refletiva metálica bidirecional com dois pinos - tipo III</t>
  </si>
  <si>
    <t>M3857</t>
  </si>
  <si>
    <t>Tacha refletiva metálica bidirecional com dois pinos - tipo IV</t>
  </si>
  <si>
    <t>M3858</t>
  </si>
  <si>
    <t>Tacha refletiva metálica bidirecional com um pino - tipo II</t>
  </si>
  <si>
    <t>M3859</t>
  </si>
  <si>
    <t>Tacha refletiva metálica bidirecional com um pino - tipo III</t>
  </si>
  <si>
    <t>M3860</t>
  </si>
  <si>
    <t>Tacha refletiva metálica bidirecional com um pino - tipo IV</t>
  </si>
  <si>
    <t>M3861</t>
  </si>
  <si>
    <t>Tacha refletiva metálica monodirecional com dois pinos - tipo II</t>
  </si>
  <si>
    <t>M3862</t>
  </si>
  <si>
    <t>Tacha refletiva metálica monodirecional com dois pinos - tipo III</t>
  </si>
  <si>
    <t>M3863</t>
  </si>
  <si>
    <t>Tacha refletiva metálica monodirecional com dois pinos - tipo IV</t>
  </si>
  <si>
    <t>M3864</t>
  </si>
  <si>
    <t>Tacha refletiva metálica monodirecional com um pino - tipo II</t>
  </si>
  <si>
    <t>M3865</t>
  </si>
  <si>
    <t>Tacha refletiva metálica monodirecional com um pino - tipo III</t>
  </si>
  <si>
    <t>M3866</t>
  </si>
  <si>
    <t>Tacha refletiva metálica monodirecional com um pino - tipo IV</t>
  </si>
  <si>
    <t>M3867</t>
  </si>
  <si>
    <t>Tachão refletivo em plástico injetado bidirecional</t>
  </si>
  <si>
    <t>M3868</t>
  </si>
  <si>
    <t>Tachão refletivo em plástico injetado monodirecional</t>
  </si>
  <si>
    <t>M3869</t>
  </si>
  <si>
    <t>Tachão refletivo em resina sintética bidirecional</t>
  </si>
  <si>
    <t>M3870</t>
  </si>
  <si>
    <t>Tachão refletivo em resina sintética monodirecional</t>
  </si>
  <si>
    <t>M3900</t>
  </si>
  <si>
    <t>Emulsão asfáltica com polímero - RR-1C-E</t>
  </si>
  <si>
    <t>M3901</t>
  </si>
  <si>
    <t>Reservatório metálico tipo taça - capacidade de 5.000 l</t>
  </si>
  <si>
    <t>M3902</t>
  </si>
  <si>
    <t>Reservatório metálico tipo taça - capacidade de 10.000 l</t>
  </si>
  <si>
    <t>M3903</t>
  </si>
  <si>
    <t>Reservatório metálico tipo taça - capacidade de 20.000 l</t>
  </si>
  <si>
    <t>M3904</t>
  </si>
  <si>
    <t>Reservatório metálico tipo taça - capacidade de 30.000 l</t>
  </si>
  <si>
    <t>M3905</t>
  </si>
  <si>
    <t>AMV tipo TR37, abertura 1:8, bitola métrica</t>
  </si>
  <si>
    <t>M3906</t>
  </si>
  <si>
    <t>AMV tipo TR37, abertura 1:10, bitola métrica</t>
  </si>
  <si>
    <t>M3907</t>
  </si>
  <si>
    <t>AMV tipo TR37, abertura 1:12, bitola métrica</t>
  </si>
  <si>
    <t>M3908</t>
  </si>
  <si>
    <t>AMV tipo TR37, abertura 1:14, bitola métrica</t>
  </si>
  <si>
    <t>M3909</t>
  </si>
  <si>
    <t>Bico para corte a plasma manual - 65A</t>
  </si>
  <si>
    <t>M3910</t>
  </si>
  <si>
    <t>Bico para corte a plasma manual - 45A</t>
  </si>
  <si>
    <t>M3911</t>
  </si>
  <si>
    <t>Bocal para corte a plasma manual - 45A/65A</t>
  </si>
  <si>
    <t>M3912</t>
  </si>
  <si>
    <t>Capa de retenção para corte a plasma manual - 45A/65A</t>
  </si>
  <si>
    <t>M3913</t>
  </si>
  <si>
    <t>Eletrodo para corte a plasma manual - 45A/65A</t>
  </si>
  <si>
    <t>M3914</t>
  </si>
  <si>
    <t>Distribuidor de gás para corte a plasma manual - 45A/65A</t>
  </si>
  <si>
    <t>M3915</t>
  </si>
  <si>
    <t>Parafuso de cabeça sextavada em aço inox - D = 12,7 mm (1/2") e C = 38,1 mm (1.1/2")</t>
  </si>
  <si>
    <t>M3916</t>
  </si>
  <si>
    <t>Porca sextavada em aço inox para parafuso - D = 12,7 mm (1/2")</t>
  </si>
  <si>
    <t>M3917</t>
  </si>
  <si>
    <t>Arruela lisa em aço inox - D = 12,7 mm (1/2")</t>
  </si>
  <si>
    <t>M3918</t>
  </si>
  <si>
    <t>Disco de corte com 80 dentes multimaterial - D = 250 mm</t>
  </si>
  <si>
    <t>M3919</t>
  </si>
  <si>
    <t>Lixa d'água Nº 360</t>
  </si>
  <si>
    <t>M3920</t>
  </si>
  <si>
    <t>Diluente para tinta epóxi bicomponente ou tricomponente</t>
  </si>
  <si>
    <t>M3921</t>
  </si>
  <si>
    <t>Tinta à base de resina epóxi óxido de ferro</t>
  </si>
  <si>
    <t>M3922</t>
  </si>
  <si>
    <t>Diluente para esmalte poliuretano de dois componentes</t>
  </si>
  <si>
    <t>M3923</t>
  </si>
  <si>
    <t>Tinta esmalte poliuretano bicomponente</t>
  </si>
  <si>
    <t>M3924</t>
  </si>
  <si>
    <t>Catalisador para tinta fosfatizante</t>
  </si>
  <si>
    <t>M3925</t>
  </si>
  <si>
    <t>Tinta fosfatizante para fundo preparador de pintura</t>
  </si>
  <si>
    <t>M3926</t>
  </si>
  <si>
    <t>Luva em aço galvanizado com rosca BSP classe leve - D = 12,5 mm (1/2")</t>
  </si>
  <si>
    <t>M3927</t>
  </si>
  <si>
    <t>Plug tipo bujão em aço galvanizado com rosca BSP - D = 15 mm (1/2")</t>
  </si>
  <si>
    <t>M3928</t>
  </si>
  <si>
    <t>Tubo em aço-carbono - E = 3,35 mm e D = 80 mm (3")</t>
  </si>
  <si>
    <t>M3929</t>
  </si>
  <si>
    <t>Tubo em aço-carbono - E = 3,00 mm e D = 150 mm (6")</t>
  </si>
  <si>
    <t>M3931</t>
  </si>
  <si>
    <t>Cantoneira em alumínio de abas iguais - L = 38,1 mm e E = 4,76 mm</t>
  </si>
  <si>
    <t>M3932</t>
  </si>
  <si>
    <t>Parafuso de cabeça sextavada em aço inox - D = 8 mm (M8) e C = 20 mm</t>
  </si>
  <si>
    <t>M3933</t>
  </si>
  <si>
    <t>Porca sextavada em aço inox para parafuso - D = 8 mm (M8)</t>
  </si>
  <si>
    <t>M3934</t>
  </si>
  <si>
    <t>Arruela lisa em aço inox para parafuso - D = 8,4 mm (M8)</t>
  </si>
  <si>
    <t>M3935</t>
  </si>
  <si>
    <t>Arruela de pressão em aço inox para parafuso - D = 8,1 mm (M8)</t>
  </si>
  <si>
    <t>M3936</t>
  </si>
  <si>
    <t>Parafuso de cabeça sextavada em aço inox - D = 12,7 mm (1/2") e C = 19,05 mm (3/4")</t>
  </si>
  <si>
    <t>M3939</t>
  </si>
  <si>
    <t>Barra redonda em aço SAE 1020 - D = 25,4 mm (1")</t>
  </si>
  <si>
    <t>M3947</t>
  </si>
  <si>
    <t>Tubo em aço - E = 3,00 mm e seção de 40 x 40 mm</t>
  </si>
  <si>
    <t>M3949</t>
  </si>
  <si>
    <t>Desmoldante para fôrmas metálicas</t>
  </si>
  <si>
    <t>M4413</t>
  </si>
  <si>
    <t>Arame E70S6 para solda MIG/MAG - D = 0,9 mm</t>
  </si>
  <si>
    <t>Descrição do Serviço</t>
  </si>
  <si>
    <t>Custo Unitário (R$)</t>
  </si>
  <si>
    <t>Aparelho de apoio de neoprene fretado para estruturas moldadas no local - fornecimento e instalação</t>
  </si>
  <si>
    <t>Aparelho de apoio metálico elastomérico fixo com capacidade de 1.500 kN - fornecimento e instalação</t>
  </si>
  <si>
    <t>Aparelho de apoio metálico elastomérico fixo com capacidade de 10.000 kN - fornecimento e instalação</t>
  </si>
  <si>
    <t>Aparelho de apoio metálico elastomérico fixo com capacidade de 2.500 kN - fornecimento e instalação</t>
  </si>
  <si>
    <t>Aparelho de apoio metálico elastomérico fixo com capacidade de 4.000 kN - fornecimento e instalação</t>
  </si>
  <si>
    <t>Aparelho de apoio metálico elastomérico fixo com capacidade de 5.500 kN - fornecimento e instalação</t>
  </si>
  <si>
    <t>Aparelho de apoio metálico elastomérico fixo com capacidade de 7.500 kN - fornecimento e instalação</t>
  </si>
  <si>
    <t>Aparelho de apoio metálico elastomérico fixo com capacidade de 700 kN - fornecimento e instalação</t>
  </si>
  <si>
    <t>Aparelho de apoio metálico elastomérico multidirecional com capacidade de 1.500 kN - fornecimento e instalação</t>
  </si>
  <si>
    <t>Aparelho de apoio metálico elastomérico multidirecional com capacidade de 10.000 kN - fornecimento e instalação</t>
  </si>
  <si>
    <t>Aparelho de apoio metálico elastomérico multidirecional com capacidade de 2.500 kN - fornecimento e instalação</t>
  </si>
  <si>
    <t>Aparelho de apoio metálico elastomérico multidirecional com capacidade de 4.000 kN - fornecimento e instalação</t>
  </si>
  <si>
    <t>Aparelho de apoio metálico elastomérico multidirecional com capacidade de 5.500 kN - fornecimento e instalação</t>
  </si>
  <si>
    <t>Aparelho de apoio metálico elastomérico multidirecional com capacidade de 7.500 kN - fornecimento e instalação</t>
  </si>
  <si>
    <t>Aparelho de apoio metálico elastomérico multidirecional com capacidade de 700 kN - fornecimento e instalação</t>
  </si>
  <si>
    <t>Aparelho de apoio metálico elastomérico unidirecional com capacidade de 1.500 kN - fornecimento e instalação</t>
  </si>
  <si>
    <t>Aparelho de apoio metálico elastomérico unidirecional com capacidade de 10.000 kN - fornecimento e instalação</t>
  </si>
  <si>
    <t>Aparelho de apoio metálico elastomérico unidirecional com capacidade de 2.500 kN - fornecimento e instalação</t>
  </si>
  <si>
    <t>Aparelho de apoio metálico elastomérico unidirecional com capacidade de 4.000 kN - fornecimento e instalação</t>
  </si>
  <si>
    <t>Aparelho de apoio metálico elastomérico unidirecional com capacidade de 5.500 kN - fornecimento e instalação</t>
  </si>
  <si>
    <t>Aparelho de apoio metálico elastomérico unidirecional com capacidade de 7.500 kN - fornecimento e instalação</t>
  </si>
  <si>
    <t>Aparelho de apoio metálico elastomérico unidirecional com capacidade de 700 kN - fornecimento e instalação</t>
  </si>
  <si>
    <t>Aparelho de apoio metálico esférico fixo com capacidade de 1.000 kN - fornecimento e instalação</t>
  </si>
  <si>
    <t>Aparelho de apoio metálico esférico fixo com capacidade de 1.500 kN - fornecimento e instalação</t>
  </si>
  <si>
    <t>Aparelho de apoio metálico esférico fixo com capacidade de 10.000 kN - fornecimento e instalação</t>
  </si>
  <si>
    <t>Aparelho de apoio metálico esférico fixo com capacidade de 2.000 kN - fornecimento e instalação</t>
  </si>
  <si>
    <t>Aparelho de apoio metálico esférico fixo com capacidade de 2.500 kN - fornecimento e instalação</t>
  </si>
  <si>
    <t>Aparelho de apoio metálico esférico fixo com capacidade de 3.000 kN - fornecimento e instalação</t>
  </si>
  <si>
    <t>Aparelho de apoio metálico esférico fixo com capacidade de 3.500 kN - fornecimento e instalação</t>
  </si>
  <si>
    <t>Aparelho de apoio metálico esférico fixo com capacidade de 4.000 kN - fornecimento e instalação</t>
  </si>
  <si>
    <t>Aparelho de apoio metálico esférico fixo com capacidade de 4.500 kN - fornecimento e instalação</t>
  </si>
  <si>
    <t>Aparelho de apoio metálico esférico fixo com capacidade de 5.000 kN - fornecimento e instalação</t>
  </si>
  <si>
    <t>Aparelho de apoio metálico esférico fixo com capacidade de 5.500 kN - fornecimento e instalação</t>
  </si>
  <si>
    <t>Aparelho de apoio metálico esférico fixo com capacidade de 6.000 kN - fornecimento e instalação</t>
  </si>
  <si>
    <t>Aparelho de apoio metálico esférico fixo com capacidade de 6.500 kN - fornecimento e instalação</t>
  </si>
  <si>
    <t>Aparelho de apoio metálico esférico fixo com capacidade de 7.000 kN - fornecimento e instalação</t>
  </si>
  <si>
    <t>Aparelho de apoio metálico esférico fixo com capacidade de 7.500 kN - fornecimento e instalação</t>
  </si>
  <si>
    <t>Aparelho de apoio metálico esférico fixo com capacidade de 8.000 kN - fornecimento e instalação</t>
  </si>
  <si>
    <t>Aparelho de apoio metálico esférico fixo com capacidade de 8.500 kN - fornecimento e instalação</t>
  </si>
  <si>
    <t>Aparelho de apoio metálico esférico fixo com capacidade de 9.000 kN - fornecimento e instalação</t>
  </si>
  <si>
    <t>Aparelho de apoio metálico esférico fixo com capacidade de 9.500 kN - fornecimento e instalação</t>
  </si>
  <si>
    <t>Aparelho de apoio metálico esférico multidirecional com capacidade de 1.000 kN - fornecimento e instalação</t>
  </si>
  <si>
    <t>Aparelho de apoio metálico esférico multidirecional com capacidade de 1.500 kN - fornecimento e instalação</t>
  </si>
  <si>
    <t>Aparelho de apoio metálico esférico multidirecional com capacidade de 10.000 kN - fornecimento e instalação</t>
  </si>
  <si>
    <t>Aparelho de apoio metálico esférico multidirecional com capacidade de 2.000 kN - fornecimento e instalação</t>
  </si>
  <si>
    <t>Aparelho de apoio metálico esférico multidirecional com capacidade de 2.500 kN - fornecimento e instalação</t>
  </si>
  <si>
    <t>Aparelho de apoio metálico esférico multidirecional com capacidade de 3.000 kN - fornecimento e instalação</t>
  </si>
  <si>
    <t>Aparelho de apoio metálico esférico multidirecional com capacidade de 3.500 kN - fornecimento e instalação</t>
  </si>
  <si>
    <t>Aparelho de apoio metálico esférico multidirecional com capacidade de 4.000 kN - fornecimento e instalação</t>
  </si>
  <si>
    <t>Aparelho de apoio metálico esférico multidirecional com capacidade de 4.500 kN - fornecimento e instalação</t>
  </si>
  <si>
    <t>Aparelho de apoio metálico esférico multidirecional com capacidade de 5.000 kN - fornecimento e instalação</t>
  </si>
  <si>
    <t>Aparelho de apoio metálico esférico multidirecional com capacidade de 5.500 kN - fornecimento e instalação</t>
  </si>
  <si>
    <t>Aparelho de apoio metálico esférico multidirecional com capacidade de 6.000 kN - fornecimento e instalação</t>
  </si>
  <si>
    <t>Aparelho de apoio metálico esférico multidirecional com capacidade de 6.500 kN - fornecimento e instalação</t>
  </si>
  <si>
    <t>Aparelho de apoio metálico esférico multidirecional com capacidade de 7.000 kN - fornecimento e instalação</t>
  </si>
  <si>
    <t>Aparelho de apoio metálico esférico multidirecional com capacidade de 7.500 kN - fornecimento e instalação</t>
  </si>
  <si>
    <t>Aparelho de apoio metálico esférico multidirecional com capacidade de 8.000 kN - fornecimento e instalação</t>
  </si>
  <si>
    <t>Aparelho de apoio metálico esférico multidirecional com capacidade de 8.500 kN - fornecimento e instalação</t>
  </si>
  <si>
    <t>Aparelho de apoio metálico esférico multidirecional com capacidade de 9.000 kN - fornecimento e instalação</t>
  </si>
  <si>
    <t>Aparelho de apoio metálico esférico multidirecional com capacidade de 9.500 kN - fornecimento e instalação</t>
  </si>
  <si>
    <t>Aparelho de apoio metálico esférico unidirecional com capacidade de 1.000 kN - fornecimento e instalação</t>
  </si>
  <si>
    <t>Aparelho de apoio metálico esférico unidirecional com capacidade de 1.500 kN - fornecimento e instalação</t>
  </si>
  <si>
    <t>Aparelho de apoio metálico esférico unidirecional com capacidade de 10.000 kN - fornecimento e instalação</t>
  </si>
  <si>
    <t>Aparelho de apoio metálico esférico unidirecional com capacidade de 2.000 kN - fornecimento e instalação</t>
  </si>
  <si>
    <t>Aparelho de apoio metálico esférico unidirecional com capacidade de 2.500 kN - fornecimento e instalação</t>
  </si>
  <si>
    <t>Aparelho de apoio metálico esférico unidirecional com capacidade de 3.000 kN - fornecimento e instalação</t>
  </si>
  <si>
    <t>Aparelho de apoio metálico esférico unidirecional com capacidade de 3.500 kN - fornecimento e instalação</t>
  </si>
  <si>
    <t>Aparelho de apoio metálico esférico unidirecional com capacidade de 4.000 kN - fornecimento e instalação</t>
  </si>
  <si>
    <t>Aparelho de apoio metálico esférico unidirecional com capacidade de 4.500 kN - fornecimento e instalação</t>
  </si>
  <si>
    <t>Aparelho de apoio metálico esférico unidirecional com capacidade de 5.000 kN - fornecimento e instalação</t>
  </si>
  <si>
    <t>Aparelho de apoio metálico esférico unidirecional com capacidade de 5.500 kN - fornecimento e instalação</t>
  </si>
  <si>
    <t>Aparelho de apoio metálico esférico unidirecional com capacidade de 6.000 kN - fornecimento e instalação</t>
  </si>
  <si>
    <t>Aparelho de apoio metálico esférico unidirecional com capacidade de 6.500 kN - fornecimento e instalação</t>
  </si>
  <si>
    <t>Aparelho de apoio metálico esférico unidirecional com capacidade de 7.000 kN - fornecimento e instalação</t>
  </si>
  <si>
    <t>Aparelho de apoio metálico esférico unidirecional com capacidade de 7.500 kN - fornecimento e instalação</t>
  </si>
  <si>
    <t>Aparelho de apoio metálico esférico unidirecional com capacidade de 8.000 kN - fornecimento e instalação</t>
  </si>
  <si>
    <t>Aparelho de apoio metálico esférico unidirecional com capacidade de 8.500 kN - fornecimento e instalação</t>
  </si>
  <si>
    <t>Aparelho de apoio metálico esférico unidirecional com capacidade de 9.000 kN - fornecimento e instalação</t>
  </si>
  <si>
    <t>Aparelho de apoio metálico esférico unidirecional com capacidade de 9.500 kN - fornecimento e instalação</t>
  </si>
  <si>
    <t>Junta de dilatação em elastômero e perfil VV - L = 20 mm e H = 40 mm - fornecimento e instalação</t>
  </si>
  <si>
    <t>Junta de dilatação em elastômero e perfil VV - L = 25 mm e H = 50 mm - fornecimento e instalação</t>
  </si>
  <si>
    <t>Junta de dilatação em elastômero e perfil VV - L = 35 mm e H = 60 mm - fornecimento e instalação</t>
  </si>
  <si>
    <t>Junta de dilatação em elastômero e perfil VV - L = 40 mm e H = 70 mm - fornecimento e instalação</t>
  </si>
  <si>
    <t>Armação em aço CA-25 - fornecimento, preparo e colocação</t>
  </si>
  <si>
    <t>Armação em aço CA-60 - fornecimento, preparo e colocação</t>
  </si>
  <si>
    <t>Chumbador tipo espera em aço CA-25 para fixação de estrutura metálica em concreto - fornecimento e instalação</t>
  </si>
  <si>
    <t>Luva de emenda com rosca cônica para aço CA-50 - D = 12,5 mm - fornecimento e instalação</t>
  </si>
  <si>
    <t>Luva de emenda com rosca cônica para aço CA-50 - D = 16 mm - fornecimento e instalação</t>
  </si>
  <si>
    <t>Luva de emenda com rosca cônica para aço CA-50 - D = 20 mm - fornecimento e instalação</t>
  </si>
  <si>
    <t>Luva de emenda com rosca cônica para aço CA-50 - D = 25 mm - fornecimento e instalação</t>
  </si>
  <si>
    <t>Luva de emenda com rosca cônica para aço CA-50 - D = 32 mm - fornecimento e instalação</t>
  </si>
  <si>
    <t>Luva de emenda prensada para aço CA-50 - D = 12,5 mm - fornecimento e instalação</t>
  </si>
  <si>
    <t>Luva de emenda prensada para aço CA-50 - D = 16 mm - fornecimento e instalação</t>
  </si>
  <si>
    <t>Luva de emenda prensada para aço CA-50 - D = 20 mm - fornecimento e instalação</t>
  </si>
  <si>
    <t>Luva de emenda prensada para aço CA-50 - D = 25 mm - fornecimento e instalação</t>
  </si>
  <si>
    <t>Luva de emenda prensada para aço CA-50 - D = 32 mm - fornecimento e instalação</t>
  </si>
  <si>
    <t>Tela de aço eletrossoldada - fornecimento, preparo e colocação</t>
  </si>
  <si>
    <t>Treliça nervurada três barras longitudinais interligadas por duas diagonais sinusoidal - fornecimento e instalação</t>
  </si>
  <si>
    <t>Arco metálico galvanizado tipo MP 152S - arco alto - vão = 10,08 m e altura = 6,12 m - aterro rodoviário mínimo = 0,90 m e máximo = 5,00 m - areia e brita comerciais</t>
  </si>
  <si>
    <t>Arco metálico galvanizado tipo MP 152S - arco alto - vão = 10,08 m e altura = 6,12 m - aterro rodoviário mínimo = 0,90 m e máximo = 5,00 m - areia extraída e brita produzida</t>
  </si>
  <si>
    <t>Arco metálico galvanizado tipo MP 152S - arco alto - vão = 10,31 m e altura = 6,17 m - aterro rodoviário mínimo = 0,90 m e máximo = 4,90 m - areia e brita comerciais</t>
  </si>
  <si>
    <t>Arco metálico galvanizado tipo MP 152S - arco alto - vão = 10,31 m e altura = 6,17 m - aterro rodoviário mínimo = 0,90 m e máximo = 4,90 m - areia extraída e brita produzida</t>
  </si>
  <si>
    <t>Arco metálico galvanizado tipo MP 152S - arco alto - vão = 10,36 m e altura = 5,38 m - aterro rodoviário mínimo = 1,20 m e máximo = 3,60 m - areia e brita comerciais</t>
  </si>
  <si>
    <t>Arco metálico galvanizado tipo MP 152S - arco alto - vão = 10,36 m e altura = 5,38 m - aterro rodoviário mínimo = 1,20 m e máximo = 3,60 m - areia extraída e brita produzida</t>
  </si>
  <si>
    <t>Arco metálico galvanizado tipo MP 152S - arco alto - vão = 10,54 m e altura = 6,05 m - aterro rodoviário mínimo = 1,20 m e máximo = 4,20 m - areia e brita comerciais</t>
  </si>
  <si>
    <t>Arco metálico galvanizado tipo MP 152S - arco alto - vão = 10,54 m e altura = 6,05 m - aterro rodoviário mínimo = 1,20 m e máximo = 4,20 m - areia extraída e brita produzida</t>
  </si>
  <si>
    <t>Arco metálico galvanizado tipo MP 152S - arco alto - vão = 10,57 m e altura = 5,41 m - aterro rodoviário mínimo = 1,20 m e máximo = 4,10 m - areia e brita comerciais</t>
  </si>
  <si>
    <t>Arco metálico galvanizado tipo MP 152S - arco alto - vão = 10,57 m e altura = 5,41 m - aterro rodoviário mínimo = 1,20 m e máximo = 4,10 m - areia extraída e brita produzida</t>
  </si>
  <si>
    <t>Arco metálico galvanizado tipo MP 152S - arco alto - vão = 10,74 m e altura = 6,48 m - aterro rodoviário mínimo = 1,20 m e máximo = 4,70 m - areia e brita comerciais</t>
  </si>
  <si>
    <t>Arco metálico galvanizado tipo MP 152S - arco alto - vão = 10,74 m e altura = 6,48 m - aterro rodoviário mínimo = 1,20 m e máximo = 4,70 m - areia extraída e brita produzida</t>
  </si>
  <si>
    <t>Arco metálico galvanizado tipo MP 152S - arco alto - vão = 10,77 m e altura = 6,10 m - aterro rodoviário mínimo = 1,20 m e máximo = 4,70 m - areia e brita comerciais</t>
  </si>
  <si>
    <t>Arco metálico galvanizado tipo MP 152S - arco alto - vão = 10,77 m e altura = 6,10 m - aterro rodoviário mínimo = 1,20 m e máximo = 4,70 m - areia extraída e brita produzida</t>
  </si>
  <si>
    <t>Arco metálico galvanizado tipo MP 152S - arco alto - vão = 10,97 m e altura = 6,53 m - aterro rodoviário mínimo = 1,20 m e máximo = 4,70 m - areia e brita comerciais</t>
  </si>
  <si>
    <t>Arco metálico galvanizado tipo MP 152S - arco alto - vão = 10,97 m e altura = 6,53 m - aterro rodoviário mínimo = 1,20 m e máximo = 4,70 m - areia extraída e brita produzida</t>
  </si>
  <si>
    <t>Arco metálico galvanizado tipo MP 152S - arco alto - vão = 11,35 m e altura = 7,12 m - aterro rodoviário mínimo = 1,20 m e máximo = 4,70 m - areia e brita comerciais</t>
  </si>
  <si>
    <t>Arco metálico galvanizado tipo MP 152S - arco alto - vão = 11,35 m e altura = 7,12 m - aterro rodoviário mínimo = 1,20 m e máximo = 4,70 m - areia extraída e brita produzida</t>
  </si>
  <si>
    <t>Arco metálico galvanizado tipo MP 152S - arco alto - vão = 11,58 m e altura = 7,16 m - aterro rodoviário mínimo = 1,20 m e máximo = 6,40 m - areia e brita comerciais</t>
  </si>
  <si>
    <t>Arco metálico galvanizado tipo MP 152S - arco alto - vão = 11,58 m e altura = 7,16 m - aterro rodoviário mínimo = 1,20 m e máximo = 6,40 m - areia extraída e brita produzida</t>
  </si>
  <si>
    <t>Arco metálico galvanizado tipo MP 152S - arco alto - vão = 6,12 m e altura = 2,77 m - aterro rodoviário mínimo = 0,75 m e máximo = 5,40 m - areia e brita comerciais</t>
  </si>
  <si>
    <t>Arco metálico galvanizado tipo MP 152S - arco alto - vão = 6,12 m e altura = 2,77 m - aterro rodoviário mínimo = 0,75 m e máximo = 5,40 m - areia extraída e brita produzida</t>
  </si>
  <si>
    <t>Arco metálico galvanizado tipo MP 152S - arco alto - vão = 6,30 m e altura = 3,68 m - aterro rodoviário mínimo = 0,75 m e máximo = 7,50 m - areia e brita comerciais</t>
  </si>
  <si>
    <t>Arco metálico galvanizado tipo MP 152S - arco alto - vão = 6,30 m e altura = 3,68 m - aterro rodoviário mínimo = 0,75 m e máximo = 7,50 m - areia extraída e brita produzida</t>
  </si>
  <si>
    <t>Arco metálico galvanizado tipo MP 152S - arco alto - vão = 6,55 m e altura = 3,56 m - aterro rodoviário mínimo = 0,75 m e máximo = 4,9 m - areia extraída e brita produzida</t>
  </si>
  <si>
    <t>Arco metálico galvanizado tipo MP 152S - arco alto - vão = 6,55 m e altura = 3,56 m - aterro rodoviário mínimo = 0,75 m e máximo = 4,90 m - areia e brita comerciais</t>
  </si>
  <si>
    <t>Arco metálico galvanizado tipo MP 152S - arco alto - vão = 6,78 m e altura = 3,61 m - aterro rodoviário mínimo = 0,75 m e máximo = 4,80 m - areia e brita comerciais</t>
  </si>
  <si>
    <t>Arco metálico galvanizado tipo MP 152S - arco alto - vão = 6,78 m e altura = 3,61 m - aterro rodoviário mínimo = 0,75 m e máximo = 4,80 m - areia extraída e brita produzida</t>
  </si>
  <si>
    <t>Arco metálico galvanizado tipo MP 152S - arco alto - vão = 6,96 m e altura = 4,42 m - aterro rodoviário mínimo = 0,75 m e máximo = 8,10 m - areia e brita comerciais</t>
  </si>
  <si>
    <t>Arco metálico galvanizado tipo MP 152S - arco alto - vão = 6,96 m e altura = 4,42 m - aterro rodoviário mínimo = 0,75 m e máximo = 8,10 m - areia extraída e brita produzida</t>
  </si>
  <si>
    <t>Arco metálico galvanizado tipo MP 152S - arco alto - vão = 6,99 m e altura = 4,27 m - aterro rodoviário mínimo = 0,75 m e máximo = 5,70 m - areia e brita comerciais</t>
  </si>
  <si>
    <t>Arco metálico galvanizado tipo MP 152S - arco alto - vão = 6,99 m e altura = 4,27 m - aterro rodoviário mínimo = 0,75 m e máximo = 5,70 m - areia extraída e brita produzida</t>
  </si>
  <si>
    <t>Arco metálico galvanizado tipo MP 152S - arco alto - vão = 7,01 m e altura = 3,63 m - aterro rodoviário mínimo = 0,75 m e máximo = 4,60 m - areia e brita comerciais</t>
  </si>
  <si>
    <t>Arco metálico galvanizado tipo MP 152S - arco alto - vão = 7,01 m e altura = 3,63 m - aterro rodoviário mínimo = 0,75 m e máximo = 4,60 m - areia extraída e brita produzida</t>
  </si>
  <si>
    <t>Arco metálico galvanizado tipo MP 152S - arco alto - vão = 7,24 m e altura = 3,68 m - aterro rodoviário mínimo = 0,90 m e máximo = 4,4 m - areia e brita comerciais</t>
  </si>
  <si>
    <t>Arco metálico galvanizado tipo MP 152S - arco alto - vão = 7,24 m e altura = 3,68 m - aterro rodoviário mínimo = 0,90 m e máximo = 4,40 m - areia extraída e brita produzida</t>
  </si>
  <si>
    <t>Arco metálico galvanizado tipo MP 152S - arco alto - vão = 7,42 m e altura = 4,52 m - aterro rodoviário mínimo = 0,90 m e máximo = 6,40 m - areia e brita comerciais</t>
  </si>
  <si>
    <t>Arco metálico galvanizado tipo MP 152S - arco alto - vão = 7,42 m e altura = 4,52 m - aterro rodoviário mínimo = 0,90 m e máximo = 6,40 m - areia extraída e brita produzida</t>
  </si>
  <si>
    <t>Arco metálico galvanizado tipo MP 152S - arco alto - vão = 7,47 m e altura = 4,19 m - aterro rodoviário mínimo = 0,90 m e máximo = 4,30 m - areia e brita comerciais</t>
  </si>
  <si>
    <t>Arco metálico galvanizado tipo MP 152S - arco alto - vão = 7,47 m e altura = 4,19 m - aterro rodoviário mínimo = 0,90 m e máximo = 4,30 m - areia extraída e brita produzida</t>
  </si>
  <si>
    <t>Arco metálico galvanizado tipo MP 152S - arco alto - vão = 7,67 m e altura = 3,99 m - aterro rodoviário mínimo = 0,90 m e máximo = 4,10 m - areia e brita comerciais</t>
  </si>
  <si>
    <t>Arco metálico galvanizado tipo MP 152S - arco alto - vão = 7,67 m e altura = 3,99 m - aterro rodoviário mínimo = 0,90 m e máximo = 4,10 m - areia extraída e brita produzida</t>
  </si>
  <si>
    <t>Arco metálico galvanizado tipo MP 152S - arco alto - vão = 7,85 m e altura = 4,60 m - aterro rodoviário mínimo = 0,90 m e máximo = 6,00 m - areia e brita comerciais</t>
  </si>
  <si>
    <t>Arco metálico galvanizado tipo MP 152S - arco alto - vão = 7,85 m e altura = 4,60 m - aterro rodoviário mínimo = 0,90 m e máximo = 6,00 m - areia extraída e brita produzida</t>
  </si>
  <si>
    <t>Arco metálico galvanizado tipo MP 152S - arco alto - vão = 7,90 m e altura = 4,04 m - aterro rodoviário mínimo = 0,90 m e máximo = 4,00 m - areia e brita comerciais</t>
  </si>
  <si>
    <t>Arco metálico galvanizado tipo MP 152S - arco alto - vão = 7,90 m e altura = 4,04 m - aterro rodoviário mínimo = 0,90 m e máximo = 4,00 m - areia extraída e brita produzida</t>
  </si>
  <si>
    <t>Arco metálico galvanizado tipo MP 152S - arco alto - vão = 8,08 m e altura = 4,65 m - aterro rodoviário mínimo = 0,90 m e máximo = 5,80 m - areia e brita comerciais</t>
  </si>
  <si>
    <t>Arco metálico galvanizado tipo MP 152S - arco alto - vão = 8,08 m e altura = 4,65 m - aterro rodoviário mínimo = 0,90 m e máximo = 5,80 m - areia extraída e brita produzida</t>
  </si>
  <si>
    <t>Arco metálico galvanizado tipo MP 152S - arco alto - vão = 8,31 m e altura = 4,70 m - aterro rodoviário mínimo = 0,90 m e máximo = 5,60 m - areia e brita comerciais</t>
  </si>
  <si>
    <t>Arco metálico galvanizado tipo MP 152S - arco alto - vão = 8,31 m e altura = 4,70 m - aterro rodoviário mínimo = 0,90 m e máximo = 5,60 m - areia extraída e brita produzida</t>
  </si>
  <si>
    <t>Arco metálico galvanizado tipo MP 152S - arco alto - vão = 8,36 m e altura = 4,11 m - aterro rodoviário mínimo = 0,90 m e máximo = 3,70 m - areia e brita comerciais</t>
  </si>
  <si>
    <t>Arco metálico galvanizado tipo MP 152S - arco alto - vão = 8,36 m e altura = 4,11 m - aterro rodoviário mínimo = 0,90 m e máximo = 3,70 m - areia extraída e brita produzida</t>
  </si>
  <si>
    <t>Arco metálico galvanizado tipo MP 152S - arco alto - vão = 8,59 m e altura = 4,39 m - aterro rodoviário mínimo = 0,90 m e máximo = 3,60 m - areia e brita comerciais</t>
  </si>
  <si>
    <t>Arco metálico galvanizado tipo MP 152S - arco alto - vão = 8,59 m e altura = 4,39 m - aterro rodoviário mínimo = 0,90 m e máximo = 3,60 m - areia extraída e brita produzida</t>
  </si>
  <si>
    <t>Arco metálico galvanizado tipo MP 152S - arco alto - vão = 8,97 m e altura = 5,00 m - aterro rodoviário mínimo = 0,90 m e máximo = 5,80 m - areia e brita comerciais</t>
  </si>
  <si>
    <t>Arco metálico galvanizado tipo MP 152S - arco alto - vão = 8,97 m e altura = 5,00 m - aterro rodoviário mínimo = 0,90 m e máximo = 5,80 m - areia extraída e brita produzida</t>
  </si>
  <si>
    <t>Arco metálico galvanizado tipo MP 152S - arco alto - vão = 9,17 m e altura = 5,49 m - aterro rodoviário mínimo = 0,90 m e máximo = 5,60 m - areia e brita comerciais</t>
  </si>
  <si>
    <t>Arco metálico galvanizado tipo MP 152S - arco alto - vão = 9,17 m e altura = 5,49 m - aterro rodoviário mínimo = 0,90 m e máximo = 5,60 m - areia extraída e brita produzida</t>
  </si>
  <si>
    <t>Arco metálico galvanizado tipo MP 152S - arco alto - vão = 9,22 m e altura = 4,70 m - aterro rodoviário mínimo = 0,90 m e máximo = 4,10 m - areia e brita comerciais</t>
  </si>
  <si>
    <t>Arco metálico galvanizado tipo MP 152S - arco alto - vão = 9,22 m e altura = 4,70 m - aterro rodoviário mínimo = 0,90 m e máximo = 4,10 m - areia extraída e brita produzida</t>
  </si>
  <si>
    <t>Arco metálico galvanizado tipo MP 152S - arco alto - vão = 9,45 m e altura = 4,75 m - aterro rodoviário mínimo = 0,90 m e máximo = 4,00 m - areia e brita comerciais</t>
  </si>
  <si>
    <t>Arco metálico galvanizado tipo MP 152S - arco alto - vão = 9,45 m e altura = 4,75 m - aterro rodoviário mínimo = 0,90 m e máximo = 4,00 m - areia extraída e brita produzida</t>
  </si>
  <si>
    <t>Arco metálico galvanizado tipo MP 152S - arco alto - vão = 9,63 m e altura = 5,59 m - aterro rodoviário mínimo = 0,90 m e máximo = 5,30 m - areia e brita comerciais</t>
  </si>
  <si>
    <t>Arco metálico galvanizado tipo MP 152S - arco alto - vão = 9,63 m e altura = 5,59 m - aterro rodoviário mínimo = 0,90 m e máximo = 5,30 m - areia extraída e brita produzida</t>
  </si>
  <si>
    <t>Arco metálico galvanizado tipo MP 152S - arco alto - vão = 9,65 m e altura = 5,41 m - aterro rodoviário mínimo = 0,90 m e máximo = 4,70 m - areia e brita comerciais</t>
  </si>
  <si>
    <t>Arco metálico galvanizado tipo MP 152S - arco alto - vão = 9,65 m e altura = 5,41 m - aterro rodoviário mínimo = 0,90 m e máximo = 4,70 m - areia extraída e brita produzida</t>
  </si>
  <si>
    <t>Arco metálico galvanizado tipo MP 152S - arco alto - vão = 9,68 m e altura = 5,23 m - aterro rodoviário mínimo = 0,90 m e máximo = 3,90 m - areia e brita comerciais</t>
  </si>
  <si>
    <t>Arco metálico galvanizado tipo MP 152S - arco alto - vão = 9,68 m e altura = 5,23 m - aterro rodoviário mínimo = 0,90 m e máximo = 3,90 m - areia extraída e brita produzida</t>
  </si>
  <si>
    <t>Arco metálico galvanizado tipo MP 152S - arco alto - vão = 9,86 m e altura = 6,07 m - aterro rodoviário mínimo = 0,90 m e máximo = 5,20 m - areia e brita comerciais</t>
  </si>
  <si>
    <t>Arco metálico galvanizado tipo MP 152S - arco alto - vão = 9,86 m e altura = 6,07 m - aterro rodoviário mínimo = 0,90 m e máximo = 5,20 m - areia extraída e brita produzida</t>
  </si>
  <si>
    <t>Arco metálico galvanizado tipo MP 152S - arco alto - vão = 9,91 m e altura = 5,28 m - aterro rodoviário mínimo = 0,90 m e máximo = 3,80 m - areia e brita comerciais</t>
  </si>
  <si>
    <t>Arco metálico galvanizado tipo MP 152S - arco alto - vão = 9,91 m e altura = 5,28 m - aterro rodoviário mínimo = 0,90 m e máximo = 3,80 m - areia extraída e brita produzida</t>
  </si>
  <si>
    <t>Arco metálico galvanizado tipo MP 152S - ovoide - vão = 7,21 m e altura = 7,82 m - aterro rodoviário mínimo = 0,75 m e máximo = 6,70 m - areia e brita comerciais</t>
  </si>
  <si>
    <t>Arco metálico galvanizado tipo MP 152S - ovoide - vão = 7,21 m e altura = 7,82 m - aterro rodoviário mínimo = 0,75 m e máximo = 6,70 m - areia extraída e brita produzida</t>
  </si>
  <si>
    <t>Arco metálico galvanizado tipo MP 152S - ovoide - vão = 7,31 m e altura = 7,87 m - aterro rodoviário mínimo = 0,90 m e máximo = 6,80 m - areia e brita comerciais</t>
  </si>
  <si>
    <t>Arco metálico galvanizado tipo MP 152S - ovoide - vão = 7,31 m e altura = 7,87 m - aterro rodoviário mínimo = 0,90 m e máximo = 6,80 m - areia extraída e brita produzida</t>
  </si>
  <si>
    <t>Arco metálico galvanizado tipo MP 152S - ovoide - vão = 7,57 m e altura = 8,44 m - aterro rodoviário mínimo = 0,90 m e máximo = 5,60 m - areia e brita comerciais</t>
  </si>
  <si>
    <t>Arco metálico galvanizado tipo MP 152S - ovoide - vão = 7,57 m e altura = 8,44 m - aterro rodoviário mínimo = 0,90 m e máximo = 5,60 m - areia extraída e brita produzida</t>
  </si>
  <si>
    <t>Arco metálico galvanizado tipo MP 152S - ovoide - vão = 7,77 m e altura = 7,90 m - aterro rodoviário mínimo = 0,90 m e máximo = 6,80 m - areia e brita comerciais</t>
  </si>
  <si>
    <t>Arco metálico galvanizado tipo MP 152S - ovoide - vão = 7,77 m e altura = 7,90 m - aterro rodoviário mínimo = 0,90 m e máximo = 6,80 m - areia extraída e brita produzida</t>
  </si>
  <si>
    <t>Arco metálico galvanizado tipo MP 152S - ovoide - vão = 8,13 m e altura = 8,01 m - aterro rodoviário mínimo = 0,90 m e máximo = 3,50 m - areia e brita comerciais</t>
  </si>
  <si>
    <t>Arco metálico galvanizado tipo MP 152S - ovoide - vão = 8,13 m e altura = 8,01 m - aterro rodoviário mínimo = 0,90 m e máximo = 3,50 m - areia extraída e brita produzida</t>
  </si>
  <si>
    <t>Arco metálico galvanizado tipo MP 152S - ovoide - vão = 8,36 m e altura = 8,23 m - aterro rodoviário mínimo = 0,90 m e máximo = 4,30 m - areia e brita comerciais</t>
  </si>
  <si>
    <t>Arco metálico galvanizado tipo MP 152S - ovoide - vão = 8,36 m e altura = 8,23 m - aterro rodoviário mínimo = 0,90 m e máximo = 4,30 m - areia extraída e brita produzida</t>
  </si>
  <si>
    <t>Arco metálico galvanizado tipo MP 152S - ovoide - vão = 8,56 m e altura = 8,48 m - aterro rodoviário mínimo = 0,90 m e máximo = 5,30 m - areia e brita comerciais</t>
  </si>
  <si>
    <t>Arco metálico galvanizado tipo MP 152S - ovoide - vão = 8,56 m e altura = 8,48 m - aterro rodoviário mínimo = 0,90 m e máximo = 5,30 m - areia extraída e brita produzida</t>
  </si>
  <si>
    <t>Arco metálico galvanizado tipo MP 152S - ovoide - vão = 8,71 m e altura = 9,32 m - aterro rodoviário mínimo = 0,90 m e máximo = 6,00 m - areia e brita comerciais</t>
  </si>
  <si>
    <t>Arco metálico galvanizado tipo MP 152S - ovoide - vão = 8,71 m e altura = 9,32 m - aterro rodoviário mínimo = 0,90 m e máximo = 6,00 m - areia extraída e brita produzida</t>
  </si>
  <si>
    <t>Arco metálico galvanizado tipo MP 152S - ovoide - vão = 9,15 m e altura = 9,04 m - aterro rodoviário mínimo = 0,90 m e máximo = 4,70 m - areia e brita comerciais</t>
  </si>
  <si>
    <t>Arco metálico galvanizado tipo MP 152S - ovoide - vão = 9,15 m e altura = 9,04 m - aterro rodoviário mínimo = 0,90 m e máximo = 4,70 m - areia extraída e brita produzida</t>
  </si>
  <si>
    <t>Arco metálico galvanizado tipo MP 152S - ovoide - vão = 9,15 m e altura = 9,50 m - aterro rodoviário mínimo = 0,90 m e máximo = 5,70 m - areia e brita comerciais</t>
  </si>
  <si>
    <t>Arco metálico galvanizado tipo MP 152S - ovoide - vão = 9,15 m e altura = 9,50 m - aterro rodoviário mínimo = 0,90 m e máximo = 5,70 m - areia extraída e brita produzida</t>
  </si>
  <si>
    <t>Argamassa de solo-cimento com 10% de cimento e material de jazida - preparo e injeção em tunnel liner</t>
  </si>
  <si>
    <t>Bueiro metálico com chapas múltiplas MP 100 com revestimento em epóxi - D = 0,60 m - brita comercial</t>
  </si>
  <si>
    <t>Bueiro metálico com chapas múltiplas MP 100 com revestimento em epóxi - D = 0,60 m - brita produzida</t>
  </si>
  <si>
    <t>Bueiro metálico com chapas múltiplas MP 100 com revestimento em epóxi - D = 0,70 m - brita comercial</t>
  </si>
  <si>
    <t>Bueiro metálico com chapas múltiplas MP 100 com revestimento em epóxi - D = 0,70 m - brita produzida</t>
  </si>
  <si>
    <t>Bueiro metálico com chapas múltiplas MP 100 com revestimento em epóxi - D = 0,80 m - brita comercial</t>
  </si>
  <si>
    <t>Bueiro metálico com chapas múltiplas MP 100 com revestimento em epóxi - D = 0,80 m - brita produzida</t>
  </si>
  <si>
    <t>Bueiro metálico com chapas múltiplas MP 100 com revestimento em epóxi - D = 0,90 m - brita comercial</t>
  </si>
  <si>
    <t>Bueiro metálico com chapas múltiplas MP 100 com revestimento em epóxi - D = 0,90 m - brita produzida</t>
  </si>
  <si>
    <t>Bueiro metálico com chapas múltiplas MP 100 com revestimento em epóxi - D = 1,00 m - brita comercial</t>
  </si>
  <si>
    <t>Bueiro metálico com chapas múltiplas MP 100 com revestimento em epóxi - D = 1,00 m - brita produzida</t>
  </si>
  <si>
    <t>Bueiro metálico com chapas múltiplas MP 100 com revestimento em epóxi - D = 1,10 m - brita comercial</t>
  </si>
  <si>
    <t>Bueiro metálico com chapas múltiplas MP 100 com revestimento em epóxi - D = 1,10 m - brita produzida</t>
  </si>
  <si>
    <t>Bueiro metálico com chapas múltiplas MP 100 com revestimento em epóxi - D = 1,20 m - brita comercial</t>
  </si>
  <si>
    <t>Bueiro metálico com chapas múltiplas MP 100 com revestimento em epóxi - D = 1,20 m - brita produzida</t>
  </si>
  <si>
    <t>Bueiro metálico com chapas múltiplas MP 100 com revestimento em epóxi - D = 1,30 m - brita comercial</t>
  </si>
  <si>
    <t>Bueiro metálico com chapas múltiplas MP 100 com revestimento em epóxi - D = 1,30 m - brita produzida</t>
  </si>
  <si>
    <t>Bueiro metálico com chapas múltiplas MP 100 com revestimento em epóxi - D = 1,40 m - brita comercial</t>
  </si>
  <si>
    <t>Bueiro metálico com chapas múltiplas MP 100 com revestimento em epóxi - D = 1,40 m - brita produzida</t>
  </si>
  <si>
    <t>Bueiro metálico com chapas múltiplas MP 100 com revestimento em epóxi - D = 1,50 m - brita comercial</t>
  </si>
  <si>
    <t>Bueiro metálico com chapas múltiplas MP 100 com revestimento em epóxi - D = 1,50 m - brita produzida</t>
  </si>
  <si>
    <t>Bueiro metálico com chapas múltiplas MP 100 com revestimento em epóxi - D = 1,60 m - brita comercial</t>
  </si>
  <si>
    <t>Bueiro metálico com chapas múltiplas MP 100 com revestimento em epóxi - D = 1,60 m - brita produzida</t>
  </si>
  <si>
    <t>Bueiro metálico com chapas múltiplas MP 100 com revestimento em epóxi - D = 1,70 m - brita comercial</t>
  </si>
  <si>
    <t>Bueiro metálico com chapas múltiplas MP 100 com revestimento em epóxi - D = 1,70 m - brita produzida</t>
  </si>
  <si>
    <t>Bueiro metálico com chapas múltiplas MP 100 com revestimento em epóxi - D = 1,80 m - brita comercial</t>
  </si>
  <si>
    <t>Bueiro metálico com chapas múltiplas MP 100 com revestimento em epóxi - D = 1,80 m - brita produzida</t>
  </si>
  <si>
    <t>Bueiro metálico com chapas múltiplas MP 100 com revestimento em epóxi - D = 1,90 m - brita comercial</t>
  </si>
  <si>
    <t>Bueiro metálico com chapas múltiplas MP 100 com revestimento em epóxi - D = 1,90 m - brita produzida</t>
  </si>
  <si>
    <t>Bueiro metálico com chapas múltiplas MP 100 com revestimento em epóxi - D = 2,00 m - brita comercial</t>
  </si>
  <si>
    <t>Bueiro metálico com chapas múltiplas MP 100 com revestimento em epóxi - D = 2,00 m - brita produzida</t>
  </si>
  <si>
    <t>Bueiro metálico com chapas múltiplas MP 100 com revestimento em epóxi - D = 2,10 m - brita comercial</t>
  </si>
  <si>
    <t>Bueiro metálico com chapas múltiplas MP 100 com revestimento em epóxi - D = 2,10 m - brita produzida</t>
  </si>
  <si>
    <t>Bueiro metálico com chapas múltiplas MP 100 com revestimento em epóxi - D = 2,20 m - brita comercial</t>
  </si>
  <si>
    <t>Bueiro metálico com chapas múltiplas MP 100 com revestimento em epóxi - D = 2,20 m - brita produzida</t>
  </si>
  <si>
    <t>Bueiro metálico com chapas múltiplas MP 100 com revestimento em epóxi - D = 2,30 m - brita comercial</t>
  </si>
  <si>
    <t>Bueiro metálico com chapas múltiplas MP 100 com revestimento em epóxi - D = 2,30 m - brita produzida</t>
  </si>
  <si>
    <t>Bueiro metálico com chapas múltiplas MP 100 com revestimento em epóxi - D = 2,40 m - brita comercial</t>
  </si>
  <si>
    <t>Bueiro metálico com chapas múltiplas MP 100 com revestimento em epóxi - D = 2,40 m - brita produzida</t>
  </si>
  <si>
    <t>Bueiro metálico com chapas múltiplas MP 100 com revestimento em epóxi - D = 2,50 m - brita comercial</t>
  </si>
  <si>
    <t>Bueiro metálico com chapas múltiplas MP 100 com revestimento em epóxi - D = 2,50 m - brita produzida</t>
  </si>
  <si>
    <t>Bueiro metálico com chapas múltiplas MP 100 com revestimento em epóxi - D = 2,60 m - brita comercial</t>
  </si>
  <si>
    <t>Bueiro metálico com chapas múltiplas MP 100 com revestimento em epóxi - D = 2,60 m - brita produzida</t>
  </si>
  <si>
    <t>Bueiro metálico com chapas múltiplas MP 100 com revestimento em epóxi - D = 2,70 m - brita comercial</t>
  </si>
  <si>
    <t>Bueiro metálico com chapas múltiplas MP 100 com revestimento em epóxi - D = 2,70 m - brita produzida</t>
  </si>
  <si>
    <t>Bueiro metálico com chapas múltiplas MP 100 com revestimento em epóxi - D = 2,80 m - brita comercial</t>
  </si>
  <si>
    <t>Bueiro metálico com chapas múltiplas MP 100 com revestimento em epóxi - D = 2,80 m - brita produzida</t>
  </si>
  <si>
    <t>Bueiro metálico com chapas múltiplas MP 100 galvanizadas - D = 0,60 m - brita comercial</t>
  </si>
  <si>
    <t>Bueiro metálico com chapas múltiplas MP 100 galvanizadas - D = 0,60 m - brita produzida</t>
  </si>
  <si>
    <t>Bueiro metálico com chapas múltiplas MP 100 galvanizadas - D = 0,70 m - brita comercial</t>
  </si>
  <si>
    <t>Bueiro metálico com chapas múltiplas MP 100 galvanizadas - D = 0,70 m - brita produzida</t>
  </si>
  <si>
    <t>Bueiro metálico com chapas múltiplas MP 100 galvanizadas - D = 0,80 m - brita comercial</t>
  </si>
  <si>
    <t>Bueiro metálico com chapas múltiplas MP 100 galvanizadas - D = 0,80 m - brita produzida</t>
  </si>
  <si>
    <t>Bueiro metálico com chapas múltiplas MP 100 galvanizadas - D = 0,90 m - brita comercial</t>
  </si>
  <si>
    <t>Bueiro metálico com chapas múltiplas MP 100 galvanizadas - D = 0,90 m - brita produzida</t>
  </si>
  <si>
    <t>Bueiro metálico com chapas múltiplas MP 100 galvanizadas - D = 1,00 m - brita comercial</t>
  </si>
  <si>
    <t>Bueiro metálico com chapas múltiplas MP 100 galvanizadas - D = 1,00 m - brita produzida</t>
  </si>
  <si>
    <t>Bueiro metálico com chapas múltiplas MP 100 galvanizadas - D = 1,10 m - brita comercial</t>
  </si>
  <si>
    <t>Bueiro metálico com chapas múltiplas MP 100 galvanizadas - D = 1,10 m - brita produzida</t>
  </si>
  <si>
    <t>Bueiro metálico com chapas múltiplas MP 100 galvanizadas - D = 1,20 m - brita comercial</t>
  </si>
  <si>
    <t>Bueiro metálico com chapas múltiplas MP 100 galvanizadas - D = 1,20 m - brita produzida</t>
  </si>
  <si>
    <t>Bueiro metálico com chapas múltiplas MP 100 galvanizadas - D = 1,30 m - brita comercial</t>
  </si>
  <si>
    <t>Bueiro metálico com chapas múltiplas MP 100 galvanizadas - D = 1,30 m - brita produzida</t>
  </si>
  <si>
    <t>Bueiro metálico com chapas múltiplas MP 100 galvanizadas - D = 1,40 m - brita comercial</t>
  </si>
  <si>
    <t>Bueiro metálico com chapas múltiplas MP 100 galvanizadas - D = 1,40 m - brita produzida</t>
  </si>
  <si>
    <t>Bueiro metálico com chapas múltiplas MP 100 galvanizadas - D = 1,50 m - brita comercial</t>
  </si>
  <si>
    <t>Bueiro metálico com chapas múltiplas MP 100 galvanizadas - D = 1,50 m - brita produzida</t>
  </si>
  <si>
    <t>Bueiro metálico com chapas múltiplas MP 100 galvanizadas - D = 1,60 m - brita comercial</t>
  </si>
  <si>
    <t>Bueiro metálico com chapas múltiplas MP 100 galvanizadas - D = 1,60 m - brita produzida</t>
  </si>
  <si>
    <t>Bueiro metálico com chapas múltiplas MP 100 galvanizadas - D = 1,70 m - brita comercial</t>
  </si>
  <si>
    <t>Bueiro metálico com chapas múltiplas MP 100 galvanizadas - D = 1,70 m - brita produzida</t>
  </si>
  <si>
    <t>Bueiro metálico com chapas múltiplas MP 100 galvanizadas - D = 1,80 m - brita comercial</t>
  </si>
  <si>
    <t>Bueiro metálico com chapas múltiplas MP 100 galvanizadas - D = 1,80 m - brita produzida</t>
  </si>
  <si>
    <t>Bueiro metálico com chapas múltiplas MP 100 galvanizadas - D = 1,90 m - brita comercial</t>
  </si>
  <si>
    <t>Bueiro metálico com chapas múltiplas MP 100 galvanizadas - D = 1,90 m - brita produzida</t>
  </si>
  <si>
    <t>Bueiro metálico com chapas múltiplas MP 100 galvanizadas - D = 2,00 m - brita comercial</t>
  </si>
  <si>
    <t>Bueiro metálico com chapas múltiplas MP 100 galvanizadas - D = 2,00 m - brita produzida</t>
  </si>
  <si>
    <t>Bueiro metálico com chapas múltiplas MP 100 galvanizadas - D = 2,10 m - brita comercial</t>
  </si>
  <si>
    <t>Bueiro metálico com chapas múltiplas MP 100 galvanizadas - D = 2,10 m - brita produzida</t>
  </si>
  <si>
    <t>Bueiro metálico com chapas múltiplas MP 100 galvanizadas - D = 2,20 m - brita comercial</t>
  </si>
  <si>
    <t>Bueiro metálico com chapas múltiplas MP 100 galvanizadas - D = 2,20 m - brita produzida</t>
  </si>
  <si>
    <t>Bueiro metálico com chapas múltiplas MP 100 galvanizadas - D = 2,30 m - brita comercial</t>
  </si>
  <si>
    <t>Bueiro metálico com chapas múltiplas MP 100 galvanizadas - D = 2,30 m - brita produzida</t>
  </si>
  <si>
    <t>Bueiro metálico com chapas múltiplas MP 100 galvanizadas - D = 2,40 m - brita comercial</t>
  </si>
  <si>
    <t>Bueiro metálico com chapas múltiplas MP 100 galvanizadas - D = 2,40 m - brita produzida</t>
  </si>
  <si>
    <t>Bueiro metálico com chapas múltiplas MP 100 galvanizadas - D = 2,50 m - brita comercial</t>
  </si>
  <si>
    <t>Bueiro metálico com chapas múltiplas MP 100 galvanizadas - D = 2,50 m - brita produzida</t>
  </si>
  <si>
    <t>Bueiro metálico com chapas múltiplas MP 100 galvanizadas - D = 2,60 m - brita comercial</t>
  </si>
  <si>
    <t>Bueiro metálico com chapas múltiplas MP 100 galvanizadas - D = 2,60 m - brita produzida</t>
  </si>
  <si>
    <t>Bueiro metálico com chapas múltiplas MP 100 galvanizadas - D = 2,70 m - brita comercial</t>
  </si>
  <si>
    <t>Bueiro metálico com chapas múltiplas MP 100 galvanizadas - D = 2,70 m - brita produzida</t>
  </si>
  <si>
    <t>Bueiro metálico com chapas múltiplas MP 100 galvanizadas - D = 2,80 m - brita comercial</t>
  </si>
  <si>
    <t>Bueiro metálico com chapas múltiplas MP 100 galvanizadas - D = 2,80 m - brita produzida</t>
  </si>
  <si>
    <t>Bueiro metálico com chapas múltiplas MP 152 com revestimento em epóxi - D = 1,50 m - brita comercial</t>
  </si>
  <si>
    <t>Bueiro metálico com chapas múltiplas MP 152 com revestimento em epóxi - D = 1,50 m - brita produzida</t>
  </si>
  <si>
    <t>Bueiro metálico com chapas múltiplas MP 152 com revestimento em epóxi - D = 1,80 m - brita comercial</t>
  </si>
  <si>
    <t>Bueiro metálico com chapas múltiplas MP 152 com revestimento em epóxi - D = 1,80 m - brita produzida</t>
  </si>
  <si>
    <t>Bueiro metálico com chapas múltiplas MP 152 com revestimento em epóxi - D = 1,90 m - brita comercial</t>
  </si>
  <si>
    <t>Bueiro metálico com chapas múltiplas MP 152 com revestimento em epóxi - D = 1,90 m - brita produzida</t>
  </si>
  <si>
    <t>Bueiro metálico com chapas múltiplas MP 152 com revestimento em epóxi - D = 2,15 m - brita comercial</t>
  </si>
  <si>
    <t>Bueiro metálico com chapas múltiplas MP 152 com revestimento em epóxi - D = 2,15 m - brita produzida</t>
  </si>
  <si>
    <t>Bueiro metálico com chapas múltiplas MP 152 com revestimento em epóxi - D = 2,30 m - brita comercial</t>
  </si>
  <si>
    <t>Bueiro metálico com chapas múltiplas MP 152 com revestimento em epóxi - D = 2,30 m - brita produzida</t>
  </si>
  <si>
    <t>Bueiro metálico com chapas múltiplas MP 152 com revestimento em epóxi - D = 2,65 m - brita comercial</t>
  </si>
  <si>
    <t>Bueiro metálico com chapas múltiplas MP 152 com revestimento em epóxi - D = 2,65 m - brita produzida</t>
  </si>
  <si>
    <t>Bueiro metálico com chapas múltiplas MP 152 com revestimento em epóxi - D = 3,05 m - brita comercial</t>
  </si>
  <si>
    <t>Bueiro metálico com chapas múltiplas MP 152 com revestimento em epóxi - D = 3,05 m - brita produzida</t>
  </si>
  <si>
    <t>Bueiro metálico com chapas múltiplas MP 152 com revestimento em epóxi - D = 3,20 m - brita comercial</t>
  </si>
  <si>
    <t>Bueiro metálico com chapas múltiplas MP 152 com revestimento em epóxi - D = 3,20 m - brita produzida</t>
  </si>
  <si>
    <t>Bueiro metálico com chapas múltiplas MP 152 com revestimento em epóxi - D = 3,40 m - brita comercial</t>
  </si>
  <si>
    <t>Bueiro metálico com chapas múltiplas MP 152 com revestimento em epóxi - D = 3,40 m - brita produzida</t>
  </si>
  <si>
    <t>Bueiro metálico com chapas múltiplas MP 152 com revestimento em epóxi - D = 3,65 m - brita comercial</t>
  </si>
  <si>
    <t>Bueiro metálico com chapas múltiplas MP 152 com revestimento em epóxi - D = 3,65 m - brita produzida</t>
  </si>
  <si>
    <t>Bueiro metálico com chapas múltiplas MP 152 com revestimento em epóxi - D = 3,80 m - brita comercial</t>
  </si>
  <si>
    <t>Bueiro metálico com chapas múltiplas MP 152 com revestimento em epóxi - D = 3,80 m - brita produzida</t>
  </si>
  <si>
    <t>Bueiro metálico com chapas múltiplas MP 152 com revestimento em epóxi - D = 4,20 m - brita comercial</t>
  </si>
  <si>
    <t>Bueiro metálico com chapas múltiplas MP 152 com revestimento em epóxi - D = 4,20 m - brita produzida</t>
  </si>
  <si>
    <t>Bueiro metálico com chapas múltiplas MP 152 com revestimento em epóxi - D = 4,60 m - brita comercial</t>
  </si>
  <si>
    <t>Bueiro metálico com chapas múltiplas MP 152 com revestimento em epóxi - D = 4,60 m - brita produzida</t>
  </si>
  <si>
    <t>Bueiro metálico com chapas múltiplas MP 152 com revestimento em epóxi - D = 4,80 m - brita comercial</t>
  </si>
  <si>
    <t>Bueiro metálico com chapas múltiplas MP 152 com revestimento em epóxi - D = 4,80 m - brita produzida</t>
  </si>
  <si>
    <t>Bueiro metálico com chapas múltiplas MP 152 com revestimento em epóxi - D = 5,00 m - brita comercial</t>
  </si>
  <si>
    <t>Bueiro metálico com chapas múltiplas MP 152 com revestimento em epóxi - D = 5,00 m - brita produzida</t>
  </si>
  <si>
    <t>Bueiro metálico com chapas múltiplas MP 152 com revestimento em epóxi - D = 5,35 m - brita comercial</t>
  </si>
  <si>
    <t>Bueiro metálico com chapas múltiplas MP 152 com revestimento em epóxi - D = 5,35 m - brita produzida</t>
  </si>
  <si>
    <t>Bueiro metálico com chapas múltiplas MP 152 com revestimento em epóxi - D = 5,70 m - brita comercial</t>
  </si>
  <si>
    <t>Bueiro metálico com chapas múltiplas MP 152 com revestimento em epóxi - D = 5,70 m - brita produzida</t>
  </si>
  <si>
    <t>Bueiro metálico com chapas múltiplas MP 152 com revestimento em epóxi - D = 6,10 m - brita comercial</t>
  </si>
  <si>
    <t>Bueiro metálico com chapas múltiplas MP 152 com revestimento em epóxi - D = 6,10 m - brita produzida</t>
  </si>
  <si>
    <t>Bueiro metálico com chapas múltiplas MP 152 com revestimento em epóxi - D = 6,50 m - brita comercial</t>
  </si>
  <si>
    <t>Bueiro metálico com chapas múltiplas MP 152 com revestimento em epóxi - D = 6,50 m - brita produzida</t>
  </si>
  <si>
    <t>Bueiro metálico com chapas múltiplas MP 152 com revestimento em epóxi - D = 6,85 m - brita comercial</t>
  </si>
  <si>
    <t>Bueiro metálico com chapas múltiplas MP 152 com revestimento em epóxi - D = 6,85 m - brita produzida</t>
  </si>
  <si>
    <t>Bueiro metálico com chapas múltiplas MP 152 com revestimento em epóxi - D = 7,25 m - brita comercial</t>
  </si>
  <si>
    <t>Bueiro metálico com chapas múltiplas MP 152 com revestimento em epóxi - D = 7,25 m - brita produzida</t>
  </si>
  <si>
    <t>Bueiro metálico com chapas múltiplas MP 152 galvanizadas - D = 1,50 m - brita comercial</t>
  </si>
  <si>
    <t>Bueiro metálico com chapas múltiplas MP 152 galvanizadas - D = 1,50 m - brita produzida</t>
  </si>
  <si>
    <t>Bueiro metálico com chapas múltiplas MP 152 galvanizadas - D = 1,80 m - brita comercial</t>
  </si>
  <si>
    <t>Bueiro metálico com chapas múltiplas MP 152 galvanizadas - D = 1,80 m - brita produzida</t>
  </si>
  <si>
    <t>Bueiro metálico com chapas múltiplas MP 152 galvanizadas - D = 1,90 m - brita comercial</t>
  </si>
  <si>
    <t>Bueiro metálico com chapas múltiplas MP 152 galvanizadas - D = 1,90 m - brita produzida</t>
  </si>
  <si>
    <t>Bueiro metálico com chapas múltiplas MP 152 galvanizadas - D = 2,15 m - brita comercial</t>
  </si>
  <si>
    <t>Bueiro metálico com chapas múltiplas MP 152 galvanizadas - D = 2,15 m - brita produzida</t>
  </si>
  <si>
    <t>Bueiro metálico com chapas múltiplas MP 152 galvanizadas - D = 2,30 m - brita comercial</t>
  </si>
  <si>
    <t>Bueiro metálico com chapas múltiplas MP 152 galvanizadas - D = 2,30 m - brita produzida</t>
  </si>
  <si>
    <t>Bueiro metálico com chapas múltiplas MP 152 galvanizadas - D = 2,65 m - brita comercial</t>
  </si>
  <si>
    <t>Bueiro metálico com chapas múltiplas MP 152 galvanizadas - D = 2,65 m - brita produzida</t>
  </si>
  <si>
    <t>Bueiro metálico com chapas múltiplas MP 152 galvanizadas - D = 3,05 m - brita comercial</t>
  </si>
  <si>
    <t>Bueiro metálico com chapas múltiplas MP 152 galvanizadas - D = 3,05 m - brita produzida</t>
  </si>
  <si>
    <t>Bueiro metálico com chapas múltiplas MP 152 galvanizadas - D = 3,20 m - brita comercial</t>
  </si>
  <si>
    <t>Bueiro metálico com chapas múltiplas MP 152 galvanizadas - D = 3,20 m - brita produzida</t>
  </si>
  <si>
    <t>Bueiro metálico com chapas múltiplas MP 152 galvanizadas - D = 3,40 m - brita comercial</t>
  </si>
  <si>
    <t>Bueiro metálico com chapas múltiplas MP 152 galvanizadas - D = 3,40 m - brita produzida</t>
  </si>
  <si>
    <t>Bueiro metálico com chapas múltiplas MP 152 galvanizadas - D = 3,65 m - brita comercial</t>
  </si>
  <si>
    <t>Bueiro metálico com chapas múltiplas MP 152 galvanizadas - D = 3,65 m - brita produzida</t>
  </si>
  <si>
    <t>Bueiro metálico com chapas múltiplas MP 152 galvanizadas - D = 3,80 m - brita comercial</t>
  </si>
  <si>
    <t>Bueiro metálico com chapas múltiplas MP 152 galvanizadas - D = 3,80 m - brita produzida</t>
  </si>
  <si>
    <t>Bueiro metálico com chapas múltiplas MP 152 galvanizadas - D = 4,20 m - brita comercial</t>
  </si>
  <si>
    <t>Bueiro metálico com chapas múltiplas MP 152 galvanizadas - D = 4,20 m - brita produzida</t>
  </si>
  <si>
    <t>Bueiro metálico com chapas múltiplas MP 152 galvanizadas - D = 4,60 m - brita comercial</t>
  </si>
  <si>
    <t>Bueiro metálico com chapas múltiplas MP 152 galvanizadas - D = 4,60 m - brita produzida</t>
  </si>
  <si>
    <t>Bueiro metálico com chapas múltiplas MP 152 galvanizadas - D = 4,80 m - brita comercial</t>
  </si>
  <si>
    <t>Bueiro metálico com chapas múltiplas MP 152 galvanizadas - D = 4,80 m - brita produzida</t>
  </si>
  <si>
    <t>Bueiro metálico com chapas múltiplas MP 152 galvanizadas - D = 5,00 m - brita comercial</t>
  </si>
  <si>
    <t>Bueiro metálico com chapas múltiplas MP 152 galvanizadas - D = 5,00 m - brita produzida</t>
  </si>
  <si>
    <t>Bueiro metálico com chapas múltiplas MP 152 galvanizadas - D = 5,35 m - brita comercial</t>
  </si>
  <si>
    <t>Bueiro metálico com chapas múltiplas MP 152 galvanizadas - D = 5,35 m - brita produzida</t>
  </si>
  <si>
    <t>Bueiro metálico com chapas múltiplas MP 152 galvanizadas - D = 5,70 m - brita comercial</t>
  </si>
  <si>
    <t>Bueiro metálico com chapas múltiplas MP 152 galvanizadas - D = 5,70 m - brita produzida</t>
  </si>
  <si>
    <t>Bueiro metálico com chapas múltiplas MP 152 galvanizadas - D = 6,10 m - brita comercial</t>
  </si>
  <si>
    <t>Bueiro metálico com chapas múltiplas MP 152 galvanizadas - D = 6,10 m - brita produzida</t>
  </si>
  <si>
    <t>Bueiro metálico com chapas múltiplas MP 152 galvanizadas - D = 6,50 m - brita comercial</t>
  </si>
  <si>
    <t>Bueiro metálico com chapas múltiplas MP 152 galvanizadas - D = 6,50 m - brita produzida</t>
  </si>
  <si>
    <t>Bueiro metálico com chapas múltiplas MP 152 galvanizadas - D = 6,85 m - brita comercial</t>
  </si>
  <si>
    <t>Bueiro metálico com chapas múltiplas MP 152 galvanizadas - D = 6,85 m - brita produzida</t>
  </si>
  <si>
    <t>Bueiro metálico com chapas múltiplas MP 152 galvanizadas - D = 7,25 m - brita comercial</t>
  </si>
  <si>
    <t>Bueiro metálico com chapas múltiplas MP 152 galvanizadas - D = 7,25 m - brita produzida</t>
  </si>
  <si>
    <t>Bueiro metálico com chapas múltiplas MP 152 galvanizadas - lenticular - vão = 1,95 m e altura = 1,40 m - aterro rodoviário mínimo = 0,60 m e máximo = 8,40 m - brita comercial</t>
  </si>
  <si>
    <t>Bueiro metálico com chapas múltiplas MP 152 galvanizadas - lenticular - vão = 1,95 m e altura = 1,40 m - aterro rodoviário mínimo = 0,60 m e máximo = 8,40 m - brita produzida</t>
  </si>
  <si>
    <t>Bueiro metálico com chapas múltiplas MP 152 galvanizadas - lenticular - vão = 2,15 m e altura = 1,50 m - aterro rodoviário mínimo = 0,60 m e máximo = 7,50 m - brita comercial</t>
  </si>
  <si>
    <t>Bueiro metálico com chapas múltiplas MP 152 galvanizadas - lenticular - vão = 2,15 m e altura = 1,50 m - aterro rodoviário mínimo = 0,60 m e máximo = 7,50 m - brita produzida</t>
  </si>
  <si>
    <t>Bueiro metálico com chapas múltiplas MP 152 galvanizadas - lenticular - vão = 2,30 m e altura = 1,60 m - aterro rodoviário mínimo = 0,60 m e máximo = 7,20 m - brita comercial</t>
  </si>
  <si>
    <t>Bueiro metálico com chapas múltiplas MP 152 galvanizadas - lenticular - vão = 2,30 m e altura = 1,60 m - aterro rodoviário mínimo = 0,60 m e máximo = 7,20 m - brita produzida</t>
  </si>
  <si>
    <t>Bueiro metálico com chapas múltiplas MP 152 galvanizadas - lenticular - vão = 2,55 m e altura = 1,65 m - aterro rodoviário mínimo = 0,60 m e máximo = 6,50 m - brita comercial</t>
  </si>
  <si>
    <t>Bueiro metálico com chapas múltiplas MP 152 galvanizadas - lenticular - vão = 2,55 m e altura = 1,65 m - aterro rodoviário mínimo = 0,60 m e máximo = 6,50 m - brita produzida</t>
  </si>
  <si>
    <t>Bueiro metálico com chapas múltiplas MP 152 galvanizadas - lenticular - vão = 2,70 m e altura = 1,85 m - aterro rodoviário mínimo = 0,60 m e máximo = 6,60 m - brita comercial</t>
  </si>
  <si>
    <t>Bueiro metálico com chapas múltiplas MP 152 galvanizadas - lenticular - vão = 2,70 m e altura = 1,85 m - aterro rodoviário mínimo = 0,60 m e máximo = 6,60 m - brita produzida</t>
  </si>
  <si>
    <t>Bueiro metálico com chapas múltiplas MP 152 galvanizadas - lenticular - vão = 2,75 m e altura = 1,90 m - aterro rodoviário mínimo = 0,60 m e máximo = 6,50 m - brita comercial</t>
  </si>
  <si>
    <t>Bueiro metálico com chapas múltiplas MP 152 galvanizadas - lenticular - vão = 2,75 m e altura = 1,90 m - aterro rodoviário mínimo = 0,60 m e máximo = 6,50 m - brita produzida</t>
  </si>
  <si>
    <t>Bueiro metálico com chapas múltiplas MP 152 galvanizadas - lenticular - vão = 3,00 m e altura = 2,00 m - aterro rodoviário mínimo = 0,60 m e máximo = 6,00 m - brita comercial</t>
  </si>
  <si>
    <t>Bueiro metálico com chapas múltiplas MP 152 galvanizadas - lenticular - vão = 3,00 m e altura = 2,00 m - aterro rodoviário mínimo = 0,60 m e máximo = 6,00 m - brita produzida</t>
  </si>
  <si>
    <t>Bueiro metálico com chapas múltiplas MP 152 galvanizadas - lenticular - vão = 3,20 m e altura = 2,10 m - aterro rodoviário mínimo = 0,60 m e máximo = 5,60 m - brita comercial</t>
  </si>
  <si>
    <t>Bueiro metálico com chapas múltiplas MP 152 galvanizadas - lenticular - vão = 3,20 m e altura = 2,10 m - aterro rodoviário mínimo = 0,60 m e máximo = 5,60 m - brita produzida</t>
  </si>
  <si>
    <t>Bueiro metálico com chapas múltiplas MP 152 galvanizadas - lenticular - vão = 3,35 m e altura = 2,15 m - aterro rodoviário mínimo = 0,60 m e máximo = 5,30 m - brita comercial</t>
  </si>
  <si>
    <t>Bueiro metálico com chapas múltiplas MP 152 galvanizadas - lenticular - vão = 3,35 m e altura = 2,15 m - aterro rodoviário mínimo = 0,60 m e máximo = 5,30 m - brita produzida</t>
  </si>
  <si>
    <t>Bueiro metálico com chapas múltiplas MP 152 galvanizadas - lenticular - vão = 3,55 m e altura = 2,25 m - aterro rodoviário mínimo = 0,60 m e máximo = 5,00 m - brita comercial</t>
  </si>
  <si>
    <t>Bueiro metálico com chapas múltiplas MP 152 galvanizadas - lenticular - vão = 3,55 m e altura = 2,25 m - aterro rodoviário mínimo = 0,60 m e máximo = 5,00 m - brita produzida</t>
  </si>
  <si>
    <t>Bueiro metálico com chapas múltiplas MP 152 galvanizadas - lenticular - vão = 3,70 m e altura = 2,35 m - aterro rodoviário mínimo = 0,60 m e máximo = 4,90 m - brita comercial</t>
  </si>
  <si>
    <t>Bueiro metálico com chapas múltiplas MP 152 galvanizadas - lenticular - vão = 3,70 m e altura = 2,35 m - aterro rodoviário mínimo = 0,60 m e máximo = 4,90 m - brita produzida</t>
  </si>
  <si>
    <t>Bueiro metálico com chapas múltiplas MP 152 galvanizadas - lenticular - vão = 3,90 m e altura = 2,45 m - aterro rodoviário mínimo = 0,60 m e máximo = 4,60 m - brita comercial</t>
  </si>
  <si>
    <t>Bueiro metálico com chapas múltiplas MP 152 galvanizadas - lenticular - vão = 3,90 m e altura = 2,45 m - aterro rodoviário mínimo = 0,60 m e máximo = 4,60 m - brita produzida</t>
  </si>
  <si>
    <t>Bueiro metálico com chapas múltiplas MP 152 galvanizadas - lenticular - vão = 4,00 m e altura = 2,55 m - aterro rodoviário mínimo = 0,60 m e máximo = 4,50 m - brita comercial</t>
  </si>
  <si>
    <t>Bueiro metálico com chapas múltiplas MP 152 galvanizadas - lenticular - vão = 4,00 m e altura = 2,55 m - aterro rodoviário mínimo = 0,60 m e máximo = 4,50 m - brita produzida</t>
  </si>
  <si>
    <t>Bueiro metálico com chapas múltiplas MP 152 galvanizadas - lenticular - vão = 4,15 m e altura = 2,80 m - aterro rodoviário mínimo = 0,60 m e máximo = 6,80 m - brita comercial</t>
  </si>
  <si>
    <t>Bueiro metálico com chapas múltiplas MP 152 galvanizadas - lenticular - vão = 4,15 m e altura = 2,80 m - aterro rodoviário mínimo = 0,60 m e máximo = 6,80 m - brita produzida</t>
  </si>
  <si>
    <t>Bueiro metálico com chapas múltiplas MP 152 galvanizadas - lenticular - vão = 4,40 m e altura = 2,90 m - aterro rodoviário mínimo = 0,60 m e máximo = 6,40 m - brita comercial</t>
  </si>
  <si>
    <t>Bueiro metálico com chapas múltiplas MP 152 galvanizadas - lenticular - vão = 4,40 m e altura = 2,90 m - aterro rodoviário mínimo = 0,60 m e máximo = 6,40 m - brita produzida</t>
  </si>
  <si>
    <t>Bueiro metálico com chapas múltiplas MP 152 galvanizadas - lenticular - vão = 4,60 m e altura = 3,00 m - aterro rodoviário mínimo = 0,60 m e máximo = 6,10 m - brita comercial</t>
  </si>
  <si>
    <t>Bueiro metálico com chapas múltiplas MP 152 galvanizadas - lenticular - vão = 4,60 m e altura = 3,00 m - aterro rodoviário mínimo = 0,60 m e máximo = 6,10 m - brita produzida</t>
  </si>
  <si>
    <t>Bueiro metálico com chapas múltiplas MP 152 galvanizadas - lenticular - vão = 4,80 m e altura = 3,05 m - aterro rodoviário mínimo = 0,60 m e máximo = 5,80 m - brita comercial</t>
  </si>
  <si>
    <t>Bueiro metálico com chapas múltiplas MP 152 galvanizadas - lenticular - vão = 4,80 m e altura = 3,05 m - aterro rodoviário mínimo = 0,60 m e máximo = 5,80 m - brita produzida</t>
  </si>
  <si>
    <t>Bueiro metálico com chapas múltiplas MP 152 galvanizadas - lenticular - vão = 5,05 m e altura = 3,15 m - aterro rodoviário mínimo = 0,90 m e máximo = 5,50 m - brita comercial</t>
  </si>
  <si>
    <t>Bueiro metálico com chapas múltiplas MP 152 galvanizadas - lenticular - vão = 5,05 m e altura = 3,15 m - aterro rodoviário mínimo = 0,90 m e máximo = 5,50 m - brita produzida</t>
  </si>
  <si>
    <t>Bueiro metálico com chapas múltiplas MP 152 galvanizadas - lenticular - vão = 5,25 m e altura = 3,25 m - aterro rodoviário mínimo = 0,90 m e máximo = 5,30 m - brita comercial</t>
  </si>
  <si>
    <t>Bueiro metálico com chapas múltiplas MP 152 galvanizadas - lenticular - vão = 5,25 m e altura = 3,25 m - aterro rodoviário mínimo = 0,90 m e máximo = 5,30 m - brita produzida</t>
  </si>
  <si>
    <t>Bueiro metálico com chapas múltiplas MP 152 galvanizadas - lenticular - vão = 5,45 m e altura = 3,35 m - aterro rodoviário mínimo = 0,90 m e máximo = 5,10 m - brita comercial</t>
  </si>
  <si>
    <t>Bueiro metálico com chapas múltiplas MP 152 galvanizadas - lenticular - vão = 5,45 m e altura = 3,35 m - aterro rodoviário mínimo = 0,90 m e máximo = 5,10 m - brita produzida</t>
  </si>
  <si>
    <t>Bueiro metálico com chapas múltiplas MP 152 galvanizadas - lenticular - vão = 5,60 m e altura = 3,40 m - aterro rodoviário mínimo = 0,90 m e máximo = 4,90 m - brita comercial</t>
  </si>
  <si>
    <t>Bueiro metálico com chapas múltiplas MP 152 galvanizadas - lenticular - vão = 5,60 m e altura = 3,40 m - aterro rodoviário mínimo = 0,90 m e máximo = 4,90 m - brita produzida</t>
  </si>
  <si>
    <t>Bueiro metálico com chapas múltiplas MP 152 galvanizadas - lenticular - vão = 5,80 m e altura = 3,50 m - aterro rodoviário mínimo = 0,90 m e máximo = 4,70 m - brita comercial</t>
  </si>
  <si>
    <t>Bueiro metálico com chapas múltiplas MP 152 galvanizadas - lenticular - vão = 5,80 m e altura = 3,50 m - aterro rodoviário mínimo = 0,90 m e máximo = 4,70 m - brita produzida</t>
  </si>
  <si>
    <t>Bueiro metálico com chapas múltiplas MP 152 galvanizadas - lenticular - vão = 5,90 m e altura = 3,55 m - aterro rodoviário mínimo = 0,90 m e máximo = 4,70 m - brita comercial</t>
  </si>
  <si>
    <t>Bueiro metálico com chapas múltiplas MP 152 galvanizadas - lenticular - vão = 5,90 m e altura = 3,55 m - aterro rodoviário mínimo = 0,90 m e máximo = 4,70 m - brita produzida</t>
  </si>
  <si>
    <t>Bueiro metálico com chapas múltiplas MP 152 galvanizadas - lenticular - vão = 6,10 m e altura = 3,65 m - aterro rodoviário mínimo = 0,90 m e máximo = 4,50 m - brita comercial</t>
  </si>
  <si>
    <t>Bueiro metálico com chapas múltiplas MP 152 galvanizadas - lenticular - vão = 6,10 m e altura = 3,65 m - aterro rodoviário mínimo = 0,90 m e máximo = 4,50 m - brita produzida</t>
  </si>
  <si>
    <t>Bueiro metálico com chapas múltiplas MP 152 galvanizadas - lenticular - vão = 6,25 m e altura = 3,65 m - aterro rodoviário mínimo = 0,90 m e máximo = 4,30 m - brita comercial</t>
  </si>
  <si>
    <t>Bueiro metálico com chapas múltiplas MP 152 galvanizadas - lenticular - vão = 6,25 m e altura = 3,65 m - aterro rodoviário mínimo = 0,90 m e máximo = 4,30 m - brita produzida</t>
  </si>
  <si>
    <t>Bueiro metálico com chapas múltiplas MP 152 galvanizadas - lenticular - vão = 6,40 m e altura = 3,75 m - aterro rodoviário mínimo = 0,90 m e máximo = 4,30 m - brita comercial</t>
  </si>
  <si>
    <t>Bueiro metálico com chapas múltiplas MP 152 galvanizadas - lenticular - vão = 6,40 m e altura = 3,75 m - aterro rodoviário mínimo = 0,90 m e máximo = 4,30 m - brita produzida</t>
  </si>
  <si>
    <t>Bueiro metálico com chapas múltiplas MP 152 galvanizadas - lenticular - vão = 6,60 m e altura = 3,85 m - aterro rodoviário mínimo = 0,90 m e máximo = 4,10 m - brita comercial</t>
  </si>
  <si>
    <t>Bueiro metálico com chapas múltiplas MP 152 galvanizadas - lenticular - vão = 6,60 m e altura = 3,85 m - aterro rodoviário mínimo = 0,90 m e máximo = 4,10 m - brita produzida</t>
  </si>
  <si>
    <t>Bueiro metálico com chapas múltiplas MP 152 galvanizadas - passagem de gado - vão = 2,20 m e altura = 2,25 m -aterro rodoviário mínimo = 0,30 m e máximo = 8,90 m - brita comercial</t>
  </si>
  <si>
    <t>Bueiro metálico com chapas múltiplas MP 152 galvanizadas - passagem de gado - vão = 2,20 m e altura = 2,25 m -aterro rodoviário mínimo = 0,30 m e máximo = 8,90 m - brita produzida</t>
  </si>
  <si>
    <t>Bueiro metálico com chapas múltiplas MP 152 galvanizadas - passagem de gado - vão = 2,90 m e altura = 3,10 m - aterro rodoviário mínimo = 0,60 m e máximo = 11,40 m - brita comercial</t>
  </si>
  <si>
    <t>Bueiro metálico com chapas múltiplas MP 152 galvanizadas - passagem de gado - vão = 2,90 m e altura = 3,10 m - aterro rodoviário mínimo = 0,60 m e máximo = 11,40 m - brita produzida</t>
  </si>
  <si>
    <t>Bueiro metálico com chapas múltiplas MP 152 galvanizadas - passagem inferior - vão = 3,70 m e altura = 3,50 m - aterro rodoviário mínimo = 0,60 m e máximo = 10,30 m - brita comercial</t>
  </si>
  <si>
    <t>Bueiro metálico com chapas múltiplas MP 152 galvanizadas - passagem inferior - vão = 3,70 m e altura = 3,50 m - aterro rodoviário mínimo = 0,60 m e máximo = 10,30 m - brita produzida</t>
  </si>
  <si>
    <t>Bueiro metálico com chapas múltiplas MP 152 galvanizadas - passagem inferior - vão = 3,90 m e altura = 3,60 m - aterro rodoviário mínimo = 0,60 m e máximo = 9,80 m - brita comercial</t>
  </si>
  <si>
    <t>Bueiro metálico com chapas múltiplas MP 152 galvanizadas - passagem inferior - vão = 3,90 m e altura = 3,60 m - aterro rodoviário mínimo = 0,60 m e máximo = 9,80 m - brita produzida</t>
  </si>
  <si>
    <t>Bueiro metálico com chapas múltiplas MP 152 galvanizadas - passagem inferior - vão = 4,00 m e altura = 3,75 m - aterro rodoviário mínimo = 0,60 m e máximo = 9,50 m - brita comercial</t>
  </si>
  <si>
    <t>Bueiro metálico com chapas múltiplas MP 152 galvanizadas - passagem inferior - vão = 4,00 m e altura = 3,75 m - aterro rodoviário mínimo = 0,60 m e máximo = 9,50 m - brita produzida</t>
  </si>
  <si>
    <t>Bueiro metálico com chapas múltiplas MP 152 galvanizadas - passagem inferior - vão = 4,20 m e altura = 3,90 m - aterro rodoviário mínimo = 0,60 m e máximo = 9,10 m - brita comercial</t>
  </si>
  <si>
    <t>Bueiro metálico com chapas múltiplas MP 152 galvanizadas - passagem inferior - vão = 4,20 m e altura = 3,90 m - aterro rodoviário mínimo = 0,60 m e máximo = 9,10 m - brita produzida</t>
  </si>
  <si>
    <t>Bueiro metálico com chapas múltiplas MP 152 galvanizadas - passagem inferior - vão = 4,25 m e altura = 4,10 m - aterro rodoviário mínimo = 0,60 m e máximo = 8,90 m - brita comercial</t>
  </si>
  <si>
    <t>Bueiro metálico com chapas múltiplas MP 152 galvanizadas - passagem inferior - vão = 4,25 m e altura = 4,10 m - aterro rodoviário mínimo = 0,60 m e máximo = 8,90 m - brita produzida</t>
  </si>
  <si>
    <t>Bueiro metálico com chapas múltiplas MP 152 galvanizadas - passagem inferior - vão = 4,40 m e altura = 4,25 m - aterro rodoviário mínimo = 0,60 m e máximo = 8,60 m - brita comercial</t>
  </si>
  <si>
    <t>Bueiro metálico com chapas múltiplas MP 152 galvanizadas - passagem inferior - vão = 4,40 m e altura = 4,25 m - aterro rodoviário mínimo = 0,60 m e máximo = 8,60 m - brita produzida</t>
  </si>
  <si>
    <t>Bueiro metálico com chapas múltiplas MP 152 galvanizadas - passagem inferior - vão = 4,50 m e altura = 4,40 m - aterro rodoviário mínimo = 0,60 m e máximo = 8,40 m - brita comercial</t>
  </si>
  <si>
    <t>Bueiro metálico com chapas múltiplas MP 152 galvanizadas - passagem inferior - vão = 4,50 m e altura = 4,40 m - aterro rodoviário mínimo = 0,60 m e máximo = 8,40 m - brita produzida</t>
  </si>
  <si>
    <t>Bueiro metálico com chapas múltiplas MP 152 galvanizadas - passagem inferior - vão = 4,70 m e altura = 4,50 m - aterro rodoviário mínimo = 0,60 m e máximo = 8,90 m - brita comercial</t>
  </si>
  <si>
    <t>Bueiro metálico com chapas múltiplas MP 152 galvanizadas - passagem inferior - vão = 4,70 m e altura = 4,50 m - aterro rodoviário mínimo = 0,60 m e máximo = 8,90 m - brita produzida</t>
  </si>
  <si>
    <t>Bueiro metálico com chapas múltiplas MP 152 galvanizadas - passagem inferior - vão = 4,80 m e altura = 4,75 m - aterro rodoviário mínimo = 0,90 m e máximo = 9,00 m - brita comercial</t>
  </si>
  <si>
    <t>Bueiro metálico com chapas múltiplas MP 152 galvanizadas - passagem inferior - vão = 4,80 m e altura = 4,75 m - aterro rodoviário mínimo = 0,90 m e máximo = 9,00 m - brita produzida</t>
  </si>
  <si>
    <t>Bueiro metálico com chapas múltiplas MP 152 galvanizadas - passagem inferior - vão = 5,00 m e altura = 4,85 m - aterro rodoviário mínimo = 0,90 m e máximo = 8,60 m - brita comercial</t>
  </si>
  <si>
    <t>Bueiro metálico com chapas múltiplas MP 152 galvanizadas - passagem inferior - vão = 5,00 m e altura = 4,85 m - aterro rodoviário mínimo = 0,90 m e máximo = 8,60 m - brita produzida</t>
  </si>
  <si>
    <t>Bueiro metálico com chapas múltiplas MP 152 galvanizadas - passagem inferior - vão = 5,15 m e altura = 4,90 m - aterro rodoviário mínimo = 0,90 m e máximo = 8,50 m - brita comercial</t>
  </si>
  <si>
    <t>Bueiro metálico com chapas múltiplas MP 152 galvanizadas - passagem inferior - vão = 5,15 m e altura = 4,90 m - aterro rodoviário mínimo = 0,90 m e máximo = 8,50 m - brita produzida</t>
  </si>
  <si>
    <t>Bueiro metálico com chapas múltiplas MP 152 galvanizadas - passagem inferior - vão = 5,25 m e altura = 5,00 m - aterro rodoviário mínimo = 0,90 m e máximo = 8,40 m - brita comercial</t>
  </si>
  <si>
    <t>Bueiro metálico com chapas múltiplas MP 152 galvanizadas - passagem inferior - vão = 5,25 m e altura = 5,00 m - aterro rodoviário mínimo = 0,90 m e máximo = 8,40 m - brita produzida</t>
  </si>
  <si>
    <t>Bueiro metálico com chapas múltiplas MP 152 galvanizadas - passagem inferior - vão = 5,30 m e altura = 5,30 m - aterro rodoviário mínimo = 0,90 m e máximo = 9,60 m - brita comercial</t>
  </si>
  <si>
    <t>Bueiro metálico com chapas múltiplas MP 152 galvanizadas - passagem inferior - vão = 5,30 m e altura = 5,30 m - aterro rodoviário mínimo = 0,90 m e máximo = 9,60 m - brita produzida</t>
  </si>
  <si>
    <t>Bueiro metálico com chapas múltiplas MP 152 galvanizadas - passagem inferior - vão = 5,65 m e altura = 5,25 m - aterro rodoviário mínimo = 0,90 m e máximo = 9,00 m - brita comercial</t>
  </si>
  <si>
    <t>Bueiro metálico com chapas múltiplas MP 152 galvanizadas - passagem inferior - vão = 5,65 m e altura = 5,25 m - aterro rodoviário mínimo = 0,90 m e máximo = 9,00 m - brita produzida</t>
  </si>
  <si>
    <t>Bueiro metálico com chapas múltiplas MP 152 galvanizadas - passagem inferior - vão = 5,85 m e altura = 5,30 m - aterro rodoviário mínimo = 0,90 m e máximo = 8,40 m - brita comercial</t>
  </si>
  <si>
    <t>Bueiro metálico com chapas múltiplas MP 152 galvanizadas - passagem inferior - vão = 5,85 m e altura = 5,30 m - aterro rodoviário mínimo = 0,90 m e máximo = 8,40 m - brita produzida</t>
  </si>
  <si>
    <t>Bueiro metálico com chapas múltiplas MP 152 galvanizadas - passagem inferior - vão = 6,00 m e altura = 5,45 m - aterro rodoviário mínimo = 0,90 m e máximo = 8,30 m - brita comercial</t>
  </si>
  <si>
    <t>Bueiro metálico com chapas múltiplas MP 152 galvanizadas - passagem inferior - vão = 6,00 m e altura = 5,45 m - aterro rodoviário mínimo = 0,90 m e máximo = 8,30 m - brita produzida</t>
  </si>
  <si>
    <t>Bueiro metálico com chapas múltiplas MP 152 galvanizadas - passagem inferior - vão = 6,25 m e altura = 5,50 m - aterro rodoviário mínimo = 0,90 m e máximo = 7,90 m - brita comercial</t>
  </si>
  <si>
    <t>Bueiro metálico com chapas múltiplas MP 152 galvanizadas - passagem inferior - vão = 6,25 m e altura = 5,50 m - aterro rodoviário mínimo = 0,90 m e máximo = 7,90 m - brita produzida</t>
  </si>
  <si>
    <t>Bueiro metálico sem interrupção de tráfego - D = 1,20 m - chapa com epóxi - escavado em material de 1ª categoria - aterro ferroviário máximo = 12,90 m</t>
  </si>
  <si>
    <t>Bueiro metálico sem interrupção de tráfego - D = 1,20 m - chapa com epóxi - escavado em material de 1ª categoria - aterro rodoviário máximo = 9,00 m</t>
  </si>
  <si>
    <t>Bueiro metálico sem interrupção de tráfego - D = 1,20 m - chapa com epóxi - escavado em material de 2ª categoria - aterro ferroviário máximo = 12,90 m</t>
  </si>
  <si>
    <t>Bueiro metálico sem interrupção de tráfego - D = 1,20 m - chapa com epóxi - escavado em material de 2ª categoria - aterro rodoviário máximo = 9,00 m</t>
  </si>
  <si>
    <t>Bueiro metálico sem interrupção de tráfego - D = 1,20 m - chapa com epóxi - escavado em material de 3ª categoria - aterro ferroviário máximo = 12,90 m</t>
  </si>
  <si>
    <t>Bueiro metálico sem interrupção de tráfego - D = 1,20 m - chapa com epóxi - escavado em material de 3ª categoria - aterro rodoviário máximo = 9,00 m</t>
  </si>
  <si>
    <t>Bueiro metálico sem interrupção de tráfego - D = 1,20 m - chapa galvanizada - escavado em material de 1ª categoria - aterro ferroviário máximo = 12,90 m</t>
  </si>
  <si>
    <t>Bueiro metálico sem interrupção de tráfego - D = 1,20 m - chapa galvanizada - escavado em material de 1ª categoria - aterro rodoviário máximo = 9,00 m</t>
  </si>
  <si>
    <t>Bueiro metálico sem interrupção de tráfego - D = 1,20 m - chapa galvanizada - escavado em material de 2ª categoria - aterro ferroviário máximo = 12,90 m</t>
  </si>
  <si>
    <t>Bueiro metálico sem interrupção de tráfego - D = 1,20 m - chapa galvanizada - escavado em material de 2ª categoria - aterro rodoviário máximo = 9,00 m</t>
  </si>
  <si>
    <t>Bueiro metálico sem interrupção de tráfego - D = 1,20 m - chapa galvanizada - escavado em material de 3ª categoria - aterro ferroviário máximo = 12,90 m</t>
  </si>
  <si>
    <t>Bueiro metálico sem interrupção de tráfego - D = 1,20 m - chapa galvanizada - escavado em material de 3ª categoria - aterro rodoviário máximo = 9,00 m</t>
  </si>
  <si>
    <t>Bueiro metálico sem interrupção de tráfego - D = 1,40 m - chapa com epóxi - escavado em material de 1ª categoria - aterro ferroviário máximo = 11,00 m</t>
  </si>
  <si>
    <t>Bueiro metálico sem interrupção de tráfego - D = 1,40 m - chapa com epóxi - escavado em material de 1ª categoria - aterro rodoviário máximo = 7,70 m</t>
  </si>
  <si>
    <t>Bueiro metálico sem interrupção de tráfego - D = 1,40 m - chapa com epóxi - escavado em material de 2ª categoria - aterro ferroviário máximo = 11,00 m</t>
  </si>
  <si>
    <t>Bueiro metálico sem interrupção de tráfego - D = 1,40 m - chapa com epóxi - escavado em material de 2ª categoria - aterro rodoviário máximo = 7,70 m</t>
  </si>
  <si>
    <t>Bueiro metálico sem interrupção de tráfego - D = 1,40 m - chapa com epóxi - escavado em material de 3ª categoria - aterro ferroviário máximo = 11,00 m</t>
  </si>
  <si>
    <t>Bueiro metálico sem interrupção de tráfego - D = 1,40 m - chapa com epóxi - escavado em material de 3ª categoria - aterro rodoviário máximo = 7,70 m</t>
  </si>
  <si>
    <t>Bueiro metálico sem interrupção de tráfego - D = 1,40 m - chapa galvanizada - escavado em material de 1ª categoria - aterro ferroviário máximo = 11,00 m</t>
  </si>
  <si>
    <t>Bueiro metálico sem interrupção de tráfego - D = 1,40 m - chapa galvanizada - escavado em material de 1ª categoria - aterro rodoviário máximo = 7,70 m</t>
  </si>
  <si>
    <t>Bueiro metálico sem interrupção de tráfego - D = 1,40 m - chapa galvanizada - escavado em material de 2ª categoria - aterro ferroviário máximo = 11,00 m</t>
  </si>
  <si>
    <t>Bueiro metálico sem interrupção de tráfego - D = 1,40 m - chapa galvanizada - escavado em material de 2ª categoria - aterro rodoviário máximo = 7,70 m</t>
  </si>
  <si>
    <t>Bueiro metálico sem interrupção de tráfego - D = 1,40 m - chapa galvanizada - escavado em material de 3ª categoria - aterro ferroviário máximo = 11,00 m</t>
  </si>
  <si>
    <t>Bueiro metálico sem interrupção de tráfego - D = 1,40 m - chapa galvanizada - escavado em material de 3ª categoria - aterro rodoviário máximo = 7,70 m</t>
  </si>
  <si>
    <t>Bueiro metálico sem interrupção de tráfego - D = 1,60 m - chapa com epóxi - escavado em material de 1ª categoria - aterro ferroviário máximo = 9,60 m</t>
  </si>
  <si>
    <t>Bueiro metálico sem interrupção de tráfego - D = 1,60 m - chapa com epóxi - escavado em material de 1ª categoria - aterro rodoviário máximo = 6,70 m</t>
  </si>
  <si>
    <t>Bueiro metálico sem interrupção de tráfego - D = 1,60 m - chapa com epóxi - escavado em material de 2ª categoria - aterro ferroviário máximo = 9,60 m</t>
  </si>
  <si>
    <t>Bueiro metálico sem interrupção de tráfego - D = 1,60 m - chapa com epóxi - escavado em material de 2ª categoria - aterro rodoviário máximo = 6,70 m</t>
  </si>
  <si>
    <t>Bueiro metálico sem interrupção de tráfego - D = 1,60 m - chapa com epóxi - escavado em material de 3ª categoria - aterro ferroviário máximo = 9,60 m</t>
  </si>
  <si>
    <t>Bueiro metálico sem interrupção de tráfego - D = 1,60 m - chapa com epóxi - escavado em material de 3ª categoria - aterro rodoviário máximo = 6,70 m</t>
  </si>
  <si>
    <t>Bueiro metálico sem interrupção de tráfego - D = 1,60 m - chapa galvanizada - escavado em material de 1ª categoria - aterro ferroviário máximo = 9,60 m</t>
  </si>
  <si>
    <t>Bueiro metálico sem interrupção de tráfego - D = 1,60 m - chapa galvanizada - escavado em material de 1ª categoria - aterro rodoviário máximo = 6,70 m</t>
  </si>
  <si>
    <t>Bueiro metálico sem interrupção de tráfego - D = 1,60 m - chapa galvanizada - escavado em material de 2ª categoria - aterro ferroviário máximo = 9,60 m</t>
  </si>
  <si>
    <t>Bueiro metálico sem interrupção de tráfego - D = 1,60 m - chapa galvanizada - escavado em material de 2ª categoria - aterro rodoviário máximo = 6,70 m</t>
  </si>
  <si>
    <t>Bueiro metálico sem interrupção de tráfego - D = 1,60 m - chapa galvanizada - escavado em material de 3ª categoria - aterro ferroviário máximo = 9,60 m</t>
  </si>
  <si>
    <t>Bueiro metálico sem interrupção de tráfego - D = 1,60 m - chapa galvanizada - escavado em material de 3ª categoria - aterro rodoviário máximo = 6,70 m</t>
  </si>
  <si>
    <t>Bueiro metálico sem interrupção de tráfego - D = 1,80 m - chapa com epóxi - escavado em material de 1ª categoria - aterro ferroviário máximo = 8,00 m</t>
  </si>
  <si>
    <t>Bueiro metálico sem interrupção de tráfego - D = 1,80 m - chapa com epóxi - escavado em material de 1ª categoria - aterro rodoviário máximo = 6,00 m</t>
  </si>
  <si>
    <t>Bueiro metálico sem interrupção de tráfego - D = 1,80 m - chapa com epóxi - escavado em material de 2ª categoria - aterro ferroviário máximo = 8,00 m</t>
  </si>
  <si>
    <t>Bueiro metálico sem interrupção de tráfego - D = 1,80 m - chapa com epóxi - escavado em material de 2ª categoria - aterro rodoviário máximo = 6,00 m</t>
  </si>
  <si>
    <t>Bueiro metálico sem interrupção de tráfego - D = 1,80 m - chapa com epóxi - escavado em material de 3ª categoria - aterro ferroviário máximo = 8,00 m</t>
  </si>
  <si>
    <t>Bueiro metálico sem interrupção de tráfego - D = 1,80 m - chapa com epóxi - escavado em material de 3ª categoria - aterro rodoviário máximo = 6,00 m</t>
  </si>
  <si>
    <t>Bueiro metálico sem interrupção de tráfego - D = 1,80 m - chapa galvanizada - escavado em material de 1ª categoria - aterro ferroviário máximo = 8,00 m</t>
  </si>
  <si>
    <t>Bueiro metálico sem interrupção de tráfego - D = 1,80 m - chapa galvanizada - escavado em material de 1ª categoria - aterro rodoviário máximo = 6,00 m</t>
  </si>
  <si>
    <t>Bueiro metálico sem interrupção de tráfego - D = 1,80 m - chapa galvanizada - escavado em material de 2ª categoria - aterro ferroviário máximo = 8,00 m</t>
  </si>
  <si>
    <t>Bueiro metálico sem interrupção de tráfego - D = 1,80 m - chapa galvanizada - escavado em material de 2ª categoria - aterro rodoviário máximo = 6,00 m</t>
  </si>
  <si>
    <t>Bueiro metálico sem interrupção de tráfego - D = 1,80 m - chapa galvanizada - escavado em material de 3ª categoria - aterro ferroviário máximo = 8,00 m</t>
  </si>
  <si>
    <t>Bueiro metálico sem interrupção de tráfego - D = 1,80 m - chapa galvanizada - escavado em material de 3ª categoria - aterro rodoviário máximo = 6,00 m</t>
  </si>
  <si>
    <t>Bueiro metálico sem interrupção de tráfego - D = 2,00 m - chapa com epóxi - escavado em material de 1ª categoria - aterro ferroviário máximo = 6,90 m</t>
  </si>
  <si>
    <t>Bueiro metálico sem interrupção de tráfego - D = 2,00 m - chapa com epóxi - escavado em material de 1ª categoria - aterro rodoviário máximo = 5,40 m</t>
  </si>
  <si>
    <t>Bueiro metálico sem interrupção de tráfego - D = 2,00 m - chapa com epóxi - escavado em material de 2ª categoria - aterro ferroviário máximo = 6,90 m</t>
  </si>
  <si>
    <t>Bueiro metálico sem interrupção de tráfego - D = 2,00 m - chapa com epóxi - escavado em material de 2ª categoria - aterro rodoviário máximo = 5,40 m</t>
  </si>
  <si>
    <t>Bueiro metálico sem interrupção de tráfego - D = 2,00 m - chapa com epóxi - escavado em material de 3ª categoria - aterro ferroviário máximo = 6,90 m</t>
  </si>
  <si>
    <t>Bueiro metálico sem interrupção de tráfego - D = 2,00 m - chapa com epóxi - escavado em material de 3ª categoria - aterro rodoviário máximo = 5,40 m</t>
  </si>
  <si>
    <t>Bueiro metálico sem interrupção de tráfego - D = 2,00 m - chapa galvanizada - escavado em material de 1ª categoria - aterro ferroviário máximo = 6,90 m</t>
  </si>
  <si>
    <t>Bueiro metálico sem interrupção de tráfego - D = 2,00 m - chapa galvanizada - escavado em material de 1ª categoria - aterro rodoviário máximo = 5,40 m</t>
  </si>
  <si>
    <t>Bueiro metálico sem interrupção de tráfego - D = 2,00 m - chapa galvanizada - escavado em material de 2ª categoria - aterro ferroviário máximo = 6,90 m</t>
  </si>
  <si>
    <t>Bueiro metálico sem interrupção de tráfego - D = 2,00 m - chapa galvanizada - escavado em material de 2ª categoria - aterro rodoviário máximo = 5,40 m</t>
  </si>
  <si>
    <t>Bueiro metálico sem interrupção de tráfego - D = 2,00 m - chapa galvanizada - escavado em material de 3ª categoria - aterro ferroviário máximo = 6,90 m</t>
  </si>
  <si>
    <t>Bueiro metálico sem interrupção de tráfego - D = 2,00 m - chapa galvanizada - escavado em material de 3ª categoria - aterro rodoviário máximo = 5,40 m</t>
  </si>
  <si>
    <t>Bueiro metálico sem interrupção de tráfego - D = 2,20 m - chapa com epóxi - escavado em material de 1ª categoria - aterro ferroviário máximo = 7,90 m</t>
  </si>
  <si>
    <t>Bueiro metálico sem interrupção de tráfego - D = 2,20 m - chapa com epóxi - escavado em material de 1ª categoria - aterro rodoviário máximo = 4,90 m</t>
  </si>
  <si>
    <t>Bueiro metálico sem interrupção de tráfego - D = 2,20 m - chapa com epóxi - escavado em material de 2ª categoria - aterro ferroviário máximo = 7,90 m</t>
  </si>
  <si>
    <t>Bueiro metálico sem interrupção de tráfego - D = 2,20 m - chapa com epóxi - escavado em material de 2ª categoria - aterro rodoviário máximo = 4,90 m</t>
  </si>
  <si>
    <t>Bueiro metálico sem interrupção de tráfego - D = 2,20 m - chapa com epóxi - escavado em material de 3ª categoria - aterro ferroviário máximo = 7,90 m</t>
  </si>
  <si>
    <t>Bueiro metálico sem interrupção de tráfego - D = 2,20 m - chapa com epóxi - escavado em material de 3ª categoria - aterro rodoviário máximo = 4,90 m</t>
  </si>
  <si>
    <t>Bueiro metálico sem interrupção de tráfego - D = 2,20 m - chapa galvanizada - escavado em material de 1ª categoria - aterro ferroviário máximo = 7,90 m</t>
  </si>
  <si>
    <t>Bueiro metálico sem interrupção de tráfego - D = 2,20 m - chapa galvanizada - escavado em material de 1ª categoria - aterro rodoviário máximo = 4,90 m</t>
  </si>
  <si>
    <t>Bueiro metálico sem interrupção de tráfego - D = 2,20 m - chapa galvanizada - escavado em material de 2ª categoria - aterro ferroviário máximo = 7,90 m</t>
  </si>
  <si>
    <t>Bueiro metálico sem interrupção de tráfego - D = 2,20 m - chapa galvanizada - escavado em material de 2ª categoria - aterro rodoviário máximo = 4,90 m</t>
  </si>
  <si>
    <t>Bueiro metálico sem interrupção de tráfego - D = 2,20 m - chapa galvanizada - escavado em material de 3ª categoria - aterro ferroviário máximo = 7,90 m</t>
  </si>
  <si>
    <t>Bueiro metálico sem interrupção de tráfego - D = 2,20 m - chapa galvanizada - escavado em material de 3ª categoria - aterro rodoviário máximo = 4,90 m</t>
  </si>
  <si>
    <t>Bueiro metálico sem interrupção de tráfego - D = 2,40 m - chapa com epóxi - escavado em material de 1ª categoria - aterro ferroviário máximo = 7,00 m</t>
  </si>
  <si>
    <t>Bueiro metálico sem interrupção de tráfego - D = 2,40 m - chapa com epóxi - escavado em material de 1ª categoria - aterro rodoviário máximo = 4,50 m</t>
  </si>
  <si>
    <t>Bueiro metálico sem interrupção de tráfego - D = 2,40 m - chapa com epóxi - escavado em material de 2ª categoria - aterro ferroviário máximo = 7,00 m</t>
  </si>
  <si>
    <t>Bueiro metálico sem interrupção de tráfego - D = 2,40 m - chapa com epóxi - escavado em material de 2ª categoria - aterro rodoviário máximo = 4,50 m</t>
  </si>
  <si>
    <t>Bueiro metálico sem interrupção de tráfego - D = 2,40 m - chapa com epóxi - escavado em material de 3ª categoria - aterro ferroviário máximo = 7,00 m</t>
  </si>
  <si>
    <t>Bueiro metálico sem interrupção de tráfego - D = 2,40 m - chapa com epóxi - escavado em material de 3ª categoria - aterro rodoviário máximo = 4,50 m</t>
  </si>
  <si>
    <t>Bueiro metálico sem interrupção de tráfego - D = 2,40 m - chapa galvanizada - escavado em material de 1ª categoria - aterro ferroviário máximo = 7,00 m</t>
  </si>
  <si>
    <t>Bueiro metálico sem interrupção de tráfego - D = 2,40 m - chapa galvanizada - escavado em material de 1ª categoria - aterro rodoviário máximo = 4,50 m</t>
  </si>
  <si>
    <t>Bueiro metálico sem interrupção de tráfego - D = 2,40 m - chapa galvanizada - escavado em material de 2ª categoria - aterro ferroviário máximo = 7,00 m</t>
  </si>
  <si>
    <t>Bueiro metálico sem interrupção de tráfego - D = 2,40 m - chapa galvanizada - escavado em material de 2ª categoria - aterro rodoviário máximo = 4,50 m</t>
  </si>
  <si>
    <t>Bueiro metálico sem interrupção de tráfego - D = 2,40 m - chapa galvanizada - escavado em material de 3ª categoria - aterro ferroviário máximo = 7,00 m</t>
  </si>
  <si>
    <t>Bueiro metálico sem interrupção de tráfego - D = 2,40 m - chapa galvanizada - escavado em material de 3ª categoria - aterro rodoviário máximo = 4,50 m</t>
  </si>
  <si>
    <t>Bueiro metálico sem interrupção de tráfego - D = 2,60 m - chapa com epóxi - escavado em material de 1ª categoria - aterro ferroviário máximo = 6,40 m</t>
  </si>
  <si>
    <t>Bueiro metálico sem interrupção de tráfego - D = 2,60 m - chapa com epóxi - escavado em material de 1ª categoria - aterro rodoviário máximo = 4,10 m</t>
  </si>
  <si>
    <t>Bueiro metálico sem interrupção de tráfego - D = 2,60 m - chapa com epóxi - escavado em material de 2ª categoria - aterro ferroviário máximo = 6,40 m</t>
  </si>
  <si>
    <t>Bueiro metálico sem interrupção de tráfego - D = 2,60 m - chapa com epóxi - escavado em material de 2ª categoria - aterro rodoviário máximo = 4,10 m</t>
  </si>
  <si>
    <t>Bueiro metálico sem interrupção de tráfego - D = 2,60 m - chapa com epóxi - escavado em material de 3ª categoria - aterro ferroviário máximo = 6,40 m</t>
  </si>
  <si>
    <t>Bueiro metálico sem interrupção de tráfego - D = 2,60 m - chapa com epóxi - escavado em material de 3ª categoria - aterro rodoviário máximo = 4,10 m</t>
  </si>
  <si>
    <t>Bueiro metálico sem interrupção de tráfego - D = 2,60 m - chapa galvanizada - escavado em material de 1ª categoria - aterro ferroviário máximo = 6,40 m</t>
  </si>
  <si>
    <t>Bueiro metálico sem interrupção de tráfego - D = 2,60 m - chapa galvanizada - escavado em material de 1ª categoria - aterro rodoviário máximo = 4,10 m</t>
  </si>
  <si>
    <t>Bueiro metálico sem interrupção de tráfego - D = 2,60 m - chapa galvanizada - escavado em material de 2ª categoria - aterro ferroviário máximo = 6,40 m</t>
  </si>
  <si>
    <t>Bueiro metálico sem interrupção de tráfego - D = 2,60 m - chapa galvanizada - escavado em material de 2ª categoria - aterro rodoviário máximo = 4,10 m</t>
  </si>
  <si>
    <t>Bueiro metálico sem interrupção de tráfego - D = 2,60 m - chapa galvanizada - escavado em material de 3ª categoria - aterro ferroviário máximo = 6,40 m</t>
  </si>
  <si>
    <t>Bueiro metálico sem interrupção de tráfego - D = 2,60 m - chapa galvanizada - escavado em material de 3ª categoria - aterro rodoviário máximo = 4,10 m</t>
  </si>
  <si>
    <t>Bueiro metálico sem interrupção de tráfego - D = 2,80 m - chapa com epóxi - escavado em material de 1ª categoria - aterro ferroviário máximo = 5,50 m</t>
  </si>
  <si>
    <t>Bueiro metálico sem interrupção de tráfego - D = 2,80 m - chapa com epóxi - escavado em material de 1ª categoria - aterro rodoviário máximo = 3,80 m</t>
  </si>
  <si>
    <t>Bueiro metálico sem interrupção de tráfego - D = 2,80 m - chapa com epóxi - escavado em material de 2ª categoria - aterro ferroviário máximo = 5,50 m</t>
  </si>
  <si>
    <t>Bueiro metálico sem interrupção de tráfego - D = 2,80 m - chapa com epóxi - escavado em material de 2ª categoria - aterro rodoviário máximo = 3,80 m</t>
  </si>
  <si>
    <t>Bueiro metálico sem interrupção de tráfego - D = 2,80 m - chapa com epóxi - escavado em material de 3ª categoria - aterro ferroviário máximo = 5,50 m</t>
  </si>
  <si>
    <t>Bueiro metálico sem interrupção de tráfego - D = 2,80 m - chapa com epóxi - escavado em material de 3ª categoria - aterro rodoviário máximo = 3,80 m</t>
  </si>
  <si>
    <t>Bueiro metálico sem interrupção de tráfego - D = 2,80 m - chapa galvanizada - escavado em material de 1ª categoria - aterro ferroviário máximo = 5,50 m</t>
  </si>
  <si>
    <t>Bueiro metálico sem interrupção de tráfego - D = 2,80 m - chapa galvanizada - escavado em material de 1ª categoria - aterro rodoviário máximo = 3,80 m</t>
  </si>
  <si>
    <t>Bueiro metálico sem interrupção de tráfego - D = 2,80 m - chapa galvanizada - escavado em material de 2ª categoria - aterro ferroviário máximo = 5,50 m</t>
  </si>
  <si>
    <t>Bueiro metálico sem interrupção de tráfego - D = 2,80 m - chapa galvanizada - escavado em material de 2ª categoria - aterro rodoviário máximo = 3,80 m</t>
  </si>
  <si>
    <t>Bueiro metálico sem interrupção de tráfego - D = 2,80 m - chapa galvanizada - escavado em material de 3ª categoria - aterro ferroviário máximo = 5,50 m</t>
  </si>
  <si>
    <t>Bueiro metálico sem interrupção de tráfego - D = 2,80 m - chapa galvanizada - escavado em material de 3ª categoria - aterro rodoviário máximo = 3,80 m</t>
  </si>
  <si>
    <t>Bueiro metálico sem interrupção de tráfego - D = 3,00 m - chapa com epóxi - escavado em material de 1ª categoria - aterro ferroviário máximo = 4,70 m</t>
  </si>
  <si>
    <t>Bueiro metálico sem interrupção de tráfego - D = 3,00 m - chapa com epóxi - escavado em material de 1ª categoria - aterro rodoviário máximo = 3,60 m</t>
  </si>
  <si>
    <t>Bueiro metálico sem interrupção de tráfego - D = 3,00 m - chapa com epóxi - escavado em material de 2ª categoria - aterro ferroviário máximo = 4,70 m</t>
  </si>
  <si>
    <t>Bueiro metálico sem interrupção de tráfego - D = 3,00 m - chapa com epóxi - escavado em material de 2ª categoria - aterro rodoviário máximo = 3,60 m</t>
  </si>
  <si>
    <t>Bueiro metálico sem interrupção de tráfego - D = 3,00 m - chapa com epóxi - escavado em material de 3ª categoria - aterro ferroviário máximo = 4,70 m</t>
  </si>
  <si>
    <t>Bueiro metálico sem interrupção de tráfego - D = 3,00 m - chapa com epóxi - escavado em material de 3ª categoria - aterro rodoviário máximo = 3,60 m</t>
  </si>
  <si>
    <t>Bueiro metálico sem interrupção de tráfego - D = 3,00 m - chapa galvanizada - escavado em material de 1ª categoria - aterro ferroviário máximo = 4,70 m</t>
  </si>
  <si>
    <t>Bueiro metálico sem interrupção de tráfego - D = 3,00 m - chapa galvanizada - escavado em material de 1ª categoria - aterro rodoviário máximo = 3,60 m</t>
  </si>
  <si>
    <t>Bueiro metálico sem interrupção de tráfego - D = 3,00 m - chapa galvanizada - escavado em material de 2ª categoria - aterro ferroviário máximo = 4,70 m</t>
  </si>
  <si>
    <t>Bueiro metálico sem interrupção de tráfego - D = 3,00 m - chapa galvanizada - escavado em material de 2ª categoria - aterro rodoviário máximo = 3,60 m</t>
  </si>
  <si>
    <t>Bueiro metálico sem interrupção de tráfego - D = 3,00 m - chapa galvanizada - escavado em material de 3ª categoria - aterro ferroviário máximo = 4,70 m</t>
  </si>
  <si>
    <t>Bueiro metálico sem interrupção de tráfego - D = 3,00 m - chapa galvanizada - escavado em material de 3ª categoria - aterro rodoviário máximo = 3,60 m</t>
  </si>
  <si>
    <t>Bueiro metálico sem interrupção de tráfego - D = 3,20 m - chapa com epóxi - escavado em material de 1ª categoria - aterro ferroviário máximo = 4,00 m</t>
  </si>
  <si>
    <t>Bueiro metálico sem interrupção de tráfego - D = 3,20 m - chapa com epóxi - escavado em material de 1ª categoria - aterro rodoviário máximo = 4,80 m</t>
  </si>
  <si>
    <t>Bueiro metálico sem interrupção de tráfego - D = 3,20 m - chapa com epóxi - escavado em material de 2ª categoria - aterro ferroviário máximo = 4,00 m</t>
  </si>
  <si>
    <t>Bueiro metálico sem interrupção de tráfego - D = 3,20 m - chapa com epóxi - escavado em material de 2ª categoria - aterro rodoviário máximo = 4,80 m</t>
  </si>
  <si>
    <t>Bueiro metálico sem interrupção de tráfego - D = 3,20 m - chapa com epóxi - escavado em material de 3ª categoria - aterro ferroviário máximo = 4,00 m</t>
  </si>
  <si>
    <t>Bueiro metálico sem interrupção de tráfego - D = 3,20 m - chapa com epóxi - escavado em material de 3ª categoria - aterro rodoviário máximo = 4,80 m</t>
  </si>
  <si>
    <t>Bueiro metálico sem interrupção de tráfego - D = 3,20 m - chapa galvanizada - escavado em material de 1ª categoria - aterro ferroviário máximo = 4,00 m</t>
  </si>
  <si>
    <t>Bueiro metálico sem interrupção de tráfego - D = 3,20 m - chapa galvanizada - escavado em material de 1ª categoria - aterro rodoviário máximo = 4,80 m</t>
  </si>
  <si>
    <t>Bueiro metálico sem interrupção de tráfego - D = 3,20 m - chapa galvanizada - escavado em material de 2ª categoria - aterro ferroviário máximo = 4,00 m</t>
  </si>
  <si>
    <t>Bueiro metálico sem interrupção de tráfego - D = 3,20 m - chapa galvanizada - escavado em material de 2ª categoria - aterro rodoviário máximo = 4,80 m</t>
  </si>
  <si>
    <t>Bueiro metálico sem interrupção de tráfego - D = 3,20 m - chapa galvanizada - escavado em material de 3ª categoria - aterro ferroviário máximo = 4,00 m</t>
  </si>
  <si>
    <t>Bueiro metálico sem interrupção de tráfego - D = 3,20 m - chapa galvanizada - escavado em material de 3ª categoria - aterro rodoviário máximo = 4,80 m</t>
  </si>
  <si>
    <t>Bueiro metálico sem interrupção de tráfego - D = 3,40 m - chapa galvanizada - escavado em material de 1ª categoria - aterro ferroviário máximo = 7,00 m</t>
  </si>
  <si>
    <t>Bueiro metálico sem interrupção de tráfego - D = 3,40 m - chapa galvanizada - escavado em material de 1ª categoria - aterro rodoviário máximo = 4,50 m</t>
  </si>
  <si>
    <t>Bueiro metálico sem interrupção de tráfego - D = 3,40 m - chapa galvanizada - escavado em material de 2ª categoria - aterro ferroviário máximo = 7,00 m</t>
  </si>
  <si>
    <t>Bueiro metálico sem interrupção de tráfego - D = 3,40 m - chapa galvanizada - escavado em material de 2ª categoria - aterro rodoviário máximo = 4,50 m</t>
  </si>
  <si>
    <t>Bueiro metálico sem interrupção de tráfego - D = 3,40 m - chapa galvanizada - escavado em material de 3ª categoria - aterro ferroviário máximo = 7,00 m</t>
  </si>
  <si>
    <t>Bueiro metálico sem interrupção de tráfego - D = 3,40 m - chapa galvanizada - escavado em material de 3ª categoria - aterro rodoviário máximo = 4,50 m</t>
  </si>
  <si>
    <t>Bueiro metálico sem interrupção de tráfego - D = 3,60 m - chapa galvanizada - escavado em material de 1ª categoria - aterro ferroviário máximo = 6,60 m</t>
  </si>
  <si>
    <t>Bueiro metálico sem interrupção de tráfego - D = 3,60 m - chapa galvanizada - escavado em material de 1ª categoria - aterro rodoviário máximo = 4,30 m</t>
  </si>
  <si>
    <t>Bueiro metálico sem interrupção de tráfego - D = 3,60 m - chapa galvanizada - escavado em material de 2ª categoria - aterro ferroviário máximo = 6,60 m</t>
  </si>
  <si>
    <t>Bueiro metálico sem interrupção de tráfego - D = 3,60 m - chapa galvanizada - escavado em material de 2ª categoria - aterro rodoviário máximo = 4,30 m</t>
  </si>
  <si>
    <t>Bueiro metálico sem interrupção de tráfego - D = 3,60 m - chapa galvanizada - escavado em material de 3ª categoria - aterro ferroviário máximo = 6,60 m</t>
  </si>
  <si>
    <t>Bueiro metálico sem interrupção de tráfego - D = 3,60 m - chapa galvanizada - escavado em material de 3ª categoria - aterro rodoviário máximo = 4,30 m</t>
  </si>
  <si>
    <t>Bueiro metálico sem interrupção de tráfego - D = 3,80 m - chapa galvanizada - escavado em material de 1ª categoria - aterro ferroviário máximo = 6,20 m</t>
  </si>
  <si>
    <t>Bueiro metálico sem interrupção de tráfego - D = 3,80 m - chapa galvanizada - escavado em material de 1ª categoria - aterro rodoviário máximo = 4,00 m</t>
  </si>
  <si>
    <t>Bueiro metálico sem interrupção de tráfego - D = 3,80 m - chapa galvanizada - escavado em material de 2ª categoria - aterro ferroviário máximo = 6,20 m</t>
  </si>
  <si>
    <t>Bueiro metálico sem interrupção de tráfego - D = 3,80 m - chapa galvanizada - escavado em material de 2ª categoria - aterro rodoviário máximo = 4,00 m</t>
  </si>
  <si>
    <t>Bueiro metálico sem interrupção de tráfego - D = 3,80 m - chapa galvanizada - escavado em material de 3ª categoria - aterro ferroviário máximo = 6,20 m</t>
  </si>
  <si>
    <t>Bueiro metálico sem interrupção de tráfego - D = 3,80 m - chapa galvanizada - escavado em material de 3ª categoria - aterro rodoviário máximo = 4,00 m</t>
  </si>
  <si>
    <t>Bueiro metálico sem interrupção de tráfego - D = 4,00 m - chapa galvanizada - escavado em material de 1ª categoria - aterro ferroviário máximo = 5,10 m</t>
  </si>
  <si>
    <t>Bueiro metálico sem interrupção de tráfego - D = 4,00 m - chapa galvanizada - escavado em material de 1ª categoria - aterro rodoviário máximo = 3,10 m</t>
  </si>
  <si>
    <t>Bueiro metálico sem interrupção de tráfego - D = 4,00 m - chapa galvanizada - escavado em material de 2ª categoria - aterro ferroviário máximo = 5,10 m</t>
  </si>
  <si>
    <t>Bueiro metálico sem interrupção de tráfego - D = 4,00 m - chapa galvanizada - escavado em material de 2ª categoria - aterro rodoviário máximo = 3,10 m</t>
  </si>
  <si>
    <t>Bueiro metálico sem interrupção de tráfego - D = 4,00 m - chapa galvanizada - escavado em material de 3ª categoria - aterro ferroviário máximo = 5,10 m</t>
  </si>
  <si>
    <t>Bueiro metálico sem interrupção de tráfego - D = 4,00 m - chapa galvanizada - escavado em material de 3ª categoria - aterro rodoviário máximo = 3,10 m</t>
  </si>
  <si>
    <t>Bueiro metálico sem interrupção de tráfego - D = 4,20 m - chapa galvanizada - escavado em material de 1ª categoria - aterro ferroviário máximo = 4,80 m</t>
  </si>
  <si>
    <t>Bueiro metálico sem interrupção de tráfego - D = 4,20 m - chapa galvanizada - escavado em material de 1ª categoria - aterro rodoviário máximo = 4,40 m</t>
  </si>
  <si>
    <t>Bueiro metálico sem interrupção de tráfego - D = 4,20 m - chapa galvanizada - escavado em material de 2ª categoria - aterro ferroviário máximo = 4,80 m</t>
  </si>
  <si>
    <t>Bueiro metálico sem interrupção de tráfego - D = 4,20 m - chapa galvanizada - escavado em material de 2ª categoria - aterro rodoviário máximo = 4,40 m</t>
  </si>
  <si>
    <t>Bueiro metálico sem interrupção de tráfego - D = 4,20 m - chapa galvanizada - escavado em material de 3ª categoria - aterro ferroviário máximo = 4,80 m</t>
  </si>
  <si>
    <t>Bueiro metálico sem interrupção de tráfego - D = 4,20 m - chapa galvanizada - escavado em material de 3ª categoria - aterro rodoviário máximo = 4,40 m</t>
  </si>
  <si>
    <t>Bueiro metálico sem interrupção de tráfego - D = 4,40 m - chapa galvanizada - escavado em material de 1ª categoria - aterro ferroviário máximo = 4,20 m</t>
  </si>
  <si>
    <t>Bueiro metálico sem interrupção de tráfego - D = 4,40 m - chapa galvanizada - escavado em material de 1ª categoria - aterro rodoviário máximo = 4,20 m</t>
  </si>
  <si>
    <t>Bueiro metálico sem interrupção de tráfego - D = 4,40 m - chapa galvanizada - escavado em material de 2ª categoria - aterro ferroviário máximo = 4,20 m</t>
  </si>
  <si>
    <t>Bueiro metálico sem interrupção de tráfego - D = 4,40 m - chapa galvanizada - escavado em material de 2ª categoria - aterro rodoviário máximo = 4,20 m</t>
  </si>
  <si>
    <t>Bueiro metálico sem interrupção de tráfego - D = 4,40 m - chapa galvanizada - escavado em material de 3ª categoria - aterro ferroviário máximo = 4,20 m</t>
  </si>
  <si>
    <t>Bueiro metálico sem interrupção de tráfego - D = 4,40 m - chapa galvanizada - escavado em material de 3ª categoria - aterro rodoviário máximo = 4,20 m</t>
  </si>
  <si>
    <t>Bueiro metálico sem interrupção de tráfego - D = 4,60 m - chapa galvanizada - escavado em material de 1ª categoria - aterro ferroviário máximo = 4,00 m</t>
  </si>
  <si>
    <t>Bueiro metálico sem interrupção de tráfego - D = 4,60 m - chapa galvanizada - escavado em material de 1ª categoria - aterro rodoviário máximo = 4,00 m</t>
  </si>
  <si>
    <t>Bueiro metálico sem interrupção de tráfego - D = 4,60 m - chapa galvanizada - escavado em material de 2ª categoria - aterro ferroviário máximo = 4,00 m</t>
  </si>
  <si>
    <t>Bueiro metálico sem interrupção de tráfego - D = 4,60 m - chapa galvanizada - escavado em material de 2ª categoria - aterro rodoviário máximo = 4,00 m</t>
  </si>
  <si>
    <t>Bueiro metálico sem interrupção de tráfego - D = 4,60 m - chapa galvanizada - escavado em material de 3ª categoria - aterro ferroviário máximo = 4,00 m</t>
  </si>
  <si>
    <t>Bueiro metálico sem interrupção de tráfego - D = 4,60 m - chapa galvanizada - escavado em material de 3ª categoria - aterro rodoviário máximo = 4,00 m</t>
  </si>
  <si>
    <t>Bueiro metálico sem interrupção de tráfego - D = 4,80 m - chapa galvanizada - escavado em material de 1ª categoria - aterro ferroviário máximo = 5,10 m</t>
  </si>
  <si>
    <t>Bueiro metálico sem interrupção de tráfego - D = 4,80 m - chapa galvanizada - escavado em material de 1ª categoria - aterro rodoviário máximo = 5,50 m</t>
  </si>
  <si>
    <t>Bueiro metálico sem interrupção de tráfego - D = 4,80 m - chapa galvanizada - escavado em material de 2ª categoria - aterro ferroviário máximo = 5,10 m</t>
  </si>
  <si>
    <t>Bueiro metálico sem interrupção de tráfego - D = 4,80 m - chapa galvanizada - escavado em material de 2ª categoria - aterro rodoviário máximo = 5,50 m</t>
  </si>
  <si>
    <t>Bueiro metálico sem interrupção de tráfego - D = 4,80 m - chapa galvanizada - escavado em material de 3ª categoria - aterro ferroviário máximo = 5,10 m</t>
  </si>
  <si>
    <t>Bueiro metálico sem interrupção de tráfego - D = 4,80 m - chapa galvanizada - escavado em material de 3ª categoria - aterro rodoviário máximo = 5,50 m</t>
  </si>
  <si>
    <t>Bueiro metálico sem interrupção de tráfego - D = 5,00 m - chapa galvanizada - escavado em material de 1ª categoria - aterro ferroviário máximo = 4,80 m</t>
  </si>
  <si>
    <t>Bueiro metálico sem interrupção de tráfego - D = 5,00 m - chapa galvanizada - escavado em material de 1ª categoria - aterro rodoviário máximo = 5,30 m</t>
  </si>
  <si>
    <t>Bueiro metálico sem interrupção de tráfego - D = 5,00 m - chapa galvanizada - escavado em material de 2ª categoria - aterro ferroviário máximo = 4,80 m</t>
  </si>
  <si>
    <t>Bueiro metálico sem interrupção de tráfego - D = 5,00 m - chapa galvanizada - escavado em material de 2ª categoria - aterro rodoviário máximo = 5,30 m</t>
  </si>
  <si>
    <t>Bueiro metálico sem interrupção de tráfego - D = 5,00 m - chapa galvanizada - escavado em material de 3ª categoria - aterro ferroviário máximo = 4,80 m</t>
  </si>
  <si>
    <t>Bueiro metálico sem interrupção de tráfego - D = 5,00 m - chapa galvanizada - escavado em material de 3ª categoria - aterro rodoviário máximo = 5,30 m</t>
  </si>
  <si>
    <t>Sistema de escoramento telescópico regulável para tunnel liner</t>
  </si>
  <si>
    <t>Boca de BDCC 1,50 x 1,50 m - esconsidade 0° - areia e brita comerciais</t>
  </si>
  <si>
    <t>Boca de BDCC 1,50 x 1,50 m - esconsidade 0° - areia extraída e brita produzida</t>
  </si>
  <si>
    <t>Boca de BDCC 1,50 x 1,50 m - esconsidade 15° - areia e brita comerciais</t>
  </si>
  <si>
    <t>Boca de BDCC 1,50 x 1,50 m - esconsidade 15° - areia extraída e brita produzida</t>
  </si>
  <si>
    <t>Boca de BDCC 1,50 x 1,50 m - esconsidade 30° - areia e brita comerciais</t>
  </si>
  <si>
    <t>Boca de BDCC 1,50 x 1,50 m - esconsidade 30° - areia extraída e brita produzida</t>
  </si>
  <si>
    <t>Boca de BDCC 1,50 x 1,50 m - esconsidade 45° - areia e brita comerciais</t>
  </si>
  <si>
    <t>Boca de BDCC 1,50 x 1,50 m - esconsidade 45° - areia extraída e brita produzida</t>
  </si>
  <si>
    <t>Boca de BDCC 2,00 x 2,00 m - esconsidade 0° - areia e brita comerciais</t>
  </si>
  <si>
    <t>Boca de BDCC 2,00 x 2,00 m - esconsidade 0° - areia extraída e brita produzida</t>
  </si>
  <si>
    <t>Boca de BDCC 2,00 x 2,00 m - esconsidade 15° - areia e brita comerciais</t>
  </si>
  <si>
    <t>Boca de BDCC 2,00 x 2,00 m - esconsidade 15° - areia extraída e brita produzida</t>
  </si>
  <si>
    <t>Boca de BDCC 2,00 x 2,00 m - esconsidade 30° - areia e brita comerciais</t>
  </si>
  <si>
    <t>Boca de BDCC 2,00 x 2,00 m - esconsidade 30° - areia extraída e brita produzida</t>
  </si>
  <si>
    <t>Boca de BDCC 2,00 x 2,00 m - esconsidade 45° - areia e brita comerciais</t>
  </si>
  <si>
    <t>Boca de BDCC 2,00 x 2,00 m - esconsidade 45° - areia extraída e brita produzida</t>
  </si>
  <si>
    <t>Boca de BDCC 2,50 x 2,50 m - esconsidade 0° - areia e brita comerciais</t>
  </si>
  <si>
    <t>Boca de BDCC 2,50 x 2,50 m - esconsidade 0° - areia extraída e brita produzida</t>
  </si>
  <si>
    <t>Boca de BDCC 2,50 x 2,50 m - esconsidade 15° - areia e brita comerciais</t>
  </si>
  <si>
    <t>Boca de BDCC 2,50 x 2,50 m - esconsidade 15° - areia extraída e brita produzida</t>
  </si>
  <si>
    <t>Boca de BDCC 2,50 x 2,50 m - esconsidade 30° - areia e brita comerciais</t>
  </si>
  <si>
    <t>Boca de BDCC 2,50 x 2,50 m - esconsidade 30° - areia extraída e brita produzida</t>
  </si>
  <si>
    <t>Boca de BDCC 2,50 x 2,50 m - esconsidade 45° - areia e brita comerciais</t>
  </si>
  <si>
    <t>Boca de BDCC 2,50 x 2,50 m - esconsidade 45° - areia extraída e brita produzida</t>
  </si>
  <si>
    <t>Boca de BDCC 3,00 x 3,00 m - esconsidade 0° - areia e brita comerciais</t>
  </si>
  <si>
    <t>Boca de BDCC 3,00 x 3,00 m - esconsidade 0° - areia extraída e brita produzida</t>
  </si>
  <si>
    <t>Boca de BDCC 3,00 x 3,00 m - esconsidade 15° - areia e brita comerciais</t>
  </si>
  <si>
    <t>Boca de BDCC 3,00 x 3,00 m - esconsidade 15° - areia extraída e brita produzida</t>
  </si>
  <si>
    <t>Boca de BDCC 3,00 x 3,00 m - esconsidade 30° - areia e brita comerciais</t>
  </si>
  <si>
    <t>Boca de BDCC 3,00 x 3,00 m - esconsidade 30° - areia extraída e brita produzida</t>
  </si>
  <si>
    <t>Boca de BDCC 3,00 x 3,00 m - esconsidade 45° - areia e brita comerciais</t>
  </si>
  <si>
    <t>Boca de BDCC 3,00 x 3,00 m - esconsidade 45° - areia extraída e brita produzida</t>
  </si>
  <si>
    <t>Boca de BSCC 1,50 x 1,50 m - esconsidade 0° - areia e brita comerciais</t>
  </si>
  <si>
    <t>Boca de BSCC 1,50 x 1,50 m - esconsidade 0° - areia extraída e brita produzida</t>
  </si>
  <si>
    <t>Boca de BSCC 1,50 x 1,50 m - esconsidade 15° - areia e brita comerciais</t>
  </si>
  <si>
    <t>Boca de BSCC 1,50 x 1,50 m - esconsidade 15° - areia extraída e brita produzida</t>
  </si>
  <si>
    <t>Boca de BSCC 1,50 x 1,50 m - esconsidade 30° - areia e brita comerciais</t>
  </si>
  <si>
    <t>Boca de BSCC 1,50 x 1,50 m - esconsidade 30° - areia extraída e brita produzida</t>
  </si>
  <si>
    <t>Boca de BSCC 1,50 x 1,50 m - esconsidade 45° - areia e brita comerciais</t>
  </si>
  <si>
    <t>Boca de BSCC 1,50 x 1,50 m - esconsidade 45° - areia extraída e brita produzida</t>
  </si>
  <si>
    <t>Boca de BSCC 2,00 x 2,00 m - esconsidade 0° - areia e brita comerciais</t>
  </si>
  <si>
    <t>Boca de BSCC 2,00 x 2,00 m - esconsidade 0° - areia extraída e brita produzida</t>
  </si>
  <si>
    <t>Boca de BSCC 2,00 x 2,00 m - esconsidade 15° - areia e brita comerciais</t>
  </si>
  <si>
    <t>Boca de BSCC 2,00 x 2,00 m - esconsidade 15° - areia extraída e brita produzida</t>
  </si>
  <si>
    <t>Boca de BSCC 2,00 x 2,00 m - esconsidade 30° - areia e brita comerciais</t>
  </si>
  <si>
    <t>Boca de BSCC 2,00 x 2,00 m - esconsidade 30° - areia extraída e brita produzida</t>
  </si>
  <si>
    <t>Boca de BSCC 2,00 x 2,00 m - esconsidade 45° - areia e brita comerciais</t>
  </si>
  <si>
    <t>Boca de BSCC 2,00 x 2,00 m - esconsidade 45° - areia extraída e brita produzida</t>
  </si>
  <si>
    <t>Boca de BSCC 2,50 x 2,50 m - esconsidade 0° - areia e brita comerciais</t>
  </si>
  <si>
    <t>Boca de BSCC 2,50 x 2,50 m - esconsidade 0° - areia extraída e brita produzida</t>
  </si>
  <si>
    <t>Boca de BSCC 2,50 x 2,50 m - esconsidade 15° - areia e brita comerciais</t>
  </si>
  <si>
    <t>Boca de BSCC 2,50 x 2,50 m - esconsidade 15° - areia extraída e brita produzida</t>
  </si>
  <si>
    <t>Boca de BSCC 2,50 x 2,50 m - esconsidade 30° - areia e brita comerciais</t>
  </si>
  <si>
    <t>Boca de BSCC 2,50 x 2,50 m - esconsidade 30° - areia extraída e brita produzida</t>
  </si>
  <si>
    <t>Boca de BSCC 2,50 x 2,50 m - esconsidade 45° - areia e brita comerciais</t>
  </si>
  <si>
    <t>Boca de BSCC 2,50 x 2,50 m - esconsidade 45° - areia extraída e brita produzida</t>
  </si>
  <si>
    <t>Boca de BSCC 3,00 x 3,00 m - esconsidade 0° - areia e brita comerciais</t>
  </si>
  <si>
    <t>Boca de BSCC 3,00 x 3,00 m - esconsidade 0° - areia extraída e brita produzida</t>
  </si>
  <si>
    <t>Boca de BSCC 3,00 x 3,00 m - esconsidade 15° - areia e brita comerciais</t>
  </si>
  <si>
    <t>Boca de BSCC 3,00 x 3,00 m - esconsidade 15° - areia extraída e brita produzida</t>
  </si>
  <si>
    <t>Boca de BSCC 3,00 x 3,00 m - esconsidade 30° - areia e brita comerciais</t>
  </si>
  <si>
    <t>Boca de BSCC 3,00 x 3,00 m - esconsidade 30° - areia extraída e brita produzida</t>
  </si>
  <si>
    <t>Boca de BSCC 3,00 x 3,00 m - esconsidade 45° - areia e brita comerciais</t>
  </si>
  <si>
    <t>Boca de BSCC 3,00 x 3,00 m - esconsidade 45° - areia extraída e brita produzida</t>
  </si>
  <si>
    <t>Boca de BTCC 1,50 x 1,50 m - esconsidade 0° - areia e brita comerciais</t>
  </si>
  <si>
    <t>Boca de BTCC 1,50 x 1,50 m - esconsidade 0° - areia extraída e brita produzida</t>
  </si>
  <si>
    <t>Boca de BTCC 1,50 x 1,50 m - esconsidade 15° - areia e brita comerciais</t>
  </si>
  <si>
    <t>Boca de BTCC 1,50 x 1,50 m - esconsidade 15° - areia extraída e brita produzida</t>
  </si>
  <si>
    <t>Boca de BTCC 1,50 x 1,50 m - esconsidade 30° - areia e brita comerciais</t>
  </si>
  <si>
    <t>Boca de BTCC 1,50 x 1,50 m - esconsidade 30° - areia extraída e brita produzida</t>
  </si>
  <si>
    <t>Boca de BTCC 1,50 x 1,50 m - esconsidade 45° - areia e brita comerciais</t>
  </si>
  <si>
    <t>Boca de BTCC 1,50 x 1,50 m - esconsidade 45° - areia extraída e brita produzida</t>
  </si>
  <si>
    <t>Boca de BTCC 2,00 x 2,00 m - esconsidade 0° - areia e brita comerciais</t>
  </si>
  <si>
    <t>Boca de BTCC 2,00 x 2,00 m - esconsidade 0° - areia extraída e brita produzida</t>
  </si>
  <si>
    <t>Boca de BTCC 2,00 x 2,00 m - esconsidade 15° - areia e brita comerciais</t>
  </si>
  <si>
    <t>Boca de BTCC 2,00 x 2,00 m - esconsidade 15° - areia extraída e brita produzida</t>
  </si>
  <si>
    <t>Boca de BTCC 2,00 x 2,00 m - esconsidade 30° - areia e brita comerciais</t>
  </si>
  <si>
    <t>Boca de BTCC 2,00 x 2,00 m - esconsidade 30° - areia extraída e brita produzida</t>
  </si>
  <si>
    <t>Boca de BTCC 2,00 x 2,00 m - esconsidade 45° - areia e brita comerciais</t>
  </si>
  <si>
    <t>Boca de BTCC 2,00 x 2,00 m - esconsidade 45° - areia extraída e brita produzida</t>
  </si>
  <si>
    <t>Boca de BTCC 2,50 x 2,50 m - esconsidade 0° - areia e brita comerciais</t>
  </si>
  <si>
    <t>Boca de BTCC 2,50 x 2,50 m - esconsidade 0° - areia extraída e brita produzida</t>
  </si>
  <si>
    <t>Boca de BTCC 2,50 x 2,50 m - esconsidade 15° - areia e brita comerciais</t>
  </si>
  <si>
    <t>Boca de BTCC 2,50 x 2,50 m - esconsidade 15° - areia extraída e brita produzida</t>
  </si>
  <si>
    <t>Boca de BTCC 2,50 x 2,50 m - esconsidade 30° - areia e brita comerciais</t>
  </si>
  <si>
    <t>Boca de BTCC 2,50 x 2,50 m - esconsidade 30° - areia extraída e brita produzida</t>
  </si>
  <si>
    <t>Boca de BTCC 2,50 x 2,50 m - esconsidade 45° - areia e brita comerciais</t>
  </si>
  <si>
    <t>Boca de BTCC 2,50 x 2,50 m - esconsidade 45° - areia extraída e brita produzida</t>
  </si>
  <si>
    <t>Boca de BTCC 3,00 x 3,00 m - esconsidade 0° - areia e brita comerciais</t>
  </si>
  <si>
    <t>Boca de BTCC 3,00 x 3,00 m - esconsidade 0° - areia extraída e brita produzida</t>
  </si>
  <si>
    <t>Boca de BTCC 3,00 x 3,00 m - esconsidade 15° - areia e brita comerciais</t>
  </si>
  <si>
    <t>Boca de BTCC 3,00 x 3,00 m - esconsidade 15° - areia extraída e brita produzida</t>
  </si>
  <si>
    <t>Boca de BTCC 3,00 x 3,00 m - esconsidade 30° - areia e brita comerciais</t>
  </si>
  <si>
    <t>Boca de BTCC 3,00 x 3,00 m - esconsidade 30° - areia extraída e brita produzida</t>
  </si>
  <si>
    <t>Boca de BTCC 3,00 x 3,00 m - esconsidade 45° - areia e brita comerciais</t>
  </si>
  <si>
    <t>Boca de BTCC 3,00 x 3,00 m - esconsidade 45° - areia extraída e brita produzida</t>
  </si>
  <si>
    <t>Corpo de BDCC 1,50 x 1,50 m - moldado no local - altura do aterro 0,00 a 1,00 m - areia e brita comerciais</t>
  </si>
  <si>
    <t>Corpo de BDCC 1,50 x 1,50 m - moldado no local - altura do aterro 0,00 a 1,00 m - areia extraída e brita produzida</t>
  </si>
  <si>
    <t>Corpo de BDCC 1,50 x 1,50 m - moldado no local - altura do aterro 1,00 a 2,50 m - areia e brita comerciais</t>
  </si>
  <si>
    <t>Corpo de BDCC 1,50 x 1,50 m - moldado no local - altura do aterro 1,00 a 2,50 m - areia extraída e brita produzida</t>
  </si>
  <si>
    <t>Corpo de BDCC 1,50 x 1,50 m - moldado no local - altura do aterro 10,00 a 12,50 m - areia e brita comerciais</t>
  </si>
  <si>
    <t>Corpo de BDCC 1,50 x 1,50 m - moldado no local - altura do aterro 10,00 a 12,50 m - areia extraída e brita produzida</t>
  </si>
  <si>
    <t>Corpo de BDCC 1,50 x 1,50 m - moldado no local - altura do aterro 12,50 a 15,00 m - areia e brita comerciais</t>
  </si>
  <si>
    <t>Corpo de BDCC 1,50 x 1,50 m - moldado no local - altura do aterro 12,50 a 15,00 m - areia extraída e brita produzida</t>
  </si>
  <si>
    <t>Corpo de BDCC 1,50 x 1,50 m - moldado no local - altura do aterro 2,50 a 5,00 m - areia e brita comerciais</t>
  </si>
  <si>
    <t>Corpo de BDCC 1,50 x 1,50 m - moldado no local - altura do aterro 2,50 a 5,00 m - areia extraída e brita produzida</t>
  </si>
  <si>
    <t>Corpo de BDCC 1,50 x 1,50 m - moldado no local - altura do aterro 5,00 a 7,50 m - areia e brita comerciais</t>
  </si>
  <si>
    <t>Corpo de BDCC 1,50 x 1,50 m - moldado no local - altura do aterro 5,00 a 7,50 m - areia extraída e brita produzida</t>
  </si>
  <si>
    <t>Corpo de BDCC 1,50 x 1,50 m - moldado no local - altura do aterro 7,50 a 10,00 m - areia e brita comerciais</t>
  </si>
  <si>
    <t>Corpo de BDCC 1,50 x 1,50 m - moldado no local - altura do aterro 7,50 a 10,00 m - areia extraída e brita produzida</t>
  </si>
  <si>
    <t>Corpo de BDCC 2,00 x 2,00 m - moldado no local - altura do aterro 0,00 a 1,00 m - areia e brita comerciais</t>
  </si>
  <si>
    <t>Corpo de BDCC 2,00 x 2,00 m - moldado no local - altura do aterro 0,00 a 1,00 m - areia extraída e brita produzida</t>
  </si>
  <si>
    <t>Corpo de BDCC 2,00 x 2,00 m - moldado no local - altura do aterro 1,00 a 2,50 m - areia e brita comerciais</t>
  </si>
  <si>
    <t>Corpo de BDCC 2,00 x 2,00 m - moldado no local - altura do aterro 1,00 a 2,50 m - areia extraída e brita produzida</t>
  </si>
  <si>
    <t>Corpo de BDCC 2,00 x 2,00 m - moldado no local - altura do aterro 10,00 a 12,50 m - areia e brita comerciais</t>
  </si>
  <si>
    <t>Corpo de BDCC 2,00 x 2,00 m - moldado no local - altura do aterro 10,00 a 12,50 m - areia extraída e brita produzida</t>
  </si>
  <si>
    <t>Corpo de BDCC 2,00 x 2,00 m - moldado no local - altura do aterro 12,50 a 15,00 m - areia e brita comerciais</t>
  </si>
  <si>
    <t>Corpo de BDCC 2,00 x 2,00 m - moldado no local - altura do aterro 12,50 a 15,00 m - areia extraída e brita produzida</t>
  </si>
  <si>
    <t>Corpo de BDCC 2,00 x 2,00 m - moldado no local - altura do aterro 2,50 a 5,00 m - areia e brita comerciais</t>
  </si>
  <si>
    <t>Corpo de BDCC 2,00 x 2,00 m - moldado no local - altura do aterro 2,50 a 5,00 m - areia extraída e brita produzida</t>
  </si>
  <si>
    <t>Corpo de BDCC 2,00 x 2,00 m - moldado no local - altura do aterro 5,00 a 7,50 m - areia e brita comerciais</t>
  </si>
  <si>
    <t>Corpo de BDCC 2,00 x 2,00 m - moldado no local - altura do aterro 5,00 a 7,50 m - areia extraída e brita produzida</t>
  </si>
  <si>
    <t>Corpo de BDCC 2,00 x 2,00 m - moldado no local - altura do aterro 7,50 a 10,00 m - areia e brita comerciais</t>
  </si>
  <si>
    <t>Corpo de BDCC 2,00 x 2,00 m - moldado no local - altura do aterro 7,50 a 10,00 m - areia extraída e brita produzida</t>
  </si>
  <si>
    <t>Corpo de BDCC 2,50 x 2,50 m - moldado no local - altura do aterro 0,00 a 1,00 m - areia e brita comerciais</t>
  </si>
  <si>
    <t>Corpo de BDCC 2,50 x 2,50 m - moldado no local - altura do aterro 0,00 a 1,00 m - areia extraída e brita produzida</t>
  </si>
  <si>
    <t>Corpo de BDCC 2,50 x 2,50 m - moldado no local - altura do aterro 1,00 a 2,50 m - areia e brita comerciais</t>
  </si>
  <si>
    <t>Corpo de BDCC 2,50 x 2,50 m - moldado no local - altura do aterro 1,00 a 2,50 m - areia extraída e brita produzida</t>
  </si>
  <si>
    <t>Corpo de BDCC 2,50 x 2,50 m - moldado no local - altura do aterro 10,00 a 12,50 m - areia e brita comerciais</t>
  </si>
  <si>
    <t>Corpo de BDCC 2,50 x 2,50 m - moldado no local - altura do aterro 10,00 a 12,50 m - areia extraída e brita produzida</t>
  </si>
  <si>
    <t>Corpo de BDCC 2,50 x 2,50 m - moldado no local - altura do aterro 12,50 a 15,00 m - areia e brita comerciais</t>
  </si>
  <si>
    <t>Corpo de BDCC 2,50 x 2,50 m - moldado no local - altura do aterro 12,50 a 15,00 m - areia extraída e brita produzida</t>
  </si>
  <si>
    <t>Corpo de BDCC 2,50 x 2,50 m - moldado no local - altura do aterro 2,50 a 5,00 m - areia e brita comerciais</t>
  </si>
  <si>
    <t>Corpo de BDCC 2,50 x 2,50 m - moldado no local - altura do aterro 2,50 a 5,00 m - areia extraída e brita produzida</t>
  </si>
  <si>
    <t>Corpo de BDCC 2,50 x 2,50 m - moldado no local - altura do aterro 5,00 a 7,50 m - areia e brita comerciais</t>
  </si>
  <si>
    <t>Corpo de BDCC 2,50 x 2,50 m - moldado no local - altura do aterro 5,00 a 7,50 m - areia extraída e brita produzida</t>
  </si>
  <si>
    <t>Corpo de BDCC 2,50 x 2,50 m - moldado no local - altura do aterro 7,50 a 10,00 m - areia e brita comerciais</t>
  </si>
  <si>
    <t>Corpo de BDCC 2,50 x 2,50 m - moldado no local - altura do aterro 7,50 a 10,00 m - areia extraída e brita produzida</t>
  </si>
  <si>
    <t>Corpo de BDCC 3,00 x 3,00 m - moldado no local - altura do aterro 0,00 a 1,00 m - areia e brita comerciais</t>
  </si>
  <si>
    <t>Corpo de BDCC 3,00 x 3,00 m - moldado no local - altura do aterro 0,00 a 1,00 m - areia extraída e brita produzida</t>
  </si>
  <si>
    <t>Corpo de BDCC 3,00 x 3,00 m - moldado no local - altura do aterro 1,00 a 2,50 m - areia e brita comerciais</t>
  </si>
  <si>
    <t>Corpo de BDCC 3,00 x 3,00 m - moldado no local - altura do aterro 1,00 a 2,50 m - areia extraída e brita produzida</t>
  </si>
  <si>
    <t>Corpo de BDCC 3,00 x 3,00 m - moldado no local - altura do aterro 10,00 a 12,50 m - areia e brita comerciais</t>
  </si>
  <si>
    <t>Corpo de BDCC 3,00 x 3,00 m - moldado no local - altura do aterro 10,00 a 12,50 m - areia extraída e brita produzida</t>
  </si>
  <si>
    <t>Corpo de BDCC 3,00 x 3,00 m - moldado no local - altura do aterro 12,50 a 15,00 m - areia e brita comerciais</t>
  </si>
  <si>
    <t>Corpo de BDCC 3,00 x 3,00 m - moldado no local - altura do aterro 12,50 a 15,00 m - areia extraída e brita produzida</t>
  </si>
  <si>
    <t>Corpo de BDCC 3,00 x 3,00 m - moldado no local - altura do aterro 2,50 a 5,00 m - areia e brita comerciais</t>
  </si>
  <si>
    <t>Corpo de BDCC 3,00 x 3,00 m - moldado no local - altura do aterro 2,50 a 5,00 m - areia extraída e brita produzida</t>
  </si>
  <si>
    <t>Corpo de BDCC 3,00 x 3,00 m - moldado no local - altura do aterro 5,00 a 7,50 m - areia e brita comerciais</t>
  </si>
  <si>
    <t>Corpo de BDCC 3,00 x 3,00 m - moldado no local - altura do aterro 5,00 a 7,50 m - areia extraída e brita produzida</t>
  </si>
  <si>
    <t>Corpo de BDCC 3,00 x 3,00 m - moldado no local - altura do aterro 7,50 a 10,00 m - areia e brita comerciais</t>
  </si>
  <si>
    <t>Corpo de BDCC 3,00 x 3,00 m - moldado no local - altura do aterro 7,50 a 10,00 m - areia extraída e brita produzida</t>
  </si>
  <si>
    <t>Corpo de BSCC 1,50 x 1,50 m - moldado no local - altura do aterro 0,00 a 1,00 m - areia e brita comerciais</t>
  </si>
  <si>
    <t>Corpo de BSCC 1,50 x 1,50 m - moldado no local - altura do aterro 0,00 a 1,00 m - areia extraída e brita produzida</t>
  </si>
  <si>
    <t>Corpo de BSCC 1,50 x 1,50 m - moldado no local - altura do aterro 1,00 a 2,50 m - areia e brita comerciais</t>
  </si>
  <si>
    <t>Corpo de BSCC 1,50 x 1,50 m - moldado no local - altura do aterro 1,00 a 2,50 m - areia extraída e brita produzida</t>
  </si>
  <si>
    <t>Corpo de BSCC 1,50 x 1,50 m - moldado no local - altura do aterro 10,00 a 12,50 m - areia e brita comerciais</t>
  </si>
  <si>
    <t>Corpo de BSCC 1,50 x 1,50 m - moldado no local - altura do aterro 10,00 a 12,50 m - areia extraída e brita produzida</t>
  </si>
  <si>
    <t>Corpo de BSCC 1,50 x 1,50 m - moldado no local - altura do aterro 12,50 a 15,00 m - areia e brita comerciais</t>
  </si>
  <si>
    <t>Corpo de BSCC 1,50 x 1,50 m - moldado no local - altura do aterro 12,50 a 15,00 m - areia extraída e brita produzida</t>
  </si>
  <si>
    <t>Corpo de BSCC 1,50 x 1,50 m - moldado no local - altura do aterro 2,50 a 5,00 m - areia e brita comerciais</t>
  </si>
  <si>
    <t>Corpo de BSCC 1,50 x 1,50 m - moldado no local - altura do aterro 2,50 a 5,00 m - areia extraída e brita produzida</t>
  </si>
  <si>
    <t>Corpo de BSCC 1,50 x 1,50 m - moldado no local - altura do aterro 5,00 a 7,50 m - areia e brita comerciais</t>
  </si>
  <si>
    <t>Corpo de BSCC 1,50 x 1,50 m - moldado no local - altura do aterro 5,00 a 7,50 m - areia extraída e brita produzida</t>
  </si>
  <si>
    <t>Corpo de BSCC 1,50 x 1,50 m - moldado no local - altura do aterro 7,50 a 10,00 m - areia e brita comerciais</t>
  </si>
  <si>
    <t>Corpo de BSCC 1,50 x 1,50 m - moldado no local - altura do aterro 7,50 a 10,00 m - areia extraída e brita produzida</t>
  </si>
  <si>
    <t>Corpo de BSCC 2,00 x 2,00 m - moldado no local - altura do aterro 0,00 a 1,00 m - areia e brita comerciais</t>
  </si>
  <si>
    <t>Corpo de BSCC 2,00 x 2,00 m - moldado no local - altura do aterro 0,00 a 1,00 m - areia extraída e brita produzida</t>
  </si>
  <si>
    <t>Corpo de BSCC 2,00 x 2,00 m - moldado no local - altura do aterro 1,00 a 2,50 m - areia e brita comerciais</t>
  </si>
  <si>
    <t>Corpo de BSCC 2,00 x 2,00 m - moldado no local - altura do aterro 1,00 a 2,50 m - areia extraída e brita produzida</t>
  </si>
  <si>
    <t>Corpo de BSCC 2,00 x 2,00 m - moldado no local - altura do aterro 10,00 a 12,50 m - areia e brita comerciais</t>
  </si>
  <si>
    <t>Corpo de BSCC 2,00 x 2,00 m - moldado no local - altura do aterro 10,00 a 12,50 m - areia extraída e brita produzida</t>
  </si>
  <si>
    <t>Corpo de BSCC 2,00 x 2,00 m - moldado no local - altura do aterro 12,50 a 15,00 m - areia e brita comerciais</t>
  </si>
  <si>
    <t>Corpo de BSCC 2,00 x 2,00 m - moldado no local - altura do aterro 12,50 a 15,00 m - areia extraída e brita produzida</t>
  </si>
  <si>
    <t>Corpo de BSCC 2,00 x 2,00 m - moldado no local - altura do aterro 2,50 a 5,00 m - areia e brita comerciais</t>
  </si>
  <si>
    <t>Corpo de BSCC 2,00 x 2,00 m - moldado no local - altura do aterro 2,50 a 5,00 m - areia extraída e brita produzida</t>
  </si>
  <si>
    <t>Corpo de BSCC 2,00 x 2,00 m - moldado no local - altura do aterro 5,00 a 7,50 m - areia e brita comerciais</t>
  </si>
  <si>
    <t>Corpo de BSCC 2,00 x 2,00 m - moldado no local - altura do aterro 5,00 a 7,50 m - areia extraída e brita produzida</t>
  </si>
  <si>
    <t>Corpo de BSCC 2,00 x 2,00 m - moldado no local - altura do aterro 7,50 a 10,00 m - areia e brita comerciais</t>
  </si>
  <si>
    <t>Corpo de BSCC 2,00 x 2,00 m - moldado no local - altura do aterro 7,50 a 10,00 m - areia extraída e brita produzida</t>
  </si>
  <si>
    <t>Corpo de BSCC 2,50 x 2,50 m - moldado no local - altura do aterro 0,00 a 1,00 m - areia e brita comerciais</t>
  </si>
  <si>
    <t>Corpo de BSCC 2,50 x 2,50 m - moldado no local - altura do aterro 0,00 a 1,00 m - areia extraída e brita produzida</t>
  </si>
  <si>
    <t>Corpo de BSCC 2,50 x 2,50 m - moldado no local - altura do aterro 1,00 a 2,50 m - areia e brita comerciais</t>
  </si>
  <si>
    <t>Corpo de BSCC 2,50 x 2,50 m - moldado no local - altura do aterro 1,00 a 2,50 m - areia extraída e brita produzida</t>
  </si>
  <si>
    <t>Corpo de BSCC 2,50 x 2,50 m - moldado no local - altura do aterro 10,00 a 12,50 m - areia e brita comerciais</t>
  </si>
  <si>
    <t>Corpo de BSCC 2,50 x 2,50 m - moldado no local - altura do aterro 10,00 a 12,50 m - areia extraída e brita produzida</t>
  </si>
  <si>
    <t>Corpo de BSCC 2,50 x 2,50 m - moldado no local - altura do aterro 12,50 a 15,00 m - areia e brita comerciais</t>
  </si>
  <si>
    <t>Corpo de BSCC 2,50 x 2,50 m - moldado no local - altura do aterro 12,50 a 15,00 m - areia extraída e brita produzida</t>
  </si>
  <si>
    <t>Corpo de BSCC 2,50 x 2,50 m - moldado no local - altura do aterro 2,50 a 5,00 m - areia e brita comerciais</t>
  </si>
  <si>
    <t>Corpo de BSCC 2,50 x 2,50 m - moldado no local - altura do aterro 2,50 a 5,00 m - areia extraída e brita produzida</t>
  </si>
  <si>
    <t>Corpo de BSCC 2,50 x 2,50 m - moldado no local - altura do aterro 5,00 a 7,50 m - areia e brita comerciais</t>
  </si>
  <si>
    <t>Corpo de BSCC 2,50 x 2,50 m - moldado no local - altura do aterro 5,00 a 7,50 m - areia extraída e brita produzida</t>
  </si>
  <si>
    <t>Corpo de BSCC 2,50 x 2,50 m - moldado no local - altura do aterro 7,50 a 10,00 m - areia e brita comerciais</t>
  </si>
  <si>
    <t>Corpo de BSCC 2,50 x 2,50 m - moldado no local - altura do aterro 7,50 a 10,00 m - areia extraída e brita produzida</t>
  </si>
  <si>
    <t>Corpo de BSCC 3,00 x 3,00 m - moldado no local - altura do aterro 0,00 a 1,00 m - areia e brita comerciais</t>
  </si>
  <si>
    <t>Corpo de BSCC 3,00 x 3,00 m - moldado no local - altura do aterro 0,00 a 1,00 m - areia extraída e brita produzida</t>
  </si>
  <si>
    <t>Corpo de BSCC 3,00 x 3,00 m - moldado no local - altura do aterro 1,00 a 2,50 m - areia e brita comerciais</t>
  </si>
  <si>
    <t>Corpo de BSCC 3,00 x 3,00 m - moldado no local - altura do aterro 1,00 a 2,50 m - areia extraída e brita produzida</t>
  </si>
  <si>
    <t>Corpo de BSCC 3,00 x 3,00 m - moldado no local - altura do aterro 10,00 a 12,50 m - areia e brita comerciais</t>
  </si>
  <si>
    <t>Corpo de BSCC 3,00 x 3,00 m - moldado no local - altura do aterro 10,00 a 12,50 m - areia extraída e brita produzida</t>
  </si>
  <si>
    <t>Corpo de BSCC 3,00 x 3,00 m - moldado no local - altura do aterro 12,50 a 15,00 m - areia e brita comerciais</t>
  </si>
  <si>
    <t>Corpo de BSCC 3,00 x 3,00 m - moldado no local - altura do aterro 12,50 a 15,00 m - areia extraída e brita produzida</t>
  </si>
  <si>
    <t>Corpo de BSCC 3,00 x 3,00 m - moldado no local - altura do aterro 2,50 a 5,00 m - areia e brita comerciais</t>
  </si>
  <si>
    <t>Corpo de BSCC 3,00 x 3,00 m - moldado no local - altura do aterro 2,50 a 5,00 m - areia extraída e brita produzida</t>
  </si>
  <si>
    <t>Corpo de BSCC 3,00 x 3,00 m - moldado no local - altura do aterro 5,00 a 7,50 m - areia e brita comerciais</t>
  </si>
  <si>
    <t>Corpo de BSCC 3,00 x 3,00 m - moldado no local - altura do aterro 5,00 a 7,50 m - areia extraída e brita produzida</t>
  </si>
  <si>
    <t>Corpo de BSCC 3,00 x 3,00 m - moldado no local - altura do aterro 7,50 a 10,00 m - areia e brita comerciais</t>
  </si>
  <si>
    <t>Corpo de BSCC 3,00 x 3,00 m - moldado no local - altura do aterro 7,50 a 10,00 m - areia extraída e brita produzida</t>
  </si>
  <si>
    <t>Corpo de BTCC 1,50 x 1,50 m - moldado no local - altura do aterro 0,00 a 1,00 m - areia e brita comerciais</t>
  </si>
  <si>
    <t>Corpo de BTCC 1,50 x 1,50 m - moldado no local - altura do aterro 0,00 a 1,00 m - areia extraída e brita produzida</t>
  </si>
  <si>
    <t>Corpo de BTCC 1,50 x 1,50 m - moldado no local - altura do aterro 1,00 a 2,50 m - areia e brita comerciais</t>
  </si>
  <si>
    <t>Corpo de BTCC 1,50 x 1,50 m - moldado no local - altura do aterro 1,00 a 2,50 m - areia extraída e brita produzida</t>
  </si>
  <si>
    <t>Corpo de BTCC 1,50 x 1,50 m - moldado no local - altura do aterro 10,00 a 12,50 m - areia e brita comerciais</t>
  </si>
  <si>
    <t>Corpo de BTCC 1,50 x 1,50 m - moldado no local - altura do aterro 10,00 a 12,50 m - areia extraída e brita produzida</t>
  </si>
  <si>
    <t>Corpo de BTCC 1,50 x 1,50 m - moldado no local - altura do aterro 12,50 a 15,00 m - areia e brita comerciais</t>
  </si>
  <si>
    <t>Corpo de BTCC 1,50 x 1,50 m - moldado no local - altura do aterro 12,50 a 15,00 m - areia extraída e brita produzida</t>
  </si>
  <si>
    <t>Corpo de BTCC 1,50 x 1,50 m - moldado no local - altura do aterro 2,50 a 5,00 m - areia e brita comerciais</t>
  </si>
  <si>
    <t>Corpo de BTCC 1,50 x 1,50 m - moldado no local - altura do aterro 2,50 a 5,00 m - areia extraída e brita produzida</t>
  </si>
  <si>
    <t>Corpo de BTCC 1,50 x 1,50 m - moldado no local - altura do aterro 5,00 a 7,50 m - areia e brita comerciais</t>
  </si>
  <si>
    <t>Corpo de BTCC 1,50 x 1,50 m - moldado no local - altura do aterro 5,00 a 7,50 m - areia extraída e brita produzida</t>
  </si>
  <si>
    <t>Corpo de BTCC 1,50 x 1,50 m - moldado no local - altura do aterro 7,50 a 10,00 m - areia e brita comerciais</t>
  </si>
  <si>
    <t>Corpo de BTCC 1,50 x 1,50 m - moldado no local - altura do aterro 7,50 a 10,00 m - areia extraída e brita produzida</t>
  </si>
  <si>
    <t>Corpo de BTCC 2,00 x 2,00 m - moldado no local - altura do aterro 0,00 a 1,00 m - areia e brita comerciais</t>
  </si>
  <si>
    <t>Corpo de BTCC 2,00 x 2,00 m - moldado no local - altura do aterro 0,00 a 1,00 m - areia extraída e brita produzida</t>
  </si>
  <si>
    <t>Corpo de BTCC 2,00 x 2,00 m - moldado no local - altura do aterro 1,00 a 2,50 m - areia e brita comerciais</t>
  </si>
  <si>
    <t>Corpo de BTCC 2,00 x 2,00 m - moldado no local - altura do aterro 1,00 a 2,50 m - areia extraída e brita produzida</t>
  </si>
  <si>
    <t>Corpo de BTCC 2,00 x 2,00 m - moldado no local - altura do aterro 10,00 a 12,50 m - areia e brita comerciais</t>
  </si>
  <si>
    <t>Corpo de BTCC 2,00 x 2,00 m - moldado no local - altura do aterro 10,00 a 12,50 m - areia extraída e brita produzida</t>
  </si>
  <si>
    <t>Corpo de BTCC 2,00 x 2,00 m - moldado no local - altura do aterro 12,50 a 15,00 m - areia e brita comerciais</t>
  </si>
  <si>
    <t>Corpo de BTCC 2,00 x 2,00 m - moldado no local - altura do aterro 12,50 a 15,00 m - areia extraída e brita produzida</t>
  </si>
  <si>
    <t>Corpo de BTCC 2,00 x 2,00 m - moldado no local - altura do aterro 2,50 a 5,00 m - areia e brita comerciais</t>
  </si>
  <si>
    <t>Corpo de BTCC 2,00 x 2,00 m - moldado no local - altura do aterro 2,50 a 5,00 m - areia extraída e brita produzida</t>
  </si>
  <si>
    <t>Corpo de BTCC 2,00 x 2,00 m - moldado no local - altura do aterro 5,00 a 7,50 m - areia e brita comerciais</t>
  </si>
  <si>
    <t>Corpo de BTCC 2,00 x 2,00 m - moldado no local - altura do aterro 5,00 a 7,50 m - areia extraída e brita produzida</t>
  </si>
  <si>
    <t>Corpo de BTCC 2,00 x 2,00 m - moldado no local - altura do aterro 7,50 a 10,00 m - areia e brita comerciais</t>
  </si>
  <si>
    <t>Corpo de BTCC 2,00 x 2,00 m - moldado no local - altura do aterro 7,50 a 10,00 m - areia extraída e brita produzida</t>
  </si>
  <si>
    <t>Corpo de BTCC 2,50 x 2,50 m - moldado no local - altura do aterro 0,00 a 1,00 m - areia e brita comerciais</t>
  </si>
  <si>
    <t>Corpo de BTCC 2,50 x 2,50 m - moldado no local - altura do aterro 0,00 a 1,00 m - areia extraída e brita produzida</t>
  </si>
  <si>
    <t>Corpo de BTCC 2,50 x 2,50 m - moldado no local - altura do aterro 1,00 a 2,50 m - areia e brita comerciais</t>
  </si>
  <si>
    <t>Corpo de BTCC 2,50 x 2,50 m - moldado no local - altura do aterro 1,00 a 2,50 m - areia extraída e brita produzida</t>
  </si>
  <si>
    <t>Corpo de BTCC 2,50 x 2,50 m - moldado no local - altura do aterro 10,00 a 12,50 m - areia e brita comerciais</t>
  </si>
  <si>
    <t>Corpo de BTCC 2,50 x 2,50 m - moldado no local - altura do aterro 10,00 a 12,50 m - areia extraída e brita produzida</t>
  </si>
  <si>
    <t>Corpo de BTCC 2,50 x 2,50 m - moldado no local - altura do aterro 12,50 a 15,00 m - areia e brita comerciais</t>
  </si>
  <si>
    <t>Corpo de BTCC 2,50 x 2,50 m - moldado no local - altura do aterro 12,50 a 15,00 m - areia extraída e brita produzida</t>
  </si>
  <si>
    <t>Corpo de BTCC 2,50 x 2,50 m - moldado no local - altura do aterro 2,50 a 5,00 m - areia e brita comerciais</t>
  </si>
  <si>
    <t>Corpo de BTCC 2,50 x 2,50 m - moldado no local - altura do aterro 2,50 a 5,00 m - areia extraída e brita produzida</t>
  </si>
  <si>
    <t>Corpo de BTCC 2,50 x 2,50 m - moldado no local - altura do aterro 5,00 a 7,50 m - areia e brita comerciais</t>
  </si>
  <si>
    <t>Corpo de BTCC 2,50 x 2,50 m - moldado no local - altura do aterro 5,00 a 7,50 m - areia extraída e brita produzida</t>
  </si>
  <si>
    <t>Corpo de BTCC 2,50 x 2,50 m - moldado no local - altura do aterro 7,50 a 10,00 m - areia e brita comerciais</t>
  </si>
  <si>
    <t>Corpo de BTCC 2,50 x 2,50 m - moldado no local - altura do aterro 7,50 a 10,00 m - areia extraída e brita produzida</t>
  </si>
  <si>
    <t>Corpo de BTCC 3,00 x 3,00 m - moldado no local - altura do aterro 0,00 a 1,00 m - areia e brita comerciais</t>
  </si>
  <si>
    <t>Corpo de BTCC 3,00 x 3,00 m - moldado no local - altura do aterro 0,00 a 1,00 m - areia extraída e brita produzida</t>
  </si>
  <si>
    <t>Corpo de BTCC 3,00 x 3,00 m - moldado no local - altura do aterro 1,00 a 2,50 m - areia e brita comerciais</t>
  </si>
  <si>
    <t>Corpo de BTCC 3,00 x 3,00 m - moldado no local - altura do aterro 1,00 a 2,50 m - areia extraída e brita produzida</t>
  </si>
  <si>
    <t>Corpo de BTCC 3,00 x 3,00 m - moldado no local - altura do aterro 10,00 a 12,50 m - areia e brita comerciais</t>
  </si>
  <si>
    <t>Corpo de BTCC 3,00 x 3,00 m - moldado no local - altura do aterro 10,00 a 12,50 m - areia extraída e brita produzida</t>
  </si>
  <si>
    <t>Corpo de BTCC 3,00 x 3,00 m - moldado no local - altura do aterro 12,50 a 15,00 m - areia e brita comerciais</t>
  </si>
  <si>
    <t>Corpo de BTCC 3,00 x 3,00 m - moldado no local - altura do aterro 12,50 a 15,00 m - areia extraída e brita produzida</t>
  </si>
  <si>
    <t>Corpo de BTCC 3,00 x 3,00 m - moldado no local - altura do aterro 2,50 a 5,00 m - areia e brita comerciais</t>
  </si>
  <si>
    <t>Corpo de BTCC 3,00 x 3,00 m - moldado no local - altura do aterro 2,50 a 5,00 m - areia extraída e brita produzida</t>
  </si>
  <si>
    <t>Corpo de BTCC 3,00 x 3,00 m - moldado no local - altura do aterro 5,00 a 7,50 m - areia e brita comerciais</t>
  </si>
  <si>
    <t>Corpo de BTCC 3,00 x 3,00 m - moldado no local - altura do aterro 5,00 a 7,50 m - areia extraída e brita produzida</t>
  </si>
  <si>
    <t>Corpo de BTCC 3,00 x 3,00 m - moldado no local - altura do aterro 7,50 a 10,00 m - areia e brita comerciais</t>
  </si>
  <si>
    <t>Corpo de BTCC 3,00 x 3,00 m - moldado no local - altura do aterro 7,50 a 10,00 m - areia extraída e brita produzida</t>
  </si>
  <si>
    <t>Boca de BDTC D = 0,80 m - esconsidade 0° - areia e brita comerciais - alas retas</t>
  </si>
  <si>
    <t>Boca de BDTC D = 0,80 m - esconsidade 0° - areia extraída e brita produzida - alas retas</t>
  </si>
  <si>
    <t>Boca de BDTC D = 0,80 m - esconsidade 10° - areia e brita comerciais - alas retas</t>
  </si>
  <si>
    <t>Boca de BDTC D = 0,80 m - esconsidade 10° - areia extraída e brita produzida - alas retas</t>
  </si>
  <si>
    <t>Boca de BDTC D = 0,80 m - esconsidade 15° - areia e brita comerciais - alas retas</t>
  </si>
  <si>
    <t>Boca de BDTC D = 0,80 m - esconsidade 15° - areia extraída e brita produzida - alas retas</t>
  </si>
  <si>
    <t>Boca de BDTC D = 0,80 m - esconsidade 20° - areia e brita comerciais - alas retas</t>
  </si>
  <si>
    <t>Boca de BDTC D = 0,80 m - esconsidade 20° - areia extraída e brita produzida - alas retas</t>
  </si>
  <si>
    <t>Boca de BDTC D = 0,80 m - esconsidade 25° - areia e brita comerciais - alas retas</t>
  </si>
  <si>
    <t>Boca de BDTC D = 0,80 m - esconsidade 25° - areia extraída e brita produzida - alas retas</t>
  </si>
  <si>
    <t>Boca de BDTC D = 0,80 m - esconsidade 30° - areia e brita comerciais - alas retas</t>
  </si>
  <si>
    <t>Boca de BDTC D = 0,80 m - esconsidade 30° - areia extraída e brita produzida - alas retas</t>
  </si>
  <si>
    <t>Boca de BDTC D = 0,80 m - esconsidade 35° - areia e brita comerciais - alas retas</t>
  </si>
  <si>
    <t>Boca de BDTC D = 0,80 m - esconsidade 35° - areia extraída e brita produzida - alas retas</t>
  </si>
  <si>
    <t>Boca de BDTC D = 0,80 m - esconsidade 40° - areia e brita comerciais - alas retas</t>
  </si>
  <si>
    <t>Boca de BDTC D = 0,80 m - esconsidade 40° - areia extraída e brita produzida - alas retas</t>
  </si>
  <si>
    <t>Boca de BDTC D = 0,80 m - esconsidade 45° - areia e brita comerciais - alas retas</t>
  </si>
  <si>
    <t>Boca de BDTC D = 0,80 m - esconsidade 45° - areia extraída e brita produzida - alas retas</t>
  </si>
  <si>
    <t>Boca de BDTC D = 0,80 m - esconsidade 5° - areia e brita comerciais - alas retas</t>
  </si>
  <si>
    <t>Boca de BDTC D = 0,80 m - esconsidade 5° - areia extraída e brita produzida - alas retas</t>
  </si>
  <si>
    <t>Boca de BDTC D = 1,00 m - esconsidade 0° - areia e brita comerciais - alas esconsas</t>
  </si>
  <si>
    <t>Boca de BDTC D = 1,00 m - esconsidade 0° - areia e brita comerciais - alas retas</t>
  </si>
  <si>
    <t>Boca de BDTC D = 1,00 m - esconsidade 0° - areia extraída e brita produzida - alas esconsas</t>
  </si>
  <si>
    <t>Boca de BDTC D = 1,00 m - esconsidade 0° - areia extraída e brita produzida - alas retas</t>
  </si>
  <si>
    <t>Boca de BDTC D = 1,00 m - esconsidade 10° - areia e brita comerciais - alas retas</t>
  </si>
  <si>
    <t>Boca de BDTC D = 1,00 m - esconsidade 10° - areia extraída e brita produzida - alas retas</t>
  </si>
  <si>
    <t>Boca de BDTC D = 1,00 m - esconsidade 15° - areia e brita comerciais - alas esconsas</t>
  </si>
  <si>
    <t>Boca de BDTC D = 1,00 m - esconsidade 15° - areia e brita comerciais - alas retas</t>
  </si>
  <si>
    <t>Boca de BDTC D = 1,00 m - esconsidade 15° - areia extraída e brita produzida - alas esconsas</t>
  </si>
  <si>
    <t>Boca de BDTC D = 1,00 m - esconsidade 15° - areia extraída e brita produzida - alas retas</t>
  </si>
  <si>
    <t>Boca de BDTC D = 1,00 m - esconsidade 20° - areia e brita comerciais - alas retas</t>
  </si>
  <si>
    <t>Boca de BDTC D = 1,00 m - esconsidade 20° - areia extraída e brita produzida - alas retas</t>
  </si>
  <si>
    <t>Boca de BDTC D = 1,00 m - esconsidade 25° - areia e brita comerciais - alas retas</t>
  </si>
  <si>
    <t>Boca de BDTC D = 1,00 m - esconsidade 25° - areia extraída e brita produzida - alas retas</t>
  </si>
  <si>
    <t>Boca de BDTC D = 1,00 m - esconsidade 30° - areia e brita comerciais - alas esconsas</t>
  </si>
  <si>
    <t>Boca de BDTC D = 1,00 m - esconsidade 30° - areia e brita comerciais - alas retas</t>
  </si>
  <si>
    <t>Boca de BDTC D = 1,00 m - esconsidade 30° - areia extraída e brita produzida - alas esconsas</t>
  </si>
  <si>
    <t>Boca de BDTC D = 1,00 m - esconsidade 30° - areia extraída e brita produzida - alas retas</t>
  </si>
  <si>
    <t>Boca de BDTC D = 1,00 m - esconsidade 35° - areia e brita comerciais - alas retas</t>
  </si>
  <si>
    <t>Boca de BDTC D = 1,00 m - esconsidade 35° - areia extraída e brita produzida - alas retas</t>
  </si>
  <si>
    <t>Boca de BDTC D = 1,00 m - esconsidade 40° - areia e brita comerciais - alas retas</t>
  </si>
  <si>
    <t>Boca de BDTC D = 1,00 m - esconsidade 40° - areia extraída e brita produzida - alas retas</t>
  </si>
  <si>
    <t>Boca de BDTC D = 1,00 m - esconsidade 45° - areia e brita comerciais - alas esconsas</t>
  </si>
  <si>
    <t>Boca de BDTC D = 1,00 m - esconsidade 45° - areia e brita comerciais - alas retas</t>
  </si>
  <si>
    <t>Boca de BDTC D = 1,00 m - esconsidade 45° - areia extraída e brita produzida - alas esconsas</t>
  </si>
  <si>
    <t>Boca de BDTC D = 1,00 m - esconsidade 45° - areia extraída e brita produzida - alas retas</t>
  </si>
  <si>
    <t>Boca de BDTC D = 1,00 m - esconsidade 5° - areia e brita comerciais - alas retas</t>
  </si>
  <si>
    <t>Boca de BDTC D = 1,00 m - esconsidade 5° - areia extraída e brita produzida - alas retas</t>
  </si>
  <si>
    <t>Boca de BDTC D = 1,20 m - esconsidade 0° - areia e brita comerciais - alas esconsas</t>
  </si>
  <si>
    <t>Boca de BDTC D = 1,20 m - esconsidade 0° - areia e brita comerciais - alas retas</t>
  </si>
  <si>
    <t>Boca de BDTC D = 1,20 m - esconsidade 0° - areia extraída e brita produzida - alas esconsas</t>
  </si>
  <si>
    <t>Boca de BDTC D = 1,20 m - esconsidade 0° - areia extraída e brita produzida - alas retas</t>
  </si>
  <si>
    <t>Boca de BDTC D = 1,20 m - esconsidade 10° - areia e brita comerciais - alas retas</t>
  </si>
  <si>
    <t>Boca de BDTC D = 1,20 m - esconsidade 10° - areia extraída e brita produzida - alas retas</t>
  </si>
  <si>
    <t>Boca de BDTC D = 1,20 m - esconsidade 15° - areia e brita comerciais - alas esconsas</t>
  </si>
  <si>
    <t>Boca de BDTC D = 1,20 m - esconsidade 15° - areia e brita comerciais - alas retas</t>
  </si>
  <si>
    <t>Boca de BDTC D = 1,20 m - esconsidade 15° - areia extraída e brita produzida - alas esconsas</t>
  </si>
  <si>
    <t>Boca de BDTC D = 1,20 m - esconsidade 15° - areia extraída e brita produzida - alas retas</t>
  </si>
  <si>
    <t>Boca de BDTC D = 1,20 m - esconsidade 20° - areia e brita comerciais - alas retas</t>
  </si>
  <si>
    <t>Boca de BDTC D = 1,20 m - esconsidade 20° - areia extraída e brita produzida - alas retas</t>
  </si>
  <si>
    <t>Boca de BDTC D = 1,20 m - esconsidade 25° - areia e brita comerciais - alas retas</t>
  </si>
  <si>
    <t>Boca de BDTC D = 1,20 m - esconsidade 25° - areia extraída e brita produzida - alas retas</t>
  </si>
  <si>
    <t>Boca de BDTC D = 1,20 m - esconsidade 30° - areia e brita comerciais - alas esconsas</t>
  </si>
  <si>
    <t>Boca de BDTC D = 1,20 m - esconsidade 30° - areia e brita comerciais - alas retas</t>
  </si>
  <si>
    <t>Boca de BDTC D = 1,20 m - esconsidade 30° - areia extraída e brita produzida - alas esconsas</t>
  </si>
  <si>
    <t>Boca de BDTC D = 1,20 m - esconsidade 30° - areia extraída e brita produzida - alas retas</t>
  </si>
  <si>
    <t>Boca de BDTC D = 1,20 m - esconsidade 35° - areia e brita comerciais - alas retas</t>
  </si>
  <si>
    <t>Boca de BDTC D = 1,20 m - esconsidade 35° - areia extraída e brita produzida - alas retas</t>
  </si>
  <si>
    <t>Boca de BDTC D = 1,20 m - esconsidade 40° - areia e brita comerciais - alas retas</t>
  </si>
  <si>
    <t>Boca de BDTC D = 1,20 m - esconsidade 40° - areia extraída e brita produzida - alas retas</t>
  </si>
  <si>
    <t>Boca de BDTC D = 1,20 m - esconsidade 45° - areia e brita comerciais - alas esconsas</t>
  </si>
  <si>
    <t>Boca de BDTC D = 1,20 m - esconsidade 45° - areia e brita comerciais - alas retas</t>
  </si>
  <si>
    <t>Boca de BDTC D = 1,20 m - esconsidade 45° - areia extraída e brita produzida - alas esconsas</t>
  </si>
  <si>
    <t>Boca de BDTC D = 1,20 m - esconsidade 45° - areia extraída e brita produzida - alas retas</t>
  </si>
  <si>
    <t>Boca de BDTC D = 1,20 m - esconsidade 5° - areia e brita comerciais - alas retas</t>
  </si>
  <si>
    <t>Boca de BDTC D = 1,20 m - esconsidade 5° - areia extraída e brita produzida - alas retas</t>
  </si>
  <si>
    <t>Boca de BDTC D = 1,50 m - esconsidade 0° - areia e brita comerciais - alas esconsas</t>
  </si>
  <si>
    <t>Boca de BDTC D = 1,50 m - esconsidade 0° - areia e brita comerciais - alas retas</t>
  </si>
  <si>
    <t>Boca de BDTC D = 1,50 m - esconsidade 0° - areia extraída e brita produzida - alas esconsas</t>
  </si>
  <si>
    <t>Boca de BDTC D = 1,50 m - esconsidade 0° - areia extraída e brita produzida - alas retas</t>
  </si>
  <si>
    <t>Boca de BDTC D = 1,50 m - esconsidade 10° - areia e brita comerciais - alas retas</t>
  </si>
  <si>
    <t>Boca de BDTC D = 1,50 m - esconsidade 10° - areia extraída e brita produzida - alas retas</t>
  </si>
  <si>
    <t>Boca de BDTC D = 1,50 m - esconsidade 15° - areia e brita comerciais - alas esconsas</t>
  </si>
  <si>
    <t>Boca de BDTC D = 1,50 m - esconsidade 15° - areia e brita comerciais - alas retas</t>
  </si>
  <si>
    <t>Boca de BDTC D = 1,50 m - esconsidade 15° - areia extraída e brita produzida - alas esconsas</t>
  </si>
  <si>
    <t>Boca de BDTC D = 1,50 m - esconsidade 15° - areia extraída e brita produzida - alas retas</t>
  </si>
  <si>
    <t>Boca de BDTC D = 1,50 m - esconsidade 20° - areia e brita comerciais - alas retas</t>
  </si>
  <si>
    <t>Boca de BDTC D = 1,50 m - esconsidade 20° - areia extraída e brita produzida - alas retas</t>
  </si>
  <si>
    <t>Boca de BDTC D = 1,50 m - esconsidade 25° - areia e brita comerciais - alas retas</t>
  </si>
  <si>
    <t>Boca de BDTC D = 1,50 m - esconsidade 25° - areia extraída e brita produzida - alas retas</t>
  </si>
  <si>
    <t>Boca de BDTC D = 1,50 m - esconsidade 30° - areia e brita comerciais - alas esconsas</t>
  </si>
  <si>
    <t>Boca de BDTC D = 1,50 m - esconsidade 30° - areia e brita comerciais - alas retas</t>
  </si>
  <si>
    <t>Boca de BDTC D = 1,50 m - esconsidade 30° - areia extraída e brita produzida - alas esconsas</t>
  </si>
  <si>
    <t>Boca de BDTC D = 1,50 m - esconsidade 30° - areia extraída e brita produzida - alas retas</t>
  </si>
  <si>
    <t>Boca de BDTC D = 1,50 m - esconsidade 35° - areia e brita comerciais - alas retas</t>
  </si>
  <si>
    <t>Boca de BDTC D = 1,50 m - esconsidade 35° - areia extraída e brita produzida - alas retas</t>
  </si>
  <si>
    <t>Boca de BDTC D = 1,50 m - esconsidade 40° - areia e brita comerciais - alas retas</t>
  </si>
  <si>
    <t>Boca de BDTC D = 1,50 m - esconsidade 40° - areia extraída e brita produzida - alas retas</t>
  </si>
  <si>
    <t>Boca de BDTC D = 1,50 m - esconsidade 45° - areia e brita comerciais - alas esconsas</t>
  </si>
  <si>
    <t>Boca de BDTC D = 1,50 m - esconsidade 45° - areia e brita comerciais - alas retas</t>
  </si>
  <si>
    <t>Boca de BDTC D = 1,50 m - esconsidade 45° - areia extraída e brita produzida - alas esconsas</t>
  </si>
  <si>
    <t>Boca de BDTC D = 1,50 m - esconsidade 45° - areia extraída e brita produzida - alas retas</t>
  </si>
  <si>
    <t>Boca de BDTC D = 1,50 m - esconsidade 5° - areia e brita comerciais - alas retas</t>
  </si>
  <si>
    <t>Boca de BDTC D = 1,50 m - esconsidade 5° - areia extraída e brita produzida - alas retas</t>
  </si>
  <si>
    <t>Boca de BSTC D = 0,40 m - esconsidade 0° - areia e brita comerciais - alas retas</t>
  </si>
  <si>
    <t>Boca de BSTC D = 0,40 m - esconsidade 0° - areia extraída e brita produzida - alas retas</t>
  </si>
  <si>
    <t>Boca de BSTC D = 0,40 m - esconsidade 10° - areia e brita comerciais - alas retas</t>
  </si>
  <si>
    <t>Boca de BSTC D = 0,40 m - esconsidade 10° - areia extraída e brita produzida - alas retas</t>
  </si>
  <si>
    <t>Boca de BSTC D = 0,40 m - esconsidade 15° - areia e brita comerciais - alas retas</t>
  </si>
  <si>
    <t>Boca de BSTC D = 0,40 m - esconsidade 15° - areia extraída e brita produzida - alas retas</t>
  </si>
  <si>
    <t>Boca de BSTC D = 0,40 m - esconsidade 20° - areia e brita comerciais - alas retas</t>
  </si>
  <si>
    <t>Boca de BSTC D = 0,40 m - esconsidade 20° - areia extraída e brita produzida - alas retas</t>
  </si>
  <si>
    <t>Boca de BSTC D = 0,40 m - esconsidade 25° - areia e brita comerciais - alas retas</t>
  </si>
  <si>
    <t>Boca de BSTC D = 0,40 m - esconsidade 25° - areia extraída e brita produzida - alas retas</t>
  </si>
  <si>
    <t>Boca de BSTC D = 0,40 m - esconsidade 30° - areia e brita comerciais - alas retas</t>
  </si>
  <si>
    <t>Boca de BSTC D = 0,40 m - esconsidade 30° - areia extraída e brita produzida - alas retas</t>
  </si>
  <si>
    <t>Boca de BSTC D = 0,40 m - esconsidade 35° - areia e brita comerciais - alas retas</t>
  </si>
  <si>
    <t>Boca de BSTC D = 0,40 m - esconsidade 35° - areia extraída e brita produzida - alas retas</t>
  </si>
  <si>
    <t>Boca de BSTC D = 0,40 m - esconsidade 40° - areia e brita comerciais - alas retas</t>
  </si>
  <si>
    <t>Boca de BSTC D = 0,40 m - esconsidade 40° - areia extraída e brita produzida - alas retas</t>
  </si>
  <si>
    <t>Boca de BSTC D = 0,40 m - esconsidade 45° - areia e brita comerciais - alas retas</t>
  </si>
  <si>
    <t>Boca de BSTC D = 0,40 m - esconsidade 45° - areia extraída e brita produzida - alas retas</t>
  </si>
  <si>
    <t>Boca de BSTC D = 0,40 m - esconsidade 5° - areia e brita comerciais - alas retas</t>
  </si>
  <si>
    <t>Boca de BSTC D = 0,40 m - esconsidade 5° - areia extraída e brita produzida - alas retas</t>
  </si>
  <si>
    <t>Boca de BSTC D = 0,60 m - esconsidade 0° - areia e brita comerciais - alas esconsas</t>
  </si>
  <si>
    <t>Boca de BSTC D = 0,60 m - esconsidade 0° - areia e brita comerciais - alas retas</t>
  </si>
  <si>
    <t>Boca de BSTC D = 0,60 m - esconsidade 0° - areia extraída e brita produzida - alas esconsas</t>
  </si>
  <si>
    <t>Boca de BSTC D = 0,60 m - esconsidade 0° - areia extraída e brita produzida - alas retas</t>
  </si>
  <si>
    <t>Boca de BSTC D = 0,60 m - esconsidade 10° - areia e brita comerciais - alas retas</t>
  </si>
  <si>
    <t>Boca de BSTC D = 0,60 m - esconsidade 10° - areia extraída e brita produzida - alas retas</t>
  </si>
  <si>
    <t>Boca de BSTC D = 0,60 m - esconsidade 15° - areia e brita comerciais - alas esconsas</t>
  </si>
  <si>
    <t>Boca de BSTC D = 0,60 m - esconsidade 15° - areia e brita comerciais - alas retas</t>
  </si>
  <si>
    <t>Boca de BSTC D = 0,60 m - esconsidade 15° - areia extraída e brita produzida - alas esconsas</t>
  </si>
  <si>
    <t>Boca de BSTC D = 0,60 m - esconsidade 15° - areia extraída e brita produzida - alas retas</t>
  </si>
  <si>
    <t>Boca de BSTC D = 0,60 m - esconsidade 20° - areia e brita comerciais - alas retas</t>
  </si>
  <si>
    <t>Boca de BSTC D = 0,60 m - esconsidade 20° - areia extraída e brita produzida - alas retas</t>
  </si>
  <si>
    <t>Boca de BSTC D = 0,60 m - esconsidade 25° - areia e brita comerciais - alas retas</t>
  </si>
  <si>
    <t>Boca de BSTC D = 0,60 m - esconsidade 25° - areia extraída e brita produzida - alas retas</t>
  </si>
  <si>
    <t>Boca de BSTC D = 0,60 m - esconsidade 30° - areia e brita comerciais - alas esconsas</t>
  </si>
  <si>
    <t>Boca de BSTC D = 0,60 m - esconsidade 30° - areia e brita comerciais - alas retas</t>
  </si>
  <si>
    <t>Boca de BSTC D = 0,60 m - esconsidade 30° - areia extraída e brita produzida - alas esconsas</t>
  </si>
  <si>
    <t>Boca de BSTC D = 0,60 m - esconsidade 30° - areia extraída e brita produzida - alas retas</t>
  </si>
  <si>
    <t>Boca de BSTC D = 0,60 m - esconsidade 35° - areia e brita comerciais - alas retas</t>
  </si>
  <si>
    <t>Boca de BSTC D = 0,60 m - esconsidade 35° - areia extraída e brita produzida - alas retas</t>
  </si>
  <si>
    <t>Boca de BSTC D = 0,60 m - esconsidade 40° - areia e brita comerciais - alas retas</t>
  </si>
  <si>
    <t>Boca de BSTC D = 0,60 m - esconsidade 40° - areia extraída e brita produzida - alas retas</t>
  </si>
  <si>
    <t>Boca de BSTC D = 0,60 m - esconsidade 45° - areia e brita comerciais - alas esconsas</t>
  </si>
  <si>
    <t>Boca de BSTC D = 0,60 m - esconsidade 45° - areia e brita comerciais - alas retas</t>
  </si>
  <si>
    <t>Boca de BSTC D = 0,60 m - esconsidade 45° - areia extraída e brita produzida - alas esconsas</t>
  </si>
  <si>
    <t>Boca de BSTC D = 0,60 m - esconsidade 45° - areia extraída e brita produzida - alas retas</t>
  </si>
  <si>
    <t>Boca de BSTC D = 0,60 m - esconsidade 5° - areia e brita comerciais - alas retas</t>
  </si>
  <si>
    <t>Boca de BSTC D = 0,60 m - esconsidade 5° - areia extraída e brita produzida - alas retas</t>
  </si>
  <si>
    <t>Boca de BSTC D = 0,80 m - esconsidade 0° - areia e brita comerciais - alas esconsas</t>
  </si>
  <si>
    <t>Boca de BSTC D = 0,80 m - esconsidade 0° - areia e brita comerciais - alas retas</t>
  </si>
  <si>
    <t>Boca de BSTC D = 0,80 m - esconsidade 0° - areia extraída e brita produzida - alas esconsas</t>
  </si>
  <si>
    <t>Boca de BSTC D = 0,80 m - esconsidade 0° - areia extraída e brita produzida - alas retas</t>
  </si>
  <si>
    <t>Boca de BSTC D = 0,80 m - esconsidade 10° - areia e brita comerciais - alas retas</t>
  </si>
  <si>
    <t>Boca de BSTC D = 0,80 m - esconsidade 10° - areia extraída e brita produzida - alas retas</t>
  </si>
  <si>
    <t>Boca de BSTC D = 0,80 m - esconsidade 15° - areia e brita comerciais - alas esconsas</t>
  </si>
  <si>
    <t>Boca de BSTC D = 0,80 m - esconsidade 15° - areia e brita comerciais - alas retas</t>
  </si>
  <si>
    <t>Boca de BSTC D = 0,80 m - esconsidade 15° - areia extraída e brita produzida - alas esconsas</t>
  </si>
  <si>
    <t>Boca de BSTC D = 0,80 m - esconsidade 15° - areia extraída e brita produzida - alas retas</t>
  </si>
  <si>
    <t>Boca de BSTC D = 0,80 m - esconsidade 20° - areia e brita comerciais - alas retas</t>
  </si>
  <si>
    <t>Boca de BSTC D = 0,80 m - esconsidade 20° - areia extraída e brita produzida - alas retas</t>
  </si>
  <si>
    <t>Boca de BSTC D = 0,80 m - esconsidade 25° - areia e brita comerciais - alas retas</t>
  </si>
  <si>
    <t>Boca de BSTC D = 0,80 m - esconsidade 25° - areia extraída e brita produzida - alas retas</t>
  </si>
  <si>
    <t>Boca de BSTC D = 0,80 m - esconsidade 30° - areia e brita comerciais - alas esconsas</t>
  </si>
  <si>
    <t>Boca de BSTC D = 0,80 m - esconsidade 30° - areia e brita comerciais - alas retas</t>
  </si>
  <si>
    <t>Boca de BSTC D = 0,80 m - esconsidade 30° - areia extraída e brita produzida - alas esconsas</t>
  </si>
  <si>
    <t>Boca de BSTC D = 0,80 m - esconsidade 30° - areia extraída e brita produzida - alas retas</t>
  </si>
  <si>
    <t>Boca de BSTC D = 0,80 m - esconsidade 35° - areia e brita comerciais - alas retas</t>
  </si>
  <si>
    <t>Boca de BSTC D = 0,80 m - esconsidade 35° - areia extraída e brita produzida - alas retas</t>
  </si>
  <si>
    <t>Boca de BSTC D = 0,80 m - esconsidade 40° - areia e brita comerciais - alas retas</t>
  </si>
  <si>
    <t>Boca de BSTC D = 0,80 m - esconsidade 40° - areia extraída e brita produzida - alas retas</t>
  </si>
  <si>
    <t>Boca de BSTC D = 0,80 m - esconsidade 45° - areia e brita comerciais - alas esconsas</t>
  </si>
  <si>
    <t>Boca de BSTC D = 0,80 m - esconsidade 45° - areia e brita comerciais - alas retas</t>
  </si>
  <si>
    <t>Boca de BSTC D = 0,80 m - esconsidade 45° - areia extraída e brita produzida - alas esconsas</t>
  </si>
  <si>
    <t>Boca de BSTC D = 0,80 m - esconsidade 45° - areia extraída e brita produzida - alas retas</t>
  </si>
  <si>
    <t>Boca de BSTC D = 0,80 m - esconsidade 5° - areia e brita comerciais - alas retas</t>
  </si>
  <si>
    <t>Boca de BSTC D = 0,80 m - esconsidade 5° - areia extraída e brita produzida - alas retas</t>
  </si>
  <si>
    <t>Boca de BSTC D = 1,00 m - esconsidade 0° - areia e brita comerciais - alas esconsas</t>
  </si>
  <si>
    <t>Boca de BSTC D = 1,00 m - esconsidade 0° - areia e brita comerciais - alas retas</t>
  </si>
  <si>
    <t>Boca de BSTC D = 1,00 m - esconsidade 0° - areia extraída e brita produzida - alas esconsas</t>
  </si>
  <si>
    <t>Boca de BSTC D = 1,00 m - esconsidade 0° - areia extraída e brita produzida - alas retas</t>
  </si>
  <si>
    <t>Boca de BSTC D = 1,00 m - esconsidade 10° - areia e brita comerciais - alas retas</t>
  </si>
  <si>
    <t>Boca de BSTC D = 1,00 m - esconsidade 10° - areia extraída e brita produzida - alas retas</t>
  </si>
  <si>
    <t>Boca de BSTC D = 1,00 m - esconsidade 15° - areia e brita comerciais - alas esconsas</t>
  </si>
  <si>
    <t>Boca de BSTC D = 1,00 m - esconsidade 15° - areia e brita comerciais - alas retas</t>
  </si>
  <si>
    <t>Boca de BSTC D = 1,00 m - esconsidade 15° - areia extraída e brita produzida - alas esconsas</t>
  </si>
  <si>
    <t>Boca de BSTC D = 1,00 m - esconsidade 15° - areia extraída e brita produzida - alas retas</t>
  </si>
  <si>
    <t>Boca de BSTC D = 1,00 m - esconsidade 20° - areia e brita comerciais - alas retas</t>
  </si>
  <si>
    <t>Boca de BSTC D = 1,00 m - esconsidade 20° - areia extraída e brita produzida - alas retas</t>
  </si>
  <si>
    <t>Boca de BSTC D = 1,00 m - esconsidade 25° - areia e brita comerciais - alas retas</t>
  </si>
  <si>
    <t>Boca de BSTC D = 1,00 m - esconsidade 25° - areia extraída e brita produzida - alas retas</t>
  </si>
  <si>
    <t>Boca de BSTC D = 1,00 m - esconsidade 30° - areia e brita comerciais - alas esconsas</t>
  </si>
  <si>
    <t>Boca de BSTC D = 1,00 m - esconsidade 30° - areia e brita comerciais - alas retas</t>
  </si>
  <si>
    <t>Boca de BSTC D = 1,00 m - esconsidade 30° - areia extraída e brita produzida - alas esconsas</t>
  </si>
  <si>
    <t>Boca de BSTC D = 1,00 m - esconsidade 30° - areia extraída e brita produzida - alas retas</t>
  </si>
  <si>
    <t>Boca de BSTC D = 1,00 m - esconsidade 35° - areia e brita comerciais - alas retas</t>
  </si>
  <si>
    <t>Boca de BSTC D = 1,00 m - esconsidade 35° - areia extraída e brita produzida - alas retas</t>
  </si>
  <si>
    <t>Boca de BSTC D = 1,00 m - esconsidade 40° - areia e brita comerciais - alas retas</t>
  </si>
  <si>
    <t>Boca de BSTC D = 1,00 m - esconsidade 40° - areia extraída e brita produzida - alas retas</t>
  </si>
  <si>
    <t>Boca de BSTC D = 1,00 m - esconsidade 45° - areia e brita comerciais - alas esconsas</t>
  </si>
  <si>
    <t>Boca de BSTC D = 1,00 m - esconsidade 45° - areia e brita comerciais - alas retas</t>
  </si>
  <si>
    <t>Boca de BSTC D = 1,00 m - esconsidade 45° - areia extraída e brita produzida - alas esconsas</t>
  </si>
  <si>
    <t>Boca de BSTC D = 1,00 m - esconsidade 45° - areia extraída e brita produzida - alas retas</t>
  </si>
  <si>
    <t>Boca de BSTC D = 1,00 m - esconsidade 5° - areia e brita comerciais - alas retas</t>
  </si>
  <si>
    <t>Boca de BSTC D = 1,00 m - esconsidade 5° - areia extraída e brita produzida - alas retas</t>
  </si>
  <si>
    <t>Boca de BSTC D = 1,20 m - esconsidade 0° - areia e brita comerciais - alas esconsas</t>
  </si>
  <si>
    <t>Boca de BSTC D = 1,20 m - esconsidade 0° - areia e brita comerciais - alas retas</t>
  </si>
  <si>
    <t>Boca de BSTC D = 1,20 m - esconsidade 0° - areia extraída e brita produzida - alas esconsas</t>
  </si>
  <si>
    <t>Boca de BSTC D = 1,20 m - esconsidade 0° - areia extraída e brita produzida - alas retas</t>
  </si>
  <si>
    <t>Boca de BSTC D = 1,20 m - esconsidade 10° - areia e brita comerciais - alas retas</t>
  </si>
  <si>
    <t>Boca de BSTC D = 1,20 m - esconsidade 10° - areia extraída e brita produzida - alas retas</t>
  </si>
  <si>
    <t>Boca de BSTC D = 1,20 m - esconsidade 15° - areia e brita comerciais - alas esconsas</t>
  </si>
  <si>
    <t>Boca de BSTC D = 1,20 m - esconsidade 15° - areia e brita comerciais - alas retas</t>
  </si>
  <si>
    <t>Boca de BSTC D = 1,20 m - esconsidade 15° - areia extraída e brita produzida - alas esconsas</t>
  </si>
  <si>
    <t>Boca de BSTC D = 1,20 m - esconsidade 15° - areia extraída e brita produzida - alas retas</t>
  </si>
  <si>
    <t>Boca de BSTC D = 1,20 m - esconsidade 20° - areia e brita comerciais - alas retas</t>
  </si>
  <si>
    <t>Boca de BSTC D = 1,20 m - esconsidade 20° - areia extraída e brita produzida - alas retas</t>
  </si>
  <si>
    <t>Boca de BSTC D = 1,20 m - esconsidade 25° - areia e brita comerciais - alas retas</t>
  </si>
  <si>
    <t>Boca de BSTC D = 1,20 m - esconsidade 25° - areia extraída e brita produzida - alas retas</t>
  </si>
  <si>
    <t>Boca de BSTC D = 1,20 m - esconsidade 30° - areia e brita comerciais - alas esconsas</t>
  </si>
  <si>
    <t>Boca de BSTC D = 1,20 m - esconsidade 30° - areia e brita comerciais - alas retas</t>
  </si>
  <si>
    <t>Boca de BSTC D = 1,20 m - esconsidade 30° - areia extraída e brita produzida - alas esconsas</t>
  </si>
  <si>
    <t>Boca de BSTC D = 1,20 m - esconsidade 30° - areia extraída e brita produzida - alas retas</t>
  </si>
  <si>
    <t>Boca de BSTC D = 1,20 m - esconsidade 35° - areia e brita comerciais - alas retas</t>
  </si>
  <si>
    <t>Boca de BSTC D = 1,20 m - esconsidade 35° - areia extraída e brita produzida - alas retas</t>
  </si>
  <si>
    <t>Boca de BSTC D = 1,20 m - esconsidade 40° - areia e brita comerciais - alas retas</t>
  </si>
  <si>
    <t>Boca de BSTC D = 1,20 m - esconsidade 40° - areia extraída e brita produzida - alas retas</t>
  </si>
  <si>
    <t>Boca de BSTC D = 1,20 m - esconsidade 45° - areia e brita comerciais - alas esconsas</t>
  </si>
  <si>
    <t>Boca de BSTC D = 1,20 m - esconsidade 45° - areia e brita comerciais - alas retas</t>
  </si>
  <si>
    <t>Boca de BSTC D = 1,20 m - esconsidade 45° - areia extraída e brita produzida - alas esconsas</t>
  </si>
  <si>
    <t>Boca de BSTC D = 1,20 m - esconsidade 45° - areia extraída e brita produzida - alas retas</t>
  </si>
  <si>
    <t>Boca de BSTC D = 1,20 m - esconsidade 5° - areia e brita comerciais - alas retas</t>
  </si>
  <si>
    <t>Boca de BSTC D = 1,20 m - esconsidade 5° - areia extraída e brita produzida - alas retas</t>
  </si>
  <si>
    <t>Boca de BSTC D = 1,50 m - esconsidade 0° - areia e brita comerciais - alas esconsas</t>
  </si>
  <si>
    <t>Boca de BSTC D = 1,50 m - esconsidade 0° - areia e brita comerciais - alas retas</t>
  </si>
  <si>
    <t>Boca de BSTC D = 1,50 m - esconsidade 0° - areia extraída e brita produzida - alas esconsas</t>
  </si>
  <si>
    <t>Boca de BSTC D = 1,50 m - esconsidade 0° - areia extraída e brita produzida - alas retas</t>
  </si>
  <si>
    <t>Boca de BSTC D = 1,50 m - esconsidade 10° - areia e brita comerciais - alas retas</t>
  </si>
  <si>
    <t>Boca de BSTC D = 1,50 m - esconsidade 10° - areia extraída e brita produzida - alas retas</t>
  </si>
  <si>
    <t>Boca de BSTC D = 1,50 m - esconsidade 15° - areia e brita comerciais - alas esconsas</t>
  </si>
  <si>
    <t>Boca de BSTC D = 1,50 m - esconsidade 15° - areia e brita comerciais - alas retas</t>
  </si>
  <si>
    <t>Boca de BSTC D = 1,50 m - esconsidade 15° - areia extraída e brita produzida - alas esconsas</t>
  </si>
  <si>
    <t>Boca de BSTC D = 1,50 m - esconsidade 15° - areia extraída e brita produzida - alas retas</t>
  </si>
  <si>
    <t>Boca de BSTC D = 1,50 m - esconsidade 20° - areia e brita comerciais - alas retas</t>
  </si>
  <si>
    <t>Boca de BSTC D = 1,50 m - esconsidade 20° - areia extraída e brita produzida - alas retas</t>
  </si>
  <si>
    <t>Boca de BSTC D = 1,50 m - esconsidade 25° - areia e brita comerciais - alas retas</t>
  </si>
  <si>
    <t>Boca de BSTC D = 1,50 m - esconsidade 25° - areia extraída e brita produzida - alas retas</t>
  </si>
  <si>
    <t>Boca de BSTC D = 1,50 m - esconsidade 30° - areia e brita comerciais - alas esconsas</t>
  </si>
  <si>
    <t>Boca de BSTC D = 1,50 m - esconsidade 30° - areia e brita comerciais - alas retas</t>
  </si>
  <si>
    <t>Boca de BSTC D = 1,50 m - esconsidade 30° - areia extraída e brita produzida - alas esconsas</t>
  </si>
  <si>
    <t>Boca de BSTC D = 1,50 m - esconsidade 30° - areia extraída e brita produzida - alas retas</t>
  </si>
  <si>
    <t>Boca de BSTC D = 1,50 m - esconsidade 35° - areia e brita comerciais - alas retas</t>
  </si>
  <si>
    <t>Boca de BSTC D = 1,50 m - esconsidade 35° - areia extraída e brita produzida - alas retas</t>
  </si>
  <si>
    <t>Boca de BSTC D = 1,50 m - esconsidade 40° - areia e brita comerciais - alas retas</t>
  </si>
  <si>
    <t>Boca de BSTC D = 1,50 m - esconsidade 40° - areia extraída e brita produzida - alas retas</t>
  </si>
  <si>
    <t>Boca de BSTC D = 1,50 m - esconsidade 45° - areia e brita comerciais - alas esconsas</t>
  </si>
  <si>
    <t>Boca de BSTC D = 1,50 m - esconsidade 45° - areia e brita comerciais - alas retas</t>
  </si>
  <si>
    <t>Boca de BSTC D = 1,50 m - esconsidade 45° - areia extraída e brita produzida - alas esconsas</t>
  </si>
  <si>
    <t>Boca de BSTC D = 1,50 m - esconsidade 45° - areia extraída e brita produzida - alas retas</t>
  </si>
  <si>
    <t>Boca de BSTC D = 1,50 m - esconsidade 5° - areia e brita comerciais - alas retas</t>
  </si>
  <si>
    <t>Boca de BSTC D = 1,50 m - esconsidade 5° - areia extraída e brita produzida - alas retas</t>
  </si>
  <si>
    <t>Boca de BTTC D = 1,00 m - esconsidade 0° - areia e brita comerciais - alas esconsas</t>
  </si>
  <si>
    <t>Boca de BTTC D = 1,00 m - esconsidade 0° - areia e brita comerciais - alas retas</t>
  </si>
  <si>
    <t>Boca de BTTC D = 1,00 m - esconsidade 0° - areia extraída e brita produzida - alas esconsas</t>
  </si>
  <si>
    <t>Boca de BTTC D = 1,00 m - esconsidade 0° - areia extraída e brita produzida - alas retas</t>
  </si>
  <si>
    <t>Boca de BTTC D = 1,00 m - esconsidade 10° - areia e brita comerciais - alas retas</t>
  </si>
  <si>
    <t>Boca de BTTC D = 1,00 m - esconsidade 10° - areia extraída e brita produzida - alas retas</t>
  </si>
  <si>
    <t>Boca de BTTC D = 1,00 m - esconsidade 15° - areia e brita comerciais - alas esconsas</t>
  </si>
  <si>
    <t>Boca de BTTC D = 1,00 m - esconsidade 15° - areia e brita comerciais - alas retas</t>
  </si>
  <si>
    <t>Boca de BTTC D = 1,00 m - esconsidade 15° - areia extraída e brita produzida - alas esconsas</t>
  </si>
  <si>
    <t>Boca de BTTC D = 1,00 m - esconsidade 15° - areia extraída e brita produzida - alas retas</t>
  </si>
  <si>
    <t>Boca de BTTC D = 1,00 m - esconsidade 20° - areia e brita comerciais - alas retas</t>
  </si>
  <si>
    <t>Boca de BTTC D = 1,00 m - esconsidade 20° - areia extraída e brita produzida - alas retas</t>
  </si>
  <si>
    <t>Boca de BTTC D = 1,00 m - esconsidade 25° - areia e brita comerciais - alas retas</t>
  </si>
  <si>
    <t>Boca de BTTC D = 1,00 m - esconsidade 25° - areia extraída e brita produzida - alas retas</t>
  </si>
  <si>
    <t>Boca de BTTC D = 1,00 m - esconsidade 30° - areia e brita comerciais - alas esconsas</t>
  </si>
  <si>
    <t>Boca de BTTC D = 1,00 m - esconsidade 30° - areia e brita comerciais - alas retas</t>
  </si>
  <si>
    <t>Boca de BTTC D = 1,00 m - esconsidade 30° - areia extraída e brita produzida - alas esconsas</t>
  </si>
  <si>
    <t>Boca de BTTC D = 1,00 m - esconsidade 30° - areia extraída e brita produzida - alas retas</t>
  </si>
  <si>
    <t>Boca de BTTC D = 1,00 m - esconsidade 35° - areia e brita comerciais - alas retas</t>
  </si>
  <si>
    <t>Boca de BTTC D = 1,00 m - esconsidade 35° - areia extraída e brita produzida - alas retas</t>
  </si>
  <si>
    <t>Boca de BTTC D = 1,00 m - esconsidade 40° - areia e brita comerciais - alas retas</t>
  </si>
  <si>
    <t>Boca de BTTC D = 1,00 m - esconsidade 40° - areia extraída e brita produzida - alas retas</t>
  </si>
  <si>
    <t>Boca de BTTC D = 1,00 m - esconsidade 45° - areia e brita comerciais - alas esconsas</t>
  </si>
  <si>
    <t>Boca de BTTC D = 1,00 m - esconsidade 45° - areia e brita comerciais - alas retas</t>
  </si>
  <si>
    <t>Boca de BTTC D = 1,00 m - esconsidade 45° - areia extraída e brita produzida - alas esconsas</t>
  </si>
  <si>
    <t>Boca de BTTC D = 1,00 m - esconsidade 45° - areia extraída e brita produzida - alas retas</t>
  </si>
  <si>
    <t>Boca de BTTC D = 1,00 m - esconsidade 5° - areia e brita comerciais - alas retas</t>
  </si>
  <si>
    <t>Boca de BTTC D = 1,00 m - esconsidade 5° - areia extraída e brita produzida - alas retas</t>
  </si>
  <si>
    <t>Boca de BTTC D = 1,20 m - esconsidade 0° - areia e brita comerciais - alas esconsas</t>
  </si>
  <si>
    <t>Boca de BTTC D = 1,20 m - esconsidade 0° - areia e brita comerciais - alas retas</t>
  </si>
  <si>
    <t>Boca de BTTC D = 1,20 m - esconsidade 0° - areia extraída e brita produzida - alas esconsas</t>
  </si>
  <si>
    <t>Boca de BTTC D = 1,20 m - esconsidade 0° - areia extraída e brita produzida - alas retas</t>
  </si>
  <si>
    <t>Boca de BTTC D = 1,20 m - esconsidade 10° - areia e brita comerciais - alas retas</t>
  </si>
  <si>
    <t>Boca de BTTC D = 1,20 m - esconsidade 10° - areia extraída e brita produzida - alas retas</t>
  </si>
  <si>
    <t>Boca de BTTC D = 1,20 m - esconsidade 15° - areia e brita comerciais - alas esconsas</t>
  </si>
  <si>
    <t>Boca de BTTC D = 1,20 m - esconsidade 15° - areia e brita comerciais - alas retas</t>
  </si>
  <si>
    <t>Boca de BTTC D = 1,20 m - esconsidade 15° - areia extraída e brita produzida - alas esconsas</t>
  </si>
  <si>
    <t>Boca de BTTC D = 1,20 m - esconsidade 15° - areia extraída e brita produzida - alas retas</t>
  </si>
  <si>
    <t>Boca de BTTC D = 1,20 m - esconsidade 20° - areia e brita comerciais - alas retas</t>
  </si>
  <si>
    <t>Boca de BTTC D = 1,20 m - esconsidade 20° - areia extraída e brita produzida - alas retas</t>
  </si>
  <si>
    <t>Boca de BTTC D = 1,20 m - esconsidade 25° - areia e brita comerciais - alas retas</t>
  </si>
  <si>
    <t>Boca de BTTC D = 1,20 m - esconsidade 25° - areia extraída e brita produzida - alas retas</t>
  </si>
  <si>
    <t>Boca de BTTC D = 1,20 m - esconsidade 30° - areia e brita comerciais - alas esconsas</t>
  </si>
  <si>
    <t>Boca de BTTC D = 1,20 m - esconsidade 30° - areia e brita comerciais - alas retas</t>
  </si>
  <si>
    <t>Boca de BTTC D = 1,20 m - esconsidade 30° - areia extraída e brita produzida - alas esconsas</t>
  </si>
  <si>
    <t>Boca de BTTC D = 1,20 m - esconsidade 30° - areia extraída e brita produzida - alas retas</t>
  </si>
  <si>
    <t>Boca de BTTC D = 1,20 m - esconsidade 35° - areia e brita comerciais - alas retas</t>
  </si>
  <si>
    <t>Boca de BTTC D = 1,20 m - esconsidade 35° - areia extraída e brita produzida - alas retas</t>
  </si>
  <si>
    <t>Boca de BTTC D = 1,20 m - esconsidade 40° - areia e brita comerciais - alas retas</t>
  </si>
  <si>
    <t>Boca de BTTC D = 1,20 m - esconsidade 40° - areia extraída e brita produzida - alas retas</t>
  </si>
  <si>
    <t>Boca de BTTC D = 1,20 m - esconsidade 45° - areia e brita comerciais - alas esconsas</t>
  </si>
  <si>
    <t>Boca de BTTC D = 1,20 m - esconsidade 45° - areia e brita comerciais - alas retas</t>
  </si>
  <si>
    <t>Boca de BTTC D = 1,20 m - esconsidade 45° - areia extraída e brita produzida - alas esconsas</t>
  </si>
  <si>
    <t>Boca de BTTC D = 1,20 m - esconsidade 45° - areia extraída e brita produzida - alas retas</t>
  </si>
  <si>
    <t>Boca de BTTC D = 1,20 m - esconsidade 5° - areia e brita comerciais - alas retas</t>
  </si>
  <si>
    <t>Boca de BTTC D = 1,20 m - esconsidade 5° - areia extraída e brita produzida - alas retas</t>
  </si>
  <si>
    <t>Boca de BTTC D = 1,50 m - esconsidade 0° - areia e brita comerciais - alas esconsas</t>
  </si>
  <si>
    <t>Boca de BTTC D = 1,50 m - esconsidade 0° - areia e brita comerciais - alas retas</t>
  </si>
  <si>
    <t>Boca de BTTC D = 1,50 m - esconsidade 0° - areia extraída e brita produzida - alas esconsas</t>
  </si>
  <si>
    <t>Boca de BTTC D = 1,50 m - esconsidade 0° - areia extraída e brita produzida - alas retas</t>
  </si>
  <si>
    <t>Boca de BTTC D = 1,50 m - esconsidade 10° - areia e brita comerciais - alas retas</t>
  </si>
  <si>
    <t>Boca de BTTC D = 1,50 m - esconsidade 10° - areia extraída e brita produzida - alas retas</t>
  </si>
  <si>
    <t>Boca de BTTC D = 1,50 m - esconsidade 15° - areia e brita comerciais - alas esconsas</t>
  </si>
  <si>
    <t>Boca de BTTC D = 1,50 m - esconsidade 15° - areia e brita comerciais - alas retas</t>
  </si>
  <si>
    <t>Boca de BTTC D = 1,50 m - esconsidade 15° - areia extraída e brita produzida - alas esconsas</t>
  </si>
  <si>
    <t>Boca de BTTC D = 1,50 m - esconsidade 15° - areia extraída e brita produzida - alas retas</t>
  </si>
  <si>
    <t>Boca de BTTC D = 1,50 m - esconsidade 20° - areia e brita comerciais - alas retas</t>
  </si>
  <si>
    <t>Boca de BTTC D = 1,50 m - esconsidade 20° - areia extraída e brita produzida - alas retas</t>
  </si>
  <si>
    <t>Boca de BTTC D = 1,50 m - esconsidade 25° - areia e brita comerciais - alas retas</t>
  </si>
  <si>
    <t>Boca de BTTC D = 1,50 m - esconsidade 25° - areia extraída e brita produzida - alas retas</t>
  </si>
  <si>
    <t>Boca de BTTC D = 1,50 m - esconsidade 30° - areia e brita comerciais - alas esconsas</t>
  </si>
  <si>
    <t>Boca de BTTC D = 1,50 m - esconsidade 30° - areia e brita comerciais - alas retas</t>
  </si>
  <si>
    <t>Boca de BTTC D = 1,50 m - esconsidade 30° - areia extraída e brita produzida - alas esconsas</t>
  </si>
  <si>
    <t>Boca de BTTC D = 1,50 m - esconsidade 35° - areia e brita comerciais - alas retas</t>
  </si>
  <si>
    <t>Boca de BTTC D = 1,50 m - esconsidade 35° - areia extraída e brita produzida - alas retas</t>
  </si>
  <si>
    <t>Boca de BTTC D = 1,50 m - esconsidade 40° - areia e brita comerciais - alas retas</t>
  </si>
  <si>
    <t>Boca de BTTC D = 1,50 m - esconsidade 40° - areia extraída e brita produzida - alas retas</t>
  </si>
  <si>
    <t>Boca de BTTC D = 1,50 m - esconsidade 45° - areia e brita comerciais - alas esconsas</t>
  </si>
  <si>
    <t>Boca de BTTC D = 1,50 m - esconsidade 45° - areia e brita comerciais - alas retas</t>
  </si>
  <si>
    <t>Boca de BTTC D = 1,50 m - esconsidade 45° - areia extraída e brita produzida - alas esconsas</t>
  </si>
  <si>
    <t>Boca de BTTC D = 1,50 m - esconsidade 45° - areia extraída e brita produzida - alas retas</t>
  </si>
  <si>
    <t>Boca de BTTC D = 1,50 m - esconsidade 5° - areia e brita comerciais - alas retas</t>
  </si>
  <si>
    <t>Boca de BTTC D = 1,50 m - esconsidade 5° - areia extraída e brita produzida - alas retas</t>
  </si>
  <si>
    <t>Boca de BTTC D = 1,50 m esconsidade 30° - areia extraída e brita produzida - alas retas</t>
  </si>
  <si>
    <t>Confecção de tubos de concreto armado D = 0,60 m PA1 - areia e brita comerciais</t>
  </si>
  <si>
    <t>Confecção de tubos de concreto armado D = 0,60 m PA1 - areia extraída e brita produzida</t>
  </si>
  <si>
    <t>Confecção de tubos de concreto armado D = 0,60 m PA2 - areia e brita comerciais</t>
  </si>
  <si>
    <t>Confecção de tubos de concreto armado D = 0,60 m PA2 - areia extraída e brita produzida</t>
  </si>
  <si>
    <t>Confecção de tubos de concreto armado D = 0,60 m PA3 - areia e brita comerciais</t>
  </si>
  <si>
    <t>Confecção de tubos de concreto armado D = 0,60 m PA3 - areia extraída e brita produzida</t>
  </si>
  <si>
    <t>Confecção de tubos de concreto armado D = 0,60 m PA4 - areia e brita comerciais</t>
  </si>
  <si>
    <t>Confecção de tubos de concreto armado D = 0,60 m PA4 - areia extraída e brita produzida</t>
  </si>
  <si>
    <t>Confecção de tubos de concreto armado D = 0,80 m PA1 - areia e brita comerciais</t>
  </si>
  <si>
    <t>Confecção de tubos de concreto armado D = 0,80 m PA1 - areia extraída e brita produzida</t>
  </si>
  <si>
    <t>Confecção de tubos de concreto armado D = 0,80 m PA2 - areia e brita comerciais</t>
  </si>
  <si>
    <t>Confecção de tubos de concreto armado D = 0,80 m PA2 - areia extraída e brita produzida</t>
  </si>
  <si>
    <t>Confecção de tubos de concreto armado D = 0,80 m PA3 - areia e brita comerciais</t>
  </si>
  <si>
    <t>Confecção de tubos de concreto armado D = 0,80 m PA3 - areia extraída e brita produzida</t>
  </si>
  <si>
    <t>Confecção de tubos de concreto armado D = 0,80 m PA4 - areia e brita comerciais</t>
  </si>
  <si>
    <t>Confecção de tubos de concreto armado D = 0,80 m PA4 - areia extraída e brita produzida</t>
  </si>
  <si>
    <t>Confecção de tubos de concreto armado D = 1,00 m PA1 - areia e brita comerciais</t>
  </si>
  <si>
    <t>Confecção de tubos de concreto armado D = 1,00 m PA1 - areia extraída e brita produzida</t>
  </si>
  <si>
    <t>Confecção de tubos de concreto armado D = 1,00 m PA2 - areia e brita comerciais</t>
  </si>
  <si>
    <t>Confecção de tubos de concreto armado D = 1,00 m PA2 - areia extraída e brita produzida</t>
  </si>
  <si>
    <t>Confecção de tubos de concreto armado D = 1,00 m PA3 - areia e brita comerciais</t>
  </si>
  <si>
    <t>Confecção de tubos de concreto armado D = 1,00 m PA3 - areia extraída e brita produzida</t>
  </si>
  <si>
    <t>Confecção de tubos de concreto armado D = 1,00 m PA4 - areia e brita comerciais</t>
  </si>
  <si>
    <t>Confecção de tubos de concreto armado D = 1,00 m PA4 - areia extraída e brita produzida</t>
  </si>
  <si>
    <t>Confecção de tubos de concreto armado D = 1,20 m PA1 - areia e brita comerciais</t>
  </si>
  <si>
    <t>Confecção de tubos de concreto armado D = 1,20 m PA1 - areia extraída e brita produzida</t>
  </si>
  <si>
    <t>Confecção de tubos de concreto armado D = 1,20 m PA2 - areia e brita comerciais</t>
  </si>
  <si>
    <t>Confecção de tubos de concreto armado D = 1,20 m PA2 - areia extraída e brita produzida</t>
  </si>
  <si>
    <t>Confecção de tubos de concreto armado D = 1,20 m PA3 - areia e brita comerciais</t>
  </si>
  <si>
    <t>Confecção de tubos de concreto armado D = 1,20 m PA3 - areia extraída e brita produzida</t>
  </si>
  <si>
    <t>Confecção de tubos de concreto armado D = 1,20 m PA4 - areia e brita comerciais</t>
  </si>
  <si>
    <t>Confecção de tubos de concreto armado D = 1,20 m PA4 - areia extraída e brita produzida</t>
  </si>
  <si>
    <t>Confecção de tubos de concreto armado D = 1,50 m PA1 - areia e brita comerciais</t>
  </si>
  <si>
    <t>Confecção de tubos de concreto armado D = 1,50 m PA1 - areia extraída e brita produzida</t>
  </si>
  <si>
    <t>Confecção de tubos de concreto armado D = 1,50 m PA2 - areia e brita comerciais</t>
  </si>
  <si>
    <t>Confecção de tubos de concreto armado D = 1,50 m PA2 - areia extraída e brita produzida</t>
  </si>
  <si>
    <t>Confecção de tubos de concreto armado D = 1,50 m PA3 - areia e brita comerciais</t>
  </si>
  <si>
    <t>Confecção de tubos de concreto armado D = 1,50 m PA3 - areia extraída e brita produzida</t>
  </si>
  <si>
    <t>Confecção de tubos de concreto armado D = 1,50 m PA4 - areia e brita comerciais</t>
  </si>
  <si>
    <t>Confecção de tubos de concreto armado D = 1,50 m PA4 - areia extraída e brita produzida</t>
  </si>
  <si>
    <t>Corpo de BDTC D = 0,80 m PA1 - areia extraída e brita e pedra de mão produzidas</t>
  </si>
  <si>
    <t>Corpo de BDTC D = 0,80 m PA1 - areia, brita e pedra de mão comerciais</t>
  </si>
  <si>
    <t>Corpo de BDTC D = 0,80 m PA2 - areia extraída e brita e pedra de mão produzidas</t>
  </si>
  <si>
    <t>Corpo de BDTC D = 0,80 m PA2 - areia, brita e pedra de mão comerciais</t>
  </si>
  <si>
    <t>Corpo de BDTC D = 0,80 m PA3 - areia extraída e brita e pedra de mão produzidas</t>
  </si>
  <si>
    <t>Corpo de BDTC D = 0,80 m PA3 - areia, brita e pedra de mão comerciais</t>
  </si>
  <si>
    <t>Corpo de BDTC D = 0,80 m PA4 - areia extraída e brita e pedra de mão produzidas</t>
  </si>
  <si>
    <t>Corpo de BDTC D = 0,80 m PA4 - areia, brita e pedra de mão comerciais</t>
  </si>
  <si>
    <t>Corpo de BDTC D = 1,00 m PA1 - areia extraída e brita e pedra de mão produzidas</t>
  </si>
  <si>
    <t>Corpo de BDTC D = 1,00 m PA1 - areia, brita e pedra de mão comerciais</t>
  </si>
  <si>
    <t>Corpo de BDTC D = 1,00 m PA2 - areia extraída e brita e pedra de mão produzidas</t>
  </si>
  <si>
    <t>Corpo de BDTC D = 1,00 m PA2 - areia, brita e pedra de mão comerciais</t>
  </si>
  <si>
    <t>Corpo de BDTC D = 1,00 m PA3 - areia extraída e brita e pedra de mão produzidas</t>
  </si>
  <si>
    <t>Corpo de BDTC D = 1,00 m PA3 - areia, brita e pedra de mão comerciais</t>
  </si>
  <si>
    <t>Corpo de BDTC D = 1,00 m PA4 - areia extraída e brita e pedra de mão produzidas</t>
  </si>
  <si>
    <t>Corpo de BDTC D = 1,00 m PA4 - areia, brita e pedra de mão comerciais</t>
  </si>
  <si>
    <t>Corpo de BDTC D = 1,20 m PA1 - areia extraída e brita e pedra de mão produzidas</t>
  </si>
  <si>
    <t>Corpo de BDTC D = 1,20 m PA1 - areia, brita e pedra de mão comerciais</t>
  </si>
  <si>
    <t>Corpo de BDTC D = 1,20 m PA2 - areia extraída e brita e pedra de mão produzidas</t>
  </si>
  <si>
    <t>Corpo de BDTC D = 1,20 m PA2 - areia, brita e pedra de mão comerciais</t>
  </si>
  <si>
    <t>Corpo de BDTC D = 1,20 m PA3 - areia extraída e brita e pedra de mão produzidas</t>
  </si>
  <si>
    <t>Corpo de BDTC D = 1,20 m PA3 - areia, brita e pedra de mão comerciais</t>
  </si>
  <si>
    <t>Corpo de BDTC D = 1,20 m PA4 - areia extraída e brita e pedra de mão produzidas</t>
  </si>
  <si>
    <t>Corpo de BDTC D = 1,20 m PA4 - areia, brita e pedra de mão comerciais</t>
  </si>
  <si>
    <t>Corpo de BDTC D = 1,50 m PA1 - areia extraída e brita e pedra de mão produzidas</t>
  </si>
  <si>
    <t>Corpo de BDTC D = 1,50 m PA1 - areia, brita e pedra de mão comerciais</t>
  </si>
  <si>
    <t>Corpo de BDTC D = 1,50 m PA2 - areia extraída e brita e pedra de mão produzidas</t>
  </si>
  <si>
    <t>Corpo de BDTC D = 1,50 m PA2 - areia, brita e pedra de mão comerciais</t>
  </si>
  <si>
    <t>Corpo de BDTC D = 1,50 m PA3 - areia extraída e brita e pedra de mão produzidas</t>
  </si>
  <si>
    <t>Corpo de BDTC D = 1,50 m PA3 - areia, brita e pedra de mão comerciais</t>
  </si>
  <si>
    <t>Corpo de BDTC D = 1,50 m PA4 - areia extraída e brita e pedra de mão produzidas</t>
  </si>
  <si>
    <t>Corpo de BDTC D = 1,50 m PA4 - areia, brita e pedra de mão comerciais</t>
  </si>
  <si>
    <t>Corpo de BSTC D = 0,40 m PA1 - areia extraída e brita e pedra de mão produzidas</t>
  </si>
  <si>
    <t>Corpo de BSTC D = 0,40 m PA1 - areia, brita e pedra de mão comerciais</t>
  </si>
  <si>
    <t>Corpo de BSTC D = 0,40 m PA2 - areia extraída e brita e pedra de mão produzidas</t>
  </si>
  <si>
    <t>Corpo de BSTC D = 0,40 m PA2 - areia, brita e pedra de mão comerciais</t>
  </si>
  <si>
    <t>Corpo de BSTC D = 0,40 m PA3 - areia extraída e brita e pedra de mão produzidas</t>
  </si>
  <si>
    <t>Corpo de BSTC D = 0,40 m PA3 - areia, brita e pedra de mão comerciais</t>
  </si>
  <si>
    <t>Corpo de BSTC D = 0,40 m PA4 - areia extraída e brita e pedra de mão produzidas</t>
  </si>
  <si>
    <t>Corpo de BSTC D = 0,40 m PA4 - areia, brita e pedra de mão comerciais</t>
  </si>
  <si>
    <t>Corpo de BSTC D = 0,60 m PA1 - areia extraída e brita e pedra de mão produzidas</t>
  </si>
  <si>
    <t>Corpo de BSTC D = 0,60 m PA1 - areia, brita e pedra de mão comerciais</t>
  </si>
  <si>
    <t>Corpo de BSTC D = 0,60 m PA2 - areia extraída e brita e pedra de mão produzidas</t>
  </si>
  <si>
    <t>Corpo de BSTC D = 0,60 m PA2 - areia, brita e pedra de mão comerciais</t>
  </si>
  <si>
    <t>Corpo de BSTC D = 0,60 m PA3 - areia extraída e brita e pedra de mão produzidas</t>
  </si>
  <si>
    <t>Corpo de BSTC D = 0,60 m PA3 - areia, brita e pedra de mão comerciais</t>
  </si>
  <si>
    <t>Corpo de BSTC D = 0,60 m PA4 - areia extraída e brita e pedra de mão produzidas</t>
  </si>
  <si>
    <t>Corpo de BSTC D = 0,60 m PA4 - areia, brita e pedra de mão comerciais</t>
  </si>
  <si>
    <t>Corpo de BSTC D = 0,80 m PA1 - areia extraída e brita e pedra de mão produzidas</t>
  </si>
  <si>
    <t>Corpo de BSTC D = 0,80 m PA1 - areia, brita e pedra de mão comerciais</t>
  </si>
  <si>
    <t>Corpo de BSTC D = 0,80 m PA2 - areia extraída e brita e pedra de mão produzidas</t>
  </si>
  <si>
    <t>Corpo de BSTC D = 0,80 m PA2 - areia, brita e pedra de mão comerciais</t>
  </si>
  <si>
    <t>Corpo de BSTC D = 0,80 m PA3 - areia extraída e brita e pedra de mão produzidas</t>
  </si>
  <si>
    <t>Corpo de BSTC D = 0,80 m PA3 - areia, brita e pedra de mão comerciais</t>
  </si>
  <si>
    <t>Corpo de BSTC D = 0,80 m PA4 - areia extraída e brita e pedra de mão produzidas</t>
  </si>
  <si>
    <t>Corpo de BSTC D = 0,80 m PA4 - areia, brita e pedra de mão comerciais</t>
  </si>
  <si>
    <t>Corpo de BSTC D = 1,00 m PA1 - areia extraída e brita e pedra de mão produzidas</t>
  </si>
  <si>
    <t>Corpo de BSTC D = 1,00 m PA1 - areia, brita e pedra de mão comerciais</t>
  </si>
  <si>
    <t>Corpo de BSTC D = 1,00 m PA2 - areia extraída e brita e pedra de mão produzidas</t>
  </si>
  <si>
    <t>Corpo de BSTC D = 1,00 m PA2 - areia, brita e pedra de mão comerciais</t>
  </si>
  <si>
    <t>Corpo de BSTC D = 1,00 m PA3 - areia extraída e brita e pedra de mão produzidas</t>
  </si>
  <si>
    <t>Corpo de BSTC D = 1,00 m PA3 - areia, brita e pedra de mão comerciais</t>
  </si>
  <si>
    <t>Corpo de BSTC D = 1,00 m PA4 - areia extraída e brita e pedra de mão produzidas</t>
  </si>
  <si>
    <t>Corpo de BSTC D = 1,00 m PA4 - areia, brita e pedra de mão comerciais</t>
  </si>
  <si>
    <t>Corpo de BSTC D = 1,20 m PA1 - areia extraída e brita e pedra de mão produzidas</t>
  </si>
  <si>
    <t>Corpo de BSTC D = 1,20 m PA1 - areia, brita e pedra de mão comerciais</t>
  </si>
  <si>
    <t>Corpo de BSTC D = 1,20 m PA2 - areia extraída e brita e pedra de mão produzidas</t>
  </si>
  <si>
    <t>Corpo de BSTC D = 1,20 m PA2 - areia, brita e pedra de mão comerciais</t>
  </si>
  <si>
    <t>Corpo de BSTC D = 1,20 m PA3 - areia extraída e brita e pedra de mão produzidas</t>
  </si>
  <si>
    <t>Corpo de BSTC D = 1,20 m PA3 - areia, brita e pedra de mão comerciais</t>
  </si>
  <si>
    <t>Corpo de BSTC D = 1,20 m PA4 - areia extraída e brita e pedra de mão produzidas</t>
  </si>
  <si>
    <t>Corpo de BSTC D = 1,20 m PA4 - areia, brita e pedra de mão comerciais</t>
  </si>
  <si>
    <t>Corpo de BSTC D = 1,50 m PA1 - areia extraída e brita e pedra de mão produzidas</t>
  </si>
  <si>
    <t>Corpo de BSTC D = 1,50 m PA1 - areia, brita e pedra de mão comerciais</t>
  </si>
  <si>
    <t>Corpo de BSTC D = 1,50 m PA2 - areia extraída e brita e pedra de mão produzidas</t>
  </si>
  <si>
    <t>Corpo de BSTC D = 1,50 m PA2 - areia, brita e pedra de mão comerciais</t>
  </si>
  <si>
    <t>Corpo de BSTC D = 1,50 m PA3 - areia extraída e brita e pedra de mão produzidas</t>
  </si>
  <si>
    <t>Corpo de BSTC D = 1,50 m PA3 - areia, brita e pedra de mão comerciais</t>
  </si>
  <si>
    <t>Corpo de BSTC D = 1,50 m PA4 - areia extraída e brita e pedra de mão produzidas</t>
  </si>
  <si>
    <t>Corpo de BSTC D = 1,50 m PA4 - areia, brita e pedra de mão comerciais</t>
  </si>
  <si>
    <t>Corpo de BTTC D = 1,00 m PA1 - areia extraída e brita e pedra de mão produzidas</t>
  </si>
  <si>
    <t>Corpo de BTTC D = 1,00 m PA1 - areia, brita e pedra de mão comerciais</t>
  </si>
  <si>
    <t>Corpo de BTTC D = 1,00 m PA2 - areia extraída e brita e pedra de mão produzidas</t>
  </si>
  <si>
    <t>Corpo de BTTC D = 1,00 m PA2 - areia, brita e pedra de mão comerciais</t>
  </si>
  <si>
    <t>Corpo de BTTC D = 1,00 m PA3 - areia extraída e brita e pedra de mão produzidas</t>
  </si>
  <si>
    <t>Corpo de BTTC D = 1,00 m PA3 - areia, brita e pedra de mão comerciais</t>
  </si>
  <si>
    <t>Corpo de BTTC D = 1,00 m PA4 - areia extraída e brita e pedra de mão produzidas</t>
  </si>
  <si>
    <t>Corpo de BTTC D = 1,00 m PA4 - areia, brita e pedra de mão comerciais</t>
  </si>
  <si>
    <t>Corpo de BTTC D = 1,20 m PA1 - areia extraída e brita e pedra de mão produzidas</t>
  </si>
  <si>
    <t>Corpo de BTTC D = 1,20 m PA1 - areia, brita e pedra de mão comerciais</t>
  </si>
  <si>
    <t>Corpo de BTTC D = 1,20 m PA2 - areia extraída e brita e pedra de mão produzidas</t>
  </si>
  <si>
    <t>Corpo de BTTC D = 1,20 m PA2 - areia, brita e pedra de mão comerciais</t>
  </si>
  <si>
    <t>Corpo de BTTC D = 1,20 m PA3 - areia extraída e brita e pedra de mão produzidas</t>
  </si>
  <si>
    <t>Corpo de BTTC D = 1,20 m PA3 - areia, brita e pedra de mão comerciais</t>
  </si>
  <si>
    <t>Corpo de BTTC D = 1,20 m PA4 - areia extraída e brita e pedra de mão produzidas</t>
  </si>
  <si>
    <t>Corpo de BTTC D = 1,20 m PA4 - areia, brita e pedra de mão comerciais</t>
  </si>
  <si>
    <t>Corpo de BTTC D = 1,50 m PA1 - areia extraída e brita e pedra de mão produzidas</t>
  </si>
  <si>
    <t>Corpo de BTTC D = 1,50 m PA1 - areia, brita e pedra de mão comerciais</t>
  </si>
  <si>
    <t>Corpo de BTTC D = 1,50 m PA2 - areia extraída e brita e pedra de mão produzidas</t>
  </si>
  <si>
    <t>Corpo de BTTC D = 1,50 m PA2 - areia, brita e pedra de mão comerciais</t>
  </si>
  <si>
    <t>Corpo de BTTC D = 1,50 m PA3 - areia extraída e brita e pedra de mão produzidas</t>
  </si>
  <si>
    <t>Corpo de BTTC D = 1,50 m PA3 - areia, brita e pedra de mão comerciais</t>
  </si>
  <si>
    <t>Corpo de BTTC D = 1,50 m PA4 - areia extraída e brita e pedra de mão produzidas</t>
  </si>
  <si>
    <t>Corpo de BTTC D = 1,50 m PA4 - areia, brita e pedra de mão comerciais</t>
  </si>
  <si>
    <t>Dentes para bueiros duplos D = 0,80 m - areia extraída e brita e pedra de mão produzidas</t>
  </si>
  <si>
    <t>Dentes para bueiros duplos D = 0,80 m - areia, brita e pedra de mão comerciais</t>
  </si>
  <si>
    <t>Dentes para bueiros duplos D = 1,00 m - areia extraída e brita e pedra de mão produzidas</t>
  </si>
  <si>
    <t>Dentes para bueiros duplos D = 1,00 m - areia, brita e pedra de mão comerciais</t>
  </si>
  <si>
    <t>Dentes para bueiros duplos D = 1,20 m - areia extraída e brita e pedra de mão produzidas</t>
  </si>
  <si>
    <t>Dentes para bueiros duplos D = 1,20 m - areia, brita e pedra de mão comerciais</t>
  </si>
  <si>
    <t>Dentes para bueiros duplos D = 1,50 m - areia extraída e brita e pedra de mão produzidas</t>
  </si>
  <si>
    <t>Dentes para bueiros duplos D = 1,50 m - areia, brita e pedra de mão comerciais</t>
  </si>
  <si>
    <t>Dentes para bueiros simples D = 0,40 m - areia extraída e brita e pedra de mão produzidas</t>
  </si>
  <si>
    <t>Dentes para bueiros simples D = 0,40 m - areia, brita e pedra de mão comerciais</t>
  </si>
  <si>
    <t>Dentes para bueiros simples D = 0,60 m - areia extraída e brita e pedra de mão produzidas</t>
  </si>
  <si>
    <t>Dentes para bueiros simples D = 0,60 m - areia, brita e pedra de mão comerciais</t>
  </si>
  <si>
    <t>Dentes para bueiros simples D = 0,80 m - areia extraída e brita e pedra de mão produzidas</t>
  </si>
  <si>
    <t>Dentes para bueiros simples D = 0,80 m - areia, brita e pedra de mão comerciais</t>
  </si>
  <si>
    <t>Dentes para bueiros simples D = 1,00 m - areia extraída e brita e pedra de mão produzidas</t>
  </si>
  <si>
    <t>Dentes para bueiros simples D = 1,00 m - areia, brita e pedra de mão comerciais</t>
  </si>
  <si>
    <t>Dentes para bueiros simples D = 1,20 m - areia extraída e brita e pedra de mão produzidas</t>
  </si>
  <si>
    <t>Dentes para bueiros simples D = 1,20 m - areia, brita e pedra de mão comerciais</t>
  </si>
  <si>
    <t>Dentes para bueiros simples D = 1,50 m - areia extraída e brita e pedra de mão produzidas</t>
  </si>
  <si>
    <t>Dentes para bueiros simples D = 1,50 m - areia, brita e pedra de mão comerciais</t>
  </si>
  <si>
    <t>Dentes para bueiros triplos D = 1,00 m - areia extraída e brita e pedra de mão produzidas</t>
  </si>
  <si>
    <t>Dentes para bueiros triplos D = 1,00 m - areia, brita e pedra de mão comerciais</t>
  </si>
  <si>
    <t>Dentes para bueiros triplos D = 1,20 m - areia extraída e brita e pedra de mão produzidas</t>
  </si>
  <si>
    <t>Dentes para bueiros triplos D = 1,20 m - areia, brita e pedra de mão comerciais</t>
  </si>
  <si>
    <t>Dentes para bueiros triplos D = 1,50 m - areia extraída e brita e pedra de mão produzidas</t>
  </si>
  <si>
    <t>Dentes para bueiros triplos D = 1,50 m - areia, brita e pedra de mão comerciais</t>
  </si>
  <si>
    <t>Alvenaria de blocos de concreto 19 x 19 x 39 cm com espessura de 20 cm com argamassa traço 1:0,5:3,5 - areia comercial</t>
  </si>
  <si>
    <t>Alvenaria de blocos de concreto 19 x 19 x 39 cm com espessura de 20 cm com argamassa traço 1:0,5:3,5 - areia extraída</t>
  </si>
  <si>
    <t>Bacia de contenção para tanque de emulsão de 30.000 l - inclusive demolição</t>
  </si>
  <si>
    <t>Canaleta perfil cartola 50 x 70 x 3 mm - aba 20 mm</t>
  </si>
  <si>
    <t>Chapisco com argamassa de cimento e areia 1:3 - aplicação manual</t>
  </si>
  <si>
    <t>Cobertura em chapas zincadas com espessura de 0,43 mm - utilização 2 vezes</t>
  </si>
  <si>
    <t>Depósito de óleo para oficina - inclusive demolição</t>
  </si>
  <si>
    <t>Dique de contenção para usina de asfalto a quente - inclusive demolição</t>
  </si>
  <si>
    <t>Emboço com argamassa de cimento, cal hidratada e areia 1:2:8 com espessura de 2 cm - aplicação manual</t>
  </si>
  <si>
    <t>Fornecimento e instalação de extintor de espuma 10 l</t>
  </si>
  <si>
    <t>Instalação da central de britagem com capacidade de 80 m³/h</t>
  </si>
  <si>
    <t>Instalação da central de concreto com capacidade de 150 m³/h</t>
  </si>
  <si>
    <t>Instalação da central de concreto com capacidade de 30 m³/h</t>
  </si>
  <si>
    <t>Instalação da central de concreto com capacidade de 40 m³/h</t>
  </si>
  <si>
    <t>Instalação da usina de asfalto a quente capacidade de 120 t/h</t>
  </si>
  <si>
    <t>Instalação da usina de pré-misturado a frio com capacidade de 60 t/h</t>
  </si>
  <si>
    <t>Instalação da usina misturadora de solos com capacidade de 300 t/h</t>
  </si>
  <si>
    <t>Lastro de brita comercial - espalhamento mecânico</t>
  </si>
  <si>
    <t>Montagem e desmontagem da central de britagem com capacidade de 80 m³/h - inclusive construção de aterro, construção e demolição de rampa e bases</t>
  </si>
  <si>
    <t>Montagem e desmontagem da central de concreto com capacidade de 150 m³/h - inclusive construção e demolição de bases, rampas e depósitos de agregados</t>
  </si>
  <si>
    <t>Montagem e desmontagem da central de concreto com capacidade de 30 m³/h - inclusive construção e demolição de bases, rampas e depósitos de agregados</t>
  </si>
  <si>
    <t>Montagem e desmontagem da central de concreto com capacidade de 40 m³/h - inclusive construção e demolição de bases, rampas e depósitos de agregados</t>
  </si>
  <si>
    <t>Montagem e desmontagem da usina de asfalto a quente com capacidade de 120 t/h - inclusive construção e demolição de bases, rampas, depósitos de agregados e dique de contenção</t>
  </si>
  <si>
    <t>Montagem e desmontagem da usina de pré-misturado a frio com capacidade de 60 t/h - inclusive construção e demolição de bases, rampas, depósitos de agregados e bacia de contenção</t>
  </si>
  <si>
    <t>Montagem e desmontagem da usina misturadora de solos com capacidade de 300 t/h - inclusive construção e demolição de bases, rampas e depósitos de agregados</t>
  </si>
  <si>
    <t>Muro em alvenaria de blocos de concreto com espessura de 0,20 m h = 1,0 m</t>
  </si>
  <si>
    <t>Posto de combustível - com reaproveitamento de 2 vezes do tanque/bomba/cobertura - inclusive demolição</t>
  </si>
  <si>
    <t>Rampa de lavagem - inclusive demolição</t>
  </si>
  <si>
    <t>Rampa para acesso do misturador de agregados para centrais de 30 m³ e 40 m³ - inclusive demolição</t>
  </si>
  <si>
    <t>Rampa para acesso do misturador de agregados para central de 150 m³ - inclusive demolição</t>
  </si>
  <si>
    <t>Rampa para acesso do misturador de agregados para central de britagem - inclusive demolição</t>
  </si>
  <si>
    <t>Rampa para acesso do misturador de agregados para PMF - inclusive demolição</t>
  </si>
  <si>
    <t>Rampa para acesso do misturador de agregados para usina de asfalto a quente - inclusive demolição</t>
  </si>
  <si>
    <t>Rampa para acesso do misturador de agregados para usina de solos - inclusive demolição</t>
  </si>
  <si>
    <t>Selador acrílico - camada de fundo com aplicação manual</t>
  </si>
  <si>
    <t>Sistema separador água e óleo, inclusive demolição</t>
  </si>
  <si>
    <t>Tinta látex - duas camadas com aplicação manual</t>
  </si>
  <si>
    <t>Argamassa autoadensável para reparos e grauteamento - confecção em misturador e lançamento manual</t>
  </si>
  <si>
    <t>Argamassa de cimento e areia 1:1 - confecção em betoneira e lançamento manual - areia comercial</t>
  </si>
  <si>
    <t>Argamassa de cimento e areia 1:1 - confecção em betoneira e lançamento manual - areia extraída</t>
  </si>
  <si>
    <t>Argamassa de cimento e areia 1:2 - confecção em betoneira e lançamento manual - areia comercial</t>
  </si>
  <si>
    <t>Argamassa de cimento e areia 1:2 - confecção em betoneira e lançamento manual - areia extraída</t>
  </si>
  <si>
    <t>Argamassa de cimento e areia 1:3 - confecção em betoneira e lançamento manual - areia comercial</t>
  </si>
  <si>
    <t>Argamassa de cimento e areia 1:3 - confecção em betoneira e lançamento manual - areia extraída</t>
  </si>
  <si>
    <t>Argamassa de cimento e areia 1:3 com 8% de microssílica - confecção em betoneira e lançamento manual - areia comercial</t>
  </si>
  <si>
    <t>Argamassa de cimento e areia 1:3 com 8% de microssílica - confecção em betoneira e lançamento manual - areia extraída</t>
  </si>
  <si>
    <t>Argamassa de cimento e areia 1:4 - confecção em betoneira e lançamento manual - areia comercial</t>
  </si>
  <si>
    <t>Argamassa de cimento e areia 1:4 - confecção em betoneira e lançamento manual - areia extraída</t>
  </si>
  <si>
    <t>Argamassa de cimento e areia com aditivo aglutinante 1:8 - confecção em betoneira e lançamento manual - areia comercial</t>
  </si>
  <si>
    <t>Argamassa de cimento e areia com aditivo aglutinante 1:8 - confecção em betoneira e lançamento manual - areia extraída</t>
  </si>
  <si>
    <t>Argamassa de cimento, cal hidratada e areia 1:0,5:3,5 - confecção em betoneira e lançamento manual - areia comercial</t>
  </si>
  <si>
    <t>Argamassa de cimento, cal hidratada e areia 1:0,5:3,5 - confecção em betoneira e lançamento manual - areia extraída</t>
  </si>
  <si>
    <t>Argamassa de cimento, cal hidratada e areia 1:0,5:8 - confecção em betoneira e lançamento manual - areia comercial</t>
  </si>
  <si>
    <t>Argamassa de cimento, cal hidratada e areia 1:0,5:8 - confecção em betoneira e lançamento manual - areia extraída</t>
  </si>
  <si>
    <t>Argamassa de cimento, cal hidratada e areia 1:1:6 - confecção em betoneira e lançamento manual - areia comercial</t>
  </si>
  <si>
    <t>Argamassa de cimento, cal hidratada e areia 1:1:6 - confecção em betoneira e lançamento manual - areia extraída</t>
  </si>
  <si>
    <t>Argamassa de cimento, cal hidratada e areia 1:2:10 - confecção em betoneira e lançamento manual - areia comercial</t>
  </si>
  <si>
    <t>Argamassa de cimento, cal hidratada e areia 1:2:10 - confecção em betoneira e lançamento manual - areia extraída</t>
  </si>
  <si>
    <t>Argamassa de cimento, cal hidratada e areia 1:2:6 - confecção em betoneira e lançamento manual - areia comercial</t>
  </si>
  <si>
    <t>Argamassa de cimento, cal hidratada e areia 1:2:6 - confecção em betoneira e lançamento manual - areia extraída</t>
  </si>
  <si>
    <t>Argamassa de cimento, cal hidratada e areia 1:2:7 - confecção em betoneira e lançamento manual - areia comercial</t>
  </si>
  <si>
    <t>Argamassa de cimento, cal hidratada e areia 1:2:7 - confecção em betoneira e lançamento manual - areia extraída</t>
  </si>
  <si>
    <t>Argamassa de cimento, cal hidratada e areia 1:2:8 - confecção em betoneira e lançamento manual - areia comercial</t>
  </si>
  <si>
    <t>Argamassa de cimento, cal hidratada e areia 1:2:8 - confecção em betoneira e lançamento manual - areia extraída</t>
  </si>
  <si>
    <t>Argamassa de cimento, cal hidratada e areia 1:2:9 - confecção em betoneira e lançamento manual - areia comercial</t>
  </si>
  <si>
    <t>Argamassa de cimento, cal hidratada e areia 1:2:9 - confecção em betoneira e lançamento manual - areia extraída</t>
  </si>
  <si>
    <t>Argamassa para reparos e grauteamento - confecção em misturador e lançamento manual</t>
  </si>
  <si>
    <t>Argamassa polimérica de alto desempenho projetada para reparos superficiais e reforços estruturais - confecção em misturador e lançamento projetado</t>
  </si>
  <si>
    <t>Concreto autoadensável com silicato de alumínio fck = 20 MPa - confecção em betoneira e lançamento manual - areia e brita comerciais</t>
  </si>
  <si>
    <t>Concreto autoadensável com silicato de alumínio fck = 20 MPa - confecção em betoneira e lançamento manual - areia extraída e brita produzida</t>
  </si>
  <si>
    <t>Concreto autoadensável com silicato de alumínio fck = 20 MPa - confecção em central dosadora de 30 m³/h - areia e brita comerciais</t>
  </si>
  <si>
    <t>Concreto autoadensável com silicato de alumínio fck = 25 MPa - confecção em central dosadora de 30 m³/h - areia e brita comerciais</t>
  </si>
  <si>
    <t>Concreto autoadensável com silicato de alumínio fck = 30 MPa - confecção em central dosadora de 30 m³/h - areia e brita comerciais</t>
  </si>
  <si>
    <t>Concreto autoadensável com silicato de alumínio fck = 35 MPa - confecção em central dosadora de 30 m³/h - areia e brita comerciais</t>
  </si>
  <si>
    <t>Concreto autoadensável com silicato de alumínio fck = 40 MPa - confecção em central dosadora de 30 m³/h - areia e brita comerciais</t>
  </si>
  <si>
    <t>Concreto autoadensável com silicato de alumínio fck = 45 MPa - confecção em central dosadora de 30 m³/h - areia e brita comerciais</t>
  </si>
  <si>
    <t>Concreto autoadensável com silicato de alumínio fck = 50 MPa - confecção em central dosadora de 30 m³/h - areia e brita comerciais</t>
  </si>
  <si>
    <t>Concreto ciclópico fck = 20 MPa - confecção em betoneira e lançamento manual - areia extraída, brita e pedra de mão produzidas</t>
  </si>
  <si>
    <t>Concreto ciclópico fck = 20 MPa - confecção em betoneira e lançamento manual - areia, brita e pedra de mão comerciais</t>
  </si>
  <si>
    <t>Concreto com 10% de microssílica fck = 45 MPa - confecção em central dosadora de 30 m³/h - areia e brita comerciais</t>
  </si>
  <si>
    <t>Concreto com 10% de microssílica fck = 50 MPa - confecção em central dosadora de 30 m³/h - areia e brita comerciais</t>
  </si>
  <si>
    <t>Concreto com 8% de microssílica fck = 25 MPa - confecção em central dosadora de 30 m³/h - areia e brita comerciais</t>
  </si>
  <si>
    <t>Concreto com 8% de microssílica fck = 30 MPa - confecção em central dosadora de 30 m³/h - areia e brita comerciais</t>
  </si>
  <si>
    <t>Concreto com 8% de microssílica fck = 35 MPa - confecção em central dosadora de 30 m³/h - areia e brita comerciais</t>
  </si>
  <si>
    <t>Concreto com 8% de microssílica fck = 40 MPa - confecção em central dosadora de 30 m³/h - areia e brita comerciais</t>
  </si>
  <si>
    <t>Concreto com látex SBR fck = 25 MPa - confecção em betoneira e lançamento manual - areia e brita comerciais</t>
  </si>
  <si>
    <t>Concreto com látex SBR fck = 30 MPa - confecção em betoneira e lançamento manual - areia e brita comerciais</t>
  </si>
  <si>
    <t>Concreto fck = 15 MPa - confecção em betoneira e lançamento manual - areia e brita comerciais</t>
  </si>
  <si>
    <t>Concreto fck = 15 MPa - confecção em betoneira e lançamento manual - areia extraída e brita produzida</t>
  </si>
  <si>
    <t>Concreto fck = 20 MPa - confecção em betoneira e lançamento manual - areia extraída e brita produzida</t>
  </si>
  <si>
    <t>Concreto fck = 20 MPa - confecção em central dosadora de 30 m³/h - areia e brita comerciais</t>
  </si>
  <si>
    <t>Concreto fck = 20 MPa - confecção em central dosadora de 30 m³/h - areia extraída e brita produzida</t>
  </si>
  <si>
    <t>Concreto fck = 20 MPa - confecção em central dosadora de 40 m³/h - areia e brita comerciais</t>
  </si>
  <si>
    <t>Concreto fck = 20 MPa - confecção em central dosadora de 40 m³/h - areia extraída e brita produzida</t>
  </si>
  <si>
    <t>Concreto fck = 25 MPa - confecção em betoneira e lançamento manual - areia e brita comerciais</t>
  </si>
  <si>
    <t>Concreto fck = 25 MPa - confecção em betoneira e lançamento manual - areia extraída e brita produzida</t>
  </si>
  <si>
    <t>Concreto fck = 25 MPa - confecção em central dosadora de 30 m³/h - areia e brita comerciais</t>
  </si>
  <si>
    <t>Concreto fck = 25 MPa - confecção em central dosadora de 30 m³/h - areia extraída e brita produzida</t>
  </si>
  <si>
    <t>Concreto fck = 25 MPa - confecção em central dosadora de 40 m³/h - areia e brita comerciais</t>
  </si>
  <si>
    <t>Concreto fck = 25 MPa - confecção em central dosadora de 40 m³/h - areia extraída e brita produzida</t>
  </si>
  <si>
    <t>Concreto fck = 25 MPa para pré-moldados (mourões) - confecção em betoneira e lançamento manual - areia e brita comerciais</t>
  </si>
  <si>
    <t>Concreto fck = 25 MPa para pré-moldados (mourões) - confecção em betoneira e lançamento manual - areia extraída e brita produzida</t>
  </si>
  <si>
    <t>Concreto fck = 30 MPa - confecção em betoneira e lançamento manual - areia e brita comerciais</t>
  </si>
  <si>
    <t>Concreto fck = 30 MPa - confecção em betoneira e lançamento manual - areia extraída e brita produzida</t>
  </si>
  <si>
    <t>Concreto fck = 30 MPa - confecção em central dosadora de 30 m³/h - areia e brita comerciais</t>
  </si>
  <si>
    <t>Concreto fck = 30 MPa - confecção em central dosadora de 30 m³/h - areia extraída e brita produzida</t>
  </si>
  <si>
    <t>Concreto fck = 30 MPa - confecção em central dosadora de 40 m³/h - areia e brita comerciais</t>
  </si>
  <si>
    <t>Concreto fck = 30 MPa - confecção em central dosadora de 40 m³/h - areia extraída e brita produzida</t>
  </si>
  <si>
    <t>Concreto fck = 35 MPa - confecção em betoneira e lançamento manual - areia e brita comerciais</t>
  </si>
  <si>
    <t>Concreto fck = 35 MPa - confecção em betoneira e lançamento manual - areia extraída e brita produzida</t>
  </si>
  <si>
    <t>Concreto fck = 40 MPa - confecção em betoneira e lançamento manual - areia e brita comerciais</t>
  </si>
  <si>
    <t>Concreto fck = 40 MPa - confecção em betoneira e lançamento manual - areia extraída e brita produzida</t>
  </si>
  <si>
    <t>Concreto fctm,k = 4,5 MPa - confecção em central dosadora de 30 m³/h - areia e brita comerciais</t>
  </si>
  <si>
    <t>Concreto fctm,k = 4,5 MPa - confecção em central dosadora de 30 m³/h - areia extraída e brita produzida</t>
  </si>
  <si>
    <t>Concreto magro - confecção em betoneira e lançamento manual - areia extraída e brita produzida</t>
  </si>
  <si>
    <t>Concreto para bombeamento fck = 25 MPa - confecção em central dosadora de 30 m³/h - areia e brita comerciais</t>
  </si>
  <si>
    <t>Concreto para bombeamento fck = 25 MPa - confecção em central dosadora de 30 m³/h - areia extraída e brita produzida</t>
  </si>
  <si>
    <t>Concreto para bombeamento fck = 25 MPa - confecção em central dosadora de 40 m³/h - areia e brita comerciais</t>
  </si>
  <si>
    <t>Concreto para bombeamento fck = 25 MPa - confecção em central dosadora de 40 m³/h - areia extraída e brita produzida</t>
  </si>
  <si>
    <t>Concreto para bombeamento fck = 30 MPa - confecção em central dosadora de 30 m³/h - areia extraída e brita produzida</t>
  </si>
  <si>
    <t>Concreto para bombeamento fck = 30 MPa - confecção em central dosadora de 40 m³/h - areia e brita comerciais</t>
  </si>
  <si>
    <t>Concreto para bombeamento fck = 30 MPa - confecção em central dosadora de 40 m³/h - areia extraída e brita produzida</t>
  </si>
  <si>
    <t>Concreto para bombeamento fck = 35 MPa - confecção em central dosadora de 30 m³/h - areia e brita comerciais</t>
  </si>
  <si>
    <t>Concreto para bombeamento fck = 35 MPa - confecção em central dosadora de 40 m³/h - areia e brita comerciais</t>
  </si>
  <si>
    <t>Concreto para bombeamento fck = 35 MPa - confecção em central dosadora de 40 m³/h - areia extraída e brita produzida</t>
  </si>
  <si>
    <t>Concreto para bombeamento fck = 40 MPa - confecção em central dosadora de 30 m³/h - areia e brita comerciais</t>
  </si>
  <si>
    <t>Concreto para bombeamento fck = 40 MPa - confecção em central dosadora de 30 m³/h - areia extraída e brita produzida</t>
  </si>
  <si>
    <t>Concreto para bombeamento fck = 40 MPa - confecção em central dosadora de 40 m³/h - areia e brita comerciais</t>
  </si>
  <si>
    <t>Concreto para bombeamento fck = 40 MPa - confecção em central dosadora de 40 m³/h - areia extraída e brita produzida</t>
  </si>
  <si>
    <t>Concreto para sub-base adensado por vibração fck = 7,5 MPa - confecção em central dosadora de 30 m³/h - areia e brita comerciais</t>
  </si>
  <si>
    <t>Concreto para sub-base adensado por vibração fck = 7,5 MPa - confecção em central dosadora de 30 m³/h - areia extraída e brita produzida</t>
  </si>
  <si>
    <t>Concreto poroso para tubos de drenagem fck = 25 MPa - confecção em betoneira e lançamento manual - areia e brita comerciais</t>
  </si>
  <si>
    <t>Concreto poroso para tubos de drenagem fck = 25 MPa - confecção em betoneira e lançamento manual - areia extraída e brita produzida</t>
  </si>
  <si>
    <t>Concreto submerso fck = 20 MPa - confecção em central dosadora de 30 m³/h - areia e brita comerciais</t>
  </si>
  <si>
    <t>Concreto submerso fck = 25 MPa - confecção em central dosadora de 30 m³/h - areia e brita comerciais</t>
  </si>
  <si>
    <t>Concreto submerso fck = 30 MPa - confecção em central dosadora de 30 m³/h - areia e brita comerciais</t>
  </si>
  <si>
    <t>Concreto submerso fck = 35 MPa - confecção em central dosadora de 30 m³/h - areia e brita comerciais</t>
  </si>
  <si>
    <t>Concreto submerso fck = 40 MPa - confecção em central dosadora de 30 m³/h - areia e brita comerciais</t>
  </si>
  <si>
    <t>Lançamento livre de concreto usinado por meio de caminhão betoneira - confecção em central dosadora de 30 m³/h</t>
  </si>
  <si>
    <t>Lançamento livre de concreto usinado por meio de caminhão betoneira - confecção em central dosadora de 40 m³/h</t>
  </si>
  <si>
    <t>Lançamento manual de concreto usinado - confecção em central dosadora de 30 m³/h</t>
  </si>
  <si>
    <t>Lançamento manual de concreto usinado - confecção em central dosadora de 40 m³/h</t>
  </si>
  <si>
    <t>Lançamento mecânico de concreto com bomba lança sobre chassi com capacidade de 50 m³/h - confecção em central dosadora de 40 m³/h</t>
  </si>
  <si>
    <t>Lançamento mecânico de concreto com bomba rebocável com capacidade de 41 m³/h - confecção em central dosadora de 40 m³/h</t>
  </si>
  <si>
    <t>Microconcreto autoadensável para reparos e grauteamento - confecção em misturador e lançamento manual</t>
  </si>
  <si>
    <t>Microconcreto para reparos e grauteamento - confecção em misturador e lançamento manual</t>
  </si>
  <si>
    <t>Concreto fck = 20 MPa para projeção via seca - confecção em betoneira - areia e brita comerciais</t>
  </si>
  <si>
    <t>Concreto fck = 25 MPa para projeção via seca - confecção em betoneira - areia e brita comerciais</t>
  </si>
  <si>
    <t>Concreto fck = 30 MPa para projeção via seca - confecção em betoneira - areia e brita comerciais</t>
  </si>
  <si>
    <t>Concreto fck = 30 MPa para projeção via úmida - confecção em central dosadora de 30 m³/h - areia e brita comerciais</t>
  </si>
  <si>
    <t>Concreto fck = 40 MPa para projeção via seca - confecção em betoneira - areia e brita comerciais</t>
  </si>
  <si>
    <t>Concreto fck = 40 MPa para projeção via úmida - confecção em central dosadora de 30 m³/h - areia e brita comerciais</t>
  </si>
  <si>
    <t>Concreto projetado via seca fck = 20 MPa aplicado em pisos</t>
  </si>
  <si>
    <t>Concreto projetado via seca fck = 20 MPa aplicado em superfícies inclinadas e verticais</t>
  </si>
  <si>
    <t>Concreto projetado via seca fck = 20 MPa aplicado em teto</t>
  </si>
  <si>
    <t>Concreto projetado via seca fck = 25 MPa aplicado em pisos</t>
  </si>
  <si>
    <t>Concreto projetado via seca fck = 25 MPa aplicado em superfícies inclinadas e verticais</t>
  </si>
  <si>
    <t>Concreto projetado via seca fck = 25 MPa aplicado em teto</t>
  </si>
  <si>
    <t>Concreto projetado via seca fck = 30 MPa aplicado em pisos</t>
  </si>
  <si>
    <t>Concreto projetado via seca fck = 30 MPa aplicado em superfícies inclinadas e verticais</t>
  </si>
  <si>
    <t>Concreto projetado via seca fck = 30 MPa aplicado em teto</t>
  </si>
  <si>
    <t>Concreto projetado via seca fck = 40 MPa aplicado em pisos</t>
  </si>
  <si>
    <t>Concreto projetado via seca fck = 40 MPa aplicado em superfícies inclinadas e verticais</t>
  </si>
  <si>
    <t>Concreto projetado via seca fck = 40 MPa via seca aplicado em teto</t>
  </si>
  <si>
    <t>Concreto projetado via úmida fck = 30 MPa aplicado em túneis classe I com seção de 20 a 40 m²</t>
  </si>
  <si>
    <t>Concreto projetado via úmida fck = 30 MPa aplicado em túneis classe I com seção de 40 a 60 m²</t>
  </si>
  <si>
    <t>Concreto projetado via úmida fck = 30 MPa aplicado em túneis classe I com seção de 60 a 90 m²</t>
  </si>
  <si>
    <t>Concreto projetado via úmida fck = 30 MPa aplicado em túneis classe I com seção superior a 90 m²</t>
  </si>
  <si>
    <t>Concreto projetado via úmida fck = 30 MPa aplicado em túneis classe II com seção de 20 a 40 m²</t>
  </si>
  <si>
    <t>Concreto projetado via úmida fck = 30 MPa aplicado em túneis classe II com seção de 40 a 60 m²</t>
  </si>
  <si>
    <t>Concreto projetado via úmida fck = 30 MPa aplicado em túneis classe II com seção de 60 a 90 m²</t>
  </si>
  <si>
    <t>Concreto projetado via úmida fck = 30 MPa aplicado em túneis classe II com seção superior a 90 m²</t>
  </si>
  <si>
    <t>Concreto projetado via úmida fck = 30 MPa aplicado em túneis classe III com seção de 20 a 40 m²</t>
  </si>
  <si>
    <t>Concreto projetado via úmida fck = 30 MPa aplicado em túneis classe III com seção de 40 a 60 m²</t>
  </si>
  <si>
    <t>Concreto projetado via úmida fck = 30 MPa aplicado em túneis classe III com seção de 60 a 90 m²</t>
  </si>
  <si>
    <t>Concreto projetado via úmida fck = 30 MPa aplicado em túneis classe III com seção superior a 90 m²</t>
  </si>
  <si>
    <t>Concreto projetado via úmida fck = 30 MPa aplicado em túneis classe IV com seção de 20 a 40 m²</t>
  </si>
  <si>
    <t>Concreto projetado via úmida fck = 30 MPa aplicado em túneis classe IV com seção de 40 a 60 m²</t>
  </si>
  <si>
    <t>Concreto projetado via úmida fck = 30 MPa aplicado em túneis classe IV com seção de 60 a 90 m²</t>
  </si>
  <si>
    <t>Concreto projetado via úmida fck = 30 MPa aplicado em túneis classe IV com seção superior a 90 m²</t>
  </si>
  <si>
    <t>Concreto projetado via úmida fck = 30 MPa aplicado em túneis classe V com seção de 20 a 40 m²</t>
  </si>
  <si>
    <t>Concreto projetado via úmida fck = 30 MPa aplicado em túneis classe V com seção de 40 a 60 m²</t>
  </si>
  <si>
    <t>Concreto projetado via úmida fck = 30 MPa aplicado em túneis classe V com seção de 60 a 90 m²</t>
  </si>
  <si>
    <t>Concreto projetado via úmida fck = 30 MPa aplicado em túneis classe V com seção superior a 90 m²</t>
  </si>
  <si>
    <t>Concreto projetado via úmida fck = 30 MPa aplicado em túneis classe VI com seção de 20 a 40 m²</t>
  </si>
  <si>
    <t>Concreto projetado via úmida fck = 30 MPa aplicado em túneis classe VI com seção de 40 a 60 m²</t>
  </si>
  <si>
    <t>Concreto projetado via úmida fck = 30 MPa aplicado em túneis classe VI com seção de 60 a 90 m²</t>
  </si>
  <si>
    <t>Concreto projetado via úmida fck = 30 MPa aplicado em túneis classe VI com seção superior a 90 m²</t>
  </si>
  <si>
    <t>Concreto projetado via úmida fck = 40 MPa aplicado em túneis classe I com seção de 20 a 40 m²</t>
  </si>
  <si>
    <t>Concreto projetado via úmida fck = 40 MPa aplicado em túneis classe I com seção de 40 a 60 m²</t>
  </si>
  <si>
    <t>Concreto projetado via úmida fck = 40 MPa aplicado em túneis classe I com seção de 60 a 90 m²</t>
  </si>
  <si>
    <t>Concreto projetado via úmida fck = 40 MPa aplicado em túneis classe I com seção superior a 90 m²</t>
  </si>
  <si>
    <t>Concreto projetado via úmida fck = 40 MPa aplicado em túneis classe II com seção de 20 a 40 m²</t>
  </si>
  <si>
    <t>Concreto projetado via úmida fck = 40 MPa aplicado em túneis classe II com seção de 40 a 60 m²</t>
  </si>
  <si>
    <t>Concreto projetado via úmida fck = 40 MPa aplicado em túneis classe II com seção de 60 a 90 m²</t>
  </si>
  <si>
    <t>Concreto projetado via úmida fck = 40 MPa aplicado em túneis classe II com seção superior a 90 m²</t>
  </si>
  <si>
    <t>Concreto projetado via úmida fck = 40 MPa aplicado em túneis classe III com seção de 20 a 40 m²</t>
  </si>
  <si>
    <t>Concreto projetado via úmida fck = 40 MPa aplicado em túneis classe III com seção de 40 a 60 m²</t>
  </si>
  <si>
    <t>Concreto projetado via úmida fck = 40 MPa aplicado em túneis classe III com seção de 60 a 90 m²</t>
  </si>
  <si>
    <t>Concreto projetado via úmida fck = 40 MPa aplicado em túneis classe III com seção superior a 90 m²</t>
  </si>
  <si>
    <t>Concreto projetado via úmida fck = 40 MPa aplicado em túneis classe IV com seção de 20 a 40 m²</t>
  </si>
  <si>
    <t>Concreto projetado via úmida fck = 40 MPa aplicado em túneis classe IV com seção de 40 a 60 m²</t>
  </si>
  <si>
    <t>Concreto projetado via úmida fck = 40 MPa aplicado em túneis classe IV com seção de 60 a 90 m²</t>
  </si>
  <si>
    <t>Concreto projetado via úmida fck = 40 MPa aplicado em túneis classe IV com seção superior a 90 m²</t>
  </si>
  <si>
    <t>Concreto projetado via úmida fck = 40 MPa aplicado em túneis classe V com seção de 20 a 40 m²</t>
  </si>
  <si>
    <t>Concreto projetado via úmida fck = 40 MPa aplicado em túneis classe V com seção de 40 a 60 m²</t>
  </si>
  <si>
    <t>Concreto projetado via úmida fck = 40 MPa aplicado em túneis classe V com seção de 60 a 90 m²</t>
  </si>
  <si>
    <t>Concreto projetado via úmida fck = 40 MPa aplicado em túneis classe V com seção superior a 90 m²</t>
  </si>
  <si>
    <t>Concreto projetado via úmida fck = 40 MPa aplicado em túneis classe VI com seção de 20 a 40 m²</t>
  </si>
  <si>
    <t>Concreto projetado via úmida fck = 40 MPa aplicado em túneis classe VI com seção de 40 a 60 m²</t>
  </si>
  <si>
    <t>Concreto projetado via úmida fck = 40 MPa aplicado em túneis classe VI com seção de 60 a 90 m²</t>
  </si>
  <si>
    <t>Concreto projetado via úmida fck = 40 MPa aplicado em túneis classe VI com seção superior a 90 m²</t>
  </si>
  <si>
    <t>Corte a plasma CNC em chapa com espessura de 6,3 a 10 mm</t>
  </si>
  <si>
    <t>Corte a plasma manual em chapa de aço-carbono com espessura de 4 a 8 mm</t>
  </si>
  <si>
    <t>Corte a plasma manual em chapa de aço-carbono com espessura de 9 a 25 mm</t>
  </si>
  <si>
    <t>Corte a plasma manual em chapa de alumínio com espessura de 1,5 mm</t>
  </si>
  <si>
    <t>Corte de barras de aço CA-50 com maçarico oxiacetileno</t>
  </si>
  <si>
    <t>Corte de cantoneira de alumínio</t>
  </si>
  <si>
    <t>Corte de chapa de aço com guilhotina hidráulica</t>
  </si>
  <si>
    <t>Corte de chapas de aço com espessura de 12,5 mm com maçarico oxiacetileno</t>
  </si>
  <si>
    <t>Corte de chapas de aço com espessura de 16 mm com maçarico oxiacetileno</t>
  </si>
  <si>
    <t>Corte de chapas de aço com espessura de 3 mm com maçarico oxiacetileno</t>
  </si>
  <si>
    <t>Corte de chapas de aço com espessura de 5 mm com maçarico oxiacetileno</t>
  </si>
  <si>
    <t>Corte de chapas de aço com espessura de 8 mm com maçarico oxiacetileno</t>
  </si>
  <si>
    <t>Corte de chapas de aço com espessura de 9,5 mm com maçarico oxiacetileno</t>
  </si>
  <si>
    <t>Corte de perfil metálico com máquina policorte com espessura de até 1/8"</t>
  </si>
  <si>
    <t>Corte de trilho TR45 com utilização de equipamento leve</t>
  </si>
  <si>
    <t>Corte de trilho TR57 com utilização de equipamento leve</t>
  </si>
  <si>
    <t>Corte de trilho TR68 com utilização de equipamento leve</t>
  </si>
  <si>
    <t>Corte de trilho UIC60 com utilização de equipamento leve</t>
  </si>
  <si>
    <t>Dobramento de chapas metálicas com espessuras de até 10 mm</t>
  </si>
  <si>
    <t>Furação de trilho TR45 com utilização de equipamento leve</t>
  </si>
  <si>
    <t>Furação de trilho TR57 com utilização de equipamento leve</t>
  </si>
  <si>
    <t>Furação de trilho TR68 com utilização de equipamento leve</t>
  </si>
  <si>
    <t>Furação de trilho UIC60 com utilização de equipamento leve</t>
  </si>
  <si>
    <t>Perfuração de chapas metálicas com espessura de até 3 mm - D = 25 mm</t>
  </si>
  <si>
    <t>Solda com maçarico oxiacetileno de chapas de aço de 12,5 mm</t>
  </si>
  <si>
    <t>Solda com maçarico oxiacetileno de chapas de aço de 16 mm</t>
  </si>
  <si>
    <t>Solda com maçarico oxiacetileno de chapas de aço de 8 mm</t>
  </si>
  <si>
    <t>Solda com maçarico oxiacetileno de chapas de aço de 9,5 mm</t>
  </si>
  <si>
    <t>Solda elétrica manual de perfis metálicos e chapas de aço com eletrodo E70XX para beneficiamento de aço naval</t>
  </si>
  <si>
    <t>Solda tipo MIG/MAG automatizada</t>
  </si>
  <si>
    <t>Solda tipo MIG/MAG manual</t>
  </si>
  <si>
    <t>Contenção em areia-cimento ensacada com mistura de areia com 8% de cimento - confecção e assentamento</t>
  </si>
  <si>
    <t>Contenção em solo-cimento ensacado com mistura de solo de jazida com 8% de cimento - confecção e assentamento</t>
  </si>
  <si>
    <t>Enrocamento de pedra arrumada manualmente - pedra de mão comercial - fornecimento e assentamento</t>
  </si>
  <si>
    <t>Enrocamento de pedra arrumada manualmente - pedra de mão produzida - confecção e assentamento</t>
  </si>
  <si>
    <t>Enrocamento de pedra espalhada e compactada mecanicamente - pedra de mão comercial - fornecimento e assentamento</t>
  </si>
  <si>
    <t>Enrocamento de pedra jogada - pedra de mão comercial - fornecimento e assentamento</t>
  </si>
  <si>
    <t>Enrocamento de pedra jogada - pedra de mão produzida - confecção e assentamento</t>
  </si>
  <si>
    <t>Fabricação de blocos segmentais de face pré-moldados - C = 40 cm, L = 40 cm e H = 20 cm - massa de 25 kg</t>
  </si>
  <si>
    <t>Geocélula em PEAD, paredes perfuradas, soldadas - altura de 100 mm e 1.206 cm² de área de célula - fornecimento e instalação</t>
  </si>
  <si>
    <t>Geocélula em PEAD, paredes perfuradas, soldadas - altura de 100 mm e 289 cm² de área de célula - fornecimento e instalação</t>
  </si>
  <si>
    <t>Geocélula em PEAD, paredes perfuradas, soldadas - altura de 100 mm e 460 cm² de área de célula - fornecimento e instalação</t>
  </si>
  <si>
    <t>Geocélula em PEAD, paredes perfuradas, soldadas - altura de 150 mm e 1.206 cm² de área de célula - fornecimento e instalação</t>
  </si>
  <si>
    <t>Geocélula em PEAD, paredes perfuradas, soldadas - altura de 150 mm e 289 cm² de área de célula - fornecimento e instalação</t>
  </si>
  <si>
    <t>Geocélula em PEAD, paredes perfuradas, soldadas - altura de 150 mm e 460 cm² de área de célula - fornecimento e instalação</t>
  </si>
  <si>
    <t>Geocélula em PEAD, paredes perfuradas, soldadas - altura de 200 mm e 1.206 cm² de área de célula - fornecimento e instalação</t>
  </si>
  <si>
    <t>Geocélula em PEAD, paredes perfuradas, soldadas - altura de 200 mm e 289 cm² de área de célula - fornecimento e instalação</t>
  </si>
  <si>
    <t>Geocélula em PEAD, paredes perfuradas, soldadas - altura de 200 mm e 460 cm² de área de célula - fornecimento e instalação</t>
  </si>
  <si>
    <t>Geocélula em PEAD, paredes perfuradas, soldadas - altura de 75 mm e 1.206 cm² de área de célula - fornecimento e instalação</t>
  </si>
  <si>
    <t>Geocélula em PEAD, paredes perfuradas, soldadas - altura de 75 mm e 289 cm² de área de célula - fornecimento e instalação</t>
  </si>
  <si>
    <t>Geocélula em PEAD, paredes perfuradas, soldadas - altura de 75 mm e 460 cm² de área de célula - fornecimento e instalação</t>
  </si>
  <si>
    <t>Geogrelha unidirecional com resistência à tração de 100 kN/m - fornecimento e instalação</t>
  </si>
  <si>
    <t>Geogrelha unidirecional com resistência à tração de 150 kN/m - fornecimento e instalação</t>
  </si>
  <si>
    <t>Geogrelha unidirecional com resistência à tração de 200 kN/m - fornecimento e instalação</t>
  </si>
  <si>
    <t>Geogrelha unidirecional com resistência à tração de 300 kN/m - fornecimento e instalação</t>
  </si>
  <si>
    <t>Geogrelha unidirecional com resistência à tração de 400 kN/m - fornecimento e instalação</t>
  </si>
  <si>
    <t>Geogrelha unidirecional com resistência à tração de 50 kN/m - fornecimento e instalação</t>
  </si>
  <si>
    <t>Geogrelha unidirecional com resistência à tração de 90 kN/m - fornecimento e instalação</t>
  </si>
  <si>
    <t>Muro em blocos segmentais de face pré-moldados - C = 40 cm, L = 40 cm, e H = 20 cm com altura de 4 a 6 m - confecção e assentamento</t>
  </si>
  <si>
    <t>Muro em blocos segmentais de face pré-moldados - C = 40 cm, L = 40 cm, e H = 20 cm com altura de 6 a 8 m - confecção e assentamento</t>
  </si>
  <si>
    <t>Muro em blocos segmentais de face pré-moldados - C = 40 cm, L = 40 cm, e H = 20 cm com altura de 8 a 10 m - confecção e assentamento</t>
  </si>
  <si>
    <t>Muro em blocos segmentais de face pré-moldados - C = 40 cm, L = 40 cm, e H = 20 cm com altura de até 4 m - confecção e assentamento</t>
  </si>
  <si>
    <t>Pedra argamassada com cimento e areia 1:3 - areia e pedra de mão comercial - fornecimento e assentamento</t>
  </si>
  <si>
    <t>Pedra argamassada com cimento e areia 1:3 - areia extraída e pedra de mão produzida - confecção e assentamento</t>
  </si>
  <si>
    <t>Proteção de taludes rochosos com telas metálicas - resistência longitudinal à tração de 121 kN/m - fornecimento e posicionamento - inclusive cabos de aço, grampos e clipes de junção</t>
  </si>
  <si>
    <t>Tela metálica dobrada em L para muro em solo reforçado - C = 200 cm, L = 40 cm e H = 40 cm - fornecimento e instalação</t>
  </si>
  <si>
    <t>Tela metálica dobrada em L para muro em solo reforçado - C = 200 cm, L = 50 cm e H = 50 cm - fornecimento e instalação</t>
  </si>
  <si>
    <t>Abertura em muro de alvenaria de pedra argamassada com martelete</t>
  </si>
  <si>
    <t>Apicoamento manual de concreto</t>
  </si>
  <si>
    <t>Demolição de concreto armado com martelete e corte oxiacetileno</t>
  </si>
  <si>
    <t>Demolição de concreto simples com martelete</t>
  </si>
  <si>
    <t>Demolição manual de concreto armado</t>
  </si>
  <si>
    <t>Demolição manual de concreto simples</t>
  </si>
  <si>
    <t>Demolição manual de construções provisórias de madeira - sem reaproveitamento</t>
  </si>
  <si>
    <t>Demolição manual de construções provisórias de madeira, sem fechamento lateral e sem pavimentação</t>
  </si>
  <si>
    <t>Demolição mecânica de alvenaria com carregadeira de pneus</t>
  </si>
  <si>
    <t>Demolição mecânica de alvenaria com escavadeira hidráulica</t>
  </si>
  <si>
    <t>Demolição mecânica de concreto armado com escavadeira hidráulica</t>
  </si>
  <si>
    <t>Demolição mecânica de concreto simples com escavadeira hidráulica</t>
  </si>
  <si>
    <t>Fresagem de piso de concreto</t>
  </si>
  <si>
    <t>Perfuração em concreto com coroa diamantada - D = 100 mm</t>
  </si>
  <si>
    <t>Perfuração em concreto com coroa diamantada - D = 16 mm</t>
  </si>
  <si>
    <t>Perfuração em concreto com coroa diamantada - D = 20 mm</t>
  </si>
  <si>
    <t>Perfuração em concreto com coroa diamantada - D = 25 mm</t>
  </si>
  <si>
    <t>Perfuração em concreto com coroa diamantada - D = 32 mm</t>
  </si>
  <si>
    <t>Perfuração em concreto com coroa diamantada - D = 38 mm</t>
  </si>
  <si>
    <t>Perfuração em concreto com coroa diamantada - D = 44 mm</t>
  </si>
  <si>
    <t>Perfuração em concreto com coroa diamantada - D = 50 mm</t>
  </si>
  <si>
    <t>Perfuração em concreto com coroa diamantada - D = 63 mm</t>
  </si>
  <si>
    <t>Perfuração em concreto com coroa diamantada - D = 75 mm</t>
  </si>
  <si>
    <t>Perfuração em concreto com martelete elétrico - D = 10 mm</t>
  </si>
  <si>
    <t>Perfuração em concreto com martelete elétrico - D = 13,0 mm</t>
  </si>
  <si>
    <t>Perfuração em concreto com martelete elétrico - D = 14 mm</t>
  </si>
  <si>
    <t>Remoção de cerca com mourões de concreto</t>
  </si>
  <si>
    <t>Remoção de painel publicitário, tipo outdoor, com estrutura e suportes em madeira</t>
  </si>
  <si>
    <t>Remoção de paralelepípedos</t>
  </si>
  <si>
    <t>Remoção de tubos de concreto com diâmetro de 0,40 m a 1,00 m em valas e bueiros</t>
  </si>
  <si>
    <t>Remoção de tubos de concreto com diâmetro de 1,20 m a 1,50 m em valas e bueiros</t>
  </si>
  <si>
    <t>Derrocagem subaquática de material de 3ª categoria - carga e limpeza - plataforma com clamshell - flutuante e batelão rebocado de 100 t montado na obra - DMT até 200 m</t>
  </si>
  <si>
    <t>Derrocagem subaquática de material de 3ª categoria - carga e limpeza - plataforma com clamshell - flutuante e batelão rebocado de 100 t montado na obra - DMT de 1.000 a 1200 m</t>
  </si>
  <si>
    <t>Derrocagem subaquática de material de 3ª categoria - carga e limpeza - plataforma com clamshell - flutuante e batelão rebocado de 100 t montado na obra - DMT de 1.200 a 1.400 m</t>
  </si>
  <si>
    <t>Derrocagem subaquática de material de 3ª categoria - carga e limpeza - plataforma com clamshell - flutuante e batelão rebocado de 100 t montado na obra - DMT de 1.400 a 1.600 m</t>
  </si>
  <si>
    <t>Derrocagem subaquática de material de 3ª categoria - carga e limpeza - plataforma com clamshell - flutuante e batelão rebocado de 100 t montado na obra - DMT de 1.600 a 1.800 m</t>
  </si>
  <si>
    <t>Derrocagem subaquática de material de 3ª categoria - carga e limpeza - plataforma com clamshell - flutuante e batelão rebocado de 100 t montado na obra - DMT de 1.800 a 2.000 m</t>
  </si>
  <si>
    <t>Derrocagem subaquática de material de 3ª categoria - carga e limpeza - plataforma com clamshell - flutuante e batelão rebocado de 100 t montado na obra - DMT de 2.000 a 2.500 m</t>
  </si>
  <si>
    <t>Derrocagem subaquática de material de 3ª categoria - carga e limpeza - plataforma com clamshell - flutuante e batelão rebocado de 100 t montado na obra - DMT de 2.500 a 3.000 m</t>
  </si>
  <si>
    <t>Derrocagem subaquática de material de 3ª categoria - carga e limpeza - plataforma com clamshell - flutuante e batelão rebocado de 100 t montado na obra - DMT de 200 a 400 m</t>
  </si>
  <si>
    <t>Derrocagem subaquática de material de 3ª categoria - carga e limpeza - plataforma com clamshell - flutuante e batelão rebocado de 100 t montado na obra - DMT de 3.000 m</t>
  </si>
  <si>
    <t>Derrocagem subaquática de material de 3ª categoria - carga e limpeza - plataforma com clamshell - flutuante e batelão rebocado de 100 t montado na obra - DMT de 400 a 600 m</t>
  </si>
  <si>
    <t>Derrocagem subaquática de material de 3ª categoria - carga e limpeza - plataforma com clamshell - flutuante e batelão rebocado de 100 t montado na obra - DMT de 600 a 800 m</t>
  </si>
  <si>
    <t>Derrocagem subaquática de material de 3ª categoria - carga e limpeza - plataforma com clamshell - flutuante e batelão rebocado de 100 t montado na obra - DMT de 800 a 1.000 m</t>
  </si>
  <si>
    <t>Derrocagem subaquática de material de 3ª categoria - carga e limpeza - plataforma com clamshell - flutuante montado na obra - sem transporte</t>
  </si>
  <si>
    <t>Derrocagem subaquática de material de 3ª categoria - carga e limpeza - plataforma flutuante com clamshell - sem transporte</t>
  </si>
  <si>
    <t>Derrocagem subaquática de material de 3ª categoria - carga e limpeza - plataforma flutuante com clamshell e batelão rebocado de 100 t - DMT até 200 m</t>
  </si>
  <si>
    <t>Derrocagem subaquática de material de 3ª categoria - carga e limpeza - plataforma flutuante com clamshell e batelão rebocado de 100 t - DMT de 1.000 a 1.200 m</t>
  </si>
  <si>
    <t>Derrocagem subaquática de material de 3ª categoria - carga e limpeza - plataforma flutuante com clamshell e batelão rebocado de 100 t - DMT de 1.200 a 1.400 m</t>
  </si>
  <si>
    <t>Derrocagem subaquática de material de 3ª categoria - carga e limpeza - plataforma flutuante com clamshell e batelão rebocado de 100 t - DMT de 1.400 a 1.600 m</t>
  </si>
  <si>
    <t>Derrocagem subaquática de material de 3ª categoria - carga e limpeza - plataforma flutuante com clamshell e batelão rebocado de 100 t - DMT de 1.600 a 1.800 m</t>
  </si>
  <si>
    <t>Derrocagem subaquática de material de 3ª categoria - carga e limpeza - plataforma flutuante com clamshell e batelão rebocado de 100 t - DMT de 1.800 a 2.000 m</t>
  </si>
  <si>
    <t>Derrocagem subaquática de material de 3ª categoria - carga e limpeza - plataforma flutuante com clamshell e batelão rebocado de 100 t - DMT de 2.000 a 2.500 m</t>
  </si>
  <si>
    <t>Derrocagem subaquática de material de 3ª categoria - carga e limpeza - plataforma flutuante com clamshell e batelão rebocado de 100 t - DMT de 2.500 a 3.000 m</t>
  </si>
  <si>
    <t>Derrocagem subaquática de material de 3ª categoria - carga e limpeza - plataforma flutuante com clamshell e batelão rebocado de 100 t - DMT de 200 a 400 m</t>
  </si>
  <si>
    <t>Derrocagem subaquática de material de 3ª categoria - carga e limpeza - plataforma flutuante com clamshell e batelão rebocado de 100 t - DMT de 3.000 m</t>
  </si>
  <si>
    <t>Derrocagem subaquática de material de 3ª categoria - carga e limpeza - plataforma flutuante com clamshell e batelão rebocado de 100 t - DMT de 400 a 600 m</t>
  </si>
  <si>
    <t>Derrocagem subaquática de material de 3ª categoria - carga e limpeza - plataforma flutuante com clamshell e batelão rebocado de 100 t - DMT de 600 a 800 m</t>
  </si>
  <si>
    <t>Derrocagem subaquática de material de 3ª categoria - carga e limpeza - plataforma flutuante com clamshell e batelão rebocado de 100 t - DMT de 800 a 1.000 m</t>
  </si>
  <si>
    <t>Derrocagem subaquática de material de 3ª categoria - carga e limpeza com draga backhoe de 7 m³ - sem transporte</t>
  </si>
  <si>
    <t>Derrocagem subaquática de material de 3ª categoria - carga e limpeza com draga backhoe de 7 m³ - transporte com batelão autopropelido de 300 m³ - DMT até 200 m</t>
  </si>
  <si>
    <t>Derrocagem subaquática de material de 3ª categoria - carga e limpeza com draga backhoe de 7 m³ - transporte com batelão autopropelido de 300 m³ - DMT de 1.000 a 1.200 m</t>
  </si>
  <si>
    <t>Derrocagem subaquática de material de 3ª categoria - carga e limpeza com draga backhoe de 7 m³ - transporte com batelão autopropelido de 300 m³ - DMT de 1.200 a 1.400 m</t>
  </si>
  <si>
    <t>Derrocagem subaquática de material de 3ª categoria - carga e limpeza com draga backhoe de 7 m³ - transporte com batelão autopropelido de 300 m³ - DMT de 1.400 a 1.600 m</t>
  </si>
  <si>
    <t>Derrocagem subaquática de material de 3ª categoria - carga e limpeza com draga backhoe de 7 m³ - transporte com batelão autopropelido de 300 m³ - DMT de 1.600 a 1.800 m</t>
  </si>
  <si>
    <t>Derrocagem subaquática de material de 3ª categoria - carga e limpeza com draga backhoe de 7 m³ - transporte com batelão autopropelido de 300 m³ - DMT de 1.800 a 2.000 m</t>
  </si>
  <si>
    <t>Derrocagem subaquática de material de 3ª categoria - carga e limpeza com draga backhoe de 7 m³ - transporte com batelão autopropelido de 300 m³ - DMT de 2.000 a 2.500 m</t>
  </si>
  <si>
    <t>Derrocagem subaquática de material de 3ª categoria - carga e limpeza com draga backhoe de 7 m³ - transporte com batelão autopropelido de 300 m³ - DMT de 2.500 a 3.000 m</t>
  </si>
  <si>
    <t>Derrocagem subaquática de material de 3ª categoria - carga e limpeza com draga backhoe de 7 m³ - transporte com batelão autopropelido de 300 m³ - DMT de 200 a 400 m</t>
  </si>
  <si>
    <t>Derrocagem subaquática de material de 3ª categoria - carga e limpeza com draga backhoe de 7 m³ - transporte com batelão autopropelido de 300 m³ - DMT de 3.000 m</t>
  </si>
  <si>
    <t>Derrocagem subaquática de material de 3ª categoria - carga e limpeza com draga backhoe de 7 m³ - transporte com batelão autopropelido de 300 m³ - DMT de 400 a 600 m</t>
  </si>
  <si>
    <t>Derrocagem subaquática de material de 3ª categoria - carga e limpeza com draga backhoe de 7 m³ - transporte com batelão autopropelido de 300 m³ - DMT de 600 a 800 m</t>
  </si>
  <si>
    <t>Derrocagem subaquática de material de 3ª categoria - carga e limpeza com draga backhoe de 7 m³ - transporte com batelão autopropelido de 300 m³ - DMT de 800 a 1.000 m</t>
  </si>
  <si>
    <t>Derrocagem subaquática de material de 3ª categoria - malha de 1,5 m² - perfuração e detonação - plataforma autoelevatória com três torres de perfuração</t>
  </si>
  <si>
    <t>Derrocagem subaquática de material de 3ª categoria - malha de 1,5 m² - perfuração e detonação - plataforma autoelevatória montada na obra com três torres de perfuração</t>
  </si>
  <si>
    <t>Derrocagem subaquática de material de 3ª categoria - malha de 1,5 m² - perfuração e detonação - plataforma flutuante com duas torres de perfuração</t>
  </si>
  <si>
    <t>Derrocagem subaquática de material de 3ª categoria - malha de 1,5 m² - perfuração e detonação - plataforma flutuante com três torres de perfuração</t>
  </si>
  <si>
    <t>Derrocagem subaquática de material de 3ª categoria - malha de 1,5 m² - perfuração e detonação - plataforma flutuante com uma torre de perfuração</t>
  </si>
  <si>
    <t>Derrocagem subaquática de material de 3ª categoria - malha de 1,5 m² - perfuração e detonação - plataforma montada na obra com duas torres de perfuração</t>
  </si>
  <si>
    <t>Derrocagem subaquática de material de 3ª categoria - malha de 1,5 m² - perfuração e detonação - plataforma montada na obra com três torres de perfuração</t>
  </si>
  <si>
    <t>Derrocagem subaquática de material de 3ª categoria - malha de 1,5 m² - perfuração e detonação - plataforma montada na obra com uma torre de perfuração</t>
  </si>
  <si>
    <t>Derrocagem subaquática de material de 3ª categoria - malha de 2,5 m² - perfuração e detonação - plataforma com duas torres de perfuração</t>
  </si>
  <si>
    <t>Derrocagem subaquática de material de 3ª categoria - malha de 4,0 m² - perfuração e detonação - plataforma com duas torres de perfuração</t>
  </si>
  <si>
    <t>Levantamento batimétrico monofeixe longitudinal</t>
  </si>
  <si>
    <t>Levantamento batimétrico monofeixe transversal</t>
  </si>
  <si>
    <t>Levantamento batimétrico multifeixe</t>
  </si>
  <si>
    <t>Levantamento hidrométrico com ADCP em rios com velocidade de corrente acima de 1,5 m/s</t>
  </si>
  <si>
    <t>Levantamento hidrométrico com ADCP em rios com velocidade de corrente de 0,5 a 1,0 m/s</t>
  </si>
  <si>
    <t>Levantamento hidrométrico com ADCP em rios com velocidade de corrente de 1,0 a 1,5 m/s</t>
  </si>
  <si>
    <t>Dragagem de areia fina com draga de sucção e recalque - bomba de 1.350 kW e cortador de 170 kW - distância de recalque de 1.100 a 1.300 m</t>
  </si>
  <si>
    <t>Dragagem de areia fina com draga de sucção e recalque - bomba de 1.350 kW e cortador de 170 kW - distância de recalque de 1.300 a 1.500 m</t>
  </si>
  <si>
    <t>Dragagem de areia fina com draga de sucção e recalque - bomba de 1.350 kW e cortador de 170 kW - distância de recalque de 1.500 a 1.700 m</t>
  </si>
  <si>
    <t>Dragagem de areia fina com draga de sucção e recalque - bomba de 1.350 kW e cortador de 170 kW - distância de recalque de 1.700 a 1.900 m</t>
  </si>
  <si>
    <t>Dragagem de areia fina com draga de sucção e recalque - bomba de 1.350 kW e cortador de 170 kW - distância de recalque de 1.900 a 2.100 m</t>
  </si>
  <si>
    <t>Dragagem de areia fina com draga de sucção e recalque - bomba de 1.350 kW e cortador de 170 kW - distância de recalque de 10.100 a 10.300 m</t>
  </si>
  <si>
    <t>Dragagem de areia fina com draga de sucção e recalque - bomba de 1.350 kW e cortador de 170 kW - distância de recalque de 10.300 a 10.500 m</t>
  </si>
  <si>
    <t>Dragagem de areia fina com draga de sucção e recalque - bomba de 1.350 kW e cortador de 170 kW - distância de recalque de 10.500 a 10.700 m</t>
  </si>
  <si>
    <t>Dragagem de areia fina com draga de sucção e recalque - bomba de 1.350 kW e cortador de 170 kW - distância de recalque de 10.700 a 10.900 m</t>
  </si>
  <si>
    <t>Dragagem de areia fina com draga de sucção e recalque - bomba de 1.350 kW e cortador de 170 kW - distância de recalque de 10.900 a 11.100 m</t>
  </si>
  <si>
    <t>Dragagem de areia fina com draga de sucção e recalque - bomba de 1.350 kW e cortador de 170 kW - distância de recalque de 11.100 a 11.300 m</t>
  </si>
  <si>
    <t>Dragagem de areia fina com draga de sucção e recalque - bomba de 1.350 kW e cortador de 170 kW - distância de recalque de 11.300 a 11.500 m</t>
  </si>
  <si>
    <t>Dragagem de areia fina com draga de sucção e recalque - bomba de 1.350 kW e cortador de 170 kW - distância de recalque de 11.500 a 11.700 m</t>
  </si>
  <si>
    <t>Dragagem de areia fina com draga de sucção e recalque - bomba de 1.350 kW e cortador de 170 kW - distância de recalque de 11.700 a 11.900 m</t>
  </si>
  <si>
    <t>Dragagem de areia fina com draga de sucção e recalque - bomba de 1.350 kW e cortador de 170 kW - distância de recalque de 11.900 a 12.100 m</t>
  </si>
  <si>
    <t>Dragagem de areia fina com draga de sucção e recalque - bomba de 1.350 kW e cortador de 170 kW - distância de recalque de 2.100 a 2.300 m</t>
  </si>
  <si>
    <t>Dragagem de areia fina com draga de sucção e recalque - bomba de 1.350 kW e cortador de 170 kW - distância de recalque de 2.300 a 2.500 m</t>
  </si>
  <si>
    <t>Dragagem de areia fina com draga de sucção e recalque - bomba de 1.350 kW e cortador de 170 kW - distância de recalque de 2.500 a 2.700 m</t>
  </si>
  <si>
    <t>Dragagem de areia fina com draga de sucção e recalque - bomba de 1.350 kW e cortador de 170 kW - distância de recalque de 2.700 a 2.900 m</t>
  </si>
  <si>
    <t>Dragagem de areia fina com draga de sucção e recalque - bomba de 1.350 kW e cortador de 170 kW - distância de recalque de 2.900 a 3.100 m</t>
  </si>
  <si>
    <t>Dragagem de areia fina com draga de sucção e recalque - bomba de 1.350 kW e cortador de 170 kW - distância de recalque de 3.100 a 3.300 m</t>
  </si>
  <si>
    <t>Dragagem de areia fina com draga de sucção e recalque - bomba de 1.350 kW e cortador de 170 kW - distância de recalque de 3.300 a 3.500 m</t>
  </si>
  <si>
    <t>Dragagem de areia fina com draga de sucção e recalque - bomba de 1.350 kW e cortador de 170 kW - distância de recalque de 3.500 a 3.700 m</t>
  </si>
  <si>
    <t>Dragagem de areia fina com draga de sucção e recalque - bomba de 1.350 kW e cortador de 170 kW - distância de recalque de 3.700 a 3.900 m</t>
  </si>
  <si>
    <t>Dragagem de areia fina com draga de sucção e recalque - bomba de 1.350 kW e cortador de 170 kW - distância de recalque de 3.900 a 4.100 m</t>
  </si>
  <si>
    <t>Dragagem de areia fina com draga de sucção e recalque - bomba de 1.350 kW e cortador de 170 kW - distância de recalque de 4.100 a 4.300 m</t>
  </si>
  <si>
    <t>Dragagem de areia fina com draga de sucção e recalque - bomba de 1.350 kW e cortador de 170 kW - distância de recalque de 4.300 a 4.500 m</t>
  </si>
  <si>
    <t>Dragagem de areia fina com draga de sucção e recalque - bomba de 1.350 kW e cortador de 170 kW - distância de recalque de 4.500 a 4.700 m</t>
  </si>
  <si>
    <t>Dragagem de areia fina com draga de sucção e recalque - bomba de 1.350 kW e cortador de 170 kW - distância de recalque de 4.700 a 4.900 m</t>
  </si>
  <si>
    <t>Dragagem de areia fina com draga de sucção e recalque - bomba de 1.350 kW e cortador de 170 kW - distância de recalque de 4.900 a 5.100 m</t>
  </si>
  <si>
    <t>Dragagem de areia fina com draga de sucção e recalque - bomba de 1.350 kW e cortador de 170 kW - distância de recalque de 5.100 a 5.300 m</t>
  </si>
  <si>
    <t>Dragagem de areia fina com draga de sucção e recalque - bomba de 1.350 kW e cortador de 170 kW - distância de recalque de 5.300 a 5.500 m</t>
  </si>
  <si>
    <t>Dragagem de areia fina com draga de sucção e recalque - bomba de 1.350 kW e cortador de 170 kW - distância de recalque de 5.500 a 5.700 m</t>
  </si>
  <si>
    <t>Dragagem de areia fina com draga de sucção e recalque - bomba de 1.350 kW e cortador de 170 kW - distância de recalque de 5.700 a 5.900 m</t>
  </si>
  <si>
    <t>Dragagem de areia fina com draga de sucção e recalque - bomba de 1.350 kW e cortador de 170 kW - distância de recalque de 5.900 a 6.100 m</t>
  </si>
  <si>
    <t>Dragagem de areia fina com draga de sucção e recalque - bomba de 1.350 kW e cortador de 170 kW - distância de recalque de 500 a 700 m</t>
  </si>
  <si>
    <t>Dragagem de areia fina com draga de sucção e recalque - bomba de 1.350 kW e cortador de 170 kW - distância de recalque de 6.100 a 6.300 m</t>
  </si>
  <si>
    <t>Dragagem de areia fina com draga de sucção e recalque - bomba de 1.350 kW e cortador de 170 kW - distância de recalque de 6.300 a 6.500 m</t>
  </si>
  <si>
    <t>Dragagem de areia fina com draga de sucção e recalque - bomba de 1.350 kW e cortador de 170 kW - distância de recalque de 6.500 a 6.700 m</t>
  </si>
  <si>
    <t>Dragagem de areia fina com draga de sucção e recalque - bomba de 1.350 kW e cortador de 170 kW - distância de recalque de 6.700 a 6.900 m</t>
  </si>
  <si>
    <t>Dragagem de areia fina com draga de sucção e recalque - bomba de 1.350 kW e cortador de 170 kW - distância de recalque de 6.900 a 7.100 m</t>
  </si>
  <si>
    <t>Dragagem de areia fina com draga de sucção e recalque - bomba de 1.350 kW e cortador de 170 kW - distância de recalque de 7.100 a 7.300 m</t>
  </si>
  <si>
    <t>Dragagem de areia fina com draga de sucção e recalque - bomba de 1.350 kW e cortador de 170 kW - distância de recalque de 7.300 a 7.500 m</t>
  </si>
  <si>
    <t>Dragagem de areia fina com draga de sucção e recalque - bomba de 1.350 kW e cortador de 170 kW - distância de recalque de 7.500 a 7.700 m</t>
  </si>
  <si>
    <t>Dragagem de areia fina com draga de sucção e recalque - bomba de 1.350 kW e cortador de 170 kW - distância de recalque de 7.700 a 7.900 m</t>
  </si>
  <si>
    <t>Dragagem de areia fina com draga de sucção e recalque - bomba de 1.350 kW e cortador de 170 kW - distância de recalque de 7.900 a 8.100 m</t>
  </si>
  <si>
    <t>Dragagem de areia fina com draga de sucção e recalque - bomba de 1.350 kW e cortador de 170 kW - distância de recalque de 700 a 900 m</t>
  </si>
  <si>
    <t>Dragagem de areia fina com draga de sucção e recalque - bomba de 1.350 kW e cortador de 170 kW - distância de recalque de 8.100 a 8.300 m</t>
  </si>
  <si>
    <t>Dragagem de areia fina com draga de sucção e recalque - bomba de 1.350 kW e cortador de 170 kW - distância de recalque de 8.300 a 8.500 m</t>
  </si>
  <si>
    <t>Dragagem de areia fina com draga de sucção e recalque - bomba de 1.350 kW e cortador de 170 kW - distância de recalque de 8.500 a 8.700 m</t>
  </si>
  <si>
    <t>Dragagem de areia fina com draga de sucção e recalque - bomba de 1.350 kW e cortador de 170 kW - distância de recalque de 8.700 a 8.900 m</t>
  </si>
  <si>
    <t>Dragagem de areia fina com draga de sucção e recalque - bomba de 1.350 kW e cortador de 170 kW - distância de recalque de 8.900 a 9.100 m</t>
  </si>
  <si>
    <t>Dragagem de areia fina com draga de sucção e recalque - bomba de 1.350 kW e cortador de 170 kW - distância de recalque de 9.100 a 9.300 m</t>
  </si>
  <si>
    <t>Dragagem de areia fina com draga de sucção e recalque - bomba de 1.350 kW e cortador de 170 kW - distância de recalque de 9.300 a 9.500 m</t>
  </si>
  <si>
    <t>Dragagem de areia fina com draga de sucção e recalque - bomba de 1.350 kW e cortador de 170 kW - distância de recalque de 9.500 a 9.700 m</t>
  </si>
  <si>
    <t>Dragagem de areia fina com draga de sucção e recalque - bomba de 1.350 kW e cortador de 170 kW - distância de recalque de 9.700 a 9.900 m</t>
  </si>
  <si>
    <t>Dragagem de areia fina com draga de sucção e recalque - bomba de 1.350 kW e cortador de 170 kW - distância de recalque de 9.900 a 10.100 m</t>
  </si>
  <si>
    <t>Dragagem de areia fina com draga de sucção e recalque - bomba de 1.350 kW e cortador de 170 kW - distância de recalque de 900 a 1.100 m</t>
  </si>
  <si>
    <t>Dragagem de areia fina com draga de sucção e recalque - bomba de 1.350 kW e cortador de 170 kW - distância de recalque de até 500 m</t>
  </si>
  <si>
    <t>Dragagem de areia fina com draga de sucção e recalque - bomba de 294 kW e cortador de 30 kW - distância de recalque de 1.100 a 1.300 m</t>
  </si>
  <si>
    <t>Dragagem de areia fina com draga de sucção e recalque - bomba de 294 kW e cortador de 30 kW - distância de recalque de 1.300 a 1.500 m</t>
  </si>
  <si>
    <t>Dragagem de areia fina com draga de sucção e recalque - bomba de 294 kW e cortador de 30 kW - distância de recalque de 1.500 a 1.700 m</t>
  </si>
  <si>
    <t>Dragagem de areia fina com draga de sucção e recalque - bomba de 294 kW e cortador de 30 kW - distância de recalque de 1.700 a 1.900 m</t>
  </si>
  <si>
    <t>Dragagem de areia fina com draga de sucção e recalque - bomba de 294 kW e cortador de 30 kW - distância de recalque de 1.900 a 2.100 m</t>
  </si>
  <si>
    <t>Dragagem de areia fina com draga de sucção e recalque - bomba de 294 kW e cortador de 30 kW - distância de recalque de 2.100 a 2.300 m</t>
  </si>
  <si>
    <t>Dragagem de areia fina com draga de sucção e recalque - bomba de 294 kW e cortador de 30 kW - distância de recalque de 2.300 a 2.500 m</t>
  </si>
  <si>
    <t>Dragagem de areia fina com draga de sucção e recalque - bomba de 294 kW e cortador de 30 kW - distância de recalque de 2.500 a 2.700 m</t>
  </si>
  <si>
    <t>Dragagem de areia fina com draga de sucção e recalque - bomba de 294 kW e cortador de 30 kW - distância de recalque de 2.700 a 2.900 m</t>
  </si>
  <si>
    <t>Dragagem de areia fina com draga de sucção e recalque - bomba de 294 kW e cortador de 30 kW - distância de recalque de 2.900 a 3.100 m</t>
  </si>
  <si>
    <t>Dragagem de areia fina com draga de sucção e recalque - bomba de 294 kW e cortador de 30 kW - distância de recalque de 3.100 a 3.300 m</t>
  </si>
  <si>
    <t>Dragagem de areia fina com draga de sucção e recalque - bomba de 294 kW e cortador de 30 kW - distância de recalque de 3.300 a 3.500 m</t>
  </si>
  <si>
    <t>Dragagem de areia fina com draga de sucção e recalque - bomba de 294 kW e cortador de 30 kW - distância de recalque de 3.500 a 3.700 m</t>
  </si>
  <si>
    <t>Dragagem de areia fina com draga de sucção e recalque - bomba de 294 kW e cortador de 30 kW - distância de recalque de 3.700 a 3.900 m</t>
  </si>
  <si>
    <t>Dragagem de areia fina com draga de sucção e recalque - bomba de 294 kW e cortador de 30 kW - distância de recalque de 3.900 a 4.100 m</t>
  </si>
  <si>
    <t>Dragagem de areia fina com draga de sucção e recalque - bomba de 294 kW e cortador de 30 kW - distância de recalque de 500 a 700 m</t>
  </si>
  <si>
    <t>Dragagem de areia fina com draga de sucção e recalque - bomba de 294 kW e cortador de 30 kW - distância de recalque de 700 a 900 m</t>
  </si>
  <si>
    <t>Dragagem de areia fina com draga de sucção e recalque - bomba de 294 kW e cortador de 30 kW - distância de recalque de 900 a 1.100 m</t>
  </si>
  <si>
    <t>Dragagem de areia fina com draga de sucção e recalque - bomba de 294 kW e cortador de 30 kW - distância de recalque de até 500 m</t>
  </si>
  <si>
    <t>Dragagem de areia fina com draga de sucção e recalque - bomba de 483 kW e cortador de 55 kW - distância de recalque de 1.100 a 1.300 m</t>
  </si>
  <si>
    <t>Dragagem de areia fina com draga de sucção e recalque - bomba de 483 kW e cortador de 55 kW - distância de recalque de 1.300 a 1.500 m</t>
  </si>
  <si>
    <t>Dragagem de areia fina com draga de sucção e recalque - bomba de 483 kW e cortador de 55 kW - distância de recalque de 1.500 a 1.700 m</t>
  </si>
  <si>
    <t>Dragagem de areia fina com draga de sucção e recalque - bomba de 483 kW e cortador de 55 kW - distância de recalque de 1.700 a 1.900 m</t>
  </si>
  <si>
    <t>Dragagem de areia fina com draga de sucção e recalque - bomba de 483 kW e cortador de 55 kW - distância de recalque de 1.900 a 2.100 m</t>
  </si>
  <si>
    <t>Dragagem de areia fina com draga de sucção e recalque - bomba de 483 kW e cortador de 55 kW - distância de recalque de 2.100 a 2.300 m</t>
  </si>
  <si>
    <t>Dragagem de areia fina com draga de sucção e recalque - bomba de 483 kW e cortador de 55 kW - distância de recalque de 2.300 a 2.500 m</t>
  </si>
  <si>
    <t>Dragagem de areia fina com draga de sucção e recalque - bomba de 483 kW e cortador de 55 kW - distância de recalque de 2.500 a 2.700 m</t>
  </si>
  <si>
    <t>Dragagem de areia fina com draga de sucção e recalque - bomba de 483 kW e cortador de 55 kW - distância de recalque de 2.700 a 2.900 m</t>
  </si>
  <si>
    <t>Dragagem de areia fina com draga de sucção e recalque - bomba de 483 kW e cortador de 55 kW - distância de recalque de 2.900 a 3.100 m</t>
  </si>
  <si>
    <t>Dragagem de areia fina com draga de sucção e recalque - bomba de 483 kW e cortador de 55 kW - distância de recalque de 3.100 a 3.300 m</t>
  </si>
  <si>
    <t>Dragagem de areia fina com draga de sucção e recalque - bomba de 483 kW e cortador de 55 kW - distância de recalque de 3.300 a 3.500 m</t>
  </si>
  <si>
    <t>Dragagem de areia fina com draga de sucção e recalque - bomba de 483 kW e cortador de 55 kW - distância de recalque de 3.500 a 3.700 m</t>
  </si>
  <si>
    <t>Dragagem de areia fina com draga de sucção e recalque - bomba de 483 kW e cortador de 55 kW - distância de recalque de 3.700 a 3.900 m</t>
  </si>
  <si>
    <t>Dragagem de areia fina com draga de sucção e recalque - bomba de 483 kW e cortador de 55 kW - distância de recalque de 3.900 a 4.100 m</t>
  </si>
  <si>
    <t>Dragagem de areia fina com draga de sucção e recalque - bomba de 483 kW e cortador de 55 kW - distância de recalque de 4.100 a 4.300 m</t>
  </si>
  <si>
    <t>Dragagem de areia fina com draga de sucção e recalque - bomba de 483 kW e cortador de 55 kW - distância de recalque de 4.300 a 4.500 m</t>
  </si>
  <si>
    <t>Dragagem de areia fina com draga de sucção e recalque - bomba de 483 kW e cortador de 55 kW - distância de recalque de 4.500 a 4.700 m</t>
  </si>
  <si>
    <t>Dragagem de areia fina com draga de sucção e recalque - bomba de 483 kW e cortador de 55 kW - distância de recalque de 4.700 a 4.900 m</t>
  </si>
  <si>
    <t>Dragagem de areia fina com draga de sucção e recalque - bomba de 483 kW e cortador de 55 kW - distância de recalque de 4.900 a 5.100 m</t>
  </si>
  <si>
    <t>Dragagem de areia fina com draga de sucção e recalque - bomba de 483 kW e cortador de 55 kW - distância de recalque de 5.100 a 5.300 m</t>
  </si>
  <si>
    <t>Dragagem de areia fina com draga de sucção e recalque - bomba de 483 kW e cortador de 55 kW - distância de recalque de 5.300 a 5.500 m</t>
  </si>
  <si>
    <t>Dragagem de areia fina com draga de sucção e recalque - bomba de 483 kW e cortador de 55 kW - distância de recalque de 5.500 a 5.700 m</t>
  </si>
  <si>
    <t>Dragagem de areia fina com draga de sucção e recalque - bomba de 483 kW e cortador de 55 kW - distância de recalque de 5.700 a 5.900 m</t>
  </si>
  <si>
    <t>Dragagem de areia fina com draga de sucção e recalque - bomba de 483 kW e cortador de 55 kW - distância de recalque de 5.900 a 6.100 m</t>
  </si>
  <si>
    <t>Dragagem de areia fina com draga de sucção e recalque - bomba de 483 kW e cortador de 55 kW - distância de recalque de 500 a 700 m</t>
  </si>
  <si>
    <t>Dragagem de areia fina com draga de sucção e recalque - bomba de 483 kW e cortador de 55 kW - distância de recalque de 6.100 a 6.300 m</t>
  </si>
  <si>
    <t>Dragagem de areia fina com draga de sucção e recalque - bomba de 483 kW e cortador de 55 kW - distância de recalque de 6.300 a 6.500 m</t>
  </si>
  <si>
    <t>Dragagem de areia fina com draga de sucção e recalque - bomba de 483 kW e cortador de 55 kW - distância de recalque de 6.500 a 6.700 m</t>
  </si>
  <si>
    <t>Dragagem de areia fina com draga de sucção e recalque - bomba de 483 kW e cortador de 55 kW - distância de recalque de 6.700 a 6.900 m</t>
  </si>
  <si>
    <t>Dragagem de areia fina com draga de sucção e recalque - bomba de 483 kW e cortador de 55 kW - distância de recalque de 6.900 a 7.100 m</t>
  </si>
  <si>
    <t>Dragagem de areia fina com draga de sucção e recalque - bomba de 483 kW e cortador de 55 kW - distância de recalque de 7.100 a 7.300 m</t>
  </si>
  <si>
    <t>Dragagem de areia fina com draga de sucção e recalque - bomba de 483 kW e cortador de 55 kW - distância de recalque de 7.300 a 7.500 m</t>
  </si>
  <si>
    <t>Dragagem de areia fina com draga de sucção e recalque - bomba de 483 kW e cortador de 55 kW - distância de recalque de 7.500 a 7.700 m</t>
  </si>
  <si>
    <t>Dragagem de areia fina com draga de sucção e recalque - bomba de 483 kW e cortador de 55 kW - distância de recalque de 7.700 a 7.900 m</t>
  </si>
  <si>
    <t>Dragagem de areia fina com draga de sucção e recalque - bomba de 483 kW e cortador de 55 kW - distância de recalque de 700 a 900 m</t>
  </si>
  <si>
    <t>Dragagem de areia fina com draga de sucção e recalque - bomba de 483 kW e cortador de 55 kW - distância de recalque de 900 a 1.100 m</t>
  </si>
  <si>
    <t>Dragagem de areia fina com draga de sucção e recalque - bomba de 483 kW e cortador de 55 kW - distância de recalque de até 500 m</t>
  </si>
  <si>
    <t>Dragagem de areia fina com draga de sucção e recalque - bomba de 746 kW e cortador de 110 kW - distância de recalque de 1.100 a 1.300 m</t>
  </si>
  <si>
    <t>Dragagem de areia fina com draga de sucção e recalque - bomba de 746 kW e cortador de 110 kW - distância de recalque de 1.300 a 1.500 m</t>
  </si>
  <si>
    <t>Dragagem de areia fina com draga de sucção e recalque - bomba de 746 kW e cortador de 110 kW - distância de recalque de 1.500 a 1.700 m</t>
  </si>
  <si>
    <t>Dragagem de areia fina com draga de sucção e recalque - bomba de 746 kW e cortador de 110 kW - distância de recalque de 1.700 a 1.900 m</t>
  </si>
  <si>
    <t>Dragagem de areia fina com draga de sucção e recalque - bomba de 746 kW e cortador de 110 kW - distância de recalque de 1.900 a 2.100 m</t>
  </si>
  <si>
    <t>Dragagem de areia fina com draga de sucção e recalque - bomba de 746 kW e cortador de 110 kW - distância de recalque de 2.100 a 2.300 m</t>
  </si>
  <si>
    <t>Dragagem de areia fina com draga de sucção e recalque - bomba de 746 kW e cortador de 110 kW - distância de recalque de 2.300 a 2.500 m</t>
  </si>
  <si>
    <t>Dragagem de areia fina com draga de sucção e recalque - bomba de 746 kW e cortador de 110 kW - distância de recalque de 2.500 a 2.700 m</t>
  </si>
  <si>
    <t>Dragagem de areia fina com draga de sucção e recalque - bomba de 746 kW e cortador de 110 kW - distância de recalque de 2.700 a 2.900 m</t>
  </si>
  <si>
    <t>Dragagem de areia fina com draga de sucção e recalque - bomba de 746 kW e cortador de 110 kW - distância de recalque de 2.900 a 3.100 m</t>
  </si>
  <si>
    <t>Dragagem de areia fina com draga de sucção e recalque - bomba de 746 kW e cortador de 110 kW - distância de recalque de 3.100 a 3.300 m</t>
  </si>
  <si>
    <t>Dragagem de areia fina com draga de sucção e recalque - bomba de 746 kW e cortador de 110 kW - distância de recalque de 3.300 a 3.500 m</t>
  </si>
  <si>
    <t>Dragagem de areia fina com draga de sucção e recalque - bomba de 746 kW e cortador de 110 kW - distância de recalque de 3.500 a 3.700 m</t>
  </si>
  <si>
    <t>Dragagem de areia fina com draga de sucção e recalque - bomba de 746 kW e cortador de 110 kW - distância de recalque de 3.700 a 3.900 m</t>
  </si>
  <si>
    <t>Dragagem de areia fina com draga de sucção e recalque - bomba de 746 kW e cortador de 110 kW - distância de recalque de 3.900 a 4.100 m</t>
  </si>
  <si>
    <t>Dragagem de areia fina com draga de sucção e recalque - bomba de 746 kW e cortador de 110 kW - distância de recalque de 4.100 a 4.300 m</t>
  </si>
  <si>
    <t>Dragagem de areia fina com draga de sucção e recalque - bomba de 746 kW e cortador de 110 kW - distância de recalque de 4.300 a 4.500 m</t>
  </si>
  <si>
    <t>Dragagem de areia fina com draga de sucção e recalque - bomba de 746 kW e cortador de 110 kW - distância de recalque de 4.500 a 4.700 m</t>
  </si>
  <si>
    <t>Dragagem de areia fina com draga de sucção e recalque - bomba de 746 kW e cortador de 110 kW - distância de recalque de 4.700 a 4.900 m</t>
  </si>
  <si>
    <t>Dragagem de areia fina com draga de sucção e recalque - bomba de 746 kW e cortador de 110 kW - distância de recalque de 4.900 a 5.100 m</t>
  </si>
  <si>
    <t>Dragagem de areia fina com draga de sucção e recalque - bomba de 746 kW e cortador de 110 kW - distância de recalque de 5.100 a 5.300 m</t>
  </si>
  <si>
    <t>Dragagem de areia fina com draga de sucção e recalque - bomba de 746 kW e cortador de 110 kW - distância de recalque de 5.300 a 5.500 m</t>
  </si>
  <si>
    <t>Dragagem de areia fina com draga de sucção e recalque - bomba de 746 kW e cortador de 110 kW - distância de recalque de 5.500 a 5.700 m</t>
  </si>
  <si>
    <t>Dragagem de areia fina com draga de sucção e recalque - bomba de 746 kW e cortador de 110 kW - distância de recalque de 5.700 a 5.900 m</t>
  </si>
  <si>
    <t>Dragagem de areia fina com draga de sucção e recalque - bomba de 746 kW e cortador de 110 kW - distância de recalque de 5.900 a 6.100 m</t>
  </si>
  <si>
    <t>Dragagem de areia fina com draga de sucção e recalque - bomba de 746 kW e cortador de 110 kW - distância de recalque de 500 a 700 m</t>
  </si>
  <si>
    <t>Dragagem de areia fina com draga de sucção e recalque - bomba de 746 kW e cortador de 110 kW - distância de recalque de 6.100 a 6.300 m</t>
  </si>
  <si>
    <t>Dragagem de areia fina com draga de sucção e recalque - bomba de 746 kW e cortador de 110 kW - distância de recalque de 6.300 a 6.500 m</t>
  </si>
  <si>
    <t>Dragagem de areia fina com draga de sucção e recalque - bomba de 746 kW e cortador de 110 kW - distância de recalque de 6.500 a 6.700 m</t>
  </si>
  <si>
    <t>Dragagem de areia fina com draga de sucção e recalque - bomba de 746 kW e cortador de 110 kW - distância de recalque de 6.700 a 6.900 m</t>
  </si>
  <si>
    <t>Dragagem de areia fina com draga de sucção e recalque - bomba de 746 kW e cortador de 110 kW - distância de recalque de 6.900 a 7.100 m</t>
  </si>
  <si>
    <t>Dragagem de areia fina com draga de sucção e recalque - bomba de 746 kW e cortador de 110 kW - distância de recalque de 7.100 a 7.300 m</t>
  </si>
  <si>
    <t>Dragagem de areia fina com draga de sucção e recalque - bomba de 746 kW e cortador de 110 kW - distância de recalque de 7.300 a 7.500 m</t>
  </si>
  <si>
    <t>Dragagem de areia fina com draga de sucção e recalque - bomba de 746 kW e cortador de 110 kW - distância de recalque de 7.500 a 7.700 m</t>
  </si>
  <si>
    <t>Dragagem de areia fina com draga de sucção e recalque - bomba de 746 kW e cortador de 110 kW - distância de recalque de 7.700 a 7.900 m</t>
  </si>
  <si>
    <t>Dragagem de areia fina com draga de sucção e recalque - bomba de 746 kW e cortador de 110 kW - distância de recalque de 7.900 a 8.100 m</t>
  </si>
  <si>
    <t>Dragagem de areia fina com draga de sucção e recalque - bomba de 746 kW e cortador de 110 kW - distância de recalque de 700 a 900 m</t>
  </si>
  <si>
    <t>Dragagem de areia fina com draga de sucção e recalque - bomba de 746 kW e cortador de 110 kW - distância de recalque de 8.100 a 8.300 m</t>
  </si>
  <si>
    <t>Dragagem de areia fina com draga de sucção e recalque - bomba de 746 kW e cortador de 110 kW - distância de recalque de 8.300 a 8.500 m</t>
  </si>
  <si>
    <t>Dragagem de areia fina com draga de sucção e recalque - bomba de 746 kW e cortador de 110 kW - distância de recalque de 8.500 a 8.700 m</t>
  </si>
  <si>
    <t>Dragagem de areia fina com draga de sucção e recalque - bomba de 746 kW e cortador de 110 kW - distância de recalque de 8.700 a 8.900 m</t>
  </si>
  <si>
    <t>Dragagem de areia fina com draga de sucção e recalque - bomba de 746 kW e cortador de 110 kW - distância de recalque de 8.900 a 9.100 m</t>
  </si>
  <si>
    <t>Dragagem de areia fina com draga de sucção e recalque - bomba de 746 kW e cortador de 110 kW - distância de recalque de 9.100 a 9.300 m</t>
  </si>
  <si>
    <t>Dragagem de areia fina com draga de sucção e recalque - bomba de 746 kW e cortador de 110 kW - distância de recalque de 9.300 a 9.500 m</t>
  </si>
  <si>
    <t>Dragagem de areia fina com draga de sucção e recalque - bomba de 746 kW e cortador de 110 kW - distância de recalque de 9.500 a 9.700 m</t>
  </si>
  <si>
    <t>Dragagem de areia fina com draga de sucção e recalque - bomba de 746 kW e cortador de 110 kW - distância de recalque de 9.700 a 9.900 m</t>
  </si>
  <si>
    <t>Dragagem de areia fina com draga de sucção e recalque - bomba de 746 kW e cortador de 110 kW - distância de recalque de 9.900 a 10.100 m</t>
  </si>
  <si>
    <t>Dragagem de areia fina com draga de sucção e recalque - bomba de 746 kW e cortador de 110 kW - distância de recalque de 900 a 1.100 m</t>
  </si>
  <si>
    <t>Dragagem de areia fina com draga de sucção e recalque - bomba de 746 kW e cortador de 110 kW - distância de recalque de até 500 m</t>
  </si>
  <si>
    <t>Dragagem de areia fina com draga hopper - capacidade da cisterna de 1.000 m³ - DMT de 1.500 a 1.800 m</t>
  </si>
  <si>
    <t>Dragagem de areia fina com draga hopper - capacidade da cisterna de 1.000 m³ - DMT de 1.800 a 2.100 m</t>
  </si>
  <si>
    <t>Dragagem de areia fina com draga hopper - capacidade da cisterna de 1.000 m³ - DMT de 2.100 a 2.400 m</t>
  </si>
  <si>
    <t>Dragagem de areia fina com draga hopper - capacidade da cisterna de 1.000 m³ - DMT de 2.400 a 2.700 m</t>
  </si>
  <si>
    <t>Dragagem de areia fina com draga hopper - capacidade da cisterna de 1.000 m³ - DMT de 2.700 a 3.000 m</t>
  </si>
  <si>
    <t>Dragagem de areia fina com draga hopper - capacidade da cisterna de 1.000 m³ - DMT de 3.000 m</t>
  </si>
  <si>
    <t>Dragagem de areia fina com draga hopper - capacidade da cisterna de 10.000 m³ - DMT de 1.500 a 1.800 m</t>
  </si>
  <si>
    <t>Dragagem de areia fina com draga hopper - capacidade da cisterna de 10.000 m³ - DMT de 1.800 a 2.100 m</t>
  </si>
  <si>
    <t>Dragagem de areia fina com draga hopper - capacidade da cisterna de 10.000 m³ - DMT de 2.100 a 2.400 m</t>
  </si>
  <si>
    <t>Dragagem de areia fina com draga hopper - capacidade da cisterna de 10.000 m³ - DMT de 2.400 a 2.700 m</t>
  </si>
  <si>
    <t>Dragagem de areia fina com draga hopper - capacidade da cisterna de 10.000 m³ - DMT de 2.700 a 3.000 m</t>
  </si>
  <si>
    <t>Dragagem de areia fina com draga hopper - capacidade da cisterna de 10.000 m³ - DMT de 3.000 m</t>
  </si>
  <si>
    <t>Dragagem de areia fina com draga hopper - capacidade da cisterna de 15.000 m³ - DMT de 1.500 a 1.800 m</t>
  </si>
  <si>
    <t>Dragagem de areia fina com draga hopper - capacidade da cisterna de 15.000 m³ - DMT de 1.800 a 2.100 m</t>
  </si>
  <si>
    <t>Dragagem de areia fina com draga hopper - capacidade da cisterna de 15.000 m³ - DMT de 2.100 a 2.400 m</t>
  </si>
  <si>
    <t>Dragagem de areia fina com draga hopper - capacidade da cisterna de 15.000 m³ - DMT de 2.400 a 2.700 m</t>
  </si>
  <si>
    <t>Dragagem de areia fina com draga hopper - capacidade da cisterna de 15.000 m³ - DMT de 2.700 a 3.000 m</t>
  </si>
  <si>
    <t>Dragagem de areia fina com draga hopper - capacidade da cisterna de 15.000 m³ - DMT de 3.000 m</t>
  </si>
  <si>
    <t>Dragagem de areia fina com draga hopper - capacidade da cisterna de 2.000 m³ - DMT de 1.500 a 1.800 m</t>
  </si>
  <si>
    <t>Dragagem de areia fina com draga hopper - capacidade da cisterna de 2.000 m³ - DMT de 1.800 a 2.100 m</t>
  </si>
  <si>
    <t>Dragagem de areia fina com draga hopper - capacidade da cisterna de 2.000 m³ - DMT de 2.100 a 2.400 m</t>
  </si>
  <si>
    <t>Dragagem de areia fina com draga hopper - capacidade da cisterna de 2.000 m³ - DMT de 2.400 a 2.700 m</t>
  </si>
  <si>
    <t>Dragagem de areia fina com draga hopper - capacidade da cisterna de 2.000 m³ - DMT de 2.700 a 3.000 m</t>
  </si>
  <si>
    <t>Dragagem de areia fina com draga hopper - capacidade da cisterna de 2.000 m³ - DMT de 3.000 m</t>
  </si>
  <si>
    <t>Dragagem de areia fina com draga hopper - capacidade da cisterna de 20.000 m³ - DMT de 1.500 a 1.800 m</t>
  </si>
  <si>
    <t>Dragagem de areia fina com draga hopper - capacidade da cisterna de 20.000 m³ - DMT de 1.800 a 2.100 m</t>
  </si>
  <si>
    <t>Dragagem de areia fina com draga hopper - capacidade da cisterna de 20.000 m³ - DMT de 2.100 a 2.400 m</t>
  </si>
  <si>
    <t>Dragagem de areia fina com draga hopper - capacidade da cisterna de 20.000 m³ - DMT de 2.400 a 2.700 m</t>
  </si>
  <si>
    <t>Dragagem de areia fina com draga hopper - capacidade da cisterna de 20.000 m³ - DMT de 2.700 a 3.000 m</t>
  </si>
  <si>
    <t>Dragagem de areia fina com draga hopper - capacidade da cisterna de 20.000 m³ - DMT de 3.000 m</t>
  </si>
  <si>
    <t>Dragagem de areia fina com draga hopper - capacidade da cisterna de 3.000 m³ - DMT de 1.500 a 1.800 m</t>
  </si>
  <si>
    <t>Dragagem de areia fina com draga hopper - capacidade da cisterna de 3.000 m³ - DMT de 1.800 a 2.100 m</t>
  </si>
  <si>
    <t>Dragagem de areia fina com draga hopper - capacidade da cisterna de 3.000 m³ - DMT de 2.100 a 2.400 m</t>
  </si>
  <si>
    <t>Dragagem de areia fina com draga hopper - capacidade da cisterna de 3.000 m³ - DMT de 2.400 a 2.700 m</t>
  </si>
  <si>
    <t>Dragagem de areia fina com draga hopper - capacidade da cisterna de 3.000 m³ - DMT de 2.700 a 3.000 m</t>
  </si>
  <si>
    <t>Dragagem de areia fina com draga hopper - capacidade da cisterna de 3.000 m³ - DMT de 3.000 m</t>
  </si>
  <si>
    <t>Dragagem de areia fina com draga hopper - capacidade da cisterna de 4.000 m³ - DMT de 1.500 a 1.800 m</t>
  </si>
  <si>
    <t>Dragagem de areia fina com draga hopper - capacidade da cisterna de 4.000 m³ - DMT de 1.800 a 2.100 m</t>
  </si>
  <si>
    <t>Dragagem de areia fina com draga hopper - capacidade da cisterna de 4.000 m³ - DMT de 2.100 a 2.400 m</t>
  </si>
  <si>
    <t>Dragagem de areia fina com draga hopper - capacidade da cisterna de 4.000 m³ - DMT de 2.400 a 2.700 m</t>
  </si>
  <si>
    <t>Dragagem de areia fina com draga hopper - capacidade da cisterna de 4.000 m³ - DMT de 2.700 a 3.000 m</t>
  </si>
  <si>
    <t>Dragagem de areia fina com draga hopper - capacidade da cisterna de 4.000 m³ - DMT de 3.000 m</t>
  </si>
  <si>
    <t>Dragagem de areia fina com draga hopper - capacidade da cisterna de 5.000 m³ - DMT de 1.500 a 1.800 m</t>
  </si>
  <si>
    <t>Dragagem de areia fina com draga hopper - capacidade da cisterna de 5.000 m³ - DMT de 1.800 a 2.100 m</t>
  </si>
  <si>
    <t>Dragagem de areia fina com draga hopper - capacidade da cisterna de 5.000 m³ - DMT de 2.100 a 2.400 m</t>
  </si>
  <si>
    <t>Dragagem de areia fina com draga hopper - capacidade da cisterna de 5.000 m³ - DMT de 2.400 a 2.700 m</t>
  </si>
  <si>
    <t>Dragagem de areia fina com draga hopper - capacidade da cisterna de 5.000 m³ - DMT de 2.700 a 3.000 m</t>
  </si>
  <si>
    <t>Dragagem de areia fina com draga hopper - capacidade da cisterna de 5.000 m³ - DMT de 3.000 m</t>
  </si>
  <si>
    <t>Dragagem de areia fina com draga hopper - capacidade da cisterna de 750 m³ - DMT de 1.500 a 1.800 m</t>
  </si>
  <si>
    <t>Dragagem de areia fina com draga hopper - capacidade da cisterna de 750 m³ - DMT de 1.800 a 2.100 m</t>
  </si>
  <si>
    <t>Dragagem de areia fina com draga hopper - capacidade da cisterna de 750 m³ - DMT de 2.100 a 2.400 m</t>
  </si>
  <si>
    <t>Dragagem de areia fina com draga hopper - capacidade da cisterna de 750 m³ - DMT de 2.400 a 2.700 m</t>
  </si>
  <si>
    <t>Dragagem de areia fina com draga hopper - capacidade da cisterna de 750 m³ - DMT de 2.700 a 3.000 m</t>
  </si>
  <si>
    <t>Dragagem de areia fina com draga hopper - capacidade da cisterna de 750 m³ - DMT de 3.000 m</t>
  </si>
  <si>
    <t>Dragagem de areia grossa com draga de sucção e recalque - bomba de 1.350 kW e cortador de 170 kW - distância de recalque de 1.100 a 1.300 m</t>
  </si>
  <si>
    <t>Dragagem de areia grossa com draga de sucção e recalque - bomba de 1.350 kW e cortador de 170 kW - distância de recalque de 1.300 a 1.500 m</t>
  </si>
  <si>
    <t>Dragagem de areia grossa com draga de sucção e recalque - bomba de 1.350 kW e cortador de 170 kW - distância de recalque de 1.500 a 1.700 m</t>
  </si>
  <si>
    <t>Dragagem de areia grossa com draga de sucção e recalque - bomba de 1.350 kW e cortador de 170 kW - distância de recalque de 1.700 a 1.900 m</t>
  </si>
  <si>
    <t>Dragagem de areia grossa com draga de sucção e recalque - bomba de 1.350 kW e cortador de 170 kW - distância de recalque de 1.900 a 2.100 m</t>
  </si>
  <si>
    <t>Dragagem de areia grossa com draga de sucção e recalque - bomba de 1.350 kW e cortador de 170 kW - distância de recalque de 2.100 a 2.300 m</t>
  </si>
  <si>
    <t>Dragagem de areia grossa com draga de sucção e recalque - bomba de 1.350 kW e cortador de 170 kW - distância de recalque de 2.300 a 2.500 m</t>
  </si>
  <si>
    <t>Dragagem de areia grossa com draga de sucção e recalque - bomba de 1.350 kW e cortador de 170 kW - distância de recalque de 2.500 a 2.700 m</t>
  </si>
  <si>
    <t>Dragagem de areia grossa com draga de sucção e recalque - bomba de 1.350 kW e cortador de 170 kW - distância de recalque de 2.700 a 2.900 m</t>
  </si>
  <si>
    <t>Dragagem de areia grossa com draga de sucção e recalque - bomba de 1.350 kW e cortador de 170 kW - distância de recalque de 2.900 a 3.100 m</t>
  </si>
  <si>
    <t>Dragagem de areia grossa com draga de sucção e recalque - bomba de 1.350 kW e cortador de 170 kW - distância de recalque de 3.100 a 3.300 m</t>
  </si>
  <si>
    <t>Dragagem de areia grossa com draga de sucção e recalque - bomba de 1.350 kW e cortador de 170 kW - distância de recalque de 3.300 a 3.500 m</t>
  </si>
  <si>
    <t>Dragagem de areia grossa com draga de sucção e recalque - bomba de 1.350 kW e cortador de 170 kW - distância de recalque de 3.500 a 3.700 m</t>
  </si>
  <si>
    <t>Dragagem de areia grossa com draga de sucção e recalque - bomba de 1.350 kW e cortador de 170 kW - distância de recalque de 3.700 a 3.900 m</t>
  </si>
  <si>
    <t>Dragagem de areia grossa com draga de sucção e recalque - bomba de 1.350 kW e cortador de 170 kW - distância de recalque de 3.900 a 4.100 m</t>
  </si>
  <si>
    <t>Dragagem de areia grossa com draga de sucção e recalque - bomba de 1.350 kW e cortador de 170 kW - distância de recalque de 4.100 a 4.300 m</t>
  </si>
  <si>
    <t>Dragagem de areia grossa com draga de sucção e recalque - bomba de 1.350 kW e cortador de 170 kW - distância de recalque de 4.300 a 4.500 m</t>
  </si>
  <si>
    <t>Dragagem de areia grossa com draga de sucção e recalque - bomba de 1.350 kW e cortador de 170 kW - distância de recalque de 4.500 a 4.700 m</t>
  </si>
  <si>
    <t>Dragagem de areia grossa com draga de sucção e recalque - bomba de 1.350 kW e cortador de 170 kW - distância de recalque de 4.700 a 4.900 m</t>
  </si>
  <si>
    <t>Dragagem de areia grossa com draga de sucção e recalque - bomba de 1.350 kW e cortador de 170 kW - distância de recalque de 4.900 a 5.100 m</t>
  </si>
  <si>
    <t>Dragagem de areia grossa com draga de sucção e recalque - bomba de 1.350 kW e cortador de 170 kW - distância de recalque de 5.100 a 5.300 m</t>
  </si>
  <si>
    <t>Dragagem de areia grossa com draga de sucção e recalque - bomba de 1.350 kW e cortador de 170 kW - distância de recalque de 5.300 a 5.500 m</t>
  </si>
  <si>
    <t>Dragagem de areia grossa com draga de sucção e recalque - bomba de 1.350 kW e cortador de 170 kW - distância de recalque de 5.500 a 5.700 m</t>
  </si>
  <si>
    <t>Dragagem de areia grossa com draga de sucção e recalque - bomba de 1.350 kW e cortador de 170 kW - distância de recalque de 5.700 a 5.900 m</t>
  </si>
  <si>
    <t>Dragagem de areia grossa com draga de sucção e recalque - bomba de 1.350 kW e cortador de 170 kW - distância de recalque de 500 a 700 m</t>
  </si>
  <si>
    <t>Dragagem de areia grossa com draga de sucção e recalque - bomba de 1.350 kW e cortador de 170 kW - distância de recalque de 700 a 900 m</t>
  </si>
  <si>
    <t>Dragagem de areia grossa com draga de sucção e recalque - bomba de 1.350 kW e cortador de 170 kW - distância de recalque de 900 a 1.100 m</t>
  </si>
  <si>
    <t>Dragagem de areia grossa com draga de sucção e recalque - bomba de 1.350 kW e cortador de 170 kW - distância de recalque de até 500 m</t>
  </si>
  <si>
    <t>Dragagem de areia grossa com draga de sucção e recalque - bomba de 294 kW e cortador de 30 kW - distância de recalque de 1.100 a 1.300 m</t>
  </si>
  <si>
    <t>Dragagem de areia grossa com draga de sucção e recalque - bomba de 294 kW e cortador de 30 kW - distância de recalque de 1.300 a 1.500 m</t>
  </si>
  <si>
    <t>Dragagem de areia grossa com draga de sucção e recalque - bomba de 294 kW e cortador de 30 kW - distância de recalque de 1.500 a 1.700 m</t>
  </si>
  <si>
    <t>Dragagem de areia grossa com draga de sucção e recalque - bomba de 294 kW e cortador de 30 kW - distância de recalque de 1.700 a 1.900 m</t>
  </si>
  <si>
    <t>Dragagem de areia grossa com draga de sucção e recalque - bomba de 294 kW e cortador de 30 kW - distância de recalque de 1.900 a 2.100 m</t>
  </si>
  <si>
    <t>Dragagem de areia grossa com draga de sucção e recalque - bomba de 294 kW e cortador de 30 kW - distância de recalque de 2.100 a 2.300 m</t>
  </si>
  <si>
    <t>Dragagem de areia grossa com draga de sucção e recalque - bomba de 294 kW e cortador de 30 kW - distância de recalque de 2.300 a 2.500 m</t>
  </si>
  <si>
    <t>Dragagem de areia grossa com draga de sucção e recalque - bomba de 294 kW e cortador de 30 kW - distância de recalque de 500 a 700 m</t>
  </si>
  <si>
    <t>Dragagem de areia grossa com draga de sucção e recalque - bomba de 294 kW e cortador de 30 kW - distância de recalque de 700 a 900 m</t>
  </si>
  <si>
    <t>Dragagem de areia grossa com draga de sucção e recalque - bomba de 294 kW e cortador de 30 kW - distância de recalque de 900 a 1.100 m</t>
  </si>
  <si>
    <t>Dragagem de areia grossa com draga de sucção e recalque - bomba de 294 kW e cortador de 30 kW - distância de recalque de até 500 m</t>
  </si>
  <si>
    <t>Dragagem de areia grossa com draga de sucção e recalque - bomba de 483 kW e cortador de 55 kW - distância de recalque de 1.100 a 1.300 m</t>
  </si>
  <si>
    <t>Dragagem de areia grossa com draga de sucção e recalque - bomba de 483 kW e cortador de 55 kW - distância de recalque de 1.300 a 1.500 m</t>
  </si>
  <si>
    <t>Dragagem de areia grossa com draga de sucção e recalque - bomba de 483 kW e cortador de 55 kW - distância de recalque de 1.500 a 1.700 m</t>
  </si>
  <si>
    <t>Dragagem de areia grossa com draga de sucção e recalque - bomba de 483 kW e cortador de 55 kW - distância de recalque de 1.700 a 1.900 m</t>
  </si>
  <si>
    <t>Dragagem de areia grossa com draga de sucção e recalque - bomba de 483 kW e cortador de 55 kW - distância de recalque de 1.900 a 2.100 m</t>
  </si>
  <si>
    <t>Dragagem de areia grossa com draga de sucção e recalque - bomba de 483 kW e cortador de 55 kW - distância de recalque de 2.100 a 2.300 m</t>
  </si>
  <si>
    <t>Dragagem de areia grossa com draga de sucção e recalque - bomba de 483 kW e cortador de 55 kW - distância de recalque de 2.300 a 2.500 m</t>
  </si>
  <si>
    <t>Dragagem de areia grossa com draga de sucção e recalque - bomba de 483 kW e cortador de 55 kW - distância de recalque de 2.500 a 2.700 m</t>
  </si>
  <si>
    <t>Dragagem de areia grossa com draga de sucção e recalque - bomba de 483 kW e cortador de 55 kW - distância de recalque de 2.700 a 2.900 m</t>
  </si>
  <si>
    <t>Dragagem de areia grossa com draga de sucção e recalque - bomba de 483 kW e cortador de 55 kW - distância de recalque de 2.900 a 3.100 m</t>
  </si>
  <si>
    <t>Dragagem de areia grossa com draga de sucção e recalque - bomba de 483 kW e cortador de 55 kW - distância de recalque de 3.100 a 3.300 m</t>
  </si>
  <si>
    <t>Dragagem de areia grossa com draga de sucção e recalque - bomba de 483 kW e cortador de 55 kW - distância de recalque de 3.300 a 3.500 m</t>
  </si>
  <si>
    <t>Dragagem de areia grossa com draga de sucção e recalque - bomba de 483 kW e cortador de 55 kW - distância de recalque de 3.500 a 3.700 m</t>
  </si>
  <si>
    <t>Dragagem de areia grossa com draga de sucção e recalque - bomba de 483 kW e cortador de 55 kW - distância de recalque de 500 a 700 m</t>
  </si>
  <si>
    <t>Dragagem de areia grossa com draga de sucção e recalque - bomba de 483 kW e cortador de 55 kW - distância de recalque de 700 a 900 m</t>
  </si>
  <si>
    <t>Dragagem de areia grossa com draga de sucção e recalque - bomba de 483 kW e cortador de 55 kW - distância de recalque de 900 a 1.100 m</t>
  </si>
  <si>
    <t>Dragagem de areia grossa com draga de sucção e recalque - bomba de 483 kW e cortador de 55 kW - distância de recalque de até 500 m</t>
  </si>
  <si>
    <t>Dragagem de areia grossa com draga de sucção e recalque - bomba de 746 kW e cortador de 110 kW - distância de recalque de 1.100 a 1.300 m</t>
  </si>
  <si>
    <t>Dragagem de areia grossa com draga de sucção e recalque - bomba de 746 kW e cortador de 110 kW - distância de recalque de 1.300 a 1.500 m</t>
  </si>
  <si>
    <t>Dragagem de areia grossa com draga de sucção e recalque - bomba de 746 kW e cortador de 110 kW - distância de recalque de 1.500 a 1.700 m</t>
  </si>
  <si>
    <t>Dragagem de areia grossa com draga de sucção e recalque - bomba de 746 kW e cortador de 110 kW - distância de recalque de 1.700 a 1.900 m</t>
  </si>
  <si>
    <t>Dragagem de areia grossa com draga de sucção e recalque - bomba de 746 kW e cortador de 110 kW - distância de recalque de 1.900 a 2.100 m</t>
  </si>
  <si>
    <t>Dragagem de areia grossa com draga de sucção e recalque - bomba de 746 kW e cortador de 110 kW - distância de recalque de 2.100 a 2.300 m</t>
  </si>
  <si>
    <t>Dragagem de areia grossa com draga de sucção e recalque - bomba de 746 kW e cortador de 110 kW - distância de recalque de 2.300 a 2.500 m</t>
  </si>
  <si>
    <t>Dragagem de areia grossa com draga de sucção e recalque - bomba de 746 kW e cortador de 110 kW - distância de recalque de 2.500 a 2.700 m</t>
  </si>
  <si>
    <t>Dragagem de areia grossa com draga de sucção e recalque - bomba de 746 kW e cortador de 110 kW - distância de recalque de 2.700 a 2.900 m</t>
  </si>
  <si>
    <t>Dragagem de areia grossa com draga de sucção e recalque - bomba de 746 kW e cortador de 110 kW - distância de recalque de 2.900 a 3.100 m</t>
  </si>
  <si>
    <t>Dragagem de areia grossa com draga de sucção e recalque - bomba de 746 kW e cortador de 110 kW - distância de recalque de 3.100 a 3.300 m</t>
  </si>
  <si>
    <t>Dragagem de areia grossa com draga de sucção e recalque - bomba de 746 kW e cortador de 110 kW - distância de recalque de 3.300 a 3.500 m</t>
  </si>
  <si>
    <t>Dragagem de areia grossa com draga de sucção e recalque - bomba de 746 kW e cortador de 110 kW - distância de recalque de 3.500 a 3.700 m</t>
  </si>
  <si>
    <t>Dragagem de areia grossa com draga de sucção e recalque - bomba de 746 kW e cortador de 110 kW - distância de recalque de 3.700 a 3.900 m</t>
  </si>
  <si>
    <t>Dragagem de areia grossa com draga de sucção e recalque - bomba de 746 kW e cortador de 110 kW - distância de recalque de 3.900 a 4.100 m</t>
  </si>
  <si>
    <t>Dragagem de areia grossa com draga de sucção e recalque - bomba de 746 kW e cortador de 110 kW - distância de recalque de 4.100 a 4.300 m</t>
  </si>
  <si>
    <t>Dragagem de areia grossa com draga de sucção e recalque - bomba de 746 kW e cortador de 110 kW - distância de recalque de 4.300 a 4.500 m</t>
  </si>
  <si>
    <t>Dragagem de areia grossa com draga de sucção e recalque - bomba de 746 kW e cortador de 110 kW - distância de recalque de 500 a 700 m</t>
  </si>
  <si>
    <t>Dragagem de areia grossa com draga de sucção e recalque - bomba de 746 kW e cortador de 110 kW - distância de recalque de 700 a 900 m</t>
  </si>
  <si>
    <t>Dragagem de areia grossa com draga de sucção e recalque - bomba de 746 kW e cortador de 110 kW - distância de recalque de 900 a 1.100 m</t>
  </si>
  <si>
    <t>Dragagem de areia grossa com draga de sucção e recalque - bomba de 746 kW e cortador de 110 kW - distância de recalque de até 500 m</t>
  </si>
  <si>
    <t>Dragagem de areia grossa com draga hopper - capacidade da cisterna de 1.000 m³ - DMT de 1.500 a 1.800 m</t>
  </si>
  <si>
    <t>Dragagem de areia grossa com draga hopper - capacidade da cisterna de 1.000 m³ - DMT de 1.800 a 2.100 m</t>
  </si>
  <si>
    <t>Dragagem de areia grossa com draga hopper - capacidade da cisterna de 1.000 m³ - DMT de 2.100 a 2.400 m</t>
  </si>
  <si>
    <t>Dragagem de areia grossa com draga hopper - capacidade da cisterna de 1.000 m³ - DMT de 2.400 a 2.700 m</t>
  </si>
  <si>
    <t>Dragagem de areia grossa com draga hopper - capacidade da cisterna de 1.000 m³ - DMT de 2.700 a 3.000 m</t>
  </si>
  <si>
    <t>Dragagem de areia grossa com draga hopper - capacidade da cisterna de 1.000 m³ - DMT de 3.000 m</t>
  </si>
  <si>
    <t>Dragagem de areia grossa com draga hopper - capacidade da cisterna de 10.000 m³ - DMT de 1.500 a 1.800 m</t>
  </si>
  <si>
    <t>Dragagem de areia grossa com draga hopper - capacidade da cisterna de 10.000 m³ - DMT de 1.800 a 2.100 m</t>
  </si>
  <si>
    <t>Dragagem de areia grossa com draga hopper - capacidade da cisterna de 10.000 m³ - DMT de 2.100 a 2.400 m</t>
  </si>
  <si>
    <t>Dragagem de areia grossa com draga hopper - capacidade da cisterna de 10.000 m³ - DMT de 2.400 a 2.700 m</t>
  </si>
  <si>
    <t>Dragagem de areia grossa com draga hopper - capacidade da cisterna de 10.000 m³ - DMT de 2.700 a 3.000 m</t>
  </si>
  <si>
    <t>Dragagem de areia grossa com draga hopper - capacidade da cisterna de 10.000 m³ - DMT de 3.000 m</t>
  </si>
  <si>
    <t>Dragagem de areia grossa com draga hopper - capacidade da cisterna de 15.000 m³ - DMT de 1.500 a 1.800 m</t>
  </si>
  <si>
    <t>Dragagem de areia grossa com draga hopper - capacidade da cisterna de 15.000 m³ - DMT de 1.800 a 2.100 m</t>
  </si>
  <si>
    <t>Dragagem de areia grossa com draga hopper - capacidade da cisterna de 15.000 m³ - DMT de 2.100 a 2.400 m</t>
  </si>
  <si>
    <t>Dragagem de areia grossa com draga hopper - capacidade da cisterna de 15.000 m³ - DMT de 2.400 a 2.700 m</t>
  </si>
  <si>
    <t>Dragagem de areia grossa com draga hopper - capacidade da cisterna de 15.000 m³ - DMT de 2.700 a 3.000 m</t>
  </si>
  <si>
    <t>Dragagem de areia grossa com draga hopper - capacidade da cisterna de 15.000 m³ - DMT de 3.000 m</t>
  </si>
  <si>
    <t>Dragagem de areia grossa com draga hopper - capacidade da cisterna de 2.000 m³ - DMT de 1.500 a 1.800 m</t>
  </si>
  <si>
    <t>Dragagem de areia grossa com draga hopper - capacidade da cisterna de 2.000 m³ - DMT de 1.800 a 2.100 m</t>
  </si>
  <si>
    <t>Dragagem de areia grossa com draga hopper - capacidade da cisterna de 2.000 m³ - DMT de 2.100 a 2.400 m</t>
  </si>
  <si>
    <t>Dragagem de areia grossa com draga hopper - capacidade da cisterna de 2.000 m³ - DMT de 2.400 a 2.700 m</t>
  </si>
  <si>
    <t>Dragagem de areia grossa com draga hopper - capacidade da cisterna de 2.000 m³ - DMT de 2.700 a 3.000 m</t>
  </si>
  <si>
    <t>Dragagem de areia grossa com draga hopper - capacidade da cisterna de 2.000 m³ - DMT de 3.000 m</t>
  </si>
  <si>
    <t>Dragagem de areia grossa com draga hopper - capacidade da cisterna de 20.000 m³ - DMT de 1.500 a 1.800 m</t>
  </si>
  <si>
    <t>Dragagem de areia grossa com draga hopper - capacidade da cisterna de 20.000 m³ - DMT de 1.800 a 2.100 m</t>
  </si>
  <si>
    <t>Dragagem de areia grossa com draga hopper - capacidade da cisterna de 20.000 m³ - DMT de 2.100 a 2.400 m</t>
  </si>
  <si>
    <t>Dragagem de areia grossa com draga hopper - capacidade da cisterna de 20.000 m³ - DMT de 2.400 a 2.700 m</t>
  </si>
  <si>
    <t>Dragagem de areia grossa com draga hopper - capacidade da cisterna de 20.000 m³ - DMT de 2.700 a 3.000 m</t>
  </si>
  <si>
    <t>Dragagem de areia grossa com draga hopper - capacidade da cisterna de 20.000 m³ - DMT de 3.000 m</t>
  </si>
  <si>
    <t>Dragagem de areia grossa com draga hopper - capacidade da cisterna de 3.000 m³ - DMT de 1.500 a 1.800 m</t>
  </si>
  <si>
    <t>Dragagem de areia grossa com draga hopper - capacidade da cisterna de 3.000 m³ - DMT de 1.800 a 2.100 m</t>
  </si>
  <si>
    <t>Dragagem de areia grossa com draga hopper - capacidade da cisterna de 3.000 m³ - DMT de 2.100 a 2.400 m</t>
  </si>
  <si>
    <t>Dragagem de areia grossa com draga hopper - capacidade da cisterna de 3.000 m³ - DMT de 2.400 a 2.700 m</t>
  </si>
  <si>
    <t>Dragagem de areia grossa com draga hopper - capacidade da cisterna de 3.000 m³ - DMT de 2.700 a 3.000 m</t>
  </si>
  <si>
    <t>Dragagem de areia grossa com draga hopper - capacidade da cisterna de 3.000 m³ - DMT de 3.000 m</t>
  </si>
  <si>
    <t>Dragagem de areia grossa com draga hopper - capacidade da cisterna de 4.000 m³ - DMT de 1.500 a 1.800 m</t>
  </si>
  <si>
    <t>Dragagem de areia grossa com draga hopper - capacidade da cisterna de 4.000 m³ - DMT de 1.800 a 2.100 m</t>
  </si>
  <si>
    <t>Dragagem de areia grossa com draga hopper - capacidade da cisterna de 4.000 m³ - DMT de 2.100 a 2.400 m</t>
  </si>
  <si>
    <t>Dragagem de areia grossa com draga hopper - capacidade da cisterna de 4.000 m³ - DMT de 2.400 a 2.700 m</t>
  </si>
  <si>
    <t>Dragagem de areia grossa com draga hopper - capacidade da cisterna de 4.000 m³ - DMT de 2.700 a 3.000 m</t>
  </si>
  <si>
    <t>Dragagem de areia grossa com draga hopper - capacidade da cisterna de 4.000 m³ - DMT de 3.000 m</t>
  </si>
  <si>
    <t>Dragagem de areia grossa com draga hopper - capacidade da cisterna de 5.000 m³ - DMT de 1.500 a 1.800 m</t>
  </si>
  <si>
    <t>Dragagem de areia grossa com draga hopper - capacidade da cisterna de 5.000 m³ - DMT de 1.800 a 2.100 m</t>
  </si>
  <si>
    <t>Dragagem de areia grossa com draga hopper - capacidade da cisterna de 5.000 m³ - DMT de 2.100 a 2.400 m</t>
  </si>
  <si>
    <t>Dragagem de areia grossa com draga hopper - capacidade da cisterna de 5.000 m³ - DMT de 2.400 a 2.700 m</t>
  </si>
  <si>
    <t>Dragagem de areia grossa com draga hopper - capacidade da cisterna de 5.000 m³ - DMT de 2.700 a 3.000 m</t>
  </si>
  <si>
    <t>Dragagem de areia grossa com draga hopper - capacidade da cisterna de 5.000 m³ - DMT de 3.000 m</t>
  </si>
  <si>
    <t>Dragagem de areia grossa com draga hopper - capacidade da cisterna de 750 m³ - DMT de 1.500 a 1.800 m</t>
  </si>
  <si>
    <t>Dragagem de areia grossa com draga hopper - capacidade da cisterna de 750 m³ - DMT de 1.800 a 2.100 m</t>
  </si>
  <si>
    <t>Dragagem de areia grossa com draga hopper - capacidade da cisterna de 750 m³ - DMT de 2.100 a 2.400 m</t>
  </si>
  <si>
    <t>Dragagem de areia grossa com draga hopper - capacidade da cisterna de 750 m³ - DMT de 2.400 a 2.700 m</t>
  </si>
  <si>
    <t>Dragagem de areia grossa com draga hopper - capacidade da cisterna de 750 m³ - DMT de 2.700 a 3.000 m</t>
  </si>
  <si>
    <t>Dragagem de areia grossa com draga hopper - capacidade da cisterna de 750 m³ - DMT de 3.000 m</t>
  </si>
  <si>
    <t>Dragagem de areia média com draga de sucção e recalque - bomba de 1.350 kW e cortador de 170 kW - distância de recalque de 1.100 a 1.300 m</t>
  </si>
  <si>
    <t>Dragagem de areia média com draga de sucção e recalque - bomba de 1.350 kW e cortador de 170 kW - distância de recalque de 1.300 a 1.500 m</t>
  </si>
  <si>
    <t>Dragagem de areia média com draga de sucção e recalque - bomba de 1.350 kW e cortador de 170 kW - distância de recalque de 1.500 a 1.700 m</t>
  </si>
  <si>
    <t>Dragagem de areia média com draga de sucção e recalque - bomba de 1.350 kW e cortador de 170 kW - distância de recalque de 1.700 a 1.900 m</t>
  </si>
  <si>
    <t>Dragagem de areia média com draga de sucção e recalque - bomba de 1.350 kW e cortador de 170 kW - distância de recalque de 1.900 a 2.100 m</t>
  </si>
  <si>
    <t>Dragagem de areia média com draga de sucção e recalque - bomba de 1.350 kW e cortador de 170 kW - distância de recalque de 2.100 a 2.300 m</t>
  </si>
  <si>
    <t>Dragagem de areia média com draga de sucção e recalque - bomba de 1.350 kW e cortador de 170 kW - distância de recalque de 2.300 a 2.500 m</t>
  </si>
  <si>
    <t>Dragagem de areia média com draga de sucção e recalque - bomba de 1.350 kW e cortador de 170 kW - distância de recalque de 2.500 a 2.700 m</t>
  </si>
  <si>
    <t>Dragagem de areia média com draga de sucção e recalque - bomba de 1.350 kW e cortador de 170 kW - distância de recalque de 2.700 a 2.900 m</t>
  </si>
  <si>
    <t>Dragagem de areia média com draga de sucção e recalque - bomba de 1.350 kW e cortador de 170 kW - distância de recalque de 2.900 a 3.100 m</t>
  </si>
  <si>
    <t>Dragagem de areia média com draga de sucção e recalque - bomba de 1.350 kW e cortador de 170 kW - distância de recalque de 3.100 a 3.300 m</t>
  </si>
  <si>
    <t>Dragagem de areia média com draga de sucção e recalque - bomba de 1.350 kW e cortador de 170 kW - distância de recalque de 3.300 a 3.500 m</t>
  </si>
  <si>
    <t>Dragagem de areia média com draga de sucção e recalque - bomba de 1.350 kW e cortador de 170 kW - distância de recalque de 3.500 a 3.700 m</t>
  </si>
  <si>
    <t>Dragagem de areia média com draga de sucção e recalque - bomba de 1.350 kW e cortador de 170 kW - distância de recalque de 3.700 a 3.900 m</t>
  </si>
  <si>
    <t>Dragagem de areia média com draga de sucção e recalque - bomba de 1.350 kW e cortador de 170 kW - distância de recalque de 3.900 a 4.100 m</t>
  </si>
  <si>
    <t>Dragagem de areia média com draga de sucção e recalque - bomba de 1.350 kW e cortador de 170 kW - distância de recalque de 4.100 a 4.300 m</t>
  </si>
  <si>
    <t>Dragagem de areia média com draga de sucção e recalque - bomba de 1.350 kW e cortador de 170 kW - distância de recalque de 4.300 a 4.500 m</t>
  </si>
  <si>
    <t>Dragagem de areia média com draga de sucção e recalque - bomba de 1.350 kW e cortador de 170 kW - distância de recalque de 4.500 a 4.700 m</t>
  </si>
  <si>
    <t>Dragagem de areia média com draga de sucção e recalque - bomba de 1.350 kW e cortador de 170 kW - distância de recalque de 4.700 a 4.900 m</t>
  </si>
  <si>
    <t>Dragagem de areia média com draga de sucção e recalque - bomba de 1.350 kW e cortador de 170 kW - distância de recalque de 4.900 a 5.100 m</t>
  </si>
  <si>
    <t>Dragagem de areia média com draga de sucção e recalque - bomba de 1.350 kW e cortador de 170 kW - distância de recalque de 5.100 a 5.300 m</t>
  </si>
  <si>
    <t>Dragagem de areia média com draga de sucção e recalque - bomba de 1.350 kW e cortador de 170 kW - distância de recalque de 5.300 a 5.500 m</t>
  </si>
  <si>
    <t>Dragagem de areia média com draga de sucção e recalque - bomba de 1.350 kW e cortador de 170 kW - distância de recalque de 5.500 a 5.700 m</t>
  </si>
  <si>
    <t>Dragagem de areia média com draga de sucção e recalque - bomba de 1.350 kW e cortador de 170 kW - distância de recalque de 5.700 a 5.900 m</t>
  </si>
  <si>
    <t>Dragagem de areia média com draga de sucção e recalque - bomba de 1.350 kW e cortador de 170 kW - distância de recalque de 5.900 a 6.100 m</t>
  </si>
  <si>
    <t>Dragagem de areia média com draga de sucção e recalque - bomba de 1.350 kW e cortador de 170 kW - distância de recalque de 500 a 700 m</t>
  </si>
  <si>
    <t>Dragagem de areia média com draga de sucção e recalque - bomba de 1.350 kW e cortador de 170 kW - distância de recalque de 6.100 a 6.300 m</t>
  </si>
  <si>
    <t>Dragagem de areia média com draga de sucção e recalque - bomba de 1.350 kW e cortador de 170 kW - distância de recalque de 6.300 a 6.500 m</t>
  </si>
  <si>
    <t>Dragagem de areia média com draga de sucção e recalque - bomba de 1.350 kW e cortador de 170 kW - distância de recalque de 6.500 a 6.700 m</t>
  </si>
  <si>
    <t>Dragagem de areia média com draga de sucção e recalque - bomba de 1.350 kW e cortador de 170 kW - distância de recalque de 6.700 a 6.900 m</t>
  </si>
  <si>
    <t>Dragagem de areia média com draga de sucção e recalque - bomba de 1.350 kW e cortador de 170 kW - distância de recalque de 6.900 a 7.100 m</t>
  </si>
  <si>
    <t>Dragagem de areia média com draga de sucção e recalque - bomba de 1.350 kW e cortador de 170 kW - distância de recalque de 7.100 a 7.300 m</t>
  </si>
  <si>
    <t>Dragagem de areia média com draga de sucção e recalque - bomba de 1.350 kW e cortador de 170 kW - distância de recalque de 7.300 a 7.500 m</t>
  </si>
  <si>
    <t>Dragagem de areia média com draga de sucção e recalque - bomba de 1.350 kW e cortador de 170 kW - distância de recalque de 7.500 a 7.700 m</t>
  </si>
  <si>
    <t>Dragagem de areia média com draga de sucção e recalque - bomba de 1.350 kW e cortador de 170 kW - distância de recalque de 7.700 a 7.900 m</t>
  </si>
  <si>
    <t>Dragagem de areia média com draga de sucção e recalque - bomba de 1.350 kW e cortador de 170 kW - distância de recalque de 700 a 900 m</t>
  </si>
  <si>
    <t>Dragagem de areia média com draga de sucção e recalque - bomba de 1.350 kW e cortador de 170 kW - distância de recalque de 900 a 1.100 m</t>
  </si>
  <si>
    <t>Dragagem de areia média com draga de sucção e recalque - bomba de 1.350 kW e cortador de 170 kW - distância de recalque de até 500 m</t>
  </si>
  <si>
    <t>Dragagem de areia média com draga de sucção e recalque - bomba de 294 kW e cortador de 30 kW - distância de recalque de 1.100 a 1.300 m</t>
  </si>
  <si>
    <t>Dragagem de areia média com draga de sucção e recalque - bomba de 294 kW e cortador de 30 kW - distância de recalque de 1.300 a 1.500 m</t>
  </si>
  <si>
    <t>Dragagem de areia média com draga de sucção e recalque - bomba de 294 kW e cortador de 30 kW - distância de recalque de 1.500 a 1.700 m</t>
  </si>
  <si>
    <t>Dragagem de areia média com draga de sucção e recalque - bomba de 294 kW e cortador de 30 kW - distância de recalque de 1.700 a 1.900 m</t>
  </si>
  <si>
    <t>Dragagem de areia média com draga de sucção e recalque - bomba de 294 kW e cortador de 30 kW - distância de recalque de 1.900 a 2.100 m</t>
  </si>
  <si>
    <t>Dragagem de areia média com draga de sucção e recalque - bomba de 294 kW e cortador de 30 kW - distância de recalque de 2.100 a 2.300 m</t>
  </si>
  <si>
    <t>Dragagem de areia média com draga de sucção e recalque - bomba de 294 kW e cortador de 30 kW - distância de recalque de 2.300 a 2.500 m</t>
  </si>
  <si>
    <t>Dragagem de areia média com draga de sucção e recalque - bomba de 294 kW e cortador de 30 kW - distância de recalque de 2.500 a 2.700 m</t>
  </si>
  <si>
    <t>Dragagem de areia média com draga de sucção e recalque - bomba de 294 kW e cortador de 30 kW - distância de recalque de 2.700 a 2.900 m</t>
  </si>
  <si>
    <t>Dragagem de areia média com draga de sucção e recalque - bomba de 294 kW e cortador de 30 kW - distância de recalque de 2.900 a 3.100 m</t>
  </si>
  <si>
    <t>Dragagem de areia média com draga de sucção e recalque - bomba de 294 kW e cortador de 30 kW - distância de recalque de 3.100 a 3.300 m</t>
  </si>
  <si>
    <t>Dragagem de areia média com draga de sucção e recalque - bomba de 294 kW e cortador de 30 kW - distância de recalque de 3.300 a 3.500 m</t>
  </si>
  <si>
    <t>Dragagem de areia média com draga de sucção e recalque - bomba de 294 kW e cortador de 30 kW - distância de recalque de 500 a 700 m</t>
  </si>
  <si>
    <t>Dragagem de areia média com draga de sucção e recalque - bomba de 294 kW e cortador de 30 kW - distância de recalque de 700 a 900 m</t>
  </si>
  <si>
    <t>Dragagem de areia média com draga de sucção e recalque - bomba de 294 kW e cortador de 30 kW - distância de recalque de 900 a 1.100 m</t>
  </si>
  <si>
    <t>Dragagem de areia média com draga de sucção e recalque - bomba de 294 kW e cortador de 30 kW - distância de recalque de até 500 m</t>
  </si>
  <si>
    <t>Dragagem de areia média com draga de sucção e recalque - bomba de 483 kW e cortador de 55 kW - distância de recalque de 1.100 a 1.300 m</t>
  </si>
  <si>
    <t>Dragagem de areia média com draga de sucção e recalque - bomba de 483 kW e cortador de 55 kW - distância de recalque de 1.300 a 1.500 m</t>
  </si>
  <si>
    <t>Dragagem de areia média com draga de sucção e recalque - bomba de 483 kW e cortador de 55 kW - distância de recalque de 1.500 a 1.700 m</t>
  </si>
  <si>
    <t>Dragagem de areia média com draga de sucção e recalque - bomba de 483 kW e cortador de 55 kW - distância de recalque de 1.700 a 1.900 m</t>
  </si>
  <si>
    <t>Dragagem de areia média com draga de sucção e recalque - bomba de 483 kW e cortador de 55 kW - distância de recalque de 1.900 a 2.100 m</t>
  </si>
  <si>
    <t>Dragagem de areia média com draga de sucção e recalque - bomba de 483 kW e cortador de 55 kW - distância de recalque de 2.100 a 2.300 m</t>
  </si>
  <si>
    <t>Dragagem de areia média com draga de sucção e recalque - bomba de 483 kW e cortador de 55 kW - distância de recalque de 2.300 a 2.500 m</t>
  </si>
  <si>
    <t>Dragagem de areia média com draga de sucção e recalque - bomba de 483 kW e cortador de 55 kW - distância de recalque de 2.500 a 2.700 m</t>
  </si>
  <si>
    <t>Dragagem de areia média com draga de sucção e recalque - bomba de 483 kW e cortador de 55 kW - distância de recalque de 2.700 a 2.900 m</t>
  </si>
  <si>
    <t>Dragagem de areia média com draga de sucção e recalque - bomba de 483 kW e cortador de 55 kW - distância de recalque de 2.900 a 3.100 m</t>
  </si>
  <si>
    <t>Dragagem de areia média com draga de sucção e recalque - bomba de 483 kW e cortador de 55 kW - distância de recalque de 3.100 a 3.300 m</t>
  </si>
  <si>
    <t>Dragagem de areia média com draga de sucção e recalque - bomba de 483 kW e cortador de 55 kW - distância de recalque de 3.300 a 3.500 m</t>
  </si>
  <si>
    <t>Dragagem de areia média com draga de sucção e recalque - bomba de 483 kW e cortador de 55 kW - distância de recalque de 3.500 a 3.700 m</t>
  </si>
  <si>
    <t>Dragagem de areia média com draga de sucção e recalque - bomba de 483 kW e cortador de 55 kW - distância de recalque de 3.700 a 3.900 m</t>
  </si>
  <si>
    <t>Dragagem de areia média com draga de sucção e recalque - bomba de 483 kW e cortador de 55 kW - distância de recalque de 3.900 a 4.100 m</t>
  </si>
  <si>
    <t>Dragagem de areia média com draga de sucção e recalque - bomba de 483 kW e cortador de 55 kW - distância de recalque de 4.100 a 4.300 m</t>
  </si>
  <si>
    <t>Dragagem de areia média com draga de sucção e recalque - bomba de 483 kW e cortador de 55 kW - distância de recalque de 4.300 a 4.500 m</t>
  </si>
  <si>
    <t>Dragagem de areia média com draga de sucção e recalque - bomba de 483 kW e cortador de 55 kW - distância de recalque de 4.500 a 4.700 m</t>
  </si>
  <si>
    <t>Dragagem de areia média com draga de sucção e recalque - bomba de 483 kW e cortador de 55 kW - distância de recalque de 4.700 a 4.900 m</t>
  </si>
  <si>
    <t>Dragagem de areia média com draga de sucção e recalque - bomba de 483 kW e cortador de 55 kW - distância de recalque de 4.900 a 5.100 m</t>
  </si>
  <si>
    <t>Dragagem de areia média com draga de sucção e recalque - bomba de 483 kW e cortador de 55 kW - distância de recalque de 500 a 700 m</t>
  </si>
  <si>
    <t>Dragagem de areia média com draga de sucção e recalque - bomba de 483 kW e cortador de 55 kW - distância de recalque de 700 a 900 m</t>
  </si>
  <si>
    <t>Dragagem de areia média com draga de sucção e recalque - bomba de 483 kW e cortador de 55 kW - distância de recalque de 900 a 1.100 m</t>
  </si>
  <si>
    <t>Dragagem de areia média com draga de sucção e recalque - bomba de 483 kW e cortador de 55 kW - distância de recalque de até 500 m</t>
  </si>
  <si>
    <t>Dragagem de areia média com draga de sucção e recalque - bomba de 746 kW e cortador de 110 kW - distância de recalque de 1.100 a 1.300 m</t>
  </si>
  <si>
    <t>Dragagem de areia média com draga de sucção e recalque - bomba de 746 kW e cortador de 110 kW - distância de recalque de 1.300 a 1.500 m</t>
  </si>
  <si>
    <t>Dragagem de areia média com draga de sucção e recalque - bomba de 746 kW e cortador de 110 kW - distância de recalque de 1.500 a 1.700 m</t>
  </si>
  <si>
    <t>Dragagem de areia média com draga de sucção e recalque - bomba de 746 kW e cortador de 110 kW - distância de recalque de 1.700 a 1.900 m</t>
  </si>
  <si>
    <t>Dragagem de areia média com draga de sucção e recalque - bomba de 746 kW e cortador de 110 kW - distância de recalque de 1.900 a 2.100 m</t>
  </si>
  <si>
    <t>Dragagem de areia média com draga de sucção e recalque - bomba de 746 kW e cortador de 110 kW - distância de recalque de 2.100 a 2.300 m</t>
  </si>
  <si>
    <t>Dragagem de areia média com draga de sucção e recalque - bomba de 746 kW e cortador de 110 kW - distância de recalque de 2.300 a 2.500 m</t>
  </si>
  <si>
    <t>Dragagem de areia média com draga de sucção e recalque - bomba de 746 kW e cortador de 110 kW - distância de recalque de 2.500 a 2.700 m</t>
  </si>
  <si>
    <t>Dragagem de areia média com draga de sucção e recalque - bomba de 746 kW e cortador de 110 kW - distância de recalque de 2.700 a 2.900 m</t>
  </si>
  <si>
    <t>Dragagem de areia média com draga de sucção e recalque - bomba de 746 kW e cortador de 110 kW - distância de recalque de 2.900 a 3.100 m</t>
  </si>
  <si>
    <t>Dragagem de areia média com draga de sucção e recalque - bomba de 746 kW e cortador de 110 kW - distância de recalque de 3.100 a 3.300 m</t>
  </si>
  <si>
    <t>Dragagem de areia média com draga de sucção e recalque - bomba de 746 kW e cortador de 110 kW - distância de recalque de 3.300 a 3.500 m</t>
  </si>
  <si>
    <t>Dragagem de areia média com draga de sucção e recalque - bomba de 746 kW e cortador de 110 kW - distância de recalque de 3.500 a 3.700 m</t>
  </si>
  <si>
    <t>Dragagem de areia média com draga de sucção e recalque - bomba de 746 kW e cortador de 110 kW - distância de recalque de 3.700 a 3.900 m</t>
  </si>
  <si>
    <t>Dragagem de areia média com draga de sucção e recalque - bomba de 746 kW e cortador de 110 kW - distância de recalque de 3.900 a 4.100 m</t>
  </si>
  <si>
    <t>Dragagem de areia média com draga de sucção e recalque - bomba de 746 kW e cortador de 110 kW - distância de recalque de 4.100 a 4.300 m</t>
  </si>
  <si>
    <t>Dragagem de areia média com draga de sucção e recalque - bomba de 746 kW e cortador de 110 kW - distância de recalque de 4.300 a 4.500 m</t>
  </si>
  <si>
    <t>Dragagem de areia média com draga de sucção e recalque - bomba de 746 kW e cortador de 110 kW - distância de recalque de 4.500 a 4.700 m</t>
  </si>
  <si>
    <t>Dragagem de areia média com draga de sucção e recalque - bomba de 746 kW e cortador de 110 kW - distância de recalque de 4.700 a 4.900 m</t>
  </si>
  <si>
    <t>Dragagem de areia média com draga de sucção e recalque - bomba de 746 kW e cortador de 110 kW - distância de recalque de 4.900 a 5.100 m</t>
  </si>
  <si>
    <t>Dragagem de areia média com draga de sucção e recalque - bomba de 746 kW e cortador de 110 kW - distância de recalque de 5.100 a 5.300 m</t>
  </si>
  <si>
    <t>Dragagem de areia média com draga de sucção e recalque - bomba de 746 kW e cortador de 110 kW - distância de recalque de 5.300 a 5.500 m</t>
  </si>
  <si>
    <t>Dragagem de areia média com draga de sucção e recalque - bomba de 746 kW e cortador de 110 kW - distância de recalque de 5.500 a 5.700 m</t>
  </si>
  <si>
    <t>Dragagem de areia média com draga de sucção e recalque - bomba de 746 kW e cortador de 110 kW - distância de recalque de 5.700 a 5.900 m</t>
  </si>
  <si>
    <t>Dragagem de areia média com draga de sucção e recalque - bomba de 746 kW e cortador de 110 kW - distância de recalque de 5.900 a 6.100 m</t>
  </si>
  <si>
    <t>Dragagem de areia média com draga de sucção e recalque - bomba de 746 kW e cortador de 110 kW - distância de recalque de 500 a 700 m</t>
  </si>
  <si>
    <t>Dragagem de areia média com draga de sucção e recalque - bomba de 746 kW e cortador de 110 kW - distância de recalque de 700 a 900 m</t>
  </si>
  <si>
    <t>Dragagem de areia média com draga de sucção e recalque - bomba de 746 kW e cortador de 110 kW - distância de recalque de 900 a 1.100 m</t>
  </si>
  <si>
    <t>Dragagem de areia média com draga de sucção e recalque - bomba de 746 kW e cortador de 110 kW - distância de recalque de até 500 m</t>
  </si>
  <si>
    <t>Dragagem de areia média com draga hopper - capacidade da cisterna de 1.000 m³ - DMT de 1.500 a 1.800 m</t>
  </si>
  <si>
    <t>Dragagem de areia média com draga hopper - capacidade da cisterna de 1.000 m³ - DMT de 1.800 a 2.100 m</t>
  </si>
  <si>
    <t>Dragagem de areia média com draga hopper - capacidade da cisterna de 1.000 m³ - DMT de 2.100 a 2.400 m</t>
  </si>
  <si>
    <t>Dragagem de areia média com draga hopper - capacidade da cisterna de 1.000 m³ - DMT de 2.400 a 2.700 m</t>
  </si>
  <si>
    <t>Dragagem de areia média com draga hopper - capacidade da cisterna de 1.000 m³ - DMT de 2.700 a 3.000 m</t>
  </si>
  <si>
    <t>Dragagem de areia média com draga hopper - capacidade da cisterna de 1.000 m³ - DMT de 3.000 m</t>
  </si>
  <si>
    <t>Dragagem de areia média com draga hopper - capacidade da cisterna de 10.000 m³ - DMT de 1.500 a 1.800 m</t>
  </si>
  <si>
    <t>Dragagem de areia média com draga hopper - capacidade da cisterna de 10.000 m³ - DMT de 1.800 a 2.100 m</t>
  </si>
  <si>
    <t>Dragagem de areia média com draga hopper - capacidade da cisterna de 10.000 m³ - DMT de 2.100 a 2.400 m</t>
  </si>
  <si>
    <t>Dragagem de areia média com draga hopper - capacidade da cisterna de 10.000 m³ - DMT de 2.400 a 2.700 m</t>
  </si>
  <si>
    <t>Dragagem de areia média com draga hopper - capacidade da cisterna de 10.000 m³ - DMT de 2.700 a 3.000 m</t>
  </si>
  <si>
    <t>Dragagem de areia média com draga hopper - capacidade da cisterna de 10.000 m³ - DMT de 3.000 m</t>
  </si>
  <si>
    <t>Dragagem de areia média com draga hopper - capacidade da cisterna de 15.000 m³ - DMT de 1.500 a 1.800 m</t>
  </si>
  <si>
    <t>Dragagem de areia média com draga hopper - capacidade da cisterna de 15.000 m³ - DMT de 1.800 a 2.100 m</t>
  </si>
  <si>
    <t>Dragagem de areia média com draga hopper - capacidade da cisterna de 15.000 m³ - DMT de 2.100 a 2.400 m</t>
  </si>
  <si>
    <t>Dragagem de areia média com draga hopper - capacidade da cisterna de 15.000 m³ - DMT de 2.400 a 2.700 m</t>
  </si>
  <si>
    <t>Dragagem de areia média com draga hopper - capacidade da cisterna de 15.000 m³ - DMT de 2.700 a 3.000 m</t>
  </si>
  <si>
    <t>Dragagem de areia média com draga hopper - capacidade da cisterna de 15.000 m³ - DMT de 3.000 m</t>
  </si>
  <si>
    <t>Dragagem de areia média com draga hopper - capacidade da cisterna de 2.000 m³ - DMT de 1.500 a 1.800 m</t>
  </si>
  <si>
    <t>Dragagem de areia média com draga hopper - capacidade da cisterna de 2.000 m³ - DMT de 1.800 a 2.100 m</t>
  </si>
  <si>
    <t>Dragagem de areia média com draga hopper - capacidade da cisterna de 2.000 m³ - DMT de 2.100 a 2.400 m</t>
  </si>
  <si>
    <t>Dragagem de areia média com draga hopper - capacidade da cisterna de 2.000 m³ - DMT de 2.400 a 2.700 m</t>
  </si>
  <si>
    <t>Dragagem de areia média com draga hopper - capacidade da cisterna de 2.000 m³ - DMT de 2.700 a 3.000 m</t>
  </si>
  <si>
    <t>Dragagem de areia média com draga hopper - capacidade da cisterna de 2.000 m³ - DMT de 3.000 m</t>
  </si>
  <si>
    <t>Dragagem de areia média com draga hopper - capacidade da cisterna de 20.000 m³ - DMT de 1.500 a 1.800 m</t>
  </si>
  <si>
    <t>Dragagem de areia média com draga hopper - capacidade da cisterna de 20.000 m³ - DMT de 1.800 a 2.100 m</t>
  </si>
  <si>
    <t>Dragagem de areia média com draga hopper - capacidade da cisterna de 20.000 m³ - DMT de 2.100 a 2.400 m</t>
  </si>
  <si>
    <t>Dragagem de areia média com draga hopper - capacidade da cisterna de 20.000 m³ - DMT de 2.400 a 2.700 m</t>
  </si>
  <si>
    <t>Dragagem de areia média com draga hopper - capacidade da cisterna de 20.000 m³ - DMT de 2.700 a 3.000 m</t>
  </si>
  <si>
    <t>Dragagem de areia média com draga hopper - capacidade da cisterna de 20.000 m³ - DMT de 3.000 m</t>
  </si>
  <si>
    <t>Dragagem de areia média com draga hopper - capacidade da cisterna de 3.000 m³ - DMT de 1.500 a 1.800 m</t>
  </si>
  <si>
    <t>Dragagem de areia média com draga hopper - capacidade da cisterna de 3.000 m³ - DMT de 1.800 a 2.100 m</t>
  </si>
  <si>
    <t>Dragagem de areia média com draga hopper - capacidade da cisterna de 3.000 m³ - DMT de 2.100 a 2.400 m</t>
  </si>
  <si>
    <t>Dragagem de areia média com draga hopper - capacidade da cisterna de 3.000 m³ - DMT de 2.400 a 2.700 m</t>
  </si>
  <si>
    <t>Dragagem de areia média com draga hopper - capacidade da cisterna de 3.000 m³ - DMT de 2.700 a 3.000 m</t>
  </si>
  <si>
    <t>Dragagem de areia média com draga hopper - capacidade da cisterna de 3.000 m³ - DMT de 3.000 m</t>
  </si>
  <si>
    <t>Dragagem de areia média com draga hopper - capacidade da cisterna de 4.000 m³ - DMT de 1.500 a 1.800 m</t>
  </si>
  <si>
    <t>Dragagem de areia média com draga hopper - capacidade da cisterna de 4.000 m³ - DMT de 1.800 a 2.100 m</t>
  </si>
  <si>
    <t>Dragagem de areia média com draga hopper - capacidade da cisterna de 4.000 m³ - DMT de 2.100 a 2.400 m</t>
  </si>
  <si>
    <t>Dragagem de areia média com draga hopper - capacidade da cisterna de 4.000 m³ - DMT de 2.400 a 2.700 m</t>
  </si>
  <si>
    <t>Dragagem de areia média com draga hopper - capacidade da cisterna de 4.000 m³ - DMT de 2.700 a 3.000 m</t>
  </si>
  <si>
    <t>Dragagem de areia média com draga hopper - capacidade da cisterna de 4.000 m³ - DMT de 3.000 m</t>
  </si>
  <si>
    <t>Dragagem de areia média com draga hopper - capacidade da cisterna de 5.000 m³ - DMT de 1.500 a 1.800 m</t>
  </si>
  <si>
    <t>Dragagem de areia média com draga hopper - capacidade da cisterna de 5.000 m³ - DMT de 1.800 a 2.100 m</t>
  </si>
  <si>
    <t>Dragagem de areia média com draga hopper - capacidade da cisterna de 5.000 m³ - DMT de 2.100 a 2.400 m</t>
  </si>
  <si>
    <t>Dragagem de areia média com draga hopper - capacidade da cisterna de 5.000 m³ - DMT de 2.400 a 2.700 m</t>
  </si>
  <si>
    <t>Dragagem de areia média com draga hopper - capacidade da cisterna de 5.000 m³ - DMT de 2.700 a 3.000 m</t>
  </si>
  <si>
    <t>Dragagem de areia média com draga hopper - capacidade da cisterna de 5.000 m³ - DMT de 3.000 m</t>
  </si>
  <si>
    <t>Dragagem de areia média com draga hopper - capacidade da cisterna de 750 m³ - DMT de 1.500 a 1.800 m</t>
  </si>
  <si>
    <t>Dragagem de areia média com draga hopper - capacidade da cisterna de 750 m³ - DMT de 1.800 a 2.100 m</t>
  </si>
  <si>
    <t>Dragagem de areia média com draga hopper - capacidade da cisterna de 750 m³ - DMT de 2.100 a 2.400 m</t>
  </si>
  <si>
    <t>Dragagem de areia média com draga hopper - capacidade da cisterna de 750 m³ - DMT de 2.400 a 2.700 m</t>
  </si>
  <si>
    <t>Dragagem de areia média com draga hopper - capacidade da cisterna de 750 m³ - DMT de 2.700 a 3.000 m</t>
  </si>
  <si>
    <t>Dragagem de areia média com draga hopper - capacidade da cisterna de 750 m³ - DMT de 3.000 m</t>
  </si>
  <si>
    <t>Dragagem de cascalho com draga de sucção e recalque - bomba de 1.350 kW e cortador de 170 kW - distância de recalque de 1.100 a 1.300 m</t>
  </si>
  <si>
    <t>Dragagem de cascalho com draga de sucção e recalque - bomba de 1.350 kW e cortador de 170 kW - distância de recalque de 1.300 a 1.500 m</t>
  </si>
  <si>
    <t>Dragagem de cascalho com draga de sucção e recalque - bomba de 1.350 kW e cortador de 170 kW - distância de recalque de 1.500 a 1.700 m</t>
  </si>
  <si>
    <t>Dragagem de cascalho com draga de sucção e recalque - bomba de 1.350 kW e cortador de 170 kW - distância de recalque de 1.700 a 1.900 m</t>
  </si>
  <si>
    <t>Dragagem de cascalho com draga de sucção e recalque - bomba de 1.350 kW e cortador de 170 kW - distância de recalque de 1.900 a 2.100 m</t>
  </si>
  <si>
    <t>Dragagem de cascalho com draga de sucção e recalque - bomba de 1.350 kW e cortador de 170 kW - distância de recalque de 2.100 a 2.300 m</t>
  </si>
  <si>
    <t>Dragagem de cascalho com draga de sucção e recalque - bomba de 1.350 kW e cortador de 170 kW - distância de recalque de 500 a 700 m</t>
  </si>
  <si>
    <t>Dragagem de cascalho com draga de sucção e recalque - bomba de 1.350 kW e cortador de 170 kW - distância de recalque de 700 a 900 m</t>
  </si>
  <si>
    <t>Dragagem de cascalho com draga de sucção e recalque - bomba de 1.350 kW e cortador de 170 kW - distância de recalque de 900 a 1.100 m</t>
  </si>
  <si>
    <t>Dragagem de cascalho com draga de sucção e recalque - bomba de 1.350 kW e cortador de 170 kW - distância de recalque de até 500 m</t>
  </si>
  <si>
    <t>Dragagem de cascalho com draga de sucção e recalque - bomba de 294 kW e cortador de 30 kW - distância de recalque de 1.100 a 1.300 m</t>
  </si>
  <si>
    <t>Dragagem de cascalho com draga de sucção e recalque - bomba de 294 kW e cortador de 30 kW - distância de recalque de 1.300 a 1.500 m</t>
  </si>
  <si>
    <t>Dragagem de cascalho com draga de sucção e recalque - bomba de 294 kW e cortador de 30 kW - distância de recalque de 500 a 700 m</t>
  </si>
  <si>
    <t>Dragagem de cascalho com draga de sucção e recalque - bomba de 294 kW e cortador de 30 kW - distância de recalque de 700 a 900 m</t>
  </si>
  <si>
    <t>Dragagem de cascalho com draga de sucção e recalque - bomba de 294 kW e cortador de 30 kW - distância de recalque de 900 a 1.100 m</t>
  </si>
  <si>
    <t>Dragagem de cascalho com draga de sucção e recalque - bomba de 294 kW e cortador de 30 kW - distância de recalque de até 500 m</t>
  </si>
  <si>
    <t>Dragagem de cascalho com draga de sucção e recalque - bomba de 483 kW e cortador de 55 kW - distância de recalque até 500 m</t>
  </si>
  <si>
    <t>Dragagem de cascalho com draga de sucção e recalque - bomba de 483 kW e cortador de 55 kW - distância de recalque de 1.100 a 1.300 m</t>
  </si>
  <si>
    <t>Dragagem de cascalho com draga de sucção e recalque - bomba de 483 kW e cortador de 55 kW - distância de recalque de 1.300 a 1.500 m</t>
  </si>
  <si>
    <t>Dragagem de cascalho com draga de sucção e recalque - bomba de 483 kW e cortador de 55 kW - distância de recalque de 500 a 700 m</t>
  </si>
  <si>
    <t>Dragagem de cascalho com draga de sucção e recalque - bomba de 483 kW e cortador de 55 kW - distância de recalque de 700 a 900 m</t>
  </si>
  <si>
    <t>Dragagem de cascalho com draga de sucção e recalque - bomba de 483 kW e cortador de 55 kW - distância de recalque de 900 a 1.100 m</t>
  </si>
  <si>
    <t>Dragagem de cascalho com draga de sucção e recalque - bomba de 746 kW e cortador de 110 kW - distância de recalque de 1.100 a 1.300 m</t>
  </si>
  <si>
    <t>Dragagem de cascalho com draga de sucção e recalque - bomba de 746 kW e cortador de 110 kW - distância de recalque de 1.300 a 1.500 m</t>
  </si>
  <si>
    <t>Dragagem de cascalho com draga de sucção e recalque - bomba de 746 kW e cortador de 110 kW - distância de recalque de 1.500 a 1.700 m</t>
  </si>
  <si>
    <t>Dragagem de cascalho com draga de sucção e recalque - bomba de 746 kW e cortador de 110 kW - distância de recalque de 1.700 a 1.900 m</t>
  </si>
  <si>
    <t>Dragagem de cascalho com draga de sucção e recalque - bomba de 746 kW e cortador de 110 kW - distância de recalque de 500 a 700 m</t>
  </si>
  <si>
    <t>Dragagem de cascalho com draga de sucção e recalque - bomba de 746 kW e cortador de 110 kW - distância de recalque de 700 a 900 m</t>
  </si>
  <si>
    <t>Dragagem de cascalho com draga de sucção e recalque - bomba de 746 kW e cortador de 110 kW - distância de recalque de 900 a 1.100 m</t>
  </si>
  <si>
    <t>Dragagem de cascalho com draga de sucção e recalque - bomba de 746 kW e cortador de 110 kW - distância de recalque de até 500 m</t>
  </si>
  <si>
    <t>Dragagem de cascalho com draga hopper - capacidade da cisterna de 1.000 m³ - DMT de 1.500 a 1.800 m</t>
  </si>
  <si>
    <t>Dragagem de cascalho com draga hopper - capacidade da cisterna de 1.000 m³ - DMT de 1.800 a 2.100 m</t>
  </si>
  <si>
    <t>Dragagem de cascalho com draga hopper - capacidade da cisterna de 1.000 m³ - DMT de 2.100 a 2.400 m</t>
  </si>
  <si>
    <t>Dragagem de cascalho com draga hopper - capacidade da cisterna de 1.000 m³ - DMT de 2.400 a 2.700 m</t>
  </si>
  <si>
    <t>Dragagem de cascalho com draga hopper - capacidade da cisterna de 1.000 m³ - DMT de 2.700 a 3.000 m</t>
  </si>
  <si>
    <t>Dragagem de cascalho com draga hopper - capacidade da cisterna de 1.000 m³ - DMT de 3.000 m</t>
  </si>
  <si>
    <t>Dragagem de cascalho com draga hopper - capacidade da cisterna de 10.000 m³ - DMT de 1.500 a 1.800 m</t>
  </si>
  <si>
    <t>Dragagem de cascalho com draga hopper - capacidade da cisterna de 10.000 m³ - DMT de 1.800 a 2.100 m</t>
  </si>
  <si>
    <t>Dragagem de cascalho com draga hopper - capacidade da cisterna de 10.000 m³ - DMT de 2.100 a 2.400 m</t>
  </si>
  <si>
    <t>Dragagem de cascalho com draga hopper - capacidade da cisterna de 10.000 m³ - DMT de 2.400 a 2.700 m</t>
  </si>
  <si>
    <t>Dragagem de cascalho com draga hopper - capacidade da cisterna de 10.000 m³ - DMT de 2.700 a 3.000 m</t>
  </si>
  <si>
    <t>Dragagem de cascalho com draga hopper - capacidade da cisterna de 10.000 m³ - DMT de 3.000 m</t>
  </si>
  <si>
    <t>Dragagem de cascalho com draga hopper - capacidade da cisterna de 15.000 m³ - DMT de 1.500 a 1.800 m</t>
  </si>
  <si>
    <t>Dragagem de cascalho com draga hopper - capacidade da cisterna de 15.000 m³ - DMT de 1.800 a 2.100 m</t>
  </si>
  <si>
    <t>Dragagem de cascalho com draga hopper - capacidade da cisterna de 15.000 m³ - DMT de 2.100 a 2.400 m</t>
  </si>
  <si>
    <t>Dragagem de cascalho com draga hopper - capacidade da cisterna de 15.000 m³ - DMT de 2.400 a 2.700 m</t>
  </si>
  <si>
    <t>Dragagem de cascalho com draga hopper - capacidade da cisterna de 15.000 m³ - DMT de 2.700 a 3.000 m</t>
  </si>
  <si>
    <t>Dragagem de cascalho com draga hopper - capacidade da cisterna de 15.000 m³ - DMT de 3.000 m</t>
  </si>
  <si>
    <t>Dragagem de cascalho com draga hopper - capacidade da cisterna de 2.000 m³ - DMT de 1.500 a 1.800 m</t>
  </si>
  <si>
    <t>Dragagem de cascalho com draga hopper - capacidade da cisterna de 2.000 m³ - DMT de 1.800 a 2.100 m</t>
  </si>
  <si>
    <t>Dragagem de cascalho com draga hopper - capacidade da cisterna de 2.000 m³ - DMT de 2.100 a 2.400 m</t>
  </si>
  <si>
    <t>Dragagem de cascalho com draga hopper - capacidade da cisterna de 2.000 m³ - DMT de 2.400 a 2.700 m</t>
  </si>
  <si>
    <t>Dragagem de cascalho com draga hopper - capacidade da cisterna de 2.000 m³ - DMT de 2.700 a 3.000 m</t>
  </si>
  <si>
    <t>Dragagem de cascalho com draga hopper - capacidade da cisterna de 2.000 m³ - DMT de 3.000 m</t>
  </si>
  <si>
    <t>Dragagem de cascalho com draga hopper - capacidade da cisterna de 20.000 m³ - DMT de 1.500 a 1.800 m</t>
  </si>
  <si>
    <t>Dragagem de cascalho com draga hopper - capacidade da cisterna de 20.000 m³ - DMT de 1.800 a 2.100 m</t>
  </si>
  <si>
    <t>Dragagem de cascalho com draga hopper - capacidade da cisterna de 20.000 m³ - DMT de 2.100 a 2.400 m</t>
  </si>
  <si>
    <t>Dragagem de cascalho com draga hopper - capacidade da cisterna de 20.000 m³ - DMT de 2.400 a 2.700 m</t>
  </si>
  <si>
    <t>Dragagem de cascalho com draga hopper - capacidade da cisterna de 20.000 m³ - DMT de 2.700 a 3.000 m</t>
  </si>
  <si>
    <t>Dragagem de cascalho com draga hopper - capacidade da cisterna de 20.000 m³ - DMT de 3.000 m</t>
  </si>
  <si>
    <t>Dragagem de cascalho com draga hopper - capacidade da cisterna de 3.000 m³ - DMT de 1.500 a 1.800 m</t>
  </si>
  <si>
    <t>Dragagem de cascalho com draga hopper - capacidade da cisterna de 3.000 m³ - DMT de 1.800 a 2.100 m</t>
  </si>
  <si>
    <t>Dragagem de cascalho com draga hopper - capacidade da cisterna de 3.000 m³ - DMT de 2.100 a 2.400 m</t>
  </si>
  <si>
    <t>Dragagem de cascalho com draga hopper - capacidade da cisterna de 3.000 m³ - DMT de 2.400 a 2.700 m</t>
  </si>
  <si>
    <t>Dragagem de cascalho com draga hopper - capacidade da cisterna de 3.000 m³ - DMT de 2.700 a 3.000 m</t>
  </si>
  <si>
    <t>Dragagem de cascalho com draga hopper - capacidade da cisterna de 3.000 m³ - DMT de 3.000 m</t>
  </si>
  <si>
    <t>Dragagem de cascalho com draga hopper - capacidade da cisterna de 4.000 m³ - DMT de 1.500 a 1.800 m</t>
  </si>
  <si>
    <t>Dragagem de cascalho com draga hopper - capacidade da cisterna de 4.000 m³ - DMT de 1.800 a 2.100 m</t>
  </si>
  <si>
    <t>Dragagem de cascalho com draga hopper - capacidade da cisterna de 4.000 m³ - DMT de 2.100 a 2.400 m</t>
  </si>
  <si>
    <t>Dragagem de cascalho com draga hopper - capacidade da cisterna de 4.000 m³ - DMT de 2.400 a 2.700 m</t>
  </si>
  <si>
    <t>Dragagem de cascalho com draga hopper - capacidade da cisterna de 4.000 m³ - DMT de 2.700 a 3.000 m</t>
  </si>
  <si>
    <t>Dragagem de cascalho com draga hopper - capacidade da cisterna de 4.000 m³ - DMT de 3.000 m</t>
  </si>
  <si>
    <t>Dragagem de cascalho com draga hopper - capacidade da cisterna de 5.000 m³ - DMT de 1.500 a 1.800 m</t>
  </si>
  <si>
    <t>Dragagem de cascalho com draga hopper - capacidade da cisterna de 5.000 m³ - DMT de 1.800 a 2.100 m</t>
  </si>
  <si>
    <t>Dragagem de cascalho com draga hopper - capacidade da cisterna de 5.000 m³ - DMT de 2.100 a 2.400 m</t>
  </si>
  <si>
    <t>Dragagem de cascalho com draga hopper - capacidade da cisterna de 5.000 m³ - DMT de 2.400 a 2.700 m</t>
  </si>
  <si>
    <t>Dragagem de cascalho com draga hopper - capacidade da cisterna de 5.000 m³ - DMT de 2.700 a 3.000 m</t>
  </si>
  <si>
    <t>Dragagem de cascalho com draga hopper - capacidade da cisterna de 5.000 m³ - DMT de 3.000 m</t>
  </si>
  <si>
    <t>Dragagem de cascalho com draga hopper - capacidade da cisterna de 750 m³ - DMT de 1.500 a 1.800 m</t>
  </si>
  <si>
    <t>Dragagem de cascalho com draga hopper - capacidade da cisterna de 750 m³ - DMT de 1.800 a 2.100 m</t>
  </si>
  <si>
    <t>Dragagem de cascalho com draga hopper - capacidade da cisterna de 750 m³ - DMT de 2.100 a 2.400 m</t>
  </si>
  <si>
    <t>Dragagem de cascalho com draga hopper - capacidade da cisterna de 750 m³ - DMT de 2.400 a 2.700 m</t>
  </si>
  <si>
    <t>Dragagem de cascalho com draga hopper - capacidade da cisterna de 750 m³ - DMT de 2.700 a 3.000 m</t>
  </si>
  <si>
    <t>Dragagem de cascalho com draga hopper - capacidade da cisterna de 750 m³ - DMT de 3.000 m</t>
  </si>
  <si>
    <t>Dragagem de cascalho fino com draga de sucção e recalque - bomba de 1.350 kW e cortador de 170 kW - distância de recalque de 1.100 a 1.300 m</t>
  </si>
  <si>
    <t>Dragagem de cascalho fino com draga de sucção e recalque - bomba de 1.350 kW e cortador de 170 kW - distância de recalque de 1.300 a 1.500 m</t>
  </si>
  <si>
    <t>Dragagem de cascalho fino com draga de sucção e recalque - bomba de 1.350 kW e cortador de 170 kW - distância de recalque de 1.500 a 1.700 m</t>
  </si>
  <si>
    <t>Dragagem de cascalho fino com draga de sucção e recalque - bomba de 1.350 kW e cortador de 170 kW - distância de recalque de 1.700 a 1.900 m</t>
  </si>
  <si>
    <t>Dragagem de cascalho fino com draga de sucção e recalque - bomba de 1.350 kW e cortador de 170 kW - distância de recalque de 1.900 a 2.100 m</t>
  </si>
  <si>
    <t>Dragagem de cascalho fino com draga de sucção e recalque - bomba de 1.350 kW e cortador de 170 kW - distância de recalque de 2.100 a 2.300 m</t>
  </si>
  <si>
    <t>Dragagem de cascalho fino com draga de sucção e recalque - bomba de 1.350 kW e cortador de 170 kW - distância de recalque de 2.300 a 2.500 m</t>
  </si>
  <si>
    <t>Dragagem de cascalho fino com draga de sucção e recalque - bomba de 1.350 kW e cortador de 170 kW - distância de recalque de 2.500 a 2.700 m</t>
  </si>
  <si>
    <t>Dragagem de cascalho fino com draga de sucção e recalque - bomba de 1.350 kW e cortador de 170 kW - distância de recalque de 2.700 a 2.900 m</t>
  </si>
  <si>
    <t>Dragagem de cascalho fino com draga de sucção e recalque - bomba de 1.350 kW e cortador de 170 kW - distância de recalque de 2.900 a 3.100 m</t>
  </si>
  <si>
    <t>Dragagem de cascalho fino com draga de sucção e recalque - bomba de 1.350 kW e cortador de 170 kW - distância de recalque de 3.100 a 3.300 m</t>
  </si>
  <si>
    <t>Dragagem de cascalho fino com draga de sucção e recalque - bomba de 1.350 kW e cortador de 170 kW - distância de recalque de 3.300 a 3.500 m</t>
  </si>
  <si>
    <t>Dragagem de cascalho fino com draga de sucção e recalque - bomba de 1.350 kW e cortador de 170 kW - distância de recalque de 3.500 a 3.700 m</t>
  </si>
  <si>
    <t>Dragagem de cascalho fino com draga de sucção e recalque - bomba de 1.350 kW e cortador de 170 kW - distância de recalque de 3.700 a 3.900 m</t>
  </si>
  <si>
    <t>Dragagem de cascalho fino com draga de sucção e recalque - bomba de 1.350 kW e cortador de 170 kW - distância de recalque de 3.900 a 4.100 m</t>
  </si>
  <si>
    <t>Dragagem de cascalho fino com draga de sucção e recalque - bomba de 1.350 kW e cortador de 170 kW - distância de recalque de 500 a 700 m</t>
  </si>
  <si>
    <t>Dragagem de cascalho fino com draga de sucção e recalque - bomba de 1.350 kW e cortador de 170 kW - distância de recalque de 700 a 900 m</t>
  </si>
  <si>
    <t>Dragagem de cascalho fino com draga de sucção e recalque - bomba de 1.350 kW e cortador de 170 kW - distância de recalque de 900 a 1.100 m</t>
  </si>
  <si>
    <t>Dragagem de cascalho fino com draga de sucção e recalque - bomba de 1.350 kW e cortador de 170 kW - distância de recalque de até 500 m</t>
  </si>
  <si>
    <t>Dragagem de cascalho fino com draga de sucção e recalque - bomba de 294 kW e cortador de 30 kW - distância de recalque de 1.100 a 1.300 m</t>
  </si>
  <si>
    <t>Dragagem de cascalho fino com draga de sucção e recalque - bomba de 294 kW e cortador de 30 kW - distância de recalque de 1.300 a 1.500 m</t>
  </si>
  <si>
    <t>Dragagem de cascalho fino com draga de sucção e recalque - bomba de 294 kW e cortador de 30 kW - distância de recalque de 1.500 a 1.700 m</t>
  </si>
  <si>
    <t>Dragagem de cascalho fino com draga de sucção e recalque - bomba de 294 kW e cortador de 30 kW - distância de recalque de 500 a 700 m</t>
  </si>
  <si>
    <t>Dragagem de cascalho fino com draga de sucção e recalque - bomba de 294 kW e cortador de 30 kW - distância de recalque de 700 a 900 m</t>
  </si>
  <si>
    <t>Dragagem de cascalho fino com draga de sucção e recalque - bomba de 294 kW e cortador de 30 kW - distância de recalque de 900 a 1.100 m</t>
  </si>
  <si>
    <t>Dragagem de cascalho fino com draga de sucção e recalque - bomba de 294 kW e cortador de 30 kW - distância de recalque de até 500 m</t>
  </si>
  <si>
    <t>Dragagem de cascalho fino com draga de sucção e recalque - bomba de 483 kW e cortador de 55 kW - distância de recalque de 1.100 a 1.300 m</t>
  </si>
  <si>
    <t>Dragagem de cascalho fino com draga de sucção e recalque - bomba de 483 kW e cortador de 55 kW - distância de recalque de 1.300 a 1.500 m</t>
  </si>
  <si>
    <t>Dragagem de cascalho fino com draga de sucção e recalque - bomba de 483 kW e cortador de 55 kW - distância de recalque de 1.500 a 1.700 m</t>
  </si>
  <si>
    <t>Dragagem de cascalho fino com draga de sucção e recalque - bomba de 483 kW e cortador de 55 kW - distância de recalque de 1.700 a 1.900 m</t>
  </si>
  <si>
    <t>Dragagem de cascalho fino com draga de sucção e recalque - bomba de 483 kW e cortador de 55 kW - distância de recalque de 1.900 a 2.100 m</t>
  </si>
  <si>
    <t>Dragagem de cascalho fino com draga de sucção e recalque - bomba de 483 kW e cortador de 55 kW - distância de recalque de 2.100 a 2.300 m</t>
  </si>
  <si>
    <t>Dragagem de cascalho fino com draga de sucção e recalque - bomba de 483 kW e cortador de 55 kW - distância de recalque de 2.300 a 2.500 m</t>
  </si>
  <si>
    <t>Dragagem de cascalho fino com draga de sucção e recalque - bomba de 483 kW e cortador de 55 kW - distância de recalque de 500 a 700 m</t>
  </si>
  <si>
    <t>Dragagem de cascalho fino com draga de sucção e recalque - bomba de 483 kW e cortador de 55 kW - distância de recalque de 700 a 900 m</t>
  </si>
  <si>
    <t>Dragagem de cascalho fino com draga de sucção e recalque - bomba de 483 kW e cortador de 55 kW - distância de recalque de 900 a 1.100 m</t>
  </si>
  <si>
    <t>Dragagem de cascalho fino com draga de sucção e recalque - bomba de 483 kW e cortador de 55 kW - distância de recalque de até 500 m</t>
  </si>
  <si>
    <t>Dragagem de cascalho fino com draga de sucção e recalque - bomba de 746 kW e cortador de 110 kW - distância de recalque de 1.100 a 1.300 m</t>
  </si>
  <si>
    <t>Dragagem de cascalho fino com draga de sucção e recalque - bomba de 746 kW e cortador de 110 kW - distância de recalque de 1.300 a 1.500 m</t>
  </si>
  <si>
    <t>Dragagem de cascalho fino com draga de sucção e recalque - bomba de 746 kW e cortador de 110 kW - distância de recalque de 1.500 a 1.700 m</t>
  </si>
  <si>
    <t>Dragagem de cascalho fino com draga de sucção e recalque - bomba de 746 kW e cortador de 110 kW - distância de recalque de 1.700 a 1.900 m</t>
  </si>
  <si>
    <t>Dragagem de cascalho fino com draga de sucção e recalque - bomba de 746 kW e cortador de 110 kW - distância de recalque de 1.900 a 2.100 m</t>
  </si>
  <si>
    <t>Dragagem de cascalho fino com draga de sucção e recalque - bomba de 746 kW e cortador de 110 kW - distância de recalque de 2.100 a 2.300 m</t>
  </si>
  <si>
    <t>Dragagem de cascalho fino com draga de sucção e recalque - bomba de 746 kW e cortador de 110 kW - distância de recalque de 2.300 a 2.500 m</t>
  </si>
  <si>
    <t>Dragagem de cascalho fino com draga de sucção e recalque - bomba de 746 kW e cortador de 110 kW - distância de recalque de 2.500 a 2.700 m</t>
  </si>
  <si>
    <t>Dragagem de cascalho fino com draga de sucção e recalque - bomba de 746 kW e cortador de 110 kW - distância de recalque de 2.700 a 2.900 m</t>
  </si>
  <si>
    <t>Dragagem de cascalho fino com draga de sucção e recalque - bomba de 746 kW e cortador de 110 kW - distância de recalque de 2.900 a 3.100 m</t>
  </si>
  <si>
    <t>Dragagem de cascalho fino com draga de sucção e recalque - bomba de 746 kW e cortador de 110 kW - distância de recalque de 500 a 700 m</t>
  </si>
  <si>
    <t>Dragagem de cascalho fino com draga de sucção e recalque - bomba de 746 kW e cortador de 110 kW - distância de recalque de 700 a 900 m</t>
  </si>
  <si>
    <t>Dragagem de cascalho fino com draga de sucção e recalque - bomba de 746 kW e cortador de 110 kW - distância de recalque de 900 a 1.100 m</t>
  </si>
  <si>
    <t>Dragagem de cascalho fino com draga de sucção e recalque - bomba de 746 kW e cortador de 110 kW - distância de recalque de até 500 m</t>
  </si>
  <si>
    <t>Dragagem de cascalho fino com draga hopper - capacidade da cisterna de 1.000 m³ - DMT de 1.500 a 1.800 m</t>
  </si>
  <si>
    <t>Dragagem de cascalho fino com draga hopper - capacidade da cisterna de 1.000 m³ - DMT de 1.800 a 2.100 m</t>
  </si>
  <si>
    <t>Dragagem de cascalho fino com draga hopper - capacidade da cisterna de 1.000 m³ - DMT de 2.100 a 2.400 m</t>
  </si>
  <si>
    <t>Dragagem de cascalho fino com draga hopper - capacidade da cisterna de 1.000 m³ - DMT de 2.400 a 2.700 m</t>
  </si>
  <si>
    <t>Dragagem de cascalho fino com draga hopper - capacidade da cisterna de 1.000 m³ - DMT de 2.700 a 3.000 m</t>
  </si>
  <si>
    <t>Dragagem de cascalho fino com draga hopper - capacidade da cisterna de 1.000 m³ - DMT de 3.000 m</t>
  </si>
  <si>
    <t>Dragagem de cascalho fino com draga hopper - capacidade da cisterna de 10.000 m³ - DMT de 1.500 a 1.800 m</t>
  </si>
  <si>
    <t>Dragagem de cascalho fino com draga hopper - capacidade da cisterna de 10.000 m³ - DMT de 1.800 a 2.100 m</t>
  </si>
  <si>
    <t>Dragagem de cascalho fino com draga hopper - capacidade da cisterna de 10.000 m³ - DMT de 2.100 a 2.400 m</t>
  </si>
  <si>
    <t>Dragagem de cascalho fino com draga hopper - capacidade da cisterna de 10.000 m³ - DMT de 2.400 a 2.700 m</t>
  </si>
  <si>
    <t>Dragagem de cascalho fino com draga hopper - capacidade da cisterna de 10.000 m³ - DMT de 2.700 a 3.000 m</t>
  </si>
  <si>
    <t>Dragagem de cascalho fino com draga hopper - capacidade da cisterna de 10.000 m³ - DMT de 3.000 m</t>
  </si>
  <si>
    <t>Dragagem de cascalho fino com draga hopper - capacidade da cisterna de 15.000 m³ - DMT de 1.500 a 1.800 m</t>
  </si>
  <si>
    <t>Dragagem de cascalho fino com draga hopper - capacidade da cisterna de 15.000 m³ - DMT de 1.800 a 2.100 m</t>
  </si>
  <si>
    <t>Dragagem de cascalho fino com draga hopper - capacidade da cisterna de 15.000 m³ - DMT de 2.100 a 2.400 m</t>
  </si>
  <si>
    <t>Dragagem de cascalho fino com draga hopper - capacidade da cisterna de 15.000 m³ - DMT de 2.400 a 2.700 m</t>
  </si>
  <si>
    <t>Dragagem de cascalho fino com draga hopper - capacidade da cisterna de 15.000 m³ - DMT de 2.700 a 3.000 m</t>
  </si>
  <si>
    <t>Dragagem de cascalho fino com draga hopper - capacidade da cisterna de 15.000 m³ - DMT de 3.000 m</t>
  </si>
  <si>
    <t>Dragagem de cascalho fino com draga hopper - capacidade da cisterna de 2.000 m³ - DMT de 1.500 a 1.800 m</t>
  </si>
  <si>
    <t>Dragagem de cascalho fino com draga hopper - capacidade da cisterna de 2.000 m³ - DMT de 1.800 a 2.100 m</t>
  </si>
  <si>
    <t>Dragagem de cascalho fino com draga hopper - capacidade da cisterna de 2.000 m³ - DMT de 2.100 a 2.400 m</t>
  </si>
  <si>
    <t>Dragagem de cascalho fino com draga hopper - capacidade da cisterna de 2.000 m³ - DMT de 2.400 a 2.700 m</t>
  </si>
  <si>
    <t>Dragagem de cascalho fino com draga hopper - capacidade da cisterna de 2.000 m³ - DMT de 2.700 a 3.000 m</t>
  </si>
  <si>
    <t>Dragagem de cascalho fino com draga hopper - capacidade da cisterna de 2.000 m³ - DMT de 3.000 m</t>
  </si>
  <si>
    <t>Dragagem de cascalho fino com draga hopper - capacidade da cisterna de 20.000 m³ - DMT de 1.500 a 1.800 m</t>
  </si>
  <si>
    <t>Dragagem de cascalho fino com draga hopper - capacidade da cisterna de 20.000 m³ - DMT de 1.800 a 2.100 m</t>
  </si>
  <si>
    <t>Dragagem de cascalho fino com draga hopper - capacidade da cisterna de 20.000 m³ - DMT de 2.100 a 2.400 m</t>
  </si>
  <si>
    <t>Dragagem de cascalho fino com draga hopper - capacidade da cisterna de 20.000 m³ - DMT de 2.400 a 2.700 m</t>
  </si>
  <si>
    <t>Dragagem de cascalho fino com draga hopper - capacidade da cisterna de 20.000 m³ - DMT de 2.700 a 3.000 m</t>
  </si>
  <si>
    <t>Dragagem de cascalho fino com draga hopper - capacidade da cisterna de 20.000 m³ - DMT de 3.000 m</t>
  </si>
  <si>
    <t>Dragagem de cascalho fino com draga hopper - capacidade da cisterna de 3.000 m³ - DMT de 1.500 a 1.800 m</t>
  </si>
  <si>
    <t>Dragagem de cascalho fino com draga hopper - capacidade da cisterna de 3.000 m³ - DMT de 1.800 a 2.100 m</t>
  </si>
  <si>
    <t>Dragagem de cascalho fino com draga hopper - capacidade da cisterna de 3.000 m³ - DMT de 2.100 a 2.400 m</t>
  </si>
  <si>
    <t>Dragagem de cascalho fino com draga hopper - capacidade da cisterna de 3.000 m³ - DMT de 2.400 a 2.700 m</t>
  </si>
  <si>
    <t>Dragagem de cascalho fino com draga hopper - capacidade da cisterna de 3.000 m³ - DMT de 2.700 a 3.000 m</t>
  </si>
  <si>
    <t>Dragagem de cascalho fino com draga hopper - capacidade da cisterna de 3.000 m³ - DMT de 3.000 m</t>
  </si>
  <si>
    <t>Dragagem de cascalho fino com draga hopper - capacidade da cisterna de 4.000 m³ - DMT de 1.500 a 1.800 m</t>
  </si>
  <si>
    <t>Dragagem de cascalho fino com draga hopper - capacidade da cisterna de 4.000 m³ - DMT de 1.800 a 2.100 m</t>
  </si>
  <si>
    <t>Dragagem de cascalho fino com draga hopper - capacidade da cisterna de 4.000 m³ - DMT de 2.100 a 2.400 m</t>
  </si>
  <si>
    <t>Dragagem de cascalho fino com draga hopper - capacidade da cisterna de 4.000 m³ - DMT de 2.400 a 2.700 m</t>
  </si>
  <si>
    <t>Dragagem de cascalho fino com draga hopper - capacidade da cisterna de 4.000 m³ - DMT de 2.700 a 3.000 m</t>
  </si>
  <si>
    <t>Dragagem de cascalho fino com draga hopper - capacidade da cisterna de 4.000 m³ - DMT de 3.000 m</t>
  </si>
  <si>
    <t>Dragagem de cascalho fino com draga hopper - capacidade da cisterna de 5.000 m³ - DMT de 1.500 a 1.800 m</t>
  </si>
  <si>
    <t>Dragagem de cascalho fino com draga hopper - capacidade da cisterna de 5.000 m³ - DMT de 1.800 a 2.100 m</t>
  </si>
  <si>
    <t>Dragagem de cascalho fino com draga hopper - capacidade da cisterna de 5.000 m³ - DMT de 2.100 a 2.400 m</t>
  </si>
  <si>
    <t>Dragagem de cascalho fino com draga hopper - capacidade da cisterna de 5.000 m³ - DMT de 2.400 a 2.700 m</t>
  </si>
  <si>
    <t>Dragagem de cascalho fino com draga hopper - capacidade da cisterna de 5.000 m³ - DMT de 2.700 a 3.000 m</t>
  </si>
  <si>
    <t>Dragagem de cascalho fino com draga hopper - capacidade da cisterna de 5.000 m³ - DMT de 3.000 m</t>
  </si>
  <si>
    <t>Dragagem de cascalho fino com draga hopper - capacidade da cisterna de 750 m³ - DMT de 1.500 a 1.800 m</t>
  </si>
  <si>
    <t>Dragagem de cascalho fino com draga hopper - capacidade da cisterna de 750 m³ - DMT de 1.800 a 2.100 m</t>
  </si>
  <si>
    <t>Dragagem de cascalho fino com draga hopper - capacidade da cisterna de 750 m³ - DMT de 2.100 a 2.400 m</t>
  </si>
  <si>
    <t>Dragagem de cascalho fino com draga hopper - capacidade da cisterna de 750 m³ - DMT de 2.400 a 2.700 m</t>
  </si>
  <si>
    <t>Dragagem de cascalho fino com draga hopper - capacidade da cisterna de 750 m³ - DMT de 2.700 a 3.000 m</t>
  </si>
  <si>
    <t>Dragagem de cascalho fino com draga hopper - capacidade da cisterna de 750 m³ - DMT de 3.000 m</t>
  </si>
  <si>
    <t>Dragagem de material de 1ª categoria com clamshell sobre pontão flutuante - capacidade da caçamba de 4,6 m³ - transporte com batelão sem propulsão com capacidade de 100 t - DMT 0 a 300 m</t>
  </si>
  <si>
    <t>Dragagem de material de 1ª categoria com clamshell sobre pontão flutuante - capacidade da caçamba de 4,6 m³ - transporte com batelão sem propulsão com capacidade de 100 t - DMT 1.200 a 1.500 m</t>
  </si>
  <si>
    <t>Dragagem de material de 1ª categoria com clamshell sobre pontão flutuante - capacidade da caçamba de 4,6 m³ - transporte com batelão sem propulsão com capacidade de 100 t - DMT 1.500 a 1.800 m</t>
  </si>
  <si>
    <t>Dragagem de material de 1ª categoria com clamshell sobre pontão flutuante - capacidade da caçamba de 4,6 m³ - transporte com batelão sem propulsão com capacidade de 100 t - DMT 1.800 a 2.100 m</t>
  </si>
  <si>
    <t>Dragagem de material de 1ª categoria com clamshell sobre pontão flutuante - capacidade da caçamba de 4,6 m³ - transporte com batelão sem propulsão com capacidade de 100 t - DMT 2.100 a 2.400 m</t>
  </si>
  <si>
    <t>Dragagem de material de 1ª categoria com clamshell sobre pontão flutuante - capacidade da caçamba de 4,6 m³ - transporte com batelão sem propulsão com capacidade de 100 t - DMT 2.400 a 2.700 m</t>
  </si>
  <si>
    <t>Dragagem de material de 1ª categoria com clamshell sobre pontão flutuante - capacidade da caçamba de 4,6 m³ - transporte com batelão sem propulsão com capacidade de 100 t - DMT 2.700 a 3.000 m</t>
  </si>
  <si>
    <t>Dragagem de material de 1ª categoria com clamshell sobre pontão flutuante - capacidade da caçamba de 4,6 m³ - transporte com batelão sem propulsão com capacidade de 100 t - DMT 300 a 600 m</t>
  </si>
  <si>
    <t>Dragagem de material de 1ª categoria com clamshell sobre pontão flutuante - capacidade da caçamba de 4,6 m³ - transporte com batelão sem propulsão com capacidade de 100 t - DMT 600 a 900 m</t>
  </si>
  <si>
    <t>Dragagem de material de 1ª categoria com clamshell sobre pontão flutuante - capacidade da caçamba de 4,6 m³ - transporte com batelão sem propulsão com capacidade de 100 t - DMT 900 a 1.200 m</t>
  </si>
  <si>
    <t>Dragagem de material de 1ª categoria com clamshell sobre pontão flutuante - capacidade da caçamba de 4,6 m³ - transporte com batelão sem propulsão com capacidade de 100 t - DMT de 3.000 m</t>
  </si>
  <si>
    <t>Dragagem de material de 1ª categoria com dragline - caçamba de 2,1 m³ - caminho de serviço em leito natural - DMT 1.000 a 1.200 m - com caminhão de 14 m³ e carregadeira</t>
  </si>
  <si>
    <t>Dragagem de material de 1ª categoria com dragline - caçamba de 2,1 m³ - caminho de serviço em leito natural - DMT 1.200 a 1.400 m - com caminhão de 14 m³ e carregadeira</t>
  </si>
  <si>
    <t>Dragagem de material de 1ª categoria com dragline - caçamba de 2,1 m³ - caminho de serviço em leito natural - DMT 1.400 a 1.600 m - com caminhão de 14 m³ e carregadeira</t>
  </si>
  <si>
    <t>Dragagem de material de 1ª categoria com dragline - caçamba de 2,1 m³ - caminho de serviço em leito natural - DMT 1.600 a 1.800 m - com caminhão de 14 m³ e carregadeira</t>
  </si>
  <si>
    <t>Dragagem de material de 1ª categoria com dragline - caçamba de 2,1 m³ - caminho de serviço em leito natural - DMT 1.800 a 2.000 m - com caminhão de 14 m³ e carregadeira</t>
  </si>
  <si>
    <t>Dragagem de material de 1ª categoria com dragline - caçamba de 2,1 m³ - caminho de serviço em leito natural - DMT 2.000 a 2.500 m - com caminhão de 14 m³ e carregadeira</t>
  </si>
  <si>
    <t>Dragagem de material de 1ª categoria com dragline - caçamba de 2,1 m³ - caminho de serviço em leito natural - DMT 2.500 a 3.000 m - com caminhão de 14 m³ e carregadeira</t>
  </si>
  <si>
    <t>Dragagem de material de 1ª categoria com dragline - caçamba de 2,1 m³ - caminho de serviço em leito natural - DMT 200 a 400 m - com caminhão de 14 m³ e carregadeira</t>
  </si>
  <si>
    <t>Dragagem de material de 1ª categoria com dragline - caçamba de 2,1 m³ - caminho de serviço em leito natural - DMT 400 a 600 m - com caminhão de 14 m³ e carregadeira</t>
  </si>
  <si>
    <t>Dragagem de material de 1ª categoria com dragline - caçamba de 2,1 m³ - caminho de serviço em leito natural - DMT 50 a 200 m - com caminhão de 14 m³ e carregadeira</t>
  </si>
  <si>
    <t>Dragagem de material de 1ª categoria com dragline - caçamba de 2,1 m³ - caminho de serviço em leito natural - DMT 600 a 800 m - com caminhão de 14 m³ e carregadeira</t>
  </si>
  <si>
    <t>Dragagem de material de 1ª categoria com dragline - caçamba de 2,1 m³ - caminho de serviço em leito natural - DMT 800 a 1.000 m - com caminhão de 14 m³ e carregadeira</t>
  </si>
  <si>
    <t>Dragagem de material de 1ª categoria com dragline - caçamba de 2,1 m³ - caminho de serviço em leito natural - DMT de 3.000 m - com caminhão de 14 m³ e carregadeira</t>
  </si>
  <si>
    <t>Dragagem de material de 1ª categoria com dragline - caçamba de 2,1 m³ - caminho de serviço em revestimento primário - DMT 1.000 a 1.200 m - com caminhão de 14 m³ e carregadeira</t>
  </si>
  <si>
    <t>Dragagem de material de 1ª categoria com dragline - caçamba de 2,1 m³ - caminho de serviço em revestimento primário - DMT 1.200 a 1.400 m - com caminhão de 14 m³ e carregadeira</t>
  </si>
  <si>
    <t>Dragagem de material de 1ª categoria com dragline - caçamba de 2,1 m³ - caminho de serviço em revestimento primário - DMT 1.400 a 1.600 m - com caminhão de 14 m³ e carregadeira</t>
  </si>
  <si>
    <t>Dragagem de material de 1ª categoria com dragline - caçamba de 2,1 m³ - caminho de serviço em revestimento primário - DMT 1.600 a 1.800 m - com caminhão de 14 m³ e carregadeira</t>
  </si>
  <si>
    <t>Dragagem de material de 1ª categoria com dragline - caçamba de 2,1 m³ - caminho de serviço em revestimento primário - DMT 1.800 a 2.000 m - com caminhão de 14 m³ e carregadeira</t>
  </si>
  <si>
    <t>Dragagem de material de 1ª categoria com dragline - caçamba de 2,1 m³ - caminho de serviço em revestimento primário - DMT 2.000 a 2.500 m - com caminhão de 14 m³ e carregadeira</t>
  </si>
  <si>
    <t>Dragagem de material de 1ª categoria com dragline - caçamba de 2,1 m³ - caminho de serviço em revestimento primário - DMT 2.500 a 3.000 m - com caminhão de 14 m³ e carregadeira</t>
  </si>
  <si>
    <t>Dragagem de material de 1ª categoria com dragline - caçamba de 2,1 m³ - caminho de serviço em revestimento primário - DMT 200 a 400 m - com caminhão de 14 m³ e carregadeira</t>
  </si>
  <si>
    <t>Dragagem de material de 1ª categoria com dragline - caçamba de 2,1 m³ - caminho de serviço em revestimento primário - DMT 400 a 600 m - com caminhão de 14 m³ e carregadeira</t>
  </si>
  <si>
    <t>Dragagem de material de 1ª categoria com dragline - caçamba de 2,1 m³ - caminho de serviço em revestimento primário - DMT 50 a 200 m - com caminhão de 14 m³ e carregadeira</t>
  </si>
  <si>
    <t>Dragagem de material de 1ª categoria com dragline - caçamba de 2,1 m³ - caminho de serviço em revestimento primário - DMT 600 a 800 m - com caminhão de 14 m³ e carregadeira</t>
  </si>
  <si>
    <t>Dragagem de material de 1ª categoria com dragline - caçamba de 2,1 m³ - caminho de serviço em revestimento primário - DMT 800 a 1.000 m - com caminhão de 14 m³ e carregadeira</t>
  </si>
  <si>
    <t>Dragagem de material de 1ª categoria com dragline - caçamba de 2,1 m³ - caminho de serviço em revestimento primário - DMT de 3.000 m - com caminhão de 14 m³ e carregadeira</t>
  </si>
  <si>
    <t>Dragagem de material de 1ª categoria com dragline - caçamba de 2,1 m³ - caminho de serviço pavimentado - DMT 1.000 a 1.200 m - com caminhão de 14 m³ e carregadeira</t>
  </si>
  <si>
    <t>Dragagem de material de 1ª categoria com dragline - caçamba de 2,1 m³ - caminho de serviço pavimentado - DMT 1.200 a 1.400 m - com caminhão de 14 m³ e carregadeira</t>
  </si>
  <si>
    <t>Dragagem de material de 1ª categoria com dragline - caçamba de 2,1 m³ - caminho de serviço pavimentado - DMT 1.400 a 1.600 m - com caminhão de 14 m³ e carregadeira</t>
  </si>
  <si>
    <t>Dragagem de material de 1ª categoria com dragline - caçamba de 2,1 m³ - caminho de serviço pavimentado - DMT 1.600 a 1.800 m - com caminhão de 14 m³ e carregadeira</t>
  </si>
  <si>
    <t>Dragagem de material de 1ª categoria com dragline - caçamba de 2,1 m³ - caminho de serviço pavimentado - DMT 1.800 a 2.000 m - com caminhão de 14 m³ e carregadeira</t>
  </si>
  <si>
    <t>Dragagem de material de 1ª categoria com dragline - caçamba de 2,1 m³ - caminho de serviço pavimentado - DMT 2.000 a 2.500 m - com caminhão de 14 m³ e carregadeira</t>
  </si>
  <si>
    <t>Dragagem de material de 1ª categoria com dragline - caçamba de 2,1 m³ - caminho de serviço pavimentado - DMT 2.500 a 3.000 m - com caminhão de 14 m³ e carregadeira</t>
  </si>
  <si>
    <t>Dragagem de material de 1ª categoria com dragline - caçamba de 2,1 m³ - caminho de serviço pavimentado - DMT 200 a 400 m - com caminhão de 14 m³ e carregadeira</t>
  </si>
  <si>
    <t>Dragagem de material de 1ª categoria com dragline - caçamba de 2,1 m³ - caminho de serviço pavimentado - DMT 400 a 600 m - com caminhão de 14 m³ e carregadeira</t>
  </si>
  <si>
    <t>Dragagem de material de 1ª categoria com dragline - caçamba de 2,1 m³ - caminho de serviço pavimentado - DMT 50 a 200 m - com caminhão de 14 m³ e carregadeira</t>
  </si>
  <si>
    <t>Dragagem de material de 1ª categoria com dragline - caçamba de 2,1 m³ - caminho de serviço pavimentado - DMT 600 a 800 m - com caminhão de 14 m³ e carregadeira</t>
  </si>
  <si>
    <t>Dragagem de material de 1ª categoria com dragline - caçamba de 2,1 m³ - caminho de serviço pavimentado - DMT 800 a 1.000 m - com caminhão de 14 m³ e carregadeira</t>
  </si>
  <si>
    <t>Dragagem de material de 1ª categoria com dragline - caçamba de 2,1 m³ - caminho de serviço pavimentado - DMT de 3.000 m - com caminhão de 14 m³ e carregadeira</t>
  </si>
  <si>
    <t>Dragagem de material de 1ª categoria com dragline - caçamba de 2,1 m³ - DMT até 50 m</t>
  </si>
  <si>
    <t>Dragagem de material de 1ª categoria com escavadeira hidráulica - capacidade de caçamba de 1,56 m³ - caminho de serviço em leito natural - DMT 1.000 a 1.200 m</t>
  </si>
  <si>
    <t>Dragagem de material de 1ª categoria com escavadeira hidráulica - capacidade de caçamba de 1,56 m³ - caminho de serviço em leito natural - DMT 1.200 a 1.400 m</t>
  </si>
  <si>
    <t>Dragagem de material de 1ª categoria com escavadeira hidráulica - capacidade de caçamba de 1,56 m³ - caminho de serviço em leito natural - DMT 1.400 a 1.600 m</t>
  </si>
  <si>
    <t>Dragagem de material de 1ª categoria com escavadeira hidráulica - capacidade de caçamba de 1,56 m³ - caminho de serviço em leito natural - DMT 1.600 a 1.800 m</t>
  </si>
  <si>
    <t>Dragagem de material de 1ª categoria com escavadeira hidráulica - capacidade de caçamba de 1,56 m³ - caminho de serviço em leito natural - DMT 1.800 a 2.000 m</t>
  </si>
  <si>
    <t>Dragagem de material de 1ª categoria com escavadeira hidráulica - capacidade de caçamba de 1,56 m³ - caminho de serviço em leito natural - DMT 2.000 a 2.500 m</t>
  </si>
  <si>
    <t>Dragagem de material de 1ª categoria com escavadeira hidráulica - capacidade de caçamba de 1,56 m³ - caminho de serviço em leito natural - DMT 2.500 a 3.000 m</t>
  </si>
  <si>
    <t>Dragagem de material de 1ª categoria com escavadeira hidráulica - capacidade de caçamba de 1,56 m³ - caminho de serviço em leito natural - DMT 200 a 400 m</t>
  </si>
  <si>
    <t>Dragagem de material de 1ª categoria com escavadeira hidráulica - capacidade de caçamba de 1,56 m³ - caminho de serviço em leito natural - DMT 3.000 m</t>
  </si>
  <si>
    <t>Dragagem de material de 1ª categoria com escavadeira hidráulica - capacidade de caçamba de 1,56 m³ - caminho de serviço em leito natural - DMT 400 a 600 m</t>
  </si>
  <si>
    <t>Dragagem de material de 1ª categoria com escavadeira hidráulica - capacidade de caçamba de 1,56 m³ - caminho de serviço em leito natural - DMT 50 a 200 m</t>
  </si>
  <si>
    <t>Dragagem de material de 1ª categoria com escavadeira hidráulica - capacidade de caçamba de 1,56 m³ - caminho de serviço em leito natural - DMT 600 a 800 m</t>
  </si>
  <si>
    <t>Dragagem de material de 1ª categoria com escavadeira hidráulica - capacidade de caçamba de 1,56 m³ - caminho de serviço em leito natural - DMT 800 a 1.000 m</t>
  </si>
  <si>
    <t>Dragagem de material de 1ª categoria com escavadeira hidráulica - capacidade de caçamba de 1,56 m³ - caminho de serviço em revestimento primário - DMT 1.000 a 1.200 m</t>
  </si>
  <si>
    <t>Dragagem de material de 1ª categoria com escavadeira hidráulica - capacidade de caçamba de 1,56 m³ - caminho de serviço em revestimento primário - DMT 1.200 a 1.400 m</t>
  </si>
  <si>
    <t>Dragagem de material de 1ª categoria com escavadeira hidráulica - capacidade de caçamba de 1,56 m³ - caminho de serviço em revestimento primário - DMT 1.400 a 1.600 m</t>
  </si>
  <si>
    <t>Dragagem de material de 1ª categoria com escavadeira hidráulica - capacidade de caçamba de 1,56 m³ - caminho de serviço em revestimento primário - DMT 1.600 a 1.800 m</t>
  </si>
  <si>
    <t>Dragagem de material de 1ª categoria com escavadeira hidráulica - capacidade de caçamba de 1,56 m³ - caminho de serviço em revestimento primário - DMT 1.800 a 2.000 m</t>
  </si>
  <si>
    <t>Dragagem de material de 1ª categoria com escavadeira hidráulica - capacidade de caçamba de 1,56 m³ - caminho de serviço em revestimento primário - DMT 2.000 a 2.500 m</t>
  </si>
  <si>
    <t>Dragagem de material de 1ª categoria com escavadeira hidráulica - capacidade de caçamba de 1,56 m³ - caminho de serviço em revestimento primário - DMT 2.500 a 3.000 m</t>
  </si>
  <si>
    <t>Dragagem de material de 1ª categoria com escavadeira hidráulica - capacidade de caçamba de 1,56 m³ - caminho de serviço em revestimento primário - DMT 200 a 400 m</t>
  </si>
  <si>
    <t>Dragagem de material de 1ª categoria com escavadeira hidráulica - capacidade de caçamba de 1,56 m³ - caminho de serviço em revestimento primário - DMT 3.000 m</t>
  </si>
  <si>
    <t>Dragagem de material de 1ª categoria com escavadeira hidráulica - capacidade de caçamba de 1,56 m³ - caminho de serviço em revestimento primário - DMT 400 a 600 m</t>
  </si>
  <si>
    <t>Dragagem de material de 1ª categoria com escavadeira hidráulica - capacidade de caçamba de 1,56 m³ - caminho de serviço em revestimento primário - DMT 50 a 200 m</t>
  </si>
  <si>
    <t>Dragagem de material de 1ª categoria com escavadeira hidráulica - capacidade de caçamba de 1,56 m³ - caminho de serviço em revestimento primário - DMT 600 a 800 m</t>
  </si>
  <si>
    <t>Dragagem de material de 1ª categoria com escavadeira hidráulica - capacidade de caçamba de 1,56 m³ - caminho de serviço em revestimento primário - DMT 800 a 1.000 m</t>
  </si>
  <si>
    <t>Dragagem de material de 1ª categoria com escavadeira hidráulica - capacidade de caçamba de 1,56 m³ - caminho de serviço pavimentado - DMT 1.000 a 1.200 m</t>
  </si>
  <si>
    <t>Dragagem de material de 1ª categoria com escavadeira hidráulica - capacidade de caçamba de 1,56 m³ - caminho de serviço pavimentado - DMT 1.200 a 1.400 m</t>
  </si>
  <si>
    <t>Dragagem de material de 1ª categoria com escavadeira hidráulica - capacidade de caçamba de 1,56 m³ - caminho de serviço pavimentado - DMT 1.400 a 1.600 m</t>
  </si>
  <si>
    <t>Dragagem de material de 1ª categoria com escavadeira hidráulica - capacidade de caçamba de 1,56 m³ - caminho de serviço pavimentado - DMT 1.600 a 1.800 m</t>
  </si>
  <si>
    <t>Dragagem de material de 1ª categoria com escavadeira hidráulica - capacidade de caçamba de 1,56 m³ - caminho de serviço pavimentado - DMT 1.800 a 2.000 m</t>
  </si>
  <si>
    <t>Dragagem de material de 1ª categoria com escavadeira hidráulica - capacidade de caçamba de 1,56 m³ - caminho de serviço pavimentado - DMT 2.000 a 2.500 m</t>
  </si>
  <si>
    <t>Dragagem de material de 1ª categoria com escavadeira hidráulica - capacidade de caçamba de 1,56 m³ - caminho de serviço pavimentado - DMT 2.500 a 3.000 m</t>
  </si>
  <si>
    <t>Dragagem de material de 1ª categoria com escavadeira hidráulica - capacidade de caçamba de 1,56 m³ - caminho de serviço pavimentado - DMT 200 a 400 m</t>
  </si>
  <si>
    <t>Dragagem de material de 1ª categoria com escavadeira hidráulica - capacidade de caçamba de 1,56 m³ - caminho de serviço pavimentado - DMT 3.000 m</t>
  </si>
  <si>
    <t>Dragagem de material de 1ª categoria com escavadeira hidráulica - capacidade de caçamba de 1,56 m³ - caminho de serviço pavimentado - DMT 400 a 600 m</t>
  </si>
  <si>
    <t>Dragagem de material de 1ª categoria com escavadeira hidráulica - capacidade de caçamba de 1,56 m³ - caminho de serviço pavimentado - DMT 50 a 200 m</t>
  </si>
  <si>
    <t>Dragagem de material de 1ª categoria com escavadeira hidráulica - capacidade de caçamba de 1,56 m³ - caminho de serviço pavimentado - DMT 600 a 800 m</t>
  </si>
  <si>
    <t>Dragagem de material de 1ª categoria com escavadeira hidráulica - capacidade de caçamba de 1,56 m³ - caminho de serviço pavimentado - DMT 800 a 1.000 m</t>
  </si>
  <si>
    <t>Dragagem de material de 1ª categoria com escavadeira hidráulica - capacidade de caçamba de 1,56 m³ - DMT 0 a 50 m</t>
  </si>
  <si>
    <t>Dragagem de material de 1ª categoria com escavadeira hidráulica sobre pontão flutuante - capacidade da caçamba de 1,56 m³ - transporte com batelão sem propulsão com capacidade de 100 t - DMT 0 a 300 m</t>
  </si>
  <si>
    <t>Dragagem de material de 1ª categoria com escavadeira hidráulica sobre pontão flutuante - capacidade da caçamba de 1,56 m³ - transporte com batelão sem propulsão com capacidade de 100 t - DMT 1.200 a 1.500 m</t>
  </si>
  <si>
    <t>Dragagem de material de 1ª categoria com escavadeira hidráulica sobre pontão flutuante - capacidade da caçamba de 1,56 m³ - transporte com batelão sem propulsão com capacidade de 100 t - DMT 1.500 a 1.800 m</t>
  </si>
  <si>
    <t>Dragagem de material de 1ª categoria com escavadeira hidráulica sobre pontão flutuante - capacidade da caçamba de 1,56 m³ - transporte com batelão sem propulsão com capacidade de 100 t - DMT 1.800 a 2.100 m</t>
  </si>
  <si>
    <t>Dragagem de material de 1ª categoria com escavadeira hidráulica sobre pontão flutuante - capacidade da caçamba de 1,56 m³ - transporte com batelão sem propulsão com capacidade de 100 t - DMT 2.100 a 2.400 m</t>
  </si>
  <si>
    <t>Dragagem de material de 1ª categoria com escavadeira hidráulica sobre pontão flutuante - capacidade da caçamba de 1,56 m³ - transporte com batelão sem propulsão com capacidade de 100 t - DMT 2.400 a 2.700 m</t>
  </si>
  <si>
    <t>Dragagem de material de 1ª categoria com escavadeira hidráulica sobre pontão flutuante - capacidade da caçamba de 1,56 m³ - transporte com batelão sem propulsão com capacidade de 100 t - DMT 2.700 a 3.000 m</t>
  </si>
  <si>
    <t>Dragagem de material de 1ª categoria com escavadeira hidráulica sobre pontão flutuante - capacidade da caçamba de 1,56 m³ - transporte com batelão sem propulsão com capacidade de 100 t - DMT 300 a 600 m</t>
  </si>
  <si>
    <t>Dragagem de material de 1ª categoria com escavadeira hidráulica sobre pontão flutuante - capacidade da caçamba de 1,56 m³ - transporte com batelão sem propulsão com capacidade de 100 t - DMT 600 a 900 m</t>
  </si>
  <si>
    <t>Dragagem de material de 1ª categoria com escavadeira hidráulica sobre pontão flutuante - capacidade da caçamba de 1,56 m³ - transporte com batelão sem propulsão com capacidade de 100 t - DMT 900 a 1.200 m</t>
  </si>
  <si>
    <t>Dragagem de material de 1ª categoria com escavadeira hidráulica sobre pontão flutuante - capacidade da caçamba de 1,56 m³ - transporte com batelão sem propulsão com capacidade de 100 t - DMT de 3.000 m</t>
  </si>
  <si>
    <t>Dragagem de silte com draga hopper - capacidade da cisterna de 1.000 m³ - DMT de 1.500 a 1.800 m</t>
  </si>
  <si>
    <t>Dragagem de silte com draga hopper - capacidade da cisterna de 1.000 m³ - DMT de 1.800 a 2.100 m</t>
  </si>
  <si>
    <t>Dragagem de silte com draga hopper - capacidade da cisterna de 1.000 m³ - DMT de 2.100 a 2.400 m</t>
  </si>
  <si>
    <t>Dragagem de silte com draga hopper - capacidade da cisterna de 1.000 m³ - DMT de 2.400 a 2.700 m</t>
  </si>
  <si>
    <t>Dragagem de silte com draga hopper - capacidade da cisterna de 1.000 m³ - DMT de 2.700 a 3.000 m</t>
  </si>
  <si>
    <t>Dragagem de silte com draga hopper - capacidade da cisterna de 1.000 m³ - DMT de 3.000 m</t>
  </si>
  <si>
    <t>Dragagem de silte com draga hopper - capacidade da cisterna de 10.000 m³ - DMT de 1.500 a 1.800 m</t>
  </si>
  <si>
    <t>Dragagem de silte com draga hopper - capacidade da cisterna de 10.000 m³ - DMT de 1.800 a 2.100 m</t>
  </si>
  <si>
    <t>Dragagem de silte com draga hopper - capacidade da cisterna de 10.000 m³ - DMT de 2.100 a 2.400 m</t>
  </si>
  <si>
    <t>Dragagem de silte com draga hopper - capacidade da cisterna de 10.000 m³ - DMT de 2.400 a 2.700 m</t>
  </si>
  <si>
    <t>Dragagem de silte com draga hopper - capacidade da cisterna de 10.000 m³ - DMT de 2.700 a 3.000 m</t>
  </si>
  <si>
    <t>Dragagem de silte com draga hopper - capacidade da cisterna de 10.000 m³ - DMT de 3.000 m</t>
  </si>
  <si>
    <t>Dragagem de silte com draga hopper - capacidade da cisterna de 15.000 m³ - DMT de 1.500 a 1.800 m</t>
  </si>
  <si>
    <t>Dragagem de silte com draga hopper - capacidade da cisterna de 15.000 m³ - DMT de 1.800 a 2.100 m</t>
  </si>
  <si>
    <t>Dragagem de silte com draga hopper - capacidade da cisterna de 15.000 m³ - DMT de 2.100 a 2.400 m</t>
  </si>
  <si>
    <t>Dragagem de silte com draga hopper - capacidade da cisterna de 15.000 m³ - DMT de 2.400 a 2.700 m</t>
  </si>
  <si>
    <t>Dragagem de silte com draga hopper - capacidade da cisterna de 15.000 m³ - DMT de 2.700 a 3.000 m</t>
  </si>
  <si>
    <t>Dragagem de silte com draga hopper - capacidade da cisterna de 15.000 m³ - DMT de 3.000 m</t>
  </si>
  <si>
    <t>Dragagem de silte com draga hopper - capacidade da cisterna de 2.000 m³ - DMT de 1.500 a 1.800 m</t>
  </si>
  <si>
    <t>Dragagem de silte com draga hopper - capacidade da cisterna de 2.000 m³ - DMT de 1.800 a 2.100 m</t>
  </si>
  <si>
    <t>Dragagem de silte com draga hopper - capacidade da cisterna de 2.000 m³ - DMT de 2.100 a 2.400 m</t>
  </si>
  <si>
    <t>Dragagem de silte com draga hopper - capacidade da cisterna de 2.000 m³ - DMT de 2.400 a 2.700 m</t>
  </si>
  <si>
    <t>Dragagem de silte com draga hopper - capacidade da cisterna de 2.000 m³ - DMT de 2.700 a 3.000 m</t>
  </si>
  <si>
    <t>Dragagem de silte com draga hopper - capacidade da cisterna de 2.000 m³ - DMT de 3.000 m</t>
  </si>
  <si>
    <t>Dragagem de silte com draga hopper - capacidade da cisterna de 20.000 m³ - DMT de 1.500 a 1.800 m</t>
  </si>
  <si>
    <t>Dragagem de silte com draga hopper - capacidade da cisterna de 20.000 m³ - DMT de 1.800 a 2.100 m</t>
  </si>
  <si>
    <t>Dragagem de silte com draga hopper - capacidade da cisterna de 20.000 m³ - DMT de 2.100 a 2.400 m</t>
  </si>
  <si>
    <t>Dragagem de silte com draga hopper - capacidade da cisterna de 20.000 m³ - DMT de 2.400 a 2.700 m</t>
  </si>
  <si>
    <t>Dragagem de silte com draga hopper - capacidade da cisterna de 20.000 m³ - DMT de 2.700 a 3.000 m</t>
  </si>
  <si>
    <t>Dragagem de silte com draga hopper - capacidade da cisterna de 20.000 m³ - DMT de 3.000 m</t>
  </si>
  <si>
    <t>Dragagem de silte com draga hopper - capacidade da cisterna de 3.000 m³ - DMT de 1.500 a 1.800 m</t>
  </si>
  <si>
    <t>Dragagem de silte com draga hopper - capacidade da cisterna de 3.000 m³ - DMT de 1.800 a 2.100 m</t>
  </si>
  <si>
    <t>Dragagem de silte com draga hopper - capacidade da cisterna de 3.000 m³ - DMT de 2.100 a 2.400 m</t>
  </si>
  <si>
    <t>Dragagem de silte com draga hopper - capacidade da cisterna de 3.000 m³ - DMT de 2.400 a 2.700 m</t>
  </si>
  <si>
    <t>Dragagem de silte com draga hopper - capacidade da cisterna de 3.000 m³ - DMT de 2.700 a 3.000 m</t>
  </si>
  <si>
    <t>Dragagem de silte com draga hopper - capacidade da cisterna de 3.000 m³ - DMT de 3.000 m</t>
  </si>
  <si>
    <t>Dragagem de silte com draga hopper - capacidade da cisterna de 4.000 m³ - DMT de 1.500 a 1.800 m</t>
  </si>
  <si>
    <t>Dragagem de silte com draga hopper - capacidade da cisterna de 4.000 m³ - DMT de 1.800 a 2.100 m</t>
  </si>
  <si>
    <t>Dragagem de silte com draga hopper - capacidade da cisterna de 4.000 m³ - DMT de 2.100 a 2.400 m</t>
  </si>
  <si>
    <t>Dragagem de silte com draga hopper - capacidade da cisterna de 4.000 m³ - DMT de 2.400 a 2.700 m</t>
  </si>
  <si>
    <t>Dragagem de silte com draga hopper - capacidade da cisterna de 4.000 m³ - DMT de 2.700 a 3.000 m</t>
  </si>
  <si>
    <t>Dragagem de silte com draga hopper - capacidade da cisterna de 4.000 m³ - DMT de 3.000 m</t>
  </si>
  <si>
    <t>Dragagem de silte com draga hopper - capacidade da cisterna de 5.000 m³ - DMT de 1.500 a 1.800 m</t>
  </si>
  <si>
    <t>Dragagem de silte com draga hopper - capacidade da cisterna de 5.000 m³ - DMT de 1.800 a 2.100 m</t>
  </si>
  <si>
    <t>Dragagem de silte com draga hopper - capacidade da cisterna de 5.000 m³ - DMT de 2.100 a 2.400 m</t>
  </si>
  <si>
    <t>Dragagem de silte com draga hopper - capacidade da cisterna de 5.000 m³ - DMT de 2.400 a 2.700 m</t>
  </si>
  <si>
    <t>Dragagem de silte com draga hopper - capacidade da cisterna de 5.000 m³ - DMT de 2.700 a 3.000 m</t>
  </si>
  <si>
    <t>Dragagem de silte com draga hopper - capacidade da cisterna de 5.000 m³ - DMT de 3.000 m</t>
  </si>
  <si>
    <t>Dragagem de silte com draga hopper - capacidade da cisterna de 750 m³ - DMT de 1.500 a 1.800 m</t>
  </si>
  <si>
    <t>Dragagem de silte com draga hopper - capacidade da cisterna de 750 m³ - DMT de 1.800 a 2.100 m</t>
  </si>
  <si>
    <t>Dragagem de silte com draga hopper - capacidade da cisterna de 750 m³ - DMT de 2.100 a 2.400 m</t>
  </si>
  <si>
    <t>Dragagem de silte com draga hopper - capacidade da cisterna de 750 m³ - DMT de 2.400 a 2.700 m</t>
  </si>
  <si>
    <t>Dragagem de silte com draga hopper - capacidade da cisterna de 750 m³ - DMT de 2.700 a 3.000 m</t>
  </si>
  <si>
    <t>Dragagem de silte com draga hopper - capacidade da cisterna de 750 m³ - DMT de 3.000 m</t>
  </si>
  <si>
    <t>Alvenaria de blocos de concreto 19 x 19 x 39 cm com espessura de 20 cm - areia comercial</t>
  </si>
  <si>
    <t>Alvenaria de blocos de concreto 19 x 19 x 39 cm com espessura de 20 cm - areia extraída</t>
  </si>
  <si>
    <t>Aplicação de geotêxtil não-tecido agulhado com resistência à tração longitudinal de 14 kN/m</t>
  </si>
  <si>
    <t>Aplicação de geotêxtil não-tecido agulhado com resistência à tração longitudinal de 31 kN/m</t>
  </si>
  <si>
    <t>Boca de lobo combinada - chapéu e grelha simples - BLC 01 - areia e brita comerciais</t>
  </si>
  <si>
    <t>Boca de lobo combinada - chapéu e grelha simples - BLC 01 - areia extraída e brita produzida</t>
  </si>
  <si>
    <t>Boca de lobo combinada - chapéu e grelha simples - BLC 02 - areia e brita comerciais</t>
  </si>
  <si>
    <t>Boca de lobo combinada - chapéu e grelha simples - BLC 02 - areia extraída e brita produzida</t>
  </si>
  <si>
    <t>Boca de lobo dupla - grelha de concreto - BLDG 01 - areia e brita comerciais</t>
  </si>
  <si>
    <t>Boca de lobo dupla - grelha de concreto - BLDG 01 - areia extraída e brita produzida</t>
  </si>
  <si>
    <t>Boca de lobo dupla - grelha de concreto - BLDG 02 - areia e brita comerciais</t>
  </si>
  <si>
    <t>Boca de lobo dupla - grelha de concreto - BLDG 02 - areia extraída e brita produzida</t>
  </si>
  <si>
    <t>Boca de lobo dupla - grelha de concreto - BLDG 03 - areia e brita comerciais</t>
  </si>
  <si>
    <t>Boca de lobo dupla - grelha de concreto - BLDG 03 - areia extraída e brita produzida</t>
  </si>
  <si>
    <t>Boca de lobo dupla - grelha de concreto - BLDG 04 - areia e brita comerciais</t>
  </si>
  <si>
    <t>Boca de lobo dupla - grelha de concreto - BLDG 04 - areia extraída e brita produzida</t>
  </si>
  <si>
    <t>Boca de lobo simples - BLS 01 - areia e brita comerciais</t>
  </si>
  <si>
    <t>Boca de lobo simples - BLS 01 - areia extraída e brita produzida</t>
  </si>
  <si>
    <t>Boca de lobo simples - BLS 02 - areia e brita comerciais</t>
  </si>
  <si>
    <t>Boca de lobo simples - BLS 02 - areia extraída e brita produzida</t>
  </si>
  <si>
    <t>Boca de lobo simples - grelha de concreto - BLSG 01 - areia e brita comerciais</t>
  </si>
  <si>
    <t>Boca de lobo simples - grelha de concreto - BLSG 01 - areia extraída e brita produzida</t>
  </si>
  <si>
    <t>Boca de lobo simples - grelha de concreto - BLSG 02 - areia e brita comerciais</t>
  </si>
  <si>
    <t>Boca de lobo simples - grelha de concreto - BLSG 02 - areia extraída e brita produzida</t>
  </si>
  <si>
    <t>Boca de lobo simples - grelha de concreto - BLSG 03 - areia e brita comerciais</t>
  </si>
  <si>
    <t>Boca de lobo simples - grelha de concreto - BLSG 03 - areia extraída e brita produzida</t>
  </si>
  <si>
    <t>Boca de lobo simples - grelha de concreto - BLSG 04 - areia e brita comerciais</t>
  </si>
  <si>
    <t>Boca de lobo simples - grelha de concreto - BLSG 04 - areia extraída e brita produzida</t>
  </si>
  <si>
    <t>Boca de saída para dreno longitudinal profundo - BSD 01 - tubo de concreto perfurado - areia e brita comerciais</t>
  </si>
  <si>
    <t>Boca de saída para dreno longitudinal profundo - BSD 01 - tubo de concreto perfurado - areia extraída e brita produzida</t>
  </si>
  <si>
    <t>Boca de saída para dreno longitudinal profundo - BSD 01 - tubo de PEAD - areia e brita comerciais</t>
  </si>
  <si>
    <t>Boca de saída para dreno longitudinal profundo - BSD 01 - tubo de PEAD - areia extraída e brita produzida</t>
  </si>
  <si>
    <t>Boca de saída para dreno longitudinal profundo - BSD 02 - tubo de concreto perfurado - areia e brita comerciais</t>
  </si>
  <si>
    <t>Boca de saída para dreno longitudinal profundo - BSD 02 - tubo de concreto perfurado - areia extraída e brita produzida</t>
  </si>
  <si>
    <t>Boca de saída para dreno longitudinal profundo - BSD 02 - tubo de PEAD - areia e brita comerciais</t>
  </si>
  <si>
    <t>Boca de saída para dreno longitudinal profundo - BSD 02 - tubo de PEAD - areia extraída e brita produzida</t>
  </si>
  <si>
    <t>Boca de saída para dreno sub-horizontal em material de 1ª categoria - BSD 04 - areia e brita comerciais</t>
  </si>
  <si>
    <t>Boca de saída para dreno sub-horizontal em material de 1ª categoria - BSD 04 - areia extraída e brita produzida</t>
  </si>
  <si>
    <t>Boca de saída para dreno sub-horizontal em material de 2ª categoria - BSD 04 - areia e brita comerciais</t>
  </si>
  <si>
    <t>Boca de saída para dreno sub-horizontal em material de 2ª categoria - BSD 04 - areia extraída e brita produzida</t>
  </si>
  <si>
    <t>Boca de saída para dreno subsuperficial - BSD 03 - areia e brita comerciais</t>
  </si>
  <si>
    <t>Boca de saída para dreno subsuperficial - BSD 03 - areia extraída e brita produzida</t>
  </si>
  <si>
    <t>Caixa coletora de sarjeta - CCS 200-60 A - com grelha de concreto - areia e brita comerciais</t>
  </si>
  <si>
    <t>Caixa coletora de sarjeta - CCS 200-60 A - com grelha de concreto - areia extraída e brita produzida</t>
  </si>
  <si>
    <t>Caixa coletora de sarjeta - CCS 200-60 B - com grelha de aço - areia e brita comerciais</t>
  </si>
  <si>
    <t>Caixa coletora de sarjeta - CCS 200-60 B - com grelha de aço - areia extraída e brita produzida</t>
  </si>
  <si>
    <t>Caixa coletora de sarjeta - CCS 200-80 A - com grelha de concreto - areia e brita comerciais</t>
  </si>
  <si>
    <t>Caixa coletora de sarjeta - CCS 200-80 A - com grelha de concreto - areia extraída e brita produzida</t>
  </si>
  <si>
    <t>Caixa coletora de sarjeta - CCS 200-80 B - com grelha de aço - areia e brita comerciais</t>
  </si>
  <si>
    <t>Caixa coletora de sarjeta - CCS 200-80 B - com grelha de aço - areia extraída e brita produzida</t>
  </si>
  <si>
    <t>Caixa coletora de sarjeta - CCS 250-100 A - com grelha de concreto - areia e brita comerciais</t>
  </si>
  <si>
    <t>Caixa coletora de sarjeta - CCS 250-100 A - com grelha de concreto - areia extraída e brita produzida</t>
  </si>
  <si>
    <t>Caixa coletora de sarjeta - CCS 250-100 B - com grelha de aço - areia e brita comerciais</t>
  </si>
  <si>
    <t>Caixa coletora de sarjeta - CCS 250-100 B - com grelha de aço - areia extraída e brita produzida</t>
  </si>
  <si>
    <t>Caixa coletora de sarjeta - CCS 250-120 A - com grelha de concreto - areia e brita comerciais</t>
  </si>
  <si>
    <t>Caixa coletora de sarjeta - CCS 250-120 A - com grelha de concreto - areia extraída e brita produzida</t>
  </si>
  <si>
    <t>Caixa coletora de sarjeta - CCS 250-120 B - com grelha de aço - areia e brita comerciais</t>
  </si>
  <si>
    <t>Caixa coletora de sarjeta - CCS 250-120 B - com grelha de aço - areia extraída e brita produzida</t>
  </si>
  <si>
    <t>Caixa coletora de sarjeta - CCS 250-60 A - com grelha de concreto - areia e brita comerciais</t>
  </si>
  <si>
    <t>Caixa coletora de sarjeta - CCS 250-60 A - com grelha de concreto - areia extraída e brita produzida</t>
  </si>
  <si>
    <t>Caixa coletora de sarjeta - CCS 250-60 B - com grelha de aço - areia e brita comerciais</t>
  </si>
  <si>
    <t>Caixa coletora de sarjeta - CCS 250-60 B - com grelha de aço - areia extraída e brita produzida</t>
  </si>
  <si>
    <t>Caixa coletora de sarjeta - CCS 250-80 A - com grelha de concreto - areia e brita comerciais</t>
  </si>
  <si>
    <t>Caixa coletora de sarjeta - CCS 250-80 A - com grelha de concreto - areia extraída e brita produzida</t>
  </si>
  <si>
    <t>Caixa coletora de sarjeta - CCS 250-80 B - com grelha de aço - areia e brita comerciais</t>
  </si>
  <si>
    <t>Caixa coletora de sarjeta - CCS 250-80 B - com grelha de aço - areia extraída e brita produzida</t>
  </si>
  <si>
    <t>Caixa coletora de sarjeta - CCS 300-100 A - com grelha de concreto - areia e brita comerciais</t>
  </si>
  <si>
    <t>Caixa coletora de sarjeta - CCS 300-100 A - com grelha de concreto - areia extraída e brita produzida</t>
  </si>
  <si>
    <t>Caixa coletora de sarjeta - CCS 300-100 B - com grelha de aço - areia e brita comerciais</t>
  </si>
  <si>
    <t>Caixa coletora de sarjeta - CCS 300-100 B - com grelha de aço - areia extraída e brita produzida</t>
  </si>
  <si>
    <t>Caixa coletora de sarjeta - CCS 300-120 A - com grelha de concreto - areia e brita comerciais</t>
  </si>
  <si>
    <t>Caixa coletora de sarjeta - CCS 300-120 A - com grelha de concreto - areia extraída e brita produzida</t>
  </si>
  <si>
    <t>Caixa coletora de sarjeta - CCS 300-120 B - com grelha de aço - areia e brita comerciais</t>
  </si>
  <si>
    <t>Caixa coletora de sarjeta - CCS 300-120 B - com grelha de aço - areia extraída e brita produzida</t>
  </si>
  <si>
    <t>Caixa coletora de sarjeta - CCS 300-60 A - com grelha de concreto - areia e brita comerciais</t>
  </si>
  <si>
    <t>Caixa coletora de sarjeta - CCS 300-60 A - com grelha de concreto - areia extraída e brita produzida</t>
  </si>
  <si>
    <t>Caixa coletora de sarjeta - CCS 300-60 B - com grelha de aço - areia e brita comerciais</t>
  </si>
  <si>
    <t>Caixa coletora de sarjeta - CCS 300-60 B - com grelha de aço - areia extraída e brita produzida</t>
  </si>
  <si>
    <t>Caixa coletora de sarjeta - CCS 300-80 A - com grelha de concreto - areia e brita comerciais</t>
  </si>
  <si>
    <t>Caixa coletora de sarjeta - CCS 300-80 A - com grelha de concreto - areia extraída e brita produzida</t>
  </si>
  <si>
    <t>Caixa coletora de sarjeta - CCS 300-80 B - com grelha de aço - areia e brita comerciais</t>
  </si>
  <si>
    <t>Caixa coletora de sarjeta - CCS 300-80 B - com grelha de aço - areia extraída e brita produzida</t>
  </si>
  <si>
    <t>Caixa coletora de sarjeta - CCS 350-100 A - com grelha de concreto - areia e brita comerciais</t>
  </si>
  <si>
    <t>Caixa coletora de sarjeta - CCS 350-100 A - com grelha de concreto - areia extraída e brita produzida</t>
  </si>
  <si>
    <t>Caixa coletora de sarjeta - CCS 350-100 B - com grelha de aço - areia e brita comerciais</t>
  </si>
  <si>
    <t>Caixa coletora de sarjeta - CCS 350-100 B - com grelha de aço - areia extraída e brita produzida</t>
  </si>
  <si>
    <t>Caixa coletora de sarjeta - CCS 350-120 A - com grelha de concreto - areia e brita comerciais</t>
  </si>
  <si>
    <t>Caixa coletora de sarjeta - CCS 350-120 A - com grelha de concreto - areia extraída e brita produzida</t>
  </si>
  <si>
    <t>Caixa coletora de sarjeta - CCS 350-120 B - com grelha de aço - areia e brita comerciais</t>
  </si>
  <si>
    <t>Caixa coletora de sarjeta - CCS 350-120 B - com grelha de aço - areia extraída e brita produzida</t>
  </si>
  <si>
    <t>Caixa coletora de sarjeta - CCS 350-60 A - com grelha de concreto - areia e brita comerciais</t>
  </si>
  <si>
    <t>Caixa coletora de sarjeta - CCS 350-60 A - com grelha de concreto - areia extraída e brita produzida</t>
  </si>
  <si>
    <t>Caixa coletora de sarjeta - CCS 350-60 B - com grelha de aço - areia e brita comerciais</t>
  </si>
  <si>
    <t>Caixa coletora de sarjeta - CCS 350-60 B - com grelha de aço - areia extraída e brita produzida</t>
  </si>
  <si>
    <t>Caixa coletora de sarjeta - CCS 350-80 A - com grelha de concreto - areia e brita comerciais</t>
  </si>
  <si>
    <t>Caixa coletora de sarjeta - CCS 350-80 A - com grelha de concreto - areia extraída e brita produzida</t>
  </si>
  <si>
    <t>Caixa coletora de sarjeta - CCS 350-80 B - com grelha de aço - areia e brita comerciais</t>
  </si>
  <si>
    <t>Caixa coletora de sarjeta - CCS 350-80 B - com grelha de aço - areia extraída e brita produzida</t>
  </si>
  <si>
    <t>Caixa coletora de sarjeta - CCS 400-100 A - com grelha de concreto - areia e brita comerciais</t>
  </si>
  <si>
    <t>Caixa coletora de sarjeta - CCS 400-100 A - com grelha de concreto - areia extraída e brita produzida</t>
  </si>
  <si>
    <t>Caixa coletora de sarjeta - CCS 400-100 B - com grelha de aço - areia e brita comerciais</t>
  </si>
  <si>
    <t>Caixa coletora de sarjeta - CCS 400-100 B - com grelha de aço - areia extraída e brita produzida</t>
  </si>
  <si>
    <t>Caixa coletora de sarjeta - CCS 400-120 A - com grelha de concreto - areia e brita comerciais</t>
  </si>
  <si>
    <t>Caixa coletora de sarjeta - CCS 400-120 A - com grelha de concreto - areia extraída e brita produzida</t>
  </si>
  <si>
    <t>Caixa coletora de sarjeta - CCS 400-120 B - com grelha de aço - areia e brita comerciais</t>
  </si>
  <si>
    <t>Caixa coletora de sarjeta - CCS 400-120 B - com grelha de aço - areia extraída e brita produzida</t>
  </si>
  <si>
    <t>Caixa coletora de sarjeta - CCS 400-60 A - com grelha de concreto - areia e brita comerciais</t>
  </si>
  <si>
    <t>Caixa coletora de sarjeta - CCS 400-60 A - com grelha de concreto - areia extraída e brita produzida</t>
  </si>
  <si>
    <t>Caixa coletora de sarjeta - CCS 400-60 B - com grelha de aço - areia e brita comerciais</t>
  </si>
  <si>
    <t>Caixa coletora de sarjeta - CCS 400-60 B - com grelha de aço - areia extraída e brita produzida</t>
  </si>
  <si>
    <t>Caixa coletora de sarjeta - CCS 400-80 A - com grelha de concreto - areia e brita comerciais</t>
  </si>
  <si>
    <t>Caixa coletora de sarjeta - CCS 400-80 A - com grelha de concreto - areia extraída e brita produzida</t>
  </si>
  <si>
    <t>Caixa coletora de sarjeta - CCS 400-80 B - com grelha de aço - areia e brita comerciais</t>
  </si>
  <si>
    <t>Caixa coletora de sarjeta - CCS 400-80 B - com grelha de aço - areia extraída e brita produzida</t>
  </si>
  <si>
    <t>Caixa coletora de talvegue - CCT 01 - areia e brita comerciais</t>
  </si>
  <si>
    <t>Caixa coletora de talvegue - CCT 01 - areia extraída e brita produzida</t>
  </si>
  <si>
    <t>Caixa coletora de talvegue - CCT 02 - areia e brita comerciais</t>
  </si>
  <si>
    <t>Caixa coletora de talvegue - CCT 02 - areia extraída e brita produzida</t>
  </si>
  <si>
    <t>Caixa coletora de talvegue - CCT 03 - areia e brita comerciais</t>
  </si>
  <si>
    <t>Caixa coletora de talvegue - CCT 03 - areia extraída e brita produzida</t>
  </si>
  <si>
    <t>Caixa coletora de talvegue - CCT 04 - areia e brita comerciais</t>
  </si>
  <si>
    <t>Caixa coletora de talvegue - CCT 04 - areia extraída e brita produzida</t>
  </si>
  <si>
    <t>Caixa coletora de talvegue - CCT 05 - areia e brita comerciais</t>
  </si>
  <si>
    <t>Caixa coletora de talvegue - CCT 05 - areia extraída e brita produzida</t>
  </si>
  <si>
    <t>Caixa coletora de talvegue - CCT 06 - areia e brita comerciais</t>
  </si>
  <si>
    <t>Caixa coletora de talvegue - CCT 06 - areia extraída e brita produzida</t>
  </si>
  <si>
    <t>Caixa coletora de talvegue - CCT 07 - areia e brita comerciais</t>
  </si>
  <si>
    <t>Caixa coletora de talvegue - CCT 07 - areia extraída e brita produzida</t>
  </si>
  <si>
    <t>Caixa coletora de talvegue - CCT 08 - areia e brita comerciais</t>
  </si>
  <si>
    <t>Caixa coletora de talvegue - CCT 08 - areia extraída e brita produzida</t>
  </si>
  <si>
    <t>Caixa coletora de talvegue - CCT 09 - areia e brita comerciais</t>
  </si>
  <si>
    <t>Caixa coletora de talvegue - CCT 09 - areia extraída e brita produzida</t>
  </si>
  <si>
    <t>Caixa coletora de talvegue - CCT 10 - areia e brita comerciais</t>
  </si>
  <si>
    <t>Caixa coletora de talvegue - CCT 10 - areia extraída e brita produzida</t>
  </si>
  <si>
    <t>Caixa coletora de talvegue - CCT 11 - areia e brita comerciais</t>
  </si>
  <si>
    <t>Caixa coletora de talvegue - CCT 11 - areia extraída e brita produzida</t>
  </si>
  <si>
    <t>Caixa coletora de talvegue - CCT 12 - areia e brita comerciais</t>
  </si>
  <si>
    <t>Caixa coletora de talvegue - CCT 12 - areia extraída e brita produzida</t>
  </si>
  <si>
    <t>Caixa coletora de talvegue - CCT 13 - areia e brita comerciais</t>
  </si>
  <si>
    <t>Caixa coletora de talvegue - CCT 13 - areia extraída e brita produzida</t>
  </si>
  <si>
    <t>Caixa coletora de talvegue - CCT 14 - areia e brita comerciais</t>
  </si>
  <si>
    <t>Caixa coletora de talvegue - CCT 14 - areia extraída e brita produzida</t>
  </si>
  <si>
    <t>Caixa coletora de talvegue - CCT 15 - areia e brita comerciais</t>
  </si>
  <si>
    <t>Caixa coletora de talvegue - CCT 15 - areia extraída e brita produzida</t>
  </si>
  <si>
    <t>Caixa coletora de talvegue - CCT 16 - areia e brita comerciais</t>
  </si>
  <si>
    <t>Caixa coletora de talvegue - CCT 16 - areia extraída e brita produzida</t>
  </si>
  <si>
    <t>Caixa coletora de talvegue - CCT 17 - areia e brita comerciais</t>
  </si>
  <si>
    <t>Caixa coletora de talvegue - CCT 17 - areia extraída e brita produzida</t>
  </si>
  <si>
    <t>Caixa coletora de talvegue - CCT 18 - areia e brita comerciais</t>
  </si>
  <si>
    <t>Caixa coletora de talvegue - CCT 18 - areia extraída e brita produzida</t>
  </si>
  <si>
    <t>Caixa coletora de talvegue - CCT 19 - areia e brita comerciais</t>
  </si>
  <si>
    <t>Caixa coletora de talvegue - CCT 19 - areia extraída e brita produzida</t>
  </si>
  <si>
    <t>Caixa coletora de talvegue - CCT 20 - areia e brita comerciais</t>
  </si>
  <si>
    <t>Caixa coletora de talvegue - CCT 20 - areia extraída e brita produzida</t>
  </si>
  <si>
    <t>Caixa de ligação e passagem - CLP 01 - areia e brita comerciais</t>
  </si>
  <si>
    <t>Caixa de ligação e passagem - CLP 01 - areia extraída e brita produzida</t>
  </si>
  <si>
    <t>Caixa de ligação e passagem - CLP 02 - areia e brita comerciais</t>
  </si>
  <si>
    <t>Caixa de ligação e passagem - CLP 02 - areia extraída e brita produzida</t>
  </si>
  <si>
    <t>Caixa de ligação e passagem - CLP 03 - areia e brita comerciais</t>
  </si>
  <si>
    <t>Caixa de ligação e passagem - CLP 03 - areia extraída e brita produzida</t>
  </si>
  <si>
    <t>Caixa de ligação e passagem - CLP 04 - areia e brita comerciais</t>
  </si>
  <si>
    <t>Caixa de ligação e passagem - CLP 04 - areia extraída e brita produzida</t>
  </si>
  <si>
    <t>Caixa de ligação e passagem - CLP 05 - areia e brita comerciais</t>
  </si>
  <si>
    <t>Caixa de ligação e passagem - CLP 05 - areia extraída e brita produzida</t>
  </si>
  <si>
    <t>Caixa de ligação e passagem - CLP 06 - areia e brita comerciais</t>
  </si>
  <si>
    <t>Caixa de ligação e passagem - CLP 06 - areia extraída e brita produzida</t>
  </si>
  <si>
    <t>Caixa de ligação e passagem - CLP 07 - areia e brita comerciais</t>
  </si>
  <si>
    <t>Caixa de ligação e passagem - CLP 07 - areia extraída e brita produzida</t>
  </si>
  <si>
    <t>Caixa de ligação e passagem - CLP 08 - areia e brita comerciais</t>
  </si>
  <si>
    <t>Caixa de ligação e passagem - CLP 08 - areia extraída e brita produzida</t>
  </si>
  <si>
    <t>Caixa de ligação e passagem - CLP 09 - areia e brita comerciais</t>
  </si>
  <si>
    <t>Caixa de ligação e passagem - CLP 09 - areia extraída e brita produzida</t>
  </si>
  <si>
    <t>Caixa de ligação e passagem - CLP 10 - areia e brita comerciais</t>
  </si>
  <si>
    <t>Caixa de ligação e passagem - CLP 10 - areia extraída e brita produzida</t>
  </si>
  <si>
    <t>Caixa de ligação e passagem - CLP 11 - areia e brita comerciais</t>
  </si>
  <si>
    <t>Caixa de ligação e passagem - CLP 11 - areia extraída e brita produzida</t>
  </si>
  <si>
    <t>Caixa de ligação e passagem - CLP 12 - areia e brita comerciais</t>
  </si>
  <si>
    <t>Caixa de ligação e passagem - CLP 12 - areia extraída e brita produzida</t>
  </si>
  <si>
    <t>Caixa de ligação e passagem - CLP 13 - areia e brita comerciais</t>
  </si>
  <si>
    <t>Caixa de ligação e passagem - CLP 13 - areia extraída e brita produzida</t>
  </si>
  <si>
    <t>Caixa de ligação e passagem - CLP 14 - areia e brita comerciais</t>
  </si>
  <si>
    <t>Caixa de ligação e passagem - CLP 14 - areia extraída e brita produzida</t>
  </si>
  <si>
    <t>Caixa de ligação e passagem - CLP 15 - areia e brita comerciais</t>
  </si>
  <si>
    <t>Caixa de ligação e passagem - CLP 15 - areia extraída e brita produzida</t>
  </si>
  <si>
    <t>Caixa de ligação e passagem - CLP 16 - areia e brita comerciais</t>
  </si>
  <si>
    <t>Caixa de ligação e passagem - CLP 16 - areia extraída e brita produzida</t>
  </si>
  <si>
    <t>Caixa de ligação e passagem - CLP 17 - areia e brita comerciais</t>
  </si>
  <si>
    <t>Caixa de ligação e passagem - CLP 17 - areia extraída e brita produzida</t>
  </si>
  <si>
    <t>Caixa de ligação e passagem - CLP 18 - areia e brita comerciais</t>
  </si>
  <si>
    <t>Caixa de ligação e passagem - CLP 18 - areia extraída e brita produzida</t>
  </si>
  <si>
    <t>Camada drenante para proteção de muros de contenção - areia comercial</t>
  </si>
  <si>
    <t>Camada drenante para proteção de muros de contenção - areia extraída</t>
  </si>
  <si>
    <t>Camada drenante para proteção de muros de contenção - brita comercial</t>
  </si>
  <si>
    <t>Camada drenante para proteção de muros de contenção - brita produzida</t>
  </si>
  <si>
    <t>Canal em polietileno e polipropileno com efeito autolimpante e abertura de captação em ferro fundido dúctil - carga de controle de 900 kN - 100,0 x 21,0 x 57,9 cm - fornecimento e instalação em pavimento de asfalto</t>
  </si>
  <si>
    <t>Canal em polietileno e polipropileno com efeito autolimpante e abertura de captação em ferro fundido dúctil - carga de controle de 900 kN - 100,0 x 25,2 x 66,5 cm - fornecimento e instalação em pavimento de asfalto</t>
  </si>
  <si>
    <t>Canal em polietileno e polipropileno com efeito autolimpante e abertura de captação em ferro fundido dúctil - carga de controle de 900 kN - 100,0 x 42,0 x 95,0 cm - fornecimento e instalação em pavimento de asfalto</t>
  </si>
  <si>
    <t>Canal em polietileno e polipropileno com efeito autolimpante e abertura de captação em ferro fundido dúctil - carga de controle de 900 kN - 114,2 x 78,0 x 106,0 cm - fornecimento e instalação em pavimento de asfalto</t>
  </si>
  <si>
    <t>Canal em polietileno e polipropileno com efeito autolimpante e grelha de encaixe em ferro fundido dúctil - carga de controle de 400 kN - 100,0 x 14,7 x 18,6 cm - fornecimento e instalação em pavimento de asfalto</t>
  </si>
  <si>
    <t>Canal em polietileno e polipropileno com efeito autolimpante e grelha de encaixe em ferro fundido dúctil - carga de controle de 400 kN - 100,0 x 24,7 x 23,6 cm - fornecimento e instalação em pavimento de asfalto</t>
  </si>
  <si>
    <t>Canal em polietileno e polipropileno com efeito autolimpante e grelha de encaixe em ferro fundido dúctil - carga de controle de 400 kN - 100,0 x 34,9 x 29,4 cm - fornecimento e instalação em pavimento de asfalto</t>
  </si>
  <si>
    <t>Canal em polietileno e polipropileno com efeito autolimpante e grelha de encaixe em ferro fundido dúctil - carga de controle de 600 kN - 100,0 x 16,0 x 15,0 cm - fornecimento e instalação em pavimento de asfalto</t>
  </si>
  <si>
    <t>Canal em polietileno e polipropileno com efeito autolimpante e grelha de encaixe em ferro fundido dúctil - carga de controle de 600 kN - 100,0 x 21,2 x 21,0 cm - fornecimento e instalação em pavimento de asfalto</t>
  </si>
  <si>
    <t>Canal em polietileno e polipropileno com efeito autolimpante e grelha de encaixe em ferro fundido dúctil - carga de controle de 600 kN - 100,0 x 26,2 x 20,0 cm - fornecimento e instalação em pavimento de asfalto</t>
  </si>
  <si>
    <t>Canal em polietileno e polipropileno com efeito autolimpante e grelha de encaixe em poliamida reforçada - carga de controle de 250 kN - 100,0 x 16,0 x 15,0 cm - fornecimento e instalação em pavimento de asfalto</t>
  </si>
  <si>
    <t>Canal em polietileno e polipropileno com efeito autolimpante e grelha de encaixe em poliamida reforçada - carga de controle de 250 kN - 100,0 x 16,0 x 20,0 cm - fornecimento e instalação em pavimento de asfalto</t>
  </si>
  <si>
    <t>Canal em polietileno e polipropileno com efeito autolimpante e grelha de encaixe em poliamida reforçada - carga de controle de 250 kN - 100,0 x 16,0 x 7,5 cm - fornecimento e instalação em pavimento de asfalto</t>
  </si>
  <si>
    <t>Canal monobloco com corpo e grelha em concreto polímero com efeito autolimpante - carga de controle de 400 kN - 100,0 x 15,0 x 23,0 cm - fornecimento e instalação em pavimento de asfalto</t>
  </si>
  <si>
    <t>Canal monobloco com corpo e grelha em concreto polímero com efeito autolimpante - carga de controle de 400 kN - 100,0 x 15,0 x 23,0 cm - fornecimento e instalação em pavimento de concreto</t>
  </si>
  <si>
    <t>Canal monobloco com corpo e grelha em concreto polímero com efeito autolimpante - carga de controle de 400 kN - 100,0 x 25,0 x 32,0 cm - fornecimento e instalação em pavimento de asfalto</t>
  </si>
  <si>
    <t>Canal monobloco com corpo e grelha em concreto polímero com efeito autolimpante - carga de controle de 400 kN - 100,0 x 25,0 x 32,0 cm - fornecimento e instalação em pavimento de concreto</t>
  </si>
  <si>
    <t>Canal monobloco com corpo e grelha em concreto polímero com efeito autolimpante - carga de controle de 900 kN - 100,0 x 16,0 x 26,5 cm - fornecimento e instalação em pavimento de asfalto</t>
  </si>
  <si>
    <t>Canal monobloco com corpo e grelha em concreto polímero com efeito autolimpante - carga de controle de 900 kN - 100,0 x 16,0 x 26,5 cm - fornecimento e instalação em pavimento de concreto</t>
  </si>
  <si>
    <t>Canal monobloco com corpo e grelha em concreto polímero com efeito autolimpante - carga de controle de 900 kN - 100,0 x 21,0 x 28,0 cm - fornecimento e instalação em pavimento de asfalto</t>
  </si>
  <si>
    <t>Canal monobloco com corpo e grelha em concreto polímero com efeito autolimpante - carga de controle de 900 kN - 100,0 x 21,0 x 28,0 cm - fornecimento e instalação em pavimento de concreto</t>
  </si>
  <si>
    <t>Canal monobloco com corpo e grelha em concreto polímero com efeito autolimpante - carga de controle de 900 kN - 100,0 x 21,0 x 38,0 cm - fornecimento e instalação em pavimento de asfalto</t>
  </si>
  <si>
    <t>Canal monobloco com corpo e grelha em concreto polímero com efeito autolimpante - carga de controle de 900 kN - 100,0 x 21,0 x 38,0 cm - fornecimento e instalação em pavimento de concreto</t>
  </si>
  <si>
    <t>Canal monobloco com corpo e grelha em concreto polímero com efeito autolimpante - carga de controle de 900 kN - 100,0 x 21,0 x 48,0 cm - fornecimento e instalação em pavimento de asfalto</t>
  </si>
  <si>
    <t>Canal monobloco com corpo e grelha em concreto polímero com efeito autolimpante - carga de controle de 900 kN - 100,0 x 21,0 x 48,0 cm - fornecimento e instalação em pavimento de concreto</t>
  </si>
  <si>
    <t>Canal monobloco com corpo e grelha em concreto polímero com efeito autolimpante - carga de controle de 900 kN - 100,0 x 26,0 x 33,0 cm - fornecimento e instalação em pavimento de asfalto</t>
  </si>
  <si>
    <t>Canal monobloco com corpo e grelha em concreto polímero com efeito autolimpante - carga de controle de 900 kN - 100,0 x 26,0 x 33,0 cm - fornecimento e instalação em pavimento de concreto</t>
  </si>
  <si>
    <t>Canal monobloco com corpo e grelha em concreto polímero com efeito autolimpante - carga de controle de 900 kN - 100,0 x 26,0 x 53,0 cm - fornecimento e instalação em pavimento de asfalto</t>
  </si>
  <si>
    <t>Canal monobloco com corpo e grelha em concreto polímero com efeito autolimpante - carga de controle de 900 kN - 100,0 x 26,0 x 53,0 cm - fornecimento e instalação em pavimento de concreto</t>
  </si>
  <si>
    <t>Canal monobloco com corpo e grelha em concreto polímero com efeito autolimpante - carga de controle de 900 kN - 200,0 x 40,0 x 59,5 cm - fornecimento e instalação em pavimento de asfalto</t>
  </si>
  <si>
    <t>Canal monobloco com corpo e grelha em concreto polímero com efeito autolimpante - carga de controle de 900 kN - 200,0 x 40,0 x 59,5 cm - fornecimento e instalação em pavimento de concreto</t>
  </si>
  <si>
    <t>Canaleta de concreto - CAU 01 - seção de 20 x 20 cm - espessura de 10 cm - apoiada em toda a extensão</t>
  </si>
  <si>
    <t>Canaleta de concreto - CAU 02 - seção de 25 x 25 cm - espessura de 10 cm - apoiada em toda a extensão</t>
  </si>
  <si>
    <t>Canaleta de concreto - CAU 03 - seção de 30 x 30 cm - espessura de 10 cm - apoiada em toda a extensão</t>
  </si>
  <si>
    <t>Canaleta de concreto - CAU 04 - seção de 35 x 35 cm - espessura de 10 cm - apoiada em toda a extensão</t>
  </si>
  <si>
    <t>Canaleta de concreto - CAU 05 - seção de 40 x 40 cm - espessura de 10 cm - apoiada em toda a extensão</t>
  </si>
  <si>
    <t>Canaleta de concreto - CAU 06 - seção de 50 x 50 cm - espessura de 10 cm - apoiada em toda a extensão</t>
  </si>
  <si>
    <t>Canaleta de concreto - CAU 07 - seção de 60 x 60 cm - espessura de 10 cm - apoiada em toda a extensão</t>
  </si>
  <si>
    <t>Canaleta meia cana D = 0,30 m assente sobre lastro de areia - areia e brita comerciais - fornecimento e instalação</t>
  </si>
  <si>
    <t>Canaleta meia cana D = 0,30 m assente sobre lastro de areia - areia extraída e brita produzida - fornecimento e instalação</t>
  </si>
  <si>
    <t>Canaleta meia cana D = 0,40 m assente sobre lastro de areia - areia e brita comerciais - fornecimento e instalação</t>
  </si>
  <si>
    <t>Canaleta meia cana D = 0,40 m assente sobre lastro de areia - areia extraída e brita produzida - fornecimento e instalação</t>
  </si>
  <si>
    <t>Chaminé dos poços de visita - CPV 01 - areia e brita comerciais</t>
  </si>
  <si>
    <t>Chaminé dos poços de visita - CPV 01 - areia extraída e brita produzida</t>
  </si>
  <si>
    <t>Chaminé dos poços de visita - CPV 02 - areia e brita comerciais</t>
  </si>
  <si>
    <t>Chaminé dos poços de visita - CPV 02 - areia extraída e brita produzida</t>
  </si>
  <si>
    <t>Chaminé dos poços de visita - CPV 03 - areia e brita comerciais</t>
  </si>
  <si>
    <t>Chaminé dos poços de visita - CPV 03 - areia extraída e brita produzida</t>
  </si>
  <si>
    <t>Chaminé dos poços de visita - CPV 04 - areia e brita comerciais</t>
  </si>
  <si>
    <t>Chaminé dos poços de visita - CPV 04 - areia extraída e brita produzida</t>
  </si>
  <si>
    <t>Chaminé dos poços de visita - CPV 05 - areia e brita comerciais</t>
  </si>
  <si>
    <t>Chaminé dos poços de visita - CPV 05 - areia extraída e brita produzida</t>
  </si>
  <si>
    <t>Chaminé dos poços de visita - CPV 06 - areia e brita comerciais</t>
  </si>
  <si>
    <t>Chaminé dos poços de visita - CPV 06 - areia extraída e brita produzida</t>
  </si>
  <si>
    <t>Chaminé dos poços de visita - CPV 07 - areia e brita comerciais</t>
  </si>
  <si>
    <t>Chaminé dos poços de visita - CPV 07 - areia extraída e brita produzida</t>
  </si>
  <si>
    <t>Colchão drenante com espalhamento e compactação mecânicos - brita produzida</t>
  </si>
  <si>
    <t>Coluna drenante D = 20 cm - areia comercial</t>
  </si>
  <si>
    <t>Coluna drenante D = 20 cm - areia extraída</t>
  </si>
  <si>
    <t>Descida d'água de aterros em degraus - DAD 110-26 - areia e brita comerciais</t>
  </si>
  <si>
    <t>Descida d'água de aterros em degraus - DAD 110-26 - areia extraída e brita produzida</t>
  </si>
  <si>
    <t>Descida d'água de aterros em degraus - DAD 125-30 - areia e brita comerciais</t>
  </si>
  <si>
    <t>Descida d'água de aterros em degraus - DAD 125-30 - areia extraída e brita produzida</t>
  </si>
  <si>
    <t>Descida d'água de aterros em degraus - DAD 170-35 - areia e brita comerciais</t>
  </si>
  <si>
    <t>Descida d'água de aterros em degraus - DAD 170-35 - areia extraída e brita produzida</t>
  </si>
  <si>
    <t>Descida d'água de aterros em degraus - DAD 200-40 - areia e brita comerciais</t>
  </si>
  <si>
    <t>Descida d'água de aterros em degraus - DAD 200-40 - areia extraída e brita produzida</t>
  </si>
  <si>
    <t>Descida d'água de aterros em degraus - DAD 240-54 - areia e brita comerciais</t>
  </si>
  <si>
    <t>Descida d'água de aterros em degraus - DAD 240-54 - areia extraída e brita produzida</t>
  </si>
  <si>
    <t>Descida d'água de aterros em degraus - DAD 320-35 - areia e brita comerciais</t>
  </si>
  <si>
    <t>Descida d'água de aterros em degraus - DAD 320-35 - areia extraída e brita produzida</t>
  </si>
  <si>
    <t>Descida d'água de aterros em degraus - DAD 370-45 - areia e brita comerciais</t>
  </si>
  <si>
    <t>Descida d'água de aterros em degraus - DAD 370-45 - areia extraída e brita produzida</t>
  </si>
  <si>
    <t>Descida d'água de aterros em degraus - DAD 435-55 - areia e brita comerciais</t>
  </si>
  <si>
    <t>Descida d'água de aterros em degraus - DAD 435-55 - areia extraída e brita produzida</t>
  </si>
  <si>
    <t>Descida d'água de aterros em degraus - DAD 470-35 - areia e brita comerciais</t>
  </si>
  <si>
    <t>Descida d'água de aterros em degraus - DAD 470-35 - areia extraída e brita produzida</t>
  </si>
  <si>
    <t>Descida d'água de aterros em degraus - DAD 60-36 - areia e brita comerciais</t>
  </si>
  <si>
    <t>Descida d'água de aterros em degraus - DAD 60-36 - areia extraída e brita produzida</t>
  </si>
  <si>
    <t>Descida d'água de aterros em degraus - DAD 608-50 - areia e brita comerciais</t>
  </si>
  <si>
    <t>Descida d'água de aterros em degraus - DAD 608-50 - areia extraída e brita produzida</t>
  </si>
  <si>
    <t>Descida d'água de aterros tipo rápido - DAR 40-20 - areia e brita comerciais</t>
  </si>
  <si>
    <t>Descida d'água de aterros tipo rápido - DAR 40-20 - areia extraída e brita produzida</t>
  </si>
  <si>
    <t>Descida d'água de aterros tipo rápido - DAR 60-30 - areia e brita comerciais</t>
  </si>
  <si>
    <t>Descida d'água de aterros tipo rápido - DAR 60-30 - areia extraída e brita produzida</t>
  </si>
  <si>
    <t>Descida d'água de cortes em degraus - DCD 100-50 - areia e brita comerciais</t>
  </si>
  <si>
    <t>Descida d'água de cortes em degraus - DCD 100-50 - areia extraída e brita produzida</t>
  </si>
  <si>
    <t>Descida d'água de cortes em degraus - DCD 40-40 - areia e brita comerciais</t>
  </si>
  <si>
    <t>Descida d'água de cortes em degraus - DCD 40-40 - areia extraída e brita produzida</t>
  </si>
  <si>
    <t>Descida d'água de cortes em degraus - DCD 60-30 - areia e brita comerciais</t>
  </si>
  <si>
    <t>Descida d'água de cortes em degraus - DCD 60-30 - areia extraída e brita produzida</t>
  </si>
  <si>
    <t>Descida d'água de cortes em degraus - DCD 80-40 - areia e brita comerciais</t>
  </si>
  <si>
    <t>Descida d'água de cortes em degraus - DCD 80-40 - areia extraída e brita produzida</t>
  </si>
  <si>
    <t>Dissipador de energia - DEB 180-263 - areia extraída e brita e pedra de mão produzidas</t>
  </si>
  <si>
    <t>Dissipador de energia - DEB 180-263 - areia, brita e pedra de mão comerciais</t>
  </si>
  <si>
    <t>Dissipador de energia - DEB 240-316 - areia extraída e brita e pedra de mão produzidas</t>
  </si>
  <si>
    <t>Dissipador de energia - DEB 240-316 - areia, brita e pedra de mão comerciais</t>
  </si>
  <si>
    <t>Dissipador de energia - DEB 300-366 - areia extraída e brita e pedra de mão produzidas</t>
  </si>
  <si>
    <t>Dissipador de energia - DEB 300-366 - areia, brita e pedra de mão comerciais</t>
  </si>
  <si>
    <t>Dissipador de energia - DEB 300-511 - areia extraída e brita e pedra de mão produzidas</t>
  </si>
  <si>
    <t>Dissipador de energia - DEB 300-511 - areia, brita e pedra de mão comerciais</t>
  </si>
  <si>
    <t>Dissipador de energia - DEB 300-666 - areia extraída e brita e pedra de mão produzidas</t>
  </si>
  <si>
    <t>Dissipador de energia - DEB 300-666 - areia, brita e pedra de mão comerciais</t>
  </si>
  <si>
    <t>Dissipador de energia - DEB 360-414 - areia extraída e brita e pedra de mão produzidas</t>
  </si>
  <si>
    <t>Dissipador de energia - DEB 360-414 - areia, brita e pedra de mão comerciais</t>
  </si>
  <si>
    <t>Dissipador de energia - DEB 360-584 - areia extraída e brita e pedra de mão produzidas</t>
  </si>
  <si>
    <t>Dissipador de energia - DEB 360-584 - areia, brita e pedra de mão comerciais</t>
  </si>
  <si>
    <t>Dissipador de energia - DEB 360-754 - areia extraída e brita e pedra de mão produzidas</t>
  </si>
  <si>
    <t>Dissipador de energia - DEB 360-754 - areia, brita e pedra de mão comerciais</t>
  </si>
  <si>
    <t>Dissipador de energia - DEB 450-551 - areia extraída e brita e pedra de mão produzidas</t>
  </si>
  <si>
    <t>Dissipador de energia - DEB 450-551 - areia, brita e pedra de mão comerciais</t>
  </si>
  <si>
    <t>Dissipador de energia - DEB 450-746 - areia extraída e brita e pedra de mão produzidas</t>
  </si>
  <si>
    <t>Dissipador de energia - DEB 450-746 - areia, brita e pedra de mão comerciais</t>
  </si>
  <si>
    <t>Dissipador de energia - DEB 450-956 - areia extraída e brita e pedra de mão produzidas</t>
  </si>
  <si>
    <t>Dissipador de energia - DEB 450-956 - areia, brita e pedra de mão comerciais</t>
  </si>
  <si>
    <t>Dissipador de energia - DED 01 A - areia extraída e brita e pedra de mão produzidas</t>
  </si>
  <si>
    <t>Dissipador de energia - DED 01 A - areia, brita e pedra de mão comerciais</t>
  </si>
  <si>
    <t>Dissipador de energia - DED 01 B - areia e brita comerciais</t>
  </si>
  <si>
    <t>Dissipador de energia - DED 01 B - areia extraída e brita produzida</t>
  </si>
  <si>
    <t>Dissipador de energia - DED 02 A - areia extraída e brita e pedra de mão produzidas</t>
  </si>
  <si>
    <t>Dissipador de energia - DED 02 A - areia, brita e pedra de mão comerciais</t>
  </si>
  <si>
    <t>Dissipador de energia - DED 02 B - areia e brita comerciais</t>
  </si>
  <si>
    <t>Dissipador de energia - DED 02 B - areia extraída e brita produzida</t>
  </si>
  <si>
    <t>Dissipador de energia - DED 03 A - areia extraída e brita e pedra de mão produzidas</t>
  </si>
  <si>
    <t>Dissipador de energia - DED 03 A - areia, brita e pedra de mão comerciais</t>
  </si>
  <si>
    <t>Dissipador de energia - DED 03 B - areia e brita comerciais</t>
  </si>
  <si>
    <t>Dissipador de energia - DED 03 B - areia extraída e brita produzida</t>
  </si>
  <si>
    <t>Dissipador de energia - DED 04 A - areia extraída e brita e pedra de mão produzidas</t>
  </si>
  <si>
    <t>Dissipador de energia - DED 04 A - areia, brita e pedra de mão comerciais</t>
  </si>
  <si>
    <t>Dissipador de energia - DED 04 B - areia e brita comerciais</t>
  </si>
  <si>
    <t>Dissipador de energia - DED 04 B - areia extraída e brita produzida</t>
  </si>
  <si>
    <t>Dissipador de energia - DED 05 A - areia extraída e brita e pedra de mão produzidas</t>
  </si>
  <si>
    <t>Dissipador de energia - DED 05 A - areia, brita e pedra de mão comerciais</t>
  </si>
  <si>
    <t>Dissipador de energia - DED 05 B - areia e brita comerciais</t>
  </si>
  <si>
    <t>Dissipador de energia - DED 05 B - areia extraída e brita produzida</t>
  </si>
  <si>
    <t>Dissipador de energia - DED 06 A - areia extraída e brita e pedra de mão produzidas</t>
  </si>
  <si>
    <t>Dissipador de energia - DED 06 A - areia, brita e pedra de mão comerciais</t>
  </si>
  <si>
    <t>Dissipador de energia - DED 06 B - areia e brita comerciais</t>
  </si>
  <si>
    <t>Dissipador de energia - DED 06 B - areia extraída e brita produzida</t>
  </si>
  <si>
    <t>Dissipador de energia - DED 07 A - areia extraída e brita e pedra de mão produzidas</t>
  </si>
  <si>
    <t>Dissipador de energia - DED 07 A - areia, brita e pedra de mão comerciais</t>
  </si>
  <si>
    <t>Dissipador de energia - DED 07 B - areia e brita comerciais</t>
  </si>
  <si>
    <t>Dissipador de energia - DED 07 B - areia extraída e brita produzida</t>
  </si>
  <si>
    <t>Dissipador de energia - DED 08 A - areia extraída e brita e pedra de mão produzidas</t>
  </si>
  <si>
    <t>Dissipador de energia - DED 08 A - areia, brita e pedra de mão comerciais</t>
  </si>
  <si>
    <t>Dissipador de energia - DED 08 B - areia e brita comerciais</t>
  </si>
  <si>
    <t>Dissipador de energia - DED 08 B - areia extraída e brita produzida</t>
  </si>
  <si>
    <t>Dissipador de energia - DED 09 A - areia extraída e brita e pedra de mão produzidas</t>
  </si>
  <si>
    <t>Dissipador de energia - DED 09 A - areia, brita e pedra de mão comerciais</t>
  </si>
  <si>
    <t>Dissipador de energia - DED 09 B - areia e brita comerciais</t>
  </si>
  <si>
    <t>Dissipador de energia - DED 09 B - areia extraída e brita produzida</t>
  </si>
  <si>
    <t>Dissipador de energia - DED 10 A - areia extraída e brita e pedra de mão produzidas</t>
  </si>
  <si>
    <t>Dissipador de energia - DED 10 A - areia, brita e pedra de mão comerciais</t>
  </si>
  <si>
    <t>Dissipador de energia - DED 10 B - areia e brita comerciais</t>
  </si>
  <si>
    <t>Dissipador de energia - DED 10 B - areia extraída e brita produzida</t>
  </si>
  <si>
    <t>Dissipador de energia - DED 11 A - areia extraída e brita e pedra de mão produzidas</t>
  </si>
  <si>
    <t>Dissipador de energia - DED 11 A - areia, brita e pedra de mão comerciais</t>
  </si>
  <si>
    <t>Dissipador de energia - DED 11 B - areia e brita comerciais</t>
  </si>
  <si>
    <t>Dissipador de energia - DED 11 B - areia extraída e brita produzida</t>
  </si>
  <si>
    <t>Dissipador de energia - DED 12 A - areia extraída e brita e pedra de mão produzidas</t>
  </si>
  <si>
    <t>Dissipador de energia - DED 12 A - areia, brita e pedra de mão comerciais</t>
  </si>
  <si>
    <t>Dissipador de energia - DED 12 B - areia e brita comerciais</t>
  </si>
  <si>
    <t>Dissipador de energia - DED 12 B - areia extraída e brita produzida</t>
  </si>
  <si>
    <t>Dissipador de energia - DED 13 A - areia extraída e brita e pedra de mão produzidas</t>
  </si>
  <si>
    <t>Dissipador de energia - DED 13 A - areia, brita e pedra de mão comerciais</t>
  </si>
  <si>
    <t>Dissipador de energia - DED 13 B - areia e brita comerciais</t>
  </si>
  <si>
    <t>Dissipador de energia - DED 13 B - areia extraída e brita produzida</t>
  </si>
  <si>
    <t>Dissipador de energia - DES 100-300 - areia extraída e brita e pedra de mão produzidas</t>
  </si>
  <si>
    <t>Dissipador de energia - DES 100-300 - areia, brita e pedra de mão comerciais</t>
  </si>
  <si>
    <t>Dissipador de energia - DES 108-324 - areia extraída e brita e pedra de mão produzidas</t>
  </si>
  <si>
    <t>Dissipador de energia - DES 108-324 - areia, brita e pedra de mão comerciais</t>
  </si>
  <si>
    <t>Dissipador de energia - DES 120-360 - areia extraída e brita e pedra de mão produzidas</t>
  </si>
  <si>
    <t>Dissipador de energia - DES 120-360 - areia, brita e pedra de mão comerciais</t>
  </si>
  <si>
    <t>Dissipador de energia - DES 125-375 - areia extraída e brita e pedra de mão produzidas</t>
  </si>
  <si>
    <t>Dissipador de energia - DES 125-375 - areia, brita e pedra de mão comerciais</t>
  </si>
  <si>
    <t>Dissipador de energia - DES 150-450 - areia extraída e brita e pedra de mão produzidas</t>
  </si>
  <si>
    <t>Dissipador de energia - DES 150-450 - areia, brita e pedra de mão comerciais</t>
  </si>
  <si>
    <t>Dissipador de energia - DES 160-480 - areia extraída e brita e pedra de mão produzidas</t>
  </si>
  <si>
    <t>Dissipador de energia - DES 160-480 - areia, brita e pedra de mão comerciais</t>
  </si>
  <si>
    <t>Dissipador de energia - DES 60-180 - areia extraída e brita e pedra de mão produzidas</t>
  </si>
  <si>
    <t>Dissipador de energia - DES 60-180 - areia, brita e pedra de mão comerciais</t>
  </si>
  <si>
    <t>Dissipador de energia - DES 73-219 - areia extraída e brita e pedra de mão produzidas</t>
  </si>
  <si>
    <t>Dissipador de energia - DES 73-219 - areia, brita e pedra de mão comerciais</t>
  </si>
  <si>
    <t>Dissipador de energia - DES 80-240 - areia extraída e brita e pedra de mão produzidas</t>
  </si>
  <si>
    <t>Dissipador de energia - DES 80-240 - areia, brita e pedra de mão comerciais</t>
  </si>
  <si>
    <t>Dissipador de energia - DES 88-264 - areia extraída e brita e pedra de mão produzidas</t>
  </si>
  <si>
    <t>Dissipador de energia - DES 88-264 - areia, brita e pedra de mão comerciais</t>
  </si>
  <si>
    <t>Dissipador de energia - DES 90-270 - areia extraída e brita e pedra de mão produzidas</t>
  </si>
  <si>
    <t>Dissipador de energia - DES 90-270 - areia, brita e pedra de mão comerciais</t>
  </si>
  <si>
    <t>Dreno de pavimento em microvala com geocomposto drenante H = 0,40 m - inclusive corte, enchimento com areia e selo asfáltico</t>
  </si>
  <si>
    <t>Dreno de pavimento em microvala com geocomposto drenante H = 0,60 m - inclusive corte, enchimento com areia e selo asfáltico</t>
  </si>
  <si>
    <t>Dreno de PVC D = 150 mm para OAE - fornecimento e instalação</t>
  </si>
  <si>
    <t>Dreno de PVC D = 75 mm para OAE - fornecimento e instalação</t>
  </si>
  <si>
    <t>Dreno em tubo de aço galvanizado D = 100 mm em OAE - fornecimento e instalação</t>
  </si>
  <si>
    <t>Dreno em tubo de aço galvanizado D = 80 mm em OAE - fornecimento e instalação</t>
  </si>
  <si>
    <t>Dreno longitudinal de pavimento H = 0,40 m - com geocomposto drenante</t>
  </si>
  <si>
    <t>Dreno longitudinal de pavimento H = 0,60 m - com geocomposto drenante</t>
  </si>
  <si>
    <t>Dreno longitudinal de pavimento H = 1,00 m - com geocomposto drenante</t>
  </si>
  <si>
    <t>Dreno longitudinal de pavimento H = 1,50 m - com geocomposto drenante</t>
  </si>
  <si>
    <t>Dreno longitudinal profundo em tubo de concreto D = 0,40 m em vala de H = 1,10 m e L = 1,00 m com brita envolta em geotêxtil</t>
  </si>
  <si>
    <t>Dreno longitudinal profundo para corte em rocha - DPR 01 - tubo de concreto perfurado e brita comercial</t>
  </si>
  <si>
    <t>Dreno longitudinal profundo para corte em rocha - DPR 01 - tubo de concreto perfurado e brita produzida</t>
  </si>
  <si>
    <t>Dreno longitudinal profundo para corte em rocha - DPR 01 - tubo PEAD e brita comercial</t>
  </si>
  <si>
    <t>Dreno longitudinal profundo para corte em rocha - DPR 01 - tubo PEAD e brita produzida</t>
  </si>
  <si>
    <t>Dreno longitudinal profundo para corte em rocha - DPR 02 - tubo de concreto perfurado e brita comercial</t>
  </si>
  <si>
    <t>Dreno longitudinal profundo para corte em rocha - DPR 02 - tubo de concreto perfurado e brita produzida</t>
  </si>
  <si>
    <t>Dreno longitudinal profundo para corte em rocha - DPR 02 - tubo PEAD e brita comercial</t>
  </si>
  <si>
    <t>Dreno longitudinal profundo para corte em rocha - DPR 02 - tubo PEAD e brita produzida</t>
  </si>
  <si>
    <t>Dreno longitudinal profundo para corte em rocha - DPR 03 - brita comercial</t>
  </si>
  <si>
    <t>Dreno longitudinal profundo para corte em rocha - DPR 03 - brita produzida</t>
  </si>
  <si>
    <t>Dreno longitudinal profundo para corte em rocha - DPR 04 - brita comercial</t>
  </si>
  <si>
    <t>Dreno longitudinal profundo para corte em rocha - DPR 04 - brita produzida</t>
  </si>
  <si>
    <t>Dreno longitudinal profundo para corte em rocha - DPR 05 - tubo de concreto poroso e areia comercial</t>
  </si>
  <si>
    <t>Dreno longitudinal profundo para corte em rocha - DPR 05 - tubo de concreto poroso e areia extraída</t>
  </si>
  <si>
    <t>Dreno longitudinal profundo para corte em solo - DPS 01 - tubo PEAD e areia comercial</t>
  </si>
  <si>
    <t>Dreno longitudinal profundo para corte em solo - DPS 01 - tubo PEAD e areia extraída</t>
  </si>
  <si>
    <t>Dreno longitudinal profundo para corte em solo - DPS 02 - tubo PEAD e areia comercial</t>
  </si>
  <si>
    <t>Dreno longitudinal profundo para corte em solo - DPS 02 - tubo PEAD e areia extraída</t>
  </si>
  <si>
    <t>Dreno longitudinal profundo para corte em solo - DPS 03 - tubo de concreto perfurado, areia e brita comerciais - madeira com utilização de 5 vezes</t>
  </si>
  <si>
    <t>Dreno longitudinal profundo para corte em solo - DPS 03 - tubo de concreto perfurado, areia extraída e brita produzida - madeira com utilização de 5 vezes</t>
  </si>
  <si>
    <t>Dreno longitudinal profundo para corte em solo - DPS 03 - tubo PEAD, areia e brita comerciais - madeira com utilização de 5 vezes</t>
  </si>
  <si>
    <t>Dreno longitudinal profundo para corte em solo - DPS 03 - tubo PEAD, areia extraída e brita produzida - madeira com utilização de 5 vezes</t>
  </si>
  <si>
    <t>Dreno longitudinal profundo para corte em solo - DPS 04 - tubo de concreto perfurado, areia e brita comerciais - madeira com utilização de 5 vezes</t>
  </si>
  <si>
    <t>Dreno longitudinal profundo para corte em solo - DPS 04 - tubo de concreto perfurado, areia extraída e brita produzida - madeira com utilização de 5 vezes</t>
  </si>
  <si>
    <t>Dreno longitudinal profundo para corte em solo - DPS 04 - tubo PEAD, areia e brita comerciais - madeira com utilização de 5 vezes</t>
  </si>
  <si>
    <t>Dreno longitudinal profundo para corte em solo - DPS 04 - tubo PEAD, areia extraída e brita produzida - madeira com utilização de 5 vezes</t>
  </si>
  <si>
    <t>Dreno longitudinal profundo para corte em solo - DPS 05 - dreno cego - brita comercial</t>
  </si>
  <si>
    <t>Dreno longitudinal profundo para corte em solo - DPS 05 - dreno cego - brita produzida</t>
  </si>
  <si>
    <t>Dreno longitudinal profundo para corte em solo - DPS 06 - dreno cego - brita comercial</t>
  </si>
  <si>
    <t>Dreno longitudinal profundo para corte em solo - DPS 06 - dreno cego - brita produzida</t>
  </si>
  <si>
    <t>Dreno longitudinal profundo para corte em solo - DPS 07 - tubo de concreto perfurado e brita comercial</t>
  </si>
  <si>
    <t>Dreno longitudinal profundo para corte em solo - DPS 07 - tubo de concreto perfurado e brita produzida</t>
  </si>
  <si>
    <t>Dreno longitudinal profundo para corte em solo - DPS 07 - tubo PEAD e brita comercial</t>
  </si>
  <si>
    <t>Dreno longitudinal profundo para corte em solo - DPS 07 - tubo PEAD e brita produzida</t>
  </si>
  <si>
    <t>Dreno longitudinal profundo para corte em solo - DPS 08 - tubo de concreto perfurado e brita comercial</t>
  </si>
  <si>
    <t>Dreno longitudinal profundo para corte em solo - DPS 08 - tubo de concreto perfurado e brita produzida</t>
  </si>
  <si>
    <t>Dreno longitudinal profundo para corte em solo - DPS 08 - tubo PEAD e brita comercial</t>
  </si>
  <si>
    <t>Dreno longitudinal profundo para corte em solo - DPS 08 - tubo PEAD e brita produzida</t>
  </si>
  <si>
    <t>Dreno profundo H = 1,0 m - com geocomposto drenante - inclusive escavação e reaterro</t>
  </si>
  <si>
    <t>Dreno profundo H = 1,5 m - com geocomposto drenante - inclusive escavação e reaterro</t>
  </si>
  <si>
    <t>Dreno sub-horizontal - DSH 01 - material de 1ª categoria</t>
  </si>
  <si>
    <t>Dreno sub-horizontal - DSH 01 - material de 2ª categoria</t>
  </si>
  <si>
    <t>Dreno subsuperficial - DSS 01 - tubo de concreto perfurado e areia comercial</t>
  </si>
  <si>
    <t>Dreno subsuperficial - DSS 01 - tubo de concreto perfurado e areia extraída</t>
  </si>
  <si>
    <t>Dreno subsuperficial - DSS 01 - tubo PEAD e areia comercial</t>
  </si>
  <si>
    <t>Dreno subsuperficial - DSS 01 - tubo PEAD e areia extraída</t>
  </si>
  <si>
    <t>Dreno subsuperficial - DSS 02 - brita comercial</t>
  </si>
  <si>
    <t>Dreno subsuperficial - DSS 02 - brita produzida</t>
  </si>
  <si>
    <t>Dreno subsuperficial - DSS 03 - brita comercial</t>
  </si>
  <si>
    <t>Dreno subsuperficial - DSS 03 - brita produzida</t>
  </si>
  <si>
    <t>Dreno subsuperficial - DSS 04 - tubo de concreto perfurado e brita comercial</t>
  </si>
  <si>
    <t>Dreno subsuperficial - DSS 04 - tubo de concreto perfurado e brita produzida</t>
  </si>
  <si>
    <t>Dreno subsuperficial - DSS 04 - tubo PEAD e brita comercial</t>
  </si>
  <si>
    <t>Dreno subsuperficial - DSS 04 - tubo PEAD e brita produzida</t>
  </si>
  <si>
    <t>Dreno tipo barbacã - DRB 01 - D = 75 mm em estrutura de contenção de encosta - excluso o tubo de drenagem</t>
  </si>
  <si>
    <t>Dreno tipo barbacã - DRB 02 - D = 50 mm em estrutura de contenção de encosta - excluso o tubo de drenagem</t>
  </si>
  <si>
    <t>Enchimento de junta de concreto com argamassa asfáltica de densidade 1.700 kg/m³ - espessura de 1 cm</t>
  </si>
  <si>
    <t>Entrada para descida d'água - EDA 01 A - areia e brita comerciais</t>
  </si>
  <si>
    <t>Entrada para descida d'água - EDA 01 A - areia extraída e brita produzida</t>
  </si>
  <si>
    <t>Entrada para descida d'água - EDA 01 B - areia e brita comerciais</t>
  </si>
  <si>
    <t>Entrada para descida d'água - EDA 01 B - areia extraída e brita produzida</t>
  </si>
  <si>
    <t>Entrada para descida d'água - EDA 02 A - areia e brita comerciais</t>
  </si>
  <si>
    <t>Entrada para descida d'água - EDA 02 A - areia extraída e brita produzida</t>
  </si>
  <si>
    <t>Entrada para descida d'água - EDA 02 B - areia e brita comerciais</t>
  </si>
  <si>
    <t>Entrada para descida d'água - EDA 02 B - areia extraída e brita produzida</t>
  </si>
  <si>
    <t>Entrada para descida d'água - EDA 03 A - areia e brita comerciais</t>
  </si>
  <si>
    <t>Entrada para descida d'água - EDA 03 A - areia extraída e brita produzida</t>
  </si>
  <si>
    <t>Entrada para descida d'água - EDA 03 B - areia e brita comerciais</t>
  </si>
  <si>
    <t>Entrada para descida d'água - EDA 03 B - areia extraída e brita produzida</t>
  </si>
  <si>
    <t>Entrada para descida d'água - EDA 04 A - areia e brita comerciais</t>
  </si>
  <si>
    <t>Entrada para descida d'água - EDA 04 A - areia extraída e brita produzida</t>
  </si>
  <si>
    <t>Entrada para descida d'água - EDA 04 B - areia e brita comerciais</t>
  </si>
  <si>
    <t>Entrada para descida d'água - EDA 04 B - areia extraída e brita produzida</t>
  </si>
  <si>
    <t>Entrada para descida d'água - EDA 05 A - areia e brita comerciais</t>
  </si>
  <si>
    <t>Entrada para descida d'água - EDA 05 A - areia extraída e brita produzida</t>
  </si>
  <si>
    <t>Entrada para descida d'água - EDA 05 B - areia e brita comerciais</t>
  </si>
  <si>
    <t>Entrada para descida d'água - EDA 05 B - areia extraída e brita produzida</t>
  </si>
  <si>
    <t>Entrada para descida d'água - EDA 06 A - areia e brita comerciais</t>
  </si>
  <si>
    <t>Entrada para descida d'água - EDA 06 A - areia extraída e brita produzida</t>
  </si>
  <si>
    <t>Entrada para descida d'água - EDA 06 B - areia e brita comerciais</t>
  </si>
  <si>
    <t>Entrada para descida d'água - EDA 06 B - areia extraída e brita produzida</t>
  </si>
  <si>
    <t>Entrada para descida d'água - EDA 07 A - areia e brita comerciais</t>
  </si>
  <si>
    <t>Entrada para descida d'água - EDA 07 A - areia extraída e brita produzida</t>
  </si>
  <si>
    <t>Entrada para descida d'água - EDA 07 B - areia e brita comerciais</t>
  </si>
  <si>
    <t>Entrada para descida d'água - EDA 07 B - areia extraída e brita produzida</t>
  </si>
  <si>
    <t>Entrada para descida d'água - EDA 08 A - areia e brita comerciais</t>
  </si>
  <si>
    <t>Entrada para descida d'água - EDA 08 A - areia extraída e brita produzida</t>
  </si>
  <si>
    <t>Entrada para descida d'água - EDA 08 B - areia e brita comerciais</t>
  </si>
  <si>
    <t>Entrada para descida d'água - EDA 08 B - areia extraída e brita produzida</t>
  </si>
  <si>
    <t>Entrada para descida d'água - EDA 09 A - areia e brita comerciais</t>
  </si>
  <si>
    <t>Entrada para descida d'água - EDA 09 A - areia extraída e brita produzida</t>
  </si>
  <si>
    <t>Entrada para descida d'água - EDA 09 B - areia e brita comerciais</t>
  </si>
  <si>
    <t>Entrada para descida d'água - EDA 09 B - areia extraída e brita produzida</t>
  </si>
  <si>
    <t>Entrada para descida d'água - EDA 10 A - areia e brita comerciais</t>
  </si>
  <si>
    <t>Entrada para descida d'água - EDA 10 A - areia extraída e brita produzida</t>
  </si>
  <si>
    <t>Entrada para descida d'água - EDA 10 B - areia e brita comerciais</t>
  </si>
  <si>
    <t>Entrada para descida d'água - EDA 10 B - areia extraída e brita produzida</t>
  </si>
  <si>
    <t>Entrada para descida d'água - EDA 11 A - areia e brita comerciais</t>
  </si>
  <si>
    <t>Entrada para descida d'água - EDA 11 A - areia extraída e brita produzida</t>
  </si>
  <si>
    <t>Entrada para descida d'água - EDA 11 B - areia e brita comerciais</t>
  </si>
  <si>
    <t>Entrada para descida d'água - EDA 11 B - areia extraída e brita produzida</t>
  </si>
  <si>
    <t>Entrada para descida d'água - EDA 12 A - areia e brita comerciais</t>
  </si>
  <si>
    <t>Entrada para descida d'água - EDA 12 A - areia extraída e brita produzida</t>
  </si>
  <si>
    <t>Entrada para descida d'água - EDA 12 B - areia e brita comerciais</t>
  </si>
  <si>
    <t>Entrada para descida d'água - EDA 12 B - areia extraída e brita produzida</t>
  </si>
  <si>
    <t>Entrada para descida d'água - EDA 13 A - areia e brita comerciais</t>
  </si>
  <si>
    <t>Entrada para descida d'água - EDA 13 A - areia extraída e brita produzida</t>
  </si>
  <si>
    <t>Entrada para descida d'água - EDA 13 B - areia e brita comerciais</t>
  </si>
  <si>
    <t>Entrada para descida d'água - EDA 13 B - areia extraída e brita produzida</t>
  </si>
  <si>
    <t>Entrada para descida d'água - EDA 14 A - areia e brita comerciais</t>
  </si>
  <si>
    <t>Entrada para descida d'água - EDA 14 A - areia extraída e brita produzida</t>
  </si>
  <si>
    <t>Entrada para descida d'água - EDA 14 B - areia e brita comerciais</t>
  </si>
  <si>
    <t>Entrada para descida d'água - EDA 14 B - areia extraída e brita produzida</t>
  </si>
  <si>
    <t>Entrada para descida d'água - EDA 15 A - areia e brita comerciais</t>
  </si>
  <si>
    <t>Entrada para descida d'água - EDA 15 A - areia extraída e brita produzida</t>
  </si>
  <si>
    <t>Entrada para descida d'água - EDA 15 B - areia e brita comerciais</t>
  </si>
  <si>
    <t>Entrada para descida d'água - EDA 15 B - areia extraída e brita produzida</t>
  </si>
  <si>
    <t>Entrada para descida d'água - EDA 16 A - areia e brita comerciais</t>
  </si>
  <si>
    <t>Entrada para descida d'água - EDA 16 A - areia extraída e brita produzida</t>
  </si>
  <si>
    <t>Entrada para descida d'água - EDA 16 B - areia e brita comerciais</t>
  </si>
  <si>
    <t>Entrada para descida d'água - EDA 16 B - areia extraída e brita produzida</t>
  </si>
  <si>
    <t>Envelope de brita para tubos com diâmetro externo de 75 a 110 mm - L = 15 cm e H = 15 cm</t>
  </si>
  <si>
    <t>Escavação mecânica de vala para drenagem com valetadeira em material de 1ª categoria</t>
  </si>
  <si>
    <t>Escavação mecânica de vala trapezoidal ou triangular em material de 1ª categoria para drenagem superficial com retroescavadeira - 0,10 m² ≤ seção &lt; 0,15 m²</t>
  </si>
  <si>
    <t>Escavação mecânica de vala trapezoidal ou triangular em material de 1ª categoria para drenagem superficial com retroescavadeira - 0,15 m² ≤ seção &lt; 0,20 m²</t>
  </si>
  <si>
    <t>Escavação mecânica de vala trapezoidal ou triangular em material de 1ª categoria para drenagem superficial com retroescavadeira - 0,20 m² ≤ seção &lt; 0,30 m²</t>
  </si>
  <si>
    <t>Escavação mecânica de vala trapezoidal ou triangular em material de 1ª categoria para drenagem superficial com retroescavadeira - 0,30 m² ≤ seção &lt; 0,50 m²</t>
  </si>
  <si>
    <t>Escavação mecânica de vala trapezoidal ou triangular em material de 1ª categoria para drenagem superficial com retroescavadeira - seção &lt; 0,10 m²</t>
  </si>
  <si>
    <t>Esgotamento de água com bomba submersa</t>
  </si>
  <si>
    <t>Esgotamento de dreno horizontal profundo a vácuo</t>
  </si>
  <si>
    <t>Geodreno vertical para tratamento de solos moles</t>
  </si>
  <si>
    <t>Grelha de concreto 54 x 100 cm para boca-de-lobo - areia e brita comerciais - sobrecarga do trem tipo TB 45</t>
  </si>
  <si>
    <t>Grelha de concreto 54 x 100 cm para boca-de-lobo - areia extraída e brita produzida - sobrecarga do trem tipo TB 45</t>
  </si>
  <si>
    <t>Lastro de areia comercial - espalhamento manual</t>
  </si>
  <si>
    <t>Lastro de areia comercial - espalhamento mecânico</t>
  </si>
  <si>
    <t>Lastro de areia extraída - espalhamento manual</t>
  </si>
  <si>
    <t>Lastro de areia extraída - espalhamento mecânico</t>
  </si>
  <si>
    <t>Lastro de brita comercial compactado com soquete vibratório - espalhamento manual</t>
  </si>
  <si>
    <t>Lastro de brita produzida compactado com soquete vibratório - espalhamento manual</t>
  </si>
  <si>
    <t>Lastro de pedra de mão ou rachão - espalhamento manual</t>
  </si>
  <si>
    <t>Meio-fio de concreto - MFC 01 - areia e brita comerciais - fôrma de madeira</t>
  </si>
  <si>
    <t>Meio-fio de concreto - MFC 01 - areia extraída e brita produzida - fôrma de madeira</t>
  </si>
  <si>
    <t>Meio-fio de concreto - MFC 01 moldado no local com extrusora e concreto usinado - areia e brita comerciais</t>
  </si>
  <si>
    <t>Meio-fio de concreto - MFC 01 moldado no local com extrusora e concreto usinado - areia extraída e brita produzida</t>
  </si>
  <si>
    <t>Meio-fio de concreto - MFC 02 - areia e brita comerciais - fôrma de madeira</t>
  </si>
  <si>
    <t>Meio-fio de concreto - MFC 02 - areia extraída e brita produzida - fôrma de madeira</t>
  </si>
  <si>
    <t>Meio-fio de concreto - MFC 02 moldado no local com extrusora e concreto usinado - areia e brita comerciais</t>
  </si>
  <si>
    <t>Meio-fio de concreto - MFC 02 moldado no local com extrusora e concreto usinado - areia extraída e brita produzida</t>
  </si>
  <si>
    <t>Meio-fio de concreto - MFC 03 - areia e brita comerciais - fôrma de madeira</t>
  </si>
  <si>
    <t>Meio-fio de concreto - MFC 03 - areia extraída e brita produzida - fôrma de madeira</t>
  </si>
  <si>
    <t>Meio-fio de concreto - MFC 03 moldado no local com extrusora e concreto usinado - areia e brita comerciais</t>
  </si>
  <si>
    <t>Meio-fio de concreto - MFC 03 moldado no local com extrusora e concreto usinado - areia extraída e brita produzida</t>
  </si>
  <si>
    <t>Meio-fio de concreto - MFC 04 - areia e brita comerciais - fôrma de madeira</t>
  </si>
  <si>
    <t>Meio-fio de concreto - MFC 04 - areia extraída e brita produzida - fôrma de madeira</t>
  </si>
  <si>
    <t>Meio-fio de concreto - MFC 04 moldado no local com extrusora e concreto usinado - areia e brita comerciais</t>
  </si>
  <si>
    <t>Meio-fio de concreto - MFC 04 moldado no local com extrusora e concreto usinado - areia extraída e brita produzida</t>
  </si>
  <si>
    <t>Meio-fio de concreto - MFC 05 - areia e brita comerciais - fôrma de madeira</t>
  </si>
  <si>
    <t>Meio-fio de concreto - MFC 05 - areia extraída e brita produzida - fôrma de madeira</t>
  </si>
  <si>
    <t>Meio-fio de concreto - MFC 05 moldado no local com extrusora e concreto usinado - areia e brita comerciais</t>
  </si>
  <si>
    <t>Meio-fio de concreto - MFC 05 moldado no local com extrusora e concreto usinado - areia extraída e brita produzida</t>
  </si>
  <si>
    <t>Meio-fio de concreto - MFC 06 - areia e brita comerciais - fôrma de madeira</t>
  </si>
  <si>
    <t>Meio-fio de concreto - MFC 06 - areia extraída e brita produzida - fôrma de madeira</t>
  </si>
  <si>
    <t>Meio-fio de concreto - MFC 06 moldado no local com extrusora e concreto usinado - areia e brita comerciais</t>
  </si>
  <si>
    <t>Meio-fio de concreto - MFC 06 moldado no local com extrusora e concreto usinado - areia extraída e brita produzida</t>
  </si>
  <si>
    <t>Meio-fio de concreto - MFC 07 - areia e brita comerciais - fôrma de madeira</t>
  </si>
  <si>
    <t>Meio-fio de concreto - MFC 07 - areia extraída e brita produzida - fôrma de madeira</t>
  </si>
  <si>
    <t>Meio-fio de concreto - MFC 07 moldado no local com extrusora e concreto usinado - areia e brita comerciais</t>
  </si>
  <si>
    <t>Meio-fio de concreto - MFC 07 moldado no local com extrusora e concreto usinado - areia extraída e brita produzida</t>
  </si>
  <si>
    <t>Meio-fio de concreto - MFC 08 - areia e brita comerciais - fôrma de madeira</t>
  </si>
  <si>
    <t>Meio-fio de concreto - MFC 08 - areia extraída e brita produzida - fôrma de madeira</t>
  </si>
  <si>
    <t>Meio-fio de concreto - MFC 08 moldado no local com extrusora e concreto usinado - areia e brita comerciais</t>
  </si>
  <si>
    <t>Meio-fio de concreto - MFC 08 moldado no local com extrusora e concreto usinado - areia extraída e brita produzida</t>
  </si>
  <si>
    <t>Microvala para dreno de pavimento com geocomposto drenante H = 0,4 m</t>
  </si>
  <si>
    <t>Microvala para dreno de pavimento com geocomposto drenante H = 0,6 m</t>
  </si>
  <si>
    <t>Perfuração para dreno sub-horizontal em material de 1ª categoria com D = 75 mm (linha NW)</t>
  </si>
  <si>
    <t>Perfuração para dreno sub-horizontal em material de 2ª categoria com D = 75 mm (linha NW)</t>
  </si>
  <si>
    <t>Poço de visita - PVI 01 - areia e brita comerciais</t>
  </si>
  <si>
    <t>Poço de visita - PVI 01 - areia extraída e brita produzida</t>
  </si>
  <si>
    <t>Poço de visita - PVI 02 - areia e brita comerciais</t>
  </si>
  <si>
    <t>Poço de visita - PVI 02 - areia extraída e brita produzida</t>
  </si>
  <si>
    <t>Poço de visita - PVI 03 - areia e brita comerciais</t>
  </si>
  <si>
    <t>Poço de visita - PVI 03 - areia extraída e brita produzida</t>
  </si>
  <si>
    <t>Poço de visita - PVI 04 - areia e brita comerciais</t>
  </si>
  <si>
    <t>Poço de visita - PVI 04 - areia extraída e brita produzida</t>
  </si>
  <si>
    <t>Poço de visita - PVI 05 - areia e brita comerciais</t>
  </si>
  <si>
    <t>Poço de visita - PVI 05 - areia extraída e brita produzida</t>
  </si>
  <si>
    <t>Poço de visita - PVI 06 - areia e brita comerciais</t>
  </si>
  <si>
    <t>Poço de visita - PVI 06 - areia extraída e brita produzida</t>
  </si>
  <si>
    <t>Poço de visita - PVI 07 - areia e brita comerciais</t>
  </si>
  <si>
    <t>Poço de visita - PVI 07 - areia extraída e brita produzida</t>
  </si>
  <si>
    <t>Poço de visita - PVI 08 - areia e brita comerciais</t>
  </si>
  <si>
    <t>Poço de visita - PVI 08 - areia extraída e brita produzida</t>
  </si>
  <si>
    <t>Poço de visita - PVI 09 - areia e brita comerciais</t>
  </si>
  <si>
    <t>Poço de visita - PVI 09 - areia extraída e brita produzida</t>
  </si>
  <si>
    <t>Poço de visita - PVI 10 - areia e brita comerciais</t>
  </si>
  <si>
    <t>Poço de visita - PVI 10 - areia extraída e brita produzida</t>
  </si>
  <si>
    <t>Poço de visita - PVI 11 - areia e brita comerciais</t>
  </si>
  <si>
    <t>Poço de visita - PVI 11 - areia extraída e brita produzida</t>
  </si>
  <si>
    <t>Poço de visita - PVI 12 - areia e brita comerciais</t>
  </si>
  <si>
    <t>Poço de visita - PVI 12 - areia extraída e brita produzida</t>
  </si>
  <si>
    <t>Poço de visita - PVI 13 - areia e brita comerciais</t>
  </si>
  <si>
    <t>Poço de visita - PVI 13 - areia extraída e brita produzida</t>
  </si>
  <si>
    <t>Poço de visita - PVI 14 - areia e brita comerciais</t>
  </si>
  <si>
    <t>Poço de visita - PVI 14 - areia extraída e brita produzida</t>
  </si>
  <si>
    <t>Poço de visita - PVI 15 - areia e brita comerciais</t>
  </si>
  <si>
    <t>Poço de visita - PVI 15 - areia extraída e brita produzida</t>
  </si>
  <si>
    <t>Poço de visita - PVI 16 - areia e brita comerciais</t>
  </si>
  <si>
    <t>Poço de visita - PVI 16 - areia extraída e brita produzida</t>
  </si>
  <si>
    <t>Poço de visita - PVI 17 - areia e brita comerciais</t>
  </si>
  <si>
    <t>Poço de visita - PVI 17 - areia extraída e brita produzida</t>
  </si>
  <si>
    <t>Poço de visita - PVI 18 - areia e brita comerciais</t>
  </si>
  <si>
    <t>Poço de visita - PVI 18 - areia extraída e brita produzida</t>
  </si>
  <si>
    <t>Reaterro e compactação em vala de dreno com geocomposto</t>
  </si>
  <si>
    <t>Sarjeta trapezoidal de canteiro central de concreto - SZCC 100-25 - areia e brita comerciais</t>
  </si>
  <si>
    <t>Sarjeta trapezoidal de canteiro central de concreto - SZCC 100-25 - areia extraída e brita produzida</t>
  </si>
  <si>
    <t>Sarjeta trapezoidal de canteiro central de concreto - SZCC 100-25 moldada no local com extrusora e concreto usinado - areia e brita comerciais</t>
  </si>
  <si>
    <t>Sarjeta trapezoidal de canteiro central de concreto - SZCC 100-25 moldada no local com extrusora e concreto usinado - areia extraída e brita produzida</t>
  </si>
  <si>
    <t>Sarjeta trapezoidal de canteiro central de concreto - SZCC 140-35 - areia e brita comerciais</t>
  </si>
  <si>
    <t>Sarjeta trapezoidal de canteiro central de concreto - SZCC 140-35 - areia extraída e brita produzida</t>
  </si>
  <si>
    <t>Sarjeta trapezoidal de canteiro central de concreto - SZCC 140-35 moldada no local com extrusora e concreto usinado - areia e brita comerciais</t>
  </si>
  <si>
    <t>Sarjeta trapezoidal de canteiro central de concreto - SZCC 140-35 moldada no local com extrusora e concreto usinado - areia extraída e brita produzida</t>
  </si>
  <si>
    <t>Sarjeta trapezoidal de concreto - SZC 60-20 - escavação mecânica - areia e brita comerciais</t>
  </si>
  <si>
    <t>Sarjeta trapezoidal de concreto - SZC 60-20 - escavação mecânica - areia extraída e brita produzida</t>
  </si>
  <si>
    <t>Sarjeta trapezoidal de concreto - SZC 60-20 moldada no local com extrusora e concreto usinado - escavação mecânica - areia e brita comerciais</t>
  </si>
  <si>
    <t>Sarjeta trapezoidal de concreto - SZC 60-20 moldada no local com extrusora e concreto usinado - escavação mecânica - areia extraída e brita produzida</t>
  </si>
  <si>
    <t>Sarjeta trapezoidal de concreto - SZC 90-30 - escavação mecânica - areia e brita comerciais</t>
  </si>
  <si>
    <t>Sarjeta trapezoidal de concreto - SZC 90-30 - escavação mecânica - areia extraída e brita produzida</t>
  </si>
  <si>
    <t>Sarjeta trapezoidal de concreto - SZC 90-30 moldada no local com extrusora e concreto usinado - escavação mecânica - areia e brita comerciais</t>
  </si>
  <si>
    <t>Sarjeta trapezoidal de concreto - SZC 90-30 moldada no local com extrusora e concreto usinado - escavação mecânica - areia extraída e brita produzida</t>
  </si>
  <si>
    <t>Sarjeta trapezoidal de grama - SZG 60-20 - escavação mecânica</t>
  </si>
  <si>
    <t>Sarjeta trapezoidal de grama - SZG 90-30 - escavação mecânica</t>
  </si>
  <si>
    <t>Sarjeta trapezoidal sem revestimento - SZT 60-20 - escavação mecânica</t>
  </si>
  <si>
    <t>Sarjeta trapezoidal sem revestimento - SZT 90-30 - escavação mecânica</t>
  </si>
  <si>
    <t>Sarjeta triangular de canteiro central de concreto - STCC 100-25 - areia e brita comerciais</t>
  </si>
  <si>
    <t>Sarjeta triangular de canteiro central de concreto - STCC 100-25 - areia extraída e brita produzida</t>
  </si>
  <si>
    <t>Sarjeta triangular de canteiro central de concreto - STCC 100-25 moldada no local com extrusora e concreto usinado - areia e brita comerciais</t>
  </si>
  <si>
    <t>Sarjeta triangular de canteiro central de concreto - STCC 100-25 moldada no local com extrusora e concreto usinado - areia extraída e brita produzida</t>
  </si>
  <si>
    <t>Sarjeta triangular de canteiro central de concreto - STCC 140-35 - areia e brita comerciais</t>
  </si>
  <si>
    <t>Sarjeta triangular de canteiro central de concreto - STCC 140-35 - areia extraída e brita produzida</t>
  </si>
  <si>
    <t>Sarjeta triangular de canteiro central de concreto - STCC 140-35 moldada no local com extrusora e concreto usinado - areia e brita comerciais</t>
  </si>
  <si>
    <t>Sarjeta triangular de canteiro central de concreto - STCC 140-35 moldada no local com extrusora e concreto usinado - areia extraída e brita produzida</t>
  </si>
  <si>
    <t>Sarjeta triangular de canteiro central de grama - STCG 100-25 - escavação mecânica</t>
  </si>
  <si>
    <t>Sarjeta triangular de canteiro central de grama - STCG 140-35 - escavação mecânica</t>
  </si>
  <si>
    <t>Sarjeta triangular de canteiro central de grama - STCG 200-25 - escavação mecânica</t>
  </si>
  <si>
    <t>Sarjeta triangular de canteiro central de grama - STCG 300-37,5 - escavação mecânica</t>
  </si>
  <si>
    <t>Sarjeta triangular de concreto - STC 100-20 - escavação mecânica - areia e brita comerciais</t>
  </si>
  <si>
    <t>Sarjeta triangular de concreto - STC 100-20 - escavação mecânica - areia extraída e brita produzida</t>
  </si>
  <si>
    <t>Sarjeta triangular de concreto - STC 100-20 moldada no local com extrusora e concreto usinado - escavação mecânica - areia e brita comerciais</t>
  </si>
  <si>
    <t>Sarjeta triangular de concreto - STC 100-20 moldada no local com extrusora e concreto usinado - escavação mecânica - areia extraída e brita produzida</t>
  </si>
  <si>
    <t>Sarjeta triangular de concreto - STC 100-21 - escavação mecânica - areia e brita comerciais</t>
  </si>
  <si>
    <t>Sarjeta triangular de concreto - STC 100-21 - escavação mecânica - areia extraída e brita produzida</t>
  </si>
  <si>
    <t>Sarjeta triangular de concreto - STC 100-21 moldada no local com extrusora e concreto usinado - escavação mecânica - areia e brita comerciais</t>
  </si>
  <si>
    <t>Sarjeta triangular de concreto - STC 100-21 moldada no local com extrusora e concreto usinado - escavação mecânica - areia extraída e brita produzida</t>
  </si>
  <si>
    <t>Sarjeta triangular de concreto - STC 108-25 - escavação mecânica - areia e brita comerciais</t>
  </si>
  <si>
    <t>Sarjeta triangular de concreto - STC 108-25 - escavação mecânica - areia extraída e brita produzida</t>
  </si>
  <si>
    <t>Sarjeta triangular de concreto - STC 108-25 moldada no local com extrusora e concreto usinado - escavação mecânica - areia e brita comerciais</t>
  </si>
  <si>
    <t>Sarjeta triangular de concreto - STC 108-25 moldada no local com extrusora e concreto usinado - escavação mecânica - areia extraída e brita produzida</t>
  </si>
  <si>
    <t>Sarjeta triangular de concreto - STC 125-25 - escavação mecânica - areia e brita comerciais</t>
  </si>
  <si>
    <t>Sarjeta triangular de concreto - STC 125-25 - escavação mecânica - areia extraída e brita produzida</t>
  </si>
  <si>
    <t>Sarjeta triangular de concreto - STC 125-25 moldada no local com extrusora e concreto usinado - escavação mecânica - areia e brita comerciais</t>
  </si>
  <si>
    <t>Sarjeta triangular de concreto - STC 125-25 moldada no local com extrusora e concreto usinado - escavação mecânica - areia extraída e brita produzida</t>
  </si>
  <si>
    <t>Sarjeta triangular de concreto - STC 125-27 - escavação mecânica - areia e brita comerciais</t>
  </si>
  <si>
    <t>Sarjeta triangular de concreto - STC 125-27 - escavação mecânica - areia extraída e brita produzida</t>
  </si>
  <si>
    <t>Sarjeta triangular de concreto - STC 125-27 moldada no local com extrusora e concreto usinado - escavação mecânica - areia e brita comerciais</t>
  </si>
  <si>
    <t>Sarjeta triangular de concreto - STC 125-27 moldada no local com extrusora e concreto usinado - escavação mecânica - areia extraída e brita produzida</t>
  </si>
  <si>
    <t>Sarjeta triangular de concreto - STC 150-30 - escavação mecânica - areia e brita comerciais</t>
  </si>
  <si>
    <t>Sarjeta triangular de concreto - STC 150-30 - escavação mecânica - areia extraída e brita produzida</t>
  </si>
  <si>
    <t>Sarjeta triangular de concreto - STC 150-30 moldada no local com extrusora e concreto usinado - escavação mecânica - areia e brita comerciais</t>
  </si>
  <si>
    <t>Sarjeta triangular de concreto - STC 150-30 moldada no local com extrusora e concreto usinado - escavação mecânica - areia extraída e brita produzida</t>
  </si>
  <si>
    <t>Sarjeta triangular de concreto - STC 150-32 - escavação mecânica - areia e brita comerciais</t>
  </si>
  <si>
    <t>Sarjeta triangular de concreto - STC 150-32 - escavação mecânica - areia extraída e brita produzida</t>
  </si>
  <si>
    <t>Sarjeta triangular de concreto - STC 150-32 moldada no local com extrusora e concreto usinado - escavação mecânica - areia e brita comerciais</t>
  </si>
  <si>
    <t>Sarjeta triangular de concreto - STC 150-32 moldada no local com extrusora e concreto usinado - escavação mecânica - areia extraída e brita produzida</t>
  </si>
  <si>
    <t>Sarjeta triangular de concreto - STC 73-15 - escavação mecânica - areia e brita comerciais</t>
  </si>
  <si>
    <t>Sarjeta triangular de concreto - STC 73-15 - escavação mecânica - areia extraída e brita produzida</t>
  </si>
  <si>
    <t>Sarjeta triangular de concreto - STC 73-15 moldada no local com extrusora e concreto usinado - escavação mecânica - areia e brita comerciais</t>
  </si>
  <si>
    <t>Sarjeta triangular de concreto - STC 73-15 moldada no local com extrusora e concreto usinado - escavação mecânica - areia extraída e brita produzida</t>
  </si>
  <si>
    <t>Sarjeta triangular de concreto - STC 80-15 - escavação mecânica - areia e brita comerciais</t>
  </si>
  <si>
    <t>Sarjeta triangular de concreto - STC 80-15 - escavação mecânica - areia extraída e brita produzida</t>
  </si>
  <si>
    <t>Sarjeta triangular de concreto - STC 80-15 moldada no local com extrusora e concreto usinado - escavação mecânica - areia e brita comerciais</t>
  </si>
  <si>
    <t>Sarjeta triangular de concreto - STC 80-15 moldada no local com extrusora e concreto usinado - escavação mecânica - areia extraída e brita produzida</t>
  </si>
  <si>
    <t>Sarjeta triangular de concreto - STC 80-17 - escavação mecânica - areia e brita comerciais</t>
  </si>
  <si>
    <t>Sarjeta triangular de concreto - STC 80-17 - escavação mecânica - areia extraída e brita produzida</t>
  </si>
  <si>
    <t>Sarjeta triangular de concreto - STC 80-17 moldada no local com extrusora e concreto usinado - escavação mecânica - areia e brita comerciais</t>
  </si>
  <si>
    <t>Sarjeta triangular de concreto - STC 80-17 moldada no local com extrusora e concreto usinado - escavação mecânica - areia extraída e brita produzida</t>
  </si>
  <si>
    <t>Sarjeta triangular de concreto - STC 88-20 - escavação mecânica - areia e brita comerciais</t>
  </si>
  <si>
    <t>Sarjeta triangular de concreto - STC 88-20 - escavação mecânica - areia extraída e brita produzida</t>
  </si>
  <si>
    <t>Sarjeta triangular de concreto - STC 88-20 moldada no local com extrusora e concreto usinado - escavação mecânica - areia e brita comerciais</t>
  </si>
  <si>
    <t>Sarjeta triangular de concreto - STC 88-20 moldada no local com extrusora e concreto usinado - escavação mecânica - areia extraída e brita produzida</t>
  </si>
  <si>
    <t>Sarjeta triangular de grama - STG 100-20 - escavação mecânica</t>
  </si>
  <si>
    <t>Sarjeta triangular de grama - STG 125-25 - escavação mecânica</t>
  </si>
  <si>
    <t>Sarjeta triangular de grama - STG 80-15 - escavação mecânica</t>
  </si>
  <si>
    <t>Sarjeta triangular sem revestimento - STT 100-20 - escavação mecânica</t>
  </si>
  <si>
    <t>Sarjeta triangular sem revestimento - STT 125-25 - escavação mecânica</t>
  </si>
  <si>
    <t>Sarjeta triangular sem revestimento - STT 80-15 - escavação mecânica</t>
  </si>
  <si>
    <t>Selo asfáltico de microvala para dreno de pavimento com geocomposto</t>
  </si>
  <si>
    <t>Transposição de segmentos de sarjeta - TSS 120 - areia e brita comerciais</t>
  </si>
  <si>
    <t>Transposição de segmentos de sarjeta - TSS 120 - areia extraída e brita produzida</t>
  </si>
  <si>
    <t>Transposição de segmentos de sarjeta - TSS 130 - areia e brita comerciais</t>
  </si>
  <si>
    <t>Transposição de segmentos de sarjeta - TSS 130 - areia extraída e brita produzida</t>
  </si>
  <si>
    <t>Transposição de segmentos de sarjeta - TSS 140 - areia e brita comerciais</t>
  </si>
  <si>
    <t>Transposição de segmentos de sarjeta - TSS 140 - areia extraída e brita produzida</t>
  </si>
  <si>
    <t>Transposição de segmentos de sarjeta - TSS 150 - areia e brita comerciais</t>
  </si>
  <si>
    <t>Transposição de segmentos de sarjeta - TSS 150 - areia extraída e brita produzida</t>
  </si>
  <si>
    <t>Transposição de segmentos de sarjeta - TSS 170 - areia e brita comerciais</t>
  </si>
  <si>
    <t>Transposição de segmentos de sarjeta - TSS 170 - areia extraída e brita produzida</t>
  </si>
  <si>
    <t>Transposição de segmentos de sarjeta - TSS 200 - areia e brita comerciais</t>
  </si>
  <si>
    <t>Transposição de segmentos de sarjeta - TSS 200 - areia extraída e brita produzida</t>
  </si>
  <si>
    <t>Tubo de concreto PA1 comercial para drenagem - D = 0,50 m - fornecimento e instalação</t>
  </si>
  <si>
    <t>Tubo de concreto PA1 comercial para drenagem - D = 0,60 m - fornecimento e instalação</t>
  </si>
  <si>
    <t>Tubo de concreto PA1 comercial para drenagem - D = 0,80 m - fornecimento e instalação</t>
  </si>
  <si>
    <t>Tubo de concreto PA1 comercial para drenagem - D = 1,00 m - fornecimento e instalação</t>
  </si>
  <si>
    <t>Tubo de concreto PA1 comercial para drenagem - D = 1,20 m - fornecimento e instalação</t>
  </si>
  <si>
    <t>Tubo de concreto PA1 comercial para drenagem - D = 1,50 m - fornecimento e instalação</t>
  </si>
  <si>
    <t>Tubo de concreto PA1 produzido na obra para drenagem - D = 0,60 m - areia e brita comerciais - fornecimento e instalação</t>
  </si>
  <si>
    <t>Tubo de concreto PA1 produzido na obra para drenagem - D = 0,60 m - areia extraída e brita produzida - fornecimento e instalação</t>
  </si>
  <si>
    <t>Tubo de concreto PA1 produzido na obra para drenagem - D = 0,80 m - areia e brita comerciais - fornecimento e instalação</t>
  </si>
  <si>
    <t>Tubo de concreto PA1 produzido na obra para drenagem - D = 0,80 m - areia extraída e brita produzida - fornecimento e instalação</t>
  </si>
  <si>
    <t>Tubo de concreto PA1 produzido na obra para drenagem - D = 1,00 m - areia e brita comerciais - fornecimento e instalação</t>
  </si>
  <si>
    <t>Tubo de concreto PA1 produzido na obra para drenagem - D = 1,00 m - areia extraída e brita produzida - fornecimento e instalação</t>
  </si>
  <si>
    <t>Tubo de concreto PA1 produzido na obra para drenagem - D = 1,20 m - areia e brita comerciais - fornecimento e instalação</t>
  </si>
  <si>
    <t>Tubo de concreto PA1 produzido na obra para drenagem - D = 1,20 m - areia extraída e brita produzida - fornecimento e instalação</t>
  </si>
  <si>
    <t>Tubo de concreto PA1 produzido na obra para drenagem - D = 1,50 m - areia e brita comerciais - fornecimento e instalação</t>
  </si>
  <si>
    <t>Tubo de concreto PA1 produzido na obra para drenagem - D = 1,50 m - areia extraída e brita produzida - fornecimento e instalação</t>
  </si>
  <si>
    <t>Tubo de concreto PA2 comercial para drenagem - D = 0,50 m - fornecimento e instalação</t>
  </si>
  <si>
    <t>Tubo de concreto PA2 comercial para drenagem - D = 0,60 m - fornecimento e instalação</t>
  </si>
  <si>
    <t>Tubo de concreto PA2 comercial para drenagem - D = 0,80 m - fornecimento e instalação</t>
  </si>
  <si>
    <t>Tubo de concreto PA2 comercial para drenagem - D = 1,00 m - fornecimento e instalação</t>
  </si>
  <si>
    <t>Tubo de concreto PA2 comercial para drenagem - D = 1,20 m - fornecimento e instalação</t>
  </si>
  <si>
    <t>Tubo de concreto PA2 comercial para drenagem - D = 1,50 m - fornecimento e instalação</t>
  </si>
  <si>
    <t>Tubo de concreto PA2 produzido na obra para drenagem - D = 0,60 m - areia e brita comerciais - fornecimento e instalação</t>
  </si>
  <si>
    <t>Tubo de concreto PA2 produzido na obra para drenagem - D = 0,60 m - areia extraída e brita produzida - fornecimento e instalação</t>
  </si>
  <si>
    <t>Tubo de concreto PA2 produzido na obra para drenagem - D = 0,80 m - areia e brita comerciais - fornecimento e instalação</t>
  </si>
  <si>
    <t>Tubo de concreto PA2 produzido na obra para drenagem - D = 0,80 m - areia extraída e brita produzida - fornecimento e instalação</t>
  </si>
  <si>
    <t>Tubo de concreto PA2 produzido na obra para drenagem - D = 1,00 m - areia e brita comerciais - fornecimento e instalação</t>
  </si>
  <si>
    <t>Tubo de concreto PA2 produzido na obra para drenagem - D = 1,00 m - areia extraída e brita produzida - fornecimento e instalação</t>
  </si>
  <si>
    <t>Tubo de concreto PA2 produzido na obra para drenagem - D = 1,20 m - areia e brita comerciais - fornecimento e instalação</t>
  </si>
  <si>
    <t>Tubo de concreto PA2 produzido na obra para drenagem - D = 1,20 m - areia extraída e brita produzida - fornecimento e instalação</t>
  </si>
  <si>
    <t>Tubo de concreto PA2 produzido na obra para drenagem - D = 1,50 m - areia e brita comerciais - fornecimento e instalação</t>
  </si>
  <si>
    <t>Tubo de concreto PA2 produzido na obra para drenagem - D = 1,50 m - areia extraída e brita produzida - fornecimento e instalação</t>
  </si>
  <si>
    <t>Tubo de concreto PA3 comercial para drenagem - D = 0,50 m - fornecimento e instalação</t>
  </si>
  <si>
    <t>Tubo de concreto PA3 comercial para drenagem - D = 0,60 m - fornecimento e instalação</t>
  </si>
  <si>
    <t>Tubo de concreto PA3 comercial para drenagem - D = 0,80 m - fornecimento e instalação</t>
  </si>
  <si>
    <t>Tubo de concreto PA3 comercial para drenagem - D = 1,00 m - fornecimento e instalação</t>
  </si>
  <si>
    <t>Tubo de concreto PA3 comercial para drenagem - D = 1,20 m - fornecimento e instalação</t>
  </si>
  <si>
    <t>Tubo de concreto PA3 comercial para drenagem - D = 1,50 m - fornecimento e instalação</t>
  </si>
  <si>
    <t>Tubo de concreto PA3 produzido na obra para drenagem - D = 0,60 m - areia e brita comerciais - fornecimento e instalação</t>
  </si>
  <si>
    <t>Tubo de concreto PA3 produzido na obra para drenagem - D = 0,60 m - areia extraída e brita produzida - fornecimento e instalação</t>
  </si>
  <si>
    <t>Tubo de concreto PA3 produzido na obra para drenagem - D = 0,80 m - areia e brita comerciais - fornecimento e instalação</t>
  </si>
  <si>
    <t>Tubo de concreto PA3 produzido na obra para drenagem - D = 0,80 m - areia extraída e brita produzida - fornecimento e instalação</t>
  </si>
  <si>
    <t>Tubo de concreto PA3 produzido na obra para drenagem - D = 1,00 m - areia e brita comerciais - fornecimento e instalação</t>
  </si>
  <si>
    <t>Tubo de concreto PA3 produzido na obra para drenagem - D = 1,00 m - areia extraída e brita produzida - fornecimento e instalação</t>
  </si>
  <si>
    <t>Tubo de concreto PA3 produzido na obra para drenagem - D = 1,20 m - areia e brita comerciais - fornecimento e instalação</t>
  </si>
  <si>
    <t>Tubo de concreto PA3 produzido na obra para drenagem - D = 1,20 m - areia extraída e brita produzida - fornecimento e instalação</t>
  </si>
  <si>
    <t>Tubo de concreto PA3 produzido na obra para drenagem - D = 1,50 m - areia e brita comerciais - fornecimento e instalação</t>
  </si>
  <si>
    <t>Tubo de concreto PA3 produzido na obra para drenagem - D = 1,50 m - areia extraída e brita produzida - fornecimento e instalação</t>
  </si>
  <si>
    <t>Tubo de concreto PA4 comercial para drenagem - D = 0,50 m - fornecimento e instalação</t>
  </si>
  <si>
    <t>Tubo de concreto PA4 comercial para drenagem - D = 0,60 m - fornecimento e instalação</t>
  </si>
  <si>
    <t>Tubo de concreto PA4 comercial para drenagem - D = 0,80 m - fornecimento e instalação</t>
  </si>
  <si>
    <t>Tubo de concreto PA4 comercial para drenagem - D = 1,00 m - fornecimento e instalação</t>
  </si>
  <si>
    <t>Tubo de concreto PA4 comercial para drenagem - D = 1,20 m - fornecimento e instalação</t>
  </si>
  <si>
    <t>Tubo de concreto PA4 comercial para drenagem - D = 1,50 m - fornecimento e instalação</t>
  </si>
  <si>
    <t>Tubo de concreto PA4 produzido na obra para drenagem - D = 0,60 m - areia e brita comerciais - fornecimento e instalação</t>
  </si>
  <si>
    <t>Tubo de concreto PA4 produzido na obra para drenagem - D = 0,60 m - areia extraída e brita produzida - fornecimento e instalação</t>
  </si>
  <si>
    <t>Tubo de concreto PA4 produzido na obra para drenagem - D = 0,80 m - areia e brita comerciais - fornecimento e instalação</t>
  </si>
  <si>
    <t>Tubo de concreto PA4 produzido na obra para drenagem - D = 0,80 m - areia extraída e brita produzida - fornecimento e instalação</t>
  </si>
  <si>
    <t>Tubo de concreto PA4 produzido na obra para drenagem - D = 1,00 m - areia e brita comerciais - fornecimento e instalação</t>
  </si>
  <si>
    <t>Tubo de concreto PA4 produzido na obra para drenagem - D = 1,00 m - areia extraída e brita produzida - fornecimento e instalação</t>
  </si>
  <si>
    <t>Tubo de concreto PA4 produzido na obra para drenagem - D = 1,20 m - areia e brita comerciais - fornecimento e instalação</t>
  </si>
  <si>
    <t>Tubo de concreto PA4 produzido na obra para drenagem - D = 1,20 m - areia extraída e brita produzida - fornecimento e instalação</t>
  </si>
  <si>
    <t>Tubo de concreto PA4 produzido na obra para drenagem - D = 1,50 m - areia e brita comerciais - fornecimento e instalação</t>
  </si>
  <si>
    <t>Tubo de concreto PA4 produzido na obra para drenagem - D = 1,50 m - areia extraída e brita produzida - fornecimento e instalação</t>
  </si>
  <si>
    <t>Tubo de concreto perfurado produzido na obra para drenagem - D = 0,40 m - fornecimento e instalação</t>
  </si>
  <si>
    <t>Tubo de PVC para dreno tipo barbacã - D = 50 mm - fornecimento e instalação</t>
  </si>
  <si>
    <t>Tubo de PVC para dreno tipo barbacã - D = 75 mm - fornecimento e instalação</t>
  </si>
  <si>
    <t>Tubo PEAD para drenagem - D = 1.000 mm - fornecimento e instalação</t>
  </si>
  <si>
    <t>Tubo PEAD para drenagem - D = 1.050 mm - fornecimento e instalação</t>
  </si>
  <si>
    <t>Tubo PEAD para drenagem - D = 1.200 mm - fornecimento e instalação</t>
  </si>
  <si>
    <t>Tubo PEAD para drenagem - D = 1.500 mm - fornecimento e instalação</t>
  </si>
  <si>
    <t>Tubo PEAD para drenagem - D = 400 mm - fornecimento e instalação</t>
  </si>
  <si>
    <t>Tubo PEAD para drenagem - D = 450 mm - fornecimento e instalação</t>
  </si>
  <si>
    <t>Tubo PEAD para drenagem - D = 500 mm - fornecimento e instalação</t>
  </si>
  <si>
    <t>Tubo PEAD para drenagem - D = 600 mm - fornecimento e instalação</t>
  </si>
  <si>
    <t>Tubo PEAD para drenagem - D = 750 mm - fornecimento e instalação</t>
  </si>
  <si>
    <t>Tubo PEAD para drenagem - D = 800 mm - fornecimento e instalação</t>
  </si>
  <si>
    <t>Tubo PEAD para drenagem - D = 900 mm - fornecimento e instalação</t>
  </si>
  <si>
    <t>Valeta de proteção de aterro sem revestimento - VPAT 120-30 - escavação mecânica</t>
  </si>
  <si>
    <t>Valeta de proteção de aterro sem revestimento - VPAT 160-30 - escavação mecânica</t>
  </si>
  <si>
    <t>Valeta de proteção de aterros com revestimento de concreto - VPAC 120-30 - escavação mecânica - areia e brita comerciais</t>
  </si>
  <si>
    <t>Valeta de proteção de aterros com revestimento de concreto - VPAC 120-30 - escavação mecânica - areia extraída e brita produzida</t>
  </si>
  <si>
    <t>Valeta de proteção de aterros com revestimento de concreto - VPAC 160-30 - escavação mecânica - areia e brita comerciais</t>
  </si>
  <si>
    <t>Valeta de proteção de aterros com revestimento de concreto - VPAC 160-30 - escavação mecânica - areia extraída e brita produzida</t>
  </si>
  <si>
    <t>Valeta de proteção de aterros com revestimento vegetal - VPAG 120-30 - escavação mecânica</t>
  </si>
  <si>
    <t>Valeta de proteção de aterros com revestimento vegetal - VPAG 160-30 - escavação mecânica</t>
  </si>
  <si>
    <t>Valeta de proteção de corte sem revestimento - VPCT 120-30 - escavação mecânica</t>
  </si>
  <si>
    <t>Valeta de proteção de corte sem revestimento - VPCT 160-30 - escavação mecânica</t>
  </si>
  <si>
    <t>Valeta de proteção de cortes com revestimento de concreto - VPCC 120-30 - escavação mecânica - areia e brita comerciais</t>
  </si>
  <si>
    <t>Valeta de proteção de cortes com revestimento de concreto - VPCC 120-30 - escavação mecânica - areia extraída e brita produzida</t>
  </si>
  <si>
    <t>Valeta de proteção de cortes com revestimento de concreto - VPCC 160-30 - escavação mecânica - areia e brita comerciais</t>
  </si>
  <si>
    <t>Valeta de proteção de cortes com revestimento de concreto - VPCC 160-30 - escavação mecânica - areia extraída e brita produzida</t>
  </si>
  <si>
    <t>Valeta de proteção de cortes com revestimento vegetal - VPCG 120-30 - escavação mecânica</t>
  </si>
  <si>
    <t>Valeta de proteção de cortes com revestimento vegetal - VPCG 160-30 - escavação mecânica</t>
  </si>
  <si>
    <t>Escoramento com estacas de perfis metálicos W 250 x 38,5 kg/m, espaçadas em 1,5 m, intercaladas com prancha de madeira com espessura de 5 cm e ficha de 0 a 0,2 H - sem reaproveitamento - fornecimento e instalação</t>
  </si>
  <si>
    <t>Escoramento com estacas de perfis metálicos W 250 x 38,5 kg/m, espaçadas em 1,5 m, intercaladas com prancha de madeira com espessura de 5 cm e ficha de 0,20 a 0,4 H - sem reaproveitamento - fornecimento e instalação</t>
  </si>
  <si>
    <t>Escoramento com estacas de perfis metálicos W 250 x 38,5 kg/m, espaçadas em 1,5 m, intercaladas com prancha de madeira com espessura de 5 cm e ficha de 0,40 a 0,6 H - sem reaproveitamento - fornecimento e instalação</t>
  </si>
  <si>
    <t>Escoramento com perfis metálicos W 150 x 18,0 kg/m a cada metro e chapas de aço - estroncas a cada 2 m não incluídas - profundidade de até 10 m - aço com utilização de 20 vezes - fornecimento, instalação e retirada</t>
  </si>
  <si>
    <t>Escoramento com pontaletes D = 10 cm - utilização de 1 vez - confecção, instalação e retirada</t>
  </si>
  <si>
    <t>Escoramento com pontaletes D = 10 cm - utilização de 2 vezes - confecção, instalação e retirada</t>
  </si>
  <si>
    <t>Escoramento com pontaletes D = 10 cm - utilização de 3 vezes - confecção, instalação e retirada</t>
  </si>
  <si>
    <t>Escoramento com pontaletes D = 10 cm - utilização de 5 vezes - confecção, instalação e retirada</t>
  </si>
  <si>
    <t>Escoramento com pontaletes D = 15 cm - utilização de 1 vez - confecção e instalação</t>
  </si>
  <si>
    <t>Escoramento com pontaletes D = 15 cm - utilização de 2 vezes - confecção, instalação e retirada</t>
  </si>
  <si>
    <t>Escoramento com pontaletes D = 15 cm - utilização de 3 vezes - confecção, instalação e retirada</t>
  </si>
  <si>
    <t>Escoramento com pontaletes D = 15 cm - utilização de 5 vezes - confecção, instalação e retirada</t>
  </si>
  <si>
    <t>Escoramento contínuo de valas com tábuas de 2,5 x 30 cm e longarinas de 6 x 16 cm - estroncas a cada metro não incluídas - profundidade de até 4 m - madeira com utilização de 3 vezes - confecção, instalação e retirada</t>
  </si>
  <si>
    <t>Escoramento contínuo de valas com tábuas de 2,5 x 30 cm e longarinas de 6 x 16 cm - estroncas a cada metro não incluídas - profundidade de até 4 m - madeira sem reaproveitamento - confecção e instalação</t>
  </si>
  <si>
    <t>Escoramento metálico com quadro tubular contraventado - capacidade de carga até 3,8 t/m² - quadro de 1,0 x 1,0 x 1,25 m - utilização de 50 vezes - fornecimento, instalação e retirada</t>
  </si>
  <si>
    <t>Escoramento metálico tubular galvanizado para formas com capacidade de 2.100 a 750 kg por unidade - regulável de 3,0 a 4,5 m - utilização de 20 vezes - fornecimento, instalação e retirada</t>
  </si>
  <si>
    <t>Escoramento metálico tubular galvanizado para formas com capacidade de 3.200 a 1.600 kg por unidade - regulável de 1,8 a 3,0 m - utilização de 20 vezes - fornecimento, instalação e retirada</t>
  </si>
  <si>
    <t>Escoramento para corpo de bueiros celulares - utilização de 3 vezes - confecção, instalação e retirada</t>
  </si>
  <si>
    <t>Estroncas em perfil metálico W 150 x 18,0 kg/m - utilização de 20 vezes</t>
  </si>
  <si>
    <t>Estroncas para valas com D = 15 cm - madeira com utilização de 3 vezes</t>
  </si>
  <si>
    <t>Estroncas para valas com D = 15 cm - madeira sem reaproveitamento</t>
  </si>
  <si>
    <t>Estroncas para valas com D = 20 cm - madeira com utilização de 3 vezes</t>
  </si>
  <si>
    <t>Estroncas para valas com D = 20 cm - madeira sem reaproveitamento</t>
  </si>
  <si>
    <t>Apoio náutico para a colocação da armação em camisa metálica</t>
  </si>
  <si>
    <t>Apoio náutico para a escavação com perfuratriz tipo Wirth em rocha com média dureza e média abrasão - resistência à compressão menor que 80 MPa - D = 600 a 1.800 mm</t>
  </si>
  <si>
    <t>Apoio náutico para a escavação com perfuratriz tipo Wirth em rocha de alta dureza e alta abrasão - resistência à compressão acima de 80 MPa - D = 600 a 1.800 mm</t>
  </si>
  <si>
    <t>Apoio náutico para a escavação com perfuratriz tipo Wirth em solo D = 600 a 1.800 mm</t>
  </si>
  <si>
    <t>Apoio náutico para a execução da concretagem de camisas metálicas</t>
  </si>
  <si>
    <t>Apoio náutico para a execução da cravação de camisa metálica D = 600 a 1.800 mm</t>
  </si>
  <si>
    <t>Armação de estaca escavada ou estaca barrete em aço CA-50 com apoio de guindaste - fornecimento, preparo e colocação</t>
  </si>
  <si>
    <t>Berço para pré-moldagem de estacas protendidas com capacidade de 19 m³, inclusive formas metálicas - utilização de 100 vezes</t>
  </si>
  <si>
    <t>Camisa metálica com espessura de 12,5 mm D = 1.400 mm - cravada com martelo vibratório - sem escavação - cravação</t>
  </si>
  <si>
    <t>Camisa metálica com espessura de 12,5 mm D = 1.400 mm - para passagem de lâmina d'água - posicionamento</t>
  </si>
  <si>
    <t>Camisa metálica com espessura de 12,5 mm D = 1.500 mm - cravada com martelo vibratório - sem escavação - cravação</t>
  </si>
  <si>
    <t>Camisa metálica com espessura de 12,5 mm D = 1.500 mm - para passagem de lâmina d'água - posicionamento</t>
  </si>
  <si>
    <t>Camisa metálica com espessura de 12,5 mm D = 1.600 mm - cravada com martelo vibratório - sem escavação - cravação</t>
  </si>
  <si>
    <t>Camisa metálica com espessura de 12,5 mm D = 1.600 mm - para passagem de lâmina d'água - posicionamento</t>
  </si>
  <si>
    <t>Camisa metálica com espessura de 12,5 mm D = 1.700 mm - cravada com martelo vibratório - sem escavação - cravação</t>
  </si>
  <si>
    <t>Camisa metálica com espessura de 12,5 mm D = 1.700 mm - para passagem de lâmina d'água - posicionamento</t>
  </si>
  <si>
    <t>Camisa metálica com espessura de 12,5 mm D = 1.800 mm - cravada com martelo vibratório - sem escavação - cravação</t>
  </si>
  <si>
    <t>Camisa metálica com espessura de 12,5 mm D = 1.800 mm - para passagem de lâmina d'água - posicionamento</t>
  </si>
  <si>
    <t>Camisa metálica com espessura de 16 mm D = 1.500 mm - cravada com martelo vibratório - sem escavação - cravação</t>
  </si>
  <si>
    <t>Camisa metálica com espessura de 16 mm D = 1.500 mm - para passagem de lâmina d'água - posicionamento</t>
  </si>
  <si>
    <t>Camisa metálica com espessura de 16 mm D = 1.600 mm - cravada com martelo vibratório - sem escavação - cravação</t>
  </si>
  <si>
    <t>Camisa metálica com espessura de 16 mm D = 1.600 mm - para passagem de lâmina d'água - posicionamento</t>
  </si>
  <si>
    <t>Camisa metálica com espessura de 16 mm D = 1.700 mm - cravada com martelo vibratório - sem escavação - cravação</t>
  </si>
  <si>
    <t>Camisa metálica com espessura de 16 mm D = 1.700 mm - para passagem de lâmina d'água - posicionamento</t>
  </si>
  <si>
    <t>Camisa metálica com espessura de 16 mm D = 1.800 mm - cravada com martelo vibratório - sem escavação - cravação</t>
  </si>
  <si>
    <t>Camisa metálica com espessura de 16 mm D = 1.800 mm - para passagem de lâmina d'água - posicionamento</t>
  </si>
  <si>
    <t>Camisa metálica com espessura de 6,3 mm D = 1.000 mm - cravada com martelo vibratório - sem escavação - cravação</t>
  </si>
  <si>
    <t>Camisa metálica com espessura de 6,3 mm D = 1.000 mm - para passagem de lâmina d'água - posicionamento</t>
  </si>
  <si>
    <t>Camisa metálica com espessura de 6,3 mm D = 400 mm - para passagem de lâmina d'água - posicionamento</t>
  </si>
  <si>
    <t>Camisa metálica com espessura de 6,3 mm D = 500 mm - cravada com martelo vibratório - sem escavação - cravação</t>
  </si>
  <si>
    <t>Camisa metálica com espessura de 6,3 mm D = 500 mm - para passagem de lâmina d'água - posicionamento</t>
  </si>
  <si>
    <t>Camisa metálica com espessura de 6,3 mm D = 600 mm - cravada com martelo vibratório - sem escavação - cravação</t>
  </si>
  <si>
    <t>Camisa metálica com espessura de 6,3 mm D = 600 mm - para passagem de lâmina d'água - posicionamento</t>
  </si>
  <si>
    <t>Camisa metálica com espessura de 6,3 mm D = 700 mm - cravada com martelo vibratório - sem escavação - cravação</t>
  </si>
  <si>
    <t>Camisa metálica com espessura de 6,3 mm D = 700 mm - para passagem de lâmina d'água - posicionamento</t>
  </si>
  <si>
    <t>Camisa metálica com espessura de 6,3 mm D = 800 mm - cravada com martelo vibratório - sem escavação - cravação</t>
  </si>
  <si>
    <t>Camisa metálica com espessura de 6,3 mm D = 800 mm - para passagem de lâmina d'água - posicionamento</t>
  </si>
  <si>
    <t>Camisa metálica com espessura de 6,3 mm D = 900 mm - cravada com martelo vibratório - sem escavação - cravação</t>
  </si>
  <si>
    <t>Camisa metálica com espessura de 6,3 mm D = 900 mm - para passagem de lâmina d'água - posicionamento</t>
  </si>
  <si>
    <t>Camisa metálica com espessura de 8 mm D = 1.000 mm - cravada com martelo vibratório - sem escavação - cravação</t>
  </si>
  <si>
    <t>Camisa metálica com espessura de 8 mm D = 1.000 mm - para passagem de lâmina d'água - posicionamento</t>
  </si>
  <si>
    <t>Camisa metálica com espessura de 8 mm D = 1.100 mm - cravada com martelo vibratório - sem escavação - cravação</t>
  </si>
  <si>
    <t>Camisa metálica com espessura de 8 mm D = 1.100 mm - para passagem de lâmina d'água - posicionamento</t>
  </si>
  <si>
    <t>Camisa metálica com espessura de 8 mm D = 1.200 mm - cravada com martelo vibratório - sem escavação - cravação</t>
  </si>
  <si>
    <t>Camisa metálica com espessura de 8 mm D = 1.200 mm - para passagem de lâmina d'água - posicionamento</t>
  </si>
  <si>
    <t>Camisa metálica com espessura de 8 mm D = 700 mm - cravada com martelo vibratório - sem escavação - cravação</t>
  </si>
  <si>
    <t>Camisa metálica com espessura de 8 mm D = 700 mm - para passagem de lâmina d'água - posicionamento</t>
  </si>
  <si>
    <t>Camisa metálica com espessura de 8 mm D = 800 mm - cravada com martelo vibratório - sem escavação - cravação</t>
  </si>
  <si>
    <t>Camisa metálica com espessura de 8 mm D = 800 mm - para passagem de lâmina d'água - posicionamento</t>
  </si>
  <si>
    <t>Camisa metálica com espessura de 8 mm D = 900 mm - cravada com martelo vibratório - sem escavação - cravação</t>
  </si>
  <si>
    <t>Camisa metálica com espessura de 8 mm D = 900 mm - para passagem de lâmina d'água - posicionamento</t>
  </si>
  <si>
    <t>Camisa metálica com espessura de 9,5 mm D = 1.000 mm - cravada com martelo vibratório - sem escavação - cravação</t>
  </si>
  <si>
    <t>Camisa metálica com espessura de 9,5 mm D = 1.000 mm - para passagem de lâmina d'água - posicionamento</t>
  </si>
  <si>
    <t>Camisa metálica com espessura de 9,5 mm D = 1.100 mm - cravada com martelo vibratório - sem escavação - cravação</t>
  </si>
  <si>
    <t>Camisa metálica com espessura de 9,5 mm D = 1.100 mm - para passagem de lâmina d'água - posicionamento</t>
  </si>
  <si>
    <t>Camisa metálica com espessura de 9,5 mm D = 1.200 mm - cravada com martelo vibratório - sem escavação - cravação</t>
  </si>
  <si>
    <t>Camisa metálica com espessura de 9,5 mm D = 1.200 mm - para passagem de lâmina d'água - posicionamento</t>
  </si>
  <si>
    <t>Camisa metálica com espessura de 9,5 mm D = 1.300 mm - cravada com martelo vibratório - sem escavação - cravação</t>
  </si>
  <si>
    <t>Camisa metálica com espessura de 9,5 mm D = 1.300 mm - para passagem de lâmina d'água - posicionamento</t>
  </si>
  <si>
    <t>Camisa metálica com espessura de 9,5 mm D = 1.400 mm - cravada com martelo vibratório - sem escavação - cravação</t>
  </si>
  <si>
    <t>Camisa metálica com espessura de 9,5 mm D = 1.400 mm - para passagem de lâmina d'água - posicionamento</t>
  </si>
  <si>
    <t>Camisa metálica com espessura de 9,5 mm D = 1.500 mm - cravada com martelo vibratório - sem escavação - cravação</t>
  </si>
  <si>
    <t>Camisa metálica com espessura de 9,5 mm D = 1.500 mm - para passagem de lâmina d'água - posicionamento</t>
  </si>
  <si>
    <t>Camisa metálica com espessura de 9,5 mm D = 900 mm - cravada com martelo vibratório - sem escavação - cravação</t>
  </si>
  <si>
    <t>Camisa metálica com espessura de 9,5 mm D = 900 mm - para passagem de lâmina d'água - posicionamento</t>
  </si>
  <si>
    <t>Coluna de brita D = 50 cm executada com perfuratriz tipo bottom feed - brita comercial - confecção e cravação</t>
  </si>
  <si>
    <t>Coluna de brita D = 50 cm executada com perfuratriz tipo bottom feed - brita produzida - confecção e cravação</t>
  </si>
  <si>
    <t>Coluna de brita D = 60 cm executada com perfuratriz tipo bottom feed - brita comercial - confecção e cravação</t>
  </si>
  <si>
    <t>Coluna de brita D = 60 cm executada com perfuratriz tipo bottom feed - brita produzida - confecção e cravação</t>
  </si>
  <si>
    <t>Coluna de brita D = 70 cm executada com perfuratriz tipo bottom feed - brita comercial - confecção e cravação</t>
  </si>
  <si>
    <t>Coluna de brita D = 70 cm executada com perfuratriz tipo bottom feed - brita produzida - confecção e cravação</t>
  </si>
  <si>
    <t>Coluna de brita D = 80 cm executada com perfuratriz tipo bottom feed - brita comercial - confecção e cravação</t>
  </si>
  <si>
    <t>Coluna de brita D = 80 cm executada com perfuratriz tipo bottom feed - brita produzida - confecção e cravação</t>
  </si>
  <si>
    <t>Confecção de camisa metálica em aço ASTM A36 com espessura de 12,5 mm - D = 1.400 mm</t>
  </si>
  <si>
    <t>Confecção de camisa metálica em aço ASTM A36 com espessura de 12,5 mm - D = 1.500 mm</t>
  </si>
  <si>
    <t>Confecção de camisa metálica em aço ASTM A36 com espessura de 12,5 mm - D = 1.600 mm</t>
  </si>
  <si>
    <t>Confecção de camisa metálica em aço ASTM A36 com espessura de 12,5 mm - D = 1.700 mm</t>
  </si>
  <si>
    <t>Confecção de camisa metálica em aço ASTM A36 com espessura de 12,5 mm - D = 1.800 mm</t>
  </si>
  <si>
    <t>Confecção de camisa metálica em aço ASTM A36 com espessura de 16 mm - D = 1.500 mm</t>
  </si>
  <si>
    <t>Confecção de camisa metálica em aço ASTM A36 com espessura de 16 mm - D = 1.600 mm</t>
  </si>
  <si>
    <t>Confecção de camisa metálica em aço ASTM A36 com espessura de 16 mm - D = 1.700 mm</t>
  </si>
  <si>
    <t>Confecção de camisa metálica em aço ASTM A36 com espessura de 16 mm - D = 1.800 mm</t>
  </si>
  <si>
    <t>Confecção de camisa metálica em aço ASTM A36 com espessura de 6,3 mm - D = 1.000 mm</t>
  </si>
  <si>
    <t>Confecção de camisa metálica em aço ASTM A36 com espessura de 6,3 mm - D = 500 mm</t>
  </si>
  <si>
    <t>Confecção de camisa metálica em aço ASTM A36 com espessura de 6,3 mm - D = 600 mm</t>
  </si>
  <si>
    <t>Confecção de camisa metálica em aço ASTM A36 com espessura de 6,3 mm - D = 700 mm</t>
  </si>
  <si>
    <t>Confecção de camisa metálica em aço ASTM A36 com espessura de 6,3 mm - D = 800 mm</t>
  </si>
  <si>
    <t>Confecção de camisa metálica em aço ASTM A36 com espessura de 6,3 mm - D = 900 mm</t>
  </si>
  <si>
    <t>Confecção de camisa metálica em aço ASTM A36 com espessura de 8 mm - D = 1.000 mm</t>
  </si>
  <si>
    <t>Confecção de camisa metálica em aço ASTM A36 com espessura de 8 mm - D = 1.100 mm</t>
  </si>
  <si>
    <t>Confecção de camisa metálica em aço ASTM A36 com espessura de 8 mm - D = 1.200 mm</t>
  </si>
  <si>
    <t>Confecção de camisa metálica em aço ASTM A36 com espessura de 8 mm - D = 700 mm</t>
  </si>
  <si>
    <t>Confecção de camisa metálica em aço ASTM A36 com espessura de 8 mm - D = 800 mm</t>
  </si>
  <si>
    <t>Confecção de camisa metálica em aço ASTM A36 com espessura de 8 mm - D = 900 mm</t>
  </si>
  <si>
    <t>Confecção de camisa metálica em aço ASTM A36 com espessura de 9,5 mm - D = 1.000 mm</t>
  </si>
  <si>
    <t>Confecção de camisa metálica em aço ASTM A36 com espessura de 9,5 mm - D = 1.100 mm</t>
  </si>
  <si>
    <t>Confecção de camisa metálica em aço ASTM A36 com espessura de 9,5 mm - D = 1.200 mm</t>
  </si>
  <si>
    <t>Confecção de camisa metálica em aço ASTM A36 com espessura de 9,5 mm - D = 1.300 mm</t>
  </si>
  <si>
    <t>Confecção de camisa metálica em aço ASTM A36 com espessura de 9,5 mm - D = 1.400 mm</t>
  </si>
  <si>
    <t>Confecção de camisa metálica em aço ASTM A36 com espessura de 9,5 mm - D = 1.500 mm</t>
  </si>
  <si>
    <t>Confecção de camisa metálica em aço ASTM A36 com espessura de 9,5 mm - D = 900 mm</t>
  </si>
  <si>
    <t>Contraventamento de grupo de estacas submersas em aço ASTM A36 - confecção e instalação</t>
  </si>
  <si>
    <t>Escavação com perfuratriz tipo Wirth em rocha com média dureza e média abrasão - resistência à compressão menor que 80 MPa - D = 1.000 mm</t>
  </si>
  <si>
    <t>Escavação com perfuratriz tipo Wirth em rocha com média dureza e média abrasão - resistência à compressão menor que 80 MPa - D = 1.100 mm</t>
  </si>
  <si>
    <t>Escavação com perfuratriz tipo Wirth em rocha com média dureza e média abrasão - resistência à compressão menor que 80 MPa - D = 1.200 mm</t>
  </si>
  <si>
    <t>Escavação com perfuratriz tipo Wirth em rocha com média dureza e média abrasão - resistência à compressão menor que 80 MPa - D = 1.300 mm</t>
  </si>
  <si>
    <t>Escavação com perfuratriz tipo Wirth em rocha com média dureza e média abrasão - resistência à compressão menor que 80 MPa - D = 1.400 mm</t>
  </si>
  <si>
    <t>Escavação com perfuratriz tipo Wirth em rocha com média dureza e média abrasão - resistência à compressão menor que 80 MPa - D = 1.500 mm</t>
  </si>
  <si>
    <t>Escavação com perfuratriz tipo Wirth em rocha com média dureza e média abrasão - resistência à compressão menor que 80 MPa - D = 1.600 mm</t>
  </si>
  <si>
    <t>Escavação com perfuratriz tipo Wirth em rocha com média dureza e média abrasão - resistência à compressão menor que 80 MPa - D = 1.700 mm</t>
  </si>
  <si>
    <t>Escavação com perfuratriz tipo Wirth em rocha com média dureza e média abrasão - resistência à compressão menor que 80 MPa - D = 1.800 mm</t>
  </si>
  <si>
    <t>Escavação com perfuratriz tipo Wirth em rocha com média dureza e média abrasão - resistência à compressão menor que 80 MPa - D = 600 mm</t>
  </si>
  <si>
    <t>Escavação com perfuratriz tipo Wirth em rocha com média dureza e média abrasão - resistência à compressão menor que 80 MPa - D = 700 mm</t>
  </si>
  <si>
    <t>Escavação com perfuratriz tipo Wirth em rocha com média dureza e média abrasão - resistência à compressão menor que 80 MPa - D = 800 mm</t>
  </si>
  <si>
    <t>Escavação com perfuratriz tipo Wirth em rocha com média dureza e média abrasão - resistência à compressão menor que 80 MPa - D = 900 mm</t>
  </si>
  <si>
    <t>Escavação com perfuratriz tipo Wirth em rocha de alta dureza e alta abrasão - resistência à compressão acima de 80 MPa - D = 1.000 mm</t>
  </si>
  <si>
    <t>Escavação com perfuratriz tipo Wirth em rocha de alta dureza e alta abrasão - resistência à compressão acima de 80 MPa - D = 1.100 mm</t>
  </si>
  <si>
    <t>Escavação com perfuratriz tipo Wirth em rocha de alta dureza e alta abrasão - resistência à compressão acima de 80 MPa - D = 1.200 mm</t>
  </si>
  <si>
    <t>Escavação com perfuratriz tipo Wirth em rocha de alta dureza e alta abrasão - resistência à compressão acima de 80 MPa - D = 1.300 mm</t>
  </si>
  <si>
    <t>Escavação com perfuratriz tipo Wirth em rocha de alta dureza e alta abrasão - resistência à compressão acima de 80 MPa - D = 1.400 mm</t>
  </si>
  <si>
    <t>Escavação com perfuratriz tipo Wirth em rocha de alta dureza e alta abrasão - resistência à compressão acima de 80 MPa - D = 1.500 mm</t>
  </si>
  <si>
    <t>Escavação com perfuratriz tipo Wirth em rocha de alta dureza e alta abrasão - resistência à compressão acima de 80 MPa - D = 1.600 mm</t>
  </si>
  <si>
    <t>Escavação com perfuratriz tipo Wirth em rocha de alta dureza e alta abrasão - resistência à compressão acima de 80 MPa - D = 1.700 mm</t>
  </si>
  <si>
    <t>Escavação com perfuratriz tipo Wirth em rocha de alta dureza e alta abrasão - resistência à compressão acima de 80 MPa - D = 1.800 mm</t>
  </si>
  <si>
    <t>Escavação com perfuratriz tipo Wirth em rocha de alta dureza e alta abrasão - resistência à compressão acima de 80 MPa - D = 600 mm</t>
  </si>
  <si>
    <t>Escavação com perfuratriz tipo Wirth em rocha de alta dureza e alta abrasão - resistência à compressão acima de 80 MPa - D = 700 mm</t>
  </si>
  <si>
    <t>Escavação com perfuratriz tipo Wirth em rocha de alta dureza e alta abrasão - resistência à compressão acima de 80 MPa - D = 800 mm</t>
  </si>
  <si>
    <t>Escavação com perfuratriz tipo Wirth em rocha de alta dureza e alta abrasão - resistência à compressão acima de 80 MPa - D = 900 mm</t>
  </si>
  <si>
    <t>Escavação com perfuratriz tipo Wirth em solo - D = 1.000 mm</t>
  </si>
  <si>
    <t>Escavação com perfuratriz tipo Wirth em solo - D = 1.100 mm</t>
  </si>
  <si>
    <t>Escavação com perfuratriz tipo Wirth em solo - D = 1.200 mm</t>
  </si>
  <si>
    <t>Escavação com perfuratriz tipo Wirth em solo - D = 1.300 mm</t>
  </si>
  <si>
    <t>Escavação com perfuratriz tipo Wirth em solo - D = 1.400 mm</t>
  </si>
  <si>
    <t>Escavação com perfuratriz tipo Wirth em solo - D = 1.500 mm</t>
  </si>
  <si>
    <t>Escavação com perfuratriz tipo Wirth em solo - D = 1.600 mm</t>
  </si>
  <si>
    <t>Escavação com perfuratriz tipo Wirth em solo - D = 1.700 mm</t>
  </si>
  <si>
    <t>Escavação com perfuratriz tipo Wirth em solo - D = 1.800 mm</t>
  </si>
  <si>
    <t>Escavação com perfuratriz tipo Wirth em solo - D = 600 mm</t>
  </si>
  <si>
    <t>Escavação com perfuratriz tipo Wirth em solo - D = 700 mm</t>
  </si>
  <si>
    <t>Escavação com perfuratriz tipo Wirth em solo - D = 800 mm</t>
  </si>
  <si>
    <t>Escavação com perfuratriz tipo Wirth em solo - D = 900 mm</t>
  </si>
  <si>
    <t>Estaca barrete escavada com uso de fluido estabilizante - confecção</t>
  </si>
  <si>
    <t>Estaca broca manual D = 25 cm - confecção</t>
  </si>
  <si>
    <t>Estaca broca manual D = 30 cm - confecção</t>
  </si>
  <si>
    <t>Estaca circular tipo estacão escavada com uso de fluido estabilizante - confecção</t>
  </si>
  <si>
    <t>Estaca duplo perfil metálico W 250 x 17,9 - com emenda - fornecimento e cravação</t>
  </si>
  <si>
    <t>Estaca duplo trilho TR 25 - com emenda - fornecimento e cravação</t>
  </si>
  <si>
    <t>Estaca duplo trilho TR 37 - com emenda - fornecimento e cravação</t>
  </si>
  <si>
    <t>Estaca duplo trilho TR 45 - com emenda - fornecimento e cravação</t>
  </si>
  <si>
    <t>Estaca duplo trilho TR 57 - com emenda - fornecimento e cravação</t>
  </si>
  <si>
    <t>Estaca duplo trilho TR 68 - com emenda - fornecimento e cravação</t>
  </si>
  <si>
    <t>Estaca Franki com fuste apiloado D = 35 cm - confecção</t>
  </si>
  <si>
    <t>Estaca Franki com fuste apiloado D = 40 cm - confecção</t>
  </si>
  <si>
    <t>Estaca Franki com fuste apiloado D = 45 cm - confecção</t>
  </si>
  <si>
    <t>Estaca Franki com fuste apiloado D = 52 cm - confecção</t>
  </si>
  <si>
    <t>Estaca Franki com fuste apiloado D = 60 cm - confecção</t>
  </si>
  <si>
    <t>Estaca Franki com fuste apiloado D = 70 cm - confecção</t>
  </si>
  <si>
    <t>Estaca hélice contínua - confecção</t>
  </si>
  <si>
    <t>Estaca hélice de deslocamento - confecção</t>
  </si>
  <si>
    <t>Estaca perfil metálico W 150 x 22,5 (H) - fornecimento e cravação</t>
  </si>
  <si>
    <t>Estaca prancha metálica - fornecimento e cravação até 12 metros</t>
  </si>
  <si>
    <t>Estaca prancha metálica com apoio de flutuante - fornecimento e cravação de 12 metros</t>
  </si>
  <si>
    <t>Estaca prancha metálica com apoio de flutuante e utilização de 10 vezes - fornecimento, cravação até 12 metros</t>
  </si>
  <si>
    <t>Estaca prancha metálica com utilização de 10 vezes - fornecimento, cravação até 12 metros</t>
  </si>
  <si>
    <t>Estaca pré-moldada de concreto armado centrifugado com compressão admissível de 100 t - sem emenda - fornecimento e cravação</t>
  </si>
  <si>
    <t>Estaca pré-moldada de concreto armado centrifugado com compressão admissível de 125 t - sem emenda - fornecimento e cravação</t>
  </si>
  <si>
    <t>Estaca pré-moldada de concreto armado centrifugado com compressão admissível de 170 t - sem emenda - fornecimento e cravação</t>
  </si>
  <si>
    <t>Estaca pré-moldada de concreto armado centrifugado com compressão admissível de 230 t - sem emenda - fornecimento e cravação</t>
  </si>
  <si>
    <t>Estaca pré-moldada de concreto armado centrifugado com compressão admissível de 300 t - sem emenda - fornecimento e cravação</t>
  </si>
  <si>
    <t>Estaca pré-moldada de concreto armado centrifugado com compressão admissível de 55 t - sem emenda - fornecimento e cravação</t>
  </si>
  <si>
    <t>Estaca pré-moldada de concreto armado centrifugado com compressão admissível de 80 t - sem emenda - fornecimento e cravação</t>
  </si>
  <si>
    <t>Estaca pré-moldada de concreto protendido 15 x 15 cm - produzida - sem emenda - cravação</t>
  </si>
  <si>
    <t>Estaca pré-moldada de concreto protendido 17 x 17 cm - produzida - sem emenda - cravação</t>
  </si>
  <si>
    <t>Estaca pré-moldada de concreto protendido 20 x 20 cm - produzida - sem emenda - cravação</t>
  </si>
  <si>
    <t>Estaca pré-moldada de concreto protendido 21 x 21 cm - produzida - sem emenda - cravação</t>
  </si>
  <si>
    <t>Estaca pré-moldada de concreto protendido 23 x 23 cm - produzida - sem emenda - cravação</t>
  </si>
  <si>
    <t>Estaca pré-moldada de concreto protendido 25 x 25 cm - produzida - sem emenda - cravação</t>
  </si>
  <si>
    <t>Estaca pré-moldada de concreto protendido 26 x 26 cm - produzida - sem emenda - cravação</t>
  </si>
  <si>
    <t>Estaca pré-moldada de concreto protendido 30 x 30 cm - produzida - sem emenda - cravação</t>
  </si>
  <si>
    <t>Estaca pré-moldada de concreto protendido 33 x 33 cm - produzida - sem emenda - cravação</t>
  </si>
  <si>
    <t>Estaca pré-moldada de concreto protendido 35 x 35 cm - produzida - sem emenda - cravação</t>
  </si>
  <si>
    <t>Estaca pré-moldada de concreto protendido 38 x 38 cm - produzida - sem emenda - cravação</t>
  </si>
  <si>
    <t>Estaca pré-moldada de concreto protendido 40 x 40 cm - produzida - sem emenda - cravação</t>
  </si>
  <si>
    <t>Estaca pré-moldada de concreto protendido 42 x 42 cm - produzida - sem emenda - cravação</t>
  </si>
  <si>
    <t>Estaca pré-moldada de concreto protendido 45 x 45 cm - produzida - sem emenda - cravação</t>
  </si>
  <si>
    <t>Estaca pré-moldada de concreto protendido com compressão admissível de 100 t - comercial - sem emenda - fornecimento e cravação</t>
  </si>
  <si>
    <t>Estaca pré-moldada de concreto protendido com compressão admissível de 25 t - comercial - sem emenda - fornecimento e cravação</t>
  </si>
  <si>
    <t>Estaca pré-moldada de concreto protendido com compressão admissível de 35 t - comercial - sem emenda - fornecimento e cravação</t>
  </si>
  <si>
    <t>Estaca pré-moldada de concreto protendido com compressão admissível de 60 t - comercial - sem emenda - fornecimento e cravação</t>
  </si>
  <si>
    <t>Estaca pré-moldada de concreto protendido com compressão admissível de 75 t - comercial - sem emenda - fornecimento e cravação</t>
  </si>
  <si>
    <t>Estaca raiz perfurada na rocha com D = 16 cm - confecção</t>
  </si>
  <si>
    <t>Estaca raiz perfurada na rocha com D = 20 cm - confecção</t>
  </si>
  <si>
    <t>Estaca raiz perfurada na rocha com D = 25 cm - confecção</t>
  </si>
  <si>
    <t>Estaca raiz perfurada na rocha com D = 31 cm - confecção</t>
  </si>
  <si>
    <t>Estaca raiz perfurada no solo com D = 16 cm - confecção</t>
  </si>
  <si>
    <t>Estaca raiz perfurada no solo com D = 20 cm - confecção</t>
  </si>
  <si>
    <t>Estaca raiz perfurada no solo com D = 25 cm - confecção</t>
  </si>
  <si>
    <t>Estaca raiz perfurada no solo com D = 31 cm - confecção</t>
  </si>
  <si>
    <t>Estaca raiz perfurada no solo com D = 45 cm - confecção</t>
  </si>
  <si>
    <t>Estaca Strauss D = 25 cm - confecção</t>
  </si>
  <si>
    <t>Estaca Strauss D = 32 cm - confecção</t>
  </si>
  <si>
    <t>Estaca Strauss D = 38 cm - confecção</t>
  </si>
  <si>
    <t>Estaca Strauss D = 45 cm - confecção</t>
  </si>
  <si>
    <t>Estaca trilho TR 25 - fornecimento e cravação</t>
  </si>
  <si>
    <t>Estaca trilho TR 37 - fornecimento e cravação</t>
  </si>
  <si>
    <t>Estaca trilho TR 45 - fornecimento e cravação</t>
  </si>
  <si>
    <t>Estaca trilho TR 57 - fornecimento e cravação</t>
  </si>
  <si>
    <t>Estaca trilho TR 68 - fornecimento e cravação</t>
  </si>
  <si>
    <t>Estaca triplo trilho TR 25 - com emenda - fornecimento e cravação</t>
  </si>
  <si>
    <t>Estaca triplo trilho TR 37 - com emenda - fornecimento e cravação</t>
  </si>
  <si>
    <t>Estaca triplo trilho TR 45 - com emenda - fornecimento e cravação</t>
  </si>
  <si>
    <t>Estaca triplo trilho TR 57 - com emenda - fornecimento e cravação</t>
  </si>
  <si>
    <t>Estaca triplo trilho TR 68 - com emenda - fornecimento e cravação</t>
  </si>
  <si>
    <t>Fabricação de estaca pré-moldada de concreto protendida seção 15 x 15 cm</t>
  </si>
  <si>
    <t>Fabricação de estaca pré-moldada de concreto protendida seção 17 x 17 cm</t>
  </si>
  <si>
    <t>Fabricação de estaca pré-moldada de concreto protendida seção 20 x 20 cm</t>
  </si>
  <si>
    <t>Fabricação de estaca pré-moldada de concreto protendida seção 21 x 21 cm</t>
  </si>
  <si>
    <t>Fabricação de estaca pré-moldada de concreto protendida seção 23 x 23 cm</t>
  </si>
  <si>
    <t>Fabricação de estaca pré-moldada de concreto protendida seção 25 x 25 cm</t>
  </si>
  <si>
    <t>Fabricação de estaca pré-moldada de concreto protendida seção 26 x 26 cm</t>
  </si>
  <si>
    <t>Fabricação de estaca pré-moldada de concreto protendida seção 30 x 30 cm</t>
  </si>
  <si>
    <t>Fabricação de estaca pré-moldada de concreto protendida seção 33 x 33 cm</t>
  </si>
  <si>
    <t>Fabricação de estaca pré-moldada de concreto protendida seção 35 x 35 cm</t>
  </si>
  <si>
    <t>Fabricação de estaca pré-moldada de concreto protendida seção 38 x 38 cm</t>
  </si>
  <si>
    <t>Fabricação de estaca pré-moldada de concreto protendida seção 40 x 40 cm</t>
  </si>
  <si>
    <t>Fabricação de estaca pré-moldada de concreto protendida seção 42 x 42 cm</t>
  </si>
  <si>
    <t>Fabricação de estaca pré-moldada de concreto protendida seção 45 x 45 cm</t>
  </si>
  <si>
    <t>Gabarito de cravação de estacas submersas em aço ASTM A36 - confecção e instalação</t>
  </si>
  <si>
    <t>Muro guia para estaca barrete com duas cortinas de 10 x 110 cm</t>
  </si>
  <si>
    <t>Estrutura em perfil de aço ASTM A36 corte, solda e montagem - fornecimento e instalação</t>
  </si>
  <si>
    <t>Fornecimento e aplicação de adesivo estrutural à base de resina epóxi</t>
  </si>
  <si>
    <t>Hidrojateamento em superfície de aço grau WJ-2</t>
  </si>
  <si>
    <t>Jateamento abrasivo em chapa de aço por esteira contínua</t>
  </si>
  <si>
    <t>Jateamento de chapa de aço com o uso de granalhas de aço grau Sa 2</t>
  </si>
  <si>
    <t>Jateamento de chapa de aço com o uso de granalhas de aço grau Sa 2 1/2</t>
  </si>
  <si>
    <t>Jateamento de chapa de aço com o uso de granalhas de aço grau Sa 2 1/2 - em espaço confinado</t>
  </si>
  <si>
    <t>Jateamento de chapa de aço com o uso de granalhas de aço grau Sa 3</t>
  </si>
  <si>
    <t>Pintura com epóxi de dois componentes com pistola a ar comprimido, uma demão, espessura de 120 µm</t>
  </si>
  <si>
    <t>Pintura com primer epóxi de dois componentes com pistola a ar comprimido, uma demão, espessura de 70 µm</t>
  </si>
  <si>
    <t>Pintura com selante epóxi vinílico com pistola airless, uma demão, espessura de 80 µm</t>
  </si>
  <si>
    <t>Pintura com tinta anti-incrustante com pistola airless, uma demão, espessura de 125 µm</t>
  </si>
  <si>
    <t>Pintura com tinta anticorrosiva à base de epóxi poliamida de dois componentes com pistola a ar comprimido, uma demão, espessura de 150 µm</t>
  </si>
  <si>
    <t>Pintura de acabamento com esmalte epóxi com pistola a ar comprimido, uma demão, espessura de 40 µm</t>
  </si>
  <si>
    <t>Pintura de acabamento com esmalte sintético com pistola a ar comprimido, uma demão, espessura de 30 µm</t>
  </si>
  <si>
    <t>Pintura de acabamento com tinta de poliuretano acrílico de dois componentes com pistola airless, uma demão, espessura de 70 µm</t>
  </si>
  <si>
    <t>Pintura de acabamento com tinta de poliuretano acrílico de dois componentes com pistola airless, uma demão, espessura de 70 µm - em espaço confinado</t>
  </si>
  <si>
    <t>Pintura de fundo com tinta alquídica com pistola a ar comprimido, uma demão, espessura de 30 µm</t>
  </si>
  <si>
    <t>Pintura de fundo com tinta anticorrosiva à base de epóxi poliamida de dois componentes com pistola airless, uma demão, espessura de 100 µm - em espaço confinado</t>
  </si>
  <si>
    <t>Pintura de fundo com tinta anticorrosiva à base de epóxi poliamida de dois componentes com pistola airless, uma demão, espessura de 160 µm</t>
  </si>
  <si>
    <t>Pintura de fundo com tinta anticorrosiva à base de epóxi poliamida de dois componentes com pistola airless, uma demão, espessura de 160 µm - em espaço confinado</t>
  </si>
  <si>
    <t>Pintura de fundo com tinta epóxi com pistola a ar comprimido, uma demão, espessura de 120 µm</t>
  </si>
  <si>
    <t>Pintura shop primer em chapa de aço por esteira contínua</t>
  </si>
  <si>
    <t>Tratamento de superfície de aço com ferramenta mecânica grau SP-11</t>
  </si>
  <si>
    <t>Tratamento de superfície de aço com ferramenta mecânica grau SP-11 - em espaço confinado</t>
  </si>
  <si>
    <t>Tratamento em chapa de aço por esteira contínua</t>
  </si>
  <si>
    <t>Alinhamento manual da grade do AMV para qualquer abertura e qualquer bitola</t>
  </si>
  <si>
    <t>Assentamento dos materiais metálicos do AMV 1:10, TR 45, bitola larga</t>
  </si>
  <si>
    <t>Assentamento dos materiais metálicos do AMV 1:10, TR 45, bitola métrica</t>
  </si>
  <si>
    <t>Assentamento dos materiais metálicos do AMV 1:10, TR 45, bitola mista</t>
  </si>
  <si>
    <t>Assentamento dos materiais metálicos do AMV 1:10, TR 57, bitola larga</t>
  </si>
  <si>
    <t>Assentamento dos materiais metálicos do AMV 1:10, TR 57, bitola métrica</t>
  </si>
  <si>
    <t>Assentamento dos materiais metálicos do AMV 1:10, TR 57, bitola mista</t>
  </si>
  <si>
    <t>Assentamento dos materiais metálicos do AMV 1:10, TR 68, bitola larga</t>
  </si>
  <si>
    <t>Assentamento dos materiais metálicos do AMV 1:10, TR 68, bitola métrica</t>
  </si>
  <si>
    <t>Assentamento dos materiais metálicos do AMV 1:10, TR 68, bitola mista</t>
  </si>
  <si>
    <t>Assentamento dos materiais metálicos do AMV 1:10, UIC 60, bitola larga</t>
  </si>
  <si>
    <t>Assentamento dos materiais metálicos do AMV 1:10, UIC 60, bitola métrica</t>
  </si>
  <si>
    <t>Assentamento dos materiais metálicos do AMV 1:10, UIC 60, bitola mista</t>
  </si>
  <si>
    <t>Assentamento dos materiais metálicos do AMV 1:12, TR 45, bitola larga</t>
  </si>
  <si>
    <t>Assentamento dos materiais metálicos do AMV 1:12, TR 45, bitola métrica</t>
  </si>
  <si>
    <t>Assentamento dos materiais metálicos do AMV 1:12, TR 45, bitola mista</t>
  </si>
  <si>
    <t>Assentamento dos materiais metálicos do AMV 1:12, TR 57, bitola larga</t>
  </si>
  <si>
    <t>Assentamento dos materiais metálicos do AMV 1:12, TR 57, bitola métrica</t>
  </si>
  <si>
    <t>Assentamento dos materiais metálicos do AMV 1:12, TR 57, bitola mista</t>
  </si>
  <si>
    <t>Assentamento dos materiais metálicos do AMV 1:12, TR 68, bitola larga</t>
  </si>
  <si>
    <t>Assentamento dos materiais metálicos do AMV 1:12, TR 68, bitola métrica</t>
  </si>
  <si>
    <t>Assentamento dos materiais metálicos do AMV 1:12, TR 68, bitola mista</t>
  </si>
  <si>
    <t>Assentamento dos materiais metálicos do AMV 1:12, UIC 60, bitola larga</t>
  </si>
  <si>
    <t>Assentamento dos materiais metálicos do AMV 1:12, UIC 60, bitola métrica</t>
  </si>
  <si>
    <t>Assentamento dos materiais metálicos do AMV 1:12, UIC 60, bitola mista</t>
  </si>
  <si>
    <t>Assentamento dos materiais metálicos do AMV 1:14, TR 45, bitola larga</t>
  </si>
  <si>
    <t>Assentamento dos materiais metálicos do AMV 1:14, TR 45, bitola métrica</t>
  </si>
  <si>
    <t>Assentamento dos materiais metálicos do AMV 1:14, TR 45, bitola mista</t>
  </si>
  <si>
    <t>Assentamento dos materiais metálicos do AMV 1:14, TR 57, bitola larga</t>
  </si>
  <si>
    <t>Assentamento dos materiais metálicos do AMV 1:14, TR 57, bitola métrica</t>
  </si>
  <si>
    <t>Assentamento dos materiais metálicos do AMV 1:14, TR 57, bitola mista</t>
  </si>
  <si>
    <t>Assentamento dos materiais metálicos do AMV 1:14, TR 68, bitola larga</t>
  </si>
  <si>
    <t>Assentamento dos materiais metálicos do AMV 1:14, TR 68, bitola métrica</t>
  </si>
  <si>
    <t>Assentamento dos materiais metálicos do AMV 1:14, TR 68, bitola mista</t>
  </si>
  <si>
    <t>Assentamento dos materiais metálicos do AMV 1:14, UIC 60, bitola larga</t>
  </si>
  <si>
    <t>Assentamento dos materiais metálicos do AMV 1:14, UIC 60, bitola métrica</t>
  </si>
  <si>
    <t>Assentamento dos materiais metálicos do AMV 1:14, UIC 60, bitola mista</t>
  </si>
  <si>
    <t>Assentamento dos materiais metálicos do AMV 1:20, TR 57, bitola larga</t>
  </si>
  <si>
    <t>Assentamento dos materiais metálicos do AMV 1:20, TR 57, bitola métrica</t>
  </si>
  <si>
    <t>Assentamento dos materiais metálicos do AMV 1:20, TR 57, bitola mista</t>
  </si>
  <si>
    <t>Assentamento dos materiais metálicos do AMV 1:20, TR 68, bitola larga</t>
  </si>
  <si>
    <t>Assentamento dos materiais metálicos do AMV 1:20, TR 68, bitola métrica</t>
  </si>
  <si>
    <t>Assentamento dos materiais metálicos do AMV 1:20, TR 68, bitola mista</t>
  </si>
  <si>
    <t>Assentamento dos materiais metálicos do AMV 1:20, UIC 60, bitola larga</t>
  </si>
  <si>
    <t>Assentamento dos materiais metálicos do AMV 1:20, UIC 60, bitola métrica</t>
  </si>
  <si>
    <t>Assentamento dos materiais metálicos do AMV 1:20, UIC 60, bitola mista</t>
  </si>
  <si>
    <t>Assentamento dos materiais metálicos do AMV 1:8, TR 45, bitola larga</t>
  </si>
  <si>
    <t>Assentamento dos materiais metálicos do AMV 1:8, TR 45, bitola métrica</t>
  </si>
  <si>
    <t>Assentamento dos materiais metálicos do AMV 1:8, TR 45, bitola mista</t>
  </si>
  <si>
    <t>Assentamento dos materiais metálicos do AMV 1:8, TR 57, bitola larga</t>
  </si>
  <si>
    <t>Assentamento dos materiais metálicos do AMV 1:8, TR 57, bitola métrica</t>
  </si>
  <si>
    <t>Assentamento dos materiais metálicos do AMV 1:8, TR 57, bitola mista</t>
  </si>
  <si>
    <t>Lançamento manual de lastro em AMV com descarga da brita por caminhão</t>
  </si>
  <si>
    <t>Lançamento mecânico de lastro em AMV com descarga da brita por caminhão e espalhamento com carregadeira de pneus</t>
  </si>
  <si>
    <t>Nivelamento de AMV com socaria com grupo vibrador e levante de até 10 cm, abertura 1:10, bitola larga, dormente de madeira ou concreto</t>
  </si>
  <si>
    <t>Nivelamento de AMV com socaria com grupo vibrador e levante de até 10 cm, abertura 1:10, bitola métrica, dormente de madeira ou concreto</t>
  </si>
  <si>
    <t>Nivelamento de AMV com socaria com grupo vibrador e levante de até 10 cm, abertura 1:10, bitola mista, dormente de madeira ou concreto</t>
  </si>
  <si>
    <t>Nivelamento de AMV com socaria com grupo vibrador e levante de até 10 cm, abertura 1:12, bitola larga, dormente de madeira ou concreto</t>
  </si>
  <si>
    <t>Nivelamento de AMV com socaria com grupo vibrador e levante de até 10 cm, abertura 1:12, bitola métrica, dormente de madeira ou concreto</t>
  </si>
  <si>
    <t>Nivelamento de AMV com socaria com grupo vibrador e levante de até 10 cm, abertura 1:12, bitola mista, dormente de madeira ou concreto</t>
  </si>
  <si>
    <t>Nivelamento de AMV com socaria com grupo vibrador e levante de até 10 cm, abertura 1:14, bitola larga, dormente de madeira ou concreto</t>
  </si>
  <si>
    <t>Nivelamento de AMV com socaria com grupo vibrador e levante de até 10 cm, abertura 1:14, bitola métrica, dormente de madeira ou concreto</t>
  </si>
  <si>
    <t>Nivelamento de AMV com socaria com grupo vibrador e levante de até 10 cm, abertura 1:14, bitola mista, dormente de madeira ou concreto</t>
  </si>
  <si>
    <t>Nivelamento de AMV com socaria com grupo vibrador e levante de até 10 cm, abertura 1:20, bitola larga, dormente de madeira ou concreto</t>
  </si>
  <si>
    <t>Nivelamento de AMV com socaria com grupo vibrador e levante de até 10 cm, abertura 1:20, bitola métrica, dormente de madeira ou concreto</t>
  </si>
  <si>
    <t>Nivelamento de AMV com socaria com grupo vibrador e levante de até 10 cm, abertura 1:20, bitola mista, dormente de madeira ou concreto</t>
  </si>
  <si>
    <t>Nivelamento de AMV com socaria com grupo vibrador e levante de até 10 cm, abertura 1:8, bitola larga, dormente de madeira</t>
  </si>
  <si>
    <t>Nivelamento de AMV com socaria com grupo vibrador e levante de até 10 cm, abertura 1:8, bitola métrica, dormente de madeira</t>
  </si>
  <si>
    <t>Nivelamento de AMV com socaria com grupo vibrador e levante de até 10 cm, abertura 1:8, bitola mista, dormente de madeira</t>
  </si>
  <si>
    <t>Nivelamento de AMV com socaria manual e levante de até 10 cm, abertura 1:10, bitola larga, dormente de madeira ou concreto</t>
  </si>
  <si>
    <t>Nivelamento de AMV com socaria manual e levante de até 10 cm, abertura 1:10, bitola métrica, dormente de madeira ou concreto</t>
  </si>
  <si>
    <t>Nivelamento de AMV com socaria manual e levante de até 10 cm, abertura 1:10, bitola mista, dormente de madeira ou concreto</t>
  </si>
  <si>
    <t>Nivelamento de AMV com socaria manual e levante de até 10 cm, abertura 1:12, bitola larga, dormente de madeira ou concreto</t>
  </si>
  <si>
    <t>Nivelamento de AMV com socaria manual e levante de até 10 cm, abertura 1:12, bitola métrica, dormente de madeira ou concreto</t>
  </si>
  <si>
    <t>Nivelamento de AMV com socaria manual e levante de até 10 cm, abertura 1:12, bitola mista, dormente de madeira ou concreto</t>
  </si>
  <si>
    <t>Nivelamento de AMV com socaria manual e levante de até 10 cm, abertura 1:14, bitola larga, dormente de madeira ou concreto</t>
  </si>
  <si>
    <t>Nivelamento de AMV com socaria manual e levante de até 10 cm, abertura 1:14, bitola métrica, dormente de madeira ou concreto</t>
  </si>
  <si>
    <t>Nivelamento de AMV com socaria manual e levante de até 10 cm, abertura 1:14, bitola mista, dormente de madeira ou concreto</t>
  </si>
  <si>
    <t>Nivelamento de AMV com socaria manual e levante de até 10 cm, abertura 1:20, bitola larga, dormente de madeira ou concreto</t>
  </si>
  <si>
    <t>Nivelamento de AMV com socaria manual e levante de até 10 cm, abertura 1:20, bitola métrica, dormente de madeira ou concreto</t>
  </si>
  <si>
    <t>Nivelamento de AMV com socaria manual e levante de até 10 cm, abertura 1:20, bitola mista, dormente de madeira ou concreto</t>
  </si>
  <si>
    <t>Nivelamento de AMV com socaria manual e levante de até 10 cm, abertura 1:8, bitola larga, dormente de madeira</t>
  </si>
  <si>
    <t>Nivelamento de AMV com socaria manual e levante de até 10 cm, abertura 1:8, bitola métrica, dormente de madeira</t>
  </si>
  <si>
    <t>Nivelamento de AMV com socaria manual e levante de até 10 cm, abertura 1:8, bitola mista, dormente de madeira</t>
  </si>
  <si>
    <t>Posicionamento de jogo de dormentes de concreto para AMV 1:10, bitola larga</t>
  </si>
  <si>
    <t>jg</t>
  </si>
  <si>
    <t>Posicionamento de jogo de dormentes de concreto para AMV 1:10, bitola métrica</t>
  </si>
  <si>
    <t>Posicionamento de jogo de dormentes de concreto para AMV 1:10, bitola mista</t>
  </si>
  <si>
    <t>Posicionamento de jogo de dormentes de concreto para AMV 1:12, bitola larga</t>
  </si>
  <si>
    <t>Posicionamento de jogo de dormentes de concreto para AMV 1:12, bitola métrica</t>
  </si>
  <si>
    <t>Posicionamento de jogo de dormentes de concreto para AMV 1:12, bitola mista</t>
  </si>
  <si>
    <t>Posicionamento de jogo de dormentes de concreto para AMV 1:14, bitola larga</t>
  </si>
  <si>
    <t>Posicionamento de jogo de dormentes de concreto para AMV 1:14, bitola métrica</t>
  </si>
  <si>
    <t>Posicionamento de jogo de dormentes de concreto para AMV 1:14, bitola mista</t>
  </si>
  <si>
    <t>Posicionamento de jogo de dormentes de concreto para AMV 1:20, bitola larga</t>
  </si>
  <si>
    <t>Posicionamento de jogo de dormentes de concreto para AMV 1:20, bitola métrica</t>
  </si>
  <si>
    <t>Posicionamento de jogo de dormentes de concreto para AMV 1:20, bitola mista</t>
  </si>
  <si>
    <t>Posicionamento de jogo de dormentes de madeira para AMV 1:10, bitola larga</t>
  </si>
  <si>
    <t>Posicionamento de jogo de dormentes de madeira para AMV 1:10, bitola métrica</t>
  </si>
  <si>
    <t>Posicionamento de jogo de dormentes de madeira para AMV 1:10, bitola mista</t>
  </si>
  <si>
    <t>Posicionamento de jogo de dormentes de madeira para AMV 1:12, bitola larga</t>
  </si>
  <si>
    <t>Posicionamento de jogo de dormentes de madeira para AMV 1:12, bitola métrica</t>
  </si>
  <si>
    <t>Posicionamento de jogo de dormentes de madeira para AMV 1:12, bitola mista</t>
  </si>
  <si>
    <t>Posicionamento de jogo de dormentes de madeira para AMV 1:14, bitola larga</t>
  </si>
  <si>
    <t>Posicionamento de jogo de dormentes de madeira para AMV 1:14, bitola métrica</t>
  </si>
  <si>
    <t>Posicionamento de jogo de dormentes de madeira para AMV 1:14, bitola mista</t>
  </si>
  <si>
    <t>Posicionamento de jogo de dormentes de madeira para AMV 1:20, bitola larga</t>
  </si>
  <si>
    <t>Posicionamento de jogo de dormentes de madeira para AMV 1:20, bitola métrica</t>
  </si>
  <si>
    <t>Posicionamento de jogo de dormentes de madeira para AMV 1:20, bitola mista</t>
  </si>
  <si>
    <t>Posicionamento de jogo de dormentes de madeira para AMV 1:8, bitola larga</t>
  </si>
  <si>
    <t>Posicionamento de jogo de dormentes de madeira para AMV 1:8, bitola métrica</t>
  </si>
  <si>
    <t>Posicionamento de jogo de dormentes de madeira para AMV 1:8, bitola mista</t>
  </si>
  <si>
    <t>Regularização manual do lastro do AMV para qualquer abertura e qualquer bitola</t>
  </si>
  <si>
    <t>Demolição de AMV 1:10 TR 37, em bitola métrica, dormente de madeira, com separação e empilhamento</t>
  </si>
  <si>
    <t>Demolição de AMV 1:10 TR 45, em bitola larga, dormente de madeira, com separação e empilhamento</t>
  </si>
  <si>
    <t>Demolição de AMV 1:10 TR 45, em bitola métrica, dormente de madeira, com separação e empilhamento</t>
  </si>
  <si>
    <t>Demolição de AMV 1:10 TR 45, em bitola mista, dormente de madeira, com separação e empilhamento</t>
  </si>
  <si>
    <t>Demolição de AMV 1:10 TR 57, em bitola larga, dormente de madeira, com separação e empilhamento</t>
  </si>
  <si>
    <t>Demolição de AMV 1:10 TR 57, em bitola métrica, dormente de madeira, com separação e empilhamento</t>
  </si>
  <si>
    <t>Demolição de AMV 1:10 TR 57, em bitola mista, dormente de madeira, com separação e empilhamento</t>
  </si>
  <si>
    <t>Demolição de AMV 1:10 TR 68, em bitola larga, dormente de madeira, com separação e empilhamento</t>
  </si>
  <si>
    <t>Demolição de AMV 1:10 TR 68, em bitola mista, dormente de madeira, com separação e empilhamento</t>
  </si>
  <si>
    <t>Demolição de AMV 1:12 TR 37, em bitola métrica, dormente de madeira, com separação e empilhamento</t>
  </si>
  <si>
    <t>Demolição de AMV 1:12 TR 45, em bitola larga, dormente de madeira, com separação e empilhamento</t>
  </si>
  <si>
    <t>Demolição de AMV 1:12 TR 45, em bitola métrica, dormente de madeira, com separação e empilhamento</t>
  </si>
  <si>
    <t>Demolição de AMV 1:12 TR 45, em bitola mista, dormente de madeira, com separação e empilhamento</t>
  </si>
  <si>
    <t>Demolição de AMV 1:12 TR 57, em bitola larga, dormente de madeira, com separação e empilhamento</t>
  </si>
  <si>
    <t>Demolição de AMV 1:12 TR 57, em bitola métrica, dormente de madeira, com separação e empilhamento</t>
  </si>
  <si>
    <t>Demolição de AMV 1:12 TR 57, em bitola mista, dormente de madeira, com separação e empilhamento</t>
  </si>
  <si>
    <t>Demolição de AMV 1:12 TR 68, em bitola larga, dormente de madeira, com separação e empilhamento</t>
  </si>
  <si>
    <t>Demolição de AMV 1:12 TR 68, em bitola mista, dormente de madeira, com separação e empilhamento</t>
  </si>
  <si>
    <t>Demolição de AMV 1:14 TR 37, em bitola métrica, dormente de madeira, com separação e empilhamento</t>
  </si>
  <si>
    <t>Demolição de AMV 1:14 TR 45, em bitola larga, dormente de madeira, com separação e empilhamento</t>
  </si>
  <si>
    <t>Demolição de AMV 1:14 TR 45, em bitola métrica, dormente de madeira, com separação e empilhamento</t>
  </si>
  <si>
    <t>Demolição de AMV 1:14 TR 45, em bitola mista, dormente de madeira, com separação e empilhamento</t>
  </si>
  <si>
    <t>Demolição de AMV 1:14 TR 57, em bitola larga, dormente de madeira, com separação e empilhamento</t>
  </si>
  <si>
    <t>Demolição de AMV 1:14 TR 57, em bitola métrica, dormente de madeira, com separação e empilhamento</t>
  </si>
  <si>
    <t>Demolição de AMV 1:14 TR 57, em bitola mista, dormente de madeira, com separação e empilhamento</t>
  </si>
  <si>
    <t>Demolição de AMV 1:14 TR 68, em bitola larga, dormente de madeira, com separação e empilhamento</t>
  </si>
  <si>
    <t>Demolição de AMV 1:14 TR 68, em bitola mista, dormente de madeira, com separação e empilhamento</t>
  </si>
  <si>
    <t>Demolição de AMV 1:20 TR 57, em bitola larga, dormente de madeira, com separação e empilhamento</t>
  </si>
  <si>
    <t>Demolição de AMV 1:20 TR 57, em bitola métrica, dormente de madeira, com separação e empilhamento</t>
  </si>
  <si>
    <t>Demolição de AMV 1:20 TR 57, em bitola mista, dormente de madeira, com separação e empilhamento</t>
  </si>
  <si>
    <t>Demolição de AMV 1:20 TR 68, em bitola larga, dormente de madeira, com separação e empilhamento</t>
  </si>
  <si>
    <t>Demolição de AMV 1:20 TR 68, em bitola mista, dormente de madeira, com separação e empilhamento</t>
  </si>
  <si>
    <t>Demolição de AMV 1:8 TR 37, em bitola métrica, dormente de madeira, com separação e empilhamento</t>
  </si>
  <si>
    <t>Demolição de AMV 1:8 TR 45, em bitola larga, dormente de madeira, com separação e empilhamento</t>
  </si>
  <si>
    <t>Demolição de AMV 1:8 TR 45, em bitola métrica, dormente de madeira, com separação e empilhamento</t>
  </si>
  <si>
    <t>Demolição de AMV 1:8 TR 45, em bitola mista, dormente de madeira, com separação e empilhamento</t>
  </si>
  <si>
    <t>Demolição de AMV 1:8 TR 57, em bitola larga, dormente de madeira, com separação e empilhamento</t>
  </si>
  <si>
    <t>Demolição de AMV 1:8 TR 57, em bitola métrica, dormente de madeira, com separação e empilhamento</t>
  </si>
  <si>
    <t>Demolição de AMV 1:8 TR 57, em bitola mista, dormente de madeira, com separação e empilhamento</t>
  </si>
  <si>
    <t>Demolição de via, bitola larga, 1.667 dormentes de madeira/km, trilho TR 45, barra com 12 m de comprimento, com separação e empilhamento</t>
  </si>
  <si>
    <t>Demolição de via, bitola larga, 1.667 dormentes de madeira/km, trilho TR 57, barra com 12 m de comprimento, com separação e empilhamento</t>
  </si>
  <si>
    <t>Demolição de via, bitola larga, 1.667 dormentes de madeira/km, trilho TR 68, barra com 12 m de comprimento, com separação e empilhamento</t>
  </si>
  <si>
    <t>Demolição de via, bitola larga, 1.750 dormentes de madeira/km, trilho TR 45, barra com 12 m de comprimento, com separação e empilhamento</t>
  </si>
  <si>
    <t>Demolição de via, bitola larga, 1.750 dormentes de madeira/km, trilho TR 57, barra com 12 m de comprimento, com separação e empilhamento</t>
  </si>
  <si>
    <t>Demolição de via, bitola larga, 1.750 dormentes de madeira/km, trilho TR 68, barra com 12 m de comprimento, com separação e empilhamento</t>
  </si>
  <si>
    <t>Demolição de via, bitola métrica, 1.667 dormentes de madeira/km, trilho TR 37, barra com 12 m de comprimento, com separação e empilhamento</t>
  </si>
  <si>
    <t>Demolição de via, bitola métrica, 1.667 dormentes de madeira/km, trilho TR 45, barra com 12 m de comprimento, com separação e empilhamento</t>
  </si>
  <si>
    <t>Demolição de via, bitola métrica, 1.667 dormentes de madeira/km, trilho TR 57, barra com 12 m de comprimento, com separação e empilhamento</t>
  </si>
  <si>
    <t>Demolição de via, bitola métrica, 1.750 dormentes de madeira/km, trilho TR 37, barra com 12 m de comprimento, com separação e empilhamento</t>
  </si>
  <si>
    <t>Demolição de via, bitola métrica, 1.750 dormentes de madeira/km, trilho TR 45, barra com 12 m de comprimento, com separação e empilhamento</t>
  </si>
  <si>
    <t>Demolição de via, bitola métrica, 1.750 dormentes de madeira/km, trilho TR 57, barra com 12 m de comprimento, com separação e empilhamento</t>
  </si>
  <si>
    <t>Demolição de via, bitola mista, 1.667 dormentes de madeira/km, trilho TR 45, barra com 12 m de comprimento, com separação e empilhamento</t>
  </si>
  <si>
    <t>Demolição de via, bitola mista, 1.667 dormentes de madeira/km, trilho TR 57, barra com 12 m de comprimento, com separação e empilhamento</t>
  </si>
  <si>
    <t>Demolição de via, bitola mista, 1.667 dormentes de madeira/km, trilho TR 68, barra com 12 m de comprimento, com separação e empilhamento</t>
  </si>
  <si>
    <t>Demolição de via, bitola mista, 1.750 dormentes de madeira/km, trilho TR 45, barra com 12 m de comprimento, com separação e empilhamento</t>
  </si>
  <si>
    <t>Demolição de via, bitola mista, 1.750 dormentes de madeira/km, trilho TR 57, barra com 12 m de comprimento, com separação e empilhamento</t>
  </si>
  <si>
    <t>Demolição de via, bitola mista, 1.750 dormentes de madeira/km, trilho TR 68, barra com 12 m de comprimento, com separação e empilhamento</t>
  </si>
  <si>
    <t>Retirada manual de dormente de madeira, bitola larga ou mista, com separação e empilhamento</t>
  </si>
  <si>
    <t>Retirada manual de dormente de madeira, bitola métrica, com separação e empilhamento</t>
  </si>
  <si>
    <t>Aferição da geometria da via com carro controle</t>
  </si>
  <si>
    <t>Capina química da plataforma ferroviária</t>
  </si>
  <si>
    <t>Estabilização dinâmica da via</t>
  </si>
  <si>
    <t>Nivelamento de junta com socaria manual da via</t>
  </si>
  <si>
    <t>Nivelamento de via com grupo gerador/vibrador e levante de até 10 cm - bitola métrica ou larga com dormente de madeira ou concreto e taxa de dormentação de 1.667 un/km</t>
  </si>
  <si>
    <t>Nivelamento de via com grupo gerador/vibrador e levante de até 10 cm - bitola métrica ou larga com dormente de madeira ou concreto e taxa de dormentação de 1.750 un/km</t>
  </si>
  <si>
    <t>Nivelamento de via com grupo gerador/vibrador e levante de até 10 cm - bitola métrica ou larga com dormente de madeira ou concreto e taxa de dormentação de 1.850 un/km</t>
  </si>
  <si>
    <t>Nivelamento de via com grupo gerador/vibrador e levante de até 10 cm - bitola mista com dormente de madeira ou concreto e taxa de dormentação de 1.667 un/km</t>
  </si>
  <si>
    <t>Nivelamento de via com grupo gerador/vibrador e levante de até 10 cm - bitola mista com dormente de madeira ou concreto e taxa de dormentação de 1.750 un/km</t>
  </si>
  <si>
    <t>Nivelamento de via com grupo gerador/vibrador e levante de até 10 cm - bitola mista com dormente de madeira ou concreto e taxa de dormentação de 1.850 un/km</t>
  </si>
  <si>
    <t>Nivelamento de via com socaria manual e levante de até 10 cm - bitola métrica ou larga com dormente de madeira ou concreto e taxa de dormentação de 1.667 un/km</t>
  </si>
  <si>
    <t>Nivelamento de via com socaria manual e levante de até 10 cm - bitola métrica ou larga com dormente de madeira ou concreto e taxa de dormentação de 1.750 un/km</t>
  </si>
  <si>
    <t>Nivelamento de via com socaria manual e levante de até 10 cm - bitola métrica ou larga com dormente de madeira ou concreto e taxa de dormentação de 1.850 un/km</t>
  </si>
  <si>
    <t>Nivelamento de via com socaria manual e levante de até 10 cm - bitola mista com dormente de madeira ou concreto e taxa de dormentação de 1.667 un/km</t>
  </si>
  <si>
    <t>Nivelamento de via com socaria manual e levante de até 10 cm - bitola mista com dormente de madeira ou concreto e taxa de dormentação de 1.750 un/km</t>
  </si>
  <si>
    <t>Nivelamento de via com socaria manual e levante de até 10 cm - bitola mista com dormente de madeira ou concreto e taxa de dormentação de 1.850 un/km</t>
  </si>
  <si>
    <t>Nivelamento e alinhamento de via com socadora automática e levante de até 10 cm - qualquer bitola ou dormente e taxa de dormentação de 1.667 un/km</t>
  </si>
  <si>
    <t>Nivelamento e alinhamento de via com socadora automática e levante de até 10 cm - qualquer bitola ou dormente e taxa de dormentação de 1.750 un/km</t>
  </si>
  <si>
    <t>Regularização do lastro com reguladora de lastro</t>
  </si>
  <si>
    <t>Regularização manual do lastro em via corrida, bitola larga, com qualquer tipo de dormente</t>
  </si>
  <si>
    <t>Regularização manual do lastro em via corrida, bitola métrica, com qualquer tipo de dormente</t>
  </si>
  <si>
    <t>Regularização manual do lastro em via corrida, bitola mista, com qualquer tipo de dormente</t>
  </si>
  <si>
    <t>Alívio de tensão, com martelo de bronze, em TLS com 120 de comprimento de TR45, taxa de dormentação de 1.667 un/km, para qualquer bitola e fixação elástica</t>
  </si>
  <si>
    <t>Alívio de tensão, com martelo de bronze, em TLS com 120 de comprimento de TR45, taxa de dormentação de 1.750 un/km, para qualquer bitola e fixação elástica</t>
  </si>
  <si>
    <t>Alívio de tensão, com martelo de bronze, em TLS com 120 de comprimento de TR57, taxa de dormentação de 1.667 un/km, para qualquer bitola e fixação elástica</t>
  </si>
  <si>
    <t>Alívio de tensão, com martelo de bronze, em TLS com 120 de comprimento de TR57, taxa de dormentação de 1.750 un/km, para qualquer bitola e fixação elástica</t>
  </si>
  <si>
    <t>Alívio de tensão, com martelo de bronze, em TLS com 120 de comprimento de TR68, taxa de dormentação de 1.667 un/km, para qualquer bitola e fixação elástica</t>
  </si>
  <si>
    <t>Alívio de tensão, com martelo de bronze, em TLS com 120 de comprimento de TR68, taxa de dormentação de 1.750 un/km, para qualquer bitola e fixação elástica</t>
  </si>
  <si>
    <t>Alívio de tensão, com martelo de bronze, em TLS com 120 de comprimento de UIC60, taxa de dormentação de 1.667 un/km, para qualquer bitola e fixação elástica</t>
  </si>
  <si>
    <t>Alívio de tensão, com martelo de bronze, em TLS com 120 de comprimento de UIC60, taxa de dormentação de 1.750 un/km, para qualquer bitola e fixação elástica</t>
  </si>
  <si>
    <t>Alívio de tensão, com martelo de bronze, em TLS com 240 de comprimento de TR45, taxa de dormentação de 1.667 un/km, para qualquer bitola e fixação elástica</t>
  </si>
  <si>
    <t>Alívio de tensão, com martelo de bronze, em TLS com 240 de comprimento de TR45, taxa de dormentação de 1.750 un/km, para qualquer bitola e fixação elástica</t>
  </si>
  <si>
    <t>Alívio de tensão, com martelo de bronze, em TLS com 240 de comprimento de TR57, taxa de dormentação de 1.667 un/km, para qualquer bitola e fixação elástica</t>
  </si>
  <si>
    <t>Alívio de tensão, com martelo de bronze, em TLS com 240 de comprimento de TR57, taxa de dormentação de 1.750 un/km, para qualquer bitola e fixação elástica</t>
  </si>
  <si>
    <t>Alívio de tensão, com martelo de bronze, em TLS com 240 de comprimento de TR68, taxa de dormentação de 1.667 un/km, para qualquer bitola e fixação elástica</t>
  </si>
  <si>
    <t>Alívio de tensão, com martelo de bronze, em TLS com 240 de comprimento de TR68, taxa de dormentação de 1.750 un/km, para qualquer bitola e fixação elástica</t>
  </si>
  <si>
    <t>Alívio de tensão, com martelo de bronze, em TLS com 240 de comprimento de UIC60, taxa de dormentação de 1.667 un/km, para qualquer bitola e fixação elástica</t>
  </si>
  <si>
    <t>Alívio de tensão, com martelo de bronze, em TLS com 240 de comprimento de UIC60, taxa de dormentação de 1.750 un/km, para qualquer bitola e fixação elástica</t>
  </si>
  <si>
    <t>Colocação manual de grampo elástico Pandrol</t>
  </si>
  <si>
    <t>Colocação manual de retensor para trilho TR45</t>
  </si>
  <si>
    <t>Colocação manual de retensor para trilho TR57</t>
  </si>
  <si>
    <t>Colocação manual de retensor para trilho TR68</t>
  </si>
  <si>
    <t>Colocação manual de retensor para trilho UIC60</t>
  </si>
  <si>
    <t>Colocação mecanizada de grampo elástico Pandrol</t>
  </si>
  <si>
    <t>Contratrilho TR45, comprimento de 12 m, sobre dormente de madeira, taxa de dormentação de 1.750 un/km, tala de junção de 6 furos e fixação rígida - posicionamento e assentamento manual</t>
  </si>
  <si>
    <t>Contratrilho TR57, comprimento de 12 m, sobre dormente de madeira, taxa de dormentação de 1.750 un/km, tala de junção de 6 furos e fixação rígida - posicionamento e assentamento manual</t>
  </si>
  <si>
    <t>Contratrilho TR68, comprimento de 12 m, sobre dormente de madeira, taxa de dormentação de 1.750 un/km, tala de junção de 6 furos e fixação rígida - posicionamento e assentamento manual</t>
  </si>
  <si>
    <t>Contratrilho UIC60, comprimento de 12 m, sobre dormente de madeira, taxa de dormentação de 1.750 un/km, tala de junção de 6 furos e fixação rígida - posicionamento e assentamento manual</t>
  </si>
  <si>
    <t>Dormente de concreto monobloco protendido bitola larga - confecção</t>
  </si>
  <si>
    <t>Dormente de concreto monobloco protendido bitola métrica - confecção</t>
  </si>
  <si>
    <t>Dormente de concreto monobloco protendido bitola mista - confecção</t>
  </si>
  <si>
    <t>Dormente de concreto monobloco protendido para AMV bitola larga ou mista - confecção</t>
  </si>
  <si>
    <t>Dormente de concreto monobloco protendido para AMV bitola métrica - confecção</t>
  </si>
  <si>
    <t>Dormente de concreto monobloco, bitola larga, taxa de dormentação de 1.667 un/km, fixação elástica Pandrol - posicionamento mecanizado com carregadeira</t>
  </si>
  <si>
    <t>Dormente de concreto monobloco, bitola larga, taxa de dormentação de 1.667 un/km, fixação elástica Pandrol - posicionamento mecanizado com pórtico</t>
  </si>
  <si>
    <t>Dormente de concreto monobloco, bitola larga, taxa de dormentação de 1.750 un/km, fixação elástica Pandrol - posicionamento mecanizado com carregadeira</t>
  </si>
  <si>
    <t>Dormente de concreto monobloco, bitola larga, taxa de dormentação de 1.750 un/km, fixação elástica Pandrol - posicionamento mecanizado com pórtico</t>
  </si>
  <si>
    <t>Dormente de concreto monobloco, bitola métrica, taxa de dormentação de 1.667 un/km, fixação elástica Pandrol - posicionamento mecanizado com carregadeira</t>
  </si>
  <si>
    <t>Dormente de concreto monobloco, bitola métrica, taxa de dormentação de 1.667 un/km, fixação elástica Pandrol - posicionamento mecanizado com pórtico</t>
  </si>
  <si>
    <t>Dormente de concreto monobloco, bitola métrica, taxa de dormentação de 1.750 un/km, fixação elástica Pandrol - posicionamento mecanizado com carregadeira</t>
  </si>
  <si>
    <t>Dormente de concreto monobloco, bitola métrica, taxa de dormentação de 1.750 un/km, fixação elástica Pandrol - posicionamento mecanizado com pórtico</t>
  </si>
  <si>
    <t>Dormente de concreto monobloco, bitola mista, taxa de dormentação de 1.667 un/km, fixação elástica Pandrol - posicionamento mecanizado com carregadeira</t>
  </si>
  <si>
    <t>Dormente de concreto monobloco, bitola mista, taxa de dormentação de 1.667 un/km, fixação elástica Pandrol - posicionamento mecanizado com pórtico</t>
  </si>
  <si>
    <t>Dormente de concreto monobloco, bitola mista, taxa de dormentação de 1.750 un/km, fixação elástica Pandrol - posicionamento mecanizado com carregadeira</t>
  </si>
  <si>
    <t>Dormente de concreto monobloco, bitola mista, taxa de dormentação de 1.750 un/km, fixação elástica Pandrol - posicionamento mecanizado com pórtico</t>
  </si>
  <si>
    <t>Dormente de madeira para ponte, bitola métrica ou larga, para TR45, fixação rígida - posicionamento e assentamento mecanizado</t>
  </si>
  <si>
    <t>Dormente de madeira para ponte, bitola métrica ou larga, para TR57, fixação rígida - posicionamento e assentamento mecanizado</t>
  </si>
  <si>
    <t>Dormente de madeira para ponte, bitola métrica ou larga, para TR68, fixação rígida - posicionamento e assentamento mecanizado</t>
  </si>
  <si>
    <t>Dormente de madeira para ponte, bitola métrica ou larga, para UIC60, fixação rígida - posicionamento e assentamento mecanizado</t>
  </si>
  <si>
    <t>Dormente de madeira, bitola larga ou mista - posicionamento manual</t>
  </si>
  <si>
    <t>Dormente de madeira, bitola larga ou mista, taxa de dormentação de 1.667 un/km - posicionamento mecanizado com carregadeira</t>
  </si>
  <si>
    <t>Dormente de madeira, bitola larga ou mista, taxa de dormentação de 1.750 un/km - posicionamento mecanizado com carregadeira</t>
  </si>
  <si>
    <t>Dormente de madeira, bitola métrica - posicionamento manual</t>
  </si>
  <si>
    <t>Dormente de madeira, bitola métrica, taxa de dormentação de 1.667 un/km - posicionamento mecanizado com carregadeira</t>
  </si>
  <si>
    <t>Dormente de madeira, bitola métrica, taxa de dormentação de 1.750 un/km - posicionamento mecanizado com carregadeira</t>
  </si>
  <si>
    <t>Lançamento de lastro, 10 cm de altura, primeiro levante, descarga de pedra britada de caminhões</t>
  </si>
  <si>
    <t>Posicionamento mecanizado de trilhos</t>
  </si>
  <si>
    <t>Pré-alinhamento manual da grade com dormente de madeira</t>
  </si>
  <si>
    <t>Pré-alinhamento mecanizado da grade</t>
  </si>
  <si>
    <t>Solda aluminotérmica para TR45 com cadinho descartável, executada no campo, para formação de trilho longo soldado (TLS)</t>
  </si>
  <si>
    <t>Solda aluminotérmica para TR57 com cadinho descartável, executada no campo, para formação de trilho longo soldado (TLS)</t>
  </si>
  <si>
    <t>Solda aluminotérmica para TR68 com cadinho descartável, executada no campo, para formação de trilho longo soldado (TLS)</t>
  </si>
  <si>
    <t>Solda aluminotérmica para UIC60 com cadinho descartável, executada no campo, para formação de trilho longo soldado (TLS)</t>
  </si>
  <si>
    <t>Solda elétrica por caldeamento para qualquer perfil de trilho, comprimento de 12 m, em estaleiro para formação de trilho longo soldado</t>
  </si>
  <si>
    <t>Solda elétrica por caldeamento para trilho TR45, comprimento de até 24 m, em via com dormente de concreto para formação de barra ou trilho longo soldado</t>
  </si>
  <si>
    <t>Solda elétrica por caldeamento para trilho TR45, comprimento de até 24 m, em via com dormente de madeira para formação de barra ou trilho longo soldado</t>
  </si>
  <si>
    <t>Trilho TR45, comprimento de 12 m, sobre dormente de concreto, bitola métrica ou larga, taxa de dormentação de 1.667 un/km, tala de junção de 6 furos e fixação elástica Pandrol - posicionamento e assentamento manual</t>
  </si>
  <si>
    <t>Trilho TR45, comprimento de 12 m, sobre dormente de concreto, bitola métrica ou larga, taxa de dormentação de 1.750 un/km, tala de junção de 6 furos e fixação elástica Pandrol - posicionamento e assentamento manual</t>
  </si>
  <si>
    <t>Trilho TR45, comprimento de 12 m, sobre dormente de concreto, bitola mista, taxa de dormentação de 1.667 un/km, tala de junção de 6 furos e fixação elástica Pandrol - posicionamento e assentamento manual</t>
  </si>
  <si>
    <t>Trilho TR45, comprimento de 12 m, sobre dormente de concreto, bitola mista, taxa de dormentação de 1.750 un/km, tala de junção de 6 furos e fixação elástica Pandrol - posicionamento e assentamento manual</t>
  </si>
  <si>
    <t>Trilho TR45, comprimento de 12 m, sobre dormente de madeira, bitola métrica ou larga, taxa de dormentação de 1.667 un/km, tala de junção de 6 furos e fixação rígida - posicionamento e assentamento manual</t>
  </si>
  <si>
    <t>Trilho TR45, comprimento de 12 m, sobre dormente de madeira, bitola métrica ou larga, taxa de dormentação de 1.750 un/km, tala de junção de 6 furos e fixação rígida - posicionamento e assentamento manual</t>
  </si>
  <si>
    <t>Trilho TR45, comprimento de 12 m, sobre dormente de madeira, bitola mista, taxa de dormentação de 1.667 un/km, tala de junção de 6 furos e fixação rígida - posicionamento e assentamento manual</t>
  </si>
  <si>
    <t>Trilho TR45, comprimento de 12 m, sobre dormente de madeira, bitola mista, taxa de dormentação de 1.750 un/km, tala de junção de 6 furos e fixação rígida - posicionamento e assentamento manual</t>
  </si>
  <si>
    <t>Trilho TR45, comprimento de 120 m (TLS), formado por trilhos curtos de 12 m soldados por caldeamento - confecção em estaleiro</t>
  </si>
  <si>
    <t>Trilho TR45, comprimento de 120 m (TLS), sobre dormente de concreto, bitola métrica ou larga, taxa de dormentação de 1.667 un/km, tala de junção de 6 furos e fixação elástica Pandrol - posicionamento e assentamento mecanizado</t>
  </si>
  <si>
    <t>Trilho TR45, comprimento de 120 m (TLS), sobre dormente de concreto, bitola mista, taxa de dormentação de 1.667 un/km, tala de junção de 6 furos e fixação elástica Pandrol - posicionamento e assentamento mecanizado</t>
  </si>
  <si>
    <t>Trilho TR45, comprimento de 120 m (TLS), sobre dormente de concreto, bitola mista, taxa de dormentação de 1.750 un/km, tala de junção de 6 furos e fixação elástica Pandrol - posicionamento e assentamento mecanizado</t>
  </si>
  <si>
    <t>Trilho TR45, comprimento de 120 m (TLS), sobre dormente de madeira, bitola métrica ou larga, taxa de dormentação de 1.667 un/km, tala de junção de 6 furos e fixação elástica Pandrol - posicionamento e assentamento mecanizado</t>
  </si>
  <si>
    <t>Trilho TR45, comprimento de 120 m (TLS), sobre dormente de madeira, bitola métrica ou larga, taxa de dormentação de 1.667 un/km, tala de junção de 6 furos e fixação rígida - posicionamento e assentamento mecanizado</t>
  </si>
  <si>
    <t>Trilho TR45, comprimento de 120 m (TLS), sobre dormente de madeira, bitola métrica ou larga, taxa de dormentação de 1.750 un/km, tala de junção de 6 furos e fixação elástica Pandrol - posicionamento e assentamento mecanizado</t>
  </si>
  <si>
    <t>Trilho TR45, comprimento de 120 m (TLS), sobre dormente de madeira, bitola métrica ou larga, taxa de dormentação de 1.750 un/km, tala de junção de 6 furos e fixação rígida - posicionamento e assentamento mecanizado</t>
  </si>
  <si>
    <t>Trilho TR45, comprimento de 120 m (TLS), sobre dormente de madeira, bitola mista, taxa de dormentação de 1.667 un/km, tala de junção de 6 furos e fixação elástica Pandrol - posicionamento e assentamento mecanizado</t>
  </si>
  <si>
    <t>Trilho TR45, comprimento de 120 m (TLS), sobre dormente de madeira, bitola mista, taxa de dormentação de 1.750 un/km, tala de junção de 6 furos e fixação elástica Pandrol - posicionamento e assentamento mecanizado</t>
  </si>
  <si>
    <t>Trilho TR45, comprimento de 240 m (TLS), formado por trilhos curtos de 12 m soldados por caldeamento - confecção em estaleiro</t>
  </si>
  <si>
    <t>Trilho TR45, comprimento de 240 m (TLS), sobre dormente de concreto, bitola métrica ou larga, taxa de dormentação de 1.667 un/km, tala de junção de 6 furos e fixação elástica Pandrol - posicionamento e assentamento mecanizado</t>
  </si>
  <si>
    <t>Trilho TR45, comprimento de 240 m (TLS), sobre dormente de concreto, bitola métrica ou larga, taxa de dormentação de 1.750 un/km, tala de junção de 6 furos e fixação elástica Pandrol - posicionamento e assentamento mecanizado</t>
  </si>
  <si>
    <t>Trilho TR45, comprimento de 240 m (TLS), sobre dormente de concreto, bitola mista, taxa de dormentação de 1.667 un/km, tala de junção de 6 furos e fixação elástica Pandrol - posicionamento e assentamento mecanizado</t>
  </si>
  <si>
    <t>Trilho TR45, comprimento de 240 m (TLS), sobre dormente de concreto, bitola mista, taxa de dormentação de 1.750 un/km, tala de junção de 6 furos e fixação elástica Pandrol - posicionamento e assentamento mecanizado</t>
  </si>
  <si>
    <t>Trilho TR45, comprimento de 240 m (TLS), sobre dormente de madeira, bitola métrica ou larga, taxa de dormentação de 1.667 un/km, tala de junção de 6 furos e fixação elástica Pandrol - posicionamento e assentamento mecanizado</t>
  </si>
  <si>
    <t>Trilho TR45, comprimento de 240 m (TLS), sobre dormente de madeira, bitola métrica ou larga, taxa de dormentação de 1.667 un/km, tala de junção de 6 furos e fixação rígida - posicionamento e assentamento mecanizado</t>
  </si>
  <si>
    <t>Trilho TR45, comprimento de 240 m (TLS), sobre dormente de madeira, bitola métrica ou larga, taxa de dormentação de 1.750 un/km, tala de junção de 6 furos e fixação elástica Pandrol - posicionamento e assentamento mecanizado</t>
  </si>
  <si>
    <t>Trilho TR45, comprimento de 240 m (TLS), sobre dormente de madeira, bitola métrica ou larga, taxa de dormentação de 1.750 un/km, tala de junção de 6 furos e fixação rígida - posicionamento e assentamento mecanizado</t>
  </si>
  <si>
    <t>Trilho TR45, comprimento de 240 m (TLS), sobre dormente de madeira, bitola mista, taxa de dormentação de 1.667 un/km, tala de junção de 6 furos e fixação elástica Pandrol - posicionamento e assentamento mecanizado</t>
  </si>
  <si>
    <t>Trilho TR45, comprimento de 240 m (TLS), sobre dormente de madeira, bitola mista, taxa de dormentação de 1.750 un/km, tala de junção de 6 furos e fixação elástica Pandrol - posicionamento e assentamento mecanizado</t>
  </si>
  <si>
    <t>Trilho TR57, comprimento de 12 m, sobre dormente de concreto, bitola métrica ou larga, taxa de dormentação de 1.667 un/km, tala de junção de 6 furos e fixação elástica Pandrol - posicionamento e assentamento manual</t>
  </si>
  <si>
    <t>Trilho TR57, comprimento de 12 m, sobre dormente de concreto, bitola métrica ou larga, taxa de dormentação de 1.750 un/km, tala de junção de 6 furos e fixação elástica Pandrol - posicionamento e assentamento manual</t>
  </si>
  <si>
    <t>Trilho TR57, comprimento de 12 m, sobre dormente de concreto, bitola mista, taxa de dormentação de 1.667 un/km, tala de junção de 6 furos e fixação elástica Pandrol - posicionamento e assentamento manual</t>
  </si>
  <si>
    <t>Trilho TR57, comprimento de 12 m, sobre dormente de concreto, bitola mista, taxa de dormentação de 1.750 un/km, tala de junção de 6 furos e fixação elástica Pandrol - posicionamento e assentamento manual</t>
  </si>
  <si>
    <t>Trilho TR57, comprimento de 12 m, sobre dormente de madeira, bitola métrica ou larga, taxa de dormentação de 1.667 un/km, tala de junção de 6 furos e fixação rígida - posicionamento e assentamento manual</t>
  </si>
  <si>
    <t>Trilho TR57, comprimento de 12 m, sobre dormente de madeira, bitola métrica ou larga, taxa de dormentação de 1.750 un/km, tala de junção de 6 furos e fixação rígida - posicionamento e assentamento manual</t>
  </si>
  <si>
    <t>Trilho TR57, comprimento de 12 m, sobre dormente de madeira, bitola mista, taxa de dormentação de 1.667 un/km, tala de junção de 6 furos e fixação rígida - posicionamento e assentamento manual</t>
  </si>
  <si>
    <t>Trilho TR57, comprimento de 12 m, sobre dormente de madeira, bitola mista, taxa de dormentação de 1.750 un/km, tala de junção de 6 furos e fixação rígida - posicionamento e assentamento manual</t>
  </si>
  <si>
    <t>Trilho TR57, comprimento de 120 m (TLS), formado por trilhos curtos de 12 m soldados por caldeamento - confecção em estaleiro</t>
  </si>
  <si>
    <t>Trilho TR57, comprimento de 120 m (TLS), sobre dormente de concreto, bitola métrica ou larga, taxa de dormentação de 1.667 un/km, tala de junção de 6 furos e fixação elástica Pandrol - posicionamento e assentamento mecanizado</t>
  </si>
  <si>
    <t>Trilho TR57, comprimento de 120 m (TLS), sobre dormente de concreto, bitola métrica ou larga, taxa de dormentação de 1.750 un/km, tala de junção de 6 furos e fixação elástica Pandrol - posicionamento e assentamento mecanizado</t>
  </si>
  <si>
    <t>Trilho TR57, comprimento de 120 m (TLS), sobre dormente de concreto, bitola mista, taxa de dormentação de 1.667 un/km, tala de junção de 6 furos e fixação elástica Pandrol - posicionamento e assentamento mecanizado</t>
  </si>
  <si>
    <t>Trilho TR57, comprimento de 120 m (TLS), sobre dormente de concreto, bitola mista, taxa de dormentação de 1.750 un/km, tala de junção de 6 furos e fixação elástica Pandrol - posicionamento e assentamento mecanizado</t>
  </si>
  <si>
    <t>Trilho TR57, comprimento de 120 m (TLS), sobre dormente de madeira, bitola métrica ou larga, taxa de dormentação de 1.667 un/km, tala de junção de 6 furos e fixação elástica Pandrol - posicionamento e assentamento mecanizado</t>
  </si>
  <si>
    <t>Trilho TR57, comprimento de 120 m (TLS), sobre dormente de madeira, bitola métrica ou larga, taxa de dormentação de 1.667 un/km, tala de junção de 6 furos e fixação rígida - posicionamento e assentamento mecanizado</t>
  </si>
  <si>
    <t>Trilho TR57, comprimento de 120 m (TLS), sobre dormente de madeira, bitola métrica ou larga, taxa de dormentação de 1.750 un/km, tala de junção de 6 furos e fixação elástica Pandrol - posicionamento e assentamento mecanizado</t>
  </si>
  <si>
    <t>Trilho TR57, comprimento de 120 m (TLS), sobre dormente de madeira, bitola métrica ou larga, taxa de dormentação de 1.750 un/km, tala de junção de 6 furos e fixação rígida - posicionamento e assentamento mecanizado</t>
  </si>
  <si>
    <t>Trilho TR57, comprimento de 120 m (TLS), sobre dormente de madeira, bitola mista, taxa de dormentação de 1.667 un/km, tala de junção de 6 furos e fixação elástica Pandrol - posicionamento e assentamento mecanizado</t>
  </si>
  <si>
    <t>Trilho TR57, comprimento de 120 m (TLS), sobre dormente de madeira, bitola mista, taxa de dormentação de 1.750 un/km, tala de junção de 6 furos e fixação elástica Pandrol - posicionamento e assentamento mecanizado</t>
  </si>
  <si>
    <t>Trilho TR57, comprimento de 240 m (TLS), formado por trilhos curtos de 12 m soldados por caldeamento - confecção em estaleiro</t>
  </si>
  <si>
    <t>Trilho TR57, comprimento de 240 m (TLS), sobre dormente de concreto, bitola métrica ou larga, taxa de dormentação de 1.667 un/km, tala de junção de 6 furos e fixação elástica Pandrol - posicionamento e assentamento mecanizado</t>
  </si>
  <si>
    <t>Trilho TR57, comprimento de 240 m (TLS), sobre dormente de concreto, bitola métrica ou larga, taxa de dormentação de 1.750 un/km, tala de junção de 6 furos e fixação elástica Pandrol - posicionamento e assentamento mecanizado</t>
  </si>
  <si>
    <t>Trilho TR57, comprimento de 240 m (TLS), sobre dormente de concreto, bitola mista, taxa de dormentação de 1.667 un/km, tala de junção de 6 furos e fixação elástica Pandrol - posicionamento e assentamento mecanizado</t>
  </si>
  <si>
    <t>Trilho TR57, comprimento de 240 m (TLS), sobre dormente de concreto, bitola mista, taxa de dormentação de 1.750 un/km, tala de junção de 6 furos e fixação elástica Pandrol - posicionamento e assentamento mecanizado</t>
  </si>
  <si>
    <t>Trilho TR57, comprimento de 240 m (TLS), sobre dormente de madeira, bitola métrica ou larga, taxa de dormentação de 1.667 un/km, tala de junção de 6 furos e fixação elástica Pandrol - posicionamento e assentamento mecanizado</t>
  </si>
  <si>
    <t>Trilho TR57, comprimento de 240 m (TLS), sobre dormente de madeira, bitola métrica ou larga, taxa de dormentação de 1.667 un/km, tala de junção de 6 furos e fixação rígida - posicionamento e assentamento mecanizado</t>
  </si>
  <si>
    <t>Trilho TR57, comprimento de 240 m (TLS), sobre dormente de madeira, bitola métrica ou larga, taxa de dormentação de 1.750 un/km, tala de junção de 6 furos e fixação elástica Pandrol - posicionamento e assentamento mecanizado</t>
  </si>
  <si>
    <t>Trilho TR57, comprimento de 240 m (TLS), sobre dormente de madeira, bitola métrica ou larga, taxa de dormentação de 1.750 un/km, tala de junção de 6 furos e fixação rígida - posicionamento e assentamento mecanizado</t>
  </si>
  <si>
    <t>Trilho TR57, comprimento de 240 m (TLS), sobre dormente de madeira, bitola mista, taxa de dormentação de 1.667 un/km, tala de junção de 6 furos e fixação elástica Pandrol - posicionamento e assentamento mecanizado</t>
  </si>
  <si>
    <t>Trilho TR57, comprimento de 240 m (TLS), sobre dormente de madeira, bitola mista, taxa de dormentação de 1.750 un/km, tala de junção de 6 furos e fixação elástica Pandrol - posicionamento e assentamento mecanizado</t>
  </si>
  <si>
    <t>Trilho TR68, comprimento de 12 m, sobre dormente de concreto, bitola métrica ou larga, taxa de dormentação de 1.667 un/km, tala de junção de 6 furos e fixação elástica Pandrol - posicionamento e assentamento manual</t>
  </si>
  <si>
    <t>Trilho TR68, comprimento de 12 m, sobre dormente de concreto, bitola métrica ou larga, taxa de dormentação de 1.750 un/km, tala de junção de 6 furos e fixação elástica Pandrol - posicionamento e assentamento manual</t>
  </si>
  <si>
    <t>Trilho TR68, comprimento de 12 m, sobre dormente de concreto, bitola mista, taxa de dormentação de 1.667 un/km, tala de junção de 6 furos e fixação elástica Pandrol - posicionamento e assentamento manual</t>
  </si>
  <si>
    <t>Trilho TR68, comprimento de 12 m, sobre dormente de concreto, bitola mista, taxa de dormentação de 1.750 un/km, tala de junção de 6 furos e fixação elástica Pandrol - posicionamento e assentamento manual</t>
  </si>
  <si>
    <t>Trilho TR68, comprimento de 12 m, sobre dormente de madeira, bitola métrica ou larga, taxa de dormentação de 1.667 un/km, tala de junção de 6 furos e fixação rígida - posicionamento e assentamento manual</t>
  </si>
  <si>
    <t>Trilho TR68, comprimento de 12 m, sobre dormente de madeira, bitola métrica ou larga, taxa de dormentação de 1.750 un/km, tala de junção de 6 furos e fixação rígida - posicionamento e assentamento manual</t>
  </si>
  <si>
    <t>Trilho TR68, comprimento de 12 m, sobre dormente de madeira, bitola mista, taxa de dormentação de 1.667 un/km, tala de junção de 6 furos e fixação rígida - posicionamento e assentamento manual</t>
  </si>
  <si>
    <t>Trilho TR68, comprimento de 12 m, sobre dormente de madeira, bitola mista, taxa de dormentação de 1.750 un/km, tala de junção de 6 furos e fixação rígida - posicionamento e assentamento manual</t>
  </si>
  <si>
    <t>Trilho TR68, comprimento de 120 m (TLS), formado por trilhos curtos de 12 m soldados por caldeamento - confecção em estaleiro</t>
  </si>
  <si>
    <t>Trilho TR68, comprimento de 120 m (TLS), sobre dormente de concreto, bitola métrica ou larga, taxa de dormentação de 1.667 un/km, tala de junção de 6 furos e fixação elástica Pandrol - posicionamento e assentamento mecanizado</t>
  </si>
  <si>
    <t>Trilho TR68, comprimento de 120 m (TLS), sobre dormente de concreto, bitola métrica ou larga, taxa de dormentação de 1.750 un/km, tala de junção de 6 furos e fixação elástica Pandrol - posicionamento e assentamento mecanizado</t>
  </si>
  <si>
    <t>Trilho TR68, comprimento de 120 m (TLS), sobre dormente de concreto, bitola mista, taxa de dormentação de 1.667 un/km, tala de junção de 6 furos e fixação elástica Pandrol - posicionamento e assentamento mecanizado</t>
  </si>
  <si>
    <t>Trilho TR68, comprimento de 120 m (TLS), sobre dormente de concreto, bitola mista, taxa de dormentação de 1.750 un/km, tala de junção de 6 furos e fixação elástica Pandrol - posicionamento e assentamento mecanizado</t>
  </si>
  <si>
    <t>Trilho TR68, comprimento de 120 m (TLS), sobre dormente de madeira, bitola métrica ou larga, taxa de dormentação de 1.667 un/km, tala de junção de 6 furos e fixação elástica Pandrol - posicionamento e assentamento mecanizado</t>
  </si>
  <si>
    <t>Trilho TR68, comprimento de 120 m (TLS), sobre dormente de madeira, bitola métrica ou larga, taxa de dormentação de 1.667 un/km, tala de junção de 6 furos e fixação rígida - posicionamento e assentamento mecanizado</t>
  </si>
  <si>
    <t>Trilho TR68, comprimento de 120 m (TLS), sobre dormente de madeira, bitola métrica ou larga, taxa de dormentação de 1.750 un/km, tala de junção de 6 furos e fixação elástica Pandrol - posicionamento e assentamento mecanizado</t>
  </si>
  <si>
    <t>Trilho TR68, comprimento de 120 m (TLS), sobre dormente de madeira, bitola métrica ou larga, taxa de dormentação de 1.750 un/km, tala de junção de 6 furos e fixação rígida - posicionamento e assentamento mecanizado</t>
  </si>
  <si>
    <t>Trilho TR68, comprimento de 120 m (TLS), sobre dormente de madeira, bitola mista, taxa de dormentação de 1.667 un/km, tala de junção de 6 furos e fixação elástica Pandrol - posicionamento e assentamento mecanizado</t>
  </si>
  <si>
    <t>Trilho TR68, comprimento de 120 m (TLS), sobre dormente de madeira, bitola mista, taxa de dormentação de 1.750 un/km, tala de junção de 6 furos e fixação elástica Pandrol - posicionamento e assentamento mecanizado</t>
  </si>
  <si>
    <t>Trilho TR68, comprimento de 240 m (TLS), formado por trilhos curtos de 12 m soldados por caldeamento - confecção em estaleiro</t>
  </si>
  <si>
    <t>Trilho TR68, comprimento de 240 m (TLS), sobre dormente de concreto, bitola métrica ou larga, taxa de dormentação de 1.667 un/km, tala de junção de 6 furos e fixação elástica Pandrol - posicionamento e assentamento mecanizado</t>
  </si>
  <si>
    <t>Trilho TR68, comprimento de 240 m (TLS), sobre dormente de concreto, bitola métrica ou larga, taxa de dormentação de 1.750 un/km, tala de junção de 6 furos e fixação elástica Pandrol - posicionamento e assentamento mecanizado</t>
  </si>
  <si>
    <t>Trilho TR68, comprimento de 240 m (TLS), sobre dormente de concreto, bitola mista, taxa de dormentação de 1.667 un/km, tala de junção de 6 furos e fixação elástica Pandrol - posicionamento e assentamento mecanizado</t>
  </si>
  <si>
    <t>Trilho TR68, comprimento de 240 m (TLS), sobre dormente de concreto, bitola mista, taxa de dormentação de 1.750 un/km, tala de junção de 6 furos e fixação elástica Pandrol - posicionamento e assentamento mecanizado</t>
  </si>
  <si>
    <t>Trilho TR68, comprimento de 240 m (TLS), sobre dormente de madeira, bitola métrica ou larga, taxa de dormentação de 1.667 un/km, tala de junção de 6 furos e fixação elástica Pandrol - posicionamento e assentamento mecanizado</t>
  </si>
  <si>
    <t>Trilho TR68, comprimento de 240 m (TLS), sobre dormente de madeira, bitola métrica ou larga, taxa de dormentação de 1.667 un/km, tala de junção de 6 furos e fixação rígida - posicionamento e assentamento mecanizado</t>
  </si>
  <si>
    <t>Trilho TR68, comprimento de 240 m (TLS), sobre dormente de madeira, bitola métrica ou larga, taxa de dormentação de 1.750 un/km, tala de junção de 6 furos e fixação elástica Pandrol - posicionamento e assentamento mecanizado</t>
  </si>
  <si>
    <t>Trilho TR68, comprimento de 240 m (TLS), sobre dormente de madeira, bitola métrica ou larga, taxa de dormentação de 1.750 un/km, tala de junção de 6 furos e fixação rígida - posicionamento e assentamento mecanizado</t>
  </si>
  <si>
    <t>Trilho TR68, comprimento de 240 m (TLS), sobre dormente de madeira, bitola mista, taxa de dormentação de 1.667 un/km, tala de junção de 6 furos e fixação elástica Pandrol - posicionamento e assentamento mecanizado</t>
  </si>
  <si>
    <t>Trilho TR68, comprimento de 240 m (TLS), sobre dormente de madeira, bitola mista, taxa de dormentação de 1.750 un/km, tala de junção de 6 furos e fixação elástica Pandrol - posicionamento e assentamento mecanizado</t>
  </si>
  <si>
    <t>Trilho UIC60, comprimento de 12 m, sobre dormente de concreto, bitola métrica ou larga, taxa de dormentação de 1.667 un/km, tala de junção de 6 furos e fixação elástica Pandrol - posicionamento e assentamento manual</t>
  </si>
  <si>
    <t>Trilho UIC60, comprimento de 12 m, sobre dormente de concreto, bitola métrica ou larga, taxa de dormentação de 1.750 un/km, tala de junção de 6 furos e fixação elástica Pandrol - posicionamento e assentamento manual</t>
  </si>
  <si>
    <t>Trilho UIC60, comprimento de 12 m, sobre dormente de concreto, bitola mista, taxa de dormentação de 1.667 un/km, tala de junção de 6 furos e fixação elástica Pandrol - posicionamento e assentamento manual</t>
  </si>
  <si>
    <t>Trilho UIC60, comprimento de 12 m, sobre dormente de concreto, bitola mista, taxa de dormentação de 1.750 un/km, tala de junção de 6 furos e fixação elástica Pandrol - posicionamento e assentamento manual</t>
  </si>
  <si>
    <t>Trilho UIC60, comprimento de 12 m, sobre dormente de madeira, bitola métrica ou larga, taxa de dormentação de 1.667 un/km, tala de junção de 6 furos e fixação rígida - posicionamento e assentamento manual</t>
  </si>
  <si>
    <t>Trilho UIC60, comprimento de 12 m, sobre dormente de madeira, bitola métrica ou larga, taxa de dormentação de 1.750 un/km, tala de junção de 6 furos e fixação rígida - posicionamento e assentamento manual</t>
  </si>
  <si>
    <t>Trilho UIC60, comprimento de 12 m, sobre dormente de madeira, bitola mista, taxa de dormentação de 1.667 un/km, tala de junção de 6 furos e fixação rígida - posicionamento e assentamento manual</t>
  </si>
  <si>
    <t>Trilho UIC60, comprimento de 12 m, sobre dormente de madeira, bitola mista, taxa de dormentação de 1.750 un/km, tala de junção de 6 furos e fixação rígida - posicionamento e assentamento manual</t>
  </si>
  <si>
    <t>Trilho UIC60, comprimento de 120 m (TLS), formado por trilhos curtos de 12 m soldados por caldeamento - confecção em estaleiro</t>
  </si>
  <si>
    <t>Trilho UIC60, comprimento de 120 m (TLS), sobre dormente de concreto, bitola métrica ou larga, taxa de dormentação de 1.667 un/km, tala de junção de 6 furos e fixação elástica Pandrol - posicionamento e assentamento mecanizado</t>
  </si>
  <si>
    <t>Trilho UIC60, comprimento de 120 m (TLS), sobre dormente de concreto, bitola métrica ou larga, taxa de dormentação de 1.750 un/km, tala de junção de 6 furos e fixação elástica Pandrol - posicionamento e assentamento mecanizado</t>
  </si>
  <si>
    <t>Trilho UIC60, comprimento de 120 m (TLS), sobre dormente de concreto, bitola mista, taxa de dormentação de 1.667 un/km, tala de junção de 6 furos e fixação elástica Pandrol - posicionamento e assentamento mecanizado</t>
  </si>
  <si>
    <t>Trilho UIC60, comprimento de 120 m (TLS), sobre dormente de concreto, bitola mista, taxa de dormentação de 1.750 un/km, tala de junção de 6 furos e fixação elástica Pandrol - posicionamento e assentamento mecanizado</t>
  </si>
  <si>
    <t>Trilho UIC60, comprimento de 120 m (TLS), sobre dormente de madeira, bitola métrica ou larga, taxa de dormentação de 1.667 un/km, tala de junção de 6 furos e fixação elástica Pandrol - posicionamento e assentamento mecanizado</t>
  </si>
  <si>
    <t>Trilho UIC60, comprimento de 120 m (TLS), sobre dormente de madeira, bitola métrica ou larga, taxa de dormentação de 1.667 un/km, tala de junção de 6 furos e fixação rígida - posicionamento e assentamento mecanizado</t>
  </si>
  <si>
    <t>Trilho UIC60, comprimento de 120 m (TLS), sobre dormente de madeira, bitola métrica ou larga, taxa de dormentação de 1.750 un/km, tala de junção de 6 furos e fixação elástica Pandrol - posicionamento e assentamento mecanizado</t>
  </si>
  <si>
    <t>Trilho UIC60, comprimento de 120 m (TLS), sobre dormente de madeira, bitola métrica ou larga, taxa de dormentação de 1.750 un/km, tala de junção de 6 furos e fixação rígida - posicionamento e assentamento mecanizado</t>
  </si>
  <si>
    <t>Trilho UIC60, comprimento de 120 m (TLS), sobre dormente de madeira, bitola mista, taxa de dormentação de 1.667 un/km, tala de junção de 6 furos e fixação elástica Pandrol - posicionamento e assentamento mecanizado</t>
  </si>
  <si>
    <t>Trilho UIC60, comprimento de 120 m (TLS), sobre dormente de madeira, bitola mista, taxa de dormentação de 1.750 un/km, tala de junção de 6 furos e fixação elástica Pandrol - posicionamento e assentamento mecanizado</t>
  </si>
  <si>
    <t>Trilho UIC60, comprimento de 240 m (TLS), formado por trilhos curtos de 12 m soldados por caldeamento - confecção em estaleiro</t>
  </si>
  <si>
    <t>Trilho UIC60, comprimento de 240 m (TLS), sobre dormente de concreto, bitola métrica ou larga, taxa de dormentação de 1.667 un/km, tala de junção de 6 furos e fixação elástica Pandrol - posicionamento e assentamento mecanizado</t>
  </si>
  <si>
    <t>Trilho UIC60, comprimento de 240 m (TLS), sobre dormente de concreto, bitola métrica ou larga, taxa de dormentação de 1.750 un/km, tala de junção de 6 furos e fixação elástica Pandrol - posicionamento e assentamento mecanizado</t>
  </si>
  <si>
    <t>Trilho UIC60, comprimento de 240 m (TLS), sobre dormente de concreto, bitola mista, taxa de dormentação de 1.667 un/km, tala de junção de 6 furos e fixação elástica Pandrol - posicionamento e assentamento mecanizado</t>
  </si>
  <si>
    <t>Trilho UIC60, comprimento de 240 m (TLS), sobre dormente de concreto, bitola mista, taxa de dormentação de 1.750 un/km, tala de junção de 6 furos e fixação elástica Pandrol - posicionamento e assentamento mecanizado</t>
  </si>
  <si>
    <t>Trilho UIC60, comprimento de 240 m (TLS), sobre dormente de madeira, bitola métrica ou larga, taxa de dormentação de 1.667 un/km, tala de junção de 6 furos e fixação elástica Pandrol - posicionamento e assentamento mecanizado</t>
  </si>
  <si>
    <t>Trilho UIC60, comprimento de 240 m (TLS), sobre dormente de madeira, bitola métrica ou larga, taxa de dormentação de 1.667 un/km, tala de junção de 6 furos e fixação rígida - posicionamento e assentamento mecanizado</t>
  </si>
  <si>
    <t>Trilho UIC60, comprimento de 240 m (TLS), sobre dormente de madeira, bitola métrica ou larga, taxa de dormentação de 1.750 un/km, tala de junção de 6 furos e fixação elástica Pandrol - posicionamento e assentamento mecanizado</t>
  </si>
  <si>
    <t>Trilho UIC60, comprimento de 240 m (TLS), sobre dormente de madeira, bitola métrica ou larga, taxa de dormentação de 1.750 un/km, tala de junção de 6 furos e fixação rígida - posicionamento e assentamento mecanizado</t>
  </si>
  <si>
    <t>Trilho UIC60, comprimento de 240 m (TLS), sobre dormente de madeira, bitola mista, taxa de dormentação de 1.667 un/km, tala de junção de 6 furos e fixação elástica Pandrol - posicionamento e assentamento mecanizado</t>
  </si>
  <si>
    <t>Trilho UIC60, comprimento de 240 m (TLS), sobre dormente de madeira, bitola mista, taxa de dormentação de 1.750 un/km, tala de junção de 6 furos e fixação elástica Pandrol - posicionamento e assentamento mecanizado</t>
  </si>
  <si>
    <t>Confecção de fôrma metálica em chapa 1/8" para poita trapezoidal</t>
  </si>
  <si>
    <t>Confecção de forma metálica em chapa 3/16" para poita trapezoidal</t>
  </si>
  <si>
    <t>Fôrma em chapa metálica 1/8" para cabeça de tirantes - utilização de 50 vezes - confecção, instalação e retirada</t>
  </si>
  <si>
    <t>Fôrma metálica curva em chapa 3/16" reforçada com nervuras de 40 mm x 3/16" dispostas em grelhas de 40 x 60 cm - utilização de 100 vezes - confecção, instalação e retirada</t>
  </si>
  <si>
    <t>Fôrma metálica em chapa 1/8" para poita trapezoidal - utilização de 50 vezes - montagem, instalação e retirada</t>
  </si>
  <si>
    <t>Fôrma metálica em chapa 1/8" reforçada com nervuras de 40 mm x 1/8" dispostas em grelhas de 40 x 60 cm - utilização de 100 vezes - confecção, instalação e retirada</t>
  </si>
  <si>
    <t>Fôrma metálica em chapa 3/16" para poita trapezoidal - utilização de 50 vezes - montagem, instalação e retirada</t>
  </si>
  <si>
    <t>Fôrma metálica em chapa 3/16" reforçada com nervuras de 40 mm x 3/16" dispostas em grelhas de 40 x 60 cm - utilização de 100 vezes - confecção, instalação e retirada</t>
  </si>
  <si>
    <t>Fôrma metálica para aduelas de bueiros celulares de concreto pré-moldados - utilização de 100 vezes - confecção, instalação e retirada</t>
  </si>
  <si>
    <t>Fôrma metálica para guarda-corpo de concreto - utilização de 50 vezes - confecção</t>
  </si>
  <si>
    <t>Fôrma metálica para pavimento de concreto - utilização de 100 vezes - confecção, instalação e retirada</t>
  </si>
  <si>
    <t>Fôrma metálica para tetrápode - utilização de 100 vezes - confecção, instalação e retirada</t>
  </si>
  <si>
    <t>Fôrma metálica para viga de concreto pré-moldada protendida para OAE - utilização de 20 vezes - confecção, instalação e retirada</t>
  </si>
  <si>
    <t>Fôrma metálica para Xbloc - utilização de 100 vezes - confecção, instalação e retirada</t>
  </si>
  <si>
    <t>Fôrmas curvas de compensado plastificado 10 mm - uso geral - utilização de 2 vezes - confecção, instalação e retirada</t>
  </si>
  <si>
    <t>Fôrmas curvas de compensado resinado 10 mm - uso geral - utilização de 2 vezes - confecção, instalação e retirada</t>
  </si>
  <si>
    <t>Fôrmas de compensado plastificado 10 mm - uso geral - utilização de 1 vez - confecção, instalação e retirada</t>
  </si>
  <si>
    <t>Fôrmas de compensado plastificado 10 mm - uso geral - utilização de 2 vezes - confecção, instalação e retirada</t>
  </si>
  <si>
    <t>Fôrmas de compensado plastificado 10 mm - uso geral - utilização de 3 vezes - confecção, instalação e retirada</t>
  </si>
  <si>
    <t>Fôrmas de compensado plastificado 12 mm - uso geral - utilização de 1 vez - confecção, instalação e retirada</t>
  </si>
  <si>
    <t>Fôrmas de compensado plastificado 12 mm - uso geral - utilização de 2 vezes - confecção, instalação e retirada</t>
  </si>
  <si>
    <t>Fôrmas de compensado plastificado 12 mm - uso geral - utilização de 3 vezes - confecção, instalação e retirada</t>
  </si>
  <si>
    <t>Fôrmas de compensado plastificado 14 mm - uso geral - utilização de 1 vez - confecção, instalação e retirada</t>
  </si>
  <si>
    <t>Fôrmas de compensado resinado 10 mm - uso geral - utilização de 1 vez - confecção, instalação e retirada</t>
  </si>
  <si>
    <t>Fôrmas de compensado resinado 10 mm - uso geral - utilização de 2 vezes - confecção, instalação e retirada</t>
  </si>
  <si>
    <t>Fôrmas de compensado resinado 10 mm - uso geral - utilização de 3 vezes - confecção, instalação e retirada</t>
  </si>
  <si>
    <t>Fôrmas de compensado resinado 12 mm - uso geral - utilização de 1 vez - confecção, instalação e retirada</t>
  </si>
  <si>
    <t>Fôrmas de compensado resinado 12 mm - uso geral - utilização de 2 vezes - confecção, instalação e retirada</t>
  </si>
  <si>
    <t>Fôrmas de compensado resinado 12 mm - uso geral - utilização de 3 vezes - confecção, instalação e retirada</t>
  </si>
  <si>
    <t>Fôrmas de compensado resinado 14 mm - uso geral - utilização de 1 vez - confecção, instalação e retirada</t>
  </si>
  <si>
    <t>Fôrmas de compensado resinado 14 mm - uso geral - utilização de 2 vezes - confecção, instalação e retirada</t>
  </si>
  <si>
    <t>Fôrmas de compensado resinado 14 mm - uso geral - utilização de 3 vezes - confecção, instalação e retirada</t>
  </si>
  <si>
    <t>Fôrmas de tábuas de pinho - utilização de 1 vez - confecção, instalação e retirada</t>
  </si>
  <si>
    <t>Fôrmas de tábuas de pinho - utilização de 2 vezes - confecção, instalação e retirada</t>
  </si>
  <si>
    <t>Fôrmas de tábuas de pinho - utilização de 3 vezes - confecção, instalação e retirada</t>
  </si>
  <si>
    <t>Fôrmas de tábuas de pinho para dispositivos de drenagem - utilização de 3 vezes - confecção, instalação e retirada</t>
  </si>
  <si>
    <t>Fôrmas de tábuas de pinho para drenos - utilização de 5 vezes - confecção, instalação e retirada</t>
  </si>
  <si>
    <t>Fôrmas de tábuas de pinho para elementos estruturais dos arcos metálicos - utilização de 3 vezes - confecção, instalação e retirada</t>
  </si>
  <si>
    <t>Guia de madeira de 2,5 x 10,0 cm - confecção e instalação</t>
  </si>
  <si>
    <t>Guia de madeira de 2,5 x 7,0 cm - confecção e instalação</t>
  </si>
  <si>
    <t>Guia de madeira de 2,5 x 8,0 cm - confecção e instalação</t>
  </si>
  <si>
    <t>Gabião caixa 2 x 1 x 0,50 m - Zn/Al + PVC - D = 2,4 mm - pedra de mão comercial - fornecimento e assentamento</t>
  </si>
  <si>
    <t>Gabião caixa 2 x 1 x 0,50 m - Zn/Al + PVC - D = 2,4 mm - pedra de mão produzida - confecção e assentamento</t>
  </si>
  <si>
    <t>Gabião caixa 2 x 1 x 0,50 m Zn/Al - D = 2,7 mm - pedra de mão comercial - fornecimento e assentamento</t>
  </si>
  <si>
    <t>Gabião caixa 2 x 1 x 0,50 m Zn/Al - D = 2,7 mm - pedra de mão produzida - confecção e assentamento</t>
  </si>
  <si>
    <t>Gabião caixa 2 x 1 x 1,00 m - Zn/Al + PVC - D = 2,4 mm - pedra de mão comercial - fornecimento e assentamento</t>
  </si>
  <si>
    <t>Gabião caixa 2 x 1 x 1,00 m - Zn/Al + PVC - D = 2,4 mm - pedra de mão produzida - confecção e assentamento</t>
  </si>
  <si>
    <t>Gabião caixa 2 x 1 x 1,00 m Zn/Al - D = 2,7 mm - pedra de mão comercial - fornecimento e assentamento</t>
  </si>
  <si>
    <t>Gabião caixa 2 x 1 x 1,00 m Zn/Al - D = 2,7 mm - pedra de mão produzida - confecção e assentamento</t>
  </si>
  <si>
    <t>Gabião colchão espessura 0,17 m - Zn/Al + PVC - D = 2,0 mm - pedra de mão comercial - fornecimento e assentamento</t>
  </si>
  <si>
    <t>Gabião colchão espessura 0,17 m - Zn/Al + PVC - D = 2,0 mm - pedra de mão produzida - confecção e assentamento</t>
  </si>
  <si>
    <t>Gabião colchão espessura 0,23 m - Zn/Al + PVC - D = 2,0 mm - pedra de mão comercial - fornecimento e assentamento</t>
  </si>
  <si>
    <t>Gabião colchão espessura 0,23 m - Zn/Al + PVC - D = 2,0 mm - pedra de mão produzida - confecção e assentamento</t>
  </si>
  <si>
    <t>Gabião colchão espessura 0,30 m - Zn/Al + PVC - D = 2,0 mm - pedra de mão comercial - fornecimento e assentamento</t>
  </si>
  <si>
    <t>Gabião colchão espessura 0,30 m - Zn/Al + PVC - D = 2,0 mm - pedra de mão produzida - confecção e assentamento</t>
  </si>
  <si>
    <t>Gabião saco - diâmetro = 0,65 m - Zn/Al + PVC - D = 2,4 mm - pedra de mão comercial - fornecimento e assentamento</t>
  </si>
  <si>
    <t>Gabião saco - diâmetro = 0,65 m - Zn/Al + PVC - D = 2,4 mm - pedra de mão produzida - confecção e assentamento</t>
  </si>
  <si>
    <t>Carga, transporte e descarga de material pétreo para molhes com o uso de batelões e escavadeira hidráulica - DMT de 0 a 300 m</t>
  </si>
  <si>
    <t>Carga, transporte e descarga de material pétreo para molhes com o uso de batelões e escavadeira hidráulica - DMT de 1.200 a 1.500 m</t>
  </si>
  <si>
    <t>Carga, transporte e descarga de material pétreo para molhes com o uso de batelões e escavadeira hidráulica - DMT de 1.500 a 1.800 m</t>
  </si>
  <si>
    <t>Carga, transporte e descarga de material pétreo para molhes com o uso de batelões e escavadeira hidráulica - DMT de 1.800 a 2.100 m</t>
  </si>
  <si>
    <t>Carga, transporte e descarga de material pétreo para molhes com o uso de batelões e escavadeira hidráulica - DMT de 2.100 a 2.400 m</t>
  </si>
  <si>
    <t>Carga, transporte e descarga de material pétreo para molhes com o uso de batelões e escavadeira hidráulica - DMT de 2.400 a 2.700 m</t>
  </si>
  <si>
    <t>Carga, transporte e descarga de material pétreo para molhes com o uso de batelões e escavadeira hidráulica - DMT de 2.700 a 3.000 m</t>
  </si>
  <si>
    <t>Carga, transporte e descarga de material pétreo para molhes com o uso de batelões e escavadeira hidráulica - DMT de 3.000 m</t>
  </si>
  <si>
    <t>Carga, transporte e descarga de material pétreo para molhes com o uso de batelões e escavadeira hidráulica - DMT de 300 a 600 m</t>
  </si>
  <si>
    <t>Carga, transporte e descarga de material pétreo para molhes com o uso de batelões e escavadeira hidráulica - DMT de 600 a 900 m</t>
  </si>
  <si>
    <t>Carga, transporte e descarga de material pétreo para molhes com o uso de batelões e escavadeira hidráulica - DMT de 900 a 1.200 m</t>
  </si>
  <si>
    <t>Escavação, carga e transporte de material pétreo para a subcarapaça - caminho de serviço em leito natural - DMT de 1.000 a 1.200 m - com caminhão basculante de 8 m³</t>
  </si>
  <si>
    <t>Escavação, carga e transporte de material pétreo para a subcarapaça - caminho de serviço em leito natural - DMT de 1.200 a 1.400 m - com caminhão basculante de 8 m³</t>
  </si>
  <si>
    <t>Escavação, carga e transporte de material pétreo para a subcarapaça - caminho de serviço em leito natural - DMT de 1.400 a 1.600 m - com caminhão basculante de 8 m³</t>
  </si>
  <si>
    <t>Escavação, carga e transporte de material pétreo para a subcarapaça - caminho de serviço em leito natural - DMT de 1.600 a 1.800 m - com caminhão basculante de 8 m³</t>
  </si>
  <si>
    <t>Escavação, carga e transporte de material pétreo para a subcarapaça - caminho de serviço em leito natural - DMT de 1.800 a 2.000 m - com caminhão basculante de 8 m³</t>
  </si>
  <si>
    <t>Escavação, carga e transporte de material pétreo para a subcarapaça - caminho de serviço em leito natural - DMT de 2.000 a 2.500 m - com caminhão basculante de 8 m³</t>
  </si>
  <si>
    <t>Escavação, carga e transporte de material pétreo para a subcarapaça - caminho de serviço em leito natural - DMT de 2.500 a 3.000 m - com caminhão basculante de 8 m³</t>
  </si>
  <si>
    <t>Escavação, carga e transporte de material pétreo para a subcarapaça - caminho de serviço em leito natural - DMT de 3.000 m - com caminhão basculante de 8 m³</t>
  </si>
  <si>
    <t>Escavação, carga e transporte de material pétreo para a subcarapaça - caminho de serviço em revestimento primário - DMT de 1.000 a 1.200 m - com caminhão basculante de 8 m³</t>
  </si>
  <si>
    <t>Escavação, carga e transporte de material pétreo para a subcarapaça - caminho de serviço em revestimento primário - DMT de 1.200 a 1.400 m - com caminhão basculante de 8 m³</t>
  </si>
  <si>
    <t>Escavação, carga e transporte de material pétreo para a subcarapaça - caminho de serviço em revestimento primário - DMT de 1.400 a 1.600 m - com caminhão basculante de 8 m³</t>
  </si>
  <si>
    <t>Escavação, carga e transporte de material pétreo para a subcarapaça - caminho de serviço em revestimento primário - DMT de 1.600 a 1.800 m - com caminhão basculante de 8 m³</t>
  </si>
  <si>
    <t>Escavação, carga e transporte de material pétreo para a subcarapaça - caminho de serviço em revestimento primário - DMT de 1.800 a 2.000 m - com caminhão basculante de 8 m³</t>
  </si>
  <si>
    <t>Escavação, carga e transporte de material pétreo para a subcarapaça - caminho de serviço em revestimento primário - DMT de 2.000 a 2.500 m - com caminhão basculante de 8 m³</t>
  </si>
  <si>
    <t>Escavação, carga e transporte de material pétreo para a subcarapaça - caminho de serviço em revestimento primário - DMT de 2.500 a 3.000 m - com caminhão basculante de 8 m³</t>
  </si>
  <si>
    <t>Escavação, carga e transporte de material pétreo para a subcarapaça - caminho de serviço em revestimento primário - DMT de 3.000 m - com caminhão basculante de 8 m³</t>
  </si>
  <si>
    <t>Escavação, carga e transporte de material pétreo para a subcarapaça - caminho de serviço pavimentado - DMT de 1.000 a 1.200 m - com caminhão basculante de 8 m³</t>
  </si>
  <si>
    <t>Escavação, carga e transporte de material pétreo para a subcarapaça - caminho de serviço pavimentado - DMT de 1.200 a 1.400 m - com caminhão basculante de 8 m³</t>
  </si>
  <si>
    <t>Escavação, carga e transporte de material pétreo para a subcarapaça - caminho de serviço pavimentado - DMT de 1.400 a 1.600 m - com caminhão basculante de 8 m³</t>
  </si>
  <si>
    <t>Escavação, carga e transporte de material pétreo para a subcarapaça - caminho de serviço pavimentado - DMT de 1.600 a 1.800 m - com caminhão basculante de 8 m³</t>
  </si>
  <si>
    <t>Escavação, carga e transporte de material pétreo para a subcarapaça - caminho de serviço pavimentado - DMT de 1.800 a 2.000 m - com caminhão basculante de 8 m³</t>
  </si>
  <si>
    <t>Escavação, carga e transporte de material pétreo para a subcarapaça - caminho de serviço pavimentado - DMT de 2.000 a 2.500 m - com caminhão basculante de 8 m³</t>
  </si>
  <si>
    <t>Escavação, carga e transporte de material pétreo para a subcarapaça - caminho de serviço pavimentado - DMT de 2.500 a 3.000 m - com caminhão basculante de 8 m³</t>
  </si>
  <si>
    <t>Escavação, carga e transporte de material pétreo para a subcarapaça - caminho de serviço pavimentado - DMT de 3.000 m - com caminhão basculante de 8 m³</t>
  </si>
  <si>
    <t>Escavação, carga e transporte de material pétreo para o núcleo - caminho de serviço em leito natural - DMT de 1.000 a 1.200 m - com caminhão basculante de 8 m³</t>
  </si>
  <si>
    <t>Escavação, carga e transporte de material pétreo para o núcleo - caminho de serviço em leito natural - DMT de 1.200 a 1.400 m - com caminhão basculante de 8 m³</t>
  </si>
  <si>
    <t>Escavação, carga e transporte de material pétreo para o núcleo - caminho de serviço em leito natural - DMT de 1.400 a 1.600 m - com caminhão basculante de 8 m³</t>
  </si>
  <si>
    <t>Escavação, carga e transporte de material pétreo para o núcleo - caminho de serviço em leito natural - DMT de 1.600 a 1.800 m - com caminhão basculante de 8 m³</t>
  </si>
  <si>
    <t>Escavação, carga e transporte de material pétreo para o núcleo - caminho de serviço em leito natural - DMT de 1.800 a 2.000 m - com caminhão basculante de 8 m³</t>
  </si>
  <si>
    <t>Escavação, carga e transporte de material pétreo para o núcleo - caminho de serviço em leito natural - DMT de 2.000 a 2.500 m - com caminhão basculante de 8 m³</t>
  </si>
  <si>
    <t>Escavação, carga e transporte de material pétreo para o núcleo - caminho de serviço em leito natural - DMT de 2.500 a 3.000 m - com caminhão basculante de 8 m³</t>
  </si>
  <si>
    <t>Escavação, carga e transporte de material pétreo para o núcleo - caminho de serviço em leito natural - DMT de 3.000 m - com caminhão basculante de 8 m³</t>
  </si>
  <si>
    <t>Escavação, carga e transporte de material pétreo para o núcleo - caminho de serviço em revestimento primário - DMT de 1.000 a 1.200 m - com caminhão basculante de 8 m³</t>
  </si>
  <si>
    <t>Escavação, carga e transporte de material pétreo para o núcleo - caminho de serviço em revestimento primário - DMT de 1.200 a 1.400 m - com caminhão basculante de 8 m³</t>
  </si>
  <si>
    <t>Escavação, carga e transporte de material pétreo para o núcleo - caminho de serviço em revestimento primário - DMT de 1.400 a 1.600 m - com caminhão basculante de 8 m³</t>
  </si>
  <si>
    <t>Escavação, carga e transporte de material pétreo para o núcleo - caminho de serviço em revestimento primário - DMT de 1.600 a 1.800 m - com caminhão basculante de 8 m³</t>
  </si>
  <si>
    <t>Escavação, carga e transporte de material pétreo para o núcleo - caminho de serviço em revestimento primário - DMT de 1.800 a 2.000 m - com caminhão basculante de 8 m³</t>
  </si>
  <si>
    <t>Escavação, carga e transporte de material pétreo para o núcleo - caminho de serviço em revestimento primário - DMT de 2.000 a 2.500 m - com caminhão basculante de 8 m³</t>
  </si>
  <si>
    <t>Escavação, carga e transporte de material pétreo para o núcleo - caminho de serviço em revestimento primário - DMT de 2.500 a 3.000 m - com caminhão basculante de 8 m³</t>
  </si>
  <si>
    <t>Escavação, carga e transporte de material pétreo para o núcleo - caminho de serviço em revestimento primário - DMT de 3.000 m - com caminhão basculante de 8 m³</t>
  </si>
  <si>
    <t>Escavação, carga e transporte de material pétreo para o núcleo - caminho de serviço pavimentado - DMT de 1.000 a 1.200 m - com caminhão basculante de 8 m³</t>
  </si>
  <si>
    <t>Escavação, carga e transporte de material pétreo para o núcleo - caminho de serviço pavimentado - DMT de 1.200 a 1.400 m - com caminhão basculante de 8 m³</t>
  </si>
  <si>
    <t>Escavação, carga e transporte de material pétreo para o núcleo - caminho de serviço pavimentado - DMT de 1.400 a 1.600 m - com caminhão basculante de 8 m³</t>
  </si>
  <si>
    <t>Escavação, carga e transporte de material pétreo para o núcleo - caminho de serviço pavimentado - DMT de 1.600 a 1.800 m - com caminhão basculante de 8 m³</t>
  </si>
  <si>
    <t>Escavação, carga e transporte de material pétreo para o núcleo - caminho de serviço pavimentado - DMT de 1.800 a 2.000 m - com caminhão basculante de 8 m³</t>
  </si>
  <si>
    <t>Escavação, carga e transporte de material pétreo para o núcleo - caminho de serviço pavimentado - DMT de 2.000 a 2.500 m - com caminhão basculante de 8 m³</t>
  </si>
  <si>
    <t>Escavação, carga e transporte de material pétreo para o núcleo - caminho de serviço pavimentado - DMT de 2.500 a 3.000 m - com caminhão basculante de 8 m³</t>
  </si>
  <si>
    <t>Escavação, carga e transporte de material pétreo para o núcleo - caminho de serviço pavimentado - DMT de 3.000 m - com caminhão basculante de 8 m³</t>
  </si>
  <si>
    <t>Espalhamento e conformação de material pétreo para núcleo</t>
  </si>
  <si>
    <t>Espalhamento e conformação de material pétreo para subcarapaça</t>
  </si>
  <si>
    <t>Fabricação de tetrápode de 10 t - concreto fck = 20 MPa - areia e brita comerciais</t>
  </si>
  <si>
    <t>Fabricação de tetrápode de 10 t - concreto fck = 20 MPa - areia extraída e brita produzida</t>
  </si>
  <si>
    <t>Fabricação de tetrápode de 11 t - concreto fck = 20 MPa - areia e brita comerciais</t>
  </si>
  <si>
    <t>Fabricação de tetrápode de 11 t - concreto fck = 20 MPa - areia extraída e brita produzida</t>
  </si>
  <si>
    <t>Fabricação de tetrápode de 12 t - concreto fck = 20 MPa - areia e brita comerciais</t>
  </si>
  <si>
    <t>Fabricação de tetrápode de 12 t - concreto fck = 20 MPa - areia extraída e brita produzida</t>
  </si>
  <si>
    <t>Fabricação de tetrápode de 8 t - concreto fck = 20 MPa - areia e brita comerciais</t>
  </si>
  <si>
    <t>Fabricação de tetrápode de 8 t - concreto fck = 20 MPa - areia extraída e brita produzida</t>
  </si>
  <si>
    <t>Fabricação de tetrápode de 9 t - concreto fck = 20 MPa - areia e brita comerciais</t>
  </si>
  <si>
    <t>Fabricação de tetrápode de 9 t - concreto fck = 20 MPa - areia extraída e brita produzida</t>
  </si>
  <si>
    <t>Fabricação de Xbloc de 10 t - concreto fck = 20 MPa - areia e brita comerciais</t>
  </si>
  <si>
    <t>Fabricação de Xbloc de 10 t - concreto fck = 20 MPa - areia extraída e brita produzida</t>
  </si>
  <si>
    <t>Fabricação de Xbloc de 11 t - concreto fck = 20 MPa - areia e brita comerciais</t>
  </si>
  <si>
    <t>Fabricação de Xbloc de 11 t - concreto fck = 20 MPa - areia extraída e brita produzida</t>
  </si>
  <si>
    <t>Fabricação de Xbloc de 12 t - concreto fck = 20 MPa - areia e brita comerciais</t>
  </si>
  <si>
    <t>Fabricação de Xbloc de 12 t - concreto fck = 20 MPa - areia extraída e brita produzida</t>
  </si>
  <si>
    <t>Fabricação de Xbloc de 8 t - concreto fck = 20 MPa - areia e brita comerciais</t>
  </si>
  <si>
    <t>Fabricação de Xbloc de 8 t - concreto fck = 20 MPa - areia extraída e brita produzida</t>
  </si>
  <si>
    <t>Fabricação de Xbloc de 9 t - concreto fck = 20 MPa - areia e brita comerciais</t>
  </si>
  <si>
    <t>Fabricação de Xbloc de 9 t - concreto fck = 20 MPa - areia extraída e brita produzida</t>
  </si>
  <si>
    <t>Lançamento de blocos artificias de concreto</t>
  </si>
  <si>
    <t>Seleção de material pétreo para a carapaça e subcarapaça</t>
  </si>
  <si>
    <t>Seleção de material pétreo para o núcleo</t>
  </si>
  <si>
    <t>Ancoragem de defensa maleável dupla - fornecimento e implantação</t>
  </si>
  <si>
    <t>Ancoragem de defensa maleável simples - fornecimento e implantação</t>
  </si>
  <si>
    <t>Ancoragem de defensa semimaleável dupla - fornecimento e implantação</t>
  </si>
  <si>
    <t>Ancoragem de defensa semimaleável simples - fornecimento e implantação</t>
  </si>
  <si>
    <t>Barreira dupla de concreto, armada, pré-moldada (perfil New Jersey) - L &gt; 3,00 m e H = 1.070 mm</t>
  </si>
  <si>
    <t>Barreira dupla de concreto, armada, pré-moldada (perfil New Jersey) - L &gt; 3,00 m e H = 810 mm</t>
  </si>
  <si>
    <t>Barreira dupla de concreto, não armada, moldada no local (perfil F) - H = 810 + 100 mm</t>
  </si>
  <si>
    <t>Barreira dupla de concreto, não armada, moldada no local (perfil New Jersey) - H = 810 + 100 mm</t>
  </si>
  <si>
    <t>Barreira dupla de concreto, não armada, moldada no local, com extrusora (perfil F) - H = 810 + 100 mm</t>
  </si>
  <si>
    <t>Barreira dupla de concreto, não armada, moldada no local, com extrusora (perfil New Jersey) - H = 810 + 100 mm</t>
  </si>
  <si>
    <t>Barreira simples de concreto, armada, pré-moldada (perfil New Jersey) - L &gt; 3,00 m e H = 1.070 mm</t>
  </si>
  <si>
    <t>Barreira simples de concreto, armada, pré-moldada (perfil New Jersey) - L &gt; 3,00 m e H = 810 mm</t>
  </si>
  <si>
    <t>Barreira simples de concreto, não armada, moldada no local (perfil F) - H = 810 + 100 mm</t>
  </si>
  <si>
    <t>Barreira simples de concreto, não armada, moldada no local (perfil New Jersey) - H = 810 + 100 mm</t>
  </si>
  <si>
    <t>Barreira simples de concreto, não armada, moldada no local, com extrusora (perfil F) - H = 810 + 100 mm</t>
  </si>
  <si>
    <t>Barreira simples de concreto, não armada, moldada no local, com extrusora (perfil New Jersey) - H = 810 + 100 mm</t>
  </si>
  <si>
    <t>Cerca com 4 fios de arame farpado e mourão de concreto de seção quadrada de 11 cm a cada 2,5 m e esticador de 15 cm a cada 50 m - areia e brita comerciais</t>
  </si>
  <si>
    <t>Cerca com 4 fios de arame farpado e mourão de concreto de seção quadrada de 11 cm a cada 2,5 m e esticador de 15 cm a cada 50 m - areia extraída e brita produzida</t>
  </si>
  <si>
    <t>Cerca com 4 fios de arame farpado e mourão de concreto de seção triangular de 11 cm a cada 2,5 m e esticador de 15 cm a cada 50 m - areia e brita comerciais</t>
  </si>
  <si>
    <t>Cerca com 4 fios de arame farpado e mourão de concreto de seção triangular de 11 cm a cada 2,5 m e esticador de 15 cm a cada 50 m - areia extraída e brita produzida</t>
  </si>
  <si>
    <t>Cerca com 4 fios de arame farpado e mourão de madeira a cada 2,5 m e esticador a cada 50 m</t>
  </si>
  <si>
    <t>Cerca com 4 fios de arame liso galvanizado e mourão de madeira a cada 2,5 m e esticador a cada 50 m</t>
  </si>
  <si>
    <t>Confecção de barreira dupla de concreto, armada, pré-moldada (perfil New Jersey) - L &gt; 3,00 m e H = 1.070 mm</t>
  </si>
  <si>
    <t>Confecção de barreira dupla de concreto, armada, pré-moldada (perfil New Jersey) - L &gt; 3,00 m e H = 810 mm</t>
  </si>
  <si>
    <t>Confecção de barreira simples de concreto, armada, pré-moldada (perfil New Jersey) - L &gt; 3,00 m e H = 1.070 mm</t>
  </si>
  <si>
    <t>Confecção de barreira simples de concreto, armada, pré-moldada (perfil New Jersey) - L &gt; 3,00 m e H = 810 mm</t>
  </si>
  <si>
    <t>Defensa maleável dupla - fornecimento e implantação</t>
  </si>
  <si>
    <t>Defensa maleável simples - fornecimento e implantação</t>
  </si>
  <si>
    <t>Defensa semimaleável dupla - fornecimento e implantação</t>
  </si>
  <si>
    <t>Defensa semimaleável simples - fornecimento e implantação</t>
  </si>
  <si>
    <t>Fabricação de mourão de concreto esticador - seção quadrada de 15 cm - areia e brita comerciais</t>
  </si>
  <si>
    <t>Fabricação de mourão de concreto esticador - seção quadrada de 15 cm - areia extraída e brita produzida</t>
  </si>
  <si>
    <t>Fabricação de mourão de concreto esticador - seção triangular de 15 cm - areia e brita comercias</t>
  </si>
  <si>
    <t>Fabricação de mourão de concreto esticador - seção triangular de 15 cm - areia extraída e brita produzida</t>
  </si>
  <si>
    <t>Fabricação de mourão de concreto suporte - seção quadrada de 11 cm - areia e brita comerciais</t>
  </si>
  <si>
    <t>Fabricação de mourão de concreto suporte - seção quadrada de 11 cm - areia extraída e brita produzida</t>
  </si>
  <si>
    <t>Fabricação de mourão de concreto suporte - seção triangular de 11 cm - areia e brita comerciais</t>
  </si>
  <si>
    <t>Fabricação de mourão de concreto suporte - seção triangular de 11 cm - areia extraída e brita produzida</t>
  </si>
  <si>
    <t>Fornecimento e implantação de amortecedor retrátil (v &lt;= 100 km/h) tipo TAU II afunilado - fixado em barreira de concreto, com largura de âncora traseira de 1.830 mm</t>
  </si>
  <si>
    <t>Fornecimento e implantação de amortecedor retrátil (v &lt;= 100 km/h) tipo TAU II afunilado - fixado em barreira de concreto, com largura de âncora traseira de 1.980 mm</t>
  </si>
  <si>
    <t>Fornecimento e implantação de amortecedor retrátil (v &lt;= 100 km/h) tipo TAU II afunilado - fixado em barreira de concreto, com largura de âncora traseira de 2.130 mm</t>
  </si>
  <si>
    <t>Fornecimento e implantação de amortecedor retrátil (v &lt;= 100 km/h) tipo TAU II afunilado - fixado em barreira de concreto, com largura de âncora traseira de 2.290 mm</t>
  </si>
  <si>
    <t>Fornecimento e implantação de amortecedor retrátil (v &lt;= 100 km/h) tipo TAU II afunilado - fixado em barreira de concreto, com largura de âncora traseira de 2.440 mm</t>
  </si>
  <si>
    <t>Fornecimento e implantação de amortecedor retrátil (v &lt;= 100 km/h) tipo TAU II combinado - fixado em barreira de concreto, com largura de âncora traseira de 1.060 mm</t>
  </si>
  <si>
    <t>Fornecimento e implantação de amortecedor retrátil (v &lt;= 100 km/h) tipo TAU II combinado - fixado em barreira de concreto, com largura de âncora traseira de 1.220 mm</t>
  </si>
  <si>
    <t>Fornecimento e implantação de amortecedor retrátil (v &lt;= 100 km/h) tipo TAU II combinado - fixado em barreira de concreto, com largura de âncora traseira de 1.370 mm</t>
  </si>
  <si>
    <t>Fornecimento e implantação de amortecedor retrátil (v &lt;= 100 km/h) tipo TAU II combinado - fixado em barreira de concreto, com largura de âncora traseira de 1.520 mm</t>
  </si>
  <si>
    <t>Fornecimento e implantação de amortecedor retrátil (v &lt;= 100 km/h) tipo TAU II combinado - fixado em barreira de concreto, com largura de âncora traseira de 1.680 mm</t>
  </si>
  <si>
    <t>Fornecimento e implantação de amortecedor retrátil (v &lt;= 100 km/h) tipo TAU II combinado - fixado em barreira de concreto, com largura de âncora traseira de 900 mm</t>
  </si>
  <si>
    <t>Fornecimento e implantação de amortecedor retrátil (v &lt;= 100 km/h) tipo TAU II paralelo - fixado em barreira de concreto, com largura de âncora traseira de até 700 mm</t>
  </si>
  <si>
    <t>Módulo de transição de defensa metálica para barreira rígida - fornecimento e implantação</t>
  </si>
  <si>
    <t>Remoção de defensa metálica</t>
  </si>
  <si>
    <t>Terminal absorvedor de energia de abertura com nível de contenção TL3 para defensa metálica - fornecimento e implantação</t>
  </si>
  <si>
    <t>Terminal absorvedor de energia de não abertura com nível de contenção TL3 para defensa metálica - fornecimento e implantação</t>
  </si>
  <si>
    <t>Terminal aéreo de defensa metálica - tipo A - fornecimento e implantação</t>
  </si>
  <si>
    <t>Terminal de ancoragem de defensa metálica em barreira New Jersey - fornecimento e implantação</t>
  </si>
  <si>
    <t>Terminal de ancoragem para barreira dupla de concreto, moldada no local (perfil F) - H = 810 + 250 mm</t>
  </si>
  <si>
    <t>Terminal de ancoragem para barreira dupla de concreto, moldada no local (perfil New Jersey) - H = 810 + 250 mm</t>
  </si>
  <si>
    <t>Terminal de ancoragem para barreira dupla de concreto, moldada no local, com extrusora (perfil F) - H = 810 + 250 mm</t>
  </si>
  <si>
    <t>Terminal de ancoragem para barreira dupla de concreto, moldada no local, com extrusora (perfil New Jersey) - H = 810 + 250 mm</t>
  </si>
  <si>
    <t>Terminal de ancoragem para barreira simples de concreto, moldada no local (perfil F) - H = 810 + 250 mm</t>
  </si>
  <si>
    <t>Terminal de ancoragem para barreira simples de concreto, moldada no local (perfil New Jersey) - H = 810 + 250 mm</t>
  </si>
  <si>
    <t>Terminal de ancoragem para barreira simples de concreto, moldada no local, com extrusora (perfil F) - H = 810 + 250 mm</t>
  </si>
  <si>
    <t>Terminal de ancoragem para barreira simples de concreto, moldada no local, com extrusora (perfil New Jersey) - H = 810 + 250 mm</t>
  </si>
  <si>
    <t>Abertura de janela em estrutura de concreto existente para inspeção com espessura até 0,20 m e seção 0,49 m²</t>
  </si>
  <si>
    <t>Apicoamento mecanizado de concreto</t>
  </si>
  <si>
    <t>Chumbador de expansão controlada por torque para concreto D = 12,5 mm - fornecimento e instalação</t>
  </si>
  <si>
    <t>Chumbador de expansão controlada por torque para concreto D = 16 mm - fornecimento e instalação</t>
  </si>
  <si>
    <t>Chumbador de expansão controlada por torque para concreto D = 20 mm - fornecimento e instalação</t>
  </si>
  <si>
    <t>Chumbador de expansão controlada por torque para concreto D = 6,3 mm - fornecimento e instalação</t>
  </si>
  <si>
    <t>Chumbador de expansão controlada por torque para concreto D = 8 mm - fornecimento e instalação</t>
  </si>
  <si>
    <t>Corte linear em superfície de concreto para fixação de barras de aço de 10 mm - L = 12 mm e H = 12 mm</t>
  </si>
  <si>
    <t>Corte linear em superfície de concreto para fixação de barras de aço de 12,5 mm - L = 15 mm e H = 15 mm</t>
  </si>
  <si>
    <t>Corte linear em superfície de concreto para fixação de barras de aço de 6,3 mm - L = 8 mm e H = 8 mm</t>
  </si>
  <si>
    <t>Corte linear em superfície de concreto para fixação de barras de aço de 8 mm - L = 10 mm e H = 10 mm</t>
  </si>
  <si>
    <t>Demolição controlada de concreto com martelete</t>
  </si>
  <si>
    <t>Elevação de estruturas até 496 kN para substituição de aparelho de apoio com a utilização de macaco hidráulico</t>
  </si>
  <si>
    <t>Elevação de estruturas de 1.390 a 1.859 kN para substituição de aparelho de apoio com a utilização de macaco hidráulico</t>
  </si>
  <si>
    <t>Elevação de estruturas de 496 a 929 kN para substituição de aparelho de apoio com a utilização de macaco hidráulico</t>
  </si>
  <si>
    <t>Elevação de estruturas de 929 a 1.390 kN para substituição de aparelho de apoio com a utilização de macaco hidráulico</t>
  </si>
  <si>
    <t>Fabricação de superestrutura metálica para passarela PL-15 - exceto piso de concreto</t>
  </si>
  <si>
    <t>Fabricação de superestrutura metálica para passarela PL-20 - exceto piso de concreto</t>
  </si>
  <si>
    <t>Fabricação de superestrutura metálica para passarela PL-25 - exceto piso de concreto</t>
  </si>
  <si>
    <t>Fabricação de superestrutura metálica para passarela PL-30 - exceto piso de concreto</t>
  </si>
  <si>
    <t>Fabricação de superestrutura metálica para passarela PL-35 - exceto piso de concreto</t>
  </si>
  <si>
    <t>Guarda-corpo de concreto - fabricação - areia e brita comerciais</t>
  </si>
  <si>
    <t>Guarda-corpo de concreto - fabricação - areia extraída e brita produzida</t>
  </si>
  <si>
    <t>Guarda-corpo e corrimão metálico para passarelas para pedestres - fornecimento e instalação</t>
  </si>
  <si>
    <t>Injeção de nata de cimento</t>
  </si>
  <si>
    <t>Lançamento de superestrutura de passarela metálica de 12 a 24 t com utilização de guindaste</t>
  </si>
  <si>
    <t>Lançamento de viga pré-moldada de 1.000 a 1.250 kN com utilização de guindaste</t>
  </si>
  <si>
    <t>Lançamento de viga pré-moldada de 500 a 750 kN com utilização de guindaste</t>
  </si>
  <si>
    <t>Lançamento de viga pré-moldada de 750 a 1.000 kN com utilização de guindaste</t>
  </si>
  <si>
    <t>Lançamento de viga pré-moldada de 980 a 1.225 kN com utilização de treliça lançadeira</t>
  </si>
  <si>
    <t>Lançamento de viga pré-moldada de até 500 kN com utilização de guindaste</t>
  </si>
  <si>
    <t>Limpeza de aparelhos de apoio em obras de arte especiais - exclusa a plataforma</t>
  </si>
  <si>
    <t>Limpeza de material retido em fundações submersas de obras de arte especiais</t>
  </si>
  <si>
    <t>Limpeza em junta de dilatação</t>
  </si>
  <si>
    <t>Limpeza em superfície de concreto com jateamento abrasivo com uso de granalhas de aço</t>
  </si>
  <si>
    <t>Limpeza em superfície de concreto com jateamento d'água sob pressão</t>
  </si>
  <si>
    <t>Pingadeira de elastômero perfil 40 x 40 mm com aba inclinada e fixada com adesivo estrutural e pinos - fornecimento e instalação - exclusa a plataforma</t>
  </si>
  <si>
    <t>Pintura manual com nata de cimento - 3 demãos</t>
  </si>
  <si>
    <t>Placa de aço de apoio para protensão externa em reforço de viga de OAE - confecção e instalação</t>
  </si>
  <si>
    <t>Placa de aço de desvio para protensão externa em reforço de viga de OAE - confecção e instalação</t>
  </si>
  <si>
    <t>Plataforma de trabalho em aço tubular apoiada no solo - altura de 4 a 6 m - utilização de 100 vezes - fornecimento, instalação e retirada</t>
  </si>
  <si>
    <t>Plataforma de trabalho em aço tubular apoiada no solo - altura de 6 a 8 m - utilização de 100 vezes - fornecimento, instalação e retirada</t>
  </si>
  <si>
    <t>Plataforma de trabalho em aço tubular apoiada no solo - altura de até 4 m - utilização de 100 vezes - fornecimento, instalação e retirada</t>
  </si>
  <si>
    <t>Plataforma de trabalho em madeira apoiada no solo - altura de 6 a 12 m - utilização de 5 vezes - confecção, instalação e retirada</t>
  </si>
  <si>
    <t>Plataforma de trabalho em madeira apoiada no solo - altura de até 6 m - utilização de 5 vezes - confecção, instalação e retirada</t>
  </si>
  <si>
    <t>Plataforma de trabalho suspensa sob tabuleiro de pontes com treliças metálicas e tábuas - utilização de 100 vezes - confecção, instalação e retirada</t>
  </si>
  <si>
    <t>Plataforma mecanizada de inspeção sob pontes com capacidade de 500 kg e alcance de 15 m</t>
  </si>
  <si>
    <t>Recomposição de dreno em tubo de aço galvanizado D = 100 mm em OAE - fornecimento e instalação</t>
  </si>
  <si>
    <t>Recomposição de dreno em tubo de aço galvanizado D = 80 mm em OAE - fornecimento e instalação</t>
  </si>
  <si>
    <t>Recomposição de guarda-corpo com agregados comerciais - instalação</t>
  </si>
  <si>
    <t>Recomposição de guarda-corpo com agregados produzidos - instalação</t>
  </si>
  <si>
    <t>Recuperação de guarda-corpo metálico em ambiente agressivo</t>
  </si>
  <si>
    <t>Recuperação de guarda-corpo metálico em ambiente muito agressivo</t>
  </si>
  <si>
    <t>Recuperação de guarda-corpo metálico em ambiente pouco agressivo</t>
  </si>
  <si>
    <t>Remoção de concreto com jateamento d'água sob alta pressão</t>
  </si>
  <si>
    <t>Restauração de berços de apoio para junta de dilatação - fornecimento e instalação</t>
  </si>
  <si>
    <t>Substituição de junta de dilatação e lábios poliméricos - fornecimento e instalação</t>
  </si>
  <si>
    <t>Areia asfalto a quente - faixa A - areia comercial</t>
  </si>
  <si>
    <t>Areia asfalto a quente - faixa A - areia extraída</t>
  </si>
  <si>
    <t>Areia asfalto a quente - faixa B - areia comercial</t>
  </si>
  <si>
    <t>Areia asfalto a quente - faixa B - areia extraída</t>
  </si>
  <si>
    <t>Areia asfalto a quente com asfalto polímero - faixa A - areia comercial</t>
  </si>
  <si>
    <t>Areia asfalto a quente com asfalto polímero - faixa A - areia extraída</t>
  </si>
  <si>
    <t>Areia asfalto a quente com asfalto polímero - faixa B - areia comercial</t>
  </si>
  <si>
    <t>Areia asfalto a quente com asfalto polímero - faixa B - areia extraída</t>
  </si>
  <si>
    <t>Areia asfalto a quente com asfalto polímero - faixa C - areia comercial</t>
  </si>
  <si>
    <t>Areia asfalto a quente com asfalto polímero - faixa C - areia extraída</t>
  </si>
  <si>
    <t>Base de solo estabilizado granulometricamente sem mistura com material de jazida - 100% Proctor modificado</t>
  </si>
  <si>
    <t>Base de solo melhorado com 3% de cimento e mistura em usina com material de jazida - 100% Proctor modificado</t>
  </si>
  <si>
    <t>Base de solo melhorado com 3% de cimento e mistura na pista com material de jazida - 100% Proctor modificado</t>
  </si>
  <si>
    <t>Base de solo-cal com 7% de cal e mistura na pista com material de jazida - 100% Proctor intermediário</t>
  </si>
  <si>
    <t>Base estabilizada granulometricamente com mistura de solos na pista com material de jazida - 100% Proctor modificado</t>
  </si>
  <si>
    <t>Base estabilizada granulometricamente com mistura solo areia (70% - 30%) em usina com material de jazida e areia extraída - 100% Proctor modificado</t>
  </si>
  <si>
    <t>Base ou sub-base de brita graduada com brita comercial - 100% Proctor modificado</t>
  </si>
  <si>
    <t>Base ou sub-base de brita graduada com brita produzida - 100% Proctor modificado</t>
  </si>
  <si>
    <t>Base ou sub-base de brita graduada executada com vibroacabadora - brita comercial - 100% Proctor modificado</t>
  </si>
  <si>
    <t>Base ou sub-base de brita graduada executada com vibroacabadora - brita produzida - 100% Proctor modificado</t>
  </si>
  <si>
    <t>Base ou sub-base de brita graduada tratada com cimento com brita comercial - 100% Proctor modificado</t>
  </si>
  <si>
    <t>Base ou sub-base de brita graduada tratada com cimento com brita produzida - 100% Proctor modificado</t>
  </si>
  <si>
    <t>Base ou sub-base de brita graduada tratada com cimento executada com vibroacabadora - brita comercial - 100% Proctor modificado</t>
  </si>
  <si>
    <t>Base ou sub-base de brita graduada tratada com cimento executada com vibroacabadora - brita produzida - 100% Proctor modificado</t>
  </si>
  <si>
    <t>Base ou sub-base de macadame hidráulico com brita comercial - 100% Proctor modificado</t>
  </si>
  <si>
    <t>Base ou sub-base de macadame hidráulico com brita produzida - 100% Proctor modificado</t>
  </si>
  <si>
    <t>Base ou sub-base de macadame seco com brita comercial - 100% Proctor modificado</t>
  </si>
  <si>
    <t>Base ou sub-base de macadame seco com brita produzida - 100% Proctor modificado</t>
  </si>
  <si>
    <t>Base ou sub-base de solo-cimento com 7% de cimento e mistura em usina com material de jazida - 100% Proctor normal</t>
  </si>
  <si>
    <t>Base ou sub-base de solo-cimento com 7% de cimento e mistura na pista com material de jazida - 100% Proctor normal</t>
  </si>
  <si>
    <t>Base ou sub-base estabilizada granulometricamente com mistura solo brita (70% - 30%) com 3% de cimento em usina com material de jazida e brita comercial - 100% Proctor modificado</t>
  </si>
  <si>
    <t>Base ou sub-base estabilizada granulometricamente com mistura solo brita (70% - 30%) com 3% de cimento em usina com material de jazida e brita produzida - 100% Proctor modificado</t>
  </si>
  <si>
    <t>Base ou sub-base estabilizada granulometricamente com mistura solo brita (70% - 30%) em usina com material de jazida e brita comercial - 100% Proctor modificado</t>
  </si>
  <si>
    <t>Base ou sub-base estabilizada granulometricamente com mistura solo brita (70% - 30%) em usina com material de jazida e brita produzida - 100% Proctor modificado</t>
  </si>
  <si>
    <t>Base ou sub-base estabilizada granulometricamente com mistura solo brita (70% - 30%) na pista com material de jazida e brita comercial - 100% Proctor modificado</t>
  </si>
  <si>
    <t>Base ou sub-base estabilizada granulometricamente com mistura solo brita (70% - 30%) na pista com material de jazida e brita produzida - 100% Proctor modificado</t>
  </si>
  <si>
    <t>Base ou sub-base estabilizada granulometricamente com mistura solo escória de aciaria (50%-50%) em usina com material de jazida - 100% Proctor intermediário</t>
  </si>
  <si>
    <t>Base ou sub-base estabilizada granulometricamente com mistura solo escória de aciaria (50%-50%) na pista com material de jazida - 100% Proctor intermediário</t>
  </si>
  <si>
    <t>Concreto asfáltico - faixa A-25 - areia e brita comerciais</t>
  </si>
  <si>
    <t>Concreto asfáltico - faixa A-25 - areia extraída e brita produzida</t>
  </si>
  <si>
    <t>Concreto asfáltico - faixa A-25 - massa comercial</t>
  </si>
  <si>
    <t>Concreto asfáltico - faixa B-19 - areia e brita comerciais</t>
  </si>
  <si>
    <t>Concreto asfáltico - faixa B-19 - areia extraída e brita produzida</t>
  </si>
  <si>
    <t>Concreto asfáltico - faixa B-19 - massa comercial</t>
  </si>
  <si>
    <t>Concreto asfáltico - faixa C-12,5 - areia e brita comerciais</t>
  </si>
  <si>
    <t>Concreto asfáltico - faixa C-12,5 - areia extraída e brita produzida</t>
  </si>
  <si>
    <t>Concreto asfáltico - faixa C-12,5 - massa comercial</t>
  </si>
  <si>
    <t>Concreto asfáltico - faixa D-9,5 - areia e brita comerciais</t>
  </si>
  <si>
    <t>Concreto asfáltico - faixa D-9,5 - areia extraída e brita produzida</t>
  </si>
  <si>
    <t>Concreto asfáltico - faixa D-9,5 - massa comercial</t>
  </si>
  <si>
    <t>Concreto asfáltico com asfalto polímero - faixa A - areia e brita comerciais</t>
  </si>
  <si>
    <t>Concreto asfáltico com asfalto polímero - faixa A - areia extraída e brita produzida</t>
  </si>
  <si>
    <t>Concreto asfáltico com asfalto polímero - faixa B - areia e brita comerciais</t>
  </si>
  <si>
    <t>Concreto asfáltico com asfalto polímero - faixa B - areia extraída e brita produzida</t>
  </si>
  <si>
    <t>Concreto asfáltico com asfalto polímero - faixa C - areia e brita comerciais</t>
  </si>
  <si>
    <t>Concreto asfáltico com asfalto polímero - faixa C - areia extraída e brita produzida</t>
  </si>
  <si>
    <t>Concreto asfáltico com borracha - faixa A - brita comercial</t>
  </si>
  <si>
    <t>Concreto asfáltico com borracha - faixa A - brita produzida</t>
  </si>
  <si>
    <t>Concreto asfáltico com borracha - faixa B - brita comercial</t>
  </si>
  <si>
    <t>Concreto asfáltico com borracha - faixa B - brita produzida</t>
  </si>
  <si>
    <t>Concreto asfáltico com borracha - faixa C - brita comercial</t>
  </si>
  <si>
    <t>Concreto asfáltico com borracha - faixa C - brita produzida</t>
  </si>
  <si>
    <t>Concreto asfáltico com borracha - faixa GAP GRADED - brita comercial</t>
  </si>
  <si>
    <t>Concreto asfáltico com borracha - faixa GAP GRADED - brita produzida</t>
  </si>
  <si>
    <t>Concreto asfáltico reciclado em usina com adição de asfalto - brita comercial</t>
  </si>
  <si>
    <t>Concreto asfáltico reciclado em usina com adição de asfalto - brita produzida</t>
  </si>
  <si>
    <t>Cura com pintura asfáltica para camadas granulares com adição de cimento</t>
  </si>
  <si>
    <t>Cura com pintura asfáltica para pavimento de concreto compactado com rolo</t>
  </si>
  <si>
    <t>Escavação e carga de material de jazida com escavadeira hidráulica de 1,56 m³</t>
  </si>
  <si>
    <t>Escavação e carga de material de jazida com trator de 127 kW e carregadeira de 3,4 m³</t>
  </si>
  <si>
    <t>Escavação e carga de material de jazida com trator de 97 kW e carregadeira de 1,72 m³</t>
  </si>
  <si>
    <t>Execução de revestimento primário com material de jazida - 100% Proctor intermediário</t>
  </si>
  <si>
    <t>Geogrelha bidirecional com resistência à tração de 30 kN/m - deformação &lt; 5% - malha de 36 x 34 mm - para reforço de base granular</t>
  </si>
  <si>
    <t>Imprimação com asfalto diluído</t>
  </si>
  <si>
    <t>Imprimação com emulsão asfáltica</t>
  </si>
  <si>
    <t>Lama asfáltica - faixa I - areia e brita comerciais</t>
  </si>
  <si>
    <t>Lama asfáltica - faixa I - areia extraída e brita produzida</t>
  </si>
  <si>
    <t>Lama asfáltica - faixa II - areia e brita comerciais</t>
  </si>
  <si>
    <t>Lama asfáltica - faixa II - areia extraída e brita produzida</t>
  </si>
  <si>
    <t>Lama asfáltica - faixa III - areia e brita comerciais</t>
  </si>
  <si>
    <t>Lama asfáltica - faixa III - areia extraída e brita produzida</t>
  </si>
  <si>
    <t>Macadame betuminoso por penetração - faixa A - brita comercial</t>
  </si>
  <si>
    <t>Macadame betuminoso por penetração - faixa A - brita produzida</t>
  </si>
  <si>
    <t>Macadame betuminoso por penetração - faixa B - brita comercial</t>
  </si>
  <si>
    <t>Macadame betuminoso por penetração - faixa B - brita produzida</t>
  </si>
  <si>
    <t>Macadame betuminoso por penetração - faixa C - brita comercial</t>
  </si>
  <si>
    <t>Macadame betuminoso por penetração - faixa C - brita produzida</t>
  </si>
  <si>
    <t>Macadame betuminoso por penetração - faixa D - brita comercial</t>
  </si>
  <si>
    <t>Macadame betuminoso por penetração - faixa D - brita produzida</t>
  </si>
  <si>
    <t>Macadame betuminoso por penetração com asfalto com polímero - faixa A - brita comercial</t>
  </si>
  <si>
    <t>Macadame betuminoso por penetração com asfalto com polímero - faixa A - brita produzida</t>
  </si>
  <si>
    <t>Manta sintética para recapeamento asfáltico com geotêxtil RT - 09 - fornecimento e aplicação</t>
  </si>
  <si>
    <t>Membrana plástica isolante e impermeabilizante com espessura de 0,2 mm - fornecimento e instalação</t>
  </si>
  <si>
    <t>Micro pré-misturado a quente com asfalto polímero - brita comercial</t>
  </si>
  <si>
    <t>Micro pré-misturado a quente com asfalto polímero - brita produzida</t>
  </si>
  <si>
    <t>Microrrevestimento a frio com emulsão modificada com polímero de 0,8 cm - faixa II - brita comercial</t>
  </si>
  <si>
    <t>Microrrevestimento a frio com emulsão modificada com polímero de 0,8 cm - faixa II - brita produzida</t>
  </si>
  <si>
    <t>Microrrevestimento a frio com emulsão modificada com polímero de 1,5 cm - faixa III - brita comercial</t>
  </si>
  <si>
    <t>Microrrevestimento a frio com emulsão modificada com polímero de 1,5 cm - faixa III - brita produzida</t>
  </si>
  <si>
    <t>Microrrevestimento a frio com emulsão modificada com polímero de 2,0 cm - faixa III - brita comercial</t>
  </si>
  <si>
    <t>Microrrevestimento a frio com emulsão modificada com polímero de 2,0 cm - faixa III - brita produzida</t>
  </si>
  <si>
    <t>Pavimento de concreto com equipamento de pequeno porte - areia e brita comerciais</t>
  </si>
  <si>
    <t>Pavimento de concreto com equipamento de pequeno porte - areia extraída e brita produzida</t>
  </si>
  <si>
    <t>Pavimento de concreto com equipamento fôrma-trilho - areia e brita comerciais</t>
  </si>
  <si>
    <t>Pavimento de concreto com equipamento fôrma-trilho - areia extraída e brita produzida</t>
  </si>
  <si>
    <t>Pavimento de concreto com fôrmas deslizantes - areia e brita comerciais</t>
  </si>
  <si>
    <t>Pavimento de concreto com fôrmas deslizantes - areia extraída e brita produzida</t>
  </si>
  <si>
    <t>Pavimento de concreto compactado com rolo - brita comercial</t>
  </si>
  <si>
    <t>Pavimento de concreto compactado com rolo - brita produzida</t>
  </si>
  <si>
    <t>Pintura de ligação</t>
  </si>
  <si>
    <t>Pintura de ligação - emulsão com polímero</t>
  </si>
  <si>
    <t>Pré-misturado a frio - faixa A - areia e brita comerciais</t>
  </si>
  <si>
    <t>Pré-misturado a frio - faixa A - areia extraída e brita produzida</t>
  </si>
  <si>
    <t>Pré-misturado a frio - faixa B - areia e brita comerciais</t>
  </si>
  <si>
    <t>Pré-misturado a frio - faixa B - areia extraída e brita produzida</t>
  </si>
  <si>
    <t>Pré-misturado a frio - faixa C - areia e brita comerciais</t>
  </si>
  <si>
    <t>Pré-misturado a frio - faixa C - areia extraída e brita produzida</t>
  </si>
  <si>
    <t>Pré-misturado a frio - faixa D - areia e brita comerciais</t>
  </si>
  <si>
    <t>Pré-misturado a frio - faixa D - areia extraída e brita produzida</t>
  </si>
  <si>
    <t>Pré-misturado a frio com emulsão asfáltica com polímero - faixa A - areia e brita comerciais</t>
  </si>
  <si>
    <t>Pré-misturado a frio com emulsão asfáltica com polímero - faixa A - areia extraída e brita produzida</t>
  </si>
  <si>
    <t>Pré-misturado a frio com emulsão asfáltica com polímero - faixa B - areia e brita comerciais</t>
  </si>
  <si>
    <t>Pré-misturado a frio com emulsão asfáltica com polímero - faixa B - areia extraída e brita produzida</t>
  </si>
  <si>
    <t>Pré-misturado a frio com emulsão asfáltica com polímero - faixa C - areia e brita comerciais</t>
  </si>
  <si>
    <t>Pré-misturado a frio com emulsão asfáltica com polímero - faixa C - areia extraída e brita produzida</t>
  </si>
  <si>
    <t>Pré-misturado a frio com emulsão asfáltica com polímero - faixa D - areia e brita comerciais</t>
  </si>
  <si>
    <t>Pré-misturado a frio com emulsão asfáltica com polímero - faixa D - areia extraída e brita produzida</t>
  </si>
  <si>
    <t>Pré-misturado a quente com asfalto polímero - faixa I - camada porosa de atrito - areia e brita comerciais</t>
  </si>
  <si>
    <t>Pré-misturado a quente com asfalto polímero - faixa I - camada porosa de atrito - areia extraída e brita produzida</t>
  </si>
  <si>
    <t>Pré-misturado a quente com asfalto polímero - faixa II - camada porosa de atrito - areia e brita comerciais</t>
  </si>
  <si>
    <t>Pré-misturado a quente com asfalto polímero - faixa II - camada porosa de atrito - areia extraída e brita produzida</t>
  </si>
  <si>
    <t>Pré-misturado a quente com asfalto polímero - faixa III - camada porosa de atrito - areia e brita comerciais</t>
  </si>
  <si>
    <t>Pré-misturado a quente com asfalto polímero - faixa III - camada porosa de atrito - areia extraída e brita produzida</t>
  </si>
  <si>
    <t>Pré-misturado a quente com asfalto polímero - faixa IV - camada porosa de atrito - areia e brita comerciais</t>
  </si>
  <si>
    <t>Pré-misturado a quente com asfalto polímero - faixa IV - camada porosa de atrito - areia extraída e brita produzida</t>
  </si>
  <si>
    <t>Pré-misturado a quente com asfalto polímero - faixa V - camada porosa de atrito - areia e brita comerciais</t>
  </si>
  <si>
    <t>Pré-misturado a quente com asfalto polímero - faixa V - camada porosa de atrito - areia extraída e brita produzida</t>
  </si>
  <si>
    <t>Reciclagem com incorporação do revestimento asfáltico à base e adição de 3% de cimento - 100% Proctor modificado</t>
  </si>
  <si>
    <t>Reciclagem com incorporação do revestimento asfáltico à base e adição de 3% de cimento e de brita comercial - 100% Proctor modificado</t>
  </si>
  <si>
    <t>Reciclagem com incorporação do revestimento asfáltico à base e adição de 3% de cimento e de brita produzida - 100% Proctor modificado</t>
  </si>
  <si>
    <t>Reciclagem com incorporação do revestimento asfáltico à base e adição de brita comercial - 100% Proctor modificado</t>
  </si>
  <si>
    <t>Reciclagem com incorporação do revestimento asfáltico à base e adição de brita produzida - 100% Proctor modificado</t>
  </si>
  <si>
    <t>Reciclagem com incorporação do revestimento asfáltico à base e adição de espuma asfáltica e cimento - 100% Proctor modificado</t>
  </si>
  <si>
    <t>Reciclagem com incorporação do revestimento asfáltico à base e adição de espuma asfáltica, cimento e pó de pedra comercial - 100% Proctor modificado</t>
  </si>
  <si>
    <t>Reciclagem de revestimento asfáltico em usina com adição de espuma asfáltica, pó de pedra comercial e cimento - 100% Proctor modificado</t>
  </si>
  <si>
    <t>Reciclagem de revestimento asfáltico em usina com adição de espuma asfáltica, pó de pedra produzido e cimento - 100% Proctor modificado</t>
  </si>
  <si>
    <t>Reciclagem simples com incorporação do revestimento asfáltico à base - 100% Proctor modificado</t>
  </si>
  <si>
    <t>Reestabilização de camada de base com adição de 3% de cimento - 100% Proctor modificado</t>
  </si>
  <si>
    <t>Reestabilização de camada de base com adição de 30% de brita comercial - 100% Proctor modificado</t>
  </si>
  <si>
    <t>Reestabilização de camada de base com adição de 30% de brita produzida - 100% Proctor modificado</t>
  </si>
  <si>
    <t>Reestabilização de camada de base com adição de 30% de material fresado retirado da pista - 100% Proctor modificado</t>
  </si>
  <si>
    <t>Reestabilização de camada de base sem adição de material - 100% Proctor modificado</t>
  </si>
  <si>
    <t>Reforço do subleito com material de jazida - 100% Proctor intermediário</t>
  </si>
  <si>
    <t>Reforço do subleito de solo melhorado com 4% de cal e mistura na pista com material de jazida - 100% Proctor intermediário</t>
  </si>
  <si>
    <t>Regularização do subleito - 100% Proctor intermediário</t>
  </si>
  <si>
    <t>Regularização do subleito com fresagem corte e controle automático de greide - 100% Proctor intermediário</t>
  </si>
  <si>
    <t>Serragem de juntas em pavimento de concreto, limpeza e enchimento com selante a frio</t>
  </si>
  <si>
    <t>Sub-base de concreto adensado por vibração - areia e brita comerciais</t>
  </si>
  <si>
    <t>Sub-base de concreto adensado por vibração - areia extraída e brita produzida</t>
  </si>
  <si>
    <t>Sub-base de concreto compactado com rolo - brita comercial</t>
  </si>
  <si>
    <t>Sub-base de concreto compactado com rolo - brita produzida</t>
  </si>
  <si>
    <t>Sub-base de solo estabilizado granulometricamente sem mistura com material de jazida - 100% Proctor intermediário</t>
  </si>
  <si>
    <t>Sub-base de solo melhorado com 3% de cimento e mistura em usina com material de jazida - 100% Proctor intermediário</t>
  </si>
  <si>
    <t>Sub-base de solo melhorado com 3% de cimento e mistura na pista com material de jazida - 100% Proctor intermediário</t>
  </si>
  <si>
    <t>Sub-base de solo-cal com 7% de cal e mistura na pista com material de jazida - 100% Proctor normal</t>
  </si>
  <si>
    <t>Sub-base estabilizada granulometricamente com mistura de solos na pista com material de jazida - 100% Proctor intermediário</t>
  </si>
  <si>
    <t>Sub-base estabilizada granulometricamente com mistura solo areia (70% - 30%) em usina com material de jazida e areia extraída - 100% Proctor intermediário</t>
  </si>
  <si>
    <t>Tratamento superficial duplo com banho diluído - brita comercial</t>
  </si>
  <si>
    <t>Tratamento superficial duplo com banho diluído - brita produzida</t>
  </si>
  <si>
    <t>Tratamento superficial duplo com banho diluído com emulsão com polímero - brita comercial</t>
  </si>
  <si>
    <t>Tratamento superficial duplo com banho diluído com emulsão com polímero - brita produzida</t>
  </si>
  <si>
    <t>Tratamento superficial duplo com CAP - brita comercial</t>
  </si>
  <si>
    <t>Tratamento superficial duplo com CAP - brita produzida</t>
  </si>
  <si>
    <t>Tratamento superficial duplo com CAP com polímero - brita comercial</t>
  </si>
  <si>
    <t>Tratamento superficial duplo com CAP com polímero - brita produzida</t>
  </si>
  <si>
    <t>Tratamento superficial duplo com emulsão - brita comercial</t>
  </si>
  <si>
    <t>Tratamento superficial duplo com emulsão - brita produzida</t>
  </si>
  <si>
    <t>Tratamento superficial duplo com emulsão com polímero - brita comercial</t>
  </si>
  <si>
    <t>Tratamento superficial duplo com emulsão com polímero - brita produzida</t>
  </si>
  <si>
    <t>Tratamento superficial simples com banho diluído - brita comercial</t>
  </si>
  <si>
    <t>Tratamento superficial simples com banho diluído - brita produzida</t>
  </si>
  <si>
    <t>Tratamento superficial simples com banho diluído com emulsão com polímero - brita comercial</t>
  </si>
  <si>
    <t>Tratamento superficial simples com banho diluído com emulsão com polímero - brita produzida</t>
  </si>
  <si>
    <t>Tratamento superficial simples com CAP - brita comercial</t>
  </si>
  <si>
    <t>Tratamento superficial simples com CAP - brita produzida</t>
  </si>
  <si>
    <t>Tratamento superficial simples com CAP com polímero - brita comercial</t>
  </si>
  <si>
    <t>Tratamento superficial simples com CAP com polímero - brita produzida</t>
  </si>
  <si>
    <t>Tratamento superficial simples com emulsão - brita comercial</t>
  </si>
  <si>
    <t>Tratamento superficial simples com emulsão - brita produzida</t>
  </si>
  <si>
    <t>Tratamento superficial simples com emulsão com polímero - brita comercial</t>
  </si>
  <si>
    <t>Tratamento superficial simples com emulsão com polímero - brita produzida</t>
  </si>
  <si>
    <t>Tratamento superficial triplo com banho diluído - brita comercial</t>
  </si>
  <si>
    <t>Tratamento superficial triplo com banho diluído - brita produzida</t>
  </si>
  <si>
    <t>Tratamento superficial triplo com banho diluído - emulsão com polímero - brita comercial</t>
  </si>
  <si>
    <t>Tratamento superficial triplo com banho diluído - emulsão com polímero - brita produzida</t>
  </si>
  <si>
    <t>Tratamento superficial triplo com CAP - brita comercial</t>
  </si>
  <si>
    <t>Tratamento superficial triplo com CAP - brita produzida</t>
  </si>
  <si>
    <t>Tratamento superficial triplo com CAP com polímero - brita comercial</t>
  </si>
  <si>
    <t>Tratamento superficial triplo com CAP com polímero - brita produzida</t>
  </si>
  <si>
    <t>Tratamento superficial triplo com emulsão - brita comercial</t>
  </si>
  <si>
    <t>Tratamento superficial triplo com emulsão - brita produzida</t>
  </si>
  <si>
    <t>Tratamento superficial triplo com emulsão com polímero - brita comercial</t>
  </si>
  <si>
    <t>Tratamento superficial triplo com emulsão com polímero - brita produzida</t>
  </si>
  <si>
    <t>Varredura da superfície para execução de revestimento asfáltico</t>
  </si>
  <si>
    <t>Ancoragem fixa para estais de 12 cordoalhas D = 15,7 mm - inclusive injeção de cera</t>
  </si>
  <si>
    <t>Ancoragem fixa para estais de 19 cordoalhas D = 15,7 mm - inclusive injeção de cera</t>
  </si>
  <si>
    <t>Ancoragem fixa para estais de 22 cordoalhas D = 15,7 mm - inclusive injeção de cera</t>
  </si>
  <si>
    <t>Ancoragem fixa para estais de 31 cordoalhas D = 15,7 mm - inclusive injeção de cera</t>
  </si>
  <si>
    <t>Ancoragem fixa para estais de 37 cordoalhas D = 15,7 mm - inclusive injeção de cera</t>
  </si>
  <si>
    <t>Ancoragem fixa para estais de 43 cordoalhas D = 15,7 mm - inclusive injeção de cera</t>
  </si>
  <si>
    <t>Ancoragem fixa para estais de 55 cordoalhas D = 15,7 mm - inclusive injeção de cera</t>
  </si>
  <si>
    <t>Ancoragem fixa para estais de 61 cordoalhas D = 15,7 mm - inclusive injeção de cera</t>
  </si>
  <si>
    <t>Ancoragem fixa para estais de 73 cordoalhas D = 15,7 mm - inclusive injeção de cera</t>
  </si>
  <si>
    <t>Ancoragem fixa para estais de 85 cordoalhas D = 15,7 mm - inclusive injeção de cera</t>
  </si>
  <si>
    <t>Ancoragem fixa para estais de 91 cordoalhas D = 15,7 mm - inclusive injeção de cera</t>
  </si>
  <si>
    <t>Ancoragem regulável para estais de 12 cordoalhas D = 15,7 mm - inclusive protensão, injeção de cera e regulagem final</t>
  </si>
  <si>
    <t>Ancoragem regulável para estais de 19 cordoalhas D = 15,7 mm - inclusive protensão, injeção de cera e regulagem final</t>
  </si>
  <si>
    <t>Ancoragem regulável para estais de 22 cordoalhas D = 15,7 mm - inclusive protensão, injeção de cera e regulagem final</t>
  </si>
  <si>
    <t>Ancoragem regulável para estais de 31 cordoalhas D = 15,7 mm - inclusive protensão, injeção de cera e regulagem final</t>
  </si>
  <si>
    <t>Ancoragem regulável para estais de 37 cordoalhas D = 15,7 mm - inclusive protensão, injeção de cera e regulagem final</t>
  </si>
  <si>
    <t>Ancoragem regulável para estais de 43 cordoalhas D = 15,7 mm - inclusive protensão, injeção de cera e regulagem final</t>
  </si>
  <si>
    <t>Ancoragem regulável para estais de 55 cordoalhas D = 15,7 mm - inclusive protensão, injeção de cera e regulagem final</t>
  </si>
  <si>
    <t>Ancoragem regulável para estais de 61 cordoalhas D = 15,7 mm - inclusive protensão, injeção de cera e regulagem final</t>
  </si>
  <si>
    <t>Ancoragem regulável para estais de 73 cordoalhas D = 15,7 mm - inclusive protensão, injeção de cera e regulagem final</t>
  </si>
  <si>
    <t>Ancoragem regulável para estais de 85 cordoalhas D = 15,7 mm - inclusive protensão, injeção de cera e regulagem final</t>
  </si>
  <si>
    <t>Ancoragem regulável para estais de 91 cordoalhas D = 15,7 mm - inclusive protensão, injeção de cera e regulagem final</t>
  </si>
  <si>
    <t>Cordoalha para estais CP 177 RB D = 15,7 mm - fornecimento, preparo e colocação</t>
  </si>
  <si>
    <t>Elevador de cremalheira - ascensão e ancoragem da torre a partir de 16 m com cada elevação de até 9 m - utilização de 50 vezes - inclusive desmontagem</t>
  </si>
  <si>
    <t>Elevador de cremalheira - montagem e desmontagem até a altura de 16 m - exceto fundações</t>
  </si>
  <si>
    <t>Elevador de cremalheira com cabine simples, com capacidade de 1.500 kg e altura de até 100 m - operação</t>
  </si>
  <si>
    <t>Grua fixa - montagem e desmontagem até a altura de 60 m - exceto fundações</t>
  </si>
  <si>
    <t>Grua fixa - telescopagem e ancoragem da torre a partir de 60 m com cada elevação de até 18 m - inclusive desmontagem</t>
  </si>
  <si>
    <t>Grua fixa com altura de 60 a 102 m, com alcance de 60 m e capacidade de 1.500 kg na ponta da lança - operação</t>
  </si>
  <si>
    <t>Tubo antivandalismo em aço galvanizado para estais de 12 cordoalhas D = 15,7 mm - fornecimento e instalação</t>
  </si>
  <si>
    <t>Tubo antivandalismo em aço galvanizado para estais de 19 cordoalhas D = 15,7 mm - fornecimento e instalação</t>
  </si>
  <si>
    <t>Tubo antivandalismo em aço galvanizado para estais de 22 cordoalhas D = 15,7 mm - fornecimento e instalação</t>
  </si>
  <si>
    <t>Tubo antivandalismo em aço galvanizado para estais de 31 cordoalhas D = 15,7 mm - fornecimento e instalação</t>
  </si>
  <si>
    <t>Tubo antivandalismo em aço galvanizado para estais de 37 cordoalhas D = 15,7 mm - fornecimento e instalação</t>
  </si>
  <si>
    <t>Tubo antivandalismo em aço galvanizado para estais de 43 cordoalhas D = 15,7 mm - fornecimento e instalação</t>
  </si>
  <si>
    <t>Tubo antivandalismo em aço galvanizado para estais de 55 cordoalhas D = 15,7 mm - fornecimento e instalação</t>
  </si>
  <si>
    <t>Tubo antivandalismo em aço galvanizado para estais de 61 cordoalhas D = 15,7 mm - fornecimento e instalação</t>
  </si>
  <si>
    <t>Tubo antivandalismo em aço galvanizado para estais de 73 cordoalhas D = 15,7 mm - fornecimento e instalação</t>
  </si>
  <si>
    <t>Tubo antivandalismo em aço galvanizado para estais de 85 cordoalhas D = 15,7 mm - fornecimento e instalação</t>
  </si>
  <si>
    <t>Tubo antivandalismo em aço galvanizado para estais de 91 cordoalhas D = 15,7 mm - fornecimento e instalação</t>
  </si>
  <si>
    <t>Tubo fôrma lado fixo em aço galvanizado para estais de 12 cordoalhas D = 15,7 mm - fornecimento e instalação</t>
  </si>
  <si>
    <t>Tubo fôrma lado fixo em aço galvanizado para estais de 19 cordoalhas D = 15,7 mm - fornecimento e instalação</t>
  </si>
  <si>
    <t>Tubo fôrma lado fixo em aço galvanizado para estais de 22 cordoalhas D = 15,7 mm - fornecimento e instalação</t>
  </si>
  <si>
    <t>Tubo fôrma lado fixo em aço galvanizado para estais de 31 cordoalhas D = 15,7 mm - fornecimento e instalação</t>
  </si>
  <si>
    <t>Tubo fôrma lado fixo em aço galvanizado para estais de 37 cordoalhas D = 15,7 mm - fornecimento e instalação</t>
  </si>
  <si>
    <t>Tubo fôrma lado fixo em aço galvanizado para estais de 43 cordoalhas D = 15,7 mm - fornecimento e instalação</t>
  </si>
  <si>
    <t>Tubo fôrma lado fixo em aço galvanizado para estais de 55 cordoalhas D = 15,7 mm - fornecimento e instalação</t>
  </si>
  <si>
    <t>Tubo fôrma lado fixo em aço galvanizado para estais de 61 cordoalhas D = 15,7 mm - fornecimento e instalação</t>
  </si>
  <si>
    <t>Tubo fôrma lado fixo em aço galvanizado para estais de 73 cordoalhas D = 15,7 mm - fornecimento e instalação</t>
  </si>
  <si>
    <t>Tubo fôrma lado fixo em aço galvanizado para estais de 85 cordoalhas D = 15,7 mm - fornecimento e instalação</t>
  </si>
  <si>
    <t>Tubo fôrma lado fixo em aço galvanizado para estais de 91 cordoalhas D = 15,7 mm - fornecimento e instalação</t>
  </si>
  <si>
    <t>Tubo fôrma lado regulável em aço galvanizado para estais de 12 cordoalhas D = 15,7 mm - fornecimento e instalação</t>
  </si>
  <si>
    <t>Tubo fôrma lado regulável em aço galvanizado para estais de 19 cordoalhas D = 15,7 mm - fornecimento e instalação</t>
  </si>
  <si>
    <t>Tubo fôrma lado regulável em aço galvanizado para estais de 22 cordoalhas D = 15,7 mm - fornecimento e instalação</t>
  </si>
  <si>
    <t>Tubo fôrma lado regulável em aço galvanizado para estais de 31 cordoalhas D = 15,7 mm - fornecimento e instalação</t>
  </si>
  <si>
    <t>Tubo fôrma lado regulável em aço galvanizado para estais de 37 cordoalhas D = 15,7 mm - fornecimento e instalação</t>
  </si>
  <si>
    <t>Tubo fôrma lado regulável em aço galvanizado para estais de 43 cordoalhas D = 15,7 mm - fornecimento e instalação</t>
  </si>
  <si>
    <t>Tubo fôrma lado regulável em aço galvanizado para estais de 55 cordoalhas D = 15,7 mm - fornecimento e instalação</t>
  </si>
  <si>
    <t>Tubo fôrma lado regulável em aço galvanizado para estais de 61 cordoalhas D = 15,7 mm - fornecimento e instalação</t>
  </si>
  <si>
    <t>Tubo fôrma lado regulável em aço galvanizado para estais de 73 cordoalhas D = 15,7 mm - fornecimento e instalação</t>
  </si>
  <si>
    <t>Tubo fôrma lado regulável em aço galvanizado para estais de 85 cordoalhas D = 15,7 mm - fornecimento e instalação</t>
  </si>
  <si>
    <t>Tubo fôrma lado regulável em aço galvanizado para estais de 91 cordoalhas D = 15,7 mm - fornecimento e instalação</t>
  </si>
  <si>
    <t>Tubo PEAD para estais - D = 110 mm - fornecimento e instalação</t>
  </si>
  <si>
    <t>Tubo PEAD para estais - D = 140 mm - fornecimento e instalação</t>
  </si>
  <si>
    <t>Tubo PEAD para estais - D = 160 mm - fornecimento e instalação</t>
  </si>
  <si>
    <t>Tubo PEAD para estais - D = 180 mm - fornecimento e instalação</t>
  </si>
  <si>
    <t>Tubo PEAD para estais - D = 200 mm - fornecimento e instalação</t>
  </si>
  <si>
    <t>Tubo PEAD para estais - D = 225 mm - fornecimento e instalação</t>
  </si>
  <si>
    <t>Tubo PEAD para estais - D = 250 mm - fornecimento e instalação</t>
  </si>
  <si>
    <t>Tubo PEAD para estais - D = 280 mm - fornecimento e instalação</t>
  </si>
  <si>
    <t>Tubo PEAD para estais - D = 315 mm - fornecimento e instalação</t>
  </si>
  <si>
    <t>Adubação de cobertura por equipamento de hidrossemeadura em áreas de semeadura via seca ou de hidrossemeadura</t>
  </si>
  <si>
    <t>Adubação manual de cobertura em áreas de enleivamento ou de plantio de mudas de gramíneas</t>
  </si>
  <si>
    <t>Adubação manual de cobertura em áreas de semeadura via seca ou de hidrossemeadura</t>
  </si>
  <si>
    <t>Barreira arbórea para tratamento acústico das áreas lindeiras da faixa de domínio – densidade de plantio de 1,0 m entre mudas</t>
  </si>
  <si>
    <t>Cerca de passagem de fauna com tela de alambrado sobre mureta de blocos de concreto - H = 20 cm - mourões de madeira a cada 2,5 m e esticador a cada 50 m</t>
  </si>
  <si>
    <t>Cerca viva para tratamento acústico das áreas lindeiras da faixa de domínio – densidade de plantio de 1,0 m entre mudas</t>
  </si>
  <si>
    <t>Dique de bambu para controle de erosão de taludes</t>
  </si>
  <si>
    <t>Enleivamento</t>
  </si>
  <si>
    <t>Espalhamento de material em bota-fora</t>
  </si>
  <si>
    <t>Fixação de tela eletrossoldada em talude para lançamento de argamassa ou concreto projetado</t>
  </si>
  <si>
    <t>Hidrossemeadura</t>
  </si>
  <si>
    <t>Irrigação de área plantada para proteção vegetal do corpo estradal</t>
  </si>
  <si>
    <t>Obtenção de grama para replantio</t>
  </si>
  <si>
    <t>Passagem aérea de animais com rede de cabos de aço e sisal apoiadas em 6 postes de concreto de 15 m - extensão total de 100 m</t>
  </si>
  <si>
    <t>Plantio de grama comercial em placas</t>
  </si>
  <si>
    <t>Plantio de muda de arbusto com altura até 0,50 m em cova de 0,40 x 0,40 x 0,40 m</t>
  </si>
  <si>
    <t>Plantio de muda de árvore com altura de 0,30 a 0,80 m em cova de 0,60 x 0,60 x 0,60 m</t>
  </si>
  <si>
    <t>Plantio de muda de árvore frutífera com altura até 1,00 m em cova de 0,60 x 0,60 x 0,60 m</t>
  </si>
  <si>
    <t>Plantio de muda de árvore frutífera com altura de 1,00 a 2,00 m em cova de 0,60 x 0,60 x 0,60 m</t>
  </si>
  <si>
    <t>Plantio de muda de árvore frutífera com altura de 2,00 a 3,00 m em cova de 0,60 x 0,60 x 0,60 m</t>
  </si>
  <si>
    <t>Plantio de muda de árvore ornamental com altura até 1,00 m em cova de 0,60 x 0,60 x 0,60 m</t>
  </si>
  <si>
    <t>Plantio de muda de árvore ornamental com altura de 1,00 a 2,00 m em cova de 0,60 x 0,60 x 0,60 m</t>
  </si>
  <si>
    <t>Plantio de muda de árvore ornamental com altura de 2,00 a 3,00 m em cova de 0,60 x 0,60 x 0,60 m</t>
  </si>
  <si>
    <t>Plantio de tapete de floríferas com altura até 0,50 m</t>
  </si>
  <si>
    <t>Preenchimento de erosão em talude com terra vegetal e sementes de gramíneas ensacadas</t>
  </si>
  <si>
    <t>Recuperação ambiental de pedreiras ou áreas degradadas com biomanta vegetal de fibras de coco</t>
  </si>
  <si>
    <t>Recuperação ambiental de pedreiras ou áreas degradadas com biomanta vegetal de fibras de palha em áreas com inclinação máxima de 1:1,5</t>
  </si>
  <si>
    <t>Regularização de bota-fora com espalhamento e compactação</t>
  </si>
  <si>
    <t>Regularização de superfície com motoniveladora</t>
  </si>
  <si>
    <t>Regularização manual de taludes de cortes e aterros</t>
  </si>
  <si>
    <t>Retentores de sedimentos em fibras vegetais - D = 20 cm</t>
  </si>
  <si>
    <t>Revestimento vegetal com grama em mudas em superfícies inclinadas</t>
  </si>
  <si>
    <t>Revestimento vegetal com grama em mudas em superfícies planas</t>
  </si>
  <si>
    <t>Revestimento vegetal por semeadura a lanço manual de gramíneas e leguminosas</t>
  </si>
  <si>
    <t>Ancoragem ativa com 10 cordoalhas aderentes D = 12,7 mm - fornecimento e instalação</t>
  </si>
  <si>
    <t>Ancoragem ativa com 10 cordoalhas aderentes D = 15,2 mm - fornecimento e instalação</t>
  </si>
  <si>
    <t>Ancoragem ativa com 12 cordoalhas aderentes D = 15,2 mm - fornecimento e instalação</t>
  </si>
  <si>
    <t>Ancoragem ativa com 15 cordoalhas aderentes D = 12,7 mm - fornecimento e instalação</t>
  </si>
  <si>
    <t>Ancoragem ativa com 15 cordoalhas aderentes D = 15,2 mm - fornecimento e instalação</t>
  </si>
  <si>
    <t>Ancoragem ativa com 19 cordoalhas aderentes D = 12,7 mm - fornecimento e instalação</t>
  </si>
  <si>
    <t>Ancoragem ativa com 19 cordoalhas aderentes D = 15,2 mm - fornecimento e instalação</t>
  </si>
  <si>
    <t>Ancoragem ativa com 22 cordoalhas aderentes D = 12,7 mm - fornecimento e instalação</t>
  </si>
  <si>
    <t>Ancoragem ativa com 22 cordoalhas aderentes D = 15,2 mm - fornecimento e instalação</t>
  </si>
  <si>
    <t>Ancoragem ativa com 27 cordoalhas aderentes D = 12,7 mm - fornecimento e instalação</t>
  </si>
  <si>
    <t>Ancoragem ativa com 27 cordoalhas aderentes D = 15,2 mm - fornecimento e instalação</t>
  </si>
  <si>
    <t>Ancoragem ativa com 31 cordoalhas aderentes D = 12,7 mm - fornecimento e instalação</t>
  </si>
  <si>
    <t>Ancoragem ativa com 31 cordoalhas aderentes D = 15,2 mm - fornecimento e instalação</t>
  </si>
  <si>
    <t>Ancoragem ativa com 4 cordoalhas aderentes D = 12,7 mm - fornecimento e instalação</t>
  </si>
  <si>
    <t>Ancoragem ativa com 4 cordoalhas aderentes D = 15,2 mm - fornecimento e instalação</t>
  </si>
  <si>
    <t>Ancoragem ativa com 6 cordoalhas aderentes D = 12,7 mm - fornecimento e instalação</t>
  </si>
  <si>
    <t>Ancoragem ativa com 6 cordoalhas aderentes D = 15,2 mm - fornecimento e instalação</t>
  </si>
  <si>
    <t>Ancoragem ativa com 7 cordoalhas aderentes D = 12,7 mm - fornecimento e instalação</t>
  </si>
  <si>
    <t>Ancoragem ativa com 7 cordoalhas aderentes D = 15,2 mm - fornecimento e instalação</t>
  </si>
  <si>
    <t>Ancoragem ativa com 8 cordoalhas aderentes D = 12,7 mm - fornecimento e instalação</t>
  </si>
  <si>
    <t>Ancoragem ativa com 8 cordoalhas aderentes D = 15,2 mm - fornecimento e instalação</t>
  </si>
  <si>
    <t>Ancoragem ativa com 9 cordoalhas aderentes D = 12,7 mm - fornecimento e instalação</t>
  </si>
  <si>
    <t>Ancoragem ativa com 9 cordoalhas aderentes D = 15,2 mm - fornecimento e instalação</t>
  </si>
  <si>
    <t>Ancoragem ativa para lajes com 1 cordoalha aderente D = 12,7 mm - fornecimento e instalação</t>
  </si>
  <si>
    <t>Ancoragem ativa para lajes com 1 cordoalha aderente D = 15,2 mm - fornecimento e instalação</t>
  </si>
  <si>
    <t>Ancoragem ativa para lajes com 1 cordoalha engraxada D = 12,7 mm - fornecimento e instalação</t>
  </si>
  <si>
    <t>Ancoragem ativa para lajes com 1 cordoalha engraxada D = 15,2 mm - fornecimento e instalação</t>
  </si>
  <si>
    <t>Ancoragem ativa para lajes com 2 cordoalhas aderentes D = 12,7 mm - fornecimento e instalação</t>
  </si>
  <si>
    <t>Ancoragem ativa para lajes com 2 cordoalhas aderentes D = 15,2 mm - fornecimento e instalação</t>
  </si>
  <si>
    <t>Ancoragem ativa para lajes com 3 cordoalhas aderentes D = 12,7 mm - fornecimento e instalação</t>
  </si>
  <si>
    <t>Ancoragem ativa para lajes com 3 cordoalhas aderentes D = 15,2 mm - fornecimento e instalação</t>
  </si>
  <si>
    <t>Ancoragem ativa para lajes com 4 cordoalhas aderentes D = 12,7 mm - fornecimento e instalação</t>
  </si>
  <si>
    <t>Ancoragem ativa para lajes com 4 cordoalhas aderentes D = 15,2 mm - fornecimento e instalação</t>
  </si>
  <si>
    <t>Ancoragem passiva com 10 cordoalhas aderentes D = 12,7 mm - fornecimento e instalação</t>
  </si>
  <si>
    <t>Ancoragem passiva com 10 cordoalhas aderentes D = 15,2 mm - fornecimento e instalação</t>
  </si>
  <si>
    <t>Ancoragem passiva com 12 cordoalhas aderentes D = 12,7 mm - fornecimento e instalação</t>
  </si>
  <si>
    <t>Ancoragem passiva com 12 cordoalhas aderentes D = 15,2 mm - fornecimento e instalação</t>
  </si>
  <si>
    <t>Ancoragem passiva com 15 cordoalhas aderentes D = 12,7 mm - fornecimento e instalação</t>
  </si>
  <si>
    <t>Ancoragem passiva com 15 cordoalhas aderentes D = 15,2 mm - fornecimento e instalação</t>
  </si>
  <si>
    <t>Ancoragem passiva com 19 cordoalhas aderentes D = 12,7 mm - fornecimento e instalação</t>
  </si>
  <si>
    <t>Ancoragem passiva com 19 cordoalhas aderentes D = 15,2 mm - fornecimento e instalação</t>
  </si>
  <si>
    <t>Ancoragem passiva com 22 cordoalhas aderentes D = 12,7 mm - fornecimento e instalação</t>
  </si>
  <si>
    <t>Ancoragem passiva com 22 cordoalhas aderentes D = 15,2 mm - fornecimento e instalação</t>
  </si>
  <si>
    <t>Ancoragem passiva com 27 cordoalhas aderentes D = 12,7 mm - fornecimento e instalação</t>
  </si>
  <si>
    <t>Ancoragem passiva com 27 cordoalhas aderentes D = 15,2 mm - fornecimento e instalação</t>
  </si>
  <si>
    <t>Ancoragem passiva com 31 cordoalhas aderentes D = 12,7 mm - fornecimento e instalação</t>
  </si>
  <si>
    <t>Ancoragem passiva com 31 cordoalhas aderentes D = 15,2 mm - fornecimento e instalação</t>
  </si>
  <si>
    <t>Ancoragem passiva com 4 cordoalhas aderentes D = 12,7 mm - fornecimento e instalação</t>
  </si>
  <si>
    <t>Ancoragem passiva com 4 cordoalhas aderentes D = 15,2 mm - fornecimento e instalação</t>
  </si>
  <si>
    <t>Ancoragem passiva com 6 cordoalhas aderentes D = 12,7 mm - fornecimento e instalação</t>
  </si>
  <si>
    <t>Ancoragem passiva com 6 cordoalhas aderentes D = 15,2 mm - fornecimento e instalação</t>
  </si>
  <si>
    <t>Ancoragem passiva com 7 cordoalhas aderentes D = 12,7 mm - fornecimento e instalação</t>
  </si>
  <si>
    <t>Ancoragem passiva com 7 cordoalhas aderentes D = 15,2 mm - fornecimento e instalação</t>
  </si>
  <si>
    <t>Ancoragem passiva com 8 cordoalhas aderentes D = 12,7 mm - fornecimento e instalação</t>
  </si>
  <si>
    <t>Ancoragem passiva com 8 cordoalhas aderentes D = 15,2 mm - fornecimento e instalação</t>
  </si>
  <si>
    <t>Ancoragem passiva com 9 cordoalhas aderentes D = 12,7 mm - fornecimento e instalação</t>
  </si>
  <si>
    <t>Ancoragem passiva com 9 cordoalhas aderentes D = 15,2 mm - fornecimento e instalação</t>
  </si>
  <si>
    <t>Ancoragem passiva para lajes com 1 cordoalha aderente D = 12,7 mm - fornecimento e instalação</t>
  </si>
  <si>
    <t>Ancoragem passiva para lajes com 1 cordoalha aderente D = 15,2 mm - fornecimento e instalação</t>
  </si>
  <si>
    <t>Ancoragem passiva para lajes com 1 cordoalha engraxada D = 12,7 mm - fornecimento e instalação</t>
  </si>
  <si>
    <t>Ancoragem passiva para lajes com 1 cordoalha engraxada D = 15,2 mm - fornecimento e instalação</t>
  </si>
  <si>
    <t>Ancoragem passiva para lajes com 2 cordoalhas aderentes D = 12,7 mm - fornecimento e instalação</t>
  </si>
  <si>
    <t>Ancoragem passiva para lajes com 2 cordoalhas aderentes D = 15,2 mm - fornecimento e instalação</t>
  </si>
  <si>
    <t>Ancoragem passiva para lajes com 3 cordoalhas aderentes D = 12,7 mm - fornecimento e instalação</t>
  </si>
  <si>
    <t>Ancoragem passiva para lajes com 3 cordoalhas aderentes D = 15,2 mm - fornecimento e instalação</t>
  </si>
  <si>
    <t>Ancoragem passiva para lajes com 4 cordoalhas aderentes D = 12,7 mm - fornecimento e instalação</t>
  </si>
  <si>
    <t>Ancoragem passiva para lajes com 4 cordoalhas aderentes D = 15,2 mm - fornecimento e instalação</t>
  </si>
  <si>
    <t>Bainha metálica ovalizada seção 19 x 36 mm para 1 cordoalha D = 12,7 mm - fornecimento, instalação e injeção de nata de cimento</t>
  </si>
  <si>
    <t>Bainha metálica ovalizada seção 19 x 36 mm para 2 cordoalhas D = 12,7 mm - fornecimento, instalação e injeção de nata de cimento</t>
  </si>
  <si>
    <t>Bainha metálica ovalizada seção 19 x 48 mm para 3 cordoalhas D = 12,7 mm - fornecimento, instalação e injeção de nata de cimento</t>
  </si>
  <si>
    <t>Bainha metálica ovalizada seção 19 x 62 mm para 4 cordoalhas D = 12,7 mm - fornecimento, instalação e injeção de nata de cimento</t>
  </si>
  <si>
    <t>Bainha metálica ovalizada seção 22 x 32 mm para 1 cordoalha D = 15,2 mm - fornecimento, instalação e injeção de nata de cimento</t>
  </si>
  <si>
    <t>Bainha metálica ovalizada seção 22 x 32 mm para 2 cordoalhas D = 15,2 mm - fornecimento, instalação e injeção de nata de cimento</t>
  </si>
  <si>
    <t>Bainha metálica ovalizada seção 22 x 55 mm para 3 cordoalhas D = 15,2 mm - fornecimento, instalação e injeção de nata de cimento</t>
  </si>
  <si>
    <t>Bainha metálica ovalizada seção 22 x 73 mm para 4 cordoalhas D = 15,2 mm - fornecimento, instalação e injeção de nata de cimento</t>
  </si>
  <si>
    <t>Bainha metálica redonda D = 100 mm para 21 cordoalhas D = 15,2 mm - fornecimento, instalação e injeção de nata de cimento</t>
  </si>
  <si>
    <t>Bainha metálica redonda D = 100 mm para 22 cordoalhas D = 15,2 mm - fornecimento, instalação e injeção de nata de cimento</t>
  </si>
  <si>
    <t>Bainha metálica redonda D = 100 mm para 24 cordoalhas D = 15,2 mm - fornecimento, instalação e injeção de nata de cimento</t>
  </si>
  <si>
    <t>Bainha metálica redonda D = 100 mm para 25 cordoalhas D = 15,2 mm - fornecimento, instalação e injeção de nata de cimento</t>
  </si>
  <si>
    <t>Bainha metálica redonda D = 100 mm para 30 cordoalhas D = 12,7 mm - fornecimento, instalação e injeção de nata de cimento</t>
  </si>
  <si>
    <t>Bainha metálica redonda D = 100 mm para 31 cordoalhas D = 12,7 mm - fornecimento, instalação e injeção de nata de cimento</t>
  </si>
  <si>
    <t>Bainha metálica redonda D = 110 mm para 27 cordoalhas D = 15,2 mm - fornecimento, instalação e injeção de nata de cimento</t>
  </si>
  <si>
    <t>Bainha metálica redonda D = 110 mm para 37 cordoalhas D = 12,7 mm - fornecimento, instalação e injeção de nata de cimento</t>
  </si>
  <si>
    <t>Bainha metálica redonda D = 120 mm para 30 cordoalhas D = 15,2 mm - fornecimento, instalação e injeção de nata de cimento</t>
  </si>
  <si>
    <t>Bainha metálica redonda D = 120 mm para 31 cordoalhas D = 15,2 mm - fornecimento, instalação e injeção de nata de cimento</t>
  </si>
  <si>
    <t>Bainha metálica redonda D = 130 mm para 37 cordoalhas D = 15,2 mm - fornecimento, instalação e injeção de nata de cimento</t>
  </si>
  <si>
    <t>Bainha metálica redonda D = 30 mm para 2 cordoalhas D = 12,7 mm - fornecimento, instalação e injeção de nata de cimento</t>
  </si>
  <si>
    <t>Bainha metálica redonda D = 35 mm para 2 cordoalhas D = 15,2 mm - fornecimento, instalação e injeção de nata de cimento</t>
  </si>
  <si>
    <t>Bainha metálica redonda D = 35 mm para 3 cordoalhas D = 12,7 mm - fornecimento, instalação e injeção de nata de cimento</t>
  </si>
  <si>
    <t>Bainha metálica redonda D = 40 mm para 3 cordoalhas D = 15,2 mm - fornecimento, instalação e injeção de nata de cimento</t>
  </si>
  <si>
    <t>Bainha metálica redonda D = 40 mm para 4 cordoalhas D = 12,7 mm - fornecimento, instalação e injeção de nata de cimento</t>
  </si>
  <si>
    <t>Bainha metálica redonda D = 45 mm para 4 cordoalhas D = 15,2 mm - fornecimento, instalação e injeção de nata de cimento</t>
  </si>
  <si>
    <t>Bainha metálica redonda D = 45 mm para 5 cordoalhas D = 12,7 mm - fornecimento, instalação e injeção de nata de cimento</t>
  </si>
  <si>
    <t>Bainha metálica redonda D = 50 mm para 5 cordoalhas D = 15,2 mm - fornecimento, instalação e injeção de nata de cimento</t>
  </si>
  <si>
    <t>Bainha metálica redonda D = 50 mm para 6 cordoalhas D = 12,7 mm - fornecimento, instalação e injeção de nata de cimento</t>
  </si>
  <si>
    <t>Bainha metálica redonda D = 55 mm para 7 cordoalhas D = 12,7 mm - fornecimento, instalação e injeção de nata de cimento</t>
  </si>
  <si>
    <t>Bainha metálica redonda D = 55 mm para 8 cordoalhas D = 12,7 mm - fornecimento, instalação e injeção de nata de cimento</t>
  </si>
  <si>
    <t>Bainha metálica redonda D = 60 mm para 6 cordoalhas D = 15,2 mm - fornecimento, instalação e injeção de nata de cimento</t>
  </si>
  <si>
    <t>Bainha metálica redonda D = 60 mm para 9 cordoalhas D = 12,7 mm - fornecimento, instalação e injeção de nata de cimento</t>
  </si>
  <si>
    <t>Bainha metálica redonda D = 65 mm para 10 cordoalhas D = 12,7 mm - fornecimento, instalação e injeção de nata de cimento</t>
  </si>
  <si>
    <t>Bainha metálica redonda D = 65 mm para 11 cordoalhas D = 12,7 mm - fornecimento, instalação e injeção de nata de cimento</t>
  </si>
  <si>
    <t>Bainha metálica redonda D = 65 mm para 7 cordoalhas D = 15,2 mm - fornecimento, instalação e injeção de nata de cimento</t>
  </si>
  <si>
    <t>Bainha metálica redonda D = 65 mm para 8 cordoalhas D = 15,2 mm - fornecimento, instalação e injeção de nata de cimento</t>
  </si>
  <si>
    <t>Bainha metálica redonda D = 70 mm para 15 cordoalhas D = 12,7 mm - fornecimento, instalação e injeção de nata de cimento</t>
  </si>
  <si>
    <t>Bainha metálica redonda D = 70 mm para 9 cordoalhas D = 15,2 mm - fornecimento, instalação e injeção de nata de cimento</t>
  </si>
  <si>
    <t>Bainha metálica redonda D = 75 mm para 10 cordoalhas D = 15,2 mm - fornecimento, instalação e injeção de nata de cimento</t>
  </si>
  <si>
    <t>Bainha metálica redonda D = 75 mm para 11 cordoalhas D = 15,2 mm - fornecimento, instalação e injeção de nata de cimento</t>
  </si>
  <si>
    <t>Bainha metálica redonda D = 75 mm para 16 cordoalhas D = 12,7 mm - fornecimento, instalação e injeção de nata de cimento</t>
  </si>
  <si>
    <t>Bainha metálica redonda D = 75 mm para 18 cordoalhas D = 12,7 mm - fornecimento, instalação e injeção de nata de cimento</t>
  </si>
  <si>
    <t>Bainha metálica redonda D = 80 mm para 12 cordoalhas D = 15,2 mm - fornecimento, instalação e injeção de nata de cimento</t>
  </si>
  <si>
    <t>Bainha metálica redonda D = 80 mm para 19 cordoalhas D = 12,7 mm - fornecimento, instalação e injeção de nata de cimento</t>
  </si>
  <si>
    <t>Bainha metálica redonda D = 80 mm para 20 cordoalhas D = 12,7 mm - fornecimento, instalação e injeção de nata de cimento</t>
  </si>
  <si>
    <t>Bainha metálica redonda D = 85 mm para 15 cordoalhas D = 15,2 mm - fornecimento, instalação e injeção de nata de cimento</t>
  </si>
  <si>
    <t>Bainha metálica redonda D = 85 mm para 21 cordoalhas D = 12,7 mm - fornecimento, instalação e injeção de nata de cimento</t>
  </si>
  <si>
    <t>Bainha metálica redonda D = 85 mm para 22 cordoalhas D = 12,7 mm - fornecimento, instalação e injeção de nata de cimento</t>
  </si>
  <si>
    <t>Bainha metálica redonda D = 85 mm para 24 cordoalhas D = 12,7 mm - fornecimento, instalação e injeção de nata de cimento</t>
  </si>
  <si>
    <t>Bainha metálica redonda D = 85 mm para 25 cordoalhas D = 12,7 mm - fornecimento, instalação e injeção de nata de cimento</t>
  </si>
  <si>
    <t>Bainha metálica redonda D = 90 mm para 16 cordoalhas D = 15,2 mm - fornecimento, instalação e injeção de nata de cimento</t>
  </si>
  <si>
    <t>Bainha metálica redonda D = 90 mm para 18 cordoalhas D = 15,2 mm - fornecimento, instalação e injeção de nata de cimento</t>
  </si>
  <si>
    <t>Bainha metálica redonda D = 90 mm para 27 cordoalhas D = 12,7 mm - fornecimento, instalação e injeção de nata de cimento</t>
  </si>
  <si>
    <t>Bainha metálica redonda D = 95 mm para 19 cordoalhas D = 15,2 mm - fornecimento, instalação e injeção de nata de cimento</t>
  </si>
  <si>
    <t>Bainha metálica redonda D = 95 mm para 20 cordoalhas D = 15,2 mm - fornecimento, instalação e injeção de nata de cimento</t>
  </si>
  <si>
    <t>Cordoalha CP 190 RB D = 15,2 mm - fornecimento e instalação</t>
  </si>
  <si>
    <t>Cordoalha engraxada CP 190 RB D = 12,7 mm - fornecimento e instalação</t>
  </si>
  <si>
    <t>Cordoalha engraxada CP 190 RB D = 15,2 mm - fornecimento e instalação</t>
  </si>
  <si>
    <t>Apiloamento manual</t>
  </si>
  <si>
    <t>Apiloamento manual de superfície com espessura de 15 cm</t>
  </si>
  <si>
    <t>Areia extraída com escavadeira hidráulica de longo alcance</t>
  </si>
  <si>
    <t>Areia extraída com trator e carregadeira</t>
  </si>
  <si>
    <t>Calandragem de chapa metálica com espessura de 3 mm</t>
  </si>
  <si>
    <t>Calandragem de chapa metálica com espessura de 5 mm</t>
  </si>
  <si>
    <t>Compactação manual com soquete vibratório</t>
  </si>
  <si>
    <t>Confecção de canaleta meia cana D = 0,30 m - areia e brita comerciais</t>
  </si>
  <si>
    <t>Confecção de canaleta meia cana D = 0,30 m - areia extraída e brita produzida</t>
  </si>
  <si>
    <t>Confecção de canaleta meia cana D = 0,40 m - areia e brita comerciais</t>
  </si>
  <si>
    <t>Confecção de canaleta meia cana D = 0,40 m - areia extraída e brita produzida</t>
  </si>
  <si>
    <t>Confecção de tubos de concreto D = 0,20 m - areia e brita comerciais</t>
  </si>
  <si>
    <t>Confecção de tubos de concreto D = 0,20 m - areia extraída e brita produzida</t>
  </si>
  <si>
    <t>Confecção de tubos de concreto D = 0,30 m - areia e brita comerciais</t>
  </si>
  <si>
    <t>Confecção de tubos de concreto D = 0,30 m - areia extraída e brita produzida</t>
  </si>
  <si>
    <t>Confecção de tubos de concreto D = 0,40 m - areia e brita comerciais</t>
  </si>
  <si>
    <t>Confecção de tubos de concreto D = 0,40 m - areia extraída e brita produzida</t>
  </si>
  <si>
    <t>Confecção de tubos de concreto D = 0,50 m - areia e brita comerciais</t>
  </si>
  <si>
    <t>Confecção de tubos de concreto D = 0,50 m - areia extraída e brita produzida</t>
  </si>
  <si>
    <t>Confecção de tubos de concreto perfurado D = 0,20 m - areia e brita comerciais</t>
  </si>
  <si>
    <t>Confecção de tubos de concreto perfurado D = 0,20 m - areia extraída e brita produzida</t>
  </si>
  <si>
    <t>Confecção de tubos de concreto perfurado D = 0,30 m - areia e brita comerciais</t>
  </si>
  <si>
    <t>Confecção de tubos de concreto perfurado D = 0,30 m - areia extraída e brita produzida</t>
  </si>
  <si>
    <t>Confecção de tubos de concreto perfurado D = 0,40 m - areia e brita comerciais</t>
  </si>
  <si>
    <t>Confecção de tubos de concreto perfurado D = 0,40 m - areia extraída e brita produzida</t>
  </si>
  <si>
    <t>Confecção de tubos de concreto poroso D = 0,20 m - areia e brita comerciais</t>
  </si>
  <si>
    <t>Confecção de tubos de concreto poroso D = 0,20 m - areia extraída e brita produzida</t>
  </si>
  <si>
    <t>Confecção de tubos de concreto poroso D = 0,30 m - areia e brita comerciais</t>
  </si>
  <si>
    <t>Confecção de tubos de concreto poroso D = 0,30 m - areia extraída e brita produzida</t>
  </si>
  <si>
    <t>Confecção de tubos de concreto poroso D = 0,40 m - areia e brita comerciais</t>
  </si>
  <si>
    <t>Confecção de tubos de concreto poroso D = 0,40 m - areia extraída e brita produzida</t>
  </si>
  <si>
    <t>Dobramento de chapas de alumínio com espessura de 1,5 mm e comprimento de dobra de até 500 mm</t>
  </si>
  <si>
    <t>Escavação de tunnel liner em material de 3ª categoria</t>
  </si>
  <si>
    <t>Escavação de vala em material de 3ª categoria</t>
  </si>
  <si>
    <t>Escavação manual de tunnel liner em material de 1ª categoria</t>
  </si>
  <si>
    <t>Escavação manual de tunnel liner em material de 2ª categoria</t>
  </si>
  <si>
    <t>Escavação manual de vala em material de 1ª categoria</t>
  </si>
  <si>
    <t>Escavação manual em material de 1ª categoria na profundidade de 1 a 2 m</t>
  </si>
  <si>
    <t>Escavação manual em material de 1ª categoria na profundidade de 2 a 3 m</t>
  </si>
  <si>
    <t>Escavação manual em material de 1ª categoria na profundidade de 3 a 4 m</t>
  </si>
  <si>
    <t>Escavação manual em material de 2ª categoria na profundidade de 1 a 2 m</t>
  </si>
  <si>
    <t>Escavação manual em material de 2ª categoria na profundidade de 2 a 3 m</t>
  </si>
  <si>
    <t>Escavação manual em material de 2ª categoria na profundidade de 3 a 4 m</t>
  </si>
  <si>
    <t>Escavação manual em material de 2ª categoria na profundidade de até 1 m</t>
  </si>
  <si>
    <t>Escavação mecânica de vala em material de 1ª categoria</t>
  </si>
  <si>
    <t>Escavação mecânica de vala em material de 2ª categoria</t>
  </si>
  <si>
    <t>Fixação de parafuso em estrutura metálica</t>
  </si>
  <si>
    <t>Iluminação provisória para tunnel liner</t>
  </si>
  <si>
    <t>Material pétreo produzido em britador de mandíbulas móvel - camada final de aterro em rocha</t>
  </si>
  <si>
    <t>Operação de mergulho autônomo em profundidade de até 20 m</t>
  </si>
  <si>
    <t>Operação de mergulho dependente em profundidade de 30 a 50 m - inclusive descompressão</t>
  </si>
  <si>
    <t>Operação de mergulho dependente em profundidade de até 30 m - inclusive descompressão</t>
  </si>
  <si>
    <t>Pedra de mão produzida manualmente</t>
  </si>
  <si>
    <t>Preparo e regularização de terreno em desnível</t>
  </si>
  <si>
    <t>Rachão ou pedra de mão produzida</t>
  </si>
  <si>
    <t>Raspagem e limpeza de terreno plano</t>
  </si>
  <si>
    <t>Reaterro e compactação com soquete vibratório</t>
  </si>
  <si>
    <t>Rebordeamento de chapa metálica com espessura de 5 mm</t>
  </si>
  <si>
    <t>Recarga de cilindro com ar respirável para atividades de mergulho</t>
  </si>
  <si>
    <t>Rocha para britagem com perfuratriz manual</t>
  </si>
  <si>
    <t>Rocha para britagem com perfuratriz sobre esteira - camada final de aterro em rocha</t>
  </si>
  <si>
    <t>Selo de argila apiloado (solo local)</t>
  </si>
  <si>
    <t>Ventilação provisória para tunnel liner</t>
  </si>
  <si>
    <t>Bico de adesão para injeção de adesivo estrutural à base de resina epóxi - fornecimento, instalação e retirada</t>
  </si>
  <si>
    <t>Bico de perfuração para injeção de adesivo estrutural à base de resina epóxi - fornecimento, instalação e retirada</t>
  </si>
  <si>
    <t>Caiação manual com fixador de cal</t>
  </si>
  <si>
    <t>Caiação mecanizada com fixador de cal</t>
  </si>
  <si>
    <t>Capa selante - areia comercial</t>
  </si>
  <si>
    <t>Capa selante - areia extraída</t>
  </si>
  <si>
    <t>Capa selante - brita produzida</t>
  </si>
  <si>
    <t>Capa selante - pedrisco comercial</t>
  </si>
  <si>
    <t>Capina manual</t>
  </si>
  <si>
    <t>Combate à exsudação - areia comercial</t>
  </si>
  <si>
    <t>Combate à exsudação - areia extraída</t>
  </si>
  <si>
    <t>Combate à exsudação - brita produzida</t>
  </si>
  <si>
    <t>Combate à exsudação - pedrisco comercial</t>
  </si>
  <si>
    <t>Correção de defeitos com mistura betuminosa</t>
  </si>
  <si>
    <t>Correção de defeitos por fresagem descontínua do revestimento asfáltico - espessura de 5 cm</t>
  </si>
  <si>
    <t>Corte e limpeza de áreas gramadas</t>
  </si>
  <si>
    <t>Corte e remoção de árvores</t>
  </si>
  <si>
    <t>Desobstrução de bueiro</t>
  </si>
  <si>
    <t>Fresagem contínua de revestimento asfáltico - espessura de 3 cm</t>
  </si>
  <si>
    <t>Fresagem contínua de revestimento asfáltico - espessura de 4 cm</t>
  </si>
  <si>
    <t>Fresagem contínua de revestimento asfáltico - espessura de 5 cm</t>
  </si>
  <si>
    <t>Fresagem contínua de revestimento asfáltico - espessura de 6 cm</t>
  </si>
  <si>
    <t>Fresagem contínua de revestimento asfáltico - espessura de 7 cm</t>
  </si>
  <si>
    <t>Fresagem contínua de revestimento asfáltico - espessura de 8 cm</t>
  </si>
  <si>
    <t>Fresagem descontínua de revestimento asfáltico - espessura de 3 cm</t>
  </si>
  <si>
    <t>Fresagem descontínua de revestimento asfáltico - espessura de 4 cm</t>
  </si>
  <si>
    <t>Fresagem descontínua de revestimento asfáltico - espessura de 5 cm</t>
  </si>
  <si>
    <t>Fresagem descontínua de revestimento asfáltico - espessura de 6 cm</t>
  </si>
  <si>
    <t>Fresagem descontínua de revestimento asfáltico - espessura de 7 cm</t>
  </si>
  <si>
    <t>Fresagem descontínua de revestimento asfáltico - espessura de 8 cm</t>
  </si>
  <si>
    <t>Injeção de adesivo estrutural à base de resina epóxi de baixa viscosidade para tratamento de fissuras em estruturas de concreto - fornecimento e aplicação manual</t>
  </si>
  <si>
    <t>Injeção de adesivo estrutural à base de resina epóxi de baixa viscosidade para tratamento de fissuras em estruturas de concreto - fornecimento e aplicação mecanizada</t>
  </si>
  <si>
    <t>Limpeza de bueiro</t>
  </si>
  <si>
    <t>Limpeza de descida d'água</t>
  </si>
  <si>
    <t>Limpeza de emulsão asfáltica ou asfalto diluído derramados na pista - remoção com minicarregadeira com vassoura e descarga livre</t>
  </si>
  <si>
    <t>Limpeza de líquidos combustíveis derramados na pista - remoção com minicarregadeira com vassoura e descarga livre</t>
  </si>
  <si>
    <t>Limpeza de material asfáltico derramado fora da pista - remoção com escavadeira hidráulica e caminhão basculante</t>
  </si>
  <si>
    <t>Limpeza de placa de sinalização</t>
  </si>
  <si>
    <t>Limpeza de ponte</t>
  </si>
  <si>
    <t>Limpeza de sarjeta e meio-fio</t>
  </si>
  <si>
    <t>Limpeza de vala de drenagem</t>
  </si>
  <si>
    <t>Limpeza de valeta de corte</t>
  </si>
  <si>
    <t>Limpeza e desobstrução de dispositivos de drenagem em OAE</t>
  </si>
  <si>
    <t>Limpeza e desobstrução de drenos de obras de contenção</t>
  </si>
  <si>
    <t>Limpeza e desobstrução mecanizada de bueiros com diâmetro acima de 1,00 até 1,50 m</t>
  </si>
  <si>
    <t>Limpeza e desobstrução mecanizada de bueiros com diâmetro de até 1,00 m</t>
  </si>
  <si>
    <t>Limpeza e enchimento com resina epóxi de fissuras niveladas com abertura máxima de 0,4 mm e profundidade de 20 mm em pavimento de concreto que não atravessam toda a espessura da placa</t>
  </si>
  <si>
    <t>Limpeza e remoção de vegetação junto aos aparelhos de apoio de OAE com o uso de herbicida</t>
  </si>
  <si>
    <t>Limpeza e remoção de vegetação nas juntas de dilatação com o uso de herbicida</t>
  </si>
  <si>
    <t>Limpeza e remoção manual de material retido em terra firme em OAE</t>
  </si>
  <si>
    <t>Limpeza em superfície de concreto com escova de aço</t>
  </si>
  <si>
    <t>Limpeza, serragem e enchimento de fissuras niveladas com abertura entre 0,4 mm e 1,0 mm e profundidade de 25 mm em pavimento de concreto com CAP</t>
  </si>
  <si>
    <t>Limpeza, serragem e enchimento de fissuras niveladas com abertura entre 0,4 mm e 1,0 mm e profundidade de 25 mm em pavimento de concreto com CAP com polímero</t>
  </si>
  <si>
    <t>Limpeza, serragem e enchimento de fissuras niveladas com abertura entre 0,4 mm e 1,0 mm e profundidade de 25 mm em pavimento de concreto com selante elástico a frio</t>
  </si>
  <si>
    <t>Lixamento mecanizado em superfície de concreto</t>
  </si>
  <si>
    <t>Mistura betuminosa a frio executada em betoneira - faixa C - areia e brita comerciais</t>
  </si>
  <si>
    <t>Poda de árvores com 5,0 m a 7,5 m de altura</t>
  </si>
  <si>
    <t>Poda de árvores com 7,5 m a 10 m de altura</t>
  </si>
  <si>
    <t>Poda de árvores com até 5 m de altura</t>
  </si>
  <si>
    <t>Poda de árvores com mais de 10 m de altura</t>
  </si>
  <si>
    <t>Reassentamento manual de meio-fio com material arrancado da pista</t>
  </si>
  <si>
    <t>Recomposição de camada granular do pavimento com material de jazida - 100% Proctor modificado</t>
  </si>
  <si>
    <t>Recomposição de erosão em corte ou aterro com material de jazida</t>
  </si>
  <si>
    <t>Recomposição de placa de sinalização</t>
  </si>
  <si>
    <t>Recomposição de revestimento primário com material de jazida - 100% Proctor intermediário</t>
  </si>
  <si>
    <t>Recomposição manual de aterro com material de jazida</t>
  </si>
  <si>
    <t>Recomposição mecanizada de aterro com material de jazida</t>
  </si>
  <si>
    <t>Recomposição parcial de cerca com mourão de concreto - arame</t>
  </si>
  <si>
    <t>Recomposição parcial de cerca com mourão de concreto seção quadrada - mourão - areia e brita comerciais</t>
  </si>
  <si>
    <t>Recomposição parcial de cerca com mourão de concreto seção quadrada - mourão - areia extraída e brita produzida</t>
  </si>
  <si>
    <t>Recomposição parcial de cerca com mourão de concreto seção triangular - mourão - areia e brita comerciais</t>
  </si>
  <si>
    <t>Recomposição parcial de cerca com mourão de concreto seção triangular - mourão - areia extraída e brita comercial</t>
  </si>
  <si>
    <t>Recomposição parcial de cerca com mourão de madeira - arame</t>
  </si>
  <si>
    <t>Recomposição parcial de cerca com mourão de madeira - mourão</t>
  </si>
  <si>
    <t>Recomposição total de cerca com mourão de concreto seção quadrada - areia e brita comerciais</t>
  </si>
  <si>
    <t>Recomposição total de cerca com mourão de concreto seção quadrada - areia extraída e brita produzida</t>
  </si>
  <si>
    <t>Recomposição total de cerca com mourão de concreto seção triangular - areia e brita comerciais</t>
  </si>
  <si>
    <t>Recomposição total de cerca com mourão de concreto seção triangular - areia extraída e brita produzida</t>
  </si>
  <si>
    <t>Recomposição total de cerca com mourão de madeira</t>
  </si>
  <si>
    <t>Reconformação da plataforma</t>
  </si>
  <si>
    <t>Recuperação de desgaste superficial em pavimentos de concreto</t>
  </si>
  <si>
    <t>Regularização de taludes e valas com soquete vibratório</t>
  </si>
  <si>
    <t>Regularização mecânica da faixa de domínio</t>
  </si>
  <si>
    <t>Remendo profundo com imprimação com asfalto diluído - demolição manual</t>
  </si>
  <si>
    <t>Remendo profundo com imprimação com asfalto diluído - demolição mecânica e corte com serra</t>
  </si>
  <si>
    <t>Remendo profundo com imprimação com emulsão asfáltica - demolição manual</t>
  </si>
  <si>
    <t>Remendo profundo com imprimação com emulsão asfáltica - demolição mecânica e corte com serra</t>
  </si>
  <si>
    <t>Remoção de animais de grande porte mortos em rodovia - carga e descarga com guindauto</t>
  </si>
  <si>
    <t>Remoção de animais de pequeno porte mortos em rodovia - carga manual</t>
  </si>
  <si>
    <t>Remoção de emborrachados de pneus em rodovia</t>
  </si>
  <si>
    <t>Remoção de espécimes arbóreos de 20 a 40 m tombados na pista</t>
  </si>
  <si>
    <t>Remoção de espécimes arbóreos de até 20 m tombados na pista</t>
  </si>
  <si>
    <t>Remoção de grãos, agregados e solos derramados na pista em rodovias</t>
  </si>
  <si>
    <t>Remoção de sucatas derramadas em rodovia - cinta com utilização de 100 vezes</t>
  </si>
  <si>
    <t>Remoção de veículos de grande porte incendiados em rodovia - carga e descarga com guindaste - cinta com utilização de 100 vezes</t>
  </si>
  <si>
    <t>Remoção de veículos de grande porte tombados em rodovia - cinta com utilização de 100 vezes</t>
  </si>
  <si>
    <t>Remoção de veículos de médio porte incendiados em rodovia - carga e descarga com guindaste - cinta com utilização de 100 vezes</t>
  </si>
  <si>
    <t>Remoção de veículos de médio porte tombados em rodovia - cinta com utilização de 100 vezes</t>
  </si>
  <si>
    <t>Remoção de veículos de pequeno porte incendiados em rodovia - carga e descarga com guindauto - cinta com utilização de 100 vezes</t>
  </si>
  <si>
    <t>Remoção de veículos de pequeno porte tombados em rodovia - cinta com utilização de 100 vezes</t>
  </si>
  <si>
    <t>Remoção de vestígios de óleo ou graxa na superfície do revestimento do pavimento</t>
  </si>
  <si>
    <t>Remoção de vidros, caixas e engradados derramados na pista em rodovia</t>
  </si>
  <si>
    <t>Remoção manual de barreira em rocha</t>
  </si>
  <si>
    <t>Remoção manual de barreira em solo</t>
  </si>
  <si>
    <t>Remoção manual de camada granular do pavimento</t>
  </si>
  <si>
    <t>Remoção manual de revestimento asfáltico</t>
  </si>
  <si>
    <t>Remoção manual de vegetação daninha</t>
  </si>
  <si>
    <t>Remoção manual de vegetação daninha em frestas</t>
  </si>
  <si>
    <t>Remoção mecanizada de barreira em rocha</t>
  </si>
  <si>
    <t>Remoção mecanizada de barreira em solo</t>
  </si>
  <si>
    <t>Remoção mecanizada de camada granular do pavimento</t>
  </si>
  <si>
    <t>Remoção mecanizada de revestimento asfáltico</t>
  </si>
  <si>
    <t>Reparo localizado com pintura de ligação - demolição mecânica e corte com serra</t>
  </si>
  <si>
    <t>Reparo no interior de placa de pavimento de concreto</t>
  </si>
  <si>
    <t>Roçada com roçadeira costal</t>
  </si>
  <si>
    <t>ha</t>
  </si>
  <si>
    <t>Roçada manual</t>
  </si>
  <si>
    <t>Roçada manual de capim colonião</t>
  </si>
  <si>
    <t>Roçada mecanizada com roçadeira articulada</t>
  </si>
  <si>
    <t>Roçada mecanizada com roçadeira de arraste</t>
  </si>
  <si>
    <t>Selagem de trincas mecanizada em pavimento flexível com emulsão - areia comercial</t>
  </si>
  <si>
    <t>Selagem superficial de fissuras com adesivo estrutural à base de resina epóxi de alta viscosidade, inclusive limpeza superficial - fornecimento e aplicação</t>
  </si>
  <si>
    <t>Solo brita para base de remendo profundo - brita comercial</t>
  </si>
  <si>
    <t>Solo melhorado com cimento para base de remendo profundo</t>
  </si>
  <si>
    <t>Solo para base de remendo profundo</t>
  </si>
  <si>
    <t>Substituição de balizador - areia e brita comerciais</t>
  </si>
  <si>
    <t>Substituição de balizador - areia extraída e brita produzida</t>
  </si>
  <si>
    <t>Substituição de cartucho de absorção de energia tipo A - fornecimento e instalação, e reposicionamento do amortecedor retrátil</t>
  </si>
  <si>
    <t>Substituição de cartucho de absorção de energia tipo B - fornecimento, instalação e reposicionamento do amortecedor retrátil</t>
  </si>
  <si>
    <t>Tapa buraco com pintura de ligação - demolição com serra corta piso</t>
  </si>
  <si>
    <t>Tapa buraco com pintura de ligação - demolição manual</t>
  </si>
  <si>
    <t>Tela de proteção para roçada em tubo galvanizado 4,0 X 1,5 m - confecção</t>
  </si>
  <si>
    <t>Tratamento de fissuras do tipo rendilhado em pavimentos de concreto</t>
  </si>
  <si>
    <t>Tratamento de fissuras transversais com abertura maior que 1,0 mm em pavimentos de concreto</t>
  </si>
  <si>
    <t>Trituração de galhos e troncos com diâmetro de até 350 mm</t>
  </si>
  <si>
    <t>Balizador cônico refletivo em polietileno semiflexível de 114 x 11 x 40 cm - utilização de 150 ciclos - fornecimento, 01 implantação e 01 retirada diária</t>
  </si>
  <si>
    <t>Balizador de concreto - areia e brita comerciais - fornecimento e implantação</t>
  </si>
  <si>
    <t>Balizador de concreto - areia extraída e brita produzida - fornecimento e implantação</t>
  </si>
  <si>
    <t>Barreira de sinalização tipo I de direcionamento ou bloqueio - confecção</t>
  </si>
  <si>
    <t>Barreira de sinalização tipo I de direcionamento ou bloqueio - utilização de 150 ciclos - fornecimento, 01 implantação e 01 retirada diária</t>
  </si>
  <si>
    <t>Barreira de sinalização tipo I de direcionamento ou bloqueio contínua - confecção</t>
  </si>
  <si>
    <t>Barreira de sinalização tipo I de direcionamento ou bloqueio contínua - utilização de 150 ciclos - fornecimento, 01 implantação e 01 retirada diária</t>
  </si>
  <si>
    <t>m.dia</t>
  </si>
  <si>
    <t>Barreira de sinalização tipo II de direcionamento ou bloqueio - confecção</t>
  </si>
  <si>
    <t>Barreira de sinalização tipo II de direcionamento ou bloqueio - utilização de 150 ciclos - fornecimento, 01 implantação e 01 retirada diária</t>
  </si>
  <si>
    <t>Barreira de sinalização tipo III de direcionamento ou bloqueio - confecção</t>
  </si>
  <si>
    <t>Barreira de sinalização tipo III de direcionamento ou bloqueio - utilização de 150 ciclos - fornecimento, 01 implantação e 01 retirada diária</t>
  </si>
  <si>
    <t>Barreira plástica articulável modular 240 x 100 cm na cor amarela - utilização de 600 ciclos - fornecimento, 01 implantação e 01 retirada diária</t>
  </si>
  <si>
    <t>Barreira plástica monobloco para canalização de trânsito - 101 x 50 x 55 cm - utilização de 600 ciclos - fornecimento, 01 implantação e 01 retirada diária</t>
  </si>
  <si>
    <t>Barreira plástica para canalização de trânsito - 60 x 45 x 60 cm - utilização de 600 ciclos - fornecimento, 01 implantação e 01 retirada diária</t>
  </si>
  <si>
    <t>Cavalete em perfil metálico para placa de sinalização - 1,00 m x 1,00 m - confecção</t>
  </si>
  <si>
    <t>Cavalete em polietileno zebrado com faixa refletiva - H = 1,00 m - utilização de 600 ciclos - fornecimento, 01 implantação e 01 retirada diária</t>
  </si>
  <si>
    <t>Cavalete em polietileno zebrado com faixa refletiva e com sinalizador a LED com bateria - H = 1,00 m - utilização de 600 ciclos - fornecimento, 01 implantação e 01 retirada diária</t>
  </si>
  <si>
    <t>Cilindro canalizador de tráfego com base quadrada de 111 x 56 x 56 cm - utilização de 600 ciclos - fornecimento, 01 implantação e 01 retirada diária</t>
  </si>
  <si>
    <t>Dispositivo de direcionamento ou bloqueio tipo tapume - confecção</t>
  </si>
  <si>
    <t>Dispositivo de direcionamento ou bloqueio tipo tapume - utilização de 150 ciclos - fornecimento, 01 implantação e 01 retirada diária</t>
  </si>
  <si>
    <t>m².dia</t>
  </si>
  <si>
    <t>Dispositivo de direcionamento ou bloqueio tipo tela plástica com suporte fixo - confecção</t>
  </si>
  <si>
    <t>Dispositivo de direcionamento ou bloqueio tipo tela plástica com suporte fixo - utilização de 150 ciclos - fornecimento, 01 implantação e 01 retirada diária</t>
  </si>
  <si>
    <t>Dispositivo de direcionamento ou bloqueio tipo tela plástica com suporte móvel afixado em bloco de concreto - confecção</t>
  </si>
  <si>
    <t>Dispositivo de direcionamento ou bloqueio tipo tela plástica com suporte móvel afixado em bloco de concreto - utilização de 150 ciclos - fornecimento, 01 implantação e 01 retirada diária</t>
  </si>
  <si>
    <t>Fabricação de balizador de concreto - seção circular de 10 cm - areia e brita comerciais</t>
  </si>
  <si>
    <t>Fabricação de balizador de concreto - seção circular de 10 cm - areia extraída e brita produzida</t>
  </si>
  <si>
    <t>Laminado elastoplástico para sinalização horizontal - espessura de 1,5 mm - fornecimento e implantação</t>
  </si>
  <si>
    <t>Manutenção/recomposição de sinalização - pintura de faixa com tinta acrílica - espessura de 0,4 mm</t>
  </si>
  <si>
    <t>Manutenção/recomposição de sinalização - pintura de faixa com tinta acrílica - espessura de 0,6 mm</t>
  </si>
  <si>
    <t>Manutenção/recomposição de sinalização - pintura de faixa com tinta acrílica emulsionada em água - espessura de 0,3 mm</t>
  </si>
  <si>
    <t>Manutenção/recomposição de sinalização - pintura de faixa com tinta acrílica emulsionada em água - espessura de 0,4 mm</t>
  </si>
  <si>
    <t>Manutenção/recomposição de sinalização - pintura de faixa com tinta acrílica emulsionada em água - espessura de 0,5 mm</t>
  </si>
  <si>
    <t>Painel com seta luminosa montado em chassi de caminhão com prancha</t>
  </si>
  <si>
    <t>Painel com seta luminosa montado em chassi de caminhão com prancha e amortecedor retrátil</t>
  </si>
  <si>
    <t>Painel de mensagens variáveis, portátil móvel, LED, com banco fotovoltaico de energia e montado em chassi com engate</t>
  </si>
  <si>
    <t>Pintura de faixa com plástico a frio bicomponente à base de resinas metacrílicas por dispersão (estrutura)</t>
  </si>
  <si>
    <t>Pintura de faixa com plástico a frio bicomponente à base de resinas metacrílicas por extrusão (alto relevo)</t>
  </si>
  <si>
    <t>Pintura de faixa com plástico a frio bicomponente à base de resinas metacrílicas por extrusão (plano) - espessura de 1,5 mm</t>
  </si>
  <si>
    <t>Pintura de faixa com plástico a frio bicomponente à base de resinas metacrílicas por extrusão (plano) - espessura de 3,0 mm</t>
  </si>
  <si>
    <t>Pintura de faixa com plástico a frio tricomponente à base de resinas metacrílicas por aspersão - espessura de 0,6 mm</t>
  </si>
  <si>
    <t>Pintura de faixa com termoplástico em alto relevo tipo I por extrusão - relevo duplo com base</t>
  </si>
  <si>
    <t>Pintura de faixa com termoplástico em alto relevo tipo II por extrusão - relevo simples ranhurado com base</t>
  </si>
  <si>
    <t>Pintura de faixa com termoplástico em alto relevo tipo III por extrusão - relevo simples com base</t>
  </si>
  <si>
    <t>Pintura de faixa com termoplástico em alto relevo tipo IV por extrusão - relevo simples sem base</t>
  </si>
  <si>
    <t>Pintura de faixa com termoplástico em alto relevo tipo V por extrusão - relevo multipontos sem base (gotas)</t>
  </si>
  <si>
    <t>Pintura de faixa com termoplástico em alto relevo tipo VI por extrusão - relevo multipontos sem base (calotas)</t>
  </si>
  <si>
    <t>Pintura de faixa com termoplástico por aspersão - espessura de 1,5 mm</t>
  </si>
  <si>
    <t>Pintura de faixa com tinta acrílica - espessura de 0,4 mm</t>
  </si>
  <si>
    <t>Pintura de faixa com tinta acrílica emulsionada em água - espessura de 0,3 mm</t>
  </si>
  <si>
    <t>Pintura de faixa com tinta acrílica emulsionada em água - espessura de 0,4 mm</t>
  </si>
  <si>
    <t>Pintura de faixa com tinta acrílica emulsionada em água - espessura de 0,5 mm</t>
  </si>
  <si>
    <t>Pintura de setas e zebrados com termoplástico por aspersão - espessura de 1,5 mm</t>
  </si>
  <si>
    <t>Pintura de setas e zebrados com termoplástico por extrusão - espessura de 3,0 mm</t>
  </si>
  <si>
    <t>Pintura de setas e zebrados com tinta acrílica - espessura de 0,4 mm</t>
  </si>
  <si>
    <t>Pintura de setas e zebrados com tinta acrílica - espessura de 0,6 mm</t>
  </si>
  <si>
    <t>Pintura de setas e zebrados com tinta acrílica emulsionada em água - espessura de 0,3 mm</t>
  </si>
  <si>
    <t>Pintura de setas e zebrados com tinta acrílica emulsionada em água - espessura de 0,4 mm</t>
  </si>
  <si>
    <t>Pintura de setas e zebrados com tinta acrílica emulsionada em água - espessura de 0,5 mm</t>
  </si>
  <si>
    <t>Placa de advertência em aço, lado de 0,60 m - película retrorrefletiva tipo I + SI - fornecimento e implantação</t>
  </si>
  <si>
    <t>Placa de advertência em aço, lado de 0,80 m - película retrorrefletiva tipo I + SI - fornecimento e implantação</t>
  </si>
  <si>
    <t>Placa de advertência em aço, lado de 1,00 m - película retrorrefletiva tipo I + SI - fornecimento e implantação</t>
  </si>
  <si>
    <t>Placa de advertência em aço, lado de 1,20 m - película retrorrefletiva tipo III + SI - fornecimento e implantação</t>
  </si>
  <si>
    <t>Placa de advertência em fibra, lado de 0,60 m - película retrorrefletiva tipo I + SI - fornecimento e implantação</t>
  </si>
  <si>
    <t>Placa de advertência em fibra, lado de 0,80 m - película retrorrefletiva tipo I + SI - fornecimento e implantação</t>
  </si>
  <si>
    <t>Placa de advertência em fibra, lado de 1,00 m - película retrorrefletiva tipo I + SI - fornecimento e implantação</t>
  </si>
  <si>
    <t>Placa de advertência em fibra, lado de 1,20 m - película retrorrefletiva tipo III + SI - fornecimento e implantação</t>
  </si>
  <si>
    <t>Placa de advertência para sinalização de obras montada em suporte metálico móvel, lado 1,00 m - utilização de 600 ciclos - fornecimento, 01 implantação e 01 retirada diária</t>
  </si>
  <si>
    <t>Placa de marco quilométrico em aço - 0,60 x 0,865 m - película retrorrefletiva tipo I + I - fornecimento e implantação</t>
  </si>
  <si>
    <t>Placa de marco quilométrico em aço - 0,70 x 1,00 m - película retrorrefletiva tipo I + III - fornecimento e implantação</t>
  </si>
  <si>
    <t>Placa de marco quilométrico em fibra - 0,60 x 0,865 m - película retrorrefletiva tipo I + I - fornecimento e implantação</t>
  </si>
  <si>
    <t>Placa de marco quilométrico em fibra - 0,70 x 1,00 m - película retrorrefletiva tipo I + III - fornecimento e implantação</t>
  </si>
  <si>
    <t>Placa de regulamentação em aço D = 0,60 m - película retrorrefletiva tipo I + SI - fornecimento e implantação</t>
  </si>
  <si>
    <t>Placa de regulamentação em aço D = 0,80 m - película retrorrefletiva tipo I + SI - fornecimento e implantação</t>
  </si>
  <si>
    <t>Placa de regulamentação em aço D = 1,20 m - película retrorrefletiva tipo III + SI - fornecimento e implantação</t>
  </si>
  <si>
    <t>Placa de regulamentação em aço, R1 lado 0,248 m - película retrorrefletiva tipo I + SI - fornecimento e implantação</t>
  </si>
  <si>
    <t>Placa de regulamentação em aço, R1 lado 0,331 m - película retrorrefletiva tipo I + SI - fornecimento e implantação</t>
  </si>
  <si>
    <t>Placa de regulamentação em aço, R1 lado 0,414 m - película retrorrefletiva tipo I + SI - fornecimento e implantação</t>
  </si>
  <si>
    <t>Placa de regulamentação em aço, R1 lado 0,497 m - película retrorrefletiva tipo III + SI - fornecimento e implantação</t>
  </si>
  <si>
    <t>Placa de regulamentação em aço, R2 lado 0,60 m - película retrorrefletiva tipo I + SI - fornecimento e implantação</t>
  </si>
  <si>
    <t>Placa de regulamentação em aço, R2 lado 0,80 m - película retrorrefletiva tipo I + SI - fornecimento e implantação</t>
  </si>
  <si>
    <t>Placa de regulamentação em aço, R2 lado 1,00 m - película retrorrefletiva tipo I + SI - fornecimento e implantação</t>
  </si>
  <si>
    <t>Placa de regulamentação em aço, R2 lado 1,20 m - película retrorrefletiva tipo III + SI - fornecimento e implantação</t>
  </si>
  <si>
    <t>Placa de regulamentação em fibra, D = 0,60 m - película retrorrefletiva tipo I + SI - fornecimento e implantação</t>
  </si>
  <si>
    <t>Placa de regulamentação em fibra, D = 0,80 m - película retrorrefletiva tipo I + SI - fornecimento e implantação</t>
  </si>
  <si>
    <t>Placa de regulamentação em fibra, D = 1,00 m - película retrorrefletiva tipo I + SI - fornecimento e implantação</t>
  </si>
  <si>
    <t>Placa de regulamentação em fibra, D = 1,20 m - película retrorrefletiva tipo III + SI - fornecimento e implantação</t>
  </si>
  <si>
    <t>Placa de regulamentação em fibra, R1 lado 0,248 m - película retrorrefletiva tipo I + SI - fornecimento e implantação</t>
  </si>
  <si>
    <t>Placa de regulamentação em fibra, R1 lado 0,331 m - película retrorrefletiva tipo I + SI - fornecimento e implantação</t>
  </si>
  <si>
    <t>Placa de regulamentação em fibra, R1 lado 0,414 m - película retrorrefletiva tipo I + SI - fornecimento e implantação</t>
  </si>
  <si>
    <t>Placa de regulamentação em fibra, R1 lado 0,497 m - película retrorrefletiva tipo III + SI - fornecimento e implantação</t>
  </si>
  <si>
    <t>Placa de regulamentação em fibra, R2 lado 0,60 m - película retrorrefletiva tipo I + SI - fornecimento e implantação</t>
  </si>
  <si>
    <t>Placa de regulamentação em fibra, R2 lado 0,80 m - película retrorrefletiva tipo I + SI - fornecimento e implantação</t>
  </si>
  <si>
    <t>Placa de regulamentação em fibra, R2 lado 1,00 m - película retrorrefletiva tipo I + SI - fornecimento e implantação</t>
  </si>
  <si>
    <t>Placa de regulamentação em fibra, R2 lado 1,20 m - película retrorrefletiva tipo I + SI - fornecimento e implantação</t>
  </si>
  <si>
    <t>Placa de regulamentação para sinalização de obras montada em suporte metálico móvel - D = 1,00 m - utilização de 600 ciclos - fornecimento, 01 implantação e 01 retirada diária</t>
  </si>
  <si>
    <t>Placa de regulamentação para sinalização de obras montada em suporte metálico móvel, R1 lado 0,414 m - utilização de 600 ciclos - fornecimento, 01 implantação e 01 retirada diária</t>
  </si>
  <si>
    <t>Placa de regulamentação para sinalização de obras montada em suporte metálico móvel, R2 lado 1,00 m - utilização de 600 ciclos - fornecimento, 01 implantação e 01 retirada diária</t>
  </si>
  <si>
    <t>Placa delineador em aço - 0,30 x 0,90 m - película retrorrefletiva tipo I + IV - fornecimento e implantação</t>
  </si>
  <si>
    <t>Placa delineador em aço - 0,50 x 0,60 m - película retrorrefletiva tipo I + IV - fornecimento e implantação</t>
  </si>
  <si>
    <t>Placa delineador em fibra - 0,30 x 0,90 m - película retrorrefletiva tipo I + IV - fornecimento e implantação</t>
  </si>
  <si>
    <t>Placa delineador em fibra - 0,50 x 0,60 m - película retrorrefletiva tipo I + IV - fornecimento e implantação</t>
  </si>
  <si>
    <t>Placa em aço - 2,00 x 1,00 m - película retrorrefletiva tipo I + I - fornecimento e implantação</t>
  </si>
  <si>
    <t>Placa em aço - 2,00 x 1,00 m - película retrorrefletiva tipo I + III - fornecimento e implantação</t>
  </si>
  <si>
    <t>Placa em aço - 2,00 x 1,00 m - película retrorrefletiva tipo I + X - fornecimento e implantação</t>
  </si>
  <si>
    <t>Placa em aço - 2,00 x 1,00 m - película retrorrefletiva tipo III + III - fornecimento e implantação</t>
  </si>
  <si>
    <t>Placa em aço - 2,00 x 1,00 m - película retrorrefletiva tipo III + X - fornecimento e implantação</t>
  </si>
  <si>
    <t>Placa em aço - 3,00 x 1,50 m - película retrorrefletiva tipo I + I - fornecimento e implantação</t>
  </si>
  <si>
    <t>Placa em aço - 3,00 x 1,50 m - película retrorrefletiva tipo I + III - fornecimento e implantação</t>
  </si>
  <si>
    <t>Placa em aço - 3,00 x 1,50 m - película retrorrefletiva tipo I + X - fornecimento e implantação</t>
  </si>
  <si>
    <t>Placa em aço - 3,00 x 1,50 m - película retrorrefletiva tipo III + III - fornecimento e implantação</t>
  </si>
  <si>
    <t>Placa em aço - 3,00 x 1,50 m - película retrorrefletiva tipo III + X - fornecimento e implantação</t>
  </si>
  <si>
    <t>Placa em aço - 3,00 x 2,00 m - película retrorrefletiva tipo I + I - fornecimento e implantação</t>
  </si>
  <si>
    <t>Placa em aço - 3,00 x 2,00 m - película retrorrefletiva tipo I + III - fornecimento e implantação</t>
  </si>
  <si>
    <t>Placa em aço - 3,00 x 2,00 m - película retrorrefletiva tipo I + X - fornecimento e implantação</t>
  </si>
  <si>
    <t>Placa em aço - 3,00 x 2,00 m - película retrorrefletiva tipo III + III - fornecimento e implantação</t>
  </si>
  <si>
    <t>Placa em aço - 3,00 x 2,00 m - película retrorrefletiva tipo III + X - fornecimento e implantação</t>
  </si>
  <si>
    <t>Placa em aço - 4,00 x 2,00 m - película retrorrefletiva tipo I + I - fornecimento e implantação</t>
  </si>
  <si>
    <t>Placa em aço - 4,00 x 2,00 m - película retrorrefletiva tipo I + III - fornecimento e implantação</t>
  </si>
  <si>
    <t>Placa em aço - 4,00 x 2,00 m - película retrorrefletiva tipo I + X - fornecimento e implantação</t>
  </si>
  <si>
    <t>Placa em aço - 4,00 x 2,00 m - película retrorrefletiva tipo III + III - fornecimento e implantação</t>
  </si>
  <si>
    <t>Placa em aço - 4,00 x 2,00 m - película retrorrefletiva tipo III + X - fornecimento e implantação</t>
  </si>
  <si>
    <t>Placa em aço - 4,00 x 3,00 m - película retrorrefletiva tipo I + I - fornecimento e implantação</t>
  </si>
  <si>
    <t>Placa em aço - 4,00 x 3,00 m - película retrorrefletiva tipo I + III - fornecimento e implantação</t>
  </si>
  <si>
    <t>Placa em aço - 4,00 x 3,00 m - película retrorrefletiva tipo I + X - fornecimento e implantação</t>
  </si>
  <si>
    <t>Placa em aço - 4,00 x 3,00 m - película retrorrefletiva tipo III + III - fornecimento e implantação</t>
  </si>
  <si>
    <t>Placa em aço - 4,00 x 3,00 m - película retrorrefletiva tipo III + X - fornecimento e implantação</t>
  </si>
  <si>
    <t>Placa em aço - película I + I - chapa recuperada - fornecimento e implantação</t>
  </si>
  <si>
    <t>Placa em aço - película I + I - fornecimento e implantação</t>
  </si>
  <si>
    <t>Placa em aço - película I + III - chapa recuperada - fornecimento e implantação</t>
  </si>
  <si>
    <t>Placa em aço - película I + III - fornecimento e implantação</t>
  </si>
  <si>
    <t>Placa em aço - película III + III - chapa recuperada - fornecimento e implantação</t>
  </si>
  <si>
    <t>Placa em aço - película III + III - fornecimento e implantação</t>
  </si>
  <si>
    <t>Placa em aço nº 16 galvanizado com película retrorrefletiva tipo I + I - chapa recuperada - confecção</t>
  </si>
  <si>
    <t>Placa em aço nº 16 galvanizado com película retrorrefletiva tipo I + I - confecção</t>
  </si>
  <si>
    <t>Placa em aço nº 16 galvanizado com película retrorrefletiva tipo I + III - chapa recuperada - confecção</t>
  </si>
  <si>
    <t>Placa em aço nº 16 galvanizado com película retrorrefletiva tipo I + III - confecção</t>
  </si>
  <si>
    <t>Placa em aço nº 16 galvanizado com película retrorrefletiva tipo I + IV - confecção</t>
  </si>
  <si>
    <t>Placa em aço nº 16 galvanizado com película retrorrefletiva tipo I + X - confecção</t>
  </si>
  <si>
    <t>Placa em aço nº 16 galvanizado com película retrorrefletiva tipo III + III - chapa recuperada - confecção</t>
  </si>
  <si>
    <t>Placa em aço nº 16 galvanizado com película retrorrefletiva tipo III + III - confecção</t>
  </si>
  <si>
    <t>Placa em aço nº 16 galvanizado com película retrorrefletiva tipo III + SI - confecção</t>
  </si>
  <si>
    <t>Placa em aço nº 16 galvanizado com película retrorrefletiva tipo III + X - confecção</t>
  </si>
  <si>
    <t>Placa em aço, modulada - 2,00 x 1,00 m - película retrorrefletiva tipo I + I - fornecimento e implantação</t>
  </si>
  <si>
    <t>Placa em aço, modulada - 2,00 x 1,00 m - película retrorrefletiva tipo III + III - fornecimento e implantação</t>
  </si>
  <si>
    <t>Placa em aço, modulada - 3,00 x 1,50 m - película retrorrefletiva tipo I + I - fornecimento e implantação</t>
  </si>
  <si>
    <t>Placa em aço, modulada - 3,00 x 1,50 m - película retrorrefletiva tipo I + III - fornecimento e implantação</t>
  </si>
  <si>
    <t>Placa em aço, modulada - 3,00 x 1,50 m - película retrorrefletiva tipo III + III - fornecimento e implantação</t>
  </si>
  <si>
    <t>Placa em aço, modulada - 3,00 x 2,00 m - película retrorrefletiva tipo I + I - fornecimento e implantação</t>
  </si>
  <si>
    <t>Placa em aço, modulada - 3,00 x 2,00 m - película retrorrefletiva tipo I + III - fornecimento e implantação</t>
  </si>
  <si>
    <t>Placa em aço, modulada - 3,00 x 2,00 m - película retrorrefletiva tipo III + III - fornecimento e implantação</t>
  </si>
  <si>
    <t>Placa em aço, modulada - 4,00 x 2,00 m - película retrorrefletiva tipo I + I - fornecimento e implantação</t>
  </si>
  <si>
    <t>Placa em aço, modulada - 4,00 x 2,00 m - película retrorrefletiva tipo I + III - fornecimento e implantação</t>
  </si>
  <si>
    <t>Placa em aço, modulada - 4,00 x 2,00 m - película retrorrefletiva tipo III + III - fornecimento e implantação</t>
  </si>
  <si>
    <t>Placa em aço, modulada - 4,00 x 3,00 m - película retrorrefletiva tipo I + I - fornecimento e implantação</t>
  </si>
  <si>
    <t>Placa em aço, modulada - 4,00 x 3,00 m - película retrorrefletiva tipo I + III - fornecimento e implantação</t>
  </si>
  <si>
    <t>Placa em aço, modulada - 4,00 x 3,00 m - película retrorrefletiva tipo III + III - fornecimento e implantação</t>
  </si>
  <si>
    <t>Placa em aço, modulada - acima de 2 m² - película I + I - fornecimento e implantação</t>
  </si>
  <si>
    <t>Placa em aço, modulada - acima de 2 m² - película I + III - fornecimento e implantação</t>
  </si>
  <si>
    <t>Placa em aço, modulada - acima de 2 m² - película III + III - fornecimento e implantação</t>
  </si>
  <si>
    <t>Placa em alumínio composto de 3 mm, modulada, aérea, com película retrorrefletiva tipo I + III - confecção</t>
  </si>
  <si>
    <t>Placa em alumínio composto de 3 mm, modulada, aérea, com película retrorrefletiva tipo III + III - confecção</t>
  </si>
  <si>
    <t>Placa em alumínio composto de 3 mm, modulada, aérea, com película retrorrefletiva tipo III + X - confecção</t>
  </si>
  <si>
    <t>Placa em alumínio composto de 3 mm, modulada, aérea, com película retrorrefletiva tipo X + SI - confecção</t>
  </si>
  <si>
    <t>Placa em alumínio composto, espessura de 3,0 mm, modulada, aérea - película retrorrefletiva tipo I + III - fornecimento e implantação</t>
  </si>
  <si>
    <t>Placa em alumínio composto, espessura de 3,0 mm, modulada, aérea - película retrorrefletiva tipo III + III - fornecimento e implantação</t>
  </si>
  <si>
    <t>Placa em alumínio composto, espessura de 3,0 mm, modulada, aérea - película retrorrefletiva tipo III + X - fornecimento e implantação</t>
  </si>
  <si>
    <t>Placa em alumínio composto, espessura de 3,0 mm, modulada, aérea - película retrorrefletiva tipo X + SI - fornecimento e implantação</t>
  </si>
  <si>
    <t>Placa em alumínio, espessura de 1,5 mm, modulada, aérea - película retrorrefletiva tipo I + III - fornecimento e implantação</t>
  </si>
  <si>
    <t>Placa em alumínio, espessura de 1,5 mm, modulada, aérea - película retrorrefletiva tipo III + III - fornecimento e implantação</t>
  </si>
  <si>
    <t>Placa em alumínio, espessura de 1,5 mm, modulada, aérea - película retrorrefletiva tipo III + X - fornecimento e implantação</t>
  </si>
  <si>
    <t>Placa em alumínio, espessura de 1,5 mm, modulada, aérea, com película retrorrefletiva tipo I + III - confecção</t>
  </si>
  <si>
    <t>Placa em alumínio, espessura de 1,5 mm, modulada, aérea, com película retrorrefletiva tipo III + III - confecção</t>
  </si>
  <si>
    <t>Placa em alumínio, espessura de 1,5 mm, modulada, aérea, com película retrorrefletiva tipo III + X - confecção</t>
  </si>
  <si>
    <t>Placa em chapa de poliéster reforçada com fibra de vidro com película retrorrefletiva tipo I + I - confecção</t>
  </si>
  <si>
    <t>Placa em chapa de poliéster reforçada com fibra de vidro com película retrorrefletiva tipo I + III - confecção</t>
  </si>
  <si>
    <t>Placa em chapa de poliéster reforçada com fibra de vidro com película retrorrefletiva tipo I + IV - confecção</t>
  </si>
  <si>
    <t>Placa em chapa de poliéster reforçada com fibra de vidro com película retrorrefletiva tipo I + SI - confecção</t>
  </si>
  <si>
    <t>Placa em chapa de poliéster reforçada com fibra de vidro com película retrorrefletiva tipo III + III - confecção</t>
  </si>
  <si>
    <t>Placa em chapa de poliéster reforçada com fibra de vidro com película retrorrefletiva tipo III + SI - confecção</t>
  </si>
  <si>
    <t>Placa em fibra - 2,00 x 1,00 m - película retrorrefletiva tipo I + I - fornecimento e implantação</t>
  </si>
  <si>
    <t>Placa em fibra - 2,00 x 1,00 m - película retrorrefletiva tipo I + III - fornecimento e implantação</t>
  </si>
  <si>
    <t>Placa em fibra - 2,00 x 1,00 m - película retrorrefletiva tipo III + III - fornecimento e implantação</t>
  </si>
  <si>
    <t>Placa em fibra - 3,00 x 1,50 m - película retrorrefletiva tipo I + I - fornecimento e implantação</t>
  </si>
  <si>
    <t>Placa em fibra - 3,00 x 1,50 m - película retrorrefletiva tipo I + III - fornecimento e implantação</t>
  </si>
  <si>
    <t>Placa em fibra - 3,00 x 1,50 m - película retrorrefletiva tipo III + III - fornecimento e implantação</t>
  </si>
  <si>
    <t>Placa em fibra - 3,00 x 2,00 m - película retrorrefletiva tipo I + I - fornecimento e implantação</t>
  </si>
  <si>
    <t>Placa em fibra - 3,00 x 2,00 m - película retrorrefletiva tipo I + III - fornecimento e implantação</t>
  </si>
  <si>
    <t>Placa em fibra - 3,00 x 2,00 m - película retrorrefletiva tipo III + III - fornecimento e implantação</t>
  </si>
  <si>
    <t>Placa em fibra - 4,00 x 2,00 m - película retrorrefletiva tipo I + I - fornecimento e implantação</t>
  </si>
  <si>
    <t>Placa em fibra - 4,00 x 2,00 m - película retrorrefletiva tipo I + III - fornecimento e implantação</t>
  </si>
  <si>
    <t>Placa em fibra - 4,00 x 2,00 m - película retrorrefletiva tipo III + III - fornecimento e implantação</t>
  </si>
  <si>
    <t>Placa em fibra - 4,00 x 3,00 m - película retrorrefletiva tipo I + I - fornecimento e implantação</t>
  </si>
  <si>
    <t>Placa em fibra - 4,00 x 3,00 m - película retrorrefletiva tipo I + III - fornecimento e implantação</t>
  </si>
  <si>
    <t>Placa em fibra - 4,00 x 3,00 m - película retrorrefletiva tipo III + III - fornecimento e implantação</t>
  </si>
  <si>
    <t>Placa em fibra - película I + I - fornecimento e implantação</t>
  </si>
  <si>
    <t>Placa em fibra - película I + III - fornecimento e implantação</t>
  </si>
  <si>
    <t>Placa em fibra - película III + III - fornecimento e implantação</t>
  </si>
  <si>
    <t>Placa em fibra, modulada, aérea - película retrorrefletiva tipo I + III - fornecimento e implantação</t>
  </si>
  <si>
    <t>Placa em fibra, modulada, aérea - película retrorrefletiva tipo III + III - fornecimento e implantação</t>
  </si>
  <si>
    <t>Placa em fibra, modulada, aérea - película retrorrefletiva tipo III + X - fornecimento e implantação</t>
  </si>
  <si>
    <t>Placa modulada em aço nº 18 galvanizado com película retrorrefletiva tipo I + I - confecção</t>
  </si>
  <si>
    <t>Placa modulada em aço nº 18 galvanizado com película retrorrefletiva tipo III + III - confecção</t>
  </si>
  <si>
    <t>Placa modulada em chapa de poliéster reforçada com fibra de vidro, aérea, com película retrorrefletiva tipo I + III - confecção</t>
  </si>
  <si>
    <t>Placa modulada em chapa de poliéster reforçada com fibra de vidro, aérea, com película retrorrefletiva tipo III + III - confecção</t>
  </si>
  <si>
    <t>Placa modulada em chapa de poliéster reforçada com fibra de vidro, aérea, com película retrorrefletiva tipo III + X - confecção</t>
  </si>
  <si>
    <t>Placa para sinalização de obras montada em cavalete metálico - 1,00 x 1,00 m - utilização de 600 ciclos - fornecimento, 01 implantação e 01 retirada diária</t>
  </si>
  <si>
    <t>Pórtico metálico com vão de 15,9 m, vento de 35 m/s e área de exposição de até 23,85 m² - fornecimento e implantação - areia e brita comerciais</t>
  </si>
  <si>
    <t>Pórtico metálico com vão de 15,9 m, vento de 35 m/s e área de exposição de até 23,85 m² - fornecimento e implantação - areia extraída e brita produzida</t>
  </si>
  <si>
    <t>Pórtico metálico com vão de 15,9 m, vento de 40 m/s e área de exposição de até 23,85 m² - fornecimento e implantação - areia e brita comerciais</t>
  </si>
  <si>
    <t>Pórtico metálico com vão de 15,9 m, vento de 40 m/s e área de exposição de até 23,85 m² - fornecimento e implantação - areia extraída e brita produzida</t>
  </si>
  <si>
    <t>Pórtico metálico com vão de 15,9 m, vento de 45 m/s e área de exposição de até 23,85 m² - fornecimento e implantação - areia e brita comerciais</t>
  </si>
  <si>
    <t>Pórtico metálico com vão de 15,9 m, vento de 45 m/s e área de exposição de até 23,85 m² - fornecimento e implantação - areia extraída e brita produzida</t>
  </si>
  <si>
    <t>Recuperação de chapa em aço para placa de sinalização</t>
  </si>
  <si>
    <t>Remoção da estrutura de pórtico metálico</t>
  </si>
  <si>
    <t>Remoção da estrutura de semipórtico duplo metálico</t>
  </si>
  <si>
    <t>Remoção da estrutura de semipórtico metálico</t>
  </si>
  <si>
    <t>Remoção de placa de sinalização</t>
  </si>
  <si>
    <t>Remoção de sinalização horizontal com maçarico</t>
  </si>
  <si>
    <t>Remoção de sinalização horizontal por fresagem</t>
  </si>
  <si>
    <t>Remoção de sinalização horizontal tipo pintura acrílica por jateamento abrasivo úmido com vidro - utilização de 3 vezes</t>
  </si>
  <si>
    <t>Semáforo móvel com 3 lentes D = 200 mm</t>
  </si>
  <si>
    <t>Semipórtico duplo metálico com vão de 2 x 8,3 m, vento de 35 m/s e área de exposição de até 2 x 12,45 m² - fornecimento e implantação - areia e brita comerciais</t>
  </si>
  <si>
    <t>Semipórtico duplo metálico com vão de 2 x 8,3 m, vento de 35 m/s e área de exposição de até 2 x 12,45 m² - fornecimento e implantação - areia extraída e brita produzida</t>
  </si>
  <si>
    <t>Semipórtico duplo metálico com vão de 2 x 8,3 m, vento de 40 m/s e área de exposição de até 2 x 12,45 m² - fornecimento e implantação - areia e brita comerciais</t>
  </si>
  <si>
    <t>Semipórtico duplo metálico com vão de 2 x 8,3 m, vento de 40 m/s e área de exposição de até 2 x 12,45 m² - fornecimento e implantação - areia extraída e brita produzida</t>
  </si>
  <si>
    <t>Semipórtico duplo metálico com vão de 2 x 8,3 m, vento de 45 m/s e área de exposição de até 2 x 12,45 m² - fornecimento e implantação - areia e brita comerciais</t>
  </si>
  <si>
    <t>Semipórtico duplo metálico com vão de 2 x 8,3 m, vento de 45 m/s e área de exposição de até 2 x 12,45 m² - fornecimento e implantação - areia extraída e brita produzida</t>
  </si>
  <si>
    <t>Semipórtico metálico com vão de 8,3 m, vento de 35 m/s e área de exposição de até 12,45 m² - fornecimento e implantação - areia e brita comerciais</t>
  </si>
  <si>
    <t>Semipórtico metálico com vão de 8,3 m, vento de 35 m/s e área de exposição de até 12,45 m² - fornecimento e implantação - areia extraída e brita produzida</t>
  </si>
  <si>
    <t>Semipórtico metálico com vão de 8,3 m, vento de 40 m/s e área de exposição de até 12,45 m² - fornecimento e implantação - areia e brita comerciais</t>
  </si>
  <si>
    <t>Semipórtico metálico com vão de 8,3 m, vento de 40 m/s e área de exposição de até 12,45 m² - fornecimento e implantação - areia extraída e brita produzida</t>
  </si>
  <si>
    <t>Semipórtico metálico com vão de 8,3 m, vento de 45 m/s e área de exposição de até 12,45 m² - fornecimento e implantação - areia e brita comerciais</t>
  </si>
  <si>
    <t>Semipórtico metálico com vão de 8,3 m, vento de 45 m/s e área de exposição de até 12,45 m² - fornecimento e implantação - areia extraída e brita produzida</t>
  </si>
  <si>
    <t>Sinalizador direcional móvel, LED, com banco fotovoltaico de energia e montado em chassi com engate</t>
  </si>
  <si>
    <t>Suporte duplo metálico galvanizado para placas - 3,00 x 1,50 m - fornecimento e implantação</t>
  </si>
  <si>
    <t>Suporte duplo metálico galvanizado para placas - 3,00 x 2,00 m - fornecimento e implantação</t>
  </si>
  <si>
    <t>Suporte duplo metálico galvanizado para placas - 4,00 x 2,00 m - fornecimento e implantação</t>
  </si>
  <si>
    <t>Suporte duplo metálico galvanizado para placas - 4,00 x 3,00 m - fornecimento e implantação</t>
  </si>
  <si>
    <t>Suporte metálico galvanizado para marco quilométrico - fornecimento e implantação</t>
  </si>
  <si>
    <t>Suporte metálico galvanizado para placa de advertência ou regulamentação - lado ou diâmetro de 0,60 m - fornecimento e implantação</t>
  </si>
  <si>
    <t>Suporte metálico galvanizado para placa de advertência ou regulamentação - lado ou diâmetro de 0,80 m - fornecimento e implantação</t>
  </si>
  <si>
    <t>Suporte metálico galvanizado para placa de advertência ou regulamentação - lado ou diâmetro de 1,20 m - fornecimento e implantação</t>
  </si>
  <si>
    <t>Suporte metálico galvanizado para placa de regulamentação - R1 - lado de 0,248 m - fornecimento e implantação</t>
  </si>
  <si>
    <t>Suporte metálico galvanizado para placa de regulamentação - R1 - lado de 0,331 m - fornecimento e implantação</t>
  </si>
  <si>
    <t>Suporte metálico galvanizado para placa de regulamentação - R1 - lado de 0,414 m - fornecimento e implantação</t>
  </si>
  <si>
    <t>Suporte metálico galvanizado para placa de regulamentação - R1 - lado de 0,497 m - fornecimento e implantação</t>
  </si>
  <si>
    <t>Suporte metálico galvanizado para placa de regulamentação - R2 - lado de 0,60 m - fornecimento e implantação</t>
  </si>
  <si>
    <t>Suporte metálico galvanizado para placa de regulamentação - R2 - lado de 0,80 m - fornecimento e implantação</t>
  </si>
  <si>
    <t>Suporte metálico galvanizado para placa de regulamentação - R2 - lado de 1,00 m - fornecimento e implantação</t>
  </si>
  <si>
    <t>Suporte metálico galvanizado para placa de regulamentação - R2 - lado de 1,20 m - fornecimento e implantação</t>
  </si>
  <si>
    <t>Suporte metálico móvel para placa de sinalização - confecção</t>
  </si>
  <si>
    <t>Suporte para placa de sinalização em madeira de lei tratada 8 x 8 cm - fornecimento e implantação</t>
  </si>
  <si>
    <t>Suporte polimérico ecológico maciço colapsível D = 6,5 cm para placa de sinalização - fornecimento e implantação</t>
  </si>
  <si>
    <t>Suporte polimérico ecológico maciço colapsível quadrado de 10 cm para placa de sinalização - fornecimento e implantação</t>
  </si>
  <si>
    <t>Suporte polimérico ecológico maciço colapsível quadrado de 8 cm para placa de sinalização - fornecimento e implantação</t>
  </si>
  <si>
    <t>Suporte polimérico ecológico maciço colapsível retangular de 7 x 15 cm para placa de sinalização - fornecimento e implantação</t>
  </si>
  <si>
    <t>Tacha refletiva em plástico injetado - bidirecional tipo I - fornecimento e colocação</t>
  </si>
  <si>
    <t>Tacha refletiva em plástico injetado - bidirecional tipo II - com um pino - fornecimento e colocação</t>
  </si>
  <si>
    <t>Tacha refletiva em plástico injetado - bidirecional tipo II - fornecimento e colocação</t>
  </si>
  <si>
    <t>Tacha refletiva em plástico injetado - bidirecional tipo III - com um pino - fornecimento e colocação</t>
  </si>
  <si>
    <t>Tacha refletiva em plástico injetado - bidirecional tipo III - fornecimento e colocação</t>
  </si>
  <si>
    <t>Tacha refletiva em plástico injetado - bidirecional tipo IV - com um pino - fornecimento e colocação</t>
  </si>
  <si>
    <t>Tacha refletiva em plástico injetado - bidirecional tipo IV - fornecimento e colocação</t>
  </si>
  <si>
    <t>Tacha refletiva em plástico injetado - monodirecional tipo I - com um pino - fornecimento e colocação</t>
  </si>
  <si>
    <t>Tacha refletiva em plástico injetado - monodirecional tipo I - fornecimento e colocação</t>
  </si>
  <si>
    <t>Tacha refletiva em plástico injetado - monodirecional tipo II - com um pino - fornecimento e colocação</t>
  </si>
  <si>
    <t>Tacha refletiva em plástico injetado - monodirecional tipo II - fornecimento e colocação</t>
  </si>
  <si>
    <t>Tacha refletiva em plástico injetado - monodirecional tipo III - com um pino - fornecimento e colocação</t>
  </si>
  <si>
    <t>Tacha refletiva em plástico injetado - monodirecional tipo III - fornecimento e colocação</t>
  </si>
  <si>
    <t>Tacha refletiva em plástico injetado - monodirecional tipo IV - com um pino - fornecimento e colocação</t>
  </si>
  <si>
    <t>Tacha refletiva em plástico injetado - monodirecional tipo IV - fornecimento e colocação</t>
  </si>
  <si>
    <t>Tacha refletiva em resina sintética - bidirecional tipo I - com um pino - fornecimento e colocação</t>
  </si>
  <si>
    <t>Tacha refletiva em resina sintética - bidirecional tipo I - fornecimento e colocação</t>
  </si>
  <si>
    <t>Tacha refletiva em resina sintética - bidirecional tipo II - com um pino - fornecimento e colocação</t>
  </si>
  <si>
    <t>Tacha refletiva em resina sintética - bidirecional tipo II - fornecimento e colocação</t>
  </si>
  <si>
    <t>Tacha refletiva em resina sintética - bidirecional tipo III - com um pino - fornecimento e colocação</t>
  </si>
  <si>
    <t>Tacha refletiva em resina sintética - bidirecional tipo III - fornecimento e colocação</t>
  </si>
  <si>
    <t>Tacha refletiva em resina sintética - bidirecional tipo IV - com um pino - fornecimento e colocação</t>
  </si>
  <si>
    <t>Tacha refletiva em resina sintética - bidirecional tipo IV - fornecimento e colocação</t>
  </si>
  <si>
    <t>Tacha refletiva em resina sintética - monodirecional tipo I - com um pino - fornecimento e colocação</t>
  </si>
  <si>
    <t>Tacha refletiva em resina sintética - monodirecional tipo I - fornecimento e colocação</t>
  </si>
  <si>
    <t>Tacha refletiva em resina sintética - monodirecional tipo II - com um pino - fornecimento e colocação</t>
  </si>
  <si>
    <t>Tacha refletiva em resina sintética - monodirecional tipo II - fornecimento e colocação</t>
  </si>
  <si>
    <t>Tacha refletiva em resina sintética - monodirecional tipo III - com um pino - fornecimento e colocação</t>
  </si>
  <si>
    <t>Tacha refletiva em resina sintética - monodirecional tipo III - fornecimento e colocação</t>
  </si>
  <si>
    <t>Tacha refletiva em resina sintética - monodirecional tipo IV - com um pino - fornecimento e colocação</t>
  </si>
  <si>
    <t>Tacha refletiva em resina sintética - monodirecional tipo IV - fornecimento e colocação</t>
  </si>
  <si>
    <t>Tacha refletiva metálica - bidirecional tipo II - com dois pinos - fornecimento e colocação</t>
  </si>
  <si>
    <t>Tacha refletiva metálica - bidirecional tipo II - com um pino - fornecimento e colocação</t>
  </si>
  <si>
    <t>Tacha refletiva metálica - bidirecional tipo III - com dois pinos - fornecimento e colocação</t>
  </si>
  <si>
    <t>Tacha refletiva metálica - bidirecional tipo III - com um pino - fornecimento e colocação</t>
  </si>
  <si>
    <t>Tacha refletiva metálica - bidirecional tipo IV - com dois pinos - fornecimento e colocação</t>
  </si>
  <si>
    <t>Tacha refletiva metálica - bidirecional tipo IV - com um pino - fornecimento e colocação</t>
  </si>
  <si>
    <t>Tacha refletiva metálica - monodirecional tipo II - com dois pinos - fornecimento e colocação</t>
  </si>
  <si>
    <t>Tacha refletiva metálica - monodirecional tipo II - com um pino - fornecimento e colocação</t>
  </si>
  <si>
    <t>Tacha refletiva metálica - monodirecional tipo III - com dois pinos - fornecimento e colocação</t>
  </si>
  <si>
    <t>Tacha refletiva metálica - monodirecional tipo III - com um pino - fornecimento e colocação</t>
  </si>
  <si>
    <t>Tacha refletiva metálica - monodirecional tipo IV - com dois pinos - fornecimento e colocação</t>
  </si>
  <si>
    <t>Tacha refletiva metálica - monodirecional tipo IV - com um pino - fornecimento e colocação</t>
  </si>
  <si>
    <t>Tachão refletivo em plástico injetado - bidirecional - fornecimento e colocação</t>
  </si>
  <si>
    <t>Tachão refletivo em plástico injetado - monodirecional - fornecimento e colocação</t>
  </si>
  <si>
    <t>Tachão refletivo em resina sintética - bidirecional - fornecimento e colocação</t>
  </si>
  <si>
    <t>Tachão refletivo em resina sintética - monodirecional - fornecimento e colocação</t>
  </si>
  <si>
    <t>Termoplástico pré-formado para sinalização horizontal - espessura de 2 mm - fornecimento e implantação</t>
  </si>
  <si>
    <t>Comboio balizador em deslocamento</t>
  </si>
  <si>
    <t>Confecção de corpo de boia flutuante cilíndrico D = 1,10m</t>
  </si>
  <si>
    <t>Confecção de corpo de boia flutuante cilíndrico D = 1,10m - com lastro</t>
  </si>
  <si>
    <t>Confecção de corpo de boia flutuante cilíndrico D = 1,42m - boia de amarração</t>
  </si>
  <si>
    <t>Confecção de corpo de boia flutuante cilíndrico D = 1,43m - com lastro</t>
  </si>
  <si>
    <t>Confecção de mangrulho H = 0,90m</t>
  </si>
  <si>
    <t>Confecção de mangrulho H = 1,50m</t>
  </si>
  <si>
    <t>Confecção de marca de tope de bombordo</t>
  </si>
  <si>
    <t>Confecção de marca de tope de boreste</t>
  </si>
  <si>
    <t>Confecção de marca de tope especial</t>
  </si>
  <si>
    <t>Fornecimento e implantação de suporte duplo em madeira com travessa para placa de sinalização náutica em margem - altura total de 4,0 m</t>
  </si>
  <si>
    <t>Fornecimento e implantação de suporte duplo em madeira com travessa para placa de sinalização náutica em margem - altura total de 4,0 m - com embarcação</t>
  </si>
  <si>
    <t>Fornecimento e implantação de suporte duplo em madeira com travessa para placa de sinalização náutica em margem - altura total de 5,0 m</t>
  </si>
  <si>
    <t>Fornecimento e implantação de suporte duplo em madeira com travessa para placa de sinalização náutica em margem - altura total de 5,0 m - com embarcação</t>
  </si>
  <si>
    <t>Fornecimento e implantação de suporte duplo em madeira com travessa para placa de sinalização náutica em margem - altura total de 5,5 m</t>
  </si>
  <si>
    <t>Fornecimento e implantação de suporte duplo em madeira com travessa para placa de sinalização náutica em margem - altura total de 5,5 m - com embarcação</t>
  </si>
  <si>
    <t>Fornecimento e implantação de suporte duplo metálico galvanizado para placa de sinalização náutica em margem - altura total de 4 m - com embarcação</t>
  </si>
  <si>
    <t>Fornecimento e implantação de suporte duplo metálico galvanizado para placa de sinalização náutica em margem - altura total de 4,0 m</t>
  </si>
  <si>
    <t>Fornecimento e implantação de suporte duplo metálico galvanizado para placa de sinalização náutica em margem - altura total de 5 m - com embarcação</t>
  </si>
  <si>
    <t>Fornecimento e implantação de suporte duplo metálico galvanizado para placa de sinalização náutica em margem - altura total de 5,0 m</t>
  </si>
  <si>
    <t>Fornecimento e implantação de suporte duplo metálico galvanizado para placa de sinalização náutica em margem - altura total de 5,5 m</t>
  </si>
  <si>
    <t>Fornecimento e implantação de suporte duplo metálico galvanizado para placa de sinalização náutica em margem - altura total de 5,5 m - com embarcação</t>
  </si>
  <si>
    <t>Fornecimento e implantação de suporte duplo polimérico ecológico maciço quadrado de 10 cm para placa de sinalização náutica em margem - altura total de 5,5 m</t>
  </si>
  <si>
    <t>Fornecimento e implantação de suporte duplo polimérico ecológico maciço quadrado de 10 cm para placa de sinalização náutica em margem - altura total de 5,5 m - com embarcação</t>
  </si>
  <si>
    <t>Fornecimento e implantação de suporte duplo polimérico ecológico maciço quadrado de 8 cm para placa de sinalização náutica em margem - altura total de 4,0 m</t>
  </si>
  <si>
    <t>Fornecimento e implantação de suporte duplo polimérico ecológico maciço quadrado de 8 cm para placa de sinalização náutica em margem - altura total de 4,0 m - com embarcação</t>
  </si>
  <si>
    <t>Fornecimento e implantação de suporte duplo polimérico ecológico maciço quadrado de 8 cm para placa de sinalização náutica em margem - altura total de 5,0 m</t>
  </si>
  <si>
    <t>Fornecimento e implantação de suporte duplo polimérico ecológico maciço quadrado de 8 cm para placa de sinalização náutica em margem - altura total de 5,0 m - com embarcação</t>
  </si>
  <si>
    <t>Fornecimento e implantação de suporte simples em madeira com travessa para placa de sinalização náutica em margem - altura total de 4 m</t>
  </si>
  <si>
    <t>Fornecimento e implantação de suporte simples em madeira com travessa para placa de sinalização náutica em margem - altura total de 4 m - com embarcação</t>
  </si>
  <si>
    <t>Fornecimento e implantação de suporte simples em madeira com travessa para placa de sinalização náutica em margem - altura total de 5 m</t>
  </si>
  <si>
    <t>Fornecimento e implantação de suporte simples em madeira com travessa para placa de sinalização náutica em margem - altura total de 5 m - com embarcação</t>
  </si>
  <si>
    <t>Fornecimento e implantação de suporte simples em madeira com travessa para placa de sinalização náutica em margem - altura total de 5,5 m</t>
  </si>
  <si>
    <t>Fornecimento e implantação de suporte simples em madeira com travessa para placa de sinalização náutica em margem - altura total de 5,5 m - com embarcação</t>
  </si>
  <si>
    <t>Fornecimento e implantação de suporte simples metálico galvanizado para placa de sinalização náutica em margem - altura total de 4 m - com embarcação</t>
  </si>
  <si>
    <t>Fornecimento e implantação de suporte simples metálico galvanizado para placa de sinalização náutica em margem - altura total de 4,0 m</t>
  </si>
  <si>
    <t>Fornecimento e implantação de suporte simples metálico galvanizado para placa de sinalização náutica em margem - altura total de 5 m - com embarcação</t>
  </si>
  <si>
    <t>Fornecimento e implantação de suporte simples metálico galvanizado para placa de sinalização náutica em margem - altura total de 5,0 m</t>
  </si>
  <si>
    <t>Fornecimento e implantação de suporte simples metálico galvanizado para placa de sinalização náutica em margem - altura total de 5,5 m</t>
  </si>
  <si>
    <t>Fornecimento e implantação de suporte simples metálico galvanizado para placa de sinalização náutica em margem - altura total de 5,5 m - com embarcação</t>
  </si>
  <si>
    <t>Fornecimento e implantação de suporte simples polimérico ecológico maciço quadrado de 10 cm para placa de sinalização náutica em margem - altura total de 5,5 m</t>
  </si>
  <si>
    <t>Fornecimento e implantação de suporte simples polimérico ecológico maciço quadrado de 10 cm para placa de sinalização náutica em margem - altura total de 5,5 m - com embarcação</t>
  </si>
  <si>
    <t>Fornecimento e implantação de suporte simples polimérico ecológico maciço quadrado de 8 cm para placa de sinalização náutica em margem - altura total de 4 m</t>
  </si>
  <si>
    <t>Fornecimento e implantação de suporte simples polimérico ecológico maciço quadrado de 8 cm para placa de sinalização náutica em margem - altura total de 4 m - com embarcação</t>
  </si>
  <si>
    <t>Fornecimento e implantação de suporte simples polimérico ecológico maciço quadrado de 8 cm para placa de sinalização náutica em margem - altura total de 5 m</t>
  </si>
  <si>
    <t>Fornecimento e implantação de suporte simples polimérico ecológico maciço quadrado de 8 cm para placa de sinalização náutica em margem - altura total de 5 m - com embarcação</t>
  </si>
  <si>
    <t>Fornecimento e instalação de conjunto de acessórios para sistema de fundeio de boia de amarração náutica com 4 manilhas</t>
  </si>
  <si>
    <t>Fornecimento e instalação de conjunto de acessórios para sistema de fundeio de boia de sinalização náutica com 7 manilhas</t>
  </si>
  <si>
    <t>Fornecimento e instalação de corrente 1" para sistema de fundeio de boia de sinalização náutica</t>
  </si>
  <si>
    <t>Fornecimento e instalação de corrente 1/2" para sistema de fundeio de boia de sinalização náutica</t>
  </si>
  <si>
    <t>Fornecimento e instalação de corrente 3/4" para sistema de fundeio de boia de sinalização náutica</t>
  </si>
  <si>
    <t>Fornecimento e instalação de lanterna de sinalização náutica com alcance luminoso de 2 MN em obra de arte especial - com embarcação</t>
  </si>
  <si>
    <t>Fornecimento e instalação de lanterna de sinalização náutica com alcance luminoso de 3 MN em obra de arte especial - com embarcação</t>
  </si>
  <si>
    <t>Fornecimento e instalação de lanterna de sinalização náutica com alcance luminoso de 4 MN em obra de arte especial - com embarcação</t>
  </si>
  <si>
    <t>Fornecimento e instalação de lanterna de sinalização náutica com alcance luminoso de 5 MN em obra de arte especial - com embarcação</t>
  </si>
  <si>
    <t>Fornecimento e instalação de lanterna de sinalização náutica com alcance luminoso de 8 MN em obra de arte especial - com embarcação</t>
  </si>
  <si>
    <t>Fornecimento e instalação de suporte e lanterna de sinalização náutica com alcance luminoso de 2 MN em boia</t>
  </si>
  <si>
    <t>Fornecimento e instalação de suporte e lanterna de sinalização náutica com alcance luminoso de 3 MN em boia</t>
  </si>
  <si>
    <t>Fornecimento e instalação de suporte e lanterna de sinalização náutica com alcance luminoso de 4 MN em boia</t>
  </si>
  <si>
    <t>Fornecimento e instalação de suporte e lanterna de sinalização náutica com alcance luminoso de 5 MN em boia</t>
  </si>
  <si>
    <t>Fornecimento e instalação de suporte e lanterna de sinalização náutica com alcance luminoso de 8 MN em boia</t>
  </si>
  <si>
    <t>Fornecimento e substituição de lanterna de sinalização náutica com alcance luminoso de 2 MN em boia</t>
  </si>
  <si>
    <t>Fornecimento e substituição de lanterna de sinalização náutica com alcance luminoso de 2 MN em obra de arte especial - com embarcação</t>
  </si>
  <si>
    <t>Fornecimento e substituição de lanterna de sinalização náutica com alcance luminoso de 3 MN em boia</t>
  </si>
  <si>
    <t>Fornecimento e substituição de lanterna de sinalização náutica com alcance luminoso de 3 MN em obra de arte especial - com embarcação</t>
  </si>
  <si>
    <t>Fornecimento e substituição de lanterna de sinalização náutica com alcance luminoso de 4 MN em boia</t>
  </si>
  <si>
    <t>Fornecimento e substituição de lanterna de sinalização náutica com alcance luminoso de 4 MN em obra de arte especial - com embarcação</t>
  </si>
  <si>
    <t>Fornecimento e substituição de lanterna de sinalização náutica com alcance luminoso de 5 MN em boia</t>
  </si>
  <si>
    <t>Fornecimento e substituição de lanterna de sinalização náutica com alcance luminoso de 5 MN em obra de arte especial - com embarcação</t>
  </si>
  <si>
    <t>Fornecimento e substituição de lanterna de sinalização náutica com alcance luminoso de 8 MN em boia</t>
  </si>
  <si>
    <t>Fornecimento e substituição de lanterna de sinalização náutica com alcance luminoso de 8 MN em obra de arte especial - com embarcação</t>
  </si>
  <si>
    <t>Implantação de placa de sinalização náutica em margem - equipamentos e mão de obra</t>
  </si>
  <si>
    <t>Implantação de placa de sinalização náutica em margem - equipamentos e mão de obra - com embarcação</t>
  </si>
  <si>
    <t>Implantação de placa de sinalização náutica em obra de arte especial - equipamentos e mão de obra</t>
  </si>
  <si>
    <t>Implantação de placa de sinalização náutica em obra de arte especial - equipamentos e mão de obra - com embarcação</t>
  </si>
  <si>
    <t>Lançamento de boia de sinalização náutica com sistema de fundeio - equipamentos e mão de obra</t>
  </si>
  <si>
    <t>Pintura com epóxi óxido de ferro em chapa metálica com pistola a ar comprimido, uma demão, espessura de 35 µm</t>
  </si>
  <si>
    <t>Pintura com esmalte poliuretano de dois componentes em chapa metálica com pistola a ar comprimido, uma demão, espessura de 35 µm</t>
  </si>
  <si>
    <t>Pintura com fundo fosfatizante, uma demão, em chapa de alumínio com pistola a ar comprimido</t>
  </si>
  <si>
    <t>Poita de concreto com 1.000 kg para boia de sinalização náutica</t>
  </si>
  <si>
    <t>Poita de concreto com 1.500 kg para boia de sinalização náutica</t>
  </si>
  <si>
    <t>Poita de concreto com 500 kg para boia de sinalização náutica</t>
  </si>
  <si>
    <t>Reforma de corpo de boia flutuante cilíndrico D = 1,10m</t>
  </si>
  <si>
    <t>Reforma de corpo de boia flutuante cilíndrico D = 1,10m - com lastro</t>
  </si>
  <si>
    <t>Reforma de corpo de boia flutuante cilíndrico D = 1,42m - boia de amarração</t>
  </si>
  <si>
    <t>Reforma de corpo de boia flutuante cilíndrico D = 1,43m - com lastro</t>
  </si>
  <si>
    <t>Reforma de mangrulho H = 0,90m</t>
  </si>
  <si>
    <t>Reforma de mangrulho H = 1,50m</t>
  </si>
  <si>
    <t>Reforma de marca de tope de bombordo</t>
  </si>
  <si>
    <t>Reforma de marca de tope de boreste</t>
  </si>
  <si>
    <t>Reforma de marca de tope especial</t>
  </si>
  <si>
    <t>Substituição de boia de sinalização náutica com sistema de fundeio - equipamentos e mão de obra</t>
  </si>
  <si>
    <t>Substituição de boia de sinalização náutica sem sistema de fundeio - equipamentos e mão de obra</t>
  </si>
  <si>
    <t>Substituição de placa de sinalização náutica em margem - equipamentos e mão de obra</t>
  </si>
  <si>
    <t>Substituição de placa de sinalização náutica em margem - equipamentos e mão de obra - com embarcação</t>
  </si>
  <si>
    <t>Substituição de placa de sinalização náutica em obra de arte especial - equipamentos e mão de obra</t>
  </si>
  <si>
    <t>Substituição de placa de sinalização náutica em obra de arte especial - equipamentos e mão de obra - com embarcação</t>
  </si>
  <si>
    <t>Aterro compactado em solo reforçado com fita metálica galvanizada - taxa 1,65 kg/m³ - material de jazida</t>
  </si>
  <si>
    <t>Aterro compactado em solo reforçado com fita metálica galvanizada - taxa 12,40 kg/m³ - material de jazida</t>
  </si>
  <si>
    <t>Aterro compactado em solo reforçado com fita metálica galvanizada - taxa 13,23 kg/m³ - material de jazida</t>
  </si>
  <si>
    <t>Aterro compactado em solo reforçado com fita metálica galvanizada - taxa 14,88 kg/m³ - material de jazida</t>
  </si>
  <si>
    <t>Aterro compactado em solo reforçado com fita metálica galvanizada - taxa 19,84 kg/m³ - material de jazida</t>
  </si>
  <si>
    <t>Aterro compactado em solo reforçado com fita metálica galvanizada - taxa 3,31 kg/m³ - material de jazida</t>
  </si>
  <si>
    <t>Aterro compactado em solo reforçado com fita metálica galvanizada - taxa 4,13 kg/m³ - material de jazida</t>
  </si>
  <si>
    <t>Aterro compactado em solo reforçado com fita metálica galvanizada - taxa 4,96 kg/m³ - material de jazida</t>
  </si>
  <si>
    <t>Aterro compactado em solo reforçado com fita metálica galvanizada - taxa 6,61 kg/m³ - material de jazida</t>
  </si>
  <si>
    <t>Aterro compactado em solo reforçado com fita metálica galvanizada - taxa 8,27 kg/m³ - material de jazida</t>
  </si>
  <si>
    <t>Aterro compactado em solo reforçado com fita metálica galvanizada - taxa 9,92 kg/m³ - material de jazida</t>
  </si>
  <si>
    <t>Escoramento da primeira linha de escamas de concreto armado em solo reforçado com fita metálica – utilização de 3 vezes - confecção, instalação e retirada</t>
  </si>
  <si>
    <t>Fabricação de escama de concreto armado para solo reforçado com fita metálica - 2 a 5 ligações - areia e brita comerciais</t>
  </si>
  <si>
    <t>Fabricação de escama de concreto armado para solo reforçado com fita metálica - 2 a 5 ligações - areia extraída e brita produzida</t>
  </si>
  <si>
    <t>Fabricação de escama de concreto armado para solo reforçado com fita metálica - 6 a 8 ligações - areia e brita comerciais</t>
  </si>
  <si>
    <t>Fabricação de escama de concreto armado para solo reforçado com fita metálica - 6 a 8 ligações - areia extraída e brita produzida</t>
  </si>
  <si>
    <t>Moldes metálicos para escama de concreto armado para solo reforçado com fita metálica - formato cruciforme de 1,50 x 1,50 m - utilização de 100 vezes</t>
  </si>
  <si>
    <t>Montagem das escamas de concreto armado em solo reforçado com fita metálica</t>
  </si>
  <si>
    <t>Muro de escama de concreto armado em solo reforçado com fita metálica com altura até 4 m - tipo 1 - areia e brita comerciais</t>
  </si>
  <si>
    <t>Muro de escama de concreto armado em solo reforçado com fita metálica com altura até 4 m - tipo 1 - areia extraída e brita produzida</t>
  </si>
  <si>
    <t>Muro de escama de concreto armado em solo reforçado com fita metálica com altura até 4 m - tipo 2 - areia e brita comerciais</t>
  </si>
  <si>
    <t>Muro de escama de concreto armado em solo reforçado com fita metálica com altura até 4 m - tipo 2 - areia extraída e brita produzida</t>
  </si>
  <si>
    <t>Muro de escama de concreto armado em solo reforçado com fita metálica com altura de 10,0 a 12 m - tipo 1 - areia e brita comerciais</t>
  </si>
  <si>
    <t>Muro de escama de concreto armado em solo reforçado com fita metálica com altura de 10,0 a 12 m - tipo 1 - areia extraída e brita produzida</t>
  </si>
  <si>
    <t>Muro de escama de concreto armado em solo reforçado com fita metálica com altura de 10,0 a 12 m - tipo 2 - areia e brita comerciais</t>
  </si>
  <si>
    <t>Muro de escama de concreto armado em solo reforçado com fita metálica com altura de 10,0 a 12 m - tipo 2 - areia extraída e brita produzida</t>
  </si>
  <si>
    <t>Muro de escama de concreto armado em solo reforçado com fita metálica com altura de 4,0 a 6 m - tipo 1 - areia e brita comerciais</t>
  </si>
  <si>
    <t>Muro de escama de concreto armado em solo reforçado com fita metálica com altura de 4,0 a 6 m - tipo 1 - areia extraída e brita produzida</t>
  </si>
  <si>
    <t>Muro de escama de concreto armado em solo reforçado com fita metálica com altura de 4,0 a 6 m - tipo 2 - areia e brita comerciais</t>
  </si>
  <si>
    <t>Muro de escama de concreto armado em solo reforçado com fita metálica com altura de 4,0 a 6 m - tipo 2 - areia extraída e brita produzida</t>
  </si>
  <si>
    <t>Muro de escama de concreto armado em solo reforçado com fita metálica com altura de 6,0 a 8 m - tipo 1 - areia e brita comerciais</t>
  </si>
  <si>
    <t>Muro de escama de concreto armado em solo reforçado com fita metálica com altura de 6,0 a 8 m - tipo 1 - areia extraída e brita produzida</t>
  </si>
  <si>
    <t>Muro de escama de concreto armado em solo reforçado com fita metálica com altura de 6,0 a 8 m - tipo 2 - areia e brita comerciais</t>
  </si>
  <si>
    <t>Muro de escama de concreto armado em solo reforçado com fita metálica com altura de 6,0 a 8 m - tipo 2 - areia extraída e brita produzida</t>
  </si>
  <si>
    <t>Muro de escama de concreto armado em solo reforçado com fita metálica com altura de 8,0 a 10 m - tipo 1 - areia e brita comerciais</t>
  </si>
  <si>
    <t>Muro de escama de concreto armado em solo reforçado com fita metálica com altura de 8,0 a 10 m - tipo 1 - areia extraída e brita produzida</t>
  </si>
  <si>
    <t>Muro de escama de concreto armado em solo reforçado com fita metálica com altura de 8,0 a 10 m - tipo 2 - areia e brita comerciais</t>
  </si>
  <si>
    <t>Muro de escama de concreto armado em solo reforçado com fita metálica com altura de 8,0 a 10 m - tipo 2 - areia extraída e brita produzida</t>
  </si>
  <si>
    <t>Travador de madeira para escama de concreto armado - utilização de 10 vezes</t>
  </si>
  <si>
    <t>Travamento e nivelamento de escama de concreto armado em solo reforçado com fita metálica</t>
  </si>
  <si>
    <t>Camada drenante com conformação de trator de esteira - areia comercial</t>
  </si>
  <si>
    <t>Camada drenante com conformação de trator de esteira - areia extraída</t>
  </si>
  <si>
    <t>Compactação de aterros a 100% do Proctor normal</t>
  </si>
  <si>
    <t>Compactação de camada final de aterro de rocha</t>
  </si>
  <si>
    <t>Construção de corpo de aterro com material de 3ª categoria oriundo de corte</t>
  </si>
  <si>
    <t>Desmatamento, destocamento e limpeza de área com árvores de diâmetro até 0,15 m</t>
  </si>
  <si>
    <t>Desmonte de blocos de rocha com martelete pneumático</t>
  </si>
  <si>
    <t>Desmonte de matacões ou bloco de rocha por meio de explosivos</t>
  </si>
  <si>
    <t>Desmonte de material de 3ª categoria a frio com argamassa expansiva a céu aberto</t>
  </si>
  <si>
    <t>Destocamento de árvores com diâmetro de 0,15 a 0,30 m</t>
  </si>
  <si>
    <t>Destocamento de árvores com diâmetro maior que 0,30 m</t>
  </si>
  <si>
    <t>Escavação de vala em material de 3ª categoria - resistência à compressão acima de 110 MPa - com escavadeira e rompedor hidráulico 1.700 kg</t>
  </si>
  <si>
    <t>Escavação de vala em material de 3ª categoria - resistência à compressão até 50 MPa - com escavadeira e rompedor hidráulico 1.700 kg</t>
  </si>
  <si>
    <t>Escavação de vala em material de 3ª categoria - resistência à compressão de 50 a 70 MPa - com escavadeira e rompedor hidráulico 1.700 kg</t>
  </si>
  <si>
    <t>Escavação de vala em material de 3ª categoria - resistência à compressão de 70 a 90 MPa - com escavadeira e rompedor hidráulico 1.700 kg</t>
  </si>
  <si>
    <t>Escavação de vala em material de 3ª categoria - resistência à compressão de 90 a 110 MPa - com escavadeira e rompedor hidráulico 1.700 kg</t>
  </si>
  <si>
    <t>Escavação e transporte de material de 3ª categoria - DMT de 0 a 50 m</t>
  </si>
  <si>
    <t>Escavação em material de 3ª categoria</t>
  </si>
  <si>
    <t>Escavação em material de 3ª categoria - resistência à compressão acima de 110 MPa - com escavadeira e rompedor hidráulico 1.700 kg</t>
  </si>
  <si>
    <t>Escavação em material de 3ª categoria - resistência à compressão até 50 MPa - com escavadeira e rompedor hidráulico 1.700 kg</t>
  </si>
  <si>
    <t>Escavação em material de 3ª categoria - resistência à compressão de 50 a 70 MPa - com escavadeira e rompedor hidráulico 1.700 kg</t>
  </si>
  <si>
    <t>Escavação em material de 3ª categoria - resistência à compressão de 70 a 90 MPa - com escavadeira e rompedor hidráulico 1.700 kg</t>
  </si>
  <si>
    <t>Escavação em material de 3ª categoria - resistência à compressão de 90 a 110 MPa - com escavadeira e rompedor hidráulico 1.700 kg</t>
  </si>
  <si>
    <t>Escavação mecânica com retroescavadeira em material de 1ª categoria</t>
  </si>
  <si>
    <t>Escavação, carga e transporte de material de 1ª categoria - DMT de 1.000 a 1.200 m - caminho de serviço em leito natural - com carregadeira e caminhão basculante de 14 m³</t>
  </si>
  <si>
    <t>Escavação, carga e transporte de material de 1ª categoria - DMT de 1.000 a 1.200 m - caminho de serviço em leito natural - com escavadeira e caminhão basculante de 14 m³</t>
  </si>
  <si>
    <t>Escavação, carga e transporte de material de 1ª categoria - DMT de 1.000 a 1.200 m - caminho de serviço em revestimento primário - com carregadeira e caminhão basculante de 14 m³</t>
  </si>
  <si>
    <t>Escavação, carga e transporte de material de 1ª categoria - DMT de 1.000 a 1.200 m - caminho de serviço em revestimento primário - com escavadeira e caminhão basculante de 14 m³</t>
  </si>
  <si>
    <t>Escavação, carga e transporte de material de 1ª categoria - DMT de 1.000 a 1.200 m - caminho de serviço pavimentado - com carregadeira e caminhão basculante de 14 m³</t>
  </si>
  <si>
    <t>Escavação, carga e transporte de material de 1ª categoria - DMT de 1.000 a 1.200 m - caminho de serviço pavimentado - com escavadeira e caminhão basculante de 14 m³</t>
  </si>
  <si>
    <t>Escavação, carga e transporte de material de 1ª categoria - DMT de 1.200 a 1.400 m - caminho de serviço em leito natural - com carregadeira e caminhão basculante de 14 m³</t>
  </si>
  <si>
    <t>Escavação, carga e transporte de material de 1ª categoria - DMT de 1.200 a 1.400 m - caminho de serviço em leito natural - com escavadeira e caminhão basculante de 14 m³</t>
  </si>
  <si>
    <t>Escavação, carga e transporte de material de 1ª categoria - DMT de 1.200 a 1.400 m - caminho de serviço em revestimento primário - com carregadeira e caminhão basculante de 14 m³</t>
  </si>
  <si>
    <t>Escavação, carga e transporte de material de 1ª categoria - DMT de 1.200 a 1.400 m - caminho de serviço em revestimento primário - com escavadeira e caminhão basculante de 14 m³</t>
  </si>
  <si>
    <t>Escavação, carga e transporte de material de 1ª categoria - DMT de 1.200 a 1.400 m - caminho de serviço pavimentado - com carregadeira e caminhão basculante de 14 m³</t>
  </si>
  <si>
    <t>Escavação, carga e transporte de material de 1ª categoria - DMT de 1.200 a 1.400 m - caminho de serviço pavimentado - com escavadeira e caminhão basculante de 14 m³</t>
  </si>
  <si>
    <t>Escavação, carga e transporte de material de 1ª categoria - DMT de 1.400 a 1.600 m - caminho de serviço em leito natural - com carregadeira e caminhão basculante de 14 m³</t>
  </si>
  <si>
    <t>Escavação, carga e transporte de material de 1ª categoria - DMT de 1.400 a 1.600 m - caminho de serviço em leito natural - com escavadeira e caminhão basculante de 14 m³</t>
  </si>
  <si>
    <t>Escavação, carga e transporte de material de 1ª categoria - DMT de 1.400 a 1.600 m - caminho de serviço em revestimento primário - com carregadeira e caminhão basculante de 14 m³</t>
  </si>
  <si>
    <t>Escavação, carga e transporte de material de 1ª categoria - DMT de 1.400 a 1.600 m - caminho de serviço em revestimento primário - com escavadeira e caminhão basculante de 14 m³</t>
  </si>
  <si>
    <t>Escavação, carga e transporte de material de 1ª categoria - DMT de 1.400 a 1.600 m - caminho de serviço pavimentado - com carregadeira e caminhão basculante de 14 m³</t>
  </si>
  <si>
    <t>Escavação, carga e transporte de material de 1ª categoria - DMT de 1.400 a 1.600 m - caminho de serviço pavimentado - com escavadeira e caminhão basculante de 14 m³</t>
  </si>
  <si>
    <t>Escavação, carga e transporte de material de 1ª categoria - DMT de 1.600 a 1.800 m - caminho de serviço em leito natural - com carregadeira e caminhão basculante de 14 m³</t>
  </si>
  <si>
    <t>Escavação, carga e transporte de material de 1ª categoria - DMT de 1.600 a 1.800 m - caminho de serviço em leito natural - com escavadeira e caminhão basculante de 14 m³</t>
  </si>
  <si>
    <t>Escavação, carga e transporte de material de 1ª categoria - DMT de 1.600 a 1.800 m - caminho de serviço em revestimento primário - com carregadeira e caminhão basculante de 14 m³</t>
  </si>
  <si>
    <t>Escavação, carga e transporte de material de 1ª categoria - DMT de 1.600 a 1.800 m - caminho de serviço em revestimento primário - com escavadeira e caminhão basculante de 14 m³</t>
  </si>
  <si>
    <t>Escavação, carga e transporte de material de 1ª categoria - DMT de 1.600 a 1.800 m - caminho de serviço pavimentado - com carregadeira e caminhão basculante de 14 m³</t>
  </si>
  <si>
    <t>Escavação, carga e transporte de material de 1ª categoria - DMT de 1.600 a 1.800 m - caminho de serviço pavimentado - com escavadeira e caminhão basculante de 14 m³</t>
  </si>
  <si>
    <t>Escavação, carga e transporte de material de 1ª categoria - DMT de 1.800 a 2.000 m - caminho de serviço em leito natural - com carregadeira e caminhão basculante de 14 m³</t>
  </si>
  <si>
    <t>Escavação, carga e transporte de material de 1ª categoria - DMT de 1.800 a 2.000 m - caminho de serviço em leito natural - com escavadeira e caminhão basculante de 14 m³</t>
  </si>
  <si>
    <t>Escavação, carga e transporte de material de 1ª categoria - DMT de 1.800 a 2.000 m - caminho de serviço em revestimento primário - com carregadeira e caminhão basculante de 14 m³</t>
  </si>
  <si>
    <t>Escavação, carga e transporte de material de 1ª categoria - DMT de 1.800 a 2.000 m - caminho de serviço em revestimento primário - com escavadeira e caminhão basculante de 14 m³</t>
  </si>
  <si>
    <t>Escavação, carga e transporte de material de 1ª categoria - DMT de 1.800 a 2.000 m - caminho de serviço pavimentado - com carregadeira e caminhão basculante de 14 m³</t>
  </si>
  <si>
    <t>Escavação, carga e transporte de material de 1ª categoria - DMT de 1.800 a 2.000 m - caminho de serviço pavimentado - com escavadeira e caminhão basculante de 14 m³</t>
  </si>
  <si>
    <t>Escavação, carga e transporte de material de 1ª categoria - DMT de 2.000 a 2.500 m - caminho de serviço em leito natural - com carregadeira e caminhão basculante de 14 m³</t>
  </si>
  <si>
    <t>Escavação, carga e transporte de material de 1ª categoria - DMT de 2.000 a 2.500 m - caminho de serviço em leito natural - com escavadeira e caminhão basculante de 14 m³</t>
  </si>
  <si>
    <t>Escavação, carga e transporte de material de 1ª categoria - DMT de 2.000 a 2.500 m - caminho de serviço em revestimento primário - com carregadeira e caminhão basculante de 14 m³</t>
  </si>
  <si>
    <t>Escavação, carga e transporte de material de 1ª categoria - DMT de 2.000 a 2.500 m - caminho de serviço em revestimento primário - com escavadeira e caminhão basculante de 14 m³</t>
  </si>
  <si>
    <t>Escavação, carga e transporte de material de 1ª categoria - DMT de 2.000 a 2.500 m - caminho de serviço pavimentado - com carregadeira e caminhão basculante de 14 m³</t>
  </si>
  <si>
    <t>Escavação, carga e transporte de material de 1ª categoria - DMT de 2.000 a 2.500 m - caminho de serviço pavimentado - com escavadeira e caminhão basculante de 14 m³</t>
  </si>
  <si>
    <t>Escavação, carga e transporte de material de 1ª categoria - DMT de 2.500 a 3.000 m - caminho de serviço em leito natural - com carregadeira e caminhão basculante de 14 m³</t>
  </si>
  <si>
    <t>Escavação, carga e transporte de material de 1ª categoria - DMT de 2.500 a 3.000 m - caminho de serviço em leito natural - com escavadeira e caminhão basculante de 14 m³</t>
  </si>
  <si>
    <t>Escavação, carga e transporte de material de 1ª categoria - DMT de 2.500 a 3.000 m - caminho de serviço em revestimento primário - com carregadeira e caminhão basculante de 14 m³</t>
  </si>
  <si>
    <t>Escavação, carga e transporte de material de 1ª categoria - DMT de 2.500 a 3.000 m - caminho de serviço em revestimento primário - com escavadeira e caminhão basculante de 14 m³</t>
  </si>
  <si>
    <t>Escavação, carga e transporte de material de 1ª categoria - DMT de 2.500 a 3.000 m - caminho de serviço pavimentado - com carregadeira e caminhão basculante de 14 m³</t>
  </si>
  <si>
    <t>Escavação, carga e transporte de material de 1ª categoria - DMT de 2.500 a 3.000 m - caminho de serviço pavimentado - com escavadeira e caminhão basculante de 14 m³</t>
  </si>
  <si>
    <t>Escavação, carga e transporte de material de 1ª categoria - DMT de 200 a 400 m - caminho de serviço em leito natural - com carregadeira e caminhão basculante de 14 m³</t>
  </si>
  <si>
    <t>Escavação, carga e transporte de material de 1ª categoria - DMT de 200 a 400 m - caminho de serviço em leito natural - com escavadeira e caminhão basculante de 14 m³</t>
  </si>
  <si>
    <t>Escavação, carga e transporte de material de 1ª categoria - DMT de 200 a 400 m - caminho de serviço em revestimento primário - com carregadeira e caminhão basculante de 14 m³</t>
  </si>
  <si>
    <t>Escavação, carga e transporte de material de 1ª categoria - DMT de 200 a 400 m - caminho de serviço em revestimento primário - com escavadeira e caminhão basculante de 14 m³</t>
  </si>
  <si>
    <t>Escavação, carga e transporte de material de 1ª categoria - DMT de 200 a 400 m - caminho de serviço pavimentado - com carregadeira e caminhão basculante de 14 m³</t>
  </si>
  <si>
    <t>Escavação, carga e transporte de material de 1ª categoria - DMT de 200 a 400 m - caminho de serviço pavimentado - com escavadeira e caminhão basculante de 14 m³</t>
  </si>
  <si>
    <t>Escavação, carga e transporte de material de 1ª categoria - DMT de 400 a 600 m - caminho de serviço em leito natural - com carregadeira e caminhão basculante de 14 m³</t>
  </si>
  <si>
    <t>Escavação, carga e transporte de material de 1ª categoria - DMT de 400 a 600 m - caminho de serviço em leito natural - com escavadeira e caminhão basculante de 14 m³</t>
  </si>
  <si>
    <t>Escavação, carga e transporte de material de 1ª categoria - DMT de 400 a 600 m - caminho de serviço em revestimento primário - com carregadeira e caminhão basculante de 14 m³</t>
  </si>
  <si>
    <t>Escavação, carga e transporte de material de 1ª categoria - DMT de 400 a 600 m - caminho de serviço em revestimento primário - com escavadeira e caminhão basculante de 14 m³</t>
  </si>
  <si>
    <t>Escavação, carga e transporte de material de 1ª categoria - DMT de 400 a 600 m - caminho de serviço pavimentado - com carregadeira e caminhão basculante de 14 m³</t>
  </si>
  <si>
    <t>Escavação, carga e transporte de material de 1ª categoria - DMT de 400 a 600 m - caminho de serviço pavimentado - com escavadeira e caminhão basculante de 14 m³</t>
  </si>
  <si>
    <t>Escavação, carga e transporte de material de 1ª categoria - DMT de 50 a 200 m - caminho de serviço em leito natural - com carregadeira e caminhão basculante de 14 m³</t>
  </si>
  <si>
    <t>Escavação, carga e transporte de material de 1ª categoria - DMT de 50 a 200 m - caminho de serviço em leito natural - com escavadeira e caminhão basculante de 14 m³</t>
  </si>
  <si>
    <t>Escavação, carga e transporte de material de 1ª categoria - DMT de 50 a 200 m - caminho de serviço em revestimento primário - com carregadeira e caminhão basculante de 14 m³</t>
  </si>
  <si>
    <t>Escavação, carga e transporte de material de 1ª categoria - DMT de 50 a 200 m - caminho de serviço em revestimento primário - com escavadeira e caminhão basculante de 14 m³</t>
  </si>
  <si>
    <t>Escavação, carga e transporte de material de 1ª categoria - DMT de 50 a 200 m - caminho de serviço pavimentado - com carregadeira e caminhão basculante de 14 m³</t>
  </si>
  <si>
    <t>Escavação, carga e transporte de material de 1ª categoria - DMT de 50 a 200 m - caminho de serviço pavimentado - com escavadeira e caminhão basculante de 14 m³</t>
  </si>
  <si>
    <t>Escavação, carga e transporte de material de 1ª categoria - DMT de 600 a 800 m - caminho de serviço em leito natural - com carregadeira e caminhão basculante de 14 m³</t>
  </si>
  <si>
    <t>Escavação, carga e transporte de material de 1ª categoria - DMT de 600 a 800 m - caminho de serviço em leito natural - com escavadeira e caminhão basculante de 14 m³</t>
  </si>
  <si>
    <t>Escavação, carga e transporte de material de 1ª categoria - DMT de 600 a 800 m - caminho de serviço em revestimento primário - com carregadeira e caminhão basculante de 14 m³</t>
  </si>
  <si>
    <t>Escavação, carga e transporte de material de 1ª categoria - DMT de 600 a 800 m - caminho de serviço em revestimento primário - com escavadeira e caminhão basculante de 14 m³</t>
  </si>
  <si>
    <t>Escavação, carga e transporte de material de 1ª categoria - DMT de 600 a 800 m - caminho de serviço pavimentado - com carregadeira e caminhão basculante de 14 m³</t>
  </si>
  <si>
    <t>Escavação, carga e transporte de material de 1ª categoria - DMT de 600 a 800 m - caminho de serviço pavimentado - com escavadeira e caminhão basculante de 14 m³</t>
  </si>
  <si>
    <t>Escavação, carga e transporte de material de 1ª categoria - DMT de 800 a 1.000 m - caminho de serviço em leito natural - com carregadeira e caminhão basculante de 14 m³</t>
  </si>
  <si>
    <t>Escavação, carga e transporte de material de 1ª categoria - DMT de 800 a 1.000 m - caminho de serviço em leito natural - com escavadeira e caminhão basculante de 14 m³</t>
  </si>
  <si>
    <t>Escavação, carga e transporte de material de 1ª categoria - DMT de 800 a 1.000 m - caminho de serviço em revestimento primário - com carregadeira e caminhão basculante de 14 m³</t>
  </si>
  <si>
    <t>Escavação, carga e transporte de material de 1ª categoria - DMT de 800 a 1.000 m - caminho de serviço em revestimento primário - com escavadeira e caminhão basculante de 14 m³</t>
  </si>
  <si>
    <t>Escavação, carga e transporte de material de 1ª categoria - DMT de 800 a 1.000 m - caminho de serviço pavimentado - com carregadeira e caminhão basculante de 14 m³</t>
  </si>
  <si>
    <t>Escavação, carga e transporte de material de 1ª categoria - DMT de 800 a 1.000 m - caminho de serviço pavimentado - com escavadeira e caminhão basculante de 14 m³</t>
  </si>
  <si>
    <t>Escavação, carga e transporte de material de 1ª categoria na distância de 3.000 m - caminho de serviço em leito natural - com carregadeira e caminhão basculante de 14 m³</t>
  </si>
  <si>
    <t>Escavação, carga e transporte de material de 1ª categoria na distância de 3.000 m - caminho de serviço em leito natural - com escavadeira e caminhão basculante de 14 m³</t>
  </si>
  <si>
    <t>Escavação, carga e transporte de material de 1ª categoria na distância de 3.000 m - caminho de serviço em revestimento primário - com carregadeira e caminhão basculante de 14 m³</t>
  </si>
  <si>
    <t>Escavação, carga e transporte de material de 1ª categoria na distância de 3.000 m - caminho de serviço em revestimento primário - com escavadeira e caminhão basculante de 14 m³</t>
  </si>
  <si>
    <t>Escavação, carga e transporte de material de 1ª categoria na distância de 3.000 m - caminho de serviço pavimentado - com carregadeira e caminhão basculante de 14 m³</t>
  </si>
  <si>
    <t>Escavação, carga e transporte de material de 1ª categoria na distância de 3.000 m - caminho de serviço pavimentado - com escavadeira e caminhão basculante de 14 m³</t>
  </si>
  <si>
    <t>Escavação, carga e transporte de material de 2ª categoria - DMT de 1.000 a 1.200 m - caminho de serviço em leito natural - com carregadeira e caminhão basculante de 14 m³</t>
  </si>
  <si>
    <t>Escavação, carga e transporte de material de 2ª categoria - DMT de 1.000 a 1.200 m - caminho de serviço em revestimento primário - com carregadeira e caminhão basculante de 14 m³</t>
  </si>
  <si>
    <t>Escavação, carga e transporte de material de 2ª categoria - DMT de 1.000 a 1.200 m - caminho de serviço em revestimento primário - com escavadeira e caminhão basculante de 14 m³</t>
  </si>
  <si>
    <t>Escavação, carga e transporte de material de 2ª categoria - DMT de 1.000 a 1.200 m - caminho de serviço pavimentado - com carregadeira e caminhão basculante de 14 m³</t>
  </si>
  <si>
    <t>Escavação, carga e transporte de material de 2ª categoria - DMT de 1.000 a 1.200 m - caminho de serviço pavimentado - com escavadeira e caminhão basculante de 14 m³</t>
  </si>
  <si>
    <t>Escavação, carga e transporte de material de 2ª categoria - DMT de 1.200 a 1.400 m - caminho de serviço em leito natural - com carregadeira e caminhão basculante de 14 m³</t>
  </si>
  <si>
    <t>Escavação, carga e transporte de material de 2ª categoria - DMT de 1.200 a 1.400 m - caminho de serviço em leito natural - com escavadeira e caminhão basculante de 14 m³</t>
  </si>
  <si>
    <t>Escavação, carga e transporte de material de 2ª categoria - DMT de 1.200 a 1.400 m - caminho de serviço em revestimento primário - com carregadeira e caminhão basculante de 14 m³</t>
  </si>
  <si>
    <t>Escavação, carga e transporte de material de 2ª categoria - DMT de 1.200 a 1.400 m - caminho de serviço em revestimento primário - com escavadeira e caminhão basculante de 14 m³</t>
  </si>
  <si>
    <t>Escavação, carga e transporte de material de 2ª categoria - DMT de 1.200 a 1.400 m - caminho de serviço pavimentado - com carregadeira e caminhão basculante de 14 m³</t>
  </si>
  <si>
    <t>Escavação, carga e transporte de material de 2ª categoria - DMT de 1.200 a 1.400 m - caminho de serviço pavimentado - com escavadeira e caminhão basculante de 14 m³</t>
  </si>
  <si>
    <t>Escavação, carga e transporte de material de 2ª categoria - DMT de 1.400 a 1.600 m - caminho de serviço em leito natural - com carregadeira e caminhão basculante de 14 m³</t>
  </si>
  <si>
    <t>Escavação, carga e transporte de material de 2ª categoria - DMT de 1.400 a 1.600 m - caminho de serviço em leito natural - com escavadeira e caminhão basculante de 14 m³</t>
  </si>
  <si>
    <t>Escavação, carga e transporte de material de 2ª categoria - DMT de 1.400 a 1.600 m - caminho de serviço em revestimento primário - com carregadeira e caminhão basculante de 14 m³</t>
  </si>
  <si>
    <t>Escavação, carga e transporte de material de 2ª categoria - DMT de 1.400 a 1.600 m - caminho de serviço em revestimento primário - com escavadeira e caminhão basculante de 14 m³</t>
  </si>
  <si>
    <t>Escavação, carga e transporte de material de 2ª categoria - DMT de 1.400 a 1.600 m - caminho de serviço pavimentado - com carregadeira e caminhão basculante de 14 m³</t>
  </si>
  <si>
    <t>Escavação, carga e transporte de material de 2ª categoria - DMT de 1.400 a 1.600 m - caminho de serviço pavimentado - com escavadeira e caminhão basculante de 14 m³</t>
  </si>
  <si>
    <t>Escavação, carga e transporte de material de 2ª categoria - DMT de 1.600 a 1.800 m - caminho de serviço em leito natural - com carregadeira e caminhão basculante de 14 m³</t>
  </si>
  <si>
    <t>Escavação, carga e transporte de material de 2ª categoria - DMT de 1.600 a 1.800 m - caminho de serviço em leito natural - com escavadeira e caminhão basculante de 14 m³</t>
  </si>
  <si>
    <t>Escavação, carga e transporte de material de 2ª categoria - DMT de 1.600 a 1.800 m - caminho de serviço em revestimento primário - com carregadeira e caminhão basculante de 14 m³</t>
  </si>
  <si>
    <t>Escavação, carga e transporte de material de 2ª categoria - DMT de 1.600 a 1.800 m - caminho de serviço em revestimento primário - com escavadeira e caminhão basculante de 14 m³</t>
  </si>
  <si>
    <t>Escavação, carga e transporte de material de 2ª categoria - DMT de 1.600 a 1.800 m - caminho de serviço pavimentado - com carregadeira e caminhão basculante de 14 m³</t>
  </si>
  <si>
    <t>Escavação, carga e transporte de material de 2ª categoria - DMT de 1.600 a 1.800 m - caminho de serviço pavimentado - com escavadeira e caminhão basculante de 14 m³</t>
  </si>
  <si>
    <t>Escavação, carga e transporte de material de 2ª categoria - DMT de 1.800 a 2.000 m - caminho de serviço em leito natural - com carregadeira e caminhão basculante de 14 m³</t>
  </si>
  <si>
    <t>Escavação, carga e transporte de material de 2ª categoria - DMT de 1.800 a 2.000 m - caminho de serviço em leito natural - com escavadeira e caminhão basculante de 14 m³</t>
  </si>
  <si>
    <t>Escavação, carga e transporte de material de 2ª categoria - DMT de 1.800 a 2.000 m - caminho de serviço em revestimento primário - com carregadeira e caminhão basculante de 14 m³</t>
  </si>
  <si>
    <t>Escavação, carga e transporte de material de 2ª categoria - DMT de 1.800 a 2.000 m - caminho de serviço em revestimento primário - com escavadeira e caminhão basculante de 14 m³</t>
  </si>
  <si>
    <t>Escavação, carga e transporte de material de 2ª categoria - DMT de 1.800 a 2.000 m - caminho de serviço pavimentado - com carregadeira e caminhão basculante de 14 m³</t>
  </si>
  <si>
    <t>Escavação, carga e transporte de material de 2ª categoria - DMT de 1.800 a 2.000 m - caminho de serviço pavimentado - com escavadeira e caminhão basculante de 14 m³</t>
  </si>
  <si>
    <t>Escavação, carga e transporte de material de 2ª categoria - DMT de 2.000 a 2.500 m - caminho de serviço em leito natural - com carregadeira e caminhão basculante de 14 m³</t>
  </si>
  <si>
    <t>Escavação, carga e transporte de material de 2ª categoria - DMT de 2.000 a 2.500 m - caminho de serviço em leito natural - com escavadeira e caminhão basculante de 14 m³</t>
  </si>
  <si>
    <t>Escavação, carga e transporte de material de 2ª categoria - DMT de 2.000 a 2.500 m - caminho de serviço em revestimento primário - com carregadeira e caminhão basculante de 14 m³</t>
  </si>
  <si>
    <t>Escavação, carga e transporte de material de 2ª categoria - DMT de 2.000 a 2.500 m - caminho de serviço em revestimento primário - com escavadeira e caminhão basculante de 14 m³</t>
  </si>
  <si>
    <t>Escavação, carga e transporte de material de 2ª categoria - DMT de 2.000 a 2.500 m - caminho de serviço pavimentado - com carregadeira e caminhão basculante de 14 m³</t>
  </si>
  <si>
    <t>Escavação, carga e transporte de material de 2ª categoria - DMT de 2.000 a 2.500 m - caminho de serviço pavimentado - com escavadeira e caminhão basculante de 14 m³</t>
  </si>
  <si>
    <t>Escavação, carga e transporte de material de 2ª categoria - DMT de 2.500 a 3.000 m - caminho de serviço em leito natural - com carregadeira e caminhão basculante de 14 m³</t>
  </si>
  <si>
    <t>Escavação, carga e transporte de material de 2ª categoria - DMT de 2.500 a 3.000 m - caminho de serviço em leito natural - com escavadeira e caminhão basculante de 14 m³</t>
  </si>
  <si>
    <t>Escavação, carga e transporte de material de 2ª categoria - DMT de 2.500 a 3.000 m - caminho de serviço em revestimento primário - com carregadeira e caminhão basculante de 14 m³</t>
  </si>
  <si>
    <t>Escavação, carga e transporte de material de 2ª categoria - DMT de 2.500 a 3.000 m - caminho de serviço em revestimento primário - com escavadeira e caminhão basculante de 14 m³</t>
  </si>
  <si>
    <t>Escavação, carga e transporte de material de 2ª categoria - DMT de 2.500 a 3.000 m - caminho de serviço pavimentado - com carregadeira e caminhão basculante de 14 m³</t>
  </si>
  <si>
    <t>Escavação, carga e transporte de material de 2ª categoria - DMT de 2.500 a 3.000 m - caminho de serviço pavimentado - com escavadeira e caminhão basculante de 14 m³</t>
  </si>
  <si>
    <t>Escavação, carga e transporte de material de 2ª categoria - DMT de 200 a 400 m - caminho de serviço em leito natural - com carregadeira e caminhão basculante de 14 m³</t>
  </si>
  <si>
    <t>Escavação, carga e transporte de material de 2ª categoria - DMT de 200 a 400 m - caminho de serviço em leito natural - com escavadeira e caminhão basculante de 14 m³</t>
  </si>
  <si>
    <t>Escavação, carga e transporte de material de 2ª categoria - DMT de 200 a 400 m - caminho de serviço em revestimento primário - com carregadeira e caminhão basculante de 14 m³</t>
  </si>
  <si>
    <t>Escavação, carga e transporte de material de 2ª categoria - DMT de 200 a 400 m - caminho de serviço em revestimento primário - com escavadeira e caminhão basculante de 14 m³</t>
  </si>
  <si>
    <t>Escavação, carga e transporte de material de 2ª categoria - DMT de 200 a 400 m - caminho de serviço pavimentado - com carregadeira e caminhão basculante de 14 m³</t>
  </si>
  <si>
    <t>Escavação, carga e transporte de material de 2ª categoria - DMT de 200 a 400 m - caminho de serviço pavimentado - com escavadeira e caminhão basculante de 14 m³</t>
  </si>
  <si>
    <t>Escavação, carga e transporte de material de 2ª categoria - DMT de 400 a 600 m - caminho de serviço em leito natural - com carregadeira e caminhão basculante de 14 m³</t>
  </si>
  <si>
    <t>Escavação, carga e transporte de material de 2ª categoria - DMT de 400 a 600 m - caminho de serviço em leito natural - com escavadeira e caminhão basculante de 14 m³</t>
  </si>
  <si>
    <t>Escavação, carga e transporte de material de 2ª categoria - DMT de 400 a 600 m - caminho de serviço em revestimento primário - com carregadeira e caminhão basculante de 14 m³</t>
  </si>
  <si>
    <t>Escavação, carga e transporte de material de 2ª categoria - DMT de 400 a 600 m - caminho de serviço em revestimento primário - com escavadeira e caminhão basculante de 14 m³</t>
  </si>
  <si>
    <t>Escavação, carga e transporte de material de 2ª categoria - DMT de 400 a 600 m - caminho de serviço pavimentado - com carregadeira e caminhão basculante de 14 m³</t>
  </si>
  <si>
    <t>Escavação, carga e transporte de material de 2ª categoria - DMT de 400 a 600 m - caminho de serviço pavimentado - com escavadeira e caminhão basculante de 14 m³</t>
  </si>
  <si>
    <t>Escavação, carga e transporte de material de 2ª categoria - DMT de 50 a 200 m - caminho de serviço em leito natural - com carregadeira e caminhão basculante de 14 m³</t>
  </si>
  <si>
    <t>Escavação, carga e transporte de material de 2ª categoria - DMT de 50 a 200 m - caminho de serviço em leito natural - com escavadeira e caminhão basculante de 14 m³</t>
  </si>
  <si>
    <t>Escavação, carga e transporte de material de 2ª categoria - DMT de 50 a 200 m - caminho de serviço em revestimento primário - com carregadeira e caminhão basculante de 14 m³</t>
  </si>
  <si>
    <t>Escavação, carga e transporte de material de 2ª categoria - DMT de 50 a 200 m - caminho de serviço em revestimento primário - com escavadeira e caminhão basculante de 14 m³</t>
  </si>
  <si>
    <t>Escavação, carga e transporte de material de 2ª categoria - DMT de 50 a 200 m - caminho de serviço pavimentado - com carregadeira e caminhão basculante de 14 m³</t>
  </si>
  <si>
    <t>Escavação, carga e transporte de material de 2ª categoria - DMT de 50 a 200 m - caminho de serviço pavimentado - com escavadeira e caminhão basculante de 14 m³</t>
  </si>
  <si>
    <t>Escavação, carga e transporte de material de 2ª categoria - DMT de 50 m</t>
  </si>
  <si>
    <t>Escavação, carga e transporte de material de 2ª categoria - DMT de 600 a 800 m - caminho de serviço em leito natural - com carregadeira e caminhão basculante de 14 m³</t>
  </si>
  <si>
    <t>Escavação, carga e transporte de material de 2ª categoria - DMT de 600 a 800 m - caminho de serviço em leito natural - com escavadeira e caminhão basculante de 14 m³</t>
  </si>
  <si>
    <t>Escavação, carga e transporte de material de 2ª categoria - DMT de 600 a 800 m - caminho de serviço em revestimento primário - com carregadeira e caminhão basculante de 14 m³</t>
  </si>
  <si>
    <t>Escavação, carga e transporte de material de 2ª categoria - DMT de 600 a 800 m - caminho de serviço em revestimento primário - com escavadeira e caminhão basculante de 14 m³</t>
  </si>
  <si>
    <t>Escavação, carga e transporte de material de 2ª categoria - DMT de 600 a 800 m - caminho de serviço pavimentado - com carregadeira e caminhão basculante de 14 m³</t>
  </si>
  <si>
    <t>Escavação, carga e transporte de material de 2ª categoria - DMT de 600 a 800 m - caminho de serviço pavimentado - com escavadeira e caminhão basculante de 14 m³</t>
  </si>
  <si>
    <t>Escavação, carga e transporte de material de 2ª categoria - DMT de 800 a 1.000 m - caminho de serviço em leito natural - com carregadeira e caminhão basculante de 14 m³</t>
  </si>
  <si>
    <t>Escavação, carga e transporte de material de 2ª categoria - DMT de 800 a 1.000 m - caminho de serviço em leito natural - com escavadeira e caminhão basculante de 14 m³</t>
  </si>
  <si>
    <t>Escavação, carga e transporte de material de 2ª categoria - DMT de 800 a 1.000 m - caminho de serviço em revestimento primário - com carregadeira e caminhão basculante de 14 m³</t>
  </si>
  <si>
    <t>Escavação, carga e transporte de material de 2ª categoria - DMT de 800 a 1.000 m - caminho de serviço em revestimento primário - com escavadeira e caminhão basculante de 14 m³</t>
  </si>
  <si>
    <t>Escavação, carga e transporte de material de 2ª categoria - DMT de 800 a 1.000 m - caminho de serviço pavimentado - com carregadeira e caminhão basculante de 14 m³</t>
  </si>
  <si>
    <t>Escavação, carga e transporte de material de 2ª categoria - DMT de 800 a 1.000 m - caminho de serviço pavimentado - com escavadeira e caminhão basculante de 14 m³</t>
  </si>
  <si>
    <t>Escavação, carga e transporte de material de 2ª categoria na distância de 3.000 m - caminho de serviço em leito natural - com escavadeira e caminhão basculante de 14 m³</t>
  </si>
  <si>
    <t>Escavação, carga e transporte de material de 2ª categoria na distância de 3.000 m - caminho de serviço em leito natural com carregadeira e caminhão basculante de 14 m³</t>
  </si>
  <si>
    <t>Escavação, carga e transporte de material de 2ª categoria na distância de 3.000 m - caminho de serviço em revestimento primário - com escavadeira e caminhão basculante de 14 m³</t>
  </si>
  <si>
    <t>Escavação, carga e transporte de material de 2ª categoria na distância de 3.000 m - caminho de serviço pavimentado - com carregadeira e caminhão basculante de 14 m³</t>
  </si>
  <si>
    <t>Escavação, carga e transporte de material de 2ª categoria na distância de 3.000 m - caminho de serviço pavimentado - com escavadeira e caminhão basculante de 14 m³</t>
  </si>
  <si>
    <t>Escavação, carga e transporte de material de 2ª categoria na distância de 3.000 m -caminho de serviço com revestimento primário com carregadeira e caminhão basculante de 14 m³</t>
  </si>
  <si>
    <t>Escavação, carga e transporte de material de 3ª categoria - DMT de 1.000 a 1.200 m - caminho de serviço em leito natural com caminhão basculante de 12 m³</t>
  </si>
  <si>
    <t>Escavação, carga e transporte de material de 3ª categoria - DMT de 1.000 a 1.200 m - caminho de serviço em revestimento primário - com caminhão basculante de 12 m³</t>
  </si>
  <si>
    <t>Escavação, carga e transporte de material de 3ª categoria - DMT de 1.000 a 1.200 m - caminho de serviço pavimentado - com caminhão basculante de 12 m³</t>
  </si>
  <si>
    <t>Escavação, carga e transporte de material de 3ª categoria - DMT de 1.200 a 1.400 m - caminho de serviço em leito natural com caminhão basculante de 12 m³</t>
  </si>
  <si>
    <t>Escavação, carga e transporte de material de 3ª categoria - DMT de 1.200 a 1.400 m - caminho de serviço em revestimento primário - com caminhão basculante de 12 m³</t>
  </si>
  <si>
    <t>Escavação, carga e transporte de material de 3ª categoria - DMT de 1.200 a 1.400 m - caminho de serviço pavimentado - com caminhão basculante de 12 m³</t>
  </si>
  <si>
    <t>Escavação, carga e transporte de material de 3ª categoria - DMT de 1.400 a 1.600 m - caminho de serviço em leito natural com caminhão basculante de 12 m³</t>
  </si>
  <si>
    <t>Escavação, carga e transporte de material de 3ª categoria - DMT de 1.400 a 1.600 m - caminho de serviço em revestimento primário - com caminhão basculante de 12 m³</t>
  </si>
  <si>
    <t>Escavação, carga e transporte de material de 3ª categoria - DMT de 1.400 a 1.600 m - caminho de serviço pavimentado - com caminhão basculante de 12 m³</t>
  </si>
  <si>
    <t>Escavação, carga e transporte de material de 3ª categoria - DMT de 1.600 a 1.800 m - caminho de serviço em leito natural com caminhão basculante de 12 m³</t>
  </si>
  <si>
    <t>Escavação, carga e transporte de material de 3ª categoria - DMT de 1.600 a 1.800 m - caminho de serviço em revestimento primário - com caminhão basculante de 12 m³</t>
  </si>
  <si>
    <t>Escavação, carga e transporte de material de 3ª categoria - DMT de 1.600 a 1.800 m - caminho de serviço pavimentado - com caminhão basculante de 12 m³</t>
  </si>
  <si>
    <t>Escavação, carga e transporte de material de 3ª categoria - DMT de 1.800 a 2.000 m - caminho de serviço em leito natural com caminhão basculante de 12 m³</t>
  </si>
  <si>
    <t>Escavação, carga e transporte de material de 3ª categoria - DMT de 1.800 a 2.000 m - caminho de serviço em revestimento primário - com caminhão basculante de 12 m³</t>
  </si>
  <si>
    <t>Escavação, carga e transporte de material de 3ª categoria - DMT de 1.800 a 2.000 m - caminho de serviço pavimentado - com caminhão basculante de 12 m³</t>
  </si>
  <si>
    <t>Escavação, carga e transporte de material de 3ª categoria - DMT de 2.000 a 2.500 m - caminho de serviço em leito natural com caminhão basculante de 12 m³</t>
  </si>
  <si>
    <t>Escavação, carga e transporte de material de 3ª categoria - DMT de 2.000 a 2.500 m - caminho de serviço em revestimento primário - com caminhão basculante de 12 m³</t>
  </si>
  <si>
    <t>Escavação, carga e transporte de material de 3ª categoria - DMT de 2.000 a 2.500 m - caminho de serviço pavimentado - com caminhão basculante de 12 m³</t>
  </si>
  <si>
    <t>Escavação, carga e transporte de material de 3ª categoria - DMT de 2.500 a 3.000 m - caminho de serviço em leito natural com caminhão basculante de 12 m³</t>
  </si>
  <si>
    <t>Escavação, carga e transporte de material de 3ª categoria - DMT de 2.500 a 3.000 m - caminho de serviço em revestimento primário - com caminhão basculante de 12 m³</t>
  </si>
  <si>
    <t>Escavação, carga e transporte de material de 3ª categoria - DMT de 2.500 a 3.000 m - caminho de serviço pavimentado - com caminhão basculante de 12 m³</t>
  </si>
  <si>
    <t>Escavação, carga e transporte de material de 3ª categoria - DMT de 200 a 400 m - caminho de serviço em leito natural com caminhão basculante de 12 m³</t>
  </si>
  <si>
    <t>Escavação, carga e transporte de material de 3ª categoria - DMT de 200 a 400 m - caminho de serviço em revestimento primário - com caminhão basculante de 12 m³</t>
  </si>
  <si>
    <t>Escavação, carga e transporte de material de 3ª categoria - DMT de 200 a 400 m - caminho de serviço pavimentado - com caminhão basculante de 12 m³</t>
  </si>
  <si>
    <t>Escavação, carga e transporte de material de 3ª categoria - DMT de 400 a 600 m - caminho de serviço em leito natural com caminhão basculante de 12 m³</t>
  </si>
  <si>
    <t>Escavação, carga e transporte de material de 3ª categoria - DMT de 400 a 600 m - caminho de serviço em revestimento primário - com caminhão basculante de 12 m³</t>
  </si>
  <si>
    <t>Escavação, carga e transporte de material de 3ª categoria - DMT de 400 a 600 m - caminho de serviço pavimentado - com caminhão basculante de 12 m³</t>
  </si>
  <si>
    <t>Escavação, carga e transporte de material de 3ª categoria - DMT de 50 a 200 m - caminho de serviço em leito natural com caminhão basculante de 12 m³</t>
  </si>
  <si>
    <t>Escavação, carga e transporte de material de 3ª categoria - DMT de 50 a 200 m - caminho de serviço em revestimento primário - com caminhão basculante de 12 m³</t>
  </si>
  <si>
    <t>Escavação, carga e transporte de material de 3ª categoria - DMT de 50 a 200 m - caminho de serviço pavimentado - com caminhão basculante de 12 m³</t>
  </si>
  <si>
    <t>Escavação, carga e transporte de material de 3ª categoria - DMT de 600 a 800 m - caminho de serviço em leito natural com caminhão basculante de 12 m³</t>
  </si>
  <si>
    <t>Escavação, carga e transporte de material de 3ª categoria - DMT de 600 a 800 m - caminho de serviço em revestimento primário - com caminhão basculante de 12 m³</t>
  </si>
  <si>
    <t>Escavação, carga e transporte de material de 3ª categoria - DMT de 600 a 800 m - caminho de serviço pavimentado - com caminhão basculante de 12 m³</t>
  </si>
  <si>
    <t>Escavação, carga e transporte de material de 3ª categoria - DMT de 800 a 1.000 m - caminho de serviço em leito natural com caminhão basculante de 12 m³</t>
  </si>
  <si>
    <t>Escavação, carga e transporte de material de 3ª categoria - DMT de 800 a 1.000 m - caminho de serviço em revestimento primário - com caminhão basculante de 12 m³</t>
  </si>
  <si>
    <t>Escavação, carga e transporte de material de 3ª categoria - DMT de 800 a 1.000 m - caminho de serviço pavimentado - com caminhão basculante de 12 m³</t>
  </si>
  <si>
    <t>Escavação, carga e transporte de material de 3ª categoria na distância de 3.000 m - caminho de serviço em leito natural com caminhão basculante de 12 m³</t>
  </si>
  <si>
    <t>Escavação, carga e transporte de material de 3ª categoria na distância de 3.000 m - caminho de serviço em revestimento primário - com caminhão basculante de 12 m³</t>
  </si>
  <si>
    <t>Escavação, carga e transporte de material de 3ª categoria na distância de 3.000 m - caminho de serviço pavimentado - com caminhão basculante de 12 m³</t>
  </si>
  <si>
    <t>Escavação, carga e transporte de solos moles - DMT de 0 a 50 m</t>
  </si>
  <si>
    <t>Escavação, carga e transporte de solos moles - DMT de 1.000 a 1.200 m - caminho de serviço em leito natural - com caminhão basculante de 14 m³</t>
  </si>
  <si>
    <t>Escavação, carga e transporte de solos moles - DMT de 1.000 a 1.200 m - caminho de serviço em revestimento primário - com caminhão basculante de 14 m³</t>
  </si>
  <si>
    <t>Escavação, carga e transporte de solos moles - DMT de 1.000 a 1.200 m - caminho de serviço pavimentado - com caminhão basculante de 14 m³</t>
  </si>
  <si>
    <t>Escavação, carga e transporte de solos moles - DMT de 1.200 a 1.400 m - caminho de serviço em leito natural - com caminhão basculante de 14 m³</t>
  </si>
  <si>
    <t>Escavação, carga e transporte de solos moles - DMT de 1.200 a 1.400 m - caminho de serviço em revestimento primário - com caminhão basculante de 14 m³</t>
  </si>
  <si>
    <t>Escavação, carga e transporte de solos moles - DMT de 1.200 a 1.400 m - caminho de serviço pavimentado - com caminhão basculante de 14 m³</t>
  </si>
  <si>
    <t>Escavação, carga e transporte de solos moles - DMT de 1.400 a 1.600 m - caminho de serviço em leito natural - com caminhão basculante de 14 m³</t>
  </si>
  <si>
    <t>Escavação, carga e transporte de solos moles - DMT de 1.400 a 1.600 m - caminho de serviço em revestimento primário - com caminhão basculante de 14 m³</t>
  </si>
  <si>
    <t>Escavação, carga e transporte de solos moles - DMT de 1.400 a 1.600 m - caminho de serviço pavimentado - com caminhão basculante de 14 m³</t>
  </si>
  <si>
    <t>Escavação, carga e transporte de solos moles - DMT de 1.600 a 1.800 m - caminho de serviço em leito natural - com caminhão basculante de 14 m³</t>
  </si>
  <si>
    <t>Escavação, carga e transporte de solos moles - DMT de 1.600 a 1.800 m - caminho de serviço em revestimento primário - com caminhão basculante de 14 m³</t>
  </si>
  <si>
    <t>Escavação, carga e transporte de solos moles - DMT de 1.600 a 1.800 m - caminho de serviço pavimentado - com caminhão basculante de 14 m³</t>
  </si>
  <si>
    <t>Escavação, carga e transporte de solos moles - DMT de 1.800 a 2.000 m - caminho de serviço em leito natural - com caminhão basculante de 14 m³</t>
  </si>
  <si>
    <t>Escavação, carga e transporte de solos moles - DMT de 1.800 a 2.000 m - caminho de serviço em revestimento primário - com caminhão basculante de 14 m³</t>
  </si>
  <si>
    <t>Escavação, carga e transporte de solos moles - DMT de 1.800 a 2.000 m - caminho de serviço pavimentado - com caminhão basculante de 14 m³</t>
  </si>
  <si>
    <t>Escavação, carga e transporte de solos moles - DMT de 2.000 a 2.500 m - caminho de serviço em leito natural - com caminhão basculante de 14 m³</t>
  </si>
  <si>
    <t>Escavação, carga e transporte de solos moles - DMT de 2.000 a 2.500 m - caminho de serviço em revestimento primário - com caminhão basculante de 14 m³</t>
  </si>
  <si>
    <t>Escavação, carga e transporte de solos moles - DMT de 2.000 a 2.500 m - caminho de serviço pavimentado - com caminhão basculante de 14 m³</t>
  </si>
  <si>
    <t>Escavação, carga e transporte de solos moles - DMT de 2.500 a 3.000 m - caminho de serviço em leito natural - com caminhão basculante de 14 m³</t>
  </si>
  <si>
    <t>Escavação, carga e transporte de solos moles - DMT de 2.500 a 3.000 m - caminho de serviço em revestimento primário - com caminhão basculante de 14 m³</t>
  </si>
  <si>
    <t>Escavação, carga e transporte de solos moles - DMT de 2.500 a 3.000 m - caminho de serviço pavimentado - com caminhão basculante de 14 m³</t>
  </si>
  <si>
    <t>Escavação, carga e transporte de solos moles - DMT de 200 a 400 m - caminho de serviço em leito natural - com caminhão basculante de 14 m³</t>
  </si>
  <si>
    <t>Escavação, carga e transporte de solos moles - DMT de 200 a 400 m - caminho de serviço em revestimento primário - com caminhão basculante de 14 m³</t>
  </si>
  <si>
    <t>Escavação, carga e transporte de solos moles - DMT de 200 a 400 m - caminho de serviço pavimentado - com caminhão basculante de 14 m³</t>
  </si>
  <si>
    <t>Escavação, carga e transporte de solos moles - DMT de 400 a 600 m - caminho de serviço em leito natural - com caminhão basculante de 14 m³</t>
  </si>
  <si>
    <t>Escavação, carga e transporte de solos moles - DMT de 400 a 600 m - caminho de serviço em revestimento primário - com caminhão basculante de 14 m³</t>
  </si>
  <si>
    <t>Escavação, carga e transporte de solos moles - DMT de 400 a 600 m - caminho de serviço pavimentado - com caminhão basculante de 14 m³</t>
  </si>
  <si>
    <t>Escavação, carga e transporte de solos moles - DMT de 50 a 200 m - caminho de serviço em leito natural - com caminhão basculante de 14 m³</t>
  </si>
  <si>
    <t>Escavação, carga e transporte de solos moles - DMT de 50 a 200 m - caminho de serviço em revestimento primário - com caminhão basculante de 14 m³</t>
  </si>
  <si>
    <t>Escavação, carga e transporte de solos moles - DMT de 50 a 200 m - caminho de serviço pavimentado - com caminhão basculante de 14 m³</t>
  </si>
  <si>
    <t>Escavação, carga e transporte de solos moles - DMT de 600 a 800 m - caminho de serviço em leito natural - com caminhão basculante de 14 m³</t>
  </si>
  <si>
    <t>Escavação, carga e transporte de solos moles - DMT de 600 a 800 m - caminho de serviço em revestimento primário - com caminhão basculante de 14 m³</t>
  </si>
  <si>
    <t>Escavação, carga e transporte de solos moles - DMT de 600 a 800 m - caminho de serviço pavimentado - com caminhão basculante de 14 m³</t>
  </si>
  <si>
    <t>Escavação, carga e transporte de solos moles - DMT de 800 a 1.000 m - caminho de serviço em leito natural - com caminhão basculante de 14 m³</t>
  </si>
  <si>
    <t>Escavação, carga e transporte de solos moles - DMT de 800 a 1.000 m - caminho de serviço em revestimento primário - com caminhão basculante de 14 m³</t>
  </si>
  <si>
    <t>Escavação, carga e transporte de solos moles - DMT de 800 a 1.000 m - caminho de serviço pavimentado - com caminhão basculante de 14 m³</t>
  </si>
  <si>
    <t>Escavação, carga e transporte de solos moles na distância de 3.000 m - caminho de serviço em leito natural - com caminhão basculante de 14 m³</t>
  </si>
  <si>
    <t>Escavação, carga e transporte de solos moles na distância de 3.000 m - caminho de serviço em revestimento primário - com caminhão basculante de 14 m³</t>
  </si>
  <si>
    <t>Escavação, carga e transporte de solos moles na distância de 3.000 m - caminho de serviço pavimentado - com caminhão basculante de 14 m³</t>
  </si>
  <si>
    <t>Escavação, carga e transporte em material de 1ª categoria - DMT de 1.000 a 1.200 m com motoscraper</t>
  </si>
  <si>
    <t>Escavação, carga e transporte em material de 1ª categoria - DMT de 1.200 a 1.400 m com motoscraper</t>
  </si>
  <si>
    <t>Escavação, carga e transporte em material de 1ª categoria - DMT de 200 a 400 m com motoscraper</t>
  </si>
  <si>
    <t>Escavação, carga e transporte em material de 1ª categoria - DMT de 400 a 600 m com motoscraper</t>
  </si>
  <si>
    <t>Escavação, carga e transporte em material de 1ª categoria - DMT de 50 a 200 m com motoscraper</t>
  </si>
  <si>
    <t>Escavação, carga e transporte em material de 1ª categoria - DMT de 50 m</t>
  </si>
  <si>
    <t>Escavação, carga e transporte em material de 1ª categoria - DMT de 600 a 800 m com motoscraper</t>
  </si>
  <si>
    <t>Escavação, carga e transporte em material de 1ª categoria - DMT de 800 a 1.000 m com motoscraper</t>
  </si>
  <si>
    <t>Expurgo de jazida</t>
  </si>
  <si>
    <t>Fragmentação de blocos de rocha com escavadeira e rompedor hidráulico 1.700 kg</t>
  </si>
  <si>
    <t>Limpeza mecanizada da camada vegetal</t>
  </si>
  <si>
    <t>Manutenção de caminho de serviço</t>
  </si>
  <si>
    <t>Pré-fissuramento de material de 3ª categoria</t>
  </si>
  <si>
    <t>Umedecimento de caminho de serviço</t>
  </si>
  <si>
    <t>Chumbador de aço CA-50 - D = 20 mm com perfuratriz sobre pneus - ancorado na rocha com cartucho de cimento - fornecimento, perfuração e instalação</t>
  </si>
  <si>
    <t>Chumbador de aço CA-50 - D = 20 mm com perfuratriz sobre pneus - ancorado na rocha com injeção de nata de cimento - fornecimento, perfuração e instalação</t>
  </si>
  <si>
    <t>Chumbador de aço CA-50 - D = 22 mm com perfuratriz sobre pneus - ancorado na rocha com cartucho de cimento - fornecimento, perfuração e instalação</t>
  </si>
  <si>
    <t>Chumbador de aço CA-50 - D = 25 mm com perfuratriz sobre pneus - ancorado na rocha com cartucho de cimento - fornecimento, perfuração e instalação</t>
  </si>
  <si>
    <t>Chumbador de aço CA-50 - D = 32 mm com martelete perfurador manual - ancorado na rocha com cartucho de cimento - fornecimento, perfuração e instalação</t>
  </si>
  <si>
    <t>Grampo de aço CA-50 D = 12,5 mm para solo grampeado com capacidade de 30 kN - fornecimento, perfuração e instalação</t>
  </si>
  <si>
    <t>Grampo de aço CA-50 D = 16 mm para solo grampeado com capacidade de 50 kN - fornecimento, perfuração e instalação</t>
  </si>
  <si>
    <t>Grampo de aço CA-50 D = 20 mm para solo grampeado com capacidade de 80 kN - fornecimento, perfuração e instalação</t>
  </si>
  <si>
    <t>Perfuração para tirante permanente protendido autoinjetável em material de 1ª categoria com diâmetro de até 120 mm</t>
  </si>
  <si>
    <t>Perfuração para tirante permanente protendido autoinjetável em material de 2ª categoria com diâmetro de até 87 mm</t>
  </si>
  <si>
    <t>Perfuração para tirantes em material de 1ª categoria com diâmetro de até 120 mm</t>
  </si>
  <si>
    <t>Perfuração para tirantes em material de 2ª categoria com diâmetro de até 120 mm</t>
  </si>
  <si>
    <t>Perfuração para tirantes em material de 3ª categoria com diâmetro de até 120 mm</t>
  </si>
  <si>
    <t>Pintura eletrostática com tinta em pó à base de resina epóxi - E = 200 µm</t>
  </si>
  <si>
    <t>Protensão de tirante com 10 cordoalhas D = 12,7 mm aço CP 190 RB, com capacidade de 860 kN - inclusive ancoragem e grauteamento da cabeça</t>
  </si>
  <si>
    <t>Protensão de tirante com 12 cordoalhas D = 12,7 mm aço CP 190 RB, com capacidade de 1.040 kN - inclusive ancoragem e grauteamento da cabeça</t>
  </si>
  <si>
    <t>Protensão de tirante com 6 cordoalhas D = 12,7 mm aço CP 190 RB, com capacidade de 520 kN - inclusive ancoragem e grauteamento da cabeça</t>
  </si>
  <si>
    <t>Protensão de tirante com 8 cordoalhas D = 12,7 mm aço CP 190 RB, com capacidade de 690 kN - inclusive ancoragem e grauteamento da cabeça</t>
  </si>
  <si>
    <t>Protensão de tirante permanente autoinjetável de aço D = 40 mm, seção de 684 mm², tensão de escoamento = 440 MPa e tensão de ruptura = 580 MPa - inclusive ancoragem e grauteamento da cabeça</t>
  </si>
  <si>
    <t>Protensão de tirante permanente autoinjetável de aço D = 40 mm, seção de 822 mm², tensão de escoamento = 470 MPa e tensão de ruptura = 600 MPa - inclusive ancoragem e grauteamento da cabeça</t>
  </si>
  <si>
    <t>Protensão de tirante permanente autoinjetável de aço D = 40 mm, seção de 936 mm², tensão de escoamento = 700 MPa e tensão de ruptura = 830 MPa - inclusive ancoragem e grauteamento da cabeça</t>
  </si>
  <si>
    <t>Protensão de tirante permanente autoinjetável de aço D = 50 mm, seção de 1.330 mm², tensão de escoamento = 630 MPa e tensão de ruptura = 740 MPa - inclusive ancoragem e grauteamento da cabeça</t>
  </si>
  <si>
    <t>Protensão de tirante permanente autoinjetável de aço D = 50 mm, seção de 1.569 mm², tensão de escoamento = 630 MPa e tensão de ruptura = 740 MP - inclusive ancoragem e grauteamento da cabeça</t>
  </si>
  <si>
    <t>Protensão de tirante permanente protendido de aço D = 30 mm, tensão de escoamento = 600 MPa e tensão de ruptura = 720 MPa - inclusive ancoragem e grauteamento da cabeça</t>
  </si>
  <si>
    <t>Protensão de tirante permanente protendido de aço D = 32 mm, tensão de escoamento = 520 MPa e tensão de ruptura = 690 MPa - inclusive ancoragem e grauteamento da cabeça</t>
  </si>
  <si>
    <t>Protensão de tirante permanente protendido de aço D = 32 mm, tensão de escoamento = 950 MPa e tensão de ruptura = 1.050 MPa - inclusive ancoragem e grauteamento da cabeça</t>
  </si>
  <si>
    <t>Protensão de tirante permanente protendido de aço D = 40 mm, tensão de escoamento = 600 MPa e tensão de ruptura = 720 MPa - inclusive ancoragem e grauteamento da cabeça</t>
  </si>
  <si>
    <t>Protensão de tirante permanente protendido de aço D = 44 mm, tensão de escoamento = 680 MPa e tensão de ruptura = 870 MPa - inclusive ancoragem e grauteamento da cabeça</t>
  </si>
  <si>
    <t>Protensão de tirante permanente protendido de aço D = 50 mm, tensão de escoamento = 600 MPa e tensão de ruptura = 720 MPa - inclusive ancoragem e grauteamento da cabeça</t>
  </si>
  <si>
    <t>Protensão de tirante permanente protendido de aço D = 53 mm, tensão de escoamento = 600 MPa e tensão de ruptura = 720 MPa - inclusive ancoragem e grauteamento da cabeça</t>
  </si>
  <si>
    <t>Protensão de tirante permanente protendido de aço D = 57 mm, tensão de escoamento = 600 MPa e tensão de ruptura = 720 MPa - inclusive ancoragem e grauteamento da cabeça</t>
  </si>
  <si>
    <t>Protensão de tirante permanente protendido de aço D = 63 mm, tensão de escoamento = 600 MPa e tensão de ruptura = 720 MPa - inclusive ancoragem e grauteamento da cabeça</t>
  </si>
  <si>
    <t>Protensão de tirante permanente protendido de aço D = 69 mm, tensão de escoamento = 600 MPa e tensão de ruptura = 720 MPa - inclusive ancoragem e grauteamento da cabeça</t>
  </si>
  <si>
    <t>Tirante de barra de aço ancorado na rocha com resina de poliéster, D = 19 mm, tensão de escoamento = 700 MPa e tensão de ruptura = 800 MPa - fornecimento, perfuração e instalação</t>
  </si>
  <si>
    <t>Tirante de barra de aço ancorado na rocha com resina de poliéster, D = 22 mm, tensão de escoamento = 700 MPa e tensão de ruptura = 800 MPa - fornecimento, perfuração e instalação</t>
  </si>
  <si>
    <t>Tirante de barra de aço ancorado na rocha com resina de poliéster, D = 25 mm, tensão de escoamento = 520 MPa e tensão de ruptura = 690 MPa - fornecimento, perfuração e instalação</t>
  </si>
  <si>
    <t>Tirante de barra de aço ancorado na rocha com resina de poliéster, D = 25 mm, tensão de escoamento = 700 MPa, tensão de ruptura = 800 MPa - fornecimento, perfuração e instalação</t>
  </si>
  <si>
    <t>Tirante de barra de aço ancorado na rocha com resina de poliéster, D = 32 mm, tensão de escoamento = 700 MPa, tensão de ruptura = 800 MPa - fornecimento, perfuração e instalação</t>
  </si>
  <si>
    <t>Tirante de barra de aço ancorado na rocha com resina de poliéster, D = 36 mm, tensão de escoamento = 700 MPa e tensão de ruptura = 800 MPa - fornecimento, perfuração e instalação</t>
  </si>
  <si>
    <t>Tirante permanente protendido autoinjetável de aço D = 40 mm, seção de 684 mm², tensão de escoamento = 440 MPa e tensão de ruptura = 580 MPa - exceto perfuração</t>
  </si>
  <si>
    <t>Tirante permanente protendido autoinjetável de aço D = 40 mm, seção de 822 mm², tensão de escoamento = 470 MPa e tensão de ruptura = 600 MPa - exceto perfuração</t>
  </si>
  <si>
    <t>Tirante permanente protendido autoinjetável de aço D = 40 mm, seção de 936 mm², tensão de escoamento = 700 MPa e tensão de ruptura = 830 MPa - exceto perfuração</t>
  </si>
  <si>
    <t>Tirante permanente protendido autoinjetável de aço D = 50 mm, seção de 1.330 mm², tensão de escoamento = 630 MPa e tensão de ruptura = 740 MPa - exceto perfuração</t>
  </si>
  <si>
    <t>Tirante permanente protendido autoinjetável de aço D = 50 mm, seção de 1.569 mm², tensão de escoamento = 630 MPa e tensão de ruptura = 740 MPa - exceto perfuração</t>
  </si>
  <si>
    <t>Tirante permanente protendido com 10 cordoalhas D = 12,7 mm, aço CP 190 RB, com capacidade de 860 kN - exceto perfuração</t>
  </si>
  <si>
    <t>Tirante permanente protendido com 12 cordoalhas D = 12,7 mm, aço CP 190 RB, com capacidade de 1.030 kN - exceto perfuração</t>
  </si>
  <si>
    <t>Tirante permanente protendido com 6 cordoalhas D = 12,7 mm, aço CP 190 RB, com capacidade de 510 kN - exceto perfuração</t>
  </si>
  <si>
    <t>Tirante permanente protendido com 8 cordoalhas D = 12,7 mm, aço CP 190 RB, com capacidade de 690 kN - exceto perfuração</t>
  </si>
  <si>
    <t>Tirante permanente protendido de aço D = 30 mm, tensão de escoamento = 600 MPa e tensão de ruptura = 720 MPa - exceto perfuração</t>
  </si>
  <si>
    <t>Tirante permanente protendido de aço D = 32 mm, tensão de escoamento = 520 MPa e tensão de ruptura = 690 MPa - exceto perfuração</t>
  </si>
  <si>
    <t>Tirante permanente protendido de aço D = 32 mm, tensão de escoamento = 950 MPa e tensão de ruptura = 1.050 MPa - exceto perfuração</t>
  </si>
  <si>
    <t>Tirante permanente protendido de aço D = 40 mm, tensão de escoamento = 600 MPa e tensão de ruptura = 720 MPa - exceto perfuração</t>
  </si>
  <si>
    <t>Tirante permanente protendido de aço D = 44 mm, tensão de escoamento = 680 MPa e tensão de ruptura = 870 MPa - exceto perfuração</t>
  </si>
  <si>
    <t>Tirante permanente protendido de aço D = 50 mm, tensão de escoamento = 600 MPa e tensão de ruptura = 720 MPa - exceto perfuração</t>
  </si>
  <si>
    <t>Tirante permanente protendido de aço D = 53mm, tensão de escoamento = 600 MPa e tensão de ruptura = 720 MPa - exceto perfuração</t>
  </si>
  <si>
    <t>Tirante permanente protendido de aço D = 57 mm, tensão de escoamento = 600 MPa e tensão de ruptura = 720 MPa - exceto perfuração</t>
  </si>
  <si>
    <t>Tirante permanente protendido de aço D = 63 mm, tensão de escoamento = 600 MPa e tensão de ruptura = 720 MPa - exceto perfuração</t>
  </si>
  <si>
    <t>Tirante permanente protendido de aço D = 69 mm, tensão de escoamento = 600 MPa e tensão de ruptura = 720 MPa - exceto perfuração</t>
  </si>
  <si>
    <t>Carga e manobra de aduelas de concreto pré-moldadas em cavalo mecânico com semirreboque 20 t - carga com caminhão guindauto com capacidade de elevação de 11,9 t</t>
  </si>
  <si>
    <t>Carga e manobra de brita para lastro com locomotiva diesel-elétrica em vagão hopper aberto com capacidade de 45 m³ - carga com carregadeira e descarga automática - bitola métrica</t>
  </si>
  <si>
    <t>Carga e manobra de brita para lastro com locomotiva diesel-elétrica em vagão hopper aberto com capacidade de 63 m³ - carga com carregadeira e descarga automática - bitola larga</t>
  </si>
  <si>
    <t>Carga e manobra de dormentes de concreto de bitola larga com locomotiva diesel-elétrica e vagão plataforma com capacidade de 98 t - carga com carregadeira - bitola larga</t>
  </si>
  <si>
    <t>Carga e manobra de dormentes de concreto de bitola métrica com locomotiva diesel-elétrica e vagão plataforma com capacidade de 82 t - carga com carregadeira - bitola métrica</t>
  </si>
  <si>
    <t>Carga e manobra de dormentes de concreto de bitola mista com locomotiva diesel-elétrica e vagão plataforma com capacidade de 98 t - carga com carregadeira - bitola larga</t>
  </si>
  <si>
    <t>Carga, descarga e manobra de vigas pré-moldadas de 1.000 a 1.250 kN em cavalo mecânico com reboques de 5 e 4 eixos com capacidade de 130 t</t>
  </si>
  <si>
    <t>Carga, descarga e manobra de vigas pré-moldadas de 500 a 750 kN em cavalo mecânico com dollys de 3 e 4 eixos com capacidade de 77 t</t>
  </si>
  <si>
    <t>Carga, descarga e manobra de vigas pré-moldadas de 750 a 1.000 kN em cavalo mecânico com dollys de 5 e 4 eixos com capacidade de 111 t</t>
  </si>
  <si>
    <t>Carga, manobra e descarga de agregados ou solos em caminhão basculante de 10 m³ - carga com carregadeira de 3,40 m³ (exclusa) e descarga em distribuidor autopropelido</t>
  </si>
  <si>
    <t>Carga, manobra e descarga de agregados ou solos em caminhão basculante de 10 m³ - carga com carregadeira de 3,40 m³ (exclusa) e descarga em distribuidor rebocável</t>
  </si>
  <si>
    <t>Carga, manobra e descarga de agregados ou solos em caminhão basculante de 10 m³ - carga com carregadeira de 3,40 m³ (exclusa) e descarga livre</t>
  </si>
  <si>
    <t>Carga, manobra e descarga de agregados ou solos em caminhão basculante de 10 m³ - carga com carregadeira de 3,40 m³ e descarga em distribuidor autopropelido</t>
  </si>
  <si>
    <t>Carga, manobra e descarga de agregados ou solos em caminhão basculante de 10 m³ - carga com carregadeira de 3,40 m³ e descarga em distribuidor rebocável</t>
  </si>
  <si>
    <t>Carga, manobra e descarga de agregados ou solos em caminhão basculante de 10 m³ - carga com carregadeira de 3,40 m³ e descarga livre</t>
  </si>
  <si>
    <t>Carga, manobra e descarga de agregados ou solos em caminhão basculante de 10 m³ - carga com escavadeira de 1,56 m³ (exclusa) e descarga livre</t>
  </si>
  <si>
    <t>Carga, manobra e descarga de agregados ou solos em caminhão basculante de 10 m³ - carga em usina de 60 t/h (PMF) e descarga livre</t>
  </si>
  <si>
    <t>Carga, manobra e descarga de agregados ou solos em caminhão basculante de 10 m³ - carga em usina de solos de 300 t/h e descarga em distribuidor autopropelido</t>
  </si>
  <si>
    <t>Carga, manobra e descarga de agregados ou solos em caminhão basculante de 10 m³ - carga em usina de solos de 300 t/h e descarga em vibroacabadora</t>
  </si>
  <si>
    <t>Carga, manobra e descarga de agregados ou solos em caminhão basculante de 10 m³ - carga em usina de solos de 300 t/h e descarga livre</t>
  </si>
  <si>
    <t>Carga, manobra e descarga de agregados ou solos em caminhão basculante de 14 m³ - carga com carregadeira de 3,40 m³ e descarga livre</t>
  </si>
  <si>
    <t>Carga, manobra e descarga de agregados ou solos em caminhão basculante de 6 m³ - carga com carregadeira de 1,72 m³ (exclusa) e descarga em distribuidor autopropelido</t>
  </si>
  <si>
    <t>Carga, manobra e descarga de agregados ou solos em caminhão basculante de 6 m³ - carga com carregadeira de 1,72 m³ (exclusa) e descarga em distribuidor rebocável</t>
  </si>
  <si>
    <t>Carga, manobra e descarga de agregados ou solos em caminhão basculante de 6 m³ - carga com carregadeira de 1,72 m³ (exclusa) e descarga livre</t>
  </si>
  <si>
    <t>Carga, manobra e descarga de agregados ou solos em caminhão basculante de 6 m³ - carga com carregadeira de 1,72 m³ e descarga em distribuidor autopropelido</t>
  </si>
  <si>
    <t>Carga, manobra e descarga de agregados ou solos em caminhão basculante de 6 m³ - carga com carregadeira de 1,72 m³ e descarga em distribuidor rebocável</t>
  </si>
  <si>
    <t>Carga, manobra e descarga de agregados ou solos em caminhão basculante de 6 m³ - carga com carregadeira de 1,72 m³ e descarga livre</t>
  </si>
  <si>
    <t>Carga, manobra e descarga de agregados ou solos em caminhão basculante de 6 m³ - carga com escavadeira de 1,56 m³ (exclusa) e descarga livre</t>
  </si>
  <si>
    <t>Carga, manobra e descarga de agregados ou solos em caminhão basculante de 6 m³ - carga com escavadeira de 1,56 m³ e descarga livre</t>
  </si>
  <si>
    <t>Carga, manobra e descarga de agregados ou solos em caminhão basculante de 6 m³ - carga com minicarregadeira de 0,45 m³ e descarga livre</t>
  </si>
  <si>
    <t>Carga, manobra e descarga de agregados ou solos em caminhão basculante de 6 m³ - carga manual e descarga livre</t>
  </si>
  <si>
    <t>Carga, manobra e descarga de barras de trilho de 12 m com locomotiva diesel-elétrica em vagão plataforma com capacidade de 82 t - carga e descarga com carregadeira - bitola métrica</t>
  </si>
  <si>
    <t>Carga, manobra e descarga de barras de trilho de 12 m com locomotiva diesel-elétrica em vagão plataforma com capacidade de 98 t - carga e descarga com carregadeira - bitola larga</t>
  </si>
  <si>
    <t>Carga, manobra e descarga de barras de trilho de 12 m em cavalo mecânico com semirreboque com capacidade de 32 t - carga e descarga com carregadeira</t>
  </si>
  <si>
    <t>Carga, manobra e descarga de blocos artificiais de concreto com 10 a 12 t para molhe em cavalo mecânico com semirreboque com capacidade de 32 t - carga e descarga com guindaste com pinça</t>
  </si>
  <si>
    <t>Carga, manobra e descarga de blocos artificiais de concreto com 8 a 9 t para molhe em cavalo mecânico com semirreboque com capacidade de 32 t - carga e descarga com guindaste com pinça</t>
  </si>
  <si>
    <t>Carga, manobra e descarga de blocos de rocha em caminhão basculante de 8 m³ - carga com carregadeira de 1,72 m³ (exclusa) e descarga livre</t>
  </si>
  <si>
    <t>Carga, manobra e descarga de blocos de rocha em caminhão basculante de 8 m³ - carga com carregadeira de 1,72 m³ e descarga livre</t>
  </si>
  <si>
    <t>Carga, manobra e descarga de blocos de rocha em caminhão basculante de 8 m³ - carga com retroescavadeira de 0,29 m³ e descarga livre</t>
  </si>
  <si>
    <t>Carga, manobra e descarga de cimento ou cal hidratada a granel em caminhão silo de 30 m³</t>
  </si>
  <si>
    <t>Carga, manobra e descarga de concreto asfáltico com borracha em caminhão basculante de 10 m³ - carga em usina de asfalto 100/140 t/h e descarga em vibroacabadora</t>
  </si>
  <si>
    <t>Carga, manobra e descarga de concreto com caminhão betoneira - carga em central de concreto de 30 m³/h e descarga em extrusora de barreira de concreto</t>
  </si>
  <si>
    <t>Carga, manobra e descarga de concreto com caminhão betoneira - carga em central de concreto de 30 m³/h e descarga em extrusora de meio-fio</t>
  </si>
  <si>
    <t>Carga, manobra e descarga de concreto com caminhão betoneira - carga em central de concreto de 30 m³/h e descarga em extrusora de sarjeta</t>
  </si>
  <si>
    <t>Carga, manobra e descarga de concreto com caminhão betoneira - carga em central de concreto de 30 m³/h e descarga livre</t>
  </si>
  <si>
    <t>Carga, manobra e descarga de concreto com caminhão betoneira - carga em central de concreto de 40 m³/h e descarga livre</t>
  </si>
  <si>
    <t>Carga, manobra e descarga de concreto de cimento em caminhão basculante de 10 m³ - carga em central de concreto de 150 m³/h e descarga em vibroacabadora</t>
  </si>
  <si>
    <t>Carga, manobra e descarga de dormentes de concreto de bitola larga com locomotiva diesel-elétrica e vagão plataforma com capacidade de 98 t - carga e descarga com carregadeira - bitola larga</t>
  </si>
  <si>
    <t>Carga, manobra e descarga de dormentes de concreto de bitola métrica com locomotiva diesel-elétrica e vagão plataforma com capacidade de 82 t - carga e descarga com carregadeira - bitola métrica</t>
  </si>
  <si>
    <t>Carga, manobra e descarga de dormentes de concreto de bitola mista com locomotiva diesel-elétrica e vagão plataforma com capacidade de 98 t - carga e descarga com carregadeira - bitola larga</t>
  </si>
  <si>
    <t>Carga, manobra e descarga de dormentes de madeira com locomotiva diesel-elétrica em vagão plataforma com capacidade de 82 t - carga e descarga com carregadeira - bitola métrica</t>
  </si>
  <si>
    <t>Carga, manobra e descarga de dormentes de madeira com locomotiva diesel-elétrica em vagão plataforma com capacidade de 98 t - carga e descarga com carregadeira - bitola larga</t>
  </si>
  <si>
    <t>Carga, manobra e descarga de dormentes de madeira de bitola larga ou mista em cavalo mecânico com semirreboque com capacidade de 32 t - carga e descarga com carregadeira</t>
  </si>
  <si>
    <t>Carga, manobra e descarga de dormentes de madeira de bitola métrica em cavalo mecânico com semirreboque com capacidade de 32 t - carga e descarga com carregadeira</t>
  </si>
  <si>
    <t>Carga, manobra e descarga de jogo de dormentes de concreto para AMV de bitola larga ou mista, qualquer abertura, com locomotiva diesel-elétrica em vagão plataforma com capacidade de 98 t - carga e descarga com carregadeira - bitola larga</t>
  </si>
  <si>
    <t>Carga, manobra e descarga de jogo de dormentes de concreto para AMV de bitola métrica, qualquer abertura, com locomotiva diesel-elétrica em vagão plataforma com capacidade de 82 t - carga e descarga com carregadeira - bitola métrica</t>
  </si>
  <si>
    <t>Carga, manobra e descarga de jogo de dormentes de madeira para AMV bitola métrica, qualquer abertura, com locomotiva diesel-elétrica em vagão plataforma com capacidade de 82 t - carga e descarga com carregadeira - bitola métrica</t>
  </si>
  <si>
    <t>Carga, manobra e descarga de jogo de dormentes de madeira para AMV de bitola larga ou mista, qualquer abertura, com locomotiva diesel-elétrica em vagão plataforma com capacidade de 98 t - carga e descarga com carregadeira - bitola larga</t>
  </si>
  <si>
    <t>Carga, manobra e descarga de materiais diversos em caminhão carroceria com capacidade de 11,5 t e com guindauto com capacidade de elevação de 11,9 t</t>
  </si>
  <si>
    <t>Carga, manobra e descarga de materiais diversos em caminhão carroceria com capacidade de 7 t e com guindauto com capacidade de elevação de 6,2 t</t>
  </si>
  <si>
    <t>Carga, manobra e descarga de materiais diversos em caminhão carroceria de 15 t - carga e descarga com caminhão guindauto com capacidade de elevação de 6,2 t</t>
  </si>
  <si>
    <t>Carga, manobra e descarga de materiais diversos em caminhão carroceria de 15 t - carga e descarga manuais</t>
  </si>
  <si>
    <t>Carga, manobra e descarga de materiais diversos em caminhão carroceria de 5 t - carga e descarga manuais</t>
  </si>
  <si>
    <t>Carga, manobra e descarga de materiais diversos em caminhão carroceria de 9 t - carga e descarga manuais</t>
  </si>
  <si>
    <t>Carga, manobra e descarga de materiais metálicos e acessórios diversos com locomotiva diesel-elétrica em vagão fechado com capacidade de 64 t - carga e descarga com carregadeira - bitola métrica</t>
  </si>
  <si>
    <t>Carga, manobra e descarga de materiais metálicos e acessórios diversos com locomotiva diesel-elétrica em vagão fechado com capacidade de 99 t - carga e descarga com carregadeira - bitola larga</t>
  </si>
  <si>
    <t>Carga, manobra e descarga de materiais metálicos para AMV de bitola larga, qualquer abertura, com locomotiva diesel-elétrica em vagão plataforma com capacidade de 98 t - carga e descarga com carregadeira - bitola larga</t>
  </si>
  <si>
    <t>Carga, manobra e descarga de materiais metálicos para AMV de bitola larga, qualquer abertura, em cavalo mecânico com semirreboque com capacidade de 32 t - carga e descarga com carregadeira</t>
  </si>
  <si>
    <t>Carga, manobra e descarga de materiais metálicos para AMV de bitola métrica, qualquer abertura, com locomotiva diesel-elétrica em vagão plataforma com capacidade de 82 t - carga e descarga com carregadeira - bitola métrica</t>
  </si>
  <si>
    <t>Carga, manobra e descarga de materiais metálicos para AMV de bitola métrica, qualquer abertura, em cavalo mecânico com semirreboque com capacidade de 32 t - carga e descarga com carregadeira</t>
  </si>
  <si>
    <t>Carga, manobra e descarga de materiais metálicos para AMV de bitola mista, qualquer abertura, com locomotiva diesel-elétrica e vagão plataforma com capacidade de 98 t - carga e descarga com carregadeira</t>
  </si>
  <si>
    <t>Carga, manobra e descarga de materiais metálicos para AMV de bitola mista, qualquer abertura, em cavalo mecânico com semirreboque com capacidade de 32 t - carga e descarga com carregadeira</t>
  </si>
  <si>
    <t>Carga, manobra e descarga de material demolido em caminhão basculante de 6 m³ - carga com carregadeira de 1,72 m³ e descarga livre</t>
  </si>
  <si>
    <t>Carga, manobra e descarga de material demolido em caminhão basculante de 6 m³ - carga manual e descarga livre</t>
  </si>
  <si>
    <t>Carga, manobra e descarga de material fresado em caminhão basculante de 10 m³ - fresagem contínua em espessura de 3 cm - carga com fresadora e descarga livre</t>
  </si>
  <si>
    <t>Carga, manobra e descarga de material fresado em caminhão basculante de 10 m³ - fresagem contínua em espessura de 4 cm - carga com fresadora e descarga livre</t>
  </si>
  <si>
    <t>Carga, manobra e descarga de material fresado em caminhão basculante de 10 m³ - fresagem contínua em espessura de 5 cm - carga com fresadora e descarga livre</t>
  </si>
  <si>
    <t>Carga, manobra e descarga de material fresado em caminhão basculante de 10 m³ - fresagem contínua em espessura de 6 cm - carga com fresadora e descarga livre</t>
  </si>
  <si>
    <t>Carga, manobra e descarga de material fresado em caminhão basculante de 10 m³ - fresagem contínua em espessura de 7 cm - carga com fresadora e descarga livre</t>
  </si>
  <si>
    <t>Carga, manobra e descarga de material fresado em caminhão basculante de 10 m³ - fresagem contínua em espessura de 8 cm - carga com fresadora e descarga livre</t>
  </si>
  <si>
    <t>Carga, manobra e descarga de material fresado em caminhão basculante de 10 m³ - fresagem descontínua em espessura de 3 cm - carga com fresadora e descarga livre</t>
  </si>
  <si>
    <t>Carga, manobra e descarga de material fresado em caminhão basculante de 10 m³ - fresagem descontínua em espessura de 4 cm - carga com fresadora e descarga livre</t>
  </si>
  <si>
    <t>Carga, manobra e descarga de material fresado em caminhão basculante de 10 m³ - fresagem descontínua em espessura de 5 cm - carga com fresadora e descarga livre</t>
  </si>
  <si>
    <t>Carga, manobra e descarga de material fresado em caminhão basculante de 10 m³ - fresagem descontínua em espessura de 6 cm - carga com fresadora e descarga livre</t>
  </si>
  <si>
    <t>Carga, manobra e descarga de material fresado em caminhão basculante de 10 m³ - fresagem descontínua em espessura de 7 cm - carga com fresadora e descarga livre</t>
  </si>
  <si>
    <t>Carga, manobra e descarga de material fresado em caminhão basculante de 10 m³ - fresagem descontínua em espessura de 8 cm - carga com fresadora e descarga livre</t>
  </si>
  <si>
    <t>Carga, manobra e descarga de material fresado em caminhão basculante de 6 m³ - fresagem descontínua em espessura de 5 cm - carga com fresadora e descarga livre</t>
  </si>
  <si>
    <t>Carga, manobra e descarga de mistura betuminosa a frio em caminhão basculante de 10 m³ - carga em usina de 60 t/h (PMF) e descarga em vibroacabadora</t>
  </si>
  <si>
    <t>Carga, manobra e descarga de mistura betuminosa a frio em caminhão basculante de 6 m³ - carga em usina de 60 t/h (PMF) e descarga em vibroacabadora</t>
  </si>
  <si>
    <t>Carga, manobra e descarga de mistura betuminosa a frio em caminhão basculante de 6 m³ - carga em usina de 60 t/h (PMF) e descarga manual</t>
  </si>
  <si>
    <t>Carga, manobra e descarga de mistura betuminosa a quente em caminhão basculante de 10 m³ - carga em usina de asfalto 100/140 t/h e descarga em vibroacabadora</t>
  </si>
  <si>
    <t>Carga, manobra e descarga de mistura betuminosa a quente em caminhão basculante de 6 m³ - carga em usina de asfalto 100/140 t/h e descarga em vibroacabadora</t>
  </si>
  <si>
    <t>Carga, manobra e descarga de mistura betuminosa a quente em caminhão basculante de 6 m³ - carga em usina de asfalto 100/140 t/h e descarga manual</t>
  </si>
  <si>
    <t>Carga, manobra e descarga de mistura betuminosa a quente em caminhão com caçamba térmica de 6 m³ - carga em usina de asfalto de 100/140 t/h e descarga manual</t>
  </si>
  <si>
    <t>Carga, manobra e descarga de mistura reciclada com espuma de asfalto em caminhão basculante de 10 m³ - carga em usina de reciclagem a frio e descarga em vibroacabadora</t>
  </si>
  <si>
    <t>Carga, manobra e descarga de tetrápodes em cavalo mecânico com semirreboque com capacidade de 32 t - carga e descarga com guindaste</t>
  </si>
  <si>
    <t>Carga, manobra e descarga de TLS de TR45 de 120 m com locomotiva diesel-elétrica em vagão plataforma com capacidade de 82 t - carga e descarga com manipulador de TLS - bitola métrica</t>
  </si>
  <si>
    <t>Carga, manobra e descarga de TLS de TR45 de 120 m com locomotiva diesel-elétrica em vagão plataforma com capacidade de 98 t - carga e descarga com manipulador de TLS - bitola larga</t>
  </si>
  <si>
    <t>Carga, manobra e descarga de TLS de TR45 de 240 m com locomotiva diesel-elétrica em vagão plataforma com capacidade de 82 t - carga e descarga com manipulador de TLS - bitola métrica</t>
  </si>
  <si>
    <t>Carga, manobra e descarga de TLS de TR45 de 240 m com locomotiva diesel-elétrica em vagão plataforma com capacidade de 98 t - carga e descarga com manipulador de TLS - bitola larga</t>
  </si>
  <si>
    <t>Carga, manobra e descarga de TLS de TR57 de 120 m com locomotiva diesel-elétrica em vagão plataforma com capacidade de 82 t - carga e descarga com manipulador de TLS - bitola métrica</t>
  </si>
  <si>
    <t>Carga, manobra e descarga de TLS de TR57 de 120 m com locomotiva diesel-elétrica em vagão plataforma com capacidade de 98 t - carga e descarga com manipulador de TLS - bitola larga</t>
  </si>
  <si>
    <t>Carga, manobra e descarga de TLS de TR57 de 240 m com locomotiva diesel-elétrica em vagão plataforma com capacidade de 82 t - carga e descarga com manipulador de TLS - bitola métrica</t>
  </si>
  <si>
    <t>Carga, manobra e descarga de TLS de TR57 de 240 m com locomotiva diesel-elétrica em vagão plataforma com capacidade de 98 t - carga e descarga com manipulador de TLS - bitola larga</t>
  </si>
  <si>
    <t>Carga, manobra e descarga de TLS de TR68 de 120 m com locomotiva diesel-elétrica em vagão plataforma com capacidade de 82 t - carga e descarga com manipulador de TLS - bitola métrica</t>
  </si>
  <si>
    <t>Carga, manobra e descarga de TLS de TR68 de 120 m com locomotiva diesel-elétrica em vagão plataforma com capacidade de 98 t - carga e descarga com manipulador de TLS - bitola larga</t>
  </si>
  <si>
    <t>Carga, manobra e descarga de TLS de TR68 de 240 m com locomotiva diesel-elétrica em vagão plataforma com capacidade de 82 t - carga e descarga com manipulador de TLS - bitola métrica</t>
  </si>
  <si>
    <t>Carga, manobra e descarga de TLS de TR68 de 240 m com locomotiva diesel-elétrica em vagão plataforma com capacidade de 98 t - carga e descarga com manipulador de TLS - bitola larga</t>
  </si>
  <si>
    <t>Carga, manobra e descarga de TLS de UIC60 de 120 m com locomotiva diesel-elétrica em vagão plataforma com capacidade de 82 t - carga e descarga com manipulador de TLS - bitola métrica</t>
  </si>
  <si>
    <t>Carga, manobra e descarga de TLS de UIC60 de 120 m com locomotiva diesel-elétrica em vagão plataforma com capacidade de 98 t - carga e descarga com manipulador de TLS - bitola larga</t>
  </si>
  <si>
    <t>Carga, manobra e descarga de TLS de UIC60 de 240 m com locomotiva diesel-elétrica em vagão plataforma com capacidade de 82 t - carga e descarga com manipulador de TLS - bitola métrica</t>
  </si>
  <si>
    <t>Carga, manobra e descarga de TLS de UIC60 de 240 m com locomotiva diesel-elétrica em vagão plataforma com capacidade de 98 t - carga e descarga com manipulador de TLS - bitola larga</t>
  </si>
  <si>
    <t>Carga, manobra e descarga de trituração de galhos e troncos em caminhão basculante de 6 m³ - carga com trituradora e descarga livre</t>
  </si>
  <si>
    <t>Transporte com caminhão basculante com caçamba estanque com capacidade de 14 m³ - rodovia em leito natural</t>
  </si>
  <si>
    <t>Transporte com caminhão basculante com caçamba estanque com capacidade de 14 m³ - rodovia em revestimento primário</t>
  </si>
  <si>
    <t>Transporte com caminhão basculante com caçamba estanque com capacidade de 14 m³ - rodovia pavimentada</t>
  </si>
  <si>
    <t>Transporte com caminhão basculante de 10 m³ - rodovia em leito natural</t>
  </si>
  <si>
    <t>Transporte com caminhão basculante de 10 m³ - rodovia em revestimento primário</t>
  </si>
  <si>
    <t>Transporte com caminhão basculante de 14 m³ - rodovia em leito natural</t>
  </si>
  <si>
    <t>Transporte com caminhão basculante de 14 m³ - rodovia em revestimento primário</t>
  </si>
  <si>
    <t>Transporte com caminhão basculante de 6 m³ - rodovia em leito natural</t>
  </si>
  <si>
    <t>Transporte com caminhão basculante de 6 m³ - rodovia em revestimento primário</t>
  </si>
  <si>
    <t>Transporte com caminhão basculante de 6 m³ - rodovia pavimentada</t>
  </si>
  <si>
    <t>Transporte com caminhão betoneira - rodovia em leito natural</t>
  </si>
  <si>
    <t>Transporte com caminhão betoneira - rodovia em revestimento primário</t>
  </si>
  <si>
    <t>Transporte com caminhão carroceria com capacidade de 11,5 t e com guindauto com capacidade de elevação de 11,9 t - rodovia em leito natural</t>
  </si>
  <si>
    <t>Transporte com caminhão carroceria com capacidade de 11,5 t e com guindauto com capacidade de elevação de 11,9 t - rodovia em revestimento primário</t>
  </si>
  <si>
    <t>Transporte com caminhão carroceria com capacidade de 11,5 t e com guindauto com capacidade de elevação de 11,9 t - rodovia pavimentada</t>
  </si>
  <si>
    <t>Transporte com caminhão carroceria com capacidade de 7 t e com guindauto com capacidade de elevação de 6,2 t - rodovia em leito natural</t>
  </si>
  <si>
    <t>Transporte com caminhão carroceria com capacidade de 7 t e com guindauto com capacidade de elevação de 6,2 t - rodovia em revestimento primário</t>
  </si>
  <si>
    <t>Transporte com caminhão carroceria com capacidade de 7 t e com guindauto com capacidade de elevação de 6,2 t - rodovia pavimentada</t>
  </si>
  <si>
    <t>Transporte com caminhão carroceria com capacidade de 8,5 t e com guindauto com capacidade de elevação de 5,7 t - rodovia em leito natural</t>
  </si>
  <si>
    <t>Transporte com caminhão carroceria com capacidade de 8,5 t e com guindauto com capacidade de elevação de 5,7 t - rodovia em revestimento primário</t>
  </si>
  <si>
    <t>Transporte com caminhão carroceria com capacidade de 8,5 t e com guindauto com capacidade de elevação de 5,7 t - rodovia pavimentada</t>
  </si>
  <si>
    <t>Transporte com caminhão carroceria de 15 t - rodovia em revestimento primário</t>
  </si>
  <si>
    <t>Transporte com caminhão carroceria de 5 t - rodovia em leito natural</t>
  </si>
  <si>
    <t>Transporte com caminhão carroceria de 5 t - rodovia em revestimento primário</t>
  </si>
  <si>
    <t>Transporte com caminhão carroceria de 5 t - rodovia pavimentada</t>
  </si>
  <si>
    <t>Transporte com caminhão carroceria de 9 t - rodovia em leito natural</t>
  </si>
  <si>
    <t>Transporte com caminhão carroceria de 9 t - rodovia em revestimento primário</t>
  </si>
  <si>
    <t>Transporte com caminhão carroceria de 9 t - rodovia pavimentada</t>
  </si>
  <si>
    <t>Transporte com cavalo mecânico com semirreboque com capacidade de 20 t - rodovia em leito natural</t>
  </si>
  <si>
    <t>Transporte com cavalo mecânico com semirreboque com capacidade de 20 t - rodovia em revestimento primário</t>
  </si>
  <si>
    <t>Transporte com cavalo mecânico com semirreboque com capacidade de 20 t - rodovia pavimentada</t>
  </si>
  <si>
    <t>Transporte com cavalo mecânico com semirreboque com capacidade de 32 t - rodovia em leito natural</t>
  </si>
  <si>
    <t>Transporte com cavalo mecânico com semirreboque com capacidade de 32 t - rodovia em revestimento primário</t>
  </si>
  <si>
    <t>Transporte com cavalo mecânico com semirreboque com capacidade de 32 t - rodovia pavimentada</t>
  </si>
  <si>
    <t>Transporte de água com caminhão tanque de 10.000 l - rodovia em leito natural</t>
  </si>
  <si>
    <t>Transporte de água com caminhão tanque de 10.000 l - rodovia em revestimento primário</t>
  </si>
  <si>
    <t>Transporte de água com caminhão tanque de 10.000 l - rodovia pavimentada</t>
  </si>
  <si>
    <t>Transporte de água com caminhão tanque de 13.000 l - rodovia em leito natural</t>
  </si>
  <si>
    <t>Transporte de água com caminhão tanque de 13.000 l - rodovia em revestimento primário</t>
  </si>
  <si>
    <t>Transporte de água com caminhão tanque de 13.000 l - rodovia pavimentada</t>
  </si>
  <si>
    <t>Transporte de água com caminhão tanque de 6.000 l - rodovia em leito natural</t>
  </si>
  <si>
    <t>Transporte de água com caminhão tanque de 6.000 l - rodovia em revestimento primário</t>
  </si>
  <si>
    <t>Transporte de água com caminhão tanque de 6.000 l - rodovia pavimentada</t>
  </si>
  <si>
    <t>Transporte de água com caminhão tanque de 8.000 l - rodovia em leito natural</t>
  </si>
  <si>
    <t>Transporte de água com caminhão tanque de 8.000 l - rodovia em revestimento primário</t>
  </si>
  <si>
    <t>Transporte de água com caminhão tanque de 8.000 l - rodovia pavimentada</t>
  </si>
  <si>
    <t>Transporte de areia fina com draga hopper - capacidade da cisterna de 1.000 m³</t>
  </si>
  <si>
    <t>m³km</t>
  </si>
  <si>
    <t>Transporte de areia fina com draga hopper - capacidade da cisterna de 10.000 m³</t>
  </si>
  <si>
    <t>Transporte de areia fina com draga hopper - capacidade da cisterna de 15.000 m³</t>
  </si>
  <si>
    <t>Transporte de areia fina com draga hopper - capacidade da cisterna de 2.000 m³</t>
  </si>
  <si>
    <t>Transporte de areia fina com draga hopper - capacidade da cisterna de 20.000 m³</t>
  </si>
  <si>
    <t>Transporte de areia fina com draga hopper - capacidade da cisterna de 3.000 m³</t>
  </si>
  <si>
    <t>Transporte de areia fina com draga hopper - capacidade da cisterna de 4.000 m³</t>
  </si>
  <si>
    <t>Transporte de areia fina com draga hopper - capacidade da cisterna de 5.000 m³</t>
  </si>
  <si>
    <t>Transporte de areia fina com draga hopper - capacidade da cisterna de 750 m³</t>
  </si>
  <si>
    <t>Transporte de areia grossa com draga hopper - capacidade da cisterna de 1.000 m³</t>
  </si>
  <si>
    <t>Transporte de areia grossa com draga hopper - capacidade da cisterna de 10.000 m³</t>
  </si>
  <si>
    <t>Transporte de areia grossa com draga hopper - capacidade da cisterna de 15.000 m³</t>
  </si>
  <si>
    <t>Transporte de areia grossa com draga hopper - capacidade da cisterna de 2.000 m³</t>
  </si>
  <si>
    <t>Transporte de areia grossa com draga hopper - capacidade da cisterna de 20.000 m³</t>
  </si>
  <si>
    <t>Transporte de areia grossa com draga hopper - capacidade da cisterna de 3.000 m³</t>
  </si>
  <si>
    <t>Transporte de areia grossa com draga hopper - capacidade da cisterna de 4.000 m³</t>
  </si>
  <si>
    <t>Transporte de areia grossa com draga hopper - capacidade da cisterna de 5.000 m³</t>
  </si>
  <si>
    <t>Transporte de areia grossa com draga hopper - capacidade da cisterna de 750 m³</t>
  </si>
  <si>
    <t>Transporte de areia média com draga hopper - capacidade da cisterna de 1.000 m³</t>
  </si>
  <si>
    <t>Transporte de areia média com draga hopper - capacidade da cisterna de 10.000 m³</t>
  </si>
  <si>
    <t>Transporte de areia média com draga hopper - capacidade da cisterna de 15.000 m³</t>
  </si>
  <si>
    <t>Transporte de areia média com draga hopper - capacidade da cisterna de 2.000 m³</t>
  </si>
  <si>
    <t>Transporte de areia média com draga hopper - capacidade da cisterna de 20.000 m³</t>
  </si>
  <si>
    <t>Transporte de areia média com draga hopper - capacidade da cisterna de 3.000 m³</t>
  </si>
  <si>
    <t>Transporte de areia média com draga hopper - capacidade da cisterna de 4.000 m³</t>
  </si>
  <si>
    <t>Transporte de areia média com draga hopper - capacidade da cisterna de 5.000 m³</t>
  </si>
  <si>
    <t>Transporte de areia média com draga hopper - capacidade da cisterna de 750 m³</t>
  </si>
  <si>
    <t>Transporte de barras de trilho de 12 m com locomotiva diesel-elétrica em vagão plataforma com capacidade de 82 t - bitola métrica</t>
  </si>
  <si>
    <t>Transporte de barras de trilho de 12 m com locomotiva diesel-elétrica em vagão plataforma com capacidade de 98 t - bitola larga</t>
  </si>
  <si>
    <t>Transporte de blocos artificiais de concreto com 10 a 12 t para a execução de molhe com cavalo mecânico com semirreboque com capacidade de 32 t - rodovia em leito natural</t>
  </si>
  <si>
    <t>unkm</t>
  </si>
  <si>
    <t>Transporte de blocos artificiais de concreto com 10 a 12 t para a execução de molhe com cavalo mecânico com semirreboque com capacidade de 32 t - rodovia em revestimento primário</t>
  </si>
  <si>
    <t>Transporte de blocos artificiais de concreto com 10 a 12 t para a execução de molhe com cavalo mecânico com semirreboque com capacidade de 32 t - rodovia pavimentada</t>
  </si>
  <si>
    <t>Transporte de blocos artificiais de concreto com 8 a 9 t para a execução de molhe com cavalo mecânico com semirreboque com capacidade de 32 t - rodovia em leito natural</t>
  </si>
  <si>
    <t>Transporte de blocos artificiais de concreto com 8 a 9 t para a execução de molhe com cavalo mecânico com semirreboque com capacidade de 32 t - rodovia em revestimento primário</t>
  </si>
  <si>
    <t>Transporte de blocos artificiais de concreto com 8 a 9 t para a execução de molhe com cavalo mecânico com semirreboque com capacidade de 32 t - rodovia pavimentada</t>
  </si>
  <si>
    <t>Transporte de cascalho com draga hopper - capacidade da cisterna de 1.000 m³</t>
  </si>
  <si>
    <t>Transporte de cascalho com draga hopper - capacidade da cisterna de 10.000 m³</t>
  </si>
  <si>
    <t>Transporte de cascalho com draga hopper - capacidade da cisterna de 15.000 m³</t>
  </si>
  <si>
    <t>Transporte de cascalho com draga hopper - capacidade da cisterna de 2.000 m³</t>
  </si>
  <si>
    <t>Transporte de cascalho com draga hopper - capacidade da cisterna de 20.000 m³</t>
  </si>
  <si>
    <t>Transporte de cascalho com draga hopper - capacidade da cisterna de 3.000 m³</t>
  </si>
  <si>
    <t>Transporte de cascalho com draga hopper - capacidade da cisterna de 4.000 m³</t>
  </si>
  <si>
    <t>Transporte de cascalho com draga hopper - capacidade da cisterna de 5.000 m³</t>
  </si>
  <si>
    <t>Transporte de cascalho com draga hopper - capacidade da cisterna de 750 m³</t>
  </si>
  <si>
    <t>Transporte de cascalho fino com draga hopper - capacidade da cisterna de 1.000 m³</t>
  </si>
  <si>
    <t>Transporte de cascalho fino com draga hopper - capacidade da cisterna de 10.000 m³</t>
  </si>
  <si>
    <t>Transporte de cascalho fino com draga hopper - capacidade da cisterna de 15.000 m³</t>
  </si>
  <si>
    <t>Transporte de cascalho fino com draga hopper - capacidade da cisterna de 2.000 m³</t>
  </si>
  <si>
    <t>Transporte de cascalho fino com draga hopper - capacidade da cisterna de 20.000 m³</t>
  </si>
  <si>
    <t>Transporte de cascalho fino com draga hopper - capacidade da cisterna de 3.000 m³</t>
  </si>
  <si>
    <t>Transporte de cascalho fino com draga hopper - capacidade da cisterna de 4.000 m³</t>
  </si>
  <si>
    <t>Transporte de cascalho fino com draga hopper - capacidade da cisterna de 5.000 m³</t>
  </si>
  <si>
    <t>Transporte de cascalho fino com draga hopper - capacidade da cisterna de 750 m³</t>
  </si>
  <si>
    <t>Transporte de cimento ou cal com caminhão distribuidor de 15 m³ - rodovia em leito natural</t>
  </si>
  <si>
    <t>Transporte de cimento ou cal com caminhão distribuidor de 15 m³ - rodovia em revestimento primário</t>
  </si>
  <si>
    <t>Transporte de cimento ou cal com caminhão distribuidor de 15 m³ - rodovia pavimentada</t>
  </si>
  <si>
    <t>Transporte de cimento ou cal hidratada a granel com caminhão silo de 30 m³ - rodovia em leito natural</t>
  </si>
  <si>
    <t>Transporte de cimento ou cal hidratada a granel com caminhão silo de 30 m³ - rodovia em revestimento primário</t>
  </si>
  <si>
    <t>Transporte de cimento ou cal hidratada a granel com caminhão silo de 30 m³ - rodovia pavimentada</t>
  </si>
  <si>
    <t>Transporte de concreto com caminhão basculante de 10 m³ - rodovia em leito natural</t>
  </si>
  <si>
    <t>Transporte de concreto com caminhão basculante de 10 m³ - rodovia em revestimento primário</t>
  </si>
  <si>
    <t>Transporte de concreto com caminhão basculante de 10 m³ - rodovia pavimentada</t>
  </si>
  <si>
    <t>Transporte de detritos com caminhão de hidrojateamento de alta pressão e vácuo de 9 m³ - rodovia em leito natural</t>
  </si>
  <si>
    <t>Transporte de detritos com caminhão de hidrojateamento de alta pressão e vácuo de 9 m³ - rodovia em revestimento primário</t>
  </si>
  <si>
    <t>Transporte de detritos com caminhão de hidrojateamento de alta pressão e vácuo de 9 m³ - rodovia pavimentada</t>
  </si>
  <si>
    <t>Transporte de dormentes de concreto monobloco protendido de bitola larga com locomotiva diesel-elétrica em vagão plataforma com capacidade de 98 t - bitola larga</t>
  </si>
  <si>
    <t>Transporte de dormentes de concreto monobloco protendido de bitola métrica com locomotiva diesel-elétrica em vagão plataforma com capacidade de 82 t - bitola métrica</t>
  </si>
  <si>
    <t>Transporte de dormentes de concreto monobloco protendido de bitola mista com locomotiva diesel-elétrica em vagão plataforma com capacidade de 98 t - bitola larga</t>
  </si>
  <si>
    <t>Transporte de dormentes de concreto monobloco protendido para AMV de bitola larga ou mista com locomotiva diesel-elétrica em vagão plataforma com capacidade de 98 t - bitola larga</t>
  </si>
  <si>
    <t>Transporte de dormentes de concreto monobloco protendido para AMV de bitola métrica com locomotiva diesel-elétrica em vagão plataforma com capacidade de 82 t - bitola métrica</t>
  </si>
  <si>
    <t>Transporte de dormentes de madeira de bitola larga com locomotiva diesel-elétrica em vagão plataforma com capacidade de 98 t - bitola larga</t>
  </si>
  <si>
    <t>Transporte de dormentes de madeira de bitola métrica com locomotiva diesel-elétrica em vagão plataforma com capacidade de 82 t - bitola métrica</t>
  </si>
  <si>
    <t>Transporte de dormentes de madeira para AMV de bitola larga ou mista com locomotiva diesel-elétrica em vagão plataforma com capacidade de 98 t - bitola larga</t>
  </si>
  <si>
    <t>Transporte de dormentes de madeira para AMV de bitola métrica com locomotiva diesel-elétrica em vagão plataforma com capacidade de 82 t - bitola métrica</t>
  </si>
  <si>
    <t>Transporte de lastro de brita com locomotiva diesel-elétrica em vagão hopper aberto com capacidade de 45 m³ - bitola métrica</t>
  </si>
  <si>
    <t>Transporte de lastro de brita com locomotiva diesel-elétrica em vagão hopper aberto com capacidade de 63 m³ - bitola larga</t>
  </si>
  <si>
    <t>Transporte de materiais metálicos e acessórios diversos com locomotiva diesel-elétrica em vagão fechado com capacidade de 64 t - bitola métrica</t>
  </si>
  <si>
    <t>Transporte de materiais metálicos e acessórios diversos com locomotiva diesel-elétrica em vagão fechado com capacidade de 99 t - bitola larga</t>
  </si>
  <si>
    <t>Transporte de materiais metálicos para AMV de bitola larga com locomotiva diesel-elétrica em vagão plataforma com capacidade de 98 t - bitola larga</t>
  </si>
  <si>
    <t>Transporte de materiais metálicos para AMV de bitola métrica com locomotiva diesel-elétrica em vagão plataforma com capacidade de 82 t - bitola métrica</t>
  </si>
  <si>
    <t>Transporte de materiais metálicos para AMV de bitola mista com locomotiva diesel-elétrica em vagão plataforma com capacidade de 98 t - bitola larga</t>
  </si>
  <si>
    <t>Transporte de material betuminoso com caminhão tanque distribuidor - rodovia em leito natural</t>
  </si>
  <si>
    <t>Transporte de material betuminoso com caminhão tanque distribuidor - rodovia em revestimento primário</t>
  </si>
  <si>
    <t>Transporte de material betuminoso com caminhão tanque distribuidor - rodovia pavimentada</t>
  </si>
  <si>
    <t>Transporte de material de 1ª categoria com batelão autopropelido com capacidade de 300 m³</t>
  </si>
  <si>
    <t>Transporte de material de 1ª categoria com batelão autopropelido com capacidade de 500 m³</t>
  </si>
  <si>
    <t>Transporte de material de 1ª categoria com batelão rebocado com capacidade de 66 m³</t>
  </si>
  <si>
    <t>Transporte de material de 1ª categoria com batelão rebocado montado na obra com capacidade de 66 m³</t>
  </si>
  <si>
    <t>Transporte de material de 3ª categoria com batelão autopropelido com capacidade de 300 m³</t>
  </si>
  <si>
    <t>Transporte de material de 3ª categoria com batelão rebocado com capacidade de 66 m³</t>
  </si>
  <si>
    <t>Transporte de material de 3ª categoria com batelão rebocado montado na obra com capacidade de 66 m³</t>
  </si>
  <si>
    <t>Transporte de material de 3ª categoria com caminhão basculante de 12 m³ para rocha - rodovia em leito natural</t>
  </si>
  <si>
    <t>Transporte de material de 3ª categoria com caminhão basculante de 12 m³ para rocha - rodovia em revestimento primário</t>
  </si>
  <si>
    <t>Transporte de material de 3ª categoria com caminhão basculante de 12 m³ para rocha - rodovia pavimentada</t>
  </si>
  <si>
    <t>Transporte de material de 3ª categoria com caminhão basculante de 8 m³ para rocha - rodovia em leito natural</t>
  </si>
  <si>
    <t>Transporte de material de 3ª categoria com caminhão basculante de 8 m³ para rocha - rodovia em revestimento primário</t>
  </si>
  <si>
    <t>Transporte de material de 3ª categoria com caminhão basculante de 8 m³ para rocha - rodovia pavimentada</t>
  </si>
  <si>
    <t>Transporte de mistura betuminosa a quente com caminhão com caçamba térmica de 6 m³ - rodovia em leito natural</t>
  </si>
  <si>
    <t>Transporte de mistura betuminosa a quente com caminhão com caçamba térmica de 6 m³ - rodovia em revestimento primário</t>
  </si>
  <si>
    <t>Transporte de mistura betuminosa a quente com caminhão com caçamba térmica de 6 m³ - rodovia pavimentada</t>
  </si>
  <si>
    <t>Transporte de silte com draga hopper - capacidade da cisterna de 1.000 m³</t>
  </si>
  <si>
    <t>Transporte de silte com draga hopper - capacidade da cisterna de 10.000 m³</t>
  </si>
  <si>
    <t>Transporte de silte com draga hopper - capacidade da cisterna de 15.000 m³</t>
  </si>
  <si>
    <t>Transporte de silte com draga hopper - capacidade da cisterna de 2.000 m³</t>
  </si>
  <si>
    <t>Transporte de silte com draga hopper - capacidade da cisterna de 20.000 m³</t>
  </si>
  <si>
    <t>Transporte de silte com draga hopper - capacidade da cisterna de 3.000 m³</t>
  </si>
  <si>
    <t>Transporte de silte com draga hopper - capacidade da cisterna de 4.000 m³</t>
  </si>
  <si>
    <t>Transporte de silte com draga hopper - capacidade da cisterna de 5.000 m³</t>
  </si>
  <si>
    <t>Transporte de silte com draga hopper - capacidade da cisterna de 750 m³</t>
  </si>
  <si>
    <t>Transporte de TLS TR45 de 120 m com locomotiva diesel-elétrica em vagão plataforma com capacidade de 82 t - bitola métrica</t>
  </si>
  <si>
    <t>Transporte de TLS TR45 de 120 m com locomotiva diesel-elétrica em vagão plataforma com capacidade de 98 t - bitola larga</t>
  </si>
  <si>
    <t>Transporte de TLS TR45 de 240 m com locomotiva diesel-elétrica em vagão plataforma com capacidade de 82 t - bitola métrica</t>
  </si>
  <si>
    <t>Transporte de TLS TR45 de 240 m com locomotiva diesel-elétrica em vagão plataforma com capacidade de 98 t - bitola larga</t>
  </si>
  <si>
    <t>Transporte de TLS TR57 de 120 m com locomotiva diesel-elétrica em vagão plataforma com capacidade de 82 t - bitola métrica</t>
  </si>
  <si>
    <t>Transporte de TLS TR57 de 120 m com locomotiva diesel-elétrica em vagão plataforma com capacidade de 98 t - bitola larga</t>
  </si>
  <si>
    <t>Transporte de TLS TR57 de 240 m com locomotiva diesel-elétrica em vagão plataforma com capacidade de 82 t - bitola métrica</t>
  </si>
  <si>
    <t>Transporte de TLS TR57 de 240 m com locomotiva diesel-elétrica em vagão plataforma com capacidade de 98 t - bitola larga</t>
  </si>
  <si>
    <t>Transporte de TLS TR68 de 120 m com locomotiva diesel-elétrica em vagão plataforma com capacidade de 82 t - bitola métrica</t>
  </si>
  <si>
    <t>Transporte de TLS TR68 de 120 m com locomotiva diesel-elétrica em vagão plataforma com capacidade de 98 t - bitola larga</t>
  </si>
  <si>
    <t>Transporte de TLS TR68 de 240 m com locomotiva diesel-elétrica em vagão plataforma com capacidade de 82 t - bitola métrica</t>
  </si>
  <si>
    <t>Transporte de TLS TR68 de 240 m com locomotiva diesel-elétrica em vagão plataforma com capacidade de 98 t - bitola larga</t>
  </si>
  <si>
    <t>Transporte de TLS UIC60 de 120 m com locomotiva diesel-elétrica em vagão plataforma com capacidade de 82 t - bitola métrica</t>
  </si>
  <si>
    <t>Transporte de TLS UIC60 de 120 m com locomotiva diesel-elétrica em vagão plataforma com capacidade de 98 t - bitola larga</t>
  </si>
  <si>
    <t>Transporte de TLS UIC60 de 240 m com locomotiva diesel-elétrica em vagão plataforma com capacidade de 82 t - bitola métrica</t>
  </si>
  <si>
    <t>Transporte de TLS UIC60 de 240 m com locomotiva diesel-elétrica em vagão plataforma com capacidade de 98 t - bitola larga</t>
  </si>
  <si>
    <t>Transporte de veículos de médio porte com guincho de resgate de 20 t - rodovia em leito natural</t>
  </si>
  <si>
    <t>Transporte de veículos de médio porte com guincho de resgate de 20 t - rodovia em revestimento primário</t>
  </si>
  <si>
    <t>Transporte de veículos de médio porte com guincho de resgate de 20 t - rodovia pavimentada</t>
  </si>
  <si>
    <t>Transporte de veículos leves com guincho de resgate de 5 t - rodovia em leito natural</t>
  </si>
  <si>
    <t>Transporte de veículos leves com guincho de resgate de 5 t - rodovia em revestimento primário</t>
  </si>
  <si>
    <t>Transporte de veículos leves com guincho de resgate de 5 t - rodovia pavimentada</t>
  </si>
  <si>
    <t>Transporte de veículos pesados com guincho de resgate de 35 t - rodovia em leito natural</t>
  </si>
  <si>
    <t>Transporte de veículos pesados com guincho de resgate de 35 t - rodovia em revestimento primário</t>
  </si>
  <si>
    <t>Transporte de veículos pesados com guincho de resgate de 35 t - rodovia pavimentada</t>
  </si>
  <si>
    <t>Transporte em cavalo mecânico com dolly de 4 eixos com capacidade de 57 t - rodovia em leito natural</t>
  </si>
  <si>
    <t>Transporte em cavalo mecânico com dolly de 4 eixos com capacidade de 57 t - rodovia em revestimento primário</t>
  </si>
  <si>
    <t>Transporte em cavalo mecânico com dolly de 4 eixos com capacidade de 57 t - rodovia pavimentada</t>
  </si>
  <si>
    <t>Transporte em cavalo mecânico com dollys de 3 e 4 eixos com capacidade de 77 t - rodovia em leito natural</t>
  </si>
  <si>
    <t>Transporte em cavalo mecânico com dollys de 3 e 4 eixos com capacidade de 77 t - rodovia em revestimento primário</t>
  </si>
  <si>
    <t>Transporte em cavalo mecânico com dollys de 3 e 4 eixos com capacidade de 77 t - rodovia pavimentada</t>
  </si>
  <si>
    <t>Transporte em cavalo mecânico com dollys de 5 e 4 eixos com capacidade de 111 t - rodovia em leito natural</t>
  </si>
  <si>
    <t>Transporte em cavalo mecânico com dollys de 5 e 4 eixos com capacidade de 111 t - rodovia em revestimento primário</t>
  </si>
  <si>
    <t>Transporte em cavalo mecânico com dollys de 5 e 4 eixos com capacidade de 111 t - rodovia pavimentada</t>
  </si>
  <si>
    <t>Transporte em cavalo mecânico com reboques de 5 e 4 eixos com capacidade de 130 t - rodovia em leito natural</t>
  </si>
  <si>
    <t>Transporte em cavalo mecânico com reboques de 5 e 4 eixos com capacidade de 130 t - rodovia em revestimento primário</t>
  </si>
  <si>
    <t>Transporte em cavalo mecânico com reboques de 5 e 4 eixos com capacidade de 130 t - rodovia pavimentada</t>
  </si>
  <si>
    <t>Transporte fluvial de materiais diversos com pontão flutuante - capacidade de 500 t</t>
  </si>
  <si>
    <t>Transporte fluvial do flutuante</t>
  </si>
  <si>
    <t>Armação de fuste de tubulão em aço CA-50 com apoio de guindaste - fornecimento, preparo e colocação</t>
  </si>
  <si>
    <t>Escavação manual de base alargada de tubulão a céu aberto em material de 1ª categoria na profundidade de 10 a 15 m</t>
  </si>
  <si>
    <t>Escavação manual de base alargada de tubulão a céu aberto em material de 1ª categoria na profundidade de até 10 m</t>
  </si>
  <si>
    <t>Escavação manual de base alargada de tubulão a céu aberto em material de 2ª categoria na profundidade até 10 m</t>
  </si>
  <si>
    <t>Escavação manual de base alargada de tubulão a céu aberto em material de 2ª categoria na profundidade de 10 a 15 m</t>
  </si>
  <si>
    <t>Escavação manual de base alargada de tubulão a céu aberto em material de 3ª categoria a frio na profundidade até 10 m</t>
  </si>
  <si>
    <t>Escavação manual de base alargada de tubulão a céu aberto em material de 3ª categoria a frio na profundidade de 10 a 15 m</t>
  </si>
  <si>
    <t>Escavação manual de base alargada de tubulão a céu aberto em material de 3ª categoria na profundidade até 10 m</t>
  </si>
  <si>
    <t>Escavação manual de base alargada de tubulão a céu aberto em material de 3ª categoria na profundidade de 10 a 15 m</t>
  </si>
  <si>
    <t>Escavação manual de fuste de tubulão a céu aberto em material de 1ª categoria na profundidade de 10 a 15 m</t>
  </si>
  <si>
    <t>Escavação manual de fuste de tubulão a céu aberto em material de 1ª categoria na profundidade de até 10 m</t>
  </si>
  <si>
    <t>Escavação manual de fuste de tubulão a céu aberto em material de 2ª categoria na profundidade até 10 m</t>
  </si>
  <si>
    <t>Escavação manual de fuste de tubulão a céu aberto em material de 2ª categoria na profundidade de 10 a 15 m</t>
  </si>
  <si>
    <t>Escavação manual de fuste de tubulão a céu aberto em material de 3ª categoria na profundidade até 10 m</t>
  </si>
  <si>
    <t>Escavação manual de fuste de tubulão a céu aberto em material de 3ª categoria na profundidade de 10 a 15 m</t>
  </si>
  <si>
    <t>Escavação mecânica de fuste de tubulão com caçamba para rocha em material de 2ª categoria</t>
  </si>
  <si>
    <t>Escavação mecânica de fuste de tubulão com caçamba para rocha em material de 3ª categoria</t>
  </si>
  <si>
    <t>Escavação mecânica de fuste de tubulão com caçamba para solos em material de 1ª categoria</t>
  </si>
  <si>
    <t>Escavação mecânica de fuste de tubulão com Hammer Grab em material de 1ª categoria</t>
  </si>
  <si>
    <t>Escavação mecânica de fuste de tubulão com trado para rocha em material de 2ª categoria</t>
  </si>
  <si>
    <t>Escavação mecânica de fuste de tubulão com trado para rocha em material de 3ª categoria</t>
  </si>
  <si>
    <t>Escavação mecânica de fuste de tubulão com trado para solos em material de 1ª categoria</t>
  </si>
  <si>
    <t>Armação de tela de aço eletrossoldada em túneis com auxílio de plataforma pantográfica - confecção e instalação</t>
  </si>
  <si>
    <t>Cambotas metálicas treliçadas - confecção e instalação</t>
  </si>
  <si>
    <t>Coluna de jet grouting horizontal CCPH em solo - D = 40 cm - perfuração e injeção</t>
  </si>
  <si>
    <t>Coluna de jet grouting horizontal CCPH em solo - D = 50 cm - perfuração e injeção</t>
  </si>
  <si>
    <t>Coluna de jet grouting horizontal CCPH em solo - D = 60 cm - perfuração e injeção</t>
  </si>
  <si>
    <t>Coluna de jet grouting vertical em solo - D = 100 cm - perfuração e injeção</t>
  </si>
  <si>
    <t>Coluna de jet grouting vertical em solo - D = 110 cm - perfuração e injeção</t>
  </si>
  <si>
    <t>Coluna de jet grouting vertical em solo - D = 120 cm - perfuração e injeção</t>
  </si>
  <si>
    <t>Coluna de jet grouting vertical em solo - D = 80 cm - perfuração e injeção</t>
  </si>
  <si>
    <t>Coluna de jet grouting vertical em solo - D = 90 cm - perfuração e injeção</t>
  </si>
  <si>
    <t>Desmonte a frio e carga de rocha em túnel com cunha hidráulica - DMT de 0 a 200 m</t>
  </si>
  <si>
    <t>Drenagem de túnel com manta drenante de malha de polietileno e geotêxtil em face revestida com argamassa polimérica com espessura de 25 mm</t>
  </si>
  <si>
    <t>Dreno filtrante em tubos de PVC D = 40 mm aplicado em paredes e tetos de túnel - fornecimento e instalação</t>
  </si>
  <si>
    <t>Dreno não filtrante em tubos de PVC D = 40 mm aplicado em paredes e tetos de túnel - fornecimento e instalação</t>
  </si>
  <si>
    <t>Enfilagem tubular sistema autoperfurante - D = 76 mm</t>
  </si>
  <si>
    <t>Enfilagem tubular sistema convencional schedule 40 - D = 65 mm</t>
  </si>
  <si>
    <t>Escavação subterrânea e carregamento do material da calota em túnel classe I - DMT de 0 a 200 m - seção acima de 90 m²</t>
  </si>
  <si>
    <t>Escavação subterrânea e carregamento do material da calota em túnel classe I - DMT de 0 a 200 m - seção de 20 a 40 m²</t>
  </si>
  <si>
    <t>Escavação subterrânea e carregamento do material da calota em túnel classe I - DMT de 0 a 200 m - seção de 40 a 60 m²</t>
  </si>
  <si>
    <t>Escavação subterrânea e carregamento do material da calota em túnel classe I - DMT de 0 a 200 m - seção de 60 a 90 m²</t>
  </si>
  <si>
    <t>Escavação subterrânea e carregamento do material da calota em túnel classe II - DMT de 0 a 200 m - seção acima de 90 m²</t>
  </si>
  <si>
    <t>Escavação subterrânea e carregamento do material da calota em túnel classe II - DMT de 0 a 200 m - seção de 20 a 40 m²</t>
  </si>
  <si>
    <t>Escavação subterrânea e carregamento do material da calota em túnel classe II - DMT de 0 a 200 m - seção de 40 a 60 m²</t>
  </si>
  <si>
    <t>Escavação subterrânea e carregamento do material da calota em túnel classe II - DMT de 0 a 200 m - seção de 60 a 90 m²</t>
  </si>
  <si>
    <t>Escavação subterrânea e carregamento do material da calota em túnel classe III - DMT de 0 a 200 m - seção acima de 90 m²</t>
  </si>
  <si>
    <t>Escavação subterrânea e carregamento do material da calota em túnel classe III - DMT de 0 a 200 m - seção de 20 a 40 m²</t>
  </si>
  <si>
    <t>Escavação subterrânea e carregamento do material da calota em túnel classe III - DMT de 0 a 200 m - seção de 40 a 60 m²</t>
  </si>
  <si>
    <t>Escavação subterrânea e carregamento do material da calota em túnel classe III - DMT de 0 a 200 m - seção de 60 a 90 m²</t>
  </si>
  <si>
    <t>Escavação subterrânea e carregamento do material da calota em túnel classe IV - DMT de 0 a 200 m - seção acima de 90 m²</t>
  </si>
  <si>
    <t>Escavação subterrânea e carregamento do material da calota em túnel classe IV - DMT de 0 a 200 m - seção de 20 a 40 m²</t>
  </si>
  <si>
    <t>Escavação subterrânea e carregamento do material da calota em túnel classe IV - DMT de 0 a 200 m - seção de 40 a 60 m²</t>
  </si>
  <si>
    <t>Escavação subterrânea e carregamento do material da calota em túnel classe IV - DMT de 0 a 200 m - seção de 60 a 90 m²</t>
  </si>
  <si>
    <t>Escavação subterrânea e carregamento do material do rebaixo em túnel classe I a IV - DMT de 0 a 200 m</t>
  </si>
  <si>
    <t>Escavação subterrânea e carregamento em túnel classe V - DMT de 0 a 200 m - seção acima de 90 m²</t>
  </si>
  <si>
    <t>Escavação subterrânea e carregamento em túnel classe V - DMT de 0 a 200 m - seção de 20 a 40 m²</t>
  </si>
  <si>
    <t>Escavação subterrânea e carregamento em túnel classe V - DMT de 0 a 200 m - seção de 40 a 60 m²</t>
  </si>
  <si>
    <t>Escavação subterrânea e carregamento em túnel classe V - DMT de 0 a 200 m - seção de 60 a 90 m²</t>
  </si>
  <si>
    <t>Escavação subterrânea e carregamento em túnel classe VI - DMT de 0 a 200 m - seção acima de 90 m²</t>
  </si>
  <si>
    <t>Escavação subterrânea e carregamento em túnel classe VI - DMT de 0 a 200 m - seção de 20 a 40 m²</t>
  </si>
  <si>
    <t>Escavação subterrânea e carregamento em túnel classe VI - DMT de 0 a 200 m - seção de 40 a 60 m²</t>
  </si>
  <si>
    <t>Escavação subterrânea e carregamento em túnel classe VI - DMT de 0 a 200 m - seção de 60 a 90 m²</t>
  </si>
  <si>
    <t>Pré-fissuramento em túnel</t>
  </si>
  <si>
    <t>Pregagem da frente com vergalhão de fibra de vidro D = 25 mm com perfuração em D = 75 mm e injeção de calda de cimento</t>
  </si>
  <si>
    <t>Pregagem da frente em tubo de PVC D = 50 mm com perfuração em D = 100 mm e injeção de argamassa de cimento e areia 1:1</t>
  </si>
  <si>
    <t>Prego guia para controle de espessura de concreto projetado D = 16 mm em túnel - fornecimento e instalação</t>
  </si>
  <si>
    <t>Usinagem de agregados para microrrevestimento a frio - faixa II - brita comercial</t>
  </si>
  <si>
    <t>Usinagem de agregados para microrrevestimento a frio - faixa II - brita produzida</t>
  </si>
  <si>
    <t>Usinagem de agregados para microrrevestimento a frio - faixa III - brita comercial</t>
  </si>
  <si>
    <t>Usinagem de agregados para microrrevestimento a frio - faixa III - brita produzida</t>
  </si>
  <si>
    <t>Usinagem de areia-asfalto a quente - faixa A - areia comercial</t>
  </si>
  <si>
    <t>Usinagem de areia-asfalto a quente - faixa A - areia extraída</t>
  </si>
  <si>
    <t>Usinagem de areia-asfalto a quente - faixa B - areia comercial</t>
  </si>
  <si>
    <t>Usinagem de areia-asfalto a quente - faixa B - areia extraída</t>
  </si>
  <si>
    <t>Usinagem de areia-asfalto a quente com asfalto polímero - faixa A - areia comercial</t>
  </si>
  <si>
    <t>Usinagem de areia-asfalto a quente com asfalto polímero - faixa A - areia extraída</t>
  </si>
  <si>
    <t>Usinagem de areia-asfalto a quente com asfalto polímero - faixa B - areia comercial</t>
  </si>
  <si>
    <t>Usinagem de areia-asfalto a quente com asfalto polímero - faixa B - areia extraída</t>
  </si>
  <si>
    <t>Usinagem de areia-asfalto a quente com asfalto polímero - faixa C - areia comercial</t>
  </si>
  <si>
    <t>Usinagem de areia-asfalto a quente com asfalto polímero - faixa C - areia extraída</t>
  </si>
  <si>
    <t>Usinagem de brita graduada com brita comercial em usina de 300 t/h</t>
  </si>
  <si>
    <t>Usinagem de brita graduada com brita produzida em usina de 300 t/h</t>
  </si>
  <si>
    <t>Usinagem de brita graduada tratada com cimento e brita comercial em usina de 300 t/h</t>
  </si>
  <si>
    <t>Usinagem de brita graduada tratada com cimento e brita produzida em usina de 300 t/h</t>
  </si>
  <si>
    <t>Usinagem de concreto asfáltico - faixa A-25 - areia e brita comerciais</t>
  </si>
  <si>
    <t>Usinagem de concreto asfáltico - faixa A-25 - areia extraída e brita produzida</t>
  </si>
  <si>
    <t>Usinagem de concreto asfáltico - faixa B-19 - areia e brita comerciais</t>
  </si>
  <si>
    <t>Usinagem de concreto asfáltico - faixa B-19 - areia extraída e brita produzida</t>
  </si>
  <si>
    <t>Usinagem de concreto asfáltico - faixa C-12,5 - areia e brita comerciais</t>
  </si>
  <si>
    <t>Usinagem de concreto asfáltico - faixa C-12,5 - areia extraída e brita produzida</t>
  </si>
  <si>
    <t>Usinagem de concreto asfáltico - faixa D-9,5 - areia e brita comerciais</t>
  </si>
  <si>
    <t>Usinagem de concreto asfáltico - faixa D-9,5 - areia extraída e brita produzida</t>
  </si>
  <si>
    <t>Usinagem de concreto asfáltico com asfalto polímero - faixa A - areia e brita comerciais</t>
  </si>
  <si>
    <t>Usinagem de concreto asfáltico com asfalto polímero - faixa A - areia extraída e brita produzida</t>
  </si>
  <si>
    <t>Usinagem de concreto asfáltico com asfalto polímero - faixa B - areia e brita comerciais</t>
  </si>
  <si>
    <t>Usinagem de concreto asfáltico com asfalto polímero - faixa B - areia extraída e brita produzida</t>
  </si>
  <si>
    <t>Usinagem de concreto asfáltico com asfalto polímero - faixa C - areia e brita comerciais</t>
  </si>
  <si>
    <t>Usinagem de concreto asfáltico com asfalto polímero - faixa C - areia extraída e brita produzida</t>
  </si>
  <si>
    <t>Usinagem de concreto asfáltico com borracha (Gap Graded) - brita comercial</t>
  </si>
  <si>
    <t>Usinagem de concreto asfáltico com borracha (Gap Graded) - brita produzida</t>
  </si>
  <si>
    <t>Usinagem de concreto asfáltico com borracha - faixa A - brita comercial</t>
  </si>
  <si>
    <t>Usinagem de concreto asfáltico com borracha - faixa A - brita produzida</t>
  </si>
  <si>
    <t>Usinagem de concreto asfáltico com borracha - faixa B - brita comercial</t>
  </si>
  <si>
    <t>Usinagem de concreto asfáltico com borracha - faixa B - brita produzida</t>
  </si>
  <si>
    <t>Usinagem de concreto asfáltico com borracha - faixa C - brita comercial</t>
  </si>
  <si>
    <t>Usinagem de concreto asfáltico com borracha - faixa C - brita produzida</t>
  </si>
  <si>
    <t>Usinagem de concreto asfáltico reciclado a frio com espuma de asfalto, agregado comercial e cimento</t>
  </si>
  <si>
    <t>Usinagem de concreto asfáltico reciclado a frio com espuma de asfalto, agregado produzido e cimento</t>
  </si>
  <si>
    <t>Usinagem de concreto asfáltico reciclado em usina fixa com adição de material fresado e brita comercial</t>
  </si>
  <si>
    <t>Usinagem de concreto asfáltico reciclado em usina fixa com adição de material fresado e brita produzida</t>
  </si>
  <si>
    <t>Usinagem de micro pré-misturado a quente com asfalto polímero - brita comercial</t>
  </si>
  <si>
    <t>Usinagem de micro pré-misturado a quente com asfalto polímero - brita produzida</t>
  </si>
  <si>
    <t>Usinagem de pré-misturado a frio - faixa A - areia e brita comerciais</t>
  </si>
  <si>
    <t>Usinagem de pré-misturado a frio - faixa A - areia extraída e brita produzida</t>
  </si>
  <si>
    <t>Usinagem de pré-misturado a frio - faixa B - areia e brita comerciais</t>
  </si>
  <si>
    <t>Usinagem de pré-misturado a frio - faixa B - areia extraída e brita produzida</t>
  </si>
  <si>
    <t>Usinagem de pré-misturado a frio - faixa C - areia e brita comerciais</t>
  </si>
  <si>
    <t>Usinagem de pré-misturado a frio - faixa C - areia extraída e brita produzida</t>
  </si>
  <si>
    <t>Usinagem de pré-misturado a frio - faixa D - areia e brita comerciais</t>
  </si>
  <si>
    <t>Usinagem de pré-misturado a frio - faixa D - areia extraída e brita produzida</t>
  </si>
  <si>
    <t>Usinagem de pré-misturado a frio com asfalto polímero - faixa A - areia e brita comerciais</t>
  </si>
  <si>
    <t>Usinagem de pré-misturado a frio com asfalto polímero - faixa A - areia extraída e brita produzida</t>
  </si>
  <si>
    <t>Usinagem de pré-misturado a frio com asfalto polímero - faixa B - areia e brita comerciais</t>
  </si>
  <si>
    <t>Usinagem de pré-misturado a frio com asfalto polímero - faixa B - areia extraída e brita produzida</t>
  </si>
  <si>
    <t>Usinagem de pré-misturado a frio com asfalto polímero - faixa C - areia e brita comerciais</t>
  </si>
  <si>
    <t>Usinagem de pré-misturado a frio com asfalto polímero - faixa C - areia extraída e brita produzida</t>
  </si>
  <si>
    <t>Usinagem de pré-misturado a frio com asfalto polímero - faixa D - areia e brita comerciais</t>
  </si>
  <si>
    <t>Usinagem de pré-misturado a frio com asfalto polímero - faixa D - areia extraída e brita produzida</t>
  </si>
  <si>
    <t>Usinagem de pré-misturado a quente com asfalto polímero - faixa I - camada porosa de atrito - areia e brita comerciais</t>
  </si>
  <si>
    <t>Usinagem de pré-misturado a quente com asfalto polímero - faixa I - camada porosa de atrito - areia extraída e brita produzida</t>
  </si>
  <si>
    <t>Usinagem de pré-misturado a quente com asfalto polímero - faixa II - camada porosa de atrito - areia e brita comerciais</t>
  </si>
  <si>
    <t>Usinagem de pré-misturado a quente com asfalto polímero - faixa II - camada porosa de atrito - areia extraída e brita produzida</t>
  </si>
  <si>
    <t>Usinagem de pré-misturado a quente com asfalto polímero - faixa III - camada porosa de atrito - areia e brita comerciais</t>
  </si>
  <si>
    <t>Usinagem de pré-misturado a quente com asfalto polímero - faixa III - camada porosa de atrito - areia extraída e brita produzida</t>
  </si>
  <si>
    <t>Usinagem de pré-misturado a quente com asfalto polímero - faixa IV - camada porosa de atrito - areia e brita comerciais</t>
  </si>
  <si>
    <t>Usinagem de pré-misturado a quente com asfalto polímero - faixa IV - camada porosa de atrito - areia extraída e brita produzida</t>
  </si>
  <si>
    <t>Usinagem de pré-misturado a quente com asfalto polímero - faixa V - camada porosa de atrito - areia e brita comerciais</t>
  </si>
  <si>
    <t>Usinagem de pré-misturado a quente com asfalto polímero - faixa V - camada porosa de atrito - areia extraída e brita produzida</t>
  </si>
  <si>
    <t>Usinagem de solo areia (70% - 30%) - material de jazida e areia comercial</t>
  </si>
  <si>
    <t>Usinagem de solo areia (70% - 30%) - material de jazida e areia extraída</t>
  </si>
  <si>
    <t>Usinagem de solo brita (70% - 30%) com 3% cimento - material de jazida e brita comercial</t>
  </si>
  <si>
    <t>Usinagem de solo brita (70% - 30%) com 3% cimento - material de jazida e brita produzida</t>
  </si>
  <si>
    <t>Usinagem de solo brita (70% - 30%) com material de jazida e brita comercial em usina de 300 t/h</t>
  </si>
  <si>
    <t>Usinagem de solo brita (70% - 30%) com material de jazida e brita produzida em usina de 300 t/h</t>
  </si>
  <si>
    <t>Usinagem de solo cimento com 7% de cimento com material de jazida em usina de 300 t/h</t>
  </si>
  <si>
    <t>Usinagem de solo escória de aciaria (50% - 50%) com material de jazida em usina de 300 t/h</t>
  </si>
  <si>
    <t>Usinagem de solo melhorado com 3% de cimento com material de jazida em usina de 300 t/h</t>
  </si>
  <si>
    <t>Usinagem para pavimento de concreto com fôrmas deslizantes - areia e brita comerciais</t>
  </si>
  <si>
    <t>Usinagem para pavimento de concreto com fôrmas deslizantes - areia extraída e brita produzida</t>
  </si>
  <si>
    <t>Usinagem para pavimento de concreto compactado com rolo - brita comercial</t>
  </si>
  <si>
    <t>Usinagem para pavimento de concreto compactado com rolo - brita produzida</t>
  </si>
  <si>
    <t>Usinagem para sub-base de concreto compactado com rolo - brita comercial</t>
  </si>
  <si>
    <t>Usinagem para sub-base de concreto compactado com rolo - brita produzida</t>
  </si>
  <si>
    <t>Confecção de BSCC - seção canal de 1,5 x 1,5 m - areia e brita comerciais</t>
  </si>
  <si>
    <t>Confecção de BSCC - seção canal de 1,5 x 1,5 m - areia extraída e brita produzida</t>
  </si>
  <si>
    <t>Confecção de BSCC - seção canal de 2,0 x 1,5 m - areia e brita comerciais</t>
  </si>
  <si>
    <t>Confecção de BSCC - seção canal de 2,0 x 1,5 m - areia extraída e brita produzida</t>
  </si>
  <si>
    <t>Confecção de BSCC - seção canal de 2,0 x 2,0 m - tipo I - areia e brita comerciais</t>
  </si>
  <si>
    <t>Confecção de BSCC - seção canal de 2,0 x 2,0 m - tipo I - areia extraída e brita produzida</t>
  </si>
  <si>
    <t>Confecção de BSCC - seção canal de 2,0 x 2,0 m - tipo II - areia e brita comerciais</t>
  </si>
  <si>
    <t>Confecção de BSCC - seção canal de 2,0 x 2,0 m - tipo II - areia extraída e brita produzida</t>
  </si>
  <si>
    <t>Confecção de BSCC - seção canal de 2,5 x 1,5 m - areia e brita comerciais</t>
  </si>
  <si>
    <t>Confecção de BSCC - seção canal de 2,5 x 1,5 m - areia extraída e brita produzida</t>
  </si>
  <si>
    <t>Confecção de BSCC - seção canal de 2,5 x 2,0 m - tipo I - areia e brita comerciais</t>
  </si>
  <si>
    <t>Confecção de BSCC - seção canal de 2,5 x 2,0 m - tipo I - areia extraída e brita produzida</t>
  </si>
  <si>
    <t>Confecção de BSCC - seção canal de 2,5 x 2,0 m - tipo II - areia e brita comerciais</t>
  </si>
  <si>
    <t>Confecção de BSCC - seção canal de 2,5 x 2,0 m - tipo II - areia extraída e brita produzida</t>
  </si>
  <si>
    <t>Confecção de BSCC - seção canal de 3,0 x 1,5 m - areia e brita comerciais</t>
  </si>
  <si>
    <t>Confecção de BSCC - seção canal de 3,0 x 1,5 m - areia extraída e brita produzida</t>
  </si>
  <si>
    <t>Confecção de BSCC - seção canal de 3,0 x 2,0 m - tipo I - areia e brita comerciais</t>
  </si>
  <si>
    <t>Confecção de BSCC - seção canal de 3,0 x 2,0 m - tipo I - areia extraída e brita produzida</t>
  </si>
  <si>
    <t>Confecção de BSCC - seção canal de 3,0 x 2,0 m - tipo II - areia e brita comerciais</t>
  </si>
  <si>
    <t>Confecção de BSCC - seção canal de 3,0 x 2,0 m - tipo II - areia extraída e brita produzida</t>
  </si>
  <si>
    <t>Confecção de BSCC - seção fechada de 1,5 x 1,5 m - altura do aterro de 0,25 a 1,00 m - areia e brita comerciais</t>
  </si>
  <si>
    <t>Confecção de BSCC - seção fechada de 1,5 x 1,5 m - altura do aterro de 0,25 a 1,00 m - areia extraída e brita produzida</t>
  </si>
  <si>
    <t>Confecção de BSCC - seção fechada de 1,5 x 1,5 m - altura do aterro de 1,00 a 2,50 m - areia e brita comerciais</t>
  </si>
  <si>
    <t>Confecção de BSCC - seção fechada de 1,5 x 1,5 m - altura do aterro de 1,00 a 2,50 m - areia extraída e brita produzida</t>
  </si>
  <si>
    <t>Confecção de BSCC - seção fechada de 1,5 x 1,5 m - altura do aterro de 10,00 a 12,50 m - areia e brita comerciais</t>
  </si>
  <si>
    <t>Confecção de BSCC - seção fechada de 1,5 x 1,5 m - altura do aterro de 10,00 a 12,50 m - areia extraída e brita produzida</t>
  </si>
  <si>
    <t>Confecção de BSCC - seção fechada de 1,5 x 1,5 m - altura do aterro de 12,50 a 15,00 m - areia e brita comerciais</t>
  </si>
  <si>
    <t>Confecção de BSCC - seção fechada de 1,5 x 1,5 m - altura do aterro de 12,50 a 15,00 m - areia extraída e brita produzida</t>
  </si>
  <si>
    <t>Confecção de BSCC - seção fechada de 1,5 x 1,5 m - altura do aterro de 2,50 a 5,00 m - areia e brita comerciais</t>
  </si>
  <si>
    <t>Confecção de BSCC - seção fechada de 1,5 x 1,5 m - altura do aterro de 2,50 a 5,00 m - areia extraída e brita produzida</t>
  </si>
  <si>
    <t>Confecção de BSCC - seção fechada de 1,5 x 1,5 m - altura do aterro de 5,00 a 7,50 m - areia e brita comerciais</t>
  </si>
  <si>
    <t>Confecção de BSCC - seção fechada de 1,5 x 1,5 m - altura do aterro de 5,00 a 7,50 m - areia extraída e brita produzida</t>
  </si>
  <si>
    <t>Confecção de BSCC - seção fechada de 1,5 x 1,5 m - altura do aterro de 7,50 a 10,00 m - areia e brita comerciais</t>
  </si>
  <si>
    <t>Confecção de BSCC - seção fechada de 1,5 x 1,5 m - altura do aterro de 7,50 a 10,00 m - areia extraída e brita produzida</t>
  </si>
  <si>
    <t>Confecção de BSCC - seção fechada de 2,0 x 2,0 m - altura do aterro de 0,25 a 1,00 m - areia e brita comerciais</t>
  </si>
  <si>
    <t>Confecção de BSCC - seção fechada de 2,0 x 2,0 m - altura do aterro de 0,25 a 1,00 m - areia extraída e brita produzida</t>
  </si>
  <si>
    <t>Confecção de BSCC - seção fechada de 2,0 x 2,0 m - altura do aterro de 1,00 a 2,50 m - areia e brita comerciais</t>
  </si>
  <si>
    <t>Confecção de BSCC - seção fechada de 2,0 x 2,0 m - altura do aterro de 1,00 a 2,50 m - areia extraída e brita produzida</t>
  </si>
  <si>
    <t>Confecção de BSCC - seção fechada de 2,0 x 2,0 m - altura do aterro de 10,00 a 12,50 m - areia e brita comerciais</t>
  </si>
  <si>
    <t>Confecção de BSCC - seção fechada de 2,0 x 2,0 m - altura do aterro de 10,00 a 12,50 m - areia extraída e brita produzida</t>
  </si>
  <si>
    <t>Confecção de BSCC - seção fechada de 2,0 x 2,0 m - altura do aterro de 12,50 a 15,00 m - areia e brita comerciais</t>
  </si>
  <si>
    <t>Confecção de BSCC - seção fechada de 2,0 x 2,0 m - altura do aterro de 12,50 a 15,00 m - areia extraída e brita produzida</t>
  </si>
  <si>
    <t>Confecção de BSCC - seção fechada de 2,0 x 2,0 m - altura do aterro de 2,50 a 5,00 m - areia e brita comerciais</t>
  </si>
  <si>
    <t>Confecção de BSCC - seção fechada de 2,0 x 2,0 m - altura do aterro de 2,50 a 5,00 m - areia extraída e brita produzida</t>
  </si>
  <si>
    <t>Confecção de BSCC - seção fechada de 2,0 x 2,0 m - altura do aterro de 5,00 a 7,50 m - areia e brita comerciais</t>
  </si>
  <si>
    <t>Confecção de BSCC - seção fechada de 2,0 x 2,0 m - altura do aterro de 5,00 a 7,50 m - areia extraída e brita produzida</t>
  </si>
  <si>
    <t>Confecção de BSCC - seção fechada de 2,0 x 2,0 m - altura do aterro de 7,50 a 10,00 m - areia e brita comerciais</t>
  </si>
  <si>
    <t>Confecção de BSCC - seção fechada de 2,0 x 2,0 m - altura do aterro de 7,50 a 10,00 m - areia extraída e brita produzida</t>
  </si>
  <si>
    <t>Confecção de BSCC - seção fechada de 2,5 x 2,5 m - altura do aterro de 0,25 a 1,00 m - areia e brita comerciais</t>
  </si>
  <si>
    <t>Confecção de BSCC - seção fechada de 2,5 x 2,5 m - altura do aterro de 0,25 a 1,00 m - areia extraída e brita produzida</t>
  </si>
  <si>
    <t>Confecção de BSCC - seção fechada de 2,5 x 2,5 m - altura do aterro de 1,00 a 2,50 m - areia e brita comerciais</t>
  </si>
  <si>
    <t>Confecção de BSCC - seção fechada de 2,5 x 2,5 m - altura do aterro de 1,00 a 2,50 m - areia extraída e brita produzida</t>
  </si>
  <si>
    <t>Confecção de BSCC - seção fechada de 2,5 x 2,5 m - altura do aterro de 10,00 a 12,50 m - areia e brita comerciais</t>
  </si>
  <si>
    <t>Confecção de BSCC - seção fechada de 2,5 x 2,5 m - altura do aterro de 10,00 a 12,50 m - areia extraída e brita produzida</t>
  </si>
  <si>
    <t>Confecção de BSCC - seção fechada de 2,5 x 2,5 m - altura do aterro de 12,50 a 15,00 m - areia e brita comerciais</t>
  </si>
  <si>
    <t>Confecção de BSCC - seção fechada de 2,5 x 2,5 m - altura do aterro de 12,50 a 15,00 m - areia extraída e brita produzida</t>
  </si>
  <si>
    <t>Confecção de BSCC - seção fechada de 2,5 x 2,5 m - altura do aterro de 2,50 a 5,00 m - areia e brita comerciais</t>
  </si>
  <si>
    <t>Confecção de BSCC - seção fechada de 2,5 x 2,5 m - altura do aterro de 2,50 a 5,00 m - areia extraída e brita produzida</t>
  </si>
  <si>
    <t>Confecção de BSCC - seção fechada de 2,5 x 2,5 m - altura do aterro de 5,00 a 7,50 m - areia e brita comerciais</t>
  </si>
  <si>
    <t>Confecção de BSCC - seção fechada de 2,5 x 2,5 m - altura do aterro de 5,00 a 7,50 m - areia extraída e brita produzida</t>
  </si>
  <si>
    <t>Confecção de BSCC - seção fechada de 2,5 x 2,5 m - altura do aterro de 7,50 a 10,00 m - areia e brita comerciais</t>
  </si>
  <si>
    <t>Confecção de BSCC - seção fechada de 2,5 x 2,5 m - altura do aterro de 7,50 a 10,00 m - areia extraída e brita produzida</t>
  </si>
  <si>
    <t>Confecção de BSCC - seção fechada de 3,0 x 3,0 m - altura do aterro de 0,25 a 1,00 m - areia e brita comerciais</t>
  </si>
  <si>
    <t>Confecção de BSCC - seção fechada de 3,0 x 3,0 m - altura do aterro de 0,25 a 1,00 m - areia extraída e brita produzida</t>
  </si>
  <si>
    <t>Confecção de BSCC - seção fechada de 3,0 x 3,0 m - altura do aterro de 1,00 a 2,50 m - areia e brita comerciais</t>
  </si>
  <si>
    <t>Confecção de BSCC - seção fechada de 3,0 x 3,0 m - altura do aterro de 1,00 a 2,50 m - areia extraída e brita produzida</t>
  </si>
  <si>
    <t>Confecção de BSCC - seção fechada de 3,0 x 3,0 m - altura do aterro de 10,00 a 12,50 m - areia e brita comerciais</t>
  </si>
  <si>
    <t>Confecção de BSCC - seção fechada de 3,0 x 3,0 m - altura do aterro de 10,00 a 12,50 m - areia extraída e brita produzida</t>
  </si>
  <si>
    <t>Confecção de BSCC - seção fechada de 3,0 x 3,0 m - altura do aterro de 12,50 a 15,00 m - areia e brita comerciais</t>
  </si>
  <si>
    <t>Confecção de BSCC - seção fechada de 3,0 x 3,0 m - altura do aterro de 12,50 a 15,00 m - areia extraída e brita produzida</t>
  </si>
  <si>
    <t>Confecção de BSCC - seção fechada de 3,0 x 3,0 m - altura do aterro de 2,50 a 5,00 m - areia e brita comerciais</t>
  </si>
  <si>
    <t>Confecção de BSCC - seção fechada de 3,0 x 3,0 m - altura do aterro de 2,50 a 5,00 m - areia extraída e brita produzida</t>
  </si>
  <si>
    <t>Confecção de BSCC - seção fechada de 3,0 x 3,0 m - altura do aterro de 5,00 a 7,50 m - areia e brita comerciais</t>
  </si>
  <si>
    <t>Confecção de BSCC - seção fechada de 3,0 x 3,0 m - altura do aterro de 5,00 a 7,50 m - areia extraída e brita produzida</t>
  </si>
  <si>
    <t>Confecção de BSCC - seção fechada de 3,0 x 3,0 m - altura do aterro de 7,50 a 10,00 m - areia e brita comerciais</t>
  </si>
  <si>
    <t>Confecção de BSCC - seção fechada de 3,0 x 3,0 m - altura do aterro de 7,50 a 10,00 m - areia extraída e brita produzida</t>
  </si>
  <si>
    <t>Corpo de BSCC - seção canal de 1,5 x 1,5 m - pré-moldado - areia e brita comerciais</t>
  </si>
  <si>
    <t>Corpo de BSCC - seção canal de 1,5 x 1,5 m - pré-moldado - areia extraída e brita produzida</t>
  </si>
  <si>
    <t>Corpo de BSCC - seção canal de 2,0 x 1,5 m - pré-moldado - areia e brita comerciais</t>
  </si>
  <si>
    <t>Corpo de BSCC - seção canal de 2,0 x 1,5 m - pré-moldado - areia extraída e brita produzida</t>
  </si>
  <si>
    <t>Corpo de BSCC - seção canal de 2,0 x 2,0 m - pré-moldado - tipo I - areia e brita comerciais</t>
  </si>
  <si>
    <t>Corpo de BSCC - seção canal de 2,0 x 2,0 m - pré-moldado - tipo I - areia extraída e brita produzida</t>
  </si>
  <si>
    <t>Corpo de BSCC - seção canal de 2,0 x 2,0 m - pré-moldado - tipo II - areia e brita comerciais</t>
  </si>
  <si>
    <t>Corpo de BSCC - seção canal de 2,0 x 2,0 m - pré-moldado - tipo II - areia extraída e brita produzida</t>
  </si>
  <si>
    <t>Corpo de BSCC - seção canal de 2,5 x 1,5 m - pré-moldado - areia e brita comerciais</t>
  </si>
  <si>
    <t>Corpo de BSCC - seção canal de 2,5 x 1,5 m - pré-moldado - areia extraída e brita produzida</t>
  </si>
  <si>
    <t>Corpo de BSCC - seção canal de 2,5 x 2,0 m - pré-moldado - tipo I - areia e brita comerciais</t>
  </si>
  <si>
    <t>Corpo de BSCC - seção canal de 2,5 x 2,0 m - pré-moldado - tipo I - areia extraída e brita produzida</t>
  </si>
  <si>
    <t>Corpo de BSCC - seção canal de 2,5 x 2,0 m - pré-moldado - tipo II - areia e brita comerciais</t>
  </si>
  <si>
    <t>Corpo de BSCC - seção canal de 2,5 x 2,0 m - pré-moldado - tipo II - areia extraída e brita produzida</t>
  </si>
  <si>
    <t>Corpo de BSCC - seção canal de 3,0 x 1,5 m - pré-moldado - areia e brita comerciais</t>
  </si>
  <si>
    <t>Corpo de BSCC - seção canal de 3,0 x 1,5 m - pré-moldado - areia extraída e brita produzida</t>
  </si>
  <si>
    <t>Corpo de BSCC - seção canal de 3,0 x 2,0 m - pré-moldado - tipo I - areia e brita comerciais</t>
  </si>
  <si>
    <t>Corpo de BSCC - seção canal de 3,0 x 2,0 m - pré-moldado - tipo I - areia extraída e brita produzida</t>
  </si>
  <si>
    <t>Corpo de BSCC - seção canal de 3,0 x 2,0 m - pré-moldado - tipo II - areia e brita comerciais</t>
  </si>
  <si>
    <t>Corpo de BSCC - seção canal de 3,0 x 2,0 m - pré-moldado - tipo II - areia extraída e brita produzida</t>
  </si>
  <si>
    <t>Corpo de BSCC - seção fechada de 1,5 x 1,5 m - pré-moldado - altura do aterro de 0,25 a 1,00 m - areia e brita comerciais</t>
  </si>
  <si>
    <t>Corpo de BSCC - seção fechada de 1,5 x 1,5 m - pré-moldado - altura do aterro de 0,25 a 1,00 m - areia extraída e brita produzida</t>
  </si>
  <si>
    <t>Corpo de BSCC - seção fechada de 1,5 x 1,5 m - pré-moldado - altura do aterro de 1,00 a 2,50 m - areia e brita comerciais</t>
  </si>
  <si>
    <t>Corpo de BSCC - seção fechada de 1,5 x 1,5 m - pré-moldado - altura do aterro de 1,00 a 2,50 m - areia extraída e brita produzida</t>
  </si>
  <si>
    <t>Corpo de BSCC - seção fechada de 1,5 x 1,5 m - pré-moldado - altura do aterro de 10,00 a 12,50 m - areia e brita comerciais</t>
  </si>
  <si>
    <t>Corpo de BSCC - seção fechada de 1,5 x 1,5 m - pré-moldado - altura do aterro de 10,00 a 12,50 m - areia extraída e brita produzida</t>
  </si>
  <si>
    <t>Corpo de BSCC - seção fechada de 1,5 x 1,5 m - pré-moldado - altura do aterro de 12,50 a 15,00 m - areia e brita comerciais</t>
  </si>
  <si>
    <t>Corpo de BSCC - seção fechada de 1,5 x 1,5 m - pré-moldado - altura do aterro de 12,50 a 15,00 m - areia extraída e brita produzida</t>
  </si>
  <si>
    <t>Corpo de BSCC - seção fechada de 1,5 x 1,5 m - pré-moldado - altura do aterro de 2,50 a 5,00 m - areia e brita comerciais</t>
  </si>
  <si>
    <t>Corpo de BSCC - seção fechada de 1,5 x 1,5 m - pré-moldado - altura do aterro de 2,50 a 5,00 m - areia extraída e brita produzida</t>
  </si>
  <si>
    <t>Corpo de BSCC - seção fechada de 1,5 x 1,5 m - pré-moldado - altura do aterro de 5,00 a 7,50 m - areia e brita comerciais</t>
  </si>
  <si>
    <t>Corpo de BSCC - seção fechada de 1,5 x 1,5 m - pré-moldado - altura do aterro de 5,00 a 7,50 m - areia extraída e brita produzida</t>
  </si>
  <si>
    <t>Corpo de BSCC - seção fechada de 1,5 x 1,5 m - pré-moldado - altura do aterro de 7,50 a 10,00 m - areia e brita comerciais</t>
  </si>
  <si>
    <t>Corpo de BSCC - seção fechada de 1,5 x 1,5 m - pré-moldado - altura do aterro de 7,50 a 10,00 m - areia extraída e brita produzida</t>
  </si>
  <si>
    <t>Corpo de BSCC - seção fechada de 2,0 x 2,0 m - pré-moldado - altura do aterro de 0,25 a 1,00 m - areia e brita comerciais</t>
  </si>
  <si>
    <t>Corpo de BSCC - seção fechada de 2,0 x 2,0 m - pré-moldado - altura do aterro de 0,25 a 1,00 m - areia extraída e brita produzida</t>
  </si>
  <si>
    <t>Corpo de BSCC - seção fechada de 2,0 x 2,0 m - pré-moldado - altura do aterro de 1,00 a 2,50 m - areia e brita comerciais</t>
  </si>
  <si>
    <t>Corpo de BSCC - seção fechada de 2,0 x 2,0 m - pré-moldado - altura do aterro de 1,00 a 2,50 m - areia extraída e brita produzida</t>
  </si>
  <si>
    <t>Corpo de BSCC - seção fechada de 2,0 x 2,0 m - pré-moldado - altura do aterro de 10,00 a 12,50 m - areia e brita comerciais</t>
  </si>
  <si>
    <t>Corpo de BSCC - seção fechada de 2,0 x 2,0 m - pré-moldado - altura do aterro de 10,00 a 12,50 m - areia extraída e brita produzida</t>
  </si>
  <si>
    <t>Corpo de BSCC - seção fechada de 2,0 x 2,0 m - pré-moldado - altura do aterro de 12,50 a 15,00 m - areia e brita comerciais</t>
  </si>
  <si>
    <t>Corpo de BSCC - seção fechada de 2,0 x 2,0 m - pré-moldado - altura do aterro de 12,50 a 15,00 m - areia extraída e brita produzida</t>
  </si>
  <si>
    <t>Corpo de BSCC - seção fechada de 2,0 x 2,0 m - pré-moldado - altura do aterro de 2,50 a 5,00 m - areia e brita comerciais</t>
  </si>
  <si>
    <t>Corpo de BSCC - seção fechada de 2,0 x 2,0 m - pré-moldado - altura do aterro de 2,50 a 5,00 m - areia extraída e brita produzida</t>
  </si>
  <si>
    <t>Corpo de BSCC - seção fechada de 2,0 x 2,0 m - pré-moldado - altura do aterro de 5,00 a 7,50 m - areia e brita comerciais</t>
  </si>
  <si>
    <t>Corpo de BSCC - seção fechada de 2,0 x 2,0 m - pré-moldado - altura do aterro de 5,00 a 7,50 m - areia extraída e brita produzida</t>
  </si>
  <si>
    <t>Corpo de BSCC - seção fechada de 2,0 x 2,0 m - pré-moldado - altura do aterro de 7,50 a 10,00 m - areia e brita comerciais</t>
  </si>
  <si>
    <t>Corpo de BSCC - seção fechada de 2,0 x 2,0 m - pré-moldado - altura do aterro de 7,50 a 10,00 m - areia extraída e brita produzida</t>
  </si>
  <si>
    <t>Corpo de BSCC - seção fechada de 2,5 x 2,5 m - pré-moldado - altura do aterro de 0,25 a 1,00 m - areia e brita comerciais</t>
  </si>
  <si>
    <t>Corpo de BSCC - seção fechada de 2,5 x 2,5 m - pré-moldado - altura do aterro de 0,25 a 1,00 m - areia extraída e brita produzida</t>
  </si>
  <si>
    <t>Corpo de BSCC - seção fechada de 2,5 x 2,5 m - pré-moldado - altura do aterro de 1,00 a 2,50 m - areia e brita comerciais</t>
  </si>
  <si>
    <t>Corpo de BSCC - seção fechada de 2,5 x 2,5 m - pré-moldado - altura do aterro de 1,00 a 2,50 m - areia extraída e brita produzida</t>
  </si>
  <si>
    <t>Corpo de BSCC - seção fechada de 2,5 x 2,5 m - pré-moldado - altura do aterro de 10,00 a 12,50 m - areia e brita comerciais</t>
  </si>
  <si>
    <t>Corpo de BSCC - seção fechada de 2,5 x 2,5 m - pré-moldado - altura do aterro de 10,00 a 12,50 m - areia extraída e brita produzida</t>
  </si>
  <si>
    <t>Corpo de BSCC - seção fechada de 2,5 x 2,5 m - pré-moldado - altura do aterro de 12,50 a 15,00 m - areia e brita comerciais</t>
  </si>
  <si>
    <t>Corpo de BSCC - seção fechada de 2,5 x 2,5 m - pré-moldado - altura do aterro de 12,50 a 15,00 m - areia extraída e brita produzida</t>
  </si>
  <si>
    <t>Corpo de BSCC - seção fechada de 2,5 x 2,5 m - pré-moldado - altura do aterro de 2,50 a 5,00 m - areia e brita comerciais</t>
  </si>
  <si>
    <t>Corpo de BSCC - seção fechada de 2,5 x 2,5 m - pré-moldado - altura do aterro de 2,50 a 5,00 m - areia extraída e brita produzida</t>
  </si>
  <si>
    <t>Corpo de BSCC - seção fechada de 2,5 x 2,5 m - pré-moldado - altura do aterro de 5,00 a 7,50 m - areia e brita comerciais</t>
  </si>
  <si>
    <t>Corpo de BSCC - seção fechada de 2,5 x 2,5 m - pré-moldado - altura do aterro de 5,00 a 7,50 m - areia extraída e brita produzida</t>
  </si>
  <si>
    <t>Corpo de BSCC - seção fechada de 2,5 x 2,5 m - pré-moldado - altura do aterro de 7,50 a 10,00 m - areia e brita comerciais</t>
  </si>
  <si>
    <t>Corpo de BSCC - seção fechada de 2,5 x 2,5 m - pré-moldado - altura do aterro de 7,50 a 10,00 m - areia extraída e brita produzida</t>
  </si>
  <si>
    <t>Corpo de BSCC - seção fechada de 3,0 x 3,0 m - pré-moldado - altura do aterro de 0,25 a 1,00 m - areia e brita comerciais</t>
  </si>
  <si>
    <t>Corpo de BSCC - seção fechada de 3,0 x 3,0 m - pré-moldado - altura do aterro de 0,25 a 1,00 m - areia extraída e brita produzida</t>
  </si>
  <si>
    <t>Corpo de BSCC - seção fechada de 3,0 x 3,0 m - pré-moldado - altura do aterro de 1,00 a 2,50 m - areia e brita comerciais</t>
  </si>
  <si>
    <t>Corpo de BSCC - seção fechada de 3,0 x 3,0 m - pré-moldado - altura do aterro de 1,00 a 2,50 m - areia extraída e brita produzida</t>
  </si>
  <si>
    <t>Corpo de BSCC - seção fechada de 3,0 x 3,0 m - pré-moldado - altura do aterro de 10,00 a 12,50 m - areia e brita comerciais</t>
  </si>
  <si>
    <t>Corpo de BSCC - seção fechada de 3,0 x 3,0 m - pré-moldado - altura do aterro de 10,00 a 12,50 m - areia extraída e brita produzida</t>
  </si>
  <si>
    <t>Corpo de BSCC - seção fechada de 3,0 x 3,0 m - pré-moldado - altura do aterro de 12,50 a 15,00 m - areia e brita comerciais</t>
  </si>
  <si>
    <t>Corpo de BSCC - seção fechada de 3,0 x 3,0 m - pré-moldado - altura do aterro de 12,50 a 15,00 m - areia extraída e brita produzida</t>
  </si>
  <si>
    <t>Corpo de BSCC - seção fechada de 3,0 x 3,0 m - pré-moldado - altura do aterro de 2,50 a 5,00 m - areia e brita comerciais</t>
  </si>
  <si>
    <t>Corpo de BSCC - seção fechada de 3,0 x 3,0 m - pré-moldado - altura do aterro de 2,50 a 5,00 m - areia extraída e brita produzida</t>
  </si>
  <si>
    <t>Corpo de BSCC - seção fechada de 3,0 x 3,0 m - pré-moldado - altura do aterro de 5,00 a 7,50 m - areia e brita comerciais</t>
  </si>
  <si>
    <t>Corpo de BSCC - seção fechada de 3,0 x 3,0 m - pré-moldado - altura do aterro de 5,00 a 7,50 m - areia extraída e brita produzida</t>
  </si>
  <si>
    <t>Corpo de BSCC - seção fechada de 3,0 x 3,0 m - pré-moldado - altura do aterro de 7,50 a 10,00 m - areia e brita comerciais</t>
  </si>
  <si>
    <t>Corpo de BSCC - seção fechada de 3,0 x 3,0 m - pré-moldado - altura do aterro de 7,50 a 10,00 m - areia extraída e brita produzida</t>
  </si>
  <si>
    <t>Administração local do Estaleiro Padrão</t>
  </si>
  <si>
    <t>Amarração do sistema de fundeio - profundidade de até 50 m</t>
  </si>
  <si>
    <t>Ânodo de sacrifício para proteção do casco - fornecimento e instalação</t>
  </si>
  <si>
    <t>Beneficiamento de aço naval para construção de instalações portuárias de pequeno porte - excluso o aço naval</t>
  </si>
  <si>
    <t>Cabo de segurança para conexão da ponte - fornecimento e instalação</t>
  </si>
  <si>
    <t>Confecção de morto de concreto de 13 t</t>
  </si>
  <si>
    <t>Confecção de morto de concreto de 14 t</t>
  </si>
  <si>
    <t>Confecção de morto de concreto de 22 t</t>
  </si>
  <si>
    <t>Confecção de morto de concreto de 36 t</t>
  </si>
  <si>
    <t>Confecção de morto de concreto de 48 t</t>
  </si>
  <si>
    <t>Confecção de poita de concreto com garras metálicas de 13,3 t (peso submerso = 8 t)</t>
  </si>
  <si>
    <t>Confecção de poita de concreto com garras metálicas de 25 t (peso submerso = 15 t)</t>
  </si>
  <si>
    <t>Confecção de poita de concreto com garras metálicas de 30 t (peso submerso = 18 t)</t>
  </si>
  <si>
    <t>Confecção de poita de concreto com garras metálicas de 41,7 t (peso submerso = 25 t)</t>
  </si>
  <si>
    <t>Confecção de poita de concreto com garras metálicas de 45,8 t (peso submerso = 27,5 t)</t>
  </si>
  <si>
    <t>Confecção de poita de concreto com garras metálicas de 58,3 t (peso submerso = 35 t)</t>
  </si>
  <si>
    <t>Confecção de poita de concreto com garras metálicas de 6,7 t (peso submerso = 4 t)</t>
  </si>
  <si>
    <t>Confecção de poita de concreto de 13,3 t (peso submerso = 8 t)</t>
  </si>
  <si>
    <t>Confecção de poita de concreto de 25 t (peso submerso = 15 t)</t>
  </si>
  <si>
    <t>Confecção de poita de concreto de 30 t (peso submerso = 18 t)</t>
  </si>
  <si>
    <t>Confecção de poita de concreto de 41,7 t (peso submerso = 25 t)</t>
  </si>
  <si>
    <t>Confecção de poita de concreto de 45,8 t (peso submerso = 27,5 t)</t>
  </si>
  <si>
    <t>Confecção de poita de concreto de 58,3 t (peso submerso = 35 t)</t>
  </si>
  <si>
    <t>Confecção de poita de concreto de 6,7 t (peso submerso = 4 t)</t>
  </si>
  <si>
    <t>Defensa de pneus para proteção do flutuante - confecção e instalação</t>
  </si>
  <si>
    <t>Fornecimento e instalação de reservatório metálico tipo taça de 10.000 litros pintura interna e externa com escada de acesso e base de concreto armado - areia e brita comerciais</t>
  </si>
  <si>
    <t>Fornecimento e instalação de reservatório metálico tipo taça de 20.000 litros pintura interna e externa com escada de acesso e base de concreto armado - areia e brita comerciais</t>
  </si>
  <si>
    <t>Fornecimento e instalação de reservatório metálico tipo taça de 30.000 litros pintura interna e externa com escada de acesso e base de concreto armado - areia e brita comerciais</t>
  </si>
  <si>
    <t>Fornecimento e instalação de reservatório metálico tipo taça de 5.000 litros pintura interna e externa com escada de acesso e base de concreto armado - areia e brita comerciais</t>
  </si>
  <si>
    <t>Guincho manual para sistema de fundeio com capacidade de tração de 100 kN - fornecimento e instalação</t>
  </si>
  <si>
    <t>Guincho manual para sistema de fundeio com capacidade de tração de 200 kN - fornecimento e instalação</t>
  </si>
  <si>
    <t>Implantação do sistema naval tipo I - ponte móvel e flutuante principal</t>
  </si>
  <si>
    <t>Implantação do sistema naval tipo II - pontes móveis, flutuante intermediário e flutuante principal</t>
  </si>
  <si>
    <t>Instalações do Estaleiro Padrão para o beneficiamento de estruturas navais, inclusive mobiliário, equipamentos de informática e de segurança</t>
  </si>
  <si>
    <t>Lançamento da embarcação sobre carreira em água</t>
  </si>
  <si>
    <t>Lançamento de poita de concreto - peso submerso</t>
  </si>
  <si>
    <t>Mancal de conexão - confecção e instalação</t>
  </si>
  <si>
    <t>Manutenção de tratamento superficial e pintura da área interna do flutuante (tanques de reserva de flutuabilidade)</t>
  </si>
  <si>
    <t>Manutenção de tratamento superficial e pintura da parte externa do flutuante (costados e espelhos de proa e popa) - exceto fundo</t>
  </si>
  <si>
    <t>Manutenção de tratamento superficial e pintura da ponte, convés, casarias e demais estruturas metálicas navais sobre os flutuantes</t>
  </si>
  <si>
    <t>Manutenção de tratamento superficial e pintura do fundo do flutuante</t>
  </si>
  <si>
    <t>Molinete manual para sistema de fundeio com capacidade de tração de 70 kN - fornecimento e instalação</t>
  </si>
  <si>
    <t>Transporte interno em estaleiro para movimentação de peças</t>
  </si>
  <si>
    <t>Tratamento superficial e pintura da ponte e demais estruturas metálicas navais - exceto fundo do flutuante</t>
  </si>
  <si>
    <t>Tratamento superficial e pintura do fundo do flutuante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</si>
</sst>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0"/>
    <numFmt numFmtId="166" formatCode="#,##0.00000"/>
    <numFmt numFmtId="167" formatCode="0.0000"/>
    <numFmt numFmtId="168" formatCode="0.00000"/>
    <numFmt numFmtId="169" formatCode="&quot;R$&quot;\ #,##0.00"/>
    <numFmt numFmtId="170" formatCode="&quot;R$&quot;#,##0.00"/>
    <numFmt numFmtId="171" formatCode="0.0000%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Tahoma"/>
      <family val="2"/>
    </font>
    <font>
      <sz val="8"/>
      <name val="Calibri"/>
      <family val="2"/>
    </font>
    <font>
      <sz val="11"/>
      <name val="Arial"/>
      <family val="2"/>
    </font>
    <font>
      <sz val="8"/>
      <name val="Calibri"/>
      <family val="2"/>
    </font>
    <font>
      <b/>
      <sz val="11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sz val="10"/>
      <name val="Times New Roman"/>
      <family val="1"/>
      <charset val="204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i/>
      <sz val="14"/>
      <color rgb="FF003770"/>
      <name val="Arial Black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2"/>
      <color rgb="FF000000"/>
      <name val="Arial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rgb="FFFFFF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b/>
      <i/>
      <sz val="10"/>
      <color rgb="FF003770"/>
      <name val="Arial Black"/>
      <family val="2"/>
    </font>
    <font>
      <b/>
      <sz val="10"/>
      <color rgb="FF00377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b/>
      <i/>
      <sz val="15"/>
      <color rgb="FF002060"/>
      <name val="Arial Black"/>
      <family val="2"/>
    </font>
    <font>
      <b/>
      <sz val="15"/>
      <color rgb="FF002060"/>
      <name val="Arial Black"/>
      <family val="2"/>
    </font>
    <font>
      <b/>
      <sz val="15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3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sz val="11"/>
      <color indexed="8"/>
      <name val="Arial"/>
      <family val="2"/>
    </font>
    <font>
      <sz val="11"/>
      <color indexed="8"/>
      <name val="Arial"/>
      <family val="1"/>
      <charset val="204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00B05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0A0A0"/>
      </top>
      <bottom style="thin">
        <color rgb="FFA0A0A0"/>
      </bottom>
      <diagonal/>
    </border>
    <border>
      <left/>
      <right/>
      <top style="thin">
        <color rgb="FFA0A0A0"/>
      </top>
      <bottom/>
      <diagonal/>
    </border>
    <border>
      <left/>
      <right/>
      <top/>
      <bottom style="thin">
        <color rgb="FFA0A0A0"/>
      </bottom>
      <diagonal/>
    </border>
  </borders>
  <cellStyleXfs count="36">
    <xf numFmtId="0" fontId="0" fillId="0" borderId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35" fillId="0" borderId="0"/>
    <xf numFmtId="0" fontId="11" fillId="0" borderId="0" applyNumberFormat="0" applyFill="0" applyBorder="0" applyProtection="0">
      <alignment vertical="top" wrapText="1"/>
    </xf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5" fillId="0" borderId="0"/>
    <xf numFmtId="9" fontId="56" fillId="0" borderId="0" applyBorder="0" applyProtection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8" fillId="0" borderId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711">
    <xf numFmtId="0" fontId="0" fillId="0" borderId="0" xfId="0"/>
    <xf numFmtId="0" fontId="19" fillId="2" borderId="1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0" borderId="0" xfId="0" applyFont="1"/>
    <xf numFmtId="0" fontId="20" fillId="3" borderId="2" xfId="0" applyFont="1" applyFill="1" applyBorder="1" applyAlignment="1">
      <alignment horizontal="left" vertical="center" wrapText="1"/>
    </xf>
    <xf numFmtId="0" fontId="20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21" fillId="5" borderId="2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2" fontId="20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left" vertical="center" wrapText="1"/>
    </xf>
    <xf numFmtId="2" fontId="20" fillId="0" borderId="0" xfId="0" applyNumberFormat="1" applyFont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2" fontId="20" fillId="6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wrapText="1"/>
    </xf>
    <xf numFmtId="0" fontId="23" fillId="5" borderId="2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22" fillId="3" borderId="2" xfId="0" applyFont="1" applyFill="1" applyBorder="1" applyAlignment="1">
      <alignment vertical="center" wrapText="1"/>
    </xf>
    <xf numFmtId="2" fontId="20" fillId="0" borderId="0" xfId="0" applyNumberFormat="1" applyFont="1"/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21" fillId="7" borderId="0" xfId="0" applyFont="1" applyFill="1"/>
    <xf numFmtId="0" fontId="21" fillId="8" borderId="0" xfId="0" applyFont="1" applyFill="1"/>
    <xf numFmtId="0" fontId="20" fillId="0" borderId="3" xfId="0" applyFont="1" applyBorder="1"/>
    <xf numFmtId="0" fontId="20" fillId="0" borderId="3" xfId="0" applyFont="1" applyBorder="1" applyAlignment="1">
      <alignment horizontal="right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2" fontId="20" fillId="0" borderId="3" xfId="0" applyNumberFormat="1" applyFont="1" applyBorder="1"/>
    <xf numFmtId="0" fontId="20" fillId="0" borderId="3" xfId="0" applyFont="1" applyBorder="1" applyAlignment="1">
      <alignment horizontal="left" vertical="center" wrapText="1"/>
    </xf>
    <xf numFmtId="0" fontId="20" fillId="0" borderId="0" xfId="0" applyFont="1" applyAlignment="1">
      <alignment horizontal="right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wrapText="1"/>
    </xf>
    <xf numFmtId="0" fontId="19" fillId="0" borderId="3" xfId="0" applyFont="1" applyBorder="1"/>
    <xf numFmtId="0" fontId="19" fillId="0" borderId="3" xfId="0" applyFont="1" applyBorder="1" applyAlignment="1">
      <alignment horizontal="left" indent="1"/>
    </xf>
    <xf numFmtId="0" fontId="23" fillId="8" borderId="0" xfId="0" applyFont="1" applyFill="1"/>
    <xf numFmtId="0" fontId="23" fillId="7" borderId="0" xfId="0" applyFont="1" applyFill="1"/>
    <xf numFmtId="0" fontId="8" fillId="0" borderId="0" xfId="0" applyFont="1"/>
    <xf numFmtId="0" fontId="6" fillId="0" borderId="0" xfId="0" applyFont="1"/>
    <xf numFmtId="0" fontId="8" fillId="0" borderId="3" xfId="0" applyFont="1" applyBorder="1" applyAlignment="1">
      <alignment horizontal="left" indent="1"/>
    </xf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2" fontId="20" fillId="0" borderId="3" xfId="0" applyNumberFormat="1" applyFont="1" applyBorder="1" applyAlignment="1">
      <alignment horizontal="center" vertical="center"/>
    </xf>
    <xf numFmtId="2" fontId="20" fillId="0" borderId="3" xfId="0" applyNumberFormat="1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2" fontId="20" fillId="0" borderId="0" xfId="0" applyNumberFormat="1" applyFont="1" applyAlignment="1">
      <alignment vertical="center"/>
    </xf>
    <xf numFmtId="2" fontId="20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left" vertical="center"/>
    </xf>
    <xf numFmtId="0" fontId="6" fillId="3" borderId="2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1" fillId="0" borderId="0" xfId="0" applyFont="1"/>
    <xf numFmtId="0" fontId="19" fillId="0" borderId="0" xfId="0" applyFont="1" applyAlignment="1">
      <alignment horizontal="center" vertical="center"/>
    </xf>
    <xf numFmtId="0" fontId="24" fillId="5" borderId="0" xfId="0" applyFont="1" applyFill="1"/>
    <xf numFmtId="0" fontId="25" fillId="5" borderId="0" xfId="0" applyFont="1" applyFill="1" applyAlignment="1">
      <alignment horizontal="center" vertical="center"/>
    </xf>
    <xf numFmtId="2" fontId="19" fillId="2" borderId="7" xfId="0" applyNumberFormat="1" applyFont="1" applyFill="1" applyBorder="1" applyAlignment="1">
      <alignment horizontal="center" vertical="center"/>
    </xf>
    <xf numFmtId="2" fontId="21" fillId="5" borderId="8" xfId="0" applyNumberFormat="1" applyFont="1" applyFill="1" applyBorder="1" applyAlignment="1">
      <alignment horizontal="center" vertical="center"/>
    </xf>
    <xf numFmtId="2" fontId="20" fillId="4" borderId="8" xfId="0" applyNumberFormat="1" applyFont="1" applyFill="1" applyBorder="1" applyAlignment="1">
      <alignment horizontal="center" vertical="center"/>
    </xf>
    <xf numFmtId="2" fontId="20" fillId="0" borderId="8" xfId="0" applyNumberFormat="1" applyFont="1" applyBorder="1" applyAlignment="1">
      <alignment horizontal="center" vertical="center"/>
    </xf>
    <xf numFmtId="2" fontId="20" fillId="3" borderId="8" xfId="0" applyNumberFormat="1" applyFont="1" applyFill="1" applyBorder="1" applyAlignment="1">
      <alignment horizontal="center" vertical="center"/>
    </xf>
    <xf numFmtId="44" fontId="20" fillId="5" borderId="5" xfId="1" applyFont="1" applyFill="1" applyBorder="1" applyAlignment="1">
      <alignment horizontal="center" vertical="center"/>
    </xf>
    <xf numFmtId="44" fontId="20" fillId="5" borderId="2" xfId="1" applyFont="1" applyFill="1" applyBorder="1" applyAlignment="1">
      <alignment horizontal="center" vertical="center"/>
    </xf>
    <xf numFmtId="44" fontId="20" fillId="4" borderId="5" xfId="1" applyFont="1" applyFill="1" applyBorder="1" applyAlignment="1">
      <alignment horizontal="center" vertical="center"/>
    </xf>
    <xf numFmtId="44" fontId="20" fillId="4" borderId="2" xfId="1" applyFont="1" applyFill="1" applyBorder="1" applyAlignment="1">
      <alignment horizontal="center" vertical="center"/>
    </xf>
    <xf numFmtId="44" fontId="20" fillId="0" borderId="5" xfId="1" applyFont="1" applyFill="1" applyBorder="1" applyAlignment="1">
      <alignment horizontal="center" vertical="center"/>
    </xf>
    <xf numFmtId="44" fontId="20" fillId="0" borderId="2" xfId="1" applyFont="1" applyFill="1" applyBorder="1" applyAlignment="1">
      <alignment horizontal="center" vertical="center"/>
    </xf>
    <xf numFmtId="44" fontId="18" fillId="4" borderId="5" xfId="1" applyFont="1" applyFill="1" applyBorder="1" applyAlignment="1">
      <alignment horizontal="center" vertical="center"/>
    </xf>
    <xf numFmtId="44" fontId="25" fillId="5" borderId="9" xfId="1" applyFont="1" applyFill="1" applyBorder="1" applyAlignment="1">
      <alignment horizontal="right" vertical="center"/>
    </xf>
    <xf numFmtId="44" fontId="25" fillId="5" borderId="10" xfId="1" applyFont="1" applyFill="1" applyBorder="1" applyAlignment="1">
      <alignment horizontal="center" vertical="center"/>
    </xf>
    <xf numFmtId="44" fontId="18" fillId="0" borderId="0" xfId="1" applyFont="1" applyFill="1" applyBorder="1" applyAlignment="1">
      <alignment horizontal="center" vertical="center"/>
    </xf>
    <xf numFmtId="44" fontId="18" fillId="0" borderId="0" xfId="1" applyFont="1" applyFill="1" applyBorder="1" applyAlignment="1"/>
    <xf numFmtId="44" fontId="20" fillId="5" borderId="11" xfId="1" applyFont="1" applyFill="1" applyBorder="1" applyAlignment="1">
      <alignment horizontal="center" vertical="center"/>
    </xf>
    <xf numFmtId="44" fontId="20" fillId="4" borderId="11" xfId="1" applyFont="1" applyFill="1" applyBorder="1" applyAlignment="1">
      <alignment horizontal="center" vertical="center"/>
    </xf>
    <xf numFmtId="44" fontId="20" fillId="0" borderId="11" xfId="1" applyFont="1" applyFill="1" applyBorder="1" applyAlignment="1">
      <alignment horizontal="center" vertical="center"/>
    </xf>
    <xf numFmtId="44" fontId="25" fillId="5" borderId="10" xfId="1" applyFont="1" applyFill="1" applyBorder="1" applyAlignment="1">
      <alignment horizontal="right" vertical="center"/>
    </xf>
    <xf numFmtId="44" fontId="25" fillId="5" borderId="12" xfId="1" applyFont="1" applyFill="1" applyBorder="1" applyAlignment="1">
      <alignment horizontal="center" vertical="center"/>
    </xf>
    <xf numFmtId="10" fontId="20" fillId="5" borderId="2" xfId="12" applyNumberFormat="1" applyFont="1" applyFill="1" applyBorder="1" applyAlignment="1">
      <alignment horizontal="center" vertical="center"/>
    </xf>
    <xf numFmtId="10" fontId="20" fillId="4" borderId="2" xfId="12" applyNumberFormat="1" applyFont="1" applyFill="1" applyBorder="1" applyAlignment="1">
      <alignment horizontal="center" vertical="center"/>
    </xf>
    <xf numFmtId="10" fontId="20" fillId="0" borderId="2" xfId="12" applyNumberFormat="1" applyFont="1" applyFill="1" applyBorder="1" applyAlignment="1">
      <alignment horizontal="center" vertical="center"/>
    </xf>
    <xf numFmtId="10" fontId="25" fillId="5" borderId="10" xfId="12" applyNumberFormat="1" applyFont="1" applyFill="1" applyBorder="1" applyAlignment="1">
      <alignment horizontal="center" vertical="center"/>
    </xf>
    <xf numFmtId="10" fontId="18" fillId="0" borderId="0" xfId="12" applyNumberFormat="1" applyFont="1" applyFill="1" applyBorder="1" applyAlignment="1">
      <alignment horizontal="center" vertical="center"/>
    </xf>
    <xf numFmtId="10" fontId="18" fillId="0" borderId="0" xfId="12" applyNumberFormat="1" applyFont="1" applyFill="1" applyBorder="1" applyAlignment="1"/>
    <xf numFmtId="44" fontId="0" fillId="0" borderId="0" xfId="0" applyNumberFormat="1"/>
    <xf numFmtId="0" fontId="0" fillId="0" borderId="2" xfId="0" applyBorder="1" applyAlignment="1">
      <alignment horizontal="center"/>
    </xf>
    <xf numFmtId="0" fontId="26" fillId="0" borderId="13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6" fillId="0" borderId="13" xfId="0" applyFont="1" applyBorder="1" applyAlignment="1">
      <alignment horizontal="right" vertical="center"/>
    </xf>
    <xf numFmtId="0" fontId="27" fillId="0" borderId="14" xfId="0" applyFont="1" applyBorder="1" applyAlignment="1">
      <alignment horizontal="left" vertical="center"/>
    </xf>
    <xf numFmtId="0" fontId="22" fillId="0" borderId="15" xfId="0" applyFont="1" applyBorder="1" applyAlignment="1">
      <alignment horizontal="center" vertical="center"/>
    </xf>
    <xf numFmtId="0" fontId="27" fillId="0" borderId="16" xfId="0" applyFont="1" applyBorder="1" applyAlignment="1">
      <alignment horizontal="right" vertical="center"/>
    </xf>
    <xf numFmtId="0" fontId="28" fillId="0" borderId="17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0" fillId="0" borderId="18" xfId="0" applyBorder="1"/>
    <xf numFmtId="0" fontId="29" fillId="0" borderId="17" xfId="0" applyFont="1" applyBorder="1" applyAlignment="1">
      <alignment horizontal="left" vertical="center"/>
    </xf>
    <xf numFmtId="0" fontId="29" fillId="0" borderId="0" xfId="0" applyFont="1" applyAlignment="1">
      <alignment horizontal="right" vertical="center"/>
    </xf>
    <xf numFmtId="166" fontId="29" fillId="0" borderId="0" xfId="0" applyNumberFormat="1" applyFont="1" applyAlignment="1">
      <alignment horizontal="right" vertical="center"/>
    </xf>
    <xf numFmtId="0" fontId="29" fillId="0" borderId="18" xfId="0" applyFont="1" applyBorder="1" applyAlignment="1">
      <alignment horizontal="left" vertical="center"/>
    </xf>
    <xf numFmtId="0" fontId="29" fillId="0" borderId="19" xfId="0" applyFont="1" applyBorder="1" applyAlignment="1">
      <alignment horizontal="left" vertical="center"/>
    </xf>
    <xf numFmtId="0" fontId="26" fillId="0" borderId="18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166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right" vertical="center"/>
    </xf>
    <xf numFmtId="165" fontId="22" fillId="0" borderId="18" xfId="0" applyNumberFormat="1" applyFont="1" applyBorder="1" applyAlignment="1">
      <alignment horizontal="right" vertical="center"/>
    </xf>
    <xf numFmtId="0" fontId="22" fillId="0" borderId="19" xfId="0" applyFont="1" applyBorder="1" applyAlignment="1">
      <alignment horizontal="center" vertical="center"/>
    </xf>
    <xf numFmtId="165" fontId="22" fillId="0" borderId="20" xfId="0" applyNumberFormat="1" applyFont="1" applyBorder="1" applyAlignment="1">
      <alignment horizontal="right" vertical="center"/>
    </xf>
    <xf numFmtId="0" fontId="26" fillId="0" borderId="19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17" xfId="0" applyBorder="1"/>
    <xf numFmtId="165" fontId="26" fillId="0" borderId="20" xfId="0" applyNumberFormat="1" applyFont="1" applyBorder="1" applyAlignment="1">
      <alignment horizontal="right" vertical="center"/>
    </xf>
    <xf numFmtId="165" fontId="26" fillId="0" borderId="18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 vertical="center"/>
    </xf>
    <xf numFmtId="166" fontId="26" fillId="0" borderId="18" xfId="0" applyNumberFormat="1" applyFont="1" applyBorder="1" applyAlignment="1">
      <alignment horizontal="right" vertical="center"/>
    </xf>
    <xf numFmtId="4" fontId="26" fillId="0" borderId="20" xfId="0" applyNumberFormat="1" applyFont="1" applyBorder="1" applyAlignment="1">
      <alignment horizontal="right" vertical="center"/>
    </xf>
    <xf numFmtId="44" fontId="18" fillId="0" borderId="2" xfId="1" applyFont="1" applyBorder="1"/>
    <xf numFmtId="0" fontId="22" fillId="3" borderId="2" xfId="0" applyFont="1" applyFill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center"/>
    </xf>
    <xf numFmtId="4" fontId="0" fillId="0" borderId="2" xfId="0" applyNumberFormat="1" applyBorder="1"/>
    <xf numFmtId="4" fontId="29" fillId="0" borderId="0" xfId="0" applyNumberFormat="1" applyFont="1" applyAlignment="1">
      <alignment horizontal="right" vertical="center"/>
    </xf>
    <xf numFmtId="0" fontId="22" fillId="0" borderId="22" xfId="0" applyFont="1" applyBorder="1" applyAlignment="1">
      <alignment horizontal="center" vertical="center"/>
    </xf>
    <xf numFmtId="4" fontId="26" fillId="0" borderId="23" xfId="0" applyNumberFormat="1" applyFont="1" applyBorder="1" applyAlignment="1">
      <alignment horizontal="right" vertical="center"/>
    </xf>
    <xf numFmtId="0" fontId="22" fillId="0" borderId="19" xfId="0" applyFont="1" applyBorder="1" applyAlignment="1">
      <alignment horizontal="right" vertical="center"/>
    </xf>
    <xf numFmtId="0" fontId="0" fillId="0" borderId="13" xfId="0" applyBorder="1"/>
    <xf numFmtId="0" fontId="0" fillId="0" borderId="20" xfId="0" applyBorder="1"/>
    <xf numFmtId="0" fontId="26" fillId="0" borderId="0" xfId="0" applyFont="1" applyAlignment="1">
      <alignment vertical="center"/>
    </xf>
    <xf numFmtId="0" fontId="26" fillId="0" borderId="13" xfId="0" applyFont="1" applyBorder="1" applyAlignment="1">
      <alignment vertical="center"/>
    </xf>
    <xf numFmtId="0" fontId="26" fillId="0" borderId="20" xfId="0" applyFont="1" applyBorder="1" applyAlignment="1">
      <alignment vertical="center"/>
    </xf>
    <xf numFmtId="0" fontId="26" fillId="0" borderId="19" xfId="0" applyFont="1" applyBorder="1" applyAlignment="1">
      <alignment vertical="center"/>
    </xf>
    <xf numFmtId="0" fontId="29" fillId="0" borderId="13" xfId="0" applyFont="1" applyBorder="1" applyAlignment="1">
      <alignment vertical="center" wrapText="1"/>
    </xf>
    <xf numFmtId="0" fontId="30" fillId="0" borderId="13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26" fillId="0" borderId="21" xfId="0" applyFont="1" applyBorder="1" applyAlignment="1">
      <alignment vertical="center"/>
    </xf>
    <xf numFmtId="0" fontId="26" fillId="0" borderId="24" xfId="0" applyFont="1" applyBorder="1" applyAlignment="1">
      <alignment vertical="center"/>
    </xf>
    <xf numFmtId="0" fontId="26" fillId="0" borderId="25" xfId="0" applyFont="1" applyBorder="1" applyAlignment="1">
      <alignment vertical="center"/>
    </xf>
    <xf numFmtId="0" fontId="26" fillId="0" borderId="26" xfId="0" applyFont="1" applyBorder="1" applyAlignment="1">
      <alignment vertical="center"/>
    </xf>
    <xf numFmtId="0" fontId="26" fillId="0" borderId="27" xfId="0" applyFont="1" applyBorder="1" applyAlignment="1">
      <alignment vertical="center"/>
    </xf>
    <xf numFmtId="0" fontId="0" fillId="9" borderId="0" xfId="0" applyFill="1"/>
    <xf numFmtId="0" fontId="22" fillId="0" borderId="26" xfId="0" applyFont="1" applyBorder="1" applyAlignment="1">
      <alignment horizontal="right" vertical="center"/>
    </xf>
    <xf numFmtId="0" fontId="0" fillId="0" borderId="27" xfId="0" applyBorder="1"/>
    <xf numFmtId="0" fontId="0" fillId="0" borderId="28" xfId="0" applyBorder="1"/>
    <xf numFmtId="0" fontId="27" fillId="0" borderId="19" xfId="0" applyFont="1" applyBorder="1" applyAlignment="1">
      <alignment horizontal="left" vertical="center"/>
    </xf>
    <xf numFmtId="0" fontId="27" fillId="0" borderId="20" xfId="0" applyFont="1" applyBorder="1" applyAlignment="1">
      <alignment horizontal="right" vertical="center"/>
    </xf>
    <xf numFmtId="165" fontId="22" fillId="0" borderId="13" xfId="0" applyNumberFormat="1" applyFont="1" applyBorder="1" applyAlignment="1">
      <alignment horizontal="right" vertical="center"/>
    </xf>
    <xf numFmtId="165" fontId="26" fillId="0" borderId="13" xfId="0" applyNumberFormat="1" applyFont="1" applyBorder="1" applyAlignment="1">
      <alignment horizontal="right" vertical="center"/>
    </xf>
    <xf numFmtId="165" fontId="26" fillId="0" borderId="0" xfId="0" applyNumberFormat="1" applyFont="1" applyAlignment="1">
      <alignment horizontal="right" vertical="center"/>
    </xf>
    <xf numFmtId="166" fontId="26" fillId="0" borderId="0" xfId="0" applyNumberFormat="1" applyFont="1" applyAlignment="1">
      <alignment horizontal="right" vertical="center"/>
    </xf>
    <xf numFmtId="4" fontId="26" fillId="0" borderId="13" xfId="0" applyNumberFormat="1" applyFont="1" applyBorder="1" applyAlignment="1">
      <alignment horizontal="right" vertical="center"/>
    </xf>
    <xf numFmtId="166" fontId="0" fillId="0" borderId="2" xfId="0" applyNumberFormat="1" applyBorder="1" applyAlignment="1">
      <alignment horizontal="center"/>
    </xf>
    <xf numFmtId="0" fontId="0" fillId="0" borderId="2" xfId="0" applyBorder="1"/>
    <xf numFmtId="44" fontId="18" fillId="0" borderId="2" xfId="1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44" fontId="18" fillId="0" borderId="11" xfId="1" applyFont="1" applyBorder="1" applyAlignment="1">
      <alignment horizontal="center"/>
    </xf>
    <xf numFmtId="0" fontId="0" fillId="0" borderId="11" xfId="0" applyBorder="1"/>
    <xf numFmtId="44" fontId="18" fillId="0" borderId="11" xfId="1" applyFont="1" applyBorder="1"/>
    <xf numFmtId="0" fontId="18" fillId="0" borderId="30" xfId="1" applyNumberFormat="1" applyFon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10" borderId="34" xfId="0" applyFill="1" applyBorder="1"/>
    <xf numFmtId="0" fontId="31" fillId="10" borderId="35" xfId="0" applyFont="1" applyFill="1" applyBorder="1" applyAlignment="1">
      <alignment horizontal="left" vertical="center"/>
    </xf>
    <xf numFmtId="0" fontId="0" fillId="10" borderId="36" xfId="0" applyFill="1" applyBorder="1" applyAlignment="1">
      <alignment horizontal="center"/>
    </xf>
    <xf numFmtId="2" fontId="0" fillId="10" borderId="37" xfId="0" applyNumberFormat="1" applyFill="1" applyBorder="1" applyAlignment="1">
      <alignment horizontal="center" vertical="center"/>
    </xf>
    <xf numFmtId="44" fontId="18" fillId="10" borderId="35" xfId="1" applyFont="1" applyFill="1" applyBorder="1" applyAlignment="1">
      <alignment horizontal="center" vertical="center"/>
    </xf>
    <xf numFmtId="10" fontId="18" fillId="10" borderId="35" xfId="12" applyNumberFormat="1" applyFont="1" applyFill="1" applyBorder="1" applyAlignment="1">
      <alignment horizontal="center" vertical="center"/>
    </xf>
    <xf numFmtId="44" fontId="18" fillId="10" borderId="38" xfId="1" applyFont="1" applyFill="1" applyBorder="1" applyAlignment="1">
      <alignment horizontal="center" vertical="center"/>
    </xf>
    <xf numFmtId="0" fontId="20" fillId="3" borderId="39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left" vertical="center" wrapText="1"/>
    </xf>
    <xf numFmtId="0" fontId="6" fillId="3" borderId="40" xfId="0" applyFont="1" applyFill="1" applyBorder="1" applyAlignment="1">
      <alignment horizontal="center" vertical="center"/>
    </xf>
    <xf numFmtId="44" fontId="20" fillId="0" borderId="40" xfId="1" applyFont="1" applyFill="1" applyBorder="1" applyAlignment="1">
      <alignment horizontal="center" vertical="center"/>
    </xf>
    <xf numFmtId="10" fontId="20" fillId="0" borderId="40" xfId="12" applyNumberFormat="1" applyFont="1" applyFill="1" applyBorder="1" applyAlignment="1">
      <alignment horizontal="center" vertical="center"/>
    </xf>
    <xf numFmtId="44" fontId="20" fillId="0" borderId="41" xfId="1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left" vertical="center" wrapText="1"/>
    </xf>
    <xf numFmtId="0" fontId="6" fillId="3" borderId="42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right" vertical="center"/>
    </xf>
    <xf numFmtId="10" fontId="25" fillId="5" borderId="43" xfId="12" applyNumberFormat="1" applyFont="1" applyFill="1" applyBorder="1" applyAlignment="1">
      <alignment horizontal="center" vertical="center"/>
    </xf>
    <xf numFmtId="0" fontId="0" fillId="0" borderId="44" xfId="0" applyBorder="1"/>
    <xf numFmtId="0" fontId="32" fillId="0" borderId="44" xfId="0" applyFont="1" applyBorder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2" fontId="20" fillId="3" borderId="41" xfId="0" applyNumberFormat="1" applyFont="1" applyFill="1" applyBorder="1" applyAlignment="1">
      <alignment horizontal="center" vertical="center"/>
    </xf>
    <xf numFmtId="2" fontId="20" fillId="3" borderId="11" xfId="0" applyNumberFormat="1" applyFont="1" applyFill="1" applyBorder="1" applyAlignment="1">
      <alignment horizontal="center" vertical="center"/>
    </xf>
    <xf numFmtId="2" fontId="20" fillId="3" borderId="30" xfId="0" applyNumberFormat="1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left" vertical="center"/>
    </xf>
    <xf numFmtId="0" fontId="0" fillId="3" borderId="27" xfId="0" applyFill="1" applyBorder="1"/>
    <xf numFmtId="0" fontId="29" fillId="3" borderId="27" xfId="0" applyFont="1" applyFill="1" applyBorder="1" applyAlignment="1">
      <alignment horizontal="right" vertical="center"/>
    </xf>
    <xf numFmtId="166" fontId="29" fillId="3" borderId="27" xfId="0" applyNumberFormat="1" applyFont="1" applyFill="1" applyBorder="1" applyAlignment="1">
      <alignment horizontal="right" vertical="center"/>
    </xf>
    <xf numFmtId="0" fontId="29" fillId="3" borderId="28" xfId="0" applyFont="1" applyFill="1" applyBorder="1" applyAlignment="1">
      <alignment horizontal="left" vertical="center"/>
    </xf>
    <xf numFmtId="0" fontId="29" fillId="3" borderId="19" xfId="0" applyFont="1" applyFill="1" applyBorder="1" applyAlignment="1">
      <alignment horizontal="left" vertical="center"/>
    </xf>
    <xf numFmtId="0" fontId="29" fillId="3" borderId="13" xfId="0" applyFont="1" applyFill="1" applyBorder="1" applyAlignment="1">
      <alignment vertical="center" wrapText="1"/>
    </xf>
    <xf numFmtId="0" fontId="30" fillId="3" borderId="13" xfId="0" applyFont="1" applyFill="1" applyBorder="1" applyAlignment="1">
      <alignment vertical="center"/>
    </xf>
    <xf numFmtId="0" fontId="30" fillId="3" borderId="20" xfId="0" applyFont="1" applyFill="1" applyBorder="1" applyAlignment="1">
      <alignment vertical="center"/>
    </xf>
    <xf numFmtId="0" fontId="26" fillId="3" borderId="19" xfId="0" applyFont="1" applyFill="1" applyBorder="1" applyAlignment="1">
      <alignment vertical="center"/>
    </xf>
    <xf numFmtId="0" fontId="26" fillId="3" borderId="13" xfId="0" applyFont="1" applyFill="1" applyBorder="1" applyAlignment="1">
      <alignment vertical="center"/>
    </xf>
    <xf numFmtId="0" fontId="0" fillId="3" borderId="0" xfId="0" applyFill="1"/>
    <xf numFmtId="0" fontId="26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 vertical="center"/>
    </xf>
    <xf numFmtId="0" fontId="22" fillId="3" borderId="17" xfId="0" applyFont="1" applyFill="1" applyBorder="1" applyAlignment="1">
      <alignment vertical="center"/>
    </xf>
    <xf numFmtId="0" fontId="22" fillId="3" borderId="19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165" fontId="22" fillId="3" borderId="20" xfId="0" applyNumberFormat="1" applyFont="1" applyFill="1" applyBorder="1" applyAlignment="1">
      <alignment horizontal="right" vertical="center"/>
    </xf>
    <xf numFmtId="0" fontId="26" fillId="3" borderId="19" xfId="0" applyFont="1" applyFill="1" applyBorder="1" applyAlignment="1">
      <alignment horizontal="left" vertical="center"/>
    </xf>
    <xf numFmtId="0" fontId="26" fillId="3" borderId="13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vertical="center"/>
    </xf>
    <xf numFmtId="0" fontId="0" fillId="3" borderId="17" xfId="0" applyFill="1" applyBorder="1"/>
    <xf numFmtId="165" fontId="22" fillId="3" borderId="18" xfId="0" applyNumberFormat="1" applyFont="1" applyFill="1" applyBorder="1" applyAlignment="1">
      <alignment horizontal="right" vertical="center"/>
    </xf>
    <xf numFmtId="165" fontId="26" fillId="3" borderId="20" xfId="0" applyNumberFormat="1" applyFont="1" applyFill="1" applyBorder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166" fontId="26" fillId="3" borderId="18" xfId="0" applyNumberFormat="1" applyFont="1" applyFill="1" applyBorder="1" applyAlignment="1">
      <alignment horizontal="right" vertical="center"/>
    </xf>
    <xf numFmtId="0" fontId="26" fillId="3" borderId="13" xfId="0" applyFont="1" applyFill="1" applyBorder="1" applyAlignment="1">
      <alignment horizontal="right" vertical="center"/>
    </xf>
    <xf numFmtId="0" fontId="22" fillId="3" borderId="17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left" vertical="center" wrapText="1"/>
    </xf>
    <xf numFmtId="166" fontId="22" fillId="3" borderId="0" xfId="0" applyNumberFormat="1" applyFont="1" applyFill="1" applyAlignment="1">
      <alignment horizontal="center" vertical="center"/>
    </xf>
    <xf numFmtId="165" fontId="22" fillId="3" borderId="0" xfId="0" applyNumberFormat="1" applyFont="1" applyFill="1" applyAlignment="1">
      <alignment horizontal="right" vertical="center"/>
    </xf>
    <xf numFmtId="0" fontId="0" fillId="3" borderId="18" xfId="0" applyFill="1" applyBorder="1"/>
    <xf numFmtId="4" fontId="26" fillId="3" borderId="20" xfId="0" applyNumberFormat="1" applyFont="1" applyFill="1" applyBorder="1" applyAlignment="1">
      <alignment horizontal="right" vertical="center"/>
    </xf>
    <xf numFmtId="0" fontId="0" fillId="3" borderId="24" xfId="0" applyFill="1" applyBorder="1"/>
    <xf numFmtId="0" fontId="0" fillId="0" borderId="24" xfId="0" applyBorder="1"/>
    <xf numFmtId="0" fontId="26" fillId="0" borderId="25" xfId="0" applyFont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/>
    </xf>
    <xf numFmtId="44" fontId="18" fillId="2" borderId="39" xfId="1" applyFont="1" applyFill="1" applyBorder="1" applyAlignment="1"/>
    <xf numFmtId="44" fontId="18" fillId="2" borderId="40" xfId="1" applyFont="1" applyFill="1" applyBorder="1" applyAlignment="1"/>
    <xf numFmtId="10" fontId="18" fillId="2" borderId="40" xfId="12" applyNumberFormat="1" applyFont="1" applyFill="1" applyBorder="1" applyAlignment="1"/>
    <xf numFmtId="44" fontId="20" fillId="2" borderId="41" xfId="1" applyFont="1" applyFill="1" applyBorder="1" applyAlignment="1"/>
    <xf numFmtId="44" fontId="19" fillId="2" borderId="5" xfId="1" applyFont="1" applyFill="1" applyBorder="1" applyAlignment="1">
      <alignment horizontal="center" vertical="center"/>
    </xf>
    <xf numFmtId="44" fontId="19" fillId="2" borderId="2" xfId="1" applyFont="1" applyFill="1" applyBorder="1" applyAlignment="1">
      <alignment horizontal="center" vertical="center" wrapText="1"/>
    </xf>
    <xf numFmtId="10" fontId="19" fillId="2" borderId="2" xfId="12" applyNumberFormat="1" applyFont="1" applyFill="1" applyBorder="1" applyAlignment="1">
      <alignment horizontal="center" vertical="center"/>
    </xf>
    <xf numFmtId="44" fontId="19" fillId="2" borderId="11" xfId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7"/>
    <xf numFmtId="0" fontId="18" fillId="0" borderId="0" xfId="7" applyAlignment="1">
      <alignment horizontal="center"/>
    </xf>
    <xf numFmtId="0" fontId="38" fillId="0" borderId="2" xfId="7" applyFont="1" applyBorder="1" applyAlignment="1">
      <alignment horizontal="center"/>
    </xf>
    <xf numFmtId="0" fontId="38" fillId="0" borderId="76" xfId="7" applyFont="1" applyBorder="1" applyAlignment="1">
      <alignment horizontal="center"/>
    </xf>
    <xf numFmtId="0" fontId="39" fillId="0" borderId="56" xfId="7" applyFont="1" applyBorder="1"/>
    <xf numFmtId="0" fontId="39" fillId="0" borderId="10" xfId="7" applyFont="1" applyBorder="1" applyAlignment="1">
      <alignment horizontal="center"/>
    </xf>
    <xf numFmtId="10" fontId="39" fillId="0" borderId="10" xfId="14" applyNumberFormat="1" applyFont="1" applyBorder="1" applyAlignment="1">
      <alignment horizontal="center"/>
    </xf>
    <xf numFmtId="0" fontId="39" fillId="0" borderId="57" xfId="7" applyFont="1" applyBorder="1" applyAlignment="1">
      <alignment horizontal="center"/>
    </xf>
    <xf numFmtId="10" fontId="39" fillId="0" borderId="57" xfId="14" applyNumberFormat="1" applyFont="1" applyBorder="1" applyAlignment="1">
      <alignment horizontal="center"/>
    </xf>
    <xf numFmtId="10" fontId="38" fillId="0" borderId="58" xfId="14" applyNumberFormat="1" applyFont="1" applyBorder="1" applyAlignment="1">
      <alignment horizontal="center"/>
    </xf>
    <xf numFmtId="0" fontId="39" fillId="0" borderId="10" xfId="7" applyFont="1" applyBorder="1" applyAlignment="1">
      <alignment horizontal="center" vertical="center"/>
    </xf>
    <xf numFmtId="10" fontId="39" fillId="0" borderId="59" xfId="14" applyNumberFormat="1" applyFont="1" applyBorder="1" applyAlignment="1">
      <alignment horizontal="center"/>
    </xf>
    <xf numFmtId="2" fontId="18" fillId="0" borderId="0" xfId="7" applyNumberFormat="1"/>
    <xf numFmtId="0" fontId="39" fillId="0" borderId="57" xfId="7" applyFont="1" applyBorder="1" applyAlignment="1">
      <alignment horizontal="center" vertical="center"/>
    </xf>
    <xf numFmtId="10" fontId="39" fillId="0" borderId="60" xfId="14" applyNumberFormat="1" applyFont="1" applyBorder="1" applyAlignment="1">
      <alignment horizontal="center"/>
    </xf>
    <xf numFmtId="168" fontId="18" fillId="0" borderId="0" xfId="7" applyNumberFormat="1"/>
    <xf numFmtId="167" fontId="18" fillId="0" borderId="0" xfId="7" applyNumberFormat="1"/>
    <xf numFmtId="10" fontId="38" fillId="0" borderId="60" xfId="14" applyNumberFormat="1" applyFont="1" applyBorder="1" applyAlignment="1">
      <alignment horizontal="center"/>
    </xf>
    <xf numFmtId="0" fontId="37" fillId="5" borderId="58" xfId="7" applyFont="1" applyFill="1" applyBorder="1" applyAlignment="1">
      <alignment horizontal="center" vertical="center" wrapText="1"/>
    </xf>
    <xf numFmtId="0" fontId="37" fillId="5" borderId="77" xfId="7" applyFont="1" applyFill="1" applyBorder="1" applyAlignment="1">
      <alignment horizontal="center" vertical="center" wrapText="1"/>
    </xf>
    <xf numFmtId="10" fontId="37" fillId="5" borderId="77" xfId="14" applyNumberFormat="1" applyFont="1" applyFill="1" applyBorder="1" applyAlignment="1">
      <alignment horizontal="center" vertical="center" wrapText="1"/>
    </xf>
    <xf numFmtId="10" fontId="37" fillId="5" borderId="78" xfId="14" applyNumberFormat="1" applyFont="1" applyFill="1" applyBorder="1" applyAlignment="1">
      <alignment horizontal="center" vertical="center" wrapText="1"/>
    </xf>
    <xf numFmtId="49" fontId="40" fillId="5" borderId="8" xfId="10" applyNumberFormat="1" applyFont="1" applyFill="1" applyBorder="1" applyAlignment="1">
      <alignment vertical="center"/>
    </xf>
    <xf numFmtId="49" fontId="40" fillId="5" borderId="3" xfId="10" applyNumberFormat="1" applyFont="1" applyFill="1" applyBorder="1" applyAlignment="1">
      <alignment vertical="center"/>
    </xf>
    <xf numFmtId="49" fontId="41" fillId="5" borderId="45" xfId="10" applyNumberFormat="1" applyFont="1" applyFill="1" applyBorder="1" applyAlignment="1">
      <alignment vertical="center"/>
    </xf>
    <xf numFmtId="49" fontId="12" fillId="0" borderId="0" xfId="10" applyNumberFormat="1" applyFont="1" applyBorder="1" applyAlignment="1">
      <alignment vertical="center"/>
    </xf>
    <xf numFmtId="49" fontId="12" fillId="0" borderId="44" xfId="15" applyNumberFormat="1" applyFont="1" applyFill="1" applyBorder="1" applyAlignment="1">
      <alignment horizontal="center" vertical="center"/>
    </xf>
    <xf numFmtId="49" fontId="13" fillId="2" borderId="2" xfId="10" applyNumberFormat="1" applyFont="1" applyFill="1" applyBorder="1" applyAlignment="1">
      <alignment horizontal="center" vertical="center"/>
    </xf>
    <xf numFmtId="49" fontId="12" fillId="0" borderId="3" xfId="10" applyNumberFormat="1" applyFont="1" applyFill="1" applyBorder="1" applyAlignment="1">
      <alignment horizontal="center" vertical="center" wrapText="1"/>
    </xf>
    <xf numFmtId="49" fontId="12" fillId="0" borderId="2" xfId="10" applyNumberFormat="1" applyFont="1" applyFill="1" applyBorder="1" applyAlignment="1">
      <alignment horizontal="center" vertical="center" wrapText="1"/>
    </xf>
    <xf numFmtId="49" fontId="12" fillId="0" borderId="45" xfId="10" applyNumberFormat="1" applyFont="1" applyFill="1" applyBorder="1" applyAlignment="1">
      <alignment horizontal="center" vertical="center" wrapText="1"/>
    </xf>
    <xf numFmtId="49" fontId="12" fillId="0" borderId="44" xfId="10" applyNumberFormat="1" applyFont="1" applyFill="1" applyBorder="1" applyAlignment="1">
      <alignment horizontal="center" vertical="center" wrapText="1"/>
    </xf>
    <xf numFmtId="49" fontId="12" fillId="0" borderId="0" xfId="10" applyNumberFormat="1" applyFont="1" applyFill="1" applyBorder="1" applyAlignment="1">
      <alignment vertical="center"/>
    </xf>
    <xf numFmtId="49" fontId="41" fillId="5" borderId="3" xfId="10" applyNumberFormat="1" applyFont="1" applyFill="1" applyBorder="1" applyAlignment="1">
      <alignment vertical="center"/>
    </xf>
    <xf numFmtId="49" fontId="12" fillId="3" borderId="2" xfId="10" applyNumberFormat="1" applyFont="1" applyFill="1" applyBorder="1" applyAlignment="1">
      <alignment horizontal="center" vertical="center"/>
    </xf>
    <xf numFmtId="49" fontId="13" fillId="2" borderId="2" xfId="10" applyNumberFormat="1" applyFont="1" applyFill="1" applyBorder="1" applyAlignment="1">
      <alignment horizontal="center" vertical="center" wrapText="1"/>
    </xf>
    <xf numFmtId="49" fontId="12" fillId="3" borderId="2" xfId="10" applyNumberFormat="1" applyFont="1" applyFill="1" applyBorder="1" applyAlignment="1">
      <alignment horizontal="center" vertical="center" wrapText="1"/>
    </xf>
    <xf numFmtId="49" fontId="14" fillId="0" borderId="0" xfId="10" applyNumberFormat="1" applyFont="1" applyFill="1" applyBorder="1" applyAlignment="1">
      <alignment vertical="center"/>
    </xf>
    <xf numFmtId="49" fontId="13" fillId="0" borderId="0" xfId="15" applyNumberFormat="1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vertical="center"/>
    </xf>
    <xf numFmtId="49" fontId="13" fillId="0" borderId="0" xfId="2" applyNumberFormat="1" applyFont="1" applyFill="1" applyBorder="1" applyAlignment="1">
      <alignment vertical="center"/>
    </xf>
    <xf numFmtId="49" fontId="42" fillId="0" borderId="0" xfId="2" applyNumberFormat="1" applyFont="1" applyFill="1" applyBorder="1" applyAlignment="1">
      <alignment vertical="center"/>
    </xf>
    <xf numFmtId="49" fontId="42" fillId="0" borderId="0" xfId="15" applyNumberFormat="1" applyFont="1" applyFill="1" applyBorder="1" applyAlignment="1">
      <alignment horizontal="left" vertical="center"/>
    </xf>
    <xf numFmtId="49" fontId="12" fillId="0" borderId="0" xfId="15" applyNumberFormat="1" applyFont="1" applyFill="1" applyBorder="1" applyAlignment="1">
      <alignment horizontal="left" vertical="center"/>
    </xf>
    <xf numFmtId="49" fontId="13" fillId="0" borderId="0" xfId="10" applyNumberFormat="1" applyFont="1" applyFill="1" applyBorder="1" applyAlignment="1">
      <alignment vertical="center"/>
    </xf>
    <xf numFmtId="49" fontId="12" fillId="0" borderId="0" xfId="10" applyNumberFormat="1" applyFont="1" applyFill="1" applyBorder="1" applyAlignment="1">
      <alignment horizontal="center" vertical="center"/>
    </xf>
    <xf numFmtId="9" fontId="18" fillId="0" borderId="25" xfId="7" applyNumberFormat="1" applyBorder="1" applyAlignment="1">
      <alignment horizontal="center"/>
    </xf>
    <xf numFmtId="0" fontId="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11" borderId="26" xfId="11" applyFont="1" applyFill="1" applyBorder="1" applyAlignment="1">
      <alignment horizontal="left" vertical="top"/>
    </xf>
    <xf numFmtId="0" fontId="15" fillId="11" borderId="27" xfId="11" applyFont="1" applyFill="1" applyBorder="1" applyAlignment="1">
      <alignment horizontal="left" vertical="center"/>
    </xf>
    <xf numFmtId="0" fontId="17" fillId="11" borderId="0" xfId="11" applyFont="1" applyFill="1" applyAlignment="1">
      <alignment horizontal="center" vertical="center"/>
    </xf>
    <xf numFmtId="0" fontId="17" fillId="11" borderId="0" xfId="11" applyFont="1" applyFill="1" applyAlignment="1">
      <alignment horizontal="center" vertical="center" wrapText="1"/>
    </xf>
    <xf numFmtId="0" fontId="17" fillId="11" borderId="0" xfId="11" applyFont="1" applyFill="1" applyAlignment="1">
      <alignment horizontal="right" vertical="center"/>
    </xf>
    <xf numFmtId="49" fontId="15" fillId="11" borderId="0" xfId="11" applyNumberFormat="1" applyFont="1" applyFill="1" applyAlignment="1">
      <alignment horizontal="left" vertical="center"/>
    </xf>
    <xf numFmtId="49" fontId="15" fillId="4" borderId="18" xfId="11" applyNumberFormat="1" applyFont="1" applyFill="1" applyBorder="1" applyAlignment="1">
      <alignment horizontal="right" vertical="center"/>
    </xf>
    <xf numFmtId="0" fontId="17" fillId="4" borderId="0" xfId="11" applyFont="1" applyFill="1" applyAlignment="1">
      <alignment horizontal="center" vertical="center"/>
    </xf>
    <xf numFmtId="0" fontId="17" fillId="4" borderId="0" xfId="11" applyFont="1" applyFill="1" applyAlignment="1">
      <alignment horizontal="center" vertical="center" wrapText="1"/>
    </xf>
    <xf numFmtId="49" fontId="15" fillId="4" borderId="0" xfId="11" applyNumberFormat="1" applyFont="1" applyFill="1" applyAlignment="1">
      <alignment horizontal="center" vertical="center"/>
    </xf>
    <xf numFmtId="0" fontId="15" fillId="11" borderId="17" xfId="11" applyFont="1" applyFill="1" applyBorder="1" applyAlignment="1">
      <alignment horizontal="left" vertical="top"/>
    </xf>
    <xf numFmtId="0" fontId="15" fillId="11" borderId="0" xfId="11" applyFont="1" applyFill="1" applyAlignment="1">
      <alignment horizontal="left" vertical="center"/>
    </xf>
    <xf numFmtId="4" fontId="17" fillId="11" borderId="0" xfId="11" applyNumberFormat="1" applyFont="1" applyFill="1" applyAlignment="1">
      <alignment horizontal="center" vertical="center"/>
    </xf>
    <xf numFmtId="0" fontId="2" fillId="4" borderId="0" xfId="8" applyFill="1" applyAlignment="1">
      <alignment vertical="center"/>
    </xf>
    <xf numFmtId="0" fontId="15" fillId="4" borderId="18" xfId="11" applyFont="1" applyFill="1" applyBorder="1" applyAlignment="1">
      <alignment horizontal="right" vertical="center"/>
    </xf>
    <xf numFmtId="4" fontId="17" fillId="4" borderId="0" xfId="11" applyNumberFormat="1" applyFont="1" applyFill="1" applyAlignment="1">
      <alignment horizontal="center" vertical="center"/>
    </xf>
    <xf numFmtId="0" fontId="2" fillId="11" borderId="0" xfId="0" applyFont="1" applyFill="1" applyAlignment="1">
      <alignment vertical="center"/>
    </xf>
    <xf numFmtId="0" fontId="2" fillId="4" borderId="18" xfId="8" applyFill="1" applyBorder="1" applyAlignment="1">
      <alignment vertical="center"/>
    </xf>
    <xf numFmtId="0" fontId="15" fillId="11" borderId="19" xfId="11" applyFont="1" applyFill="1" applyBorder="1" applyAlignment="1">
      <alignment horizontal="left" vertical="top"/>
    </xf>
    <xf numFmtId="0" fontId="15" fillId="11" borderId="13" xfId="11" applyFont="1" applyFill="1" applyBorder="1" applyAlignment="1">
      <alignment horizontal="left" vertical="center"/>
    </xf>
    <xf numFmtId="0" fontId="17" fillId="11" borderId="13" xfId="11" applyFont="1" applyFill="1" applyBorder="1" applyAlignment="1">
      <alignment horizontal="center" vertical="center"/>
    </xf>
    <xf numFmtId="0" fontId="17" fillId="11" borderId="13" xfId="11" applyFont="1" applyFill="1" applyBorder="1" applyAlignment="1">
      <alignment horizontal="center" vertical="center" wrapText="1"/>
    </xf>
    <xf numFmtId="4" fontId="17" fillId="11" borderId="13" xfId="11" applyNumberFormat="1" applyFont="1" applyFill="1" applyBorder="1" applyAlignment="1">
      <alignment horizontal="center" vertical="center"/>
    </xf>
    <xf numFmtId="0" fontId="2" fillId="11" borderId="13" xfId="0" applyFont="1" applyFill="1" applyBorder="1" applyAlignment="1">
      <alignment vertical="center"/>
    </xf>
    <xf numFmtId="0" fontId="2" fillId="4" borderId="20" xfId="8" applyFill="1" applyBorder="1" applyAlignment="1">
      <alignment vertical="center"/>
    </xf>
    <xf numFmtId="0" fontId="17" fillId="4" borderId="13" xfId="11" applyFont="1" applyFill="1" applyBorder="1" applyAlignment="1">
      <alignment horizontal="center" vertical="center"/>
    </xf>
    <xf numFmtId="0" fontId="17" fillId="4" borderId="13" xfId="11" applyFont="1" applyFill="1" applyBorder="1" applyAlignment="1">
      <alignment horizontal="center" vertical="center" wrapText="1"/>
    </xf>
    <xf numFmtId="4" fontId="17" fillId="4" borderId="13" xfId="11" applyNumberFormat="1" applyFont="1" applyFill="1" applyBorder="1" applyAlignment="1">
      <alignment horizontal="center" vertical="center"/>
    </xf>
    <xf numFmtId="0" fontId="2" fillId="4" borderId="13" xfId="8" applyFill="1" applyBorder="1" applyAlignment="1">
      <alignment vertical="center"/>
    </xf>
    <xf numFmtId="0" fontId="17" fillId="3" borderId="0" xfId="11" applyFont="1" applyFill="1" applyAlignment="1">
      <alignment vertical="center"/>
    </xf>
    <xf numFmtId="0" fontId="17" fillId="3" borderId="0" xfId="11" applyFont="1" applyFill="1" applyAlignment="1">
      <alignment horizontal="center" vertical="center"/>
    </xf>
    <xf numFmtId="0" fontId="17" fillId="3" borderId="0" xfId="11" applyFont="1" applyFill="1" applyAlignment="1">
      <alignment horizontal="left" vertical="center"/>
    </xf>
    <xf numFmtId="0" fontId="17" fillId="3" borderId="0" xfId="11" applyFont="1" applyFill="1" applyAlignment="1">
      <alignment horizontal="center" vertical="center" wrapText="1"/>
    </xf>
    <xf numFmtId="4" fontId="17" fillId="3" borderId="0" xfId="11" applyNumberFormat="1" applyFont="1" applyFill="1" applyAlignment="1">
      <alignment horizontal="center" vertical="center"/>
    </xf>
    <xf numFmtId="0" fontId="10" fillId="0" borderId="0" xfId="8" applyFont="1" applyAlignment="1">
      <alignment vertical="center"/>
    </xf>
    <xf numFmtId="3" fontId="17" fillId="4" borderId="63" xfId="8" applyNumberFormat="1" applyFont="1" applyFill="1" applyBorder="1" applyAlignment="1">
      <alignment horizontal="center" vertical="center" wrapText="1"/>
    </xf>
    <xf numFmtId="9" fontId="15" fillId="3" borderId="45" xfId="13" applyFont="1" applyFill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3" borderId="45" xfId="0" applyFont="1" applyFill="1" applyBorder="1" applyAlignment="1">
      <alignment horizontal="right" vertical="center"/>
    </xf>
    <xf numFmtId="169" fontId="15" fillId="0" borderId="64" xfId="0" applyNumberFormat="1" applyFont="1" applyBorder="1" applyAlignment="1">
      <alignment horizontal="center" vertical="center"/>
    </xf>
    <xf numFmtId="169" fontId="15" fillId="0" borderId="2" xfId="0" applyNumberFormat="1" applyFont="1" applyBorder="1" applyAlignment="1">
      <alignment horizontal="center" vertical="center"/>
    </xf>
    <xf numFmtId="169" fontId="15" fillId="3" borderId="45" xfId="0" applyNumberFormat="1" applyFont="1" applyFill="1" applyBorder="1" applyAlignment="1">
      <alignment horizontal="right" vertical="center"/>
    </xf>
    <xf numFmtId="170" fontId="15" fillId="0" borderId="0" xfId="0" applyNumberFormat="1" applyFont="1" applyAlignment="1">
      <alignment vertical="center"/>
    </xf>
    <xf numFmtId="0" fontId="15" fillId="5" borderId="5" xfId="0" applyFont="1" applyFill="1" applyBorder="1" applyAlignment="1">
      <alignment horizontal="center" vertical="center"/>
    </xf>
    <xf numFmtId="169" fontId="15" fillId="3" borderId="5" xfId="0" applyNumberFormat="1" applyFont="1" applyFill="1" applyBorder="1" applyAlignment="1">
      <alignment horizontal="center" vertical="center"/>
    </xf>
    <xf numFmtId="169" fontId="15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169" fontId="15" fillId="0" borderId="11" xfId="0" applyNumberFormat="1" applyFont="1" applyBorder="1" applyAlignment="1">
      <alignment horizontal="center" vertical="center"/>
    </xf>
    <xf numFmtId="169" fontId="15" fillId="0" borderId="5" xfId="0" applyNumberFormat="1" applyFont="1" applyBorder="1" applyAlignment="1">
      <alignment horizontal="center" vertical="center"/>
    </xf>
    <xf numFmtId="10" fontId="15" fillId="3" borderId="39" xfId="13" applyNumberFormat="1" applyFont="1" applyFill="1" applyBorder="1" applyAlignment="1">
      <alignment horizontal="center" vertical="center"/>
    </xf>
    <xf numFmtId="10" fontId="15" fillId="3" borderId="40" xfId="13" applyNumberFormat="1" applyFont="1" applyFill="1" applyBorder="1" applyAlignment="1">
      <alignment horizontal="center" vertical="center"/>
    </xf>
    <xf numFmtId="169" fontId="15" fillId="0" borderId="29" xfId="0" applyNumberFormat="1" applyFont="1" applyBorder="1" applyAlignment="1">
      <alignment horizontal="center" vertical="center"/>
    </xf>
    <xf numFmtId="169" fontId="15" fillId="3" borderId="42" xfId="13" applyNumberFormat="1" applyFont="1" applyFill="1" applyBorder="1" applyAlignment="1">
      <alignment horizontal="center" vertical="center"/>
    </xf>
    <xf numFmtId="169" fontId="15" fillId="0" borderId="10" xfId="0" applyNumberFormat="1" applyFont="1" applyBorder="1" applyAlignment="1">
      <alignment horizontal="center" vertical="center"/>
    </xf>
    <xf numFmtId="169" fontId="15" fillId="0" borderId="12" xfId="0" applyNumberFormat="1" applyFont="1" applyBorder="1" applyAlignment="1">
      <alignment horizontal="center" vertical="center"/>
    </xf>
    <xf numFmtId="10" fontId="15" fillId="3" borderId="2" xfId="13" applyNumberFormat="1" applyFont="1" applyFill="1" applyBorder="1" applyAlignment="1">
      <alignment horizontal="center" vertical="center"/>
    </xf>
    <xf numFmtId="10" fontId="15" fillId="3" borderId="41" xfId="13" applyNumberFormat="1" applyFont="1" applyFill="1" applyBorder="1" applyAlignment="1">
      <alignment horizontal="center" vertical="center"/>
    </xf>
    <xf numFmtId="10" fontId="15" fillId="3" borderId="5" xfId="13" applyNumberFormat="1" applyFont="1" applyFill="1" applyBorder="1" applyAlignment="1">
      <alignment horizontal="center" vertical="center"/>
    </xf>
    <xf numFmtId="10" fontId="15" fillId="3" borderId="11" xfId="13" applyNumberFormat="1" applyFont="1" applyFill="1" applyBorder="1" applyAlignment="1">
      <alignment horizontal="center" vertical="center"/>
    </xf>
    <xf numFmtId="169" fontId="15" fillId="3" borderId="30" xfId="13" applyNumberFormat="1" applyFont="1" applyFill="1" applyBorder="1" applyAlignment="1">
      <alignment horizontal="center" vertical="center"/>
    </xf>
    <xf numFmtId="0" fontId="26" fillId="0" borderId="17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22" fillId="0" borderId="48" xfId="0" applyFont="1" applyBorder="1" applyAlignment="1">
      <alignment vertical="center"/>
    </xf>
    <xf numFmtId="0" fontId="22" fillId="0" borderId="24" xfId="0" applyFont="1" applyBorder="1" applyAlignment="1">
      <alignment vertical="center"/>
    </xf>
    <xf numFmtId="0" fontId="22" fillId="0" borderId="24" xfId="0" applyFont="1" applyBorder="1" applyAlignment="1">
      <alignment horizontal="center" vertical="center"/>
    </xf>
    <xf numFmtId="0" fontId="22" fillId="0" borderId="19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9" fillId="0" borderId="26" xfId="0" applyFont="1" applyBorder="1" applyAlignment="1">
      <alignment horizontal="left" vertical="center"/>
    </xf>
    <xf numFmtId="0" fontId="29" fillId="0" borderId="27" xfId="0" applyFont="1" applyBorder="1" applyAlignment="1">
      <alignment horizontal="right" vertical="center"/>
    </xf>
    <xf numFmtId="166" fontId="29" fillId="0" borderId="27" xfId="0" applyNumberFormat="1" applyFont="1" applyBorder="1" applyAlignment="1">
      <alignment horizontal="right" vertical="center"/>
    </xf>
    <xf numFmtId="0" fontId="29" fillId="0" borderId="28" xfId="0" applyFont="1" applyBorder="1" applyAlignment="1">
      <alignment horizontal="left" vertical="center"/>
    </xf>
    <xf numFmtId="0" fontId="18" fillId="0" borderId="0" xfId="1" applyNumberFormat="1" applyFont="1" applyBorder="1"/>
    <xf numFmtId="4" fontId="29" fillId="0" borderId="27" xfId="0" applyNumberFormat="1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17" fontId="29" fillId="0" borderId="0" xfId="0" applyNumberFormat="1" applyFont="1" applyAlignment="1">
      <alignment horizontal="left" vertical="center"/>
    </xf>
    <xf numFmtId="0" fontId="26" fillId="3" borderId="48" xfId="0" applyFont="1" applyFill="1" applyBorder="1" applyAlignment="1">
      <alignment horizontal="left" vertical="center"/>
    </xf>
    <xf numFmtId="0" fontId="22" fillId="3" borderId="24" xfId="0" applyFont="1" applyFill="1" applyBorder="1" applyAlignment="1">
      <alignment horizontal="center" vertical="center"/>
    </xf>
    <xf numFmtId="0" fontId="26" fillId="3" borderId="24" xfId="0" applyFont="1" applyFill="1" applyBorder="1" applyAlignment="1">
      <alignment horizontal="center" vertical="center"/>
    </xf>
    <xf numFmtId="0" fontId="26" fillId="3" borderId="24" xfId="0" applyFont="1" applyFill="1" applyBorder="1" applyAlignment="1">
      <alignment vertical="center"/>
    </xf>
    <xf numFmtId="0" fontId="26" fillId="3" borderId="25" xfId="0" applyFont="1" applyFill="1" applyBorder="1" applyAlignment="1">
      <alignment vertical="center"/>
    </xf>
    <xf numFmtId="2" fontId="22" fillId="0" borderId="0" xfId="1" applyNumberFormat="1" applyFont="1" applyBorder="1" applyAlignment="1">
      <alignment horizontal="right" vertical="center"/>
    </xf>
    <xf numFmtId="2" fontId="22" fillId="0" borderId="20" xfId="1" applyNumberFormat="1" applyFont="1" applyBorder="1" applyAlignment="1">
      <alignment horizontal="right" vertical="center"/>
    </xf>
    <xf numFmtId="2" fontId="26" fillId="0" borderId="20" xfId="1" applyNumberFormat="1" applyFont="1" applyBorder="1" applyAlignment="1">
      <alignment vertical="center"/>
    </xf>
    <xf numFmtId="2" fontId="22" fillId="0" borderId="18" xfId="1" applyNumberFormat="1" applyFont="1" applyBorder="1" applyAlignment="1">
      <alignment horizontal="right" vertical="center"/>
    </xf>
    <xf numFmtId="2" fontId="26" fillId="0" borderId="20" xfId="1" applyNumberFormat="1" applyFont="1" applyBorder="1" applyAlignment="1">
      <alignment horizontal="right" vertical="center"/>
    </xf>
    <xf numFmtId="2" fontId="26" fillId="0" borderId="18" xfId="1" applyNumberFormat="1" applyFont="1" applyBorder="1" applyAlignment="1">
      <alignment horizontal="right" vertical="center"/>
    </xf>
    <xf numFmtId="17" fontId="29" fillId="3" borderId="27" xfId="0" applyNumberFormat="1" applyFont="1" applyFill="1" applyBorder="1" applyAlignment="1">
      <alignment horizontal="left" vertical="center"/>
    </xf>
    <xf numFmtId="0" fontId="26" fillId="3" borderId="27" xfId="0" applyFont="1" applyFill="1" applyBorder="1" applyAlignment="1">
      <alignment vertical="center"/>
    </xf>
    <xf numFmtId="0" fontId="26" fillId="3" borderId="27" xfId="0" applyFont="1" applyFill="1" applyBorder="1" applyAlignment="1">
      <alignment horizontal="center" vertical="center"/>
    </xf>
    <xf numFmtId="0" fontId="22" fillId="3" borderId="27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2" fillId="3" borderId="27" xfId="0" applyFont="1" applyFill="1" applyBorder="1" applyAlignment="1">
      <alignment vertical="center"/>
    </xf>
    <xf numFmtId="2" fontId="22" fillId="0" borderId="28" xfId="1" applyNumberFormat="1" applyFont="1" applyBorder="1" applyAlignment="1">
      <alignment horizontal="right" vertical="center"/>
    </xf>
    <xf numFmtId="17" fontId="29" fillId="0" borderId="27" xfId="0" applyNumberFormat="1" applyFont="1" applyBorder="1" applyAlignment="1">
      <alignment horizontal="left" vertical="center"/>
    </xf>
    <xf numFmtId="167" fontId="22" fillId="0" borderId="0" xfId="1" applyNumberFormat="1" applyFont="1" applyBorder="1" applyAlignment="1">
      <alignment horizontal="right" vertical="center"/>
    </xf>
    <xf numFmtId="10" fontId="39" fillId="0" borderId="57" xfId="7" applyNumberFormat="1" applyFont="1" applyBorder="1" applyAlignment="1">
      <alignment horizontal="center" vertical="center"/>
    </xf>
    <xf numFmtId="2" fontId="0" fillId="0" borderId="0" xfId="0" applyNumberFormat="1"/>
    <xf numFmtId="2" fontId="20" fillId="3" borderId="2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10" fontId="25" fillId="5" borderId="1" xfId="12" applyNumberFormat="1" applyFont="1" applyFill="1" applyBorder="1" applyAlignment="1">
      <alignment horizontal="center" vertical="center"/>
    </xf>
    <xf numFmtId="9" fontId="20" fillId="0" borderId="39" xfId="12" applyFont="1" applyFill="1" applyBorder="1" applyAlignment="1">
      <alignment horizontal="center" vertical="center"/>
    </xf>
    <xf numFmtId="9" fontId="20" fillId="0" borderId="5" xfId="12" applyFont="1" applyFill="1" applyBorder="1" applyAlignment="1">
      <alignment horizontal="center" vertical="center"/>
    </xf>
    <xf numFmtId="10" fontId="20" fillId="0" borderId="5" xfId="12" applyNumberFormat="1" applyFont="1" applyFill="1" applyBorder="1" applyAlignment="1">
      <alignment horizontal="center" vertical="center"/>
    </xf>
    <xf numFmtId="9" fontId="20" fillId="0" borderId="29" xfId="12" applyFont="1" applyFill="1" applyBorder="1" applyAlignment="1">
      <alignment horizontal="center" vertical="center"/>
    </xf>
    <xf numFmtId="44" fontId="20" fillId="0" borderId="42" xfId="1" applyFont="1" applyFill="1" applyBorder="1" applyAlignment="1">
      <alignment horizontal="center" vertical="center"/>
    </xf>
    <xf numFmtId="10" fontId="20" fillId="0" borderId="42" xfId="12" applyNumberFormat="1" applyFont="1" applyFill="1" applyBorder="1" applyAlignment="1">
      <alignment horizontal="center" vertical="center"/>
    </xf>
    <xf numFmtId="44" fontId="20" fillId="0" borderId="30" xfId="1" applyFont="1" applyFill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165" fontId="47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center" vertical="center" wrapText="1"/>
    </xf>
    <xf numFmtId="171" fontId="39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2" fontId="43" fillId="0" borderId="0" xfId="0" applyNumberFormat="1" applyFont="1" applyAlignment="1">
      <alignment horizontal="center" vertical="center"/>
    </xf>
    <xf numFmtId="2" fontId="46" fillId="0" borderId="0" xfId="0" applyNumberFormat="1" applyFont="1" applyAlignment="1">
      <alignment horizontal="center" vertical="center"/>
    </xf>
    <xf numFmtId="44" fontId="0" fillId="0" borderId="0" xfId="1" applyFont="1"/>
    <xf numFmtId="44" fontId="0" fillId="0" borderId="2" xfId="1" applyFont="1" applyBorder="1"/>
    <xf numFmtId="0" fontId="0" fillId="0" borderId="0" xfId="0" applyAlignment="1">
      <alignment vertic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44" fontId="0" fillId="3" borderId="2" xfId="1" applyFont="1" applyFill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9" fontId="0" fillId="3" borderId="2" xfId="12" applyFont="1" applyFill="1" applyBorder="1" applyAlignment="1">
      <alignment horizontal="center" vertical="center" wrapText="1"/>
    </xf>
    <xf numFmtId="44" fontId="18" fillId="0" borderId="30" xfId="1" applyFont="1" applyBorder="1"/>
    <xf numFmtId="4" fontId="26" fillId="0" borderId="0" xfId="0" applyNumberFormat="1" applyFont="1" applyAlignment="1">
      <alignment horizontal="right" vertical="center"/>
    </xf>
    <xf numFmtId="0" fontId="0" fillId="12" borderId="0" xfId="0" applyFill="1"/>
    <xf numFmtId="10" fontId="0" fillId="0" borderId="0" xfId="0" applyNumberFormat="1" applyAlignment="1">
      <alignment horizontal="center"/>
    </xf>
    <xf numFmtId="44" fontId="0" fillId="0" borderId="0" xfId="0" applyNumberFormat="1" applyAlignment="1">
      <alignment horizontal="center"/>
    </xf>
    <xf numFmtId="10" fontId="0" fillId="0" borderId="0" xfId="12" applyNumberFormat="1" applyFont="1" applyAlignment="1">
      <alignment horizontal="center"/>
    </xf>
    <xf numFmtId="0" fontId="26" fillId="0" borderId="24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6" fillId="0" borderId="48" xfId="0" applyFont="1" applyBorder="1" applyAlignment="1">
      <alignment horizontal="left" vertical="center"/>
    </xf>
    <xf numFmtId="165" fontId="22" fillId="6" borderId="0" xfId="0" applyNumberFormat="1" applyFont="1" applyFill="1" applyAlignment="1">
      <alignment horizontal="right" vertical="center"/>
    </xf>
    <xf numFmtId="0" fontId="28" fillId="0" borderId="0" xfId="0" applyFont="1" applyAlignment="1">
      <alignment horizontal="right" vertical="center"/>
    </xf>
    <xf numFmtId="166" fontId="28" fillId="0" borderId="0" xfId="0" applyNumberFormat="1" applyFont="1" applyAlignment="1">
      <alignment horizontal="left" vertical="center"/>
    </xf>
    <xf numFmtId="0" fontId="0" fillId="6" borderId="0" xfId="0" applyFill="1"/>
    <xf numFmtId="10" fontId="0" fillId="0" borderId="0" xfId="0" applyNumberFormat="1"/>
    <xf numFmtId="0" fontId="22" fillId="3" borderId="0" xfId="0" applyFont="1" applyFill="1" applyAlignment="1">
      <alignment vertical="center"/>
    </xf>
    <xf numFmtId="0" fontId="19" fillId="0" borderId="8" xfId="0" applyFont="1" applyBorder="1" applyAlignment="1">
      <alignment horizontal="left" indent="1"/>
    </xf>
    <xf numFmtId="0" fontId="20" fillId="0" borderId="45" xfId="0" applyFont="1" applyBorder="1"/>
    <xf numFmtId="0" fontId="19" fillId="0" borderId="55" xfId="0" applyFont="1" applyBorder="1" applyAlignment="1">
      <alignment horizontal="left" indent="1"/>
    </xf>
    <xf numFmtId="0" fontId="20" fillId="0" borderId="79" xfId="0" applyFont="1" applyBorder="1"/>
    <xf numFmtId="0" fontId="20" fillId="0" borderId="79" xfId="0" applyFont="1" applyBorder="1" applyAlignment="1">
      <alignment horizontal="right"/>
    </xf>
    <xf numFmtId="0" fontId="20" fillId="0" borderId="59" xfId="0" applyFont="1" applyBorder="1"/>
    <xf numFmtId="0" fontId="20" fillId="0" borderId="60" xfId="0" applyFont="1" applyBorder="1"/>
    <xf numFmtId="0" fontId="20" fillId="0" borderId="44" xfId="0" applyFont="1" applyBorder="1"/>
    <xf numFmtId="0" fontId="20" fillId="0" borderId="44" xfId="0" applyFont="1" applyBorder="1" applyAlignment="1">
      <alignment horizontal="right"/>
    </xf>
    <xf numFmtId="0" fontId="20" fillId="0" borderId="56" xfId="0" applyFont="1" applyBorder="1" applyAlignment="1">
      <alignment horizontal="left" indent="1"/>
    </xf>
    <xf numFmtId="0" fontId="20" fillId="0" borderId="58" xfId="0" applyFont="1" applyBorder="1" applyAlignment="1">
      <alignment horizontal="left" indent="1"/>
    </xf>
    <xf numFmtId="0" fontId="53" fillId="7" borderId="0" xfId="0" applyFont="1" applyFill="1"/>
    <xf numFmtId="0" fontId="54" fillId="7" borderId="0" xfId="0" applyFont="1" applyFill="1"/>
    <xf numFmtId="0" fontId="54" fillId="0" borderId="0" xfId="0" applyFont="1"/>
    <xf numFmtId="0" fontId="54" fillId="0" borderId="3" xfId="0" applyFont="1" applyBorder="1"/>
    <xf numFmtId="0" fontId="34" fillId="0" borderId="3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wrapText="1"/>
    </xf>
    <xf numFmtId="0" fontId="34" fillId="0" borderId="50" xfId="0" applyFont="1" applyBorder="1" applyAlignment="1">
      <alignment horizontal="center" wrapText="1"/>
    </xf>
    <xf numFmtId="0" fontId="26" fillId="0" borderId="51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26" fillId="3" borderId="18" xfId="0" applyFont="1" applyFill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44" fontId="20" fillId="0" borderId="10" xfId="1" applyFont="1" applyFill="1" applyBorder="1" applyAlignment="1">
      <alignment horizontal="center" vertical="center"/>
    </xf>
    <xf numFmtId="0" fontId="26" fillId="0" borderId="17" xfId="0" applyFont="1" applyBorder="1" applyAlignment="1">
      <alignment horizontal="left" vertical="center"/>
    </xf>
    <xf numFmtId="44" fontId="18" fillId="0" borderId="83" xfId="1" applyFont="1" applyBorder="1" applyAlignment="1">
      <alignment horizontal="center"/>
    </xf>
    <xf numFmtId="166" fontId="0" fillId="0" borderId="82" xfId="0" applyNumberFormat="1" applyBorder="1" applyAlignment="1">
      <alignment horizontal="center"/>
    </xf>
    <xf numFmtId="44" fontId="18" fillId="0" borderId="82" xfId="1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26" fillId="0" borderId="18" xfId="0" applyFont="1" applyBorder="1" applyAlignment="1">
      <alignment vertical="center"/>
    </xf>
    <xf numFmtId="0" fontId="0" fillId="0" borderId="82" xfId="0" applyBorder="1" applyAlignment="1">
      <alignment horizontal="center"/>
    </xf>
    <xf numFmtId="0" fontId="57" fillId="0" borderId="80" xfId="20" applyFont="1" applyBorder="1" applyAlignment="1">
      <alignment horizontal="left" vertical="top" wrapText="1"/>
    </xf>
    <xf numFmtId="0" fontId="58" fillId="0" borderId="80" xfId="20" applyFont="1" applyBorder="1" applyAlignment="1">
      <alignment horizontal="left" vertical="top" wrapText="1"/>
    </xf>
    <xf numFmtId="1" fontId="57" fillId="0" borderId="80" xfId="20" applyNumberFormat="1" applyFont="1" applyBorder="1" applyAlignment="1">
      <alignment horizontal="center" vertical="center" shrinkToFit="1"/>
    </xf>
    <xf numFmtId="44" fontId="0" fillId="0" borderId="0" xfId="1" applyFont="1" applyBorder="1"/>
    <xf numFmtId="1" fontId="57" fillId="0" borderId="2" xfId="20" applyNumberFormat="1" applyFont="1" applyBorder="1" applyAlignment="1">
      <alignment horizontal="center" vertical="center" shrinkToFit="1"/>
    </xf>
    <xf numFmtId="0" fontId="20" fillId="0" borderId="80" xfId="0" applyFont="1" applyBorder="1" applyAlignment="1">
      <alignment horizontal="center" vertical="center" wrapText="1"/>
    </xf>
    <xf numFmtId="0" fontId="20" fillId="3" borderId="80" xfId="0" applyFont="1" applyFill="1" applyBorder="1" applyAlignment="1">
      <alignment horizontal="center" vertical="center"/>
    </xf>
    <xf numFmtId="0" fontId="58" fillId="0" borderId="2" xfId="20" applyFont="1" applyBorder="1" applyAlignment="1">
      <alignment horizontal="left" vertical="top" wrapText="1"/>
    </xf>
    <xf numFmtId="0" fontId="20" fillId="0" borderId="80" xfId="0" applyFont="1" applyBorder="1" applyAlignment="1">
      <alignment horizontal="left" vertical="center" wrapText="1"/>
    </xf>
    <xf numFmtId="0" fontId="57" fillId="0" borderId="2" xfId="20" applyFont="1" applyBorder="1" applyAlignment="1">
      <alignment horizontal="left" vertical="top" wrapText="1"/>
    </xf>
    <xf numFmtId="0" fontId="20" fillId="3" borderId="80" xfId="0" applyFont="1" applyFill="1" applyBorder="1" applyAlignment="1">
      <alignment horizontal="left" vertical="center"/>
    </xf>
    <xf numFmtId="0" fontId="20" fillId="3" borderId="80" xfId="0" applyFont="1" applyFill="1" applyBorder="1" applyAlignment="1">
      <alignment horizontal="left" vertical="center" wrapText="1"/>
    </xf>
    <xf numFmtId="44" fontId="0" fillId="0" borderId="2" xfId="1" applyFont="1" applyFill="1" applyBorder="1"/>
    <xf numFmtId="169" fontId="15" fillId="3" borderId="5" xfId="13" applyNumberFormat="1" applyFont="1" applyFill="1" applyBorder="1" applyAlignment="1">
      <alignment horizontal="center" vertical="center"/>
    </xf>
    <xf numFmtId="10" fontId="15" fillId="3" borderId="84" xfId="13" applyNumberFormat="1" applyFont="1" applyFill="1" applyBorder="1" applyAlignment="1">
      <alignment horizontal="center" vertical="center"/>
    </xf>
    <xf numFmtId="0" fontId="15" fillId="5" borderId="45" xfId="0" applyFont="1" applyFill="1" applyBorder="1" applyAlignment="1">
      <alignment horizontal="center" vertical="center"/>
    </xf>
    <xf numFmtId="169" fontId="15" fillId="3" borderId="59" xfId="0" applyNumberFormat="1" applyFont="1" applyFill="1" applyBorder="1" applyAlignment="1">
      <alignment horizontal="center" vertical="center"/>
    </xf>
    <xf numFmtId="169" fontId="15" fillId="3" borderId="45" xfId="0" applyNumberFormat="1" applyFont="1" applyFill="1" applyBorder="1" applyAlignment="1">
      <alignment horizontal="center" vertical="center"/>
    </xf>
    <xf numFmtId="3" fontId="17" fillId="4" borderId="25" xfId="8" applyNumberFormat="1" applyFont="1" applyFill="1" applyBorder="1" applyAlignment="1">
      <alignment horizontal="center" vertical="center" wrapText="1"/>
    </xf>
    <xf numFmtId="10" fontId="15" fillId="0" borderId="84" xfId="13" applyNumberFormat="1" applyFont="1" applyFill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169" fontId="15" fillId="0" borderId="3" xfId="0" applyNumberFormat="1" applyFont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169" fontId="15" fillId="0" borderId="45" xfId="0" applyNumberFormat="1" applyFont="1" applyBorder="1" applyAlignment="1">
      <alignment horizontal="center" vertical="center"/>
    </xf>
    <xf numFmtId="10" fontId="15" fillId="3" borderId="54" xfId="13" applyNumberFormat="1" applyFont="1" applyFill="1" applyBorder="1" applyAlignment="1">
      <alignment horizontal="center" vertical="center"/>
    </xf>
    <xf numFmtId="10" fontId="15" fillId="3" borderId="45" xfId="13" applyNumberFormat="1" applyFont="1" applyFill="1" applyBorder="1" applyAlignment="1">
      <alignment horizontal="center" vertical="center"/>
    </xf>
    <xf numFmtId="169" fontId="15" fillId="0" borderId="33" xfId="0" applyNumberFormat="1" applyFont="1" applyBorder="1" applyAlignment="1">
      <alignment horizontal="center" vertical="center"/>
    </xf>
    <xf numFmtId="169" fontId="15" fillId="3" borderId="45" xfId="13" applyNumberFormat="1" applyFont="1" applyFill="1" applyBorder="1" applyAlignment="1">
      <alignment horizontal="center" vertical="center"/>
    </xf>
    <xf numFmtId="0" fontId="54" fillId="3" borderId="5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vertical="center"/>
    </xf>
    <xf numFmtId="0" fontId="22" fillId="3" borderId="26" xfId="0" applyFont="1" applyFill="1" applyBorder="1" applyAlignment="1">
      <alignment horizontal="left" vertical="center"/>
    </xf>
    <xf numFmtId="0" fontId="22" fillId="3" borderId="27" xfId="0" applyFont="1" applyFill="1" applyBorder="1" applyAlignment="1">
      <alignment horizontal="left" vertical="center"/>
    </xf>
    <xf numFmtId="165" fontId="26" fillId="3" borderId="18" xfId="0" applyNumberFormat="1" applyFont="1" applyFill="1" applyBorder="1" applyAlignment="1">
      <alignment horizontal="right" vertical="center"/>
    </xf>
    <xf numFmtId="1" fontId="57" fillId="0" borderId="0" xfId="20" applyNumberFormat="1" applyFont="1" applyAlignment="1">
      <alignment horizontal="center" vertical="center" shrinkToFit="1"/>
    </xf>
    <xf numFmtId="0" fontId="54" fillId="3" borderId="2" xfId="0" applyFont="1" applyFill="1" applyBorder="1" applyAlignment="1">
      <alignment horizontal="center" vertical="center"/>
    </xf>
    <xf numFmtId="1" fontId="57" fillId="0" borderId="5" xfId="20" applyNumberFormat="1" applyFont="1" applyBorder="1" applyAlignment="1">
      <alignment horizontal="center" vertical="center" shrinkToFit="1"/>
    </xf>
    <xf numFmtId="0" fontId="0" fillId="0" borderId="80" xfId="0" applyBorder="1"/>
    <xf numFmtId="0" fontId="58" fillId="0" borderId="0" xfId="20" applyFont="1" applyAlignment="1">
      <alignment horizontal="left" vertical="top" wrapText="1"/>
    </xf>
    <xf numFmtId="44" fontId="20" fillId="0" borderId="0" xfId="1" applyFont="1" applyFill="1" applyBorder="1" applyAlignment="1">
      <alignment horizontal="center" vertical="center"/>
    </xf>
    <xf numFmtId="2" fontId="39" fillId="0" borderId="88" xfId="0" applyNumberFormat="1" applyFont="1" applyBorder="1" applyAlignment="1">
      <alignment horizontal="center" vertical="center"/>
    </xf>
    <xf numFmtId="0" fontId="39" fillId="0" borderId="88" xfId="0" applyFont="1" applyBorder="1" applyAlignment="1">
      <alignment horizontal="left" vertical="center"/>
    </xf>
    <xf numFmtId="0" fontId="39" fillId="0" borderId="88" xfId="0" applyFont="1" applyBorder="1" applyAlignment="1">
      <alignment horizontal="center" vertical="center"/>
    </xf>
    <xf numFmtId="165" fontId="39" fillId="0" borderId="88" xfId="0" applyNumberFormat="1" applyFont="1" applyBorder="1" applyAlignment="1">
      <alignment horizontal="right" vertical="center"/>
    </xf>
    <xf numFmtId="165" fontId="59" fillId="0" borderId="89" xfId="0" applyNumberFormat="1" applyFont="1" applyBorder="1" applyAlignment="1">
      <alignment horizontal="right" vertical="center"/>
    </xf>
    <xf numFmtId="0" fontId="59" fillId="0" borderId="88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left" vertical="center" wrapText="1"/>
    </xf>
    <xf numFmtId="165" fontId="59" fillId="0" borderId="88" xfId="0" applyNumberFormat="1" applyFont="1" applyBorder="1" applyAlignment="1">
      <alignment horizontal="right" vertical="center" wrapText="1"/>
    </xf>
    <xf numFmtId="0" fontId="59" fillId="0" borderId="88" xfId="0" applyFont="1" applyBorder="1" applyAlignment="1">
      <alignment horizontal="center" vertical="center"/>
    </xf>
    <xf numFmtId="4" fontId="59" fillId="0" borderId="88" xfId="0" applyNumberFormat="1" applyFont="1" applyBorder="1" applyAlignment="1">
      <alignment horizontal="right" vertical="center"/>
    </xf>
    <xf numFmtId="165" fontId="59" fillId="0" borderId="88" xfId="0" applyNumberFormat="1" applyFont="1" applyBorder="1" applyAlignment="1">
      <alignment horizontal="right" vertical="center"/>
    </xf>
    <xf numFmtId="0" fontId="59" fillId="0" borderId="89" xfId="0" applyFont="1" applyBorder="1" applyAlignment="1">
      <alignment horizontal="center" vertical="center"/>
    </xf>
    <xf numFmtId="0" fontId="59" fillId="0" borderId="89" xfId="0" applyFont="1" applyBorder="1" applyAlignment="1">
      <alignment horizontal="left" vertical="center" wrapText="1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 wrapText="1" indent="1"/>
    </xf>
    <xf numFmtId="165" fontId="59" fillId="0" borderId="0" xfId="0" applyNumberFormat="1" applyFont="1" applyAlignment="1">
      <alignment horizontal="right" vertical="center"/>
    </xf>
    <xf numFmtId="0" fontId="59" fillId="0" borderId="90" xfId="0" applyFont="1" applyBorder="1" applyAlignment="1">
      <alignment horizontal="center" vertical="center"/>
    </xf>
    <xf numFmtId="0" fontId="59" fillId="0" borderId="90" xfId="0" applyFont="1" applyBorder="1" applyAlignment="1">
      <alignment horizontal="left" vertical="center" wrapText="1" indent="1"/>
    </xf>
    <xf numFmtId="165" fontId="59" fillId="0" borderId="90" xfId="0" applyNumberFormat="1" applyFont="1" applyBorder="1" applyAlignment="1">
      <alignment horizontal="right" vertical="center"/>
    </xf>
    <xf numFmtId="49" fontId="13" fillId="2" borderId="57" xfId="10" applyNumberFormat="1" applyFont="1" applyFill="1" applyBorder="1" applyAlignment="1">
      <alignment horizontal="center" vertical="center"/>
    </xf>
    <xf numFmtId="49" fontId="13" fillId="2" borderId="58" xfId="10" applyNumberFormat="1" applyFont="1" applyFill="1" applyBorder="1" applyAlignment="1">
      <alignment horizontal="center" vertical="center"/>
    </xf>
    <xf numFmtId="49" fontId="13" fillId="2" borderId="44" xfId="10" applyNumberFormat="1" applyFont="1" applyFill="1" applyBorder="1" applyAlignment="1">
      <alignment horizontal="center" vertical="center"/>
    </xf>
    <xf numFmtId="49" fontId="13" fillId="2" borderId="10" xfId="10" applyNumberFormat="1" applyFont="1" applyFill="1" applyBorder="1" applyAlignment="1">
      <alignment horizontal="center" vertical="center"/>
    </xf>
    <xf numFmtId="49" fontId="13" fillId="2" borderId="8" xfId="10" applyNumberFormat="1" applyFont="1" applyFill="1" applyBorder="1" applyAlignment="1">
      <alignment horizontal="center" vertical="center"/>
    </xf>
    <xf numFmtId="49" fontId="13" fillId="2" borderId="3" xfId="10" applyNumberFormat="1" applyFont="1" applyFill="1" applyBorder="1" applyAlignment="1">
      <alignment horizontal="center" vertical="center"/>
    </xf>
    <xf numFmtId="49" fontId="13" fillId="2" borderId="45" xfId="10" applyNumberFormat="1" applyFont="1" applyFill="1" applyBorder="1" applyAlignment="1">
      <alignment horizontal="center" vertical="center"/>
    </xf>
    <xf numFmtId="0" fontId="38" fillId="0" borderId="74" xfId="7" applyFont="1" applyBorder="1" applyAlignment="1">
      <alignment horizontal="center"/>
    </xf>
    <xf numFmtId="0" fontId="38" fillId="0" borderId="44" xfId="7" applyFont="1" applyBorder="1" applyAlignment="1">
      <alignment horizontal="center"/>
    </xf>
    <xf numFmtId="0" fontId="37" fillId="5" borderId="58" xfId="7" applyFont="1" applyFill="1" applyBorder="1" applyAlignment="1">
      <alignment horizontal="center" vertical="center" wrapText="1"/>
    </xf>
    <xf numFmtId="0" fontId="37" fillId="5" borderId="44" xfId="7" applyFont="1" applyFill="1" applyBorder="1" applyAlignment="1">
      <alignment horizontal="center" vertical="center" wrapText="1"/>
    </xf>
    <xf numFmtId="0" fontId="36" fillId="0" borderId="0" xfId="9" applyFont="1" applyAlignment="1">
      <alignment horizontal="center"/>
    </xf>
    <xf numFmtId="0" fontId="37" fillId="5" borderId="55" xfId="0" applyFont="1" applyFill="1" applyBorder="1" applyAlignment="1">
      <alignment horizontal="center" vertical="center" wrapText="1"/>
    </xf>
    <xf numFmtId="0" fontId="37" fillId="5" borderId="67" xfId="0" applyFont="1" applyFill="1" applyBorder="1" applyAlignment="1">
      <alignment horizontal="center" vertical="center" wrapText="1"/>
    </xf>
    <xf numFmtId="0" fontId="37" fillId="5" borderId="70" xfId="0" applyFont="1" applyFill="1" applyBorder="1" applyAlignment="1">
      <alignment horizontal="center" vertical="center" wrapText="1"/>
    </xf>
    <xf numFmtId="0" fontId="37" fillId="5" borderId="71" xfId="0" applyFont="1" applyFill="1" applyBorder="1" applyAlignment="1">
      <alignment horizontal="center" vertical="center" wrapText="1"/>
    </xf>
    <xf numFmtId="0" fontId="37" fillId="5" borderId="68" xfId="0" applyFont="1" applyFill="1" applyBorder="1" applyAlignment="1">
      <alignment horizontal="center" vertical="center" wrapText="1"/>
    </xf>
    <xf numFmtId="0" fontId="37" fillId="5" borderId="69" xfId="0" applyFont="1" applyFill="1" applyBorder="1" applyAlignment="1">
      <alignment horizontal="center" vertical="center" wrapText="1"/>
    </xf>
    <xf numFmtId="0" fontId="37" fillId="5" borderId="72" xfId="0" applyFont="1" applyFill="1" applyBorder="1" applyAlignment="1">
      <alignment horizontal="center" vertical="center" wrapText="1"/>
    </xf>
    <xf numFmtId="0" fontId="10" fillId="5" borderId="73" xfId="0" applyFont="1" applyFill="1" applyBorder="1" applyAlignment="1">
      <alignment horizontal="center" vertical="center" wrapText="1"/>
    </xf>
    <xf numFmtId="0" fontId="38" fillId="0" borderId="75" xfId="7" applyFont="1" applyBorder="1" applyAlignment="1">
      <alignment horizontal="center"/>
    </xf>
    <xf numFmtId="0" fontId="18" fillId="0" borderId="48" xfId="7" applyBorder="1" applyAlignment="1">
      <alignment horizontal="right"/>
    </xf>
    <xf numFmtId="0" fontId="18" fillId="0" borderId="24" xfId="7" applyBorder="1" applyAlignment="1">
      <alignment horizontal="right"/>
    </xf>
    <xf numFmtId="0" fontId="18" fillId="0" borderId="0" xfId="7" applyAlignment="1">
      <alignment horizontal="center"/>
    </xf>
    <xf numFmtId="0" fontId="33" fillId="2" borderId="48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horizontal="center" vertical="center"/>
    </xf>
    <xf numFmtId="44" fontId="25" fillId="5" borderId="4" xfId="0" applyNumberFormat="1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44" fontId="25" fillId="5" borderId="7" xfId="1" applyFont="1" applyFill="1" applyBorder="1" applyAlignment="1">
      <alignment horizontal="center" vertical="center"/>
    </xf>
    <xf numFmtId="44" fontId="25" fillId="5" borderId="20" xfId="1" applyFont="1" applyFill="1" applyBorder="1" applyAlignment="1">
      <alignment horizontal="center" vertical="center"/>
    </xf>
    <xf numFmtId="44" fontId="25" fillId="5" borderId="46" xfId="0" applyNumberFormat="1" applyFont="1" applyFill="1" applyBorder="1" applyAlignment="1">
      <alignment horizontal="center"/>
    </xf>
    <xf numFmtId="0" fontId="25" fillId="5" borderId="43" xfId="0" applyFont="1" applyFill="1" applyBorder="1" applyAlignment="1">
      <alignment horizontal="center"/>
    </xf>
    <xf numFmtId="44" fontId="25" fillId="5" borderId="47" xfId="1" applyFont="1" applyFill="1" applyBorder="1" applyAlignment="1">
      <alignment horizontal="center" vertical="center"/>
    </xf>
    <xf numFmtId="44" fontId="25" fillId="5" borderId="25" xfId="1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3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wrapText="1"/>
    </xf>
    <xf numFmtId="0" fontId="34" fillId="0" borderId="50" xfId="0" applyFont="1" applyBorder="1" applyAlignment="1">
      <alignment horizontal="center" wrapText="1"/>
    </xf>
    <xf numFmtId="0" fontId="26" fillId="0" borderId="51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19" xfId="0" applyFont="1" applyBorder="1" applyAlignment="1">
      <alignment horizontal="left" vertical="center"/>
    </xf>
    <xf numFmtId="0" fontId="26" fillId="0" borderId="13" xfId="0" applyFont="1" applyBorder="1" applyAlignment="1">
      <alignment horizontal="left" vertical="center"/>
    </xf>
    <xf numFmtId="0" fontId="26" fillId="0" borderId="13" xfId="0" applyFont="1" applyBorder="1" applyAlignment="1">
      <alignment horizontal="center" vertical="center"/>
    </xf>
    <xf numFmtId="0" fontId="26" fillId="0" borderId="20" xfId="0" applyFont="1" applyBorder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26" fillId="0" borderId="13" xfId="0" applyFont="1" applyBorder="1" applyAlignment="1">
      <alignment horizontal="right" vertical="center"/>
    </xf>
    <xf numFmtId="0" fontId="26" fillId="0" borderId="24" xfId="0" applyFont="1" applyBorder="1" applyAlignment="1">
      <alignment horizontal="right" vertical="center"/>
    </xf>
    <xf numFmtId="0" fontId="26" fillId="0" borderId="25" xfId="0" applyFont="1" applyBorder="1" applyAlignment="1">
      <alignment horizontal="right" vertical="center"/>
    </xf>
    <xf numFmtId="0" fontId="29" fillId="0" borderId="13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4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5" xfId="0" applyBorder="1" applyAlignment="1">
      <alignment horizontal="center"/>
    </xf>
    <xf numFmtId="0" fontId="16" fillId="11" borderId="26" xfId="11" applyFont="1" applyFill="1" applyBorder="1" applyAlignment="1">
      <alignment horizontal="center" vertical="center"/>
    </xf>
    <xf numFmtId="0" fontId="16" fillId="11" borderId="27" xfId="11" applyFont="1" applyFill="1" applyBorder="1" applyAlignment="1">
      <alignment horizontal="center" vertical="center"/>
    </xf>
    <xf numFmtId="0" fontId="16" fillId="11" borderId="28" xfId="11" applyFont="1" applyFill="1" applyBorder="1" applyAlignment="1">
      <alignment horizontal="center" vertical="center"/>
    </xf>
    <xf numFmtId="0" fontId="16" fillId="11" borderId="19" xfId="11" applyFont="1" applyFill="1" applyBorder="1" applyAlignment="1">
      <alignment horizontal="center" vertical="center"/>
    </xf>
    <xf numFmtId="0" fontId="16" fillId="11" borderId="13" xfId="11" applyFont="1" applyFill="1" applyBorder="1" applyAlignment="1">
      <alignment horizontal="center" vertical="center"/>
    </xf>
    <xf numFmtId="0" fontId="16" fillId="11" borderId="20" xfId="11" applyFont="1" applyFill="1" applyBorder="1" applyAlignment="1">
      <alignment horizontal="center" vertical="center"/>
    </xf>
    <xf numFmtId="3" fontId="17" fillId="0" borderId="45" xfId="8" applyNumberFormat="1" applyFont="1" applyBorder="1" applyAlignment="1">
      <alignment horizontal="center" vertical="center" wrapText="1"/>
    </xf>
    <xf numFmtId="0" fontId="17" fillId="3" borderId="64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/>
    </xf>
    <xf numFmtId="4" fontId="17" fillId="3" borderId="4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4" borderId="61" xfId="8" applyFont="1" applyFill="1" applyBorder="1" applyAlignment="1">
      <alignment horizontal="center" vertical="center" wrapText="1"/>
    </xf>
    <xf numFmtId="0" fontId="17" fillId="4" borderId="62" xfId="8" applyFont="1" applyFill="1" applyBorder="1" applyAlignment="1">
      <alignment horizontal="center" vertical="center" wrapText="1"/>
    </xf>
    <xf numFmtId="4" fontId="17" fillId="4" borderId="26" xfId="8" applyNumberFormat="1" applyFont="1" applyFill="1" applyBorder="1" applyAlignment="1">
      <alignment horizontal="center" vertical="center" wrapText="1"/>
    </xf>
    <xf numFmtId="4" fontId="17" fillId="4" borderId="19" xfId="8" applyNumberFormat="1" applyFont="1" applyFill="1" applyBorder="1" applyAlignment="1">
      <alignment horizontal="center" vertical="center" wrapText="1"/>
    </xf>
    <xf numFmtId="4" fontId="17" fillId="4" borderId="27" xfId="8" applyNumberFormat="1" applyFont="1" applyFill="1" applyBorder="1" applyAlignment="1">
      <alignment horizontal="center" vertical="center" wrapText="1"/>
    </xf>
    <xf numFmtId="4" fontId="17" fillId="4" borderId="28" xfId="8" applyNumberFormat="1" applyFont="1" applyFill="1" applyBorder="1" applyAlignment="1">
      <alignment horizontal="center" vertical="center" wrapText="1"/>
    </xf>
    <xf numFmtId="0" fontId="17" fillId="3" borderId="65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 wrapText="1"/>
    </xf>
    <xf numFmtId="0" fontId="15" fillId="3" borderId="65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4" fontId="15" fillId="3" borderId="44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7" fillId="0" borderId="26" xfId="0" quotePrefix="1" applyFont="1" applyBorder="1" applyAlignment="1">
      <alignment horizontal="center" vertical="center"/>
    </xf>
    <xf numFmtId="0" fontId="17" fillId="0" borderId="37" xfId="0" quotePrefix="1" applyFont="1" applyBorder="1" applyAlignment="1">
      <alignment horizontal="center" vertical="center"/>
    </xf>
    <xf numFmtId="0" fontId="17" fillId="0" borderId="19" xfId="0" quotePrefix="1" applyFont="1" applyBorder="1" applyAlignment="1">
      <alignment horizontal="center" vertical="center"/>
    </xf>
    <xf numFmtId="0" fontId="17" fillId="0" borderId="49" xfId="0" quotePrefix="1" applyFont="1" applyBorder="1" applyAlignment="1">
      <alignment horizontal="center" vertical="center"/>
    </xf>
    <xf numFmtId="4" fontId="17" fillId="0" borderId="36" xfId="0" quotePrefix="1" applyNumberFormat="1" applyFont="1" applyBorder="1" applyAlignment="1">
      <alignment horizontal="center" vertical="center"/>
    </xf>
    <xf numFmtId="0" fontId="17" fillId="0" borderId="56" xfId="0" quotePrefix="1" applyFont="1" applyBorder="1" applyAlignment="1">
      <alignment horizontal="center" vertical="center"/>
    </xf>
    <xf numFmtId="0" fontId="17" fillId="0" borderId="7" xfId="0" quotePrefix="1" applyFont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left" vertical="center"/>
    </xf>
    <xf numFmtId="0" fontId="17" fillId="3" borderId="57" xfId="0" applyFont="1" applyFill="1" applyBorder="1" applyAlignment="1">
      <alignment horizontal="left" vertical="center"/>
    </xf>
    <xf numFmtId="4" fontId="17" fillId="3" borderId="12" xfId="0" applyNumberFormat="1" applyFont="1" applyFill="1" applyBorder="1" applyAlignment="1">
      <alignment horizontal="center" vertical="center"/>
    </xf>
    <xf numFmtId="4" fontId="17" fillId="3" borderId="66" xfId="0" applyNumberFormat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/>
    </xf>
    <xf numFmtId="4" fontId="17" fillId="3" borderId="50" xfId="0" applyNumberFormat="1" applyFont="1" applyFill="1" applyBorder="1" applyAlignment="1">
      <alignment horizontal="center" vertical="center"/>
    </xf>
    <xf numFmtId="4" fontId="17" fillId="3" borderId="7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4" fontId="17" fillId="3" borderId="11" xfId="0" applyNumberFormat="1" applyFont="1" applyFill="1" applyBorder="1" applyAlignment="1">
      <alignment horizontal="center" vertical="center"/>
    </xf>
    <xf numFmtId="4" fontId="17" fillId="0" borderId="38" xfId="0" quotePrefix="1" applyNumberFormat="1" applyFont="1" applyBorder="1" applyAlignment="1">
      <alignment horizontal="center" vertical="center"/>
    </xf>
    <xf numFmtId="0" fontId="17" fillId="0" borderId="66" xfId="0" quotePrefix="1" applyFont="1" applyBorder="1" applyAlignment="1">
      <alignment horizontal="center" vertical="center"/>
    </xf>
    <xf numFmtId="0" fontId="17" fillId="0" borderId="50" xfId="0" quotePrefix="1" applyFont="1" applyBorder="1" applyAlignment="1">
      <alignment horizontal="center" vertical="center"/>
    </xf>
    <xf numFmtId="0" fontId="17" fillId="3" borderId="85" xfId="0" applyFont="1" applyFill="1" applyBorder="1" applyAlignment="1">
      <alignment horizontal="center" vertical="center"/>
    </xf>
    <xf numFmtId="4" fontId="17" fillId="3" borderId="86" xfId="0" applyNumberFormat="1" applyFont="1" applyFill="1" applyBorder="1" applyAlignment="1">
      <alignment horizontal="center" vertical="center"/>
    </xf>
    <xf numFmtId="0" fontId="17" fillId="3" borderId="87" xfId="0" applyFont="1" applyFill="1" applyBorder="1" applyAlignment="1">
      <alignment horizontal="center" vertical="center"/>
    </xf>
    <xf numFmtId="0" fontId="17" fillId="3" borderId="81" xfId="0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horizontal="left" vertical="center"/>
    </xf>
    <xf numFmtId="4" fontId="17" fillId="3" borderId="83" xfId="0" applyNumberFormat="1" applyFont="1" applyFill="1" applyBorder="1" applyAlignment="1">
      <alignment horizontal="center" vertical="center"/>
    </xf>
    <xf numFmtId="0" fontId="15" fillId="3" borderId="85" xfId="0" applyFont="1" applyFill="1" applyBorder="1" applyAlignment="1">
      <alignment horizontal="center" vertical="center"/>
    </xf>
    <xf numFmtId="4" fontId="15" fillId="3" borderId="86" xfId="0" applyNumberFormat="1" applyFont="1" applyFill="1" applyBorder="1" applyAlignment="1">
      <alignment horizontal="center" vertical="center"/>
    </xf>
    <xf numFmtId="0" fontId="15" fillId="3" borderId="87" xfId="0" applyFont="1" applyFill="1" applyBorder="1" applyAlignment="1">
      <alignment horizontal="center" vertical="center"/>
    </xf>
    <xf numFmtId="4" fontId="17" fillId="4" borderId="61" xfId="8" applyNumberFormat="1" applyFont="1" applyFill="1" applyBorder="1" applyAlignment="1">
      <alignment horizontal="center" vertical="center" wrapText="1"/>
    </xf>
    <xf numFmtId="4" fontId="17" fillId="4" borderId="62" xfId="8" applyNumberFormat="1" applyFont="1" applyFill="1" applyBorder="1" applyAlignment="1">
      <alignment horizontal="center" vertical="center" wrapText="1"/>
    </xf>
    <xf numFmtId="165" fontId="59" fillId="0" borderId="89" xfId="0" applyNumberFormat="1" applyFont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49" fontId="13" fillId="2" borderId="84" xfId="10" applyNumberFormat="1" applyFont="1" applyFill="1" applyBorder="1" applyAlignment="1">
      <alignment horizontal="center" vertical="center"/>
    </xf>
    <xf numFmtId="49" fontId="13" fillId="2" borderId="82" xfId="10" applyNumberFormat="1" applyFont="1" applyFill="1" applyBorder="1" applyAlignment="1">
      <alignment horizontal="center" vertical="center"/>
    </xf>
    <xf numFmtId="49" fontId="12" fillId="0" borderId="82" xfId="10" applyNumberFormat="1" applyFont="1" applyFill="1" applyBorder="1" applyAlignment="1">
      <alignment horizontal="center" vertical="center"/>
    </xf>
    <xf numFmtId="49" fontId="12" fillId="0" borderId="84" xfId="10" applyNumberFormat="1" applyFont="1" applyBorder="1" applyAlignment="1">
      <alignment horizontal="center" vertical="center"/>
    </xf>
    <xf numFmtId="49" fontId="13" fillId="2" borderId="82" xfId="10" applyNumberFormat="1" applyFont="1" applyFill="1" applyBorder="1" applyAlignment="1">
      <alignment horizontal="center" vertical="center"/>
    </xf>
    <xf numFmtId="49" fontId="12" fillId="0" borderId="82" xfId="10" applyNumberFormat="1" applyFont="1" applyFill="1" applyBorder="1" applyAlignment="1">
      <alignment horizontal="center" vertical="center" wrapText="1"/>
    </xf>
    <xf numFmtId="49" fontId="12" fillId="0" borderId="84" xfId="10" applyNumberFormat="1" applyFont="1" applyFill="1" applyBorder="1" applyAlignment="1">
      <alignment horizontal="center" vertical="center" wrapText="1"/>
    </xf>
    <xf numFmtId="49" fontId="13" fillId="2" borderId="82" xfId="10" applyNumberFormat="1" applyFont="1" applyFill="1" applyBorder="1" applyAlignment="1">
      <alignment horizontal="center" vertical="center" wrapText="1"/>
    </xf>
    <xf numFmtId="0" fontId="20" fillId="0" borderId="84" xfId="0" applyFont="1" applyBorder="1"/>
    <xf numFmtId="0" fontId="38" fillId="0" borderId="82" xfId="7" applyFont="1" applyBorder="1" applyAlignment="1">
      <alignment horizontal="center"/>
    </xf>
    <xf numFmtId="10" fontId="38" fillId="0" borderId="82" xfId="14" applyNumberFormat="1" applyFont="1" applyBorder="1" applyAlignment="1">
      <alignment horizontal="center"/>
    </xf>
    <xf numFmtId="0" fontId="38" fillId="3" borderId="84" xfId="7" applyFont="1" applyFill="1" applyBorder="1" applyAlignment="1">
      <alignment horizontal="center"/>
    </xf>
    <xf numFmtId="0" fontId="38" fillId="0" borderId="82" xfId="7" applyFont="1" applyBorder="1" applyAlignment="1">
      <alignment horizontal="center" vertical="center"/>
    </xf>
    <xf numFmtId="0" fontId="37" fillId="5" borderId="84" xfId="7" applyFont="1" applyFill="1" applyBorder="1" applyAlignment="1">
      <alignment horizontal="center" vertical="center" wrapText="1"/>
    </xf>
    <xf numFmtId="2" fontId="0" fillId="0" borderId="81" xfId="0" applyNumberFormat="1" applyBorder="1" applyAlignment="1">
      <alignment horizontal="center"/>
    </xf>
    <xf numFmtId="2" fontId="0" fillId="0" borderId="84" xfId="0" applyNumberFormat="1" applyBorder="1" applyAlignment="1">
      <alignment horizontal="center"/>
    </xf>
    <xf numFmtId="10" fontId="15" fillId="0" borderId="81" xfId="13" applyNumberFormat="1" applyFont="1" applyFill="1" applyBorder="1" applyAlignment="1">
      <alignment horizontal="center" vertical="center"/>
    </xf>
    <xf numFmtId="10" fontId="15" fillId="3" borderId="82" xfId="13" applyNumberFormat="1" applyFont="1" applyFill="1" applyBorder="1" applyAlignment="1">
      <alignment horizontal="center" vertical="center"/>
    </xf>
    <xf numFmtId="10" fontId="15" fillId="3" borderId="83" xfId="13" applyNumberFormat="1" applyFont="1" applyFill="1" applyBorder="1" applyAlignment="1">
      <alignment horizontal="center" vertical="center"/>
    </xf>
    <xf numFmtId="10" fontId="15" fillId="0" borderId="82" xfId="13" applyNumberFormat="1" applyFont="1" applyFill="1" applyBorder="1" applyAlignment="1">
      <alignment horizontal="center" vertical="center"/>
    </xf>
    <xf numFmtId="10" fontId="15" fillId="0" borderId="83" xfId="13" applyNumberFormat="1" applyFont="1" applyFill="1" applyBorder="1" applyAlignment="1">
      <alignment horizontal="center" vertical="center"/>
    </xf>
    <xf numFmtId="10" fontId="15" fillId="3" borderId="81" xfId="13" applyNumberFormat="1" applyFont="1" applyFill="1" applyBorder="1" applyAlignment="1">
      <alignment horizontal="center" vertical="center"/>
    </xf>
    <xf numFmtId="10" fontId="15" fillId="5" borderId="82" xfId="13" applyNumberFormat="1" applyFont="1" applyFill="1" applyBorder="1" applyAlignment="1">
      <alignment horizontal="center" vertical="center"/>
    </xf>
    <xf numFmtId="10" fontId="15" fillId="5" borderId="83" xfId="13" applyNumberFormat="1" applyFont="1" applyFill="1" applyBorder="1" applyAlignment="1">
      <alignment horizontal="center" vertical="center"/>
    </xf>
  </cellXfs>
  <cellStyles count="36">
    <cellStyle name="Moeda" xfId="1" builtinId="4"/>
    <cellStyle name="Moeda 2" xfId="19" xr:uid="{6466A0E7-09F5-4A99-BF09-C1D45F3EEB91}"/>
    <cellStyle name="Moeda 2 2" xfId="30" xr:uid="{C3B8F201-BE73-4DA5-8CF4-AECC580ABEE3}"/>
    <cellStyle name="Moeda 2 3" xfId="2" xr:uid="{EDEAC6D8-AE88-44A9-9632-FABD3B7FB94C}"/>
    <cellStyle name="Moeda 3" xfId="26" xr:uid="{F71338CB-4E9F-4566-B446-0863C5FF9452}"/>
    <cellStyle name="Normal" xfId="0" builtinId="0"/>
    <cellStyle name="Normal 13" xfId="3" xr:uid="{AE9570A4-6565-4579-B1AF-B7AE879714FD}"/>
    <cellStyle name="Normal 147" xfId="35" xr:uid="{5ED31DE9-7E19-4F92-8D88-676EC3A45BA0}"/>
    <cellStyle name="Normal 152" xfId="32" xr:uid="{6EEEBE4F-AE58-4420-AAE4-641805382983}"/>
    <cellStyle name="Normal 161" xfId="31" xr:uid="{3BED52ED-4B63-47E4-A8A1-5B684AB6516A}"/>
    <cellStyle name="Normal 18" xfId="4" xr:uid="{39D99C68-1842-4FD7-8A2B-9B4F7273A555}"/>
    <cellStyle name="Normal 2" xfId="5" xr:uid="{7A9E81C3-937F-4E5F-8B95-47DDF9E6ADA3}"/>
    <cellStyle name="Normal 2 10" xfId="6" xr:uid="{20EBF37A-0FB1-4C0B-81C6-D5BBD7299917}"/>
    <cellStyle name="Normal 2 2" xfId="7" xr:uid="{B6C6FFCC-C570-49D3-B252-3DC8F085AA65}"/>
    <cellStyle name="Normal 2 2 2" xfId="8" xr:uid="{1507EED2-67C1-428B-85D5-8436DD74CC42}"/>
    <cellStyle name="Normal 2 3" xfId="23" xr:uid="{59B573F3-59C6-4F43-BBF6-69C4BBAB568B}"/>
    <cellStyle name="Normal 3" xfId="27" xr:uid="{8C888593-C9A9-497A-9137-5A5C463921CB}"/>
    <cellStyle name="Normal 3 5" xfId="9" xr:uid="{4CB66D7D-AB65-44BE-98DF-AFFF7C24A15A}"/>
    <cellStyle name="Normal 4" xfId="20" xr:uid="{C8B38C29-7EBC-42D3-AD0D-87E7FF989E61}"/>
    <cellStyle name="Normal 5 2" xfId="10" xr:uid="{C6703CB5-131D-413E-B73C-DC4AB25D188E}"/>
    <cellStyle name="Normal_Planilha Fevereiro" xfId="11" xr:uid="{A9692744-307E-413E-B9D7-F30C977C2C39}"/>
    <cellStyle name="Porcentagem" xfId="12" builtinId="5"/>
    <cellStyle name="Porcentagem 2" xfId="13" xr:uid="{A7E548E0-2CB7-4A42-BF72-AEF201B2C509}"/>
    <cellStyle name="Porcentagem 2 2" xfId="34" xr:uid="{487A4E47-CC19-4DD2-BDF8-CC73D3D688BC}"/>
    <cellStyle name="Porcentagem 2 3" xfId="21" xr:uid="{7EAFA601-87AF-4665-AE41-C28CD7A80C41}"/>
    <cellStyle name="Porcentagem 2 5" xfId="14" xr:uid="{6AFA9A6C-9958-4DB8-A4A7-1944E3E7B9CE}"/>
    <cellStyle name="Porcentagem 3" xfId="15" xr:uid="{15C01B69-7EF5-47EB-A637-CFAD1EE54BC5}"/>
    <cellStyle name="Porcentagem 4" xfId="25" xr:uid="{4D9BB78B-AC35-4DE0-BC60-B29372127416}"/>
    <cellStyle name="Vírgula 11" xfId="16" xr:uid="{C4E6CA3B-7AEF-435B-87EF-A25B9FFC42B5}"/>
    <cellStyle name="Vírgula 2" xfId="17" xr:uid="{6F92BE59-2651-483C-92E0-5F1E36D4E608}"/>
    <cellStyle name="Vírgula 2 2" xfId="33" xr:uid="{D738EC57-D06D-4065-ACA8-CD9C5CE7285D}"/>
    <cellStyle name="Vírgula 2 3" xfId="22" xr:uid="{FF215FB4-FEA2-4EA8-9C0A-536D481D0274}"/>
    <cellStyle name="Vírgula 3" xfId="29" xr:uid="{E23911D1-72ED-4186-86B1-2F3AE00EBC26}"/>
    <cellStyle name="Vírgula 3 3" xfId="18" xr:uid="{E3A3DA4D-C32D-4761-863C-22F3F5AC490D}"/>
    <cellStyle name="Vírgula 4" xfId="24" xr:uid="{10836DF3-6D4D-4384-9AFD-3C61CF4CAAD2}"/>
    <cellStyle name="Vírgula 5" xfId="28" xr:uid="{F1B6B6D9-0FD4-461C-881E-24EF3B696C4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ABC</a:t>
            </a:r>
            <a:r>
              <a:rPr lang="en-US" baseline="0"/>
              <a:t> - SERVIÇOS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%</c:v>
          </c:tx>
          <c:marker>
            <c:symbol val="none"/>
          </c:marker>
          <c:cat>
            <c:strRef>
              <c:f>'6. ABC'!$A$5:$A$48</c:f>
              <c:strCache>
                <c:ptCount val="44"/>
                <c:pt idx="0">
                  <c:v>407819</c:v>
                </c:pt>
                <c:pt idx="1">
                  <c:v>APO</c:v>
                </c:pt>
                <c:pt idx="2">
                  <c:v>2306071</c:v>
                </c:pt>
                <c:pt idx="3">
                  <c:v>2306732</c:v>
                </c:pt>
                <c:pt idx="4">
                  <c:v>2306181</c:v>
                </c:pt>
                <c:pt idx="5">
                  <c:v>3108017</c:v>
                </c:pt>
                <c:pt idx="6">
                  <c:v>5914389</c:v>
                </c:pt>
                <c:pt idx="7">
                  <c:v>1106382</c:v>
                </c:pt>
                <c:pt idx="8">
                  <c:v>3108016</c:v>
                </c:pt>
                <c:pt idx="9">
                  <c:v>1505877</c:v>
                </c:pt>
                <c:pt idx="10">
                  <c:v>1106280</c:v>
                </c:pt>
                <c:pt idx="11">
                  <c:v>5503041</c:v>
                </c:pt>
                <c:pt idx="12">
                  <c:v>9776</c:v>
                </c:pt>
                <c:pt idx="13">
                  <c:v>4507956</c:v>
                </c:pt>
                <c:pt idx="14">
                  <c:v>4507755</c:v>
                </c:pt>
                <c:pt idx="15">
                  <c:v>5213850</c:v>
                </c:pt>
                <c:pt idx="16">
                  <c:v>5914479</c:v>
                </c:pt>
                <c:pt idx="17">
                  <c:v>5502362</c:v>
                </c:pt>
                <c:pt idx="18">
                  <c:v>3806424</c:v>
                </c:pt>
                <c:pt idx="19">
                  <c:v>1106088</c:v>
                </c:pt>
                <c:pt idx="20">
                  <c:v>5915400</c:v>
                </c:pt>
                <c:pt idx="21">
                  <c:v>4507835</c:v>
                </c:pt>
                <c:pt idx="22">
                  <c:v>2306066</c:v>
                </c:pt>
                <c:pt idx="23">
                  <c:v>4413942</c:v>
                </c:pt>
                <c:pt idx="24">
                  <c:v>5213552</c:v>
                </c:pt>
                <c:pt idx="25">
                  <c:v>5213837</c:v>
                </c:pt>
                <c:pt idx="26">
                  <c:v>5213868</c:v>
                </c:pt>
                <c:pt idx="27">
                  <c:v>5502590</c:v>
                </c:pt>
                <c:pt idx="28">
                  <c:v>307732</c:v>
                </c:pt>
                <c:pt idx="29">
                  <c:v>307737</c:v>
                </c:pt>
                <c:pt idx="30">
                  <c:v>3806426</c:v>
                </c:pt>
                <c:pt idx="31">
                  <c:v>5213360</c:v>
                </c:pt>
                <c:pt idx="32">
                  <c:v>1106057</c:v>
                </c:pt>
                <c:pt idx="33">
                  <c:v>5213401</c:v>
                </c:pt>
                <c:pt idx="34">
                  <c:v>5914449</c:v>
                </c:pt>
                <c:pt idx="35">
                  <c:v>5502888</c:v>
                </c:pt>
                <c:pt idx="36">
                  <c:v>3808207</c:v>
                </c:pt>
                <c:pt idx="37">
                  <c:v>5213442</c:v>
                </c:pt>
                <c:pt idx="38">
                  <c:v>5502798</c:v>
                </c:pt>
                <c:pt idx="39">
                  <c:v>5213865</c:v>
                </c:pt>
                <c:pt idx="40">
                  <c:v>2306247</c:v>
                </c:pt>
                <c:pt idx="41">
                  <c:v>5915373</c:v>
                </c:pt>
                <c:pt idx="42">
                  <c:v>1100657</c:v>
                </c:pt>
                <c:pt idx="43">
                  <c:v>2007971</c:v>
                </c:pt>
              </c:strCache>
            </c:strRef>
          </c:cat>
          <c:val>
            <c:numRef>
              <c:f>'6. ABC'!$F$5:$F$48</c:f>
              <c:numCache>
                <c:formatCode>0%</c:formatCode>
                <c:ptCount val="44"/>
                <c:pt idx="0">
                  <c:v>0.22732114541372525</c:v>
                </c:pt>
                <c:pt idx="1">
                  <c:v>0.30026913895668944</c:v>
                </c:pt>
                <c:pt idx="2">
                  <c:v>0.46604564233935142</c:v>
                </c:pt>
                <c:pt idx="3">
                  <c:v>0.53292660969818384</c:v>
                </c:pt>
                <c:pt idx="4">
                  <c:v>0.53292660969818384</c:v>
                </c:pt>
                <c:pt idx="5">
                  <c:v>0.59276162012084987</c:v>
                </c:pt>
                <c:pt idx="6">
                  <c:v>0.63211799418603687</c:v>
                </c:pt>
                <c:pt idx="7">
                  <c:v>0.67260230797130338</c:v>
                </c:pt>
                <c:pt idx="8">
                  <c:v>0.71308448032291472</c:v>
                </c:pt>
                <c:pt idx="9">
                  <c:v>0.75346995637217384</c:v>
                </c:pt>
                <c:pt idx="10">
                  <c:v>0.78161294149786087</c:v>
                </c:pt>
                <c:pt idx="11">
                  <c:v>0.80784358898486019</c:v>
                </c:pt>
                <c:pt idx="12">
                  <c:v>0.83260267433987645</c:v>
                </c:pt>
                <c:pt idx="13">
                  <c:v>0.85066036796220634</c:v>
                </c:pt>
                <c:pt idx="14">
                  <c:v>0.864030379197957</c:v>
                </c:pt>
                <c:pt idx="15">
                  <c:v>0.87863110144523238</c:v>
                </c:pt>
                <c:pt idx="16">
                  <c:v>0.89230397775740888</c:v>
                </c:pt>
                <c:pt idx="17">
                  <c:v>0.90537875620591535</c:v>
                </c:pt>
                <c:pt idx="18">
                  <c:v>0.91766911337047097</c:v>
                </c:pt>
                <c:pt idx="19">
                  <c:v>0.9269829373358508</c:v>
                </c:pt>
                <c:pt idx="20">
                  <c:v>0.93602318701836984</c:v>
                </c:pt>
                <c:pt idx="21">
                  <c:v>0.9428507153851664</c:v>
                </c:pt>
                <c:pt idx="22">
                  <c:v>0.95023146497024324</c:v>
                </c:pt>
                <c:pt idx="23">
                  <c:v>0.95623438249543768</c:v>
                </c:pt>
                <c:pt idx="24">
                  <c:v>0.96173257473932039</c:v>
                </c:pt>
                <c:pt idx="25">
                  <c:v>0.9672339446698055</c:v>
                </c:pt>
                <c:pt idx="26">
                  <c:v>0.97234804572828881</c:v>
                </c:pt>
                <c:pt idx="27">
                  <c:v>0.97703616621504286</c:v>
                </c:pt>
                <c:pt idx="28">
                  <c:v>0.98032581837127286</c:v>
                </c:pt>
                <c:pt idx="29">
                  <c:v>0.98342447754349038</c:v>
                </c:pt>
                <c:pt idx="30">
                  <c:v>0.98572659466024937</c:v>
                </c:pt>
                <c:pt idx="31">
                  <c:v>0.98767479693166094</c:v>
                </c:pt>
                <c:pt idx="32">
                  <c:v>0.98956917479970918</c:v>
                </c:pt>
                <c:pt idx="33">
                  <c:v>0.99081127641578304</c:v>
                </c:pt>
                <c:pt idx="34">
                  <c:v>0.99194275481700922</c:v>
                </c:pt>
                <c:pt idx="35">
                  <c:v>0.99296417894948175</c:v>
                </c:pt>
                <c:pt idx="36">
                  <c:v>0.99386194083763235</c:v>
                </c:pt>
                <c:pt idx="37">
                  <c:v>0.99484904478653124</c:v>
                </c:pt>
                <c:pt idx="38">
                  <c:v>0.9957976297997797</c:v>
                </c:pt>
                <c:pt idx="39">
                  <c:v>0.99657782195670808</c:v>
                </c:pt>
                <c:pt idx="40">
                  <c:v>0.99733960105534947</c:v>
                </c:pt>
                <c:pt idx="41">
                  <c:v>0.99801301359629868</c:v>
                </c:pt>
                <c:pt idx="42">
                  <c:v>0.99854105164825457</c:v>
                </c:pt>
                <c:pt idx="43">
                  <c:v>0.99898282835989261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8-47FB-81D1-3F9F6CF8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08884224"/>
        <c:axId val="308885760"/>
      </c:lineChart>
      <c:catAx>
        <c:axId val="308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885760"/>
        <c:crosses val="autoZero"/>
        <c:auto val="1"/>
        <c:lblAlgn val="ctr"/>
        <c:lblOffset val="100"/>
        <c:noMultiLvlLbl val="0"/>
      </c:catAx>
      <c:valAx>
        <c:axId val="30888576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88422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ABC</a:t>
            </a:r>
            <a:r>
              <a:rPr lang="en-US" baseline="0"/>
              <a:t> - INSUMOS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%</c:v>
          </c:tx>
          <c:marker>
            <c:symbol val="none"/>
          </c:marker>
          <c:cat>
            <c:strRef>
              <c:f>'6. ABC'!$A$68:$A$251</c:f>
              <c:strCache>
                <c:ptCount val="184"/>
                <c:pt idx="0">
                  <c:v>M0004</c:v>
                </c:pt>
                <c:pt idx="1">
                  <c:v>E9652</c:v>
                </c:pt>
                <c:pt idx="2">
                  <c:v>P9801</c:v>
                </c:pt>
                <c:pt idx="3">
                  <c:v>M0424</c:v>
                </c:pt>
                <c:pt idx="4">
                  <c:v>P9805</c:v>
                </c:pt>
                <c:pt idx="5">
                  <c:v>E9642</c:v>
                </c:pt>
                <c:pt idx="6">
                  <c:v>M1378</c:v>
                </c:pt>
                <c:pt idx="7">
                  <c:v>E9579</c:v>
                </c:pt>
                <c:pt idx="8">
                  <c:v>P9824</c:v>
                </c:pt>
                <c:pt idx="9">
                  <c:v>E9055</c:v>
                </c:pt>
                <c:pt idx="10">
                  <c:v>M1097</c:v>
                </c:pt>
                <c:pt idx="11">
                  <c:v>E9603</c:v>
                </c:pt>
                <c:pt idx="12">
                  <c:v>M0459</c:v>
                </c:pt>
                <c:pt idx="13">
                  <c:v>E9671</c:v>
                </c:pt>
                <c:pt idx="14">
                  <c:v>E9776</c:v>
                </c:pt>
                <c:pt idx="15">
                  <c:v>P9808</c:v>
                </c:pt>
                <c:pt idx="16">
                  <c:v>E9601</c:v>
                </c:pt>
                <c:pt idx="17">
                  <c:v>M0427</c:v>
                </c:pt>
                <c:pt idx="18">
                  <c:v>M0092</c:v>
                </c:pt>
                <c:pt idx="19">
                  <c:v>E9592</c:v>
                </c:pt>
                <c:pt idx="20">
                  <c:v>E9605</c:v>
                </c:pt>
                <c:pt idx="21">
                  <c:v>M0290</c:v>
                </c:pt>
                <c:pt idx="22">
                  <c:v>E9667</c:v>
                </c:pt>
                <c:pt idx="23">
                  <c:v>E9685</c:v>
                </c:pt>
                <c:pt idx="24">
                  <c:v>E9072</c:v>
                </c:pt>
                <c:pt idx="25">
                  <c:v>M0284</c:v>
                </c:pt>
                <c:pt idx="26">
                  <c:v>E9094</c:v>
                </c:pt>
                <c:pt idx="27">
                  <c:v>E9571</c:v>
                </c:pt>
                <c:pt idx="28">
                  <c:v>M0082</c:v>
                </c:pt>
                <c:pt idx="29">
                  <c:v>M3504</c:v>
                </c:pt>
                <c:pt idx="30">
                  <c:v>M0286</c:v>
                </c:pt>
                <c:pt idx="31">
                  <c:v>E9540</c:v>
                </c:pt>
                <c:pt idx="32">
                  <c:v>E9524</c:v>
                </c:pt>
                <c:pt idx="33">
                  <c:v>M0191</c:v>
                </c:pt>
                <c:pt idx="34">
                  <c:v>E9541</c:v>
                </c:pt>
                <c:pt idx="35">
                  <c:v>M0049</c:v>
                </c:pt>
                <c:pt idx="36">
                  <c:v>E9660</c:v>
                </c:pt>
                <c:pt idx="37">
                  <c:v>E9058</c:v>
                </c:pt>
                <c:pt idx="38">
                  <c:v>M0787</c:v>
                </c:pt>
                <c:pt idx="39">
                  <c:v>M2470</c:v>
                </c:pt>
                <c:pt idx="40">
                  <c:v>M1205</c:v>
                </c:pt>
                <c:pt idx="41">
                  <c:v>P9807</c:v>
                </c:pt>
                <c:pt idx="42">
                  <c:v>E9511</c:v>
                </c:pt>
                <c:pt idx="43">
                  <c:v>E9577</c:v>
                </c:pt>
                <c:pt idx="44">
                  <c:v>M0798</c:v>
                </c:pt>
                <c:pt idx="45">
                  <c:v>M0075</c:v>
                </c:pt>
                <c:pt idx="46">
                  <c:v>M0810</c:v>
                </c:pt>
                <c:pt idx="47">
                  <c:v>E9041</c:v>
                </c:pt>
                <c:pt idx="48">
                  <c:v>P9825</c:v>
                </c:pt>
                <c:pt idx="49">
                  <c:v>M1796</c:v>
                </c:pt>
                <c:pt idx="50">
                  <c:v>E9778</c:v>
                </c:pt>
                <c:pt idx="51">
                  <c:v>E9080</c:v>
                </c:pt>
                <c:pt idx="52">
                  <c:v>M1152</c:v>
                </c:pt>
                <c:pt idx="53">
                  <c:v>E9078</c:v>
                </c:pt>
                <c:pt idx="54">
                  <c:v>E9779</c:v>
                </c:pt>
                <c:pt idx="55">
                  <c:v>M0030</c:v>
                </c:pt>
                <c:pt idx="56">
                  <c:v>M1645</c:v>
                </c:pt>
                <c:pt idx="57">
                  <c:v>E9565</c:v>
                </c:pt>
                <c:pt idx="58">
                  <c:v>M3821</c:v>
                </c:pt>
                <c:pt idx="59">
                  <c:v>M3235</c:v>
                </c:pt>
                <c:pt idx="60">
                  <c:v>E9535</c:v>
                </c:pt>
                <c:pt idx="61">
                  <c:v>M1367</c:v>
                </c:pt>
                <c:pt idx="62">
                  <c:v>E9756</c:v>
                </c:pt>
                <c:pt idx="63">
                  <c:v>M2027</c:v>
                </c:pt>
                <c:pt idx="64">
                  <c:v>E9073</c:v>
                </c:pt>
                <c:pt idx="65">
                  <c:v>M0310</c:v>
                </c:pt>
                <c:pt idx="66">
                  <c:v>E9611</c:v>
                </c:pt>
                <c:pt idx="67">
                  <c:v>M3237</c:v>
                </c:pt>
                <c:pt idx="68">
                  <c:v>E9584</c:v>
                </c:pt>
                <c:pt idx="69">
                  <c:v>E9066</c:v>
                </c:pt>
                <c:pt idx="70">
                  <c:v>E9672</c:v>
                </c:pt>
                <c:pt idx="71">
                  <c:v>M1150</c:v>
                </c:pt>
                <c:pt idx="72">
                  <c:v>E9169</c:v>
                </c:pt>
                <c:pt idx="73">
                  <c:v>E9530</c:v>
                </c:pt>
                <c:pt idx="74">
                  <c:v>E9687</c:v>
                </c:pt>
                <c:pt idx="75">
                  <c:v>E9754</c:v>
                </c:pt>
                <c:pt idx="76">
                  <c:v>M1398</c:v>
                </c:pt>
                <c:pt idx="77">
                  <c:v>P9830</c:v>
                </c:pt>
                <c:pt idx="78">
                  <c:v>M2042</c:v>
                </c:pt>
                <c:pt idx="79">
                  <c:v>E9117</c:v>
                </c:pt>
                <c:pt idx="80">
                  <c:v>E9686</c:v>
                </c:pt>
                <c:pt idx="81">
                  <c:v>E9515</c:v>
                </c:pt>
                <c:pt idx="82">
                  <c:v>M3229</c:v>
                </c:pt>
                <c:pt idx="83">
                  <c:v>M0669</c:v>
                </c:pt>
                <c:pt idx="84">
                  <c:v>M1795</c:v>
                </c:pt>
                <c:pt idx="85">
                  <c:v>E9765</c:v>
                </c:pt>
                <c:pt idx="86">
                  <c:v>M0366</c:v>
                </c:pt>
                <c:pt idx="87">
                  <c:v>E9574</c:v>
                </c:pt>
                <c:pt idx="88">
                  <c:v>E9070</c:v>
                </c:pt>
                <c:pt idx="89">
                  <c:v>E9599</c:v>
                </c:pt>
                <c:pt idx="90">
                  <c:v>M0192</c:v>
                </c:pt>
                <c:pt idx="91">
                  <c:v>P9821</c:v>
                </c:pt>
                <c:pt idx="92">
                  <c:v>M1673</c:v>
                </c:pt>
                <c:pt idx="93">
                  <c:v>E9694</c:v>
                </c:pt>
                <c:pt idx="94">
                  <c:v>M0789</c:v>
                </c:pt>
                <c:pt idx="95">
                  <c:v>M2145</c:v>
                </c:pt>
                <c:pt idx="96">
                  <c:v>M1391</c:v>
                </c:pt>
                <c:pt idx="97">
                  <c:v>E9609</c:v>
                </c:pt>
                <c:pt idx="98">
                  <c:v>M3233</c:v>
                </c:pt>
                <c:pt idx="99">
                  <c:v>M0018</c:v>
                </c:pt>
                <c:pt idx="100">
                  <c:v>M2041</c:v>
                </c:pt>
                <c:pt idx="101">
                  <c:v>M3134</c:v>
                </c:pt>
                <c:pt idx="102">
                  <c:v>E9640</c:v>
                </c:pt>
                <c:pt idx="103">
                  <c:v>E9677</c:v>
                </c:pt>
                <c:pt idx="104">
                  <c:v>M0767</c:v>
                </c:pt>
                <c:pt idx="105">
                  <c:v>M0560</c:v>
                </c:pt>
                <c:pt idx="106">
                  <c:v>M0573</c:v>
                </c:pt>
                <c:pt idx="107">
                  <c:v>M2038</c:v>
                </c:pt>
                <c:pt idx="108">
                  <c:v>E9518</c:v>
                </c:pt>
                <c:pt idx="109">
                  <c:v>P9823</c:v>
                </c:pt>
                <c:pt idx="110">
                  <c:v>E9069</c:v>
                </c:pt>
                <c:pt idx="111">
                  <c:v>E9722</c:v>
                </c:pt>
                <c:pt idx="112">
                  <c:v>M2111</c:v>
                </c:pt>
                <c:pt idx="113">
                  <c:v>M0019</c:v>
                </c:pt>
                <c:pt idx="114">
                  <c:v>M0047</c:v>
                </c:pt>
                <c:pt idx="115">
                  <c:v>E9753</c:v>
                </c:pt>
                <c:pt idx="116">
                  <c:v>E9644</c:v>
                </c:pt>
                <c:pt idx="117">
                  <c:v>M2141</c:v>
                </c:pt>
                <c:pt idx="118">
                  <c:v>E9764</c:v>
                </c:pt>
                <c:pt idx="119">
                  <c:v>M2462</c:v>
                </c:pt>
                <c:pt idx="120">
                  <c:v>M3153</c:v>
                </c:pt>
                <c:pt idx="121">
                  <c:v>M0450</c:v>
                </c:pt>
                <c:pt idx="122">
                  <c:v>P9892</c:v>
                </c:pt>
                <c:pt idx="123">
                  <c:v>M2130</c:v>
                </c:pt>
                <c:pt idx="124">
                  <c:v>M0566</c:v>
                </c:pt>
                <c:pt idx="125">
                  <c:v>M1379</c:v>
                </c:pt>
                <c:pt idx="126">
                  <c:v>M2110</c:v>
                </c:pt>
                <c:pt idx="127">
                  <c:v>M2113</c:v>
                </c:pt>
                <c:pt idx="128">
                  <c:v>E9519</c:v>
                </c:pt>
                <c:pt idx="129">
                  <c:v>E9662</c:v>
                </c:pt>
                <c:pt idx="130">
                  <c:v>M2321</c:v>
                </c:pt>
                <c:pt idx="131">
                  <c:v>M0574</c:v>
                </c:pt>
                <c:pt idx="132">
                  <c:v>M2037</c:v>
                </c:pt>
                <c:pt idx="133">
                  <c:v>M0568</c:v>
                </c:pt>
                <c:pt idx="134">
                  <c:v>E9646</c:v>
                </c:pt>
                <c:pt idx="135">
                  <c:v>M0365</c:v>
                </c:pt>
                <c:pt idx="136">
                  <c:v>E9750</c:v>
                </c:pt>
                <c:pt idx="137">
                  <c:v>M2112</c:v>
                </c:pt>
                <c:pt idx="138">
                  <c:v>P9852</c:v>
                </c:pt>
                <c:pt idx="139">
                  <c:v>M0567</c:v>
                </c:pt>
                <c:pt idx="140">
                  <c:v>M0572</c:v>
                </c:pt>
                <c:pt idx="141">
                  <c:v>M0575</c:v>
                </c:pt>
                <c:pt idx="142">
                  <c:v>M0947</c:v>
                </c:pt>
                <c:pt idx="143">
                  <c:v>P9822</c:v>
                </c:pt>
                <c:pt idx="144">
                  <c:v>E9527</c:v>
                </c:pt>
                <c:pt idx="145">
                  <c:v>M1397</c:v>
                </c:pt>
                <c:pt idx="146">
                  <c:v>M2143</c:v>
                </c:pt>
                <c:pt idx="147">
                  <c:v>M2419</c:v>
                </c:pt>
                <c:pt idx="148">
                  <c:v>E9622</c:v>
                </c:pt>
                <c:pt idx="149">
                  <c:v>M2144</c:v>
                </c:pt>
                <c:pt idx="150">
                  <c:v>E9507</c:v>
                </c:pt>
                <c:pt idx="151">
                  <c:v>M2065</c:v>
                </c:pt>
                <c:pt idx="152">
                  <c:v>M3126</c:v>
                </c:pt>
                <c:pt idx="153">
                  <c:v>E9076</c:v>
                </c:pt>
                <c:pt idx="154">
                  <c:v>E9024</c:v>
                </c:pt>
                <c:pt idx="155">
                  <c:v>M0054</c:v>
                </c:pt>
                <c:pt idx="156">
                  <c:v>M2034</c:v>
                </c:pt>
                <c:pt idx="157">
                  <c:v>E9071</c:v>
                </c:pt>
                <c:pt idx="158">
                  <c:v>M0565</c:v>
                </c:pt>
                <c:pt idx="159">
                  <c:v>M2062</c:v>
                </c:pt>
                <c:pt idx="160">
                  <c:v>M2146</c:v>
                </c:pt>
                <c:pt idx="161">
                  <c:v>M1385</c:v>
                </c:pt>
                <c:pt idx="162">
                  <c:v>M2138</c:v>
                </c:pt>
                <c:pt idx="163">
                  <c:v>M0052</c:v>
                </c:pt>
                <c:pt idx="164">
                  <c:v>E9623</c:v>
                </c:pt>
                <c:pt idx="165">
                  <c:v>M0569</c:v>
                </c:pt>
                <c:pt idx="166">
                  <c:v>M0570</c:v>
                </c:pt>
                <c:pt idx="167">
                  <c:v>M0076</c:v>
                </c:pt>
                <c:pt idx="168">
                  <c:v>M3353</c:v>
                </c:pt>
                <c:pt idx="169">
                  <c:v>M0945</c:v>
                </c:pt>
                <c:pt idx="170">
                  <c:v>M2067</c:v>
                </c:pt>
                <c:pt idx="171">
                  <c:v>M0564</c:v>
                </c:pt>
                <c:pt idx="172">
                  <c:v>P9853</c:v>
                </c:pt>
                <c:pt idx="173">
                  <c:v>M1528</c:v>
                </c:pt>
                <c:pt idx="174">
                  <c:v>M0537</c:v>
                </c:pt>
                <c:pt idx="175">
                  <c:v>M2066</c:v>
                </c:pt>
                <c:pt idx="176">
                  <c:v>E9675</c:v>
                </c:pt>
                <c:pt idx="177">
                  <c:v>E9026</c:v>
                </c:pt>
                <c:pt idx="178">
                  <c:v>E9064</c:v>
                </c:pt>
                <c:pt idx="179">
                  <c:v>M0571</c:v>
                </c:pt>
                <c:pt idx="180">
                  <c:v>M0576</c:v>
                </c:pt>
                <c:pt idx="181">
                  <c:v>E9591</c:v>
                </c:pt>
                <c:pt idx="182">
                  <c:v>M2115</c:v>
                </c:pt>
                <c:pt idx="183">
                  <c:v>E9719</c:v>
                </c:pt>
              </c:strCache>
            </c:strRef>
          </c:cat>
          <c:val>
            <c:numRef>
              <c:f>'6. ABC'!$E$68:$E$251</c:f>
              <c:numCache>
                <c:formatCode>0%</c:formatCode>
                <c:ptCount val="184"/>
                <c:pt idx="0">
                  <c:v>0.1324396427275758</c:v>
                </c:pt>
                <c:pt idx="1">
                  <c:v>0.20572571438946813</c:v>
                </c:pt>
                <c:pt idx="2">
                  <c:v>0.26653043052280762</c:v>
                </c:pt>
                <c:pt idx="3">
                  <c:v>0.32562010637054373</c:v>
                </c:pt>
                <c:pt idx="4">
                  <c:v>0.38092033526864921</c:v>
                </c:pt>
                <c:pt idx="5">
                  <c:v>0.43967995460724857</c:v>
                </c:pt>
                <c:pt idx="6">
                  <c:v>0.48202782491267471</c:v>
                </c:pt>
                <c:pt idx="7">
                  <c:v>0.52152927699783691</c:v>
                </c:pt>
                <c:pt idx="8">
                  <c:v>0.55879417748299909</c:v>
                </c:pt>
                <c:pt idx="9">
                  <c:v>0.58077044814771983</c:v>
                </c:pt>
                <c:pt idx="10">
                  <c:v>0.61699114978207903</c:v>
                </c:pt>
                <c:pt idx="11">
                  <c:v>0.63612959479790676</c:v>
                </c:pt>
                <c:pt idx="12">
                  <c:v>0.66641469330340475</c:v>
                </c:pt>
                <c:pt idx="13">
                  <c:v>0.68113694103352873</c:v>
                </c:pt>
                <c:pt idx="14">
                  <c:v>0.70602772356816379</c:v>
                </c:pt>
                <c:pt idx="15">
                  <c:v>0.72629039673168372</c:v>
                </c:pt>
                <c:pt idx="16">
                  <c:v>0.73852160749059026</c:v>
                </c:pt>
                <c:pt idx="17">
                  <c:v>0.75600802147712121</c:v>
                </c:pt>
                <c:pt idx="18">
                  <c:v>0.76860342336759413</c:v>
                </c:pt>
                <c:pt idx="19">
                  <c:v>0.78342090046651736</c:v>
                </c:pt>
                <c:pt idx="20">
                  <c:v>0.79578552242670708</c:v>
                </c:pt>
                <c:pt idx="21">
                  <c:v>0.8057047750217704</c:v>
                </c:pt>
                <c:pt idx="22">
                  <c:v>0.8146446130740721</c:v>
                </c:pt>
                <c:pt idx="23">
                  <c:v>0.82340386343527028</c:v>
                </c:pt>
                <c:pt idx="24">
                  <c:v>0.83227214623760559</c:v>
                </c:pt>
                <c:pt idx="25">
                  <c:v>0.84120331449127728</c:v>
                </c:pt>
                <c:pt idx="26">
                  <c:v>0.84935347440999065</c:v>
                </c:pt>
                <c:pt idx="27">
                  <c:v>0.85650573592620938</c:v>
                </c:pt>
                <c:pt idx="28">
                  <c:v>0.86324290480232668</c:v>
                </c:pt>
                <c:pt idx="29">
                  <c:v>0.87036065746016755</c:v>
                </c:pt>
                <c:pt idx="30">
                  <c:v>0.87635744919416902</c:v>
                </c:pt>
                <c:pt idx="31">
                  <c:v>0.88205111159088645</c:v>
                </c:pt>
                <c:pt idx="32">
                  <c:v>0.88751293500200523</c:v>
                </c:pt>
                <c:pt idx="33">
                  <c:v>0.89314865261662346</c:v>
                </c:pt>
                <c:pt idx="34">
                  <c:v>0.89853303563966969</c:v>
                </c:pt>
                <c:pt idx="35">
                  <c:v>0.90390082787288006</c:v>
                </c:pt>
                <c:pt idx="36">
                  <c:v>0.90916581280173014</c:v>
                </c:pt>
                <c:pt idx="37">
                  <c:v>0.91213917281730006</c:v>
                </c:pt>
                <c:pt idx="38">
                  <c:v>0.91683930513435674</c:v>
                </c:pt>
                <c:pt idx="39">
                  <c:v>0.92089473207251471</c:v>
                </c:pt>
                <c:pt idx="40">
                  <c:v>0.92488096618840432</c:v>
                </c:pt>
                <c:pt idx="41">
                  <c:v>0.9271759398130307</c:v>
                </c:pt>
                <c:pt idx="42">
                  <c:v>0.93043779905854296</c:v>
                </c:pt>
                <c:pt idx="43">
                  <c:v>0.93352642600850899</c:v>
                </c:pt>
                <c:pt idx="44">
                  <c:v>0.93670715812581384</c:v>
                </c:pt>
                <c:pt idx="45">
                  <c:v>0.93938329977222201</c:v>
                </c:pt>
                <c:pt idx="46">
                  <c:v>0.94143383679979464</c:v>
                </c:pt>
                <c:pt idx="47">
                  <c:v>0.94387788120409744</c:v>
                </c:pt>
                <c:pt idx="48">
                  <c:v>0.94647045602256019</c:v>
                </c:pt>
                <c:pt idx="49">
                  <c:v>0.94902471509782604</c:v>
                </c:pt>
                <c:pt idx="50">
                  <c:v>0.95154584480185656</c:v>
                </c:pt>
                <c:pt idx="51">
                  <c:v>0.95394635243415793</c:v>
                </c:pt>
                <c:pt idx="52">
                  <c:v>0.95606272823287375</c:v>
                </c:pt>
                <c:pt idx="53">
                  <c:v>0.95813751186329332</c:v>
                </c:pt>
                <c:pt idx="54">
                  <c:v>0.95988417496313916</c:v>
                </c:pt>
                <c:pt idx="55">
                  <c:v>0.96152955498742909</c:v>
                </c:pt>
                <c:pt idx="56">
                  <c:v>0.96441240838981168</c:v>
                </c:pt>
                <c:pt idx="57">
                  <c:v>0.96592492009496833</c:v>
                </c:pt>
                <c:pt idx="58">
                  <c:v>0.96717259446930193</c:v>
                </c:pt>
                <c:pt idx="59">
                  <c:v>0.96847942731658665</c:v>
                </c:pt>
                <c:pt idx="60">
                  <c:v>0.96982152373160768</c:v>
                </c:pt>
                <c:pt idx="61">
                  <c:v>0.97121036378766434</c:v>
                </c:pt>
                <c:pt idx="62">
                  <c:v>0.97251133972902892</c:v>
                </c:pt>
                <c:pt idx="63">
                  <c:v>0.97338862910206403</c:v>
                </c:pt>
                <c:pt idx="64">
                  <c:v>0.97451044913497153</c:v>
                </c:pt>
                <c:pt idx="65">
                  <c:v>0.97582758883791632</c:v>
                </c:pt>
                <c:pt idx="66">
                  <c:v>0.97687375854593395</c:v>
                </c:pt>
                <c:pt idx="67">
                  <c:v>0.9777453864427369</c:v>
                </c:pt>
                <c:pt idx="68">
                  <c:v>0.97875638931590569</c:v>
                </c:pt>
                <c:pt idx="69">
                  <c:v>0.97972636693619197</c:v>
                </c:pt>
                <c:pt idx="70">
                  <c:v>0.98067556869601802</c:v>
                </c:pt>
                <c:pt idx="71">
                  <c:v>0.98152133492271676</c:v>
                </c:pt>
                <c:pt idx="72">
                  <c:v>0.98233675827196498</c:v>
                </c:pt>
                <c:pt idx="73">
                  <c:v>0.98308801343983043</c:v>
                </c:pt>
                <c:pt idx="74">
                  <c:v>0.98383176078484991</c:v>
                </c:pt>
                <c:pt idx="75">
                  <c:v>0.98445114857426508</c:v>
                </c:pt>
                <c:pt idx="76">
                  <c:v>0.98506644097627805</c:v>
                </c:pt>
                <c:pt idx="77">
                  <c:v>0.98570937332578623</c:v>
                </c:pt>
                <c:pt idx="78">
                  <c:v>0.98633374767858584</c:v>
                </c:pt>
                <c:pt idx="79">
                  <c:v>0.98694408418117352</c:v>
                </c:pt>
                <c:pt idx="80">
                  <c:v>0.9875308922255055</c:v>
                </c:pt>
                <c:pt idx="81">
                  <c:v>0.98811133097369575</c:v>
                </c:pt>
                <c:pt idx="82">
                  <c:v>0.98870566482507594</c:v>
                </c:pt>
                <c:pt idx="83">
                  <c:v>0.98920344404854677</c:v>
                </c:pt>
                <c:pt idx="84">
                  <c:v>0.98967849249996975</c:v>
                </c:pt>
                <c:pt idx="85">
                  <c:v>0.99019877370799958</c:v>
                </c:pt>
                <c:pt idx="86">
                  <c:v>0.99064818409884781</c:v>
                </c:pt>
                <c:pt idx="87">
                  <c:v>0.99115325487990746</c:v>
                </c:pt>
                <c:pt idx="88">
                  <c:v>0.99166233353360989</c:v>
                </c:pt>
                <c:pt idx="89">
                  <c:v>0.99210844037577461</c:v>
                </c:pt>
                <c:pt idx="90">
                  <c:v>0.99256017411831876</c:v>
                </c:pt>
                <c:pt idx="91">
                  <c:v>0.99300005513100342</c:v>
                </c:pt>
                <c:pt idx="92">
                  <c:v>0.99339160749090449</c:v>
                </c:pt>
                <c:pt idx="93">
                  <c:v>0.99366658871161295</c:v>
                </c:pt>
                <c:pt idx="94">
                  <c:v>0.99394803443043622</c:v>
                </c:pt>
                <c:pt idx="95">
                  <c:v>0.99425559196772217</c:v>
                </c:pt>
                <c:pt idx="96">
                  <c:v>0.99450939509130942</c:v>
                </c:pt>
                <c:pt idx="97">
                  <c:v>0.99475209053639435</c:v>
                </c:pt>
                <c:pt idx="98">
                  <c:v>0.99497536721817936</c:v>
                </c:pt>
                <c:pt idx="99">
                  <c:v>0.99521165389139876</c:v>
                </c:pt>
                <c:pt idx="100">
                  <c:v>0.9954011647124511</c:v>
                </c:pt>
                <c:pt idx="101">
                  <c:v>0.99557606107112728</c:v>
                </c:pt>
                <c:pt idx="102">
                  <c:v>0.99577803824301425</c:v>
                </c:pt>
                <c:pt idx="103">
                  <c:v>0.99598051119184317</c:v>
                </c:pt>
                <c:pt idx="104">
                  <c:v>0.99614468910653242</c:v>
                </c:pt>
                <c:pt idx="105">
                  <c:v>0.99631053040264483</c:v>
                </c:pt>
                <c:pt idx="106">
                  <c:v>0.99643015801643209</c:v>
                </c:pt>
                <c:pt idx="107">
                  <c:v>0.99657520783275455</c:v>
                </c:pt>
                <c:pt idx="108">
                  <c:v>0.9967249099668255</c:v>
                </c:pt>
                <c:pt idx="109">
                  <c:v>0.99687964506050986</c:v>
                </c:pt>
                <c:pt idx="110">
                  <c:v>0.99703161193274714</c:v>
                </c:pt>
                <c:pt idx="111">
                  <c:v>0.99717588903474375</c:v>
                </c:pt>
                <c:pt idx="112">
                  <c:v>0.99729590222480757</c:v>
                </c:pt>
                <c:pt idx="113">
                  <c:v>0.99742274960215849</c:v>
                </c:pt>
                <c:pt idx="114">
                  <c:v>0.99753668113764993</c:v>
                </c:pt>
                <c:pt idx="115">
                  <c:v>0.99765389744837818</c:v>
                </c:pt>
                <c:pt idx="116">
                  <c:v>0.99777417545848057</c:v>
                </c:pt>
                <c:pt idx="117">
                  <c:v>0.99788648016707193</c:v>
                </c:pt>
                <c:pt idx="118">
                  <c:v>0.99799531878747694</c:v>
                </c:pt>
                <c:pt idx="119">
                  <c:v>0.99809556364251795</c:v>
                </c:pt>
                <c:pt idx="120">
                  <c:v>0.9981820293175423</c:v>
                </c:pt>
                <c:pt idx="121">
                  <c:v>0.9982498596562206</c:v>
                </c:pt>
                <c:pt idx="122">
                  <c:v>0.99832767105992648</c:v>
                </c:pt>
                <c:pt idx="123">
                  <c:v>0.99839030160895859</c:v>
                </c:pt>
                <c:pt idx="124">
                  <c:v>0.99847183380987836</c:v>
                </c:pt>
                <c:pt idx="125">
                  <c:v>0.99856988584277129</c:v>
                </c:pt>
                <c:pt idx="126">
                  <c:v>0.99863024580696658</c:v>
                </c:pt>
                <c:pt idx="127">
                  <c:v>0.99869050803075488</c:v>
                </c:pt>
                <c:pt idx="128">
                  <c:v>0.99875190452271045</c:v>
                </c:pt>
                <c:pt idx="129">
                  <c:v>0.99878436937478132</c:v>
                </c:pt>
                <c:pt idx="130">
                  <c:v>0.99882902281407215</c:v>
                </c:pt>
                <c:pt idx="131">
                  <c:v>0.99886708949734615</c:v>
                </c:pt>
                <c:pt idx="132">
                  <c:v>0.99891524071633986</c:v>
                </c:pt>
                <c:pt idx="133">
                  <c:v>0.99896366246483881</c:v>
                </c:pt>
                <c:pt idx="134">
                  <c:v>0.99901343198839931</c:v>
                </c:pt>
                <c:pt idx="135">
                  <c:v>0.99905644979701647</c:v>
                </c:pt>
                <c:pt idx="136">
                  <c:v>0.99909766761682639</c:v>
                </c:pt>
                <c:pt idx="137">
                  <c:v>0.99913937871138836</c:v>
                </c:pt>
                <c:pt idx="138">
                  <c:v>0.99918384658439996</c:v>
                </c:pt>
                <c:pt idx="139">
                  <c:v>0.9992203771650352</c:v>
                </c:pt>
                <c:pt idx="140">
                  <c:v>0.99925918976160688</c:v>
                </c:pt>
                <c:pt idx="141">
                  <c:v>0.99928802922497073</c:v>
                </c:pt>
                <c:pt idx="142">
                  <c:v>0.99932167147301998</c:v>
                </c:pt>
                <c:pt idx="143">
                  <c:v>0.99935494531492008</c:v>
                </c:pt>
                <c:pt idx="144">
                  <c:v>0.99938787091219849</c:v>
                </c:pt>
                <c:pt idx="145">
                  <c:v>0.99941574346884443</c:v>
                </c:pt>
                <c:pt idx="146">
                  <c:v>0.99944301063245511</c:v>
                </c:pt>
                <c:pt idx="147">
                  <c:v>0.99946971424120212</c:v>
                </c:pt>
                <c:pt idx="148">
                  <c:v>0.99949943935448304</c:v>
                </c:pt>
                <c:pt idx="149">
                  <c:v>0.9995273211070036</c:v>
                </c:pt>
                <c:pt idx="150">
                  <c:v>0.99955539215186029</c:v>
                </c:pt>
                <c:pt idx="151">
                  <c:v>0.99958233500168558</c:v>
                </c:pt>
                <c:pt idx="152">
                  <c:v>0.99960995944806785</c:v>
                </c:pt>
                <c:pt idx="153">
                  <c:v>0.9996340502028167</c:v>
                </c:pt>
                <c:pt idx="154">
                  <c:v>0.99965875664646497</c:v>
                </c:pt>
                <c:pt idx="155">
                  <c:v>0.99968280680135257</c:v>
                </c:pt>
                <c:pt idx="156">
                  <c:v>0.99970542831328291</c:v>
                </c:pt>
                <c:pt idx="157">
                  <c:v>0.99972561619400602</c:v>
                </c:pt>
                <c:pt idx="158">
                  <c:v>0.99974928630129067</c:v>
                </c:pt>
                <c:pt idx="159">
                  <c:v>0.99976846065265512</c:v>
                </c:pt>
                <c:pt idx="160">
                  <c:v>0.99978747296271087</c:v>
                </c:pt>
                <c:pt idx="161">
                  <c:v>0.99980527762549032</c:v>
                </c:pt>
                <c:pt idx="162">
                  <c:v>0.99982153110330563</c:v>
                </c:pt>
                <c:pt idx="163">
                  <c:v>0.99983693174062349</c:v>
                </c:pt>
                <c:pt idx="164">
                  <c:v>0.99985148303166049</c:v>
                </c:pt>
                <c:pt idx="165">
                  <c:v>0.99986612345450954</c:v>
                </c:pt>
                <c:pt idx="166">
                  <c:v>0.9998816187193047</c:v>
                </c:pt>
                <c:pt idx="167">
                  <c:v>0.9998968295891516</c:v>
                </c:pt>
                <c:pt idx="168">
                  <c:v>0.99990943493259477</c:v>
                </c:pt>
                <c:pt idx="169">
                  <c:v>0.99991943753546519</c:v>
                </c:pt>
                <c:pt idx="170">
                  <c:v>0.99993056879734443</c:v>
                </c:pt>
                <c:pt idx="171">
                  <c:v>0.99993983635679506</c:v>
                </c:pt>
                <c:pt idx="172">
                  <c:v>0.99994704408526169</c:v>
                </c:pt>
                <c:pt idx="173">
                  <c:v>0.99995411898245012</c:v>
                </c:pt>
                <c:pt idx="174">
                  <c:v>0.99996025167706548</c:v>
                </c:pt>
                <c:pt idx="175">
                  <c:v>0.99996706450362005</c:v>
                </c:pt>
                <c:pt idx="176">
                  <c:v>0.99997312210208722</c:v>
                </c:pt>
                <c:pt idx="177">
                  <c:v>0.99997834668808672</c:v>
                </c:pt>
                <c:pt idx="178">
                  <c:v>0.99998301124434286</c:v>
                </c:pt>
                <c:pt idx="179">
                  <c:v>0.99998651261765426</c:v>
                </c:pt>
                <c:pt idx="180">
                  <c:v>0.99998911020509629</c:v>
                </c:pt>
                <c:pt idx="181">
                  <c:v>0.99999199658882498</c:v>
                </c:pt>
                <c:pt idx="182">
                  <c:v>0.9999944731803655</c:v>
                </c:pt>
                <c:pt idx="183">
                  <c:v>0.99999649513076805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2-4BD6-9AE9-814DB3A5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08884224"/>
        <c:axId val="308885760"/>
      </c:lineChart>
      <c:catAx>
        <c:axId val="308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885760"/>
        <c:crosses val="autoZero"/>
        <c:auto val="1"/>
        <c:lblAlgn val="ctr"/>
        <c:lblOffset val="100"/>
        <c:noMultiLvlLbl val="0"/>
      </c:catAx>
      <c:valAx>
        <c:axId val="30888576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88422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123</xdr:row>
      <xdr:rowOff>180975</xdr:rowOff>
    </xdr:from>
    <xdr:to>
      <xdr:col>9</xdr:col>
      <xdr:colOff>566738</xdr:colOff>
      <xdr:row>132</xdr:row>
      <xdr:rowOff>209551</xdr:rowOff>
    </xdr:to>
    <xdr:pic>
      <xdr:nvPicPr>
        <xdr:cNvPr id="3255" name="Imagem 1">
          <a:extLst>
            <a:ext uri="{FF2B5EF4-FFF2-40B4-BE49-F238E27FC236}">
              <a16:creationId xmlns:a16="http://schemas.microsoft.com/office/drawing/2014/main" id="{334AF6F3-C4E9-E72A-C1F7-7CF60DA7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21516975"/>
          <a:ext cx="17335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12</xdr:row>
      <xdr:rowOff>85725</xdr:rowOff>
    </xdr:from>
    <xdr:ext cx="3200401" cy="50958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807A9D7-73FF-E22B-A110-1E3D722B66C9}"/>
                </a:ext>
              </a:extLst>
            </xdr:cNvPr>
            <xdr:cNvSpPr txBox="1"/>
          </xdr:nvSpPr>
          <xdr:spPr>
            <a:xfrm>
              <a:off x="7162800" y="2371725"/>
              <a:ext cx="3200401" cy="5095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𝐵𝐷𝐼</m:t>
                    </m:r>
                    <m:r>
                      <a:rPr lang="pt-BR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(1+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𝐴𝐶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𝐷𝐹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𝑆𝐺𝐶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𝑅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(1−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𝐼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−1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 xmlns:a="http://schemas.openxmlformats.org/drawingml/2006/main">
              <a:off x="7162800" y="2371725"/>
              <a:ext cx="3200401" cy="509588"/>
            </a:xfrm>
            <a:prstGeom xmlns:a="http://schemas.openxmlformats.org/drawingml/2006/main" prst="rect">
              <a:avLst/>
            </a:prstGeom>
            <a:noFill xmlns:a="http://schemas.openxmlformats.org/drawingml/2006/main"/>
          </xdr:spPr>
          <x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tx1"/>
            </a:fontRef>
          </xdr:style>
          <xdr:txBody>
            <a:bodyPr xmlns:a="http://schemas.openxmlformats.org/drawingml/2006/main" vertOverflow="clip" horzOverflow="clip" wrap="square" lIns="0" tIns="0" rIns="0" bIns="0" rtlCol="0" anchor="t">
              <a:noAutofit/>
            </a:bodyPr>
            <a:lstStyle xmlns:a="http://schemas.openxmlformats.org/drawingml/2006/main"/>
            <a:p xmlns:a="http://schemas.openxmlformats.org/drawingml/2006/main">
              <a:pPr/>
              <a:r>
                <a:rPr lang="pt-BR" sz="1100" b="0" i="0">
                  <a:latin typeface="Cambria Math" panose="02040503050406030204" pitchFamily="18" charset="0"/>
                </a:rPr>
                <a:t>𝐵𝐷𝐼=  ((1+𝐴𝐶+𝐷𝐹+𝑆𝐺𝐶+𝑅+𝐿))/((1−𝐼))−1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182532</xdr:colOff>
      <xdr:row>42</xdr:row>
      <xdr:rowOff>96380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9ADCBD-D03D-899E-A1F5-0B7A490B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55332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27215</xdr:colOff>
      <xdr:row>2</xdr:row>
      <xdr:rowOff>40821</xdr:rowOff>
    </xdr:from>
    <xdr:to>
      <xdr:col>13</xdr:col>
      <xdr:colOff>1143001</xdr:colOff>
      <xdr:row>23</xdr:row>
      <xdr:rowOff>136071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0C477A-621A-4BD7-BE5B-5527CDEE1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25</xdr:row>
      <xdr:rowOff>0</xdr:rowOff>
    </xdr:from>
    <xdr:to>
      <xdr:col>13</xdr:col>
      <xdr:colOff>1115786</xdr:colOff>
      <xdr:row>46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F2B7331-094B-4EE8-B319-C40104D61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ILESERVER\compartilhada\02%20-%20PROJETOS\01%20-%20CONTRATANTES\105%20-%20PM%20%20DE%20COTIPOR&#195;\02-Or&#231;amentos\Planilha%20Or&#231;ament&#225;ria%20-%20Ponte%20Rio%20Carreiro%20R03%20-%20D.B.%20julho%202024.xlsx" TargetMode="External"/><Relationship Id="rId1" Type="http://schemas.openxmlformats.org/officeDocument/2006/relationships/externalLinkPath" Target="/02%20-%20PROJETOS/01%20-%20CONTRATANTES/105%20-%20PM%20%20DE%20COTIPOR&#195;/02-Or&#231;amentos/Planilha%20Or&#231;ament&#225;ria%20-%20Ponte%20Rio%20Carreiro%20R03%20-%20D.B.%20julh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lassificação"/>
      <sheetName val="1. Memória das quantidades"/>
      <sheetName val="2. BDI"/>
      <sheetName val="3. DMT"/>
      <sheetName val="4. Orçamento"/>
      <sheetName val="5. CPU"/>
      <sheetName val="6. ABC"/>
      <sheetName val="7. Cronograma"/>
      <sheetName val="8. Orçamento Com Des."/>
      <sheetName val="9. CPU Com Des."/>
      <sheetName val="10. ABC Com DES."/>
      <sheetName val="11. Cronograma Com Des."/>
      <sheetName val="EQ - COM DES."/>
      <sheetName val="EQ"/>
      <sheetName val="MO - COM DES."/>
      <sheetName val="MO"/>
      <sheetName val="MATERIAL"/>
      <sheetName val="SICRO 07.24"/>
      <sheetName val="Planilha8"/>
    </sheetNames>
    <sheetDataSet>
      <sheetData sheetId="0"/>
      <sheetData sheetId="1"/>
      <sheetData sheetId="2"/>
      <sheetData sheetId="3"/>
      <sheetData sheetId="4">
        <row r="6">
          <cell r="A6">
            <v>2306071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CGCIT</v>
          </cell>
          <cell r="B1" t="str">
            <v>SISTEMA DE CUSTOS REFERENCIAIS DE OBRAS - SICRO</v>
          </cell>
          <cell r="C1"/>
          <cell r="D1"/>
          <cell r="E1"/>
          <cell r="F1"/>
          <cell r="G1"/>
          <cell r="H1"/>
          <cell r="I1"/>
          <cell r="J1"/>
          <cell r="K1" t="str">
            <v>DNIT</v>
          </cell>
        </row>
        <row r="2">
          <cell r="B2" t="str">
            <v>Rio Grande do Sul - Julho/2024</v>
          </cell>
          <cell r="C2"/>
          <cell r="D2"/>
          <cell r="E2"/>
          <cell r="F2"/>
          <cell r="G2"/>
          <cell r="H2"/>
          <cell r="I2"/>
          <cell r="J2"/>
        </row>
        <row r="3">
          <cell r="A3" t="str">
            <v>Código</v>
          </cell>
          <cell r="B3" t="str">
            <v>Descrição</v>
          </cell>
          <cell r="C3" t="str">
            <v>Valor de Aquisição (R$)</v>
          </cell>
          <cell r="D3" t="str">
            <v>Depreciação (R$/h)</v>
          </cell>
          <cell r="E3" t="str">
            <v>Oportunidade de Capital (R$/h)</v>
          </cell>
          <cell r="F3" t="str">
            <v>Seguros e Impostos (R$/h)</v>
          </cell>
          <cell r="G3" t="str">
            <v>Manutenção (R$/h)</v>
          </cell>
          <cell r="H3" t="str">
            <v>Operação (R$/h)</v>
          </cell>
          <cell r="I3" t="str">
            <v>Mão de Obra de Operação (R$/h)</v>
          </cell>
          <cell r="J3" t="str">
            <v>Custo Produtivo (R$/h)</v>
          </cell>
          <cell r="K3" t="str">
            <v>Custo Improdutivo (R$/h)</v>
          </cell>
        </row>
        <row r="4">
          <cell r="A4" t="str">
            <v>E9001</v>
          </cell>
          <cell r="B4" t="str">
            <v>Conjunto vibratório para tubos de concreto com encaixe PB e 3 jogos de fôrmas - D = 0,60 m - 2,20 kW</v>
          </cell>
          <cell r="C4">
            <v>64689.647599999997</v>
          </cell>
          <cell r="D4">
            <v>8.6252999999999993</v>
          </cell>
          <cell r="E4">
            <v>1.9957</v>
          </cell>
          <cell r="F4">
            <v>0</v>
          </cell>
          <cell r="G4">
            <v>6.4690000000000003</v>
          </cell>
          <cell r="H4">
            <v>0</v>
          </cell>
          <cell r="I4">
            <v>0</v>
          </cell>
          <cell r="J4">
            <v>17.09</v>
          </cell>
          <cell r="K4">
            <v>10.621</v>
          </cell>
        </row>
        <row r="5">
          <cell r="A5" t="str">
            <v>E9002</v>
          </cell>
          <cell r="B5" t="str">
            <v>Conjunto vibratório para tubos de concreto com encaixe PB e 3 jogos de fôrmas - D = 0,80 m - 2,20 kW</v>
          </cell>
          <cell r="C5">
            <v>87919.361600000004</v>
          </cell>
          <cell r="D5">
            <v>11.7226</v>
          </cell>
          <cell r="E5">
            <v>2.7122999999999999</v>
          </cell>
          <cell r="F5">
            <v>0</v>
          </cell>
          <cell r="G5">
            <v>8.7919</v>
          </cell>
          <cell r="H5">
            <v>0</v>
          </cell>
          <cell r="I5">
            <v>0</v>
          </cell>
          <cell r="J5">
            <v>23.226800000000001</v>
          </cell>
          <cell r="K5">
            <v>14.434900000000001</v>
          </cell>
        </row>
        <row r="6">
          <cell r="A6" t="str">
            <v>E9003</v>
          </cell>
          <cell r="B6" t="str">
            <v>Conjunto vibratório para tubos de concreto com encaixe PB e 3 jogos de fôrmas - D = 1,00 m - 2,20 kW</v>
          </cell>
          <cell r="C6">
            <v>105307.9555</v>
          </cell>
          <cell r="D6">
            <v>14.0411</v>
          </cell>
          <cell r="E6">
            <v>3.2488000000000001</v>
          </cell>
          <cell r="F6">
            <v>0</v>
          </cell>
          <cell r="G6">
            <v>10.530799999999999</v>
          </cell>
          <cell r="H6">
            <v>0</v>
          </cell>
          <cell r="I6">
            <v>0</v>
          </cell>
          <cell r="J6">
            <v>27.820699999999999</v>
          </cell>
          <cell r="K6">
            <v>17.289899999999999</v>
          </cell>
        </row>
        <row r="7">
          <cell r="A7" t="str">
            <v>E9004</v>
          </cell>
          <cell r="B7" t="str">
            <v>Conjunto vibratório para tubos de concreto com encaixe PB e 3 jogos de fôrmas - D = 1,20 m - 2,20 kW</v>
          </cell>
          <cell r="C7">
            <v>111647.41899999999</v>
          </cell>
          <cell r="D7">
            <v>14.8863</v>
          </cell>
          <cell r="E7">
            <v>3.4443000000000001</v>
          </cell>
          <cell r="F7">
            <v>0</v>
          </cell>
          <cell r="G7">
            <v>11.1647</v>
          </cell>
          <cell r="H7">
            <v>0</v>
          </cell>
          <cell r="I7">
            <v>0</v>
          </cell>
          <cell r="J7">
            <v>29.4953</v>
          </cell>
          <cell r="K7">
            <v>18.3306</v>
          </cell>
        </row>
        <row r="8">
          <cell r="A8" t="str">
            <v>E9005</v>
          </cell>
          <cell r="B8" t="str">
            <v>Conjunto vibratório para tubos de concreto com encaixe PB e 3 jogos de fôrmas - D = 1,50 m - 2,20 kW</v>
          </cell>
          <cell r="C8">
            <v>132535.02849999999</v>
          </cell>
          <cell r="D8">
            <v>17.671299999999999</v>
          </cell>
          <cell r="E8">
            <v>4.0887000000000002</v>
          </cell>
          <cell r="F8">
            <v>0</v>
          </cell>
          <cell r="G8">
            <v>13.253500000000001</v>
          </cell>
          <cell r="H8">
            <v>0</v>
          </cell>
          <cell r="I8">
            <v>0</v>
          </cell>
          <cell r="J8">
            <v>35.013500000000001</v>
          </cell>
          <cell r="K8">
            <v>21.76</v>
          </cell>
        </row>
        <row r="9">
          <cell r="A9" t="str">
            <v>E9006</v>
          </cell>
          <cell r="B9" t="str">
            <v>Equipamento para sondagem manual</v>
          </cell>
          <cell r="C9">
            <v>3614.5124999999998</v>
          </cell>
          <cell r="D9">
            <v>0.61450000000000005</v>
          </cell>
          <cell r="E9">
            <v>0.1338</v>
          </cell>
          <cell r="F9">
            <v>0</v>
          </cell>
          <cell r="G9">
            <v>0.36149999999999999</v>
          </cell>
          <cell r="H9">
            <v>0</v>
          </cell>
          <cell r="I9">
            <v>0</v>
          </cell>
          <cell r="J9">
            <v>1.1097999999999999</v>
          </cell>
          <cell r="K9">
            <v>0.74829999999999997</v>
          </cell>
        </row>
        <row r="10">
          <cell r="A10" t="str">
            <v>E9007</v>
          </cell>
          <cell r="B10" t="str">
            <v>Bomba de pistão triplex com capacidade de 7,80 m³/h (130 l/min) - 8,20 kW</v>
          </cell>
          <cell r="C10">
            <v>157573.09359999999</v>
          </cell>
          <cell r="D10">
            <v>12.6058</v>
          </cell>
          <cell r="E10">
            <v>2.9167000000000001</v>
          </cell>
          <cell r="F10">
            <v>0</v>
          </cell>
          <cell r="G10">
            <v>11.030099999999999</v>
          </cell>
          <cell r="H10">
            <v>8.0976999999999997</v>
          </cell>
          <cell r="I10">
            <v>0</v>
          </cell>
          <cell r="J10">
            <v>34.650300000000001</v>
          </cell>
          <cell r="K10">
            <v>15.522500000000001</v>
          </cell>
        </row>
        <row r="11">
          <cell r="A11" t="str">
            <v>E9008</v>
          </cell>
          <cell r="B11" t="str">
            <v>Transportador manual de tubos de concreto com capacidade de 1 t</v>
          </cell>
          <cell r="C11">
            <v>1600.6387999999999</v>
          </cell>
          <cell r="D11">
            <v>1.4406000000000001</v>
          </cell>
          <cell r="E11">
            <v>9.8799999999999999E-2</v>
          </cell>
          <cell r="F11">
            <v>0</v>
          </cell>
          <cell r="G11">
            <v>0.80030000000000001</v>
          </cell>
          <cell r="H11">
            <v>0</v>
          </cell>
          <cell r="I11">
            <v>0</v>
          </cell>
          <cell r="J11">
            <v>2.3397000000000001</v>
          </cell>
          <cell r="K11">
            <v>1.5394000000000001</v>
          </cell>
        </row>
        <row r="12">
          <cell r="A12" t="str">
            <v>E9009</v>
          </cell>
          <cell r="B12" t="str">
            <v>Embarcação rebocadora - 268 kW</v>
          </cell>
          <cell r="C12">
            <v>609838.05249999999</v>
          </cell>
          <cell r="D12">
            <v>7.9405999999999999</v>
          </cell>
          <cell r="E12">
            <v>3.5384000000000002</v>
          </cell>
          <cell r="F12">
            <v>0</v>
          </cell>
          <cell r="G12">
            <v>17.645800000000001</v>
          </cell>
          <cell r="H12">
            <v>264.6567</v>
          </cell>
          <cell r="I12">
            <v>136.06710000000001</v>
          </cell>
          <cell r="J12">
            <v>429.84859999999998</v>
          </cell>
          <cell r="K12">
            <v>147.5461</v>
          </cell>
        </row>
        <row r="13">
          <cell r="A13" t="str">
            <v>E9010</v>
          </cell>
          <cell r="B13" t="str">
            <v>Balança plataforma digital à bateria, com mesa de 75 x 75 cm e capacidade de 500 kg</v>
          </cell>
          <cell r="C13">
            <v>4390.3743000000004</v>
          </cell>
          <cell r="D13">
            <v>0.65859999999999996</v>
          </cell>
          <cell r="E13">
            <v>9.0300000000000005E-2</v>
          </cell>
          <cell r="F13">
            <v>0</v>
          </cell>
          <cell r="G13">
            <v>0.3659</v>
          </cell>
          <cell r="H13">
            <v>0</v>
          </cell>
          <cell r="I13">
            <v>0</v>
          </cell>
          <cell r="J13">
            <v>1.1148</v>
          </cell>
          <cell r="K13">
            <v>0.74890000000000001</v>
          </cell>
        </row>
        <row r="14">
          <cell r="A14" t="str">
            <v>E9011</v>
          </cell>
          <cell r="B14" t="str">
            <v>Carro manual modelo plataforma de 200 x 80 cm com capacidade de 800 kg</v>
          </cell>
          <cell r="C14">
            <v>1773.3874000000001</v>
          </cell>
          <cell r="D14">
            <v>0.31919999999999998</v>
          </cell>
          <cell r="E14">
            <v>6.5699999999999995E-2</v>
          </cell>
          <cell r="F14">
            <v>0</v>
          </cell>
          <cell r="G14">
            <v>0.17730000000000001</v>
          </cell>
          <cell r="H14">
            <v>0</v>
          </cell>
          <cell r="I14">
            <v>0</v>
          </cell>
          <cell r="J14">
            <v>0.56220000000000003</v>
          </cell>
          <cell r="K14">
            <v>0.38490000000000002</v>
          </cell>
        </row>
        <row r="15">
          <cell r="A15" t="str">
            <v>E9014</v>
          </cell>
          <cell r="B15" t="str">
            <v>Deflectômetro de impacto (FWD) instalado em picape com reboque e faixa de carga de 7 a 120 kN - 147 kW</v>
          </cell>
          <cell r="C15">
            <v>2132937.915</v>
          </cell>
          <cell r="D15">
            <v>170.63499999999999</v>
          </cell>
          <cell r="E15">
            <v>39.480699999999999</v>
          </cell>
          <cell r="F15">
            <v>0</v>
          </cell>
          <cell r="G15">
            <v>106.6469</v>
          </cell>
          <cell r="H15">
            <v>0</v>
          </cell>
          <cell r="I15">
            <v>32.9358</v>
          </cell>
          <cell r="J15">
            <v>349.69839999999999</v>
          </cell>
          <cell r="K15">
            <v>243.0515</v>
          </cell>
        </row>
        <row r="16">
          <cell r="A16" t="str">
            <v>E9015</v>
          </cell>
          <cell r="B16" t="str">
            <v>Elevador de obra com capacidade de 1.000 kg - 9 kW</v>
          </cell>
          <cell r="C16">
            <v>65864.444099999993</v>
          </cell>
          <cell r="D16">
            <v>5.2691999999999997</v>
          </cell>
          <cell r="E16">
            <v>1.2192000000000001</v>
          </cell>
          <cell r="F16">
            <v>0</v>
          </cell>
          <cell r="G16">
            <v>4.6105</v>
          </cell>
          <cell r="H16">
            <v>0</v>
          </cell>
          <cell r="I16">
            <v>23.599900000000002</v>
          </cell>
          <cell r="J16">
            <v>34.698799999999999</v>
          </cell>
          <cell r="K16">
            <v>30.0883</v>
          </cell>
        </row>
        <row r="17">
          <cell r="A17" t="str">
            <v>E9016</v>
          </cell>
          <cell r="B17" t="str">
            <v>Usina misturadora móvel de reciclagem a frio com sistema de espuma de asfalto - 129,40 kW</v>
          </cell>
          <cell r="C17">
            <v>10075640.715500001</v>
          </cell>
          <cell r="D17">
            <v>587.74570000000006</v>
          </cell>
          <cell r="E17">
            <v>181.31960000000001</v>
          </cell>
          <cell r="F17">
            <v>0</v>
          </cell>
          <cell r="G17">
            <v>755.67309999999998</v>
          </cell>
          <cell r="H17">
            <v>94.157899999999998</v>
          </cell>
          <cell r="I17">
            <v>41.786900000000003</v>
          </cell>
          <cell r="J17">
            <v>1660.6831999999999</v>
          </cell>
          <cell r="K17">
            <v>810.85220000000004</v>
          </cell>
        </row>
        <row r="18">
          <cell r="A18" t="str">
            <v>E9017</v>
          </cell>
          <cell r="B18" t="str">
            <v>Escavadeira hidráulica sobre esteira com capacidade de 0,4 m³ - 64 kW</v>
          </cell>
          <cell r="C18">
            <v>710002.33470000001</v>
          </cell>
          <cell r="D18">
            <v>49.700200000000002</v>
          </cell>
          <cell r="E18">
            <v>13.142099999999999</v>
          </cell>
          <cell r="F18">
            <v>0</v>
          </cell>
          <cell r="G18">
            <v>49.700200000000002</v>
          </cell>
          <cell r="H18">
            <v>43.243200000000002</v>
          </cell>
          <cell r="I18">
            <v>31.301500000000001</v>
          </cell>
          <cell r="J18">
            <v>187.0872</v>
          </cell>
          <cell r="K18">
            <v>94.143799999999999</v>
          </cell>
        </row>
        <row r="19">
          <cell r="A19" t="str">
            <v>E9020</v>
          </cell>
          <cell r="B19" t="str">
            <v>Recicladora a frio - 455 kW</v>
          </cell>
          <cell r="C19">
            <v>5067405.2570000002</v>
          </cell>
          <cell r="D19">
            <v>295.59859999999998</v>
          </cell>
          <cell r="E19">
            <v>91.1922</v>
          </cell>
          <cell r="F19">
            <v>0</v>
          </cell>
          <cell r="G19">
            <v>422.28379999999999</v>
          </cell>
          <cell r="H19">
            <v>472.97250000000003</v>
          </cell>
          <cell r="I19">
            <v>41.786900000000003</v>
          </cell>
          <cell r="J19">
            <v>1323.8340000000001</v>
          </cell>
          <cell r="K19">
            <v>428.57769999999999</v>
          </cell>
        </row>
        <row r="20">
          <cell r="A20" t="str">
            <v>E9021</v>
          </cell>
          <cell r="B20" t="str">
            <v>Grupo gerador - 456 kVA</v>
          </cell>
          <cell r="C20">
            <v>334468.61900000001</v>
          </cell>
          <cell r="D20">
            <v>16.723400000000002</v>
          </cell>
          <cell r="E20">
            <v>5.8962000000000003</v>
          </cell>
          <cell r="F20">
            <v>0</v>
          </cell>
          <cell r="G20">
            <v>11.9453</v>
          </cell>
          <cell r="H20">
            <v>360.44659999999999</v>
          </cell>
          <cell r="I20">
            <v>0</v>
          </cell>
          <cell r="J20">
            <v>395.01150000000001</v>
          </cell>
          <cell r="K20">
            <v>22.619599999999998</v>
          </cell>
        </row>
        <row r="21">
          <cell r="A21" t="str">
            <v>E9022</v>
          </cell>
          <cell r="B21" t="str">
            <v>Pórtico metálico rolante com capacidade de 25 t - 30 kW</v>
          </cell>
          <cell r="C21">
            <v>960693.42579999997</v>
          </cell>
          <cell r="D21">
            <v>43.231200000000001</v>
          </cell>
          <cell r="E21">
            <v>16.300599999999999</v>
          </cell>
          <cell r="F21">
            <v>0</v>
          </cell>
          <cell r="G21">
            <v>33.624299999999998</v>
          </cell>
          <cell r="H21">
            <v>0</v>
          </cell>
          <cell r="I21">
            <v>23.599900000000002</v>
          </cell>
          <cell r="J21">
            <v>116.756</v>
          </cell>
          <cell r="K21">
            <v>83.131699999999995</v>
          </cell>
        </row>
        <row r="22">
          <cell r="A22" t="str">
            <v>E9023</v>
          </cell>
          <cell r="B22" t="str">
            <v>Guindaste móvel sobre esteiras com dragline com capacidade de 1,9 a 2,3 m³ - 270 kW</v>
          </cell>
          <cell r="C22">
            <v>3522947.8117</v>
          </cell>
          <cell r="D22">
            <v>123.3032</v>
          </cell>
          <cell r="E22">
            <v>59.775599999999997</v>
          </cell>
          <cell r="F22">
            <v>0</v>
          </cell>
          <cell r="G22">
            <v>176.1474</v>
          </cell>
          <cell r="H22">
            <v>70.166300000000007</v>
          </cell>
          <cell r="I22">
            <v>41.786900000000003</v>
          </cell>
          <cell r="J22">
            <v>471.17939999999999</v>
          </cell>
          <cell r="K22">
            <v>224.8657</v>
          </cell>
        </row>
        <row r="23">
          <cell r="A23" t="str">
            <v>E9024</v>
          </cell>
          <cell r="B23" t="str">
            <v>Misturador de nata cimento - 1,50 kW</v>
          </cell>
          <cell r="C23">
            <v>7265.6559999999999</v>
          </cell>
          <cell r="D23">
            <v>0.58130000000000004</v>
          </cell>
          <cell r="E23">
            <v>0.13450000000000001</v>
          </cell>
          <cell r="F23">
            <v>0</v>
          </cell>
          <cell r="G23">
            <v>0.50860000000000005</v>
          </cell>
          <cell r="H23">
            <v>0</v>
          </cell>
          <cell r="I23">
            <v>23.599900000000002</v>
          </cell>
          <cell r="J23">
            <v>24.824300000000001</v>
          </cell>
          <cell r="K23">
            <v>24.3157</v>
          </cell>
        </row>
        <row r="24">
          <cell r="A24" t="str">
            <v>E9025</v>
          </cell>
          <cell r="B24" t="str">
            <v>Conjunto bomba e macaco hidráulico para protensão com capacidade de 7.000 kN - 15 kW</v>
          </cell>
          <cell r="C24">
            <v>100609.78969999999</v>
          </cell>
          <cell r="D24">
            <v>5.7491000000000003</v>
          </cell>
          <cell r="E24">
            <v>1.7736000000000001</v>
          </cell>
          <cell r="F24">
            <v>0</v>
          </cell>
          <cell r="G24">
            <v>5.7491000000000003</v>
          </cell>
          <cell r="H24">
            <v>0</v>
          </cell>
          <cell r="I24">
            <v>41.786900000000003</v>
          </cell>
          <cell r="J24">
            <v>55.058700000000002</v>
          </cell>
          <cell r="K24">
            <v>49.309600000000003</v>
          </cell>
        </row>
        <row r="25">
          <cell r="A25" t="str">
            <v>E9026</v>
          </cell>
          <cell r="B25" t="str">
            <v>Bomba para injeção de nata de cimento com capacidade de 2 MPa - 2,20 kW</v>
          </cell>
          <cell r="C25">
            <v>31576.950400000002</v>
          </cell>
          <cell r="D25">
            <v>2.5261999999999998</v>
          </cell>
          <cell r="E25">
            <v>0.58450000000000002</v>
          </cell>
          <cell r="F25">
            <v>0</v>
          </cell>
          <cell r="G25">
            <v>2.2103999999999999</v>
          </cell>
          <cell r="H25">
            <v>0</v>
          </cell>
          <cell r="I25">
            <v>0</v>
          </cell>
          <cell r="J25">
            <v>5.3211000000000004</v>
          </cell>
          <cell r="K25">
            <v>3.1107</v>
          </cell>
        </row>
        <row r="26">
          <cell r="A26" t="str">
            <v>E9028</v>
          </cell>
          <cell r="B26" t="str">
            <v>Bomba de alta pressão para hidrojateamento com capacidade de 18 MPa - 5,20 kW</v>
          </cell>
          <cell r="C26">
            <v>4759.0744999999997</v>
          </cell>
          <cell r="D26">
            <v>0.38069999999999998</v>
          </cell>
          <cell r="E26">
            <v>8.8099999999999998E-2</v>
          </cell>
          <cell r="F26">
            <v>0</v>
          </cell>
          <cell r="G26">
            <v>0.42830000000000001</v>
          </cell>
          <cell r="H26">
            <v>9.1441999999999997</v>
          </cell>
          <cell r="I26">
            <v>23.599900000000002</v>
          </cell>
          <cell r="J26">
            <v>33.641199999999998</v>
          </cell>
          <cell r="K26">
            <v>24.0687</v>
          </cell>
        </row>
        <row r="27">
          <cell r="A27" t="str">
            <v>E9029</v>
          </cell>
          <cell r="B27" t="str">
            <v>Conjunto bomba e macaco hidráulico para protensão com capacidade de 8.000 kN - 20 kW</v>
          </cell>
          <cell r="C27">
            <v>127936.7052</v>
          </cell>
          <cell r="D27">
            <v>7.3106999999999998</v>
          </cell>
          <cell r="E27">
            <v>2.2553000000000001</v>
          </cell>
          <cell r="F27">
            <v>0</v>
          </cell>
          <cell r="G27">
            <v>7.3106999999999998</v>
          </cell>
          <cell r="H27">
            <v>0</v>
          </cell>
          <cell r="I27">
            <v>41.786900000000003</v>
          </cell>
          <cell r="J27">
            <v>58.663600000000002</v>
          </cell>
          <cell r="K27">
            <v>51.352899999999998</v>
          </cell>
        </row>
        <row r="28">
          <cell r="A28" t="str">
            <v>E9030</v>
          </cell>
          <cell r="B28" t="str">
            <v>Bomba de protensão com leitura digital para tensionamento de estais - 3 kW</v>
          </cell>
          <cell r="C28">
            <v>13862.376700000001</v>
          </cell>
          <cell r="D28">
            <v>0.79210000000000003</v>
          </cell>
          <cell r="E28">
            <v>0.24440000000000001</v>
          </cell>
          <cell r="F28">
            <v>0</v>
          </cell>
          <cell r="G28">
            <v>0.79210000000000003</v>
          </cell>
          <cell r="H28">
            <v>0</v>
          </cell>
          <cell r="I28">
            <v>0</v>
          </cell>
          <cell r="J28">
            <v>1.8286</v>
          </cell>
          <cell r="K28">
            <v>1.0365</v>
          </cell>
        </row>
        <row r="29">
          <cell r="A29" t="str">
            <v>E9031</v>
          </cell>
          <cell r="B29" t="str">
            <v>Elevador de cremalheira com cabine simples, com capacidade de 1.500 kg e altura de até 100 m - 15 kW</v>
          </cell>
          <cell r="C29">
            <v>334266.85470000003</v>
          </cell>
          <cell r="D29">
            <v>26.741299999999999</v>
          </cell>
          <cell r="E29">
            <v>6.1872999999999996</v>
          </cell>
          <cell r="F29">
            <v>0</v>
          </cell>
          <cell r="G29">
            <v>23.398700000000002</v>
          </cell>
          <cell r="H29">
            <v>0</v>
          </cell>
          <cell r="I29">
            <v>23.599900000000002</v>
          </cell>
          <cell r="J29">
            <v>79.927199999999999</v>
          </cell>
          <cell r="K29">
            <v>56.528500000000001</v>
          </cell>
        </row>
        <row r="30">
          <cell r="A30" t="str">
            <v>E9032</v>
          </cell>
          <cell r="B30" t="str">
            <v>Equipamento para regulagem final de estais com até 37 cordoalhas - D = 15,7 mm - 20 kW</v>
          </cell>
          <cell r="C30">
            <v>74484.869399999996</v>
          </cell>
          <cell r="D30">
            <v>4.2563000000000004</v>
          </cell>
          <cell r="E30">
            <v>1.3130999999999999</v>
          </cell>
          <cell r="F30">
            <v>0</v>
          </cell>
          <cell r="G30">
            <v>4.2563000000000004</v>
          </cell>
          <cell r="H30">
            <v>0</v>
          </cell>
          <cell r="I30">
            <v>41.786900000000003</v>
          </cell>
          <cell r="J30">
            <v>51.6126</v>
          </cell>
          <cell r="K30">
            <v>47.356299999999997</v>
          </cell>
        </row>
        <row r="31">
          <cell r="A31" t="str">
            <v>E9033</v>
          </cell>
          <cell r="B31" t="str">
            <v>Equipamento para regulagem final de estais de 38 a 55 cordoalhas - D = 15,7 mm - 30 kW</v>
          </cell>
          <cell r="C31">
            <v>106400.4316</v>
          </cell>
          <cell r="D31">
            <v>6.08</v>
          </cell>
          <cell r="E31">
            <v>1.8756999999999999</v>
          </cell>
          <cell r="F31">
            <v>0</v>
          </cell>
          <cell r="G31">
            <v>6.08</v>
          </cell>
          <cell r="H31">
            <v>0</v>
          </cell>
          <cell r="I31">
            <v>41.786900000000003</v>
          </cell>
          <cell r="J31">
            <v>55.822600000000001</v>
          </cell>
          <cell r="K31">
            <v>49.742600000000003</v>
          </cell>
        </row>
        <row r="32">
          <cell r="A32" t="str">
            <v>E9034</v>
          </cell>
          <cell r="B32" t="str">
            <v>Equipamento para regulagem final de estais de 56 a 73 cordoalhas - D = 15,7 mm - 40 kW</v>
          </cell>
          <cell r="C32">
            <v>159581.23970000001</v>
          </cell>
          <cell r="D32">
            <v>9.1189</v>
          </cell>
          <cell r="E32">
            <v>2.8132000000000001</v>
          </cell>
          <cell r="F32">
            <v>0</v>
          </cell>
          <cell r="G32">
            <v>9.1189</v>
          </cell>
          <cell r="H32">
            <v>0</v>
          </cell>
          <cell r="I32">
            <v>41.786900000000003</v>
          </cell>
          <cell r="J32">
            <v>62.837899999999998</v>
          </cell>
          <cell r="K32">
            <v>53.719000000000001</v>
          </cell>
        </row>
        <row r="33">
          <cell r="A33" t="str">
            <v>E9035</v>
          </cell>
          <cell r="B33" t="str">
            <v>Equipamento para regulagem final de estais de 74 a 91 cordoalhas - D = 15,7 mm - 50 kW</v>
          </cell>
          <cell r="C33">
            <v>212762.38440000001</v>
          </cell>
          <cell r="D33">
            <v>12.1579</v>
          </cell>
          <cell r="E33">
            <v>3.7507000000000001</v>
          </cell>
          <cell r="F33">
            <v>0</v>
          </cell>
          <cell r="G33">
            <v>12.1579</v>
          </cell>
          <cell r="H33">
            <v>0</v>
          </cell>
          <cell r="I33">
            <v>41.786900000000003</v>
          </cell>
          <cell r="J33">
            <v>69.853399999999993</v>
          </cell>
          <cell r="K33">
            <v>57.695500000000003</v>
          </cell>
        </row>
        <row r="34">
          <cell r="A34" t="str">
            <v>E9036</v>
          </cell>
          <cell r="B34" t="str">
            <v>Grua fixa para alturas de 60 a 102 m, com alcance de 60 m com capacidade de 1.500 kg na ponta da lança - 37 kW</v>
          </cell>
          <cell r="C34">
            <v>3356216.4780000001</v>
          </cell>
          <cell r="D34">
            <v>167.8108</v>
          </cell>
          <cell r="E34">
            <v>59.165300000000002</v>
          </cell>
          <cell r="F34">
            <v>0</v>
          </cell>
          <cell r="G34">
            <v>191.78380000000001</v>
          </cell>
          <cell r="H34">
            <v>0</v>
          </cell>
          <cell r="I34">
            <v>41.786900000000003</v>
          </cell>
          <cell r="J34">
            <v>460.54680000000002</v>
          </cell>
          <cell r="K34">
            <v>268.76299999999998</v>
          </cell>
        </row>
        <row r="35">
          <cell r="A35" t="str">
            <v>E9038</v>
          </cell>
          <cell r="B35" t="str">
            <v>Macaco hidráulico monocordoalha para tensionamento de estais - 3 kW</v>
          </cell>
          <cell r="C35">
            <v>17401.871800000001</v>
          </cell>
          <cell r="D35">
            <v>0.99439999999999995</v>
          </cell>
          <cell r="E35">
            <v>0.30680000000000002</v>
          </cell>
          <cell r="F35">
            <v>0</v>
          </cell>
          <cell r="G35">
            <v>0.99439999999999995</v>
          </cell>
          <cell r="H35">
            <v>0</v>
          </cell>
          <cell r="I35">
            <v>41.786900000000003</v>
          </cell>
          <cell r="J35">
            <v>44.082500000000003</v>
          </cell>
          <cell r="K35">
            <v>43.088099999999997</v>
          </cell>
        </row>
        <row r="36">
          <cell r="A36" t="str">
            <v>E9039</v>
          </cell>
          <cell r="B36" t="str">
            <v>Máquina de solda por termofusão para tubos PEAD com gerador de 4 kW</v>
          </cell>
          <cell r="C36">
            <v>118756.6185</v>
          </cell>
          <cell r="D36">
            <v>6.7861000000000002</v>
          </cell>
          <cell r="E36">
            <v>2.0935000000000001</v>
          </cell>
          <cell r="F36">
            <v>0</v>
          </cell>
          <cell r="G36">
            <v>6.7861000000000002</v>
          </cell>
          <cell r="H36">
            <v>3.9500999999999999</v>
          </cell>
          <cell r="I36">
            <v>41.786900000000003</v>
          </cell>
          <cell r="J36">
            <v>61.402700000000003</v>
          </cell>
          <cell r="K36">
            <v>50.666499999999999</v>
          </cell>
        </row>
        <row r="37">
          <cell r="A37" t="str">
            <v>E9040</v>
          </cell>
          <cell r="B37" t="str">
            <v>Serra mármore - 1,45 kW</v>
          </cell>
          <cell r="C37">
            <v>458.52820000000003</v>
          </cell>
          <cell r="D37">
            <v>4.1300000000000003E-2</v>
          </cell>
          <cell r="E37">
            <v>8.5000000000000006E-3</v>
          </cell>
          <cell r="F37">
            <v>0</v>
          </cell>
          <cell r="G37">
            <v>2.29E-2</v>
          </cell>
          <cell r="H37">
            <v>0</v>
          </cell>
          <cell r="I37">
            <v>0</v>
          </cell>
          <cell r="J37">
            <v>7.2700000000000001E-2</v>
          </cell>
          <cell r="K37">
            <v>4.9799999999999997E-2</v>
          </cell>
        </row>
        <row r="38">
          <cell r="A38" t="str">
            <v>E9042</v>
          </cell>
          <cell r="B38" t="str">
            <v>Trator sobre esteiras com lâmina - 97 kW</v>
          </cell>
          <cell r="C38">
            <v>1315341.426</v>
          </cell>
          <cell r="D38">
            <v>51.152200000000001</v>
          </cell>
          <cell r="E38">
            <v>22.543500000000002</v>
          </cell>
          <cell r="F38">
            <v>0</v>
          </cell>
          <cell r="G38">
            <v>73.0745</v>
          </cell>
          <cell r="H38">
            <v>70.582099999999997</v>
          </cell>
          <cell r="I38">
            <v>31.301500000000001</v>
          </cell>
          <cell r="J38">
            <v>248.65379999999999</v>
          </cell>
          <cell r="K38">
            <v>104.99720000000001</v>
          </cell>
        </row>
        <row r="39">
          <cell r="A39" t="str">
            <v>E9043</v>
          </cell>
          <cell r="B39" t="str">
            <v>Embarcação de alumínio com comprimento de 6 m e motor de popa - 18,60 kW</v>
          </cell>
          <cell r="C39">
            <v>25155.114799999999</v>
          </cell>
          <cell r="D39">
            <v>0.39300000000000002</v>
          </cell>
          <cell r="E39">
            <v>0.1482</v>
          </cell>
          <cell r="F39">
            <v>0</v>
          </cell>
          <cell r="G39">
            <v>0.43669999999999998</v>
          </cell>
          <cell r="H39">
            <v>37.380800000000001</v>
          </cell>
          <cell r="I39">
            <v>39.407699999999998</v>
          </cell>
          <cell r="J39">
            <v>77.766400000000004</v>
          </cell>
          <cell r="K39">
            <v>39.948900000000002</v>
          </cell>
        </row>
        <row r="40">
          <cell r="A40" t="str">
            <v>E9044</v>
          </cell>
          <cell r="B40" t="str">
            <v>Central de concreto com capacidade de 150 m³/h - dosadora e misturadora</v>
          </cell>
          <cell r="C40">
            <v>2080386.7996</v>
          </cell>
          <cell r="D40">
            <v>118.8792</v>
          </cell>
          <cell r="E40">
            <v>36.674199999999999</v>
          </cell>
          <cell r="F40">
            <v>0</v>
          </cell>
          <cell r="G40">
            <v>104.0193</v>
          </cell>
          <cell r="H40">
            <v>0</v>
          </cell>
          <cell r="I40">
            <v>41.786900000000003</v>
          </cell>
          <cell r="J40">
            <v>301.3596</v>
          </cell>
          <cell r="K40">
            <v>197.34030000000001</v>
          </cell>
        </row>
        <row r="41">
          <cell r="A41" t="str">
            <v>E9045</v>
          </cell>
          <cell r="B41" t="str">
            <v>Conjunto bomba e macaco hidráulico para elevação com capacidade de 496 kN</v>
          </cell>
          <cell r="C41">
            <v>64080.844799999999</v>
          </cell>
          <cell r="D41">
            <v>5.1265000000000001</v>
          </cell>
          <cell r="E41">
            <v>1.1860999999999999</v>
          </cell>
          <cell r="F41">
            <v>0</v>
          </cell>
          <cell r="G41">
            <v>5.1265000000000001</v>
          </cell>
          <cell r="H41">
            <v>5.7880000000000003</v>
          </cell>
          <cell r="I41">
            <v>41.786900000000003</v>
          </cell>
          <cell r="J41">
            <v>59.014000000000003</v>
          </cell>
          <cell r="K41">
            <v>48.099499999999999</v>
          </cell>
        </row>
        <row r="42">
          <cell r="A42" t="str">
            <v>E9046</v>
          </cell>
          <cell r="B42" t="str">
            <v>Conjunto bomba e macaco hidráulico para elevação com capacidade de 929 kN</v>
          </cell>
          <cell r="C42">
            <v>76839.907399999996</v>
          </cell>
          <cell r="D42">
            <v>6.1471999999999998</v>
          </cell>
          <cell r="E42">
            <v>1.4222999999999999</v>
          </cell>
          <cell r="F42">
            <v>0</v>
          </cell>
          <cell r="G42">
            <v>6.1471999999999998</v>
          </cell>
          <cell r="H42">
            <v>5.7880000000000003</v>
          </cell>
          <cell r="I42">
            <v>41.786900000000003</v>
          </cell>
          <cell r="J42">
            <v>61.291600000000003</v>
          </cell>
          <cell r="K42">
            <v>49.356400000000001</v>
          </cell>
        </row>
        <row r="43">
          <cell r="A43" t="str">
            <v>E9047</v>
          </cell>
          <cell r="B43" t="str">
            <v>Conjunto bomba e macaco hidráulico para elevação com capacidade de 1.390 kN</v>
          </cell>
          <cell r="C43">
            <v>109801.3937</v>
          </cell>
          <cell r="D43">
            <v>8.7841000000000005</v>
          </cell>
          <cell r="E43">
            <v>2.0324</v>
          </cell>
          <cell r="F43">
            <v>0</v>
          </cell>
          <cell r="G43">
            <v>8.7841000000000005</v>
          </cell>
          <cell r="H43">
            <v>5.7880000000000003</v>
          </cell>
          <cell r="I43">
            <v>41.786900000000003</v>
          </cell>
          <cell r="J43">
            <v>67.1755</v>
          </cell>
          <cell r="K43">
            <v>52.603400000000001</v>
          </cell>
        </row>
        <row r="44">
          <cell r="A44" t="str">
            <v>E9048</v>
          </cell>
          <cell r="B44" t="str">
            <v>Conjunto bomba e macaco hidráulico para elevação com capacidade de 1.859 kN</v>
          </cell>
          <cell r="C44">
            <v>127461.41250000001</v>
          </cell>
          <cell r="D44">
            <v>10.196899999999999</v>
          </cell>
          <cell r="E44">
            <v>2.3593000000000002</v>
          </cell>
          <cell r="F44">
            <v>0</v>
          </cell>
          <cell r="G44">
            <v>10.196899999999999</v>
          </cell>
          <cell r="H44">
            <v>5.7880000000000003</v>
          </cell>
          <cell r="I44">
            <v>41.786900000000003</v>
          </cell>
          <cell r="J44">
            <v>70.328000000000003</v>
          </cell>
          <cell r="K44">
            <v>54.3431</v>
          </cell>
        </row>
        <row r="45">
          <cell r="A45" t="str">
            <v>E9049</v>
          </cell>
          <cell r="B45" t="str">
            <v>Bomba de alta pressão para hidrojateamento com capacidade de 250 MPa - 72 kW</v>
          </cell>
          <cell r="C45">
            <v>698451.09459999995</v>
          </cell>
          <cell r="D45">
            <v>55.876100000000001</v>
          </cell>
          <cell r="E45">
            <v>12.9283</v>
          </cell>
          <cell r="F45">
            <v>0</v>
          </cell>
          <cell r="G45">
            <v>62.860599999999998</v>
          </cell>
          <cell r="H45">
            <v>56.133000000000003</v>
          </cell>
          <cell r="I45">
            <v>23.599900000000002</v>
          </cell>
          <cell r="J45">
            <v>211.39789999999999</v>
          </cell>
          <cell r="K45">
            <v>92.404300000000006</v>
          </cell>
        </row>
        <row r="46">
          <cell r="A46" t="str">
            <v>E9050</v>
          </cell>
          <cell r="B46" t="str">
            <v>Guindaste móvel sobre pneus com 2 eixos com capacidade de 18 t - 97 kW</v>
          </cell>
          <cell r="C46">
            <v>2967231.7845000001</v>
          </cell>
          <cell r="D46">
            <v>148.36160000000001</v>
          </cell>
          <cell r="E46">
            <v>52.308100000000003</v>
          </cell>
          <cell r="F46">
            <v>0</v>
          </cell>
          <cell r="G46">
            <v>190.75059999999999</v>
          </cell>
          <cell r="H46">
            <v>25.207899999999999</v>
          </cell>
          <cell r="I46">
            <v>32.9358</v>
          </cell>
          <cell r="J46">
            <v>449.56400000000002</v>
          </cell>
          <cell r="K46">
            <v>233.60550000000001</v>
          </cell>
        </row>
        <row r="47">
          <cell r="A47" t="str">
            <v>E9051</v>
          </cell>
          <cell r="B47" t="str">
            <v>Máquina levantadora e posicionadora de via - 7,40 kW</v>
          </cell>
          <cell r="C47">
            <v>860108.58120000002</v>
          </cell>
          <cell r="D47">
            <v>68.808700000000002</v>
          </cell>
          <cell r="E47">
            <v>15.9206</v>
          </cell>
          <cell r="F47">
            <v>0</v>
          </cell>
          <cell r="G47">
            <v>60.207599999999999</v>
          </cell>
          <cell r="H47">
            <v>10.410299999999999</v>
          </cell>
          <cell r="I47">
            <v>23.599900000000002</v>
          </cell>
          <cell r="J47">
            <v>178.94710000000001</v>
          </cell>
          <cell r="K47">
            <v>108.3292</v>
          </cell>
        </row>
        <row r="48">
          <cell r="A48" t="str">
            <v>E9052</v>
          </cell>
          <cell r="B48" t="str">
            <v>Empilhadeira a diesel com capacidade de 10 t - 82 kW</v>
          </cell>
          <cell r="C48">
            <v>714100.08470000001</v>
          </cell>
          <cell r="D48">
            <v>57.128</v>
          </cell>
          <cell r="E48">
            <v>13.218</v>
          </cell>
          <cell r="F48">
            <v>0</v>
          </cell>
          <cell r="G48">
            <v>49.987000000000002</v>
          </cell>
          <cell r="H48">
            <v>63.929299999999998</v>
          </cell>
          <cell r="I48">
            <v>23.599900000000002</v>
          </cell>
          <cell r="J48">
            <v>207.8622</v>
          </cell>
          <cell r="K48">
            <v>93.945899999999995</v>
          </cell>
        </row>
        <row r="49">
          <cell r="A49" t="str">
            <v>E9053</v>
          </cell>
          <cell r="B49" t="str">
            <v>Perfuratriz hidráulica montada em flutuante - 32 kW</v>
          </cell>
          <cell r="C49">
            <v>369725.70520000003</v>
          </cell>
          <cell r="D49">
            <v>11.553900000000001</v>
          </cell>
          <cell r="E49">
            <v>2.3763000000000001</v>
          </cell>
          <cell r="F49">
            <v>0</v>
          </cell>
          <cell r="G49">
            <v>10.270200000000001</v>
          </cell>
          <cell r="H49">
            <v>16.632000000000001</v>
          </cell>
          <cell r="I49">
            <v>28.808</v>
          </cell>
          <cell r="J49">
            <v>69.6404</v>
          </cell>
          <cell r="K49">
            <v>42.738199999999999</v>
          </cell>
        </row>
        <row r="50">
          <cell r="A50" t="str">
            <v>E9054</v>
          </cell>
          <cell r="B50" t="str">
            <v>Equipamento sobre forma-trilho para execução e acabamento de pavimento de concreto - 13,40 kW</v>
          </cell>
          <cell r="C50">
            <v>1396915.6287</v>
          </cell>
          <cell r="D50">
            <v>111.7533</v>
          </cell>
          <cell r="E50">
            <v>25.8569</v>
          </cell>
          <cell r="F50">
            <v>0</v>
          </cell>
          <cell r="G50">
            <v>69.845799999999997</v>
          </cell>
          <cell r="H50">
            <v>18.851199999999999</v>
          </cell>
          <cell r="I50">
            <v>23.599900000000002</v>
          </cell>
          <cell r="J50">
            <v>249.90710000000001</v>
          </cell>
          <cell r="K50">
            <v>161.21010000000001</v>
          </cell>
        </row>
        <row r="51">
          <cell r="A51" t="str">
            <v>E9055</v>
          </cell>
          <cell r="B51" t="str">
            <v>Guincho pneumático com capacidade de 2,5 t</v>
          </cell>
          <cell r="C51">
            <v>523870.79100000003</v>
          </cell>
          <cell r="D51">
            <v>47.148400000000002</v>
          </cell>
          <cell r="E51">
            <v>9.6967999999999996</v>
          </cell>
          <cell r="F51">
            <v>0</v>
          </cell>
          <cell r="G51">
            <v>26.1935</v>
          </cell>
          <cell r="H51">
            <v>0</v>
          </cell>
          <cell r="I51">
            <v>0</v>
          </cell>
          <cell r="J51">
            <v>83.038700000000006</v>
          </cell>
          <cell r="K51">
            <v>56.845199999999998</v>
          </cell>
        </row>
        <row r="52">
          <cell r="A52" t="str">
            <v>E9056</v>
          </cell>
          <cell r="B52" t="str">
            <v>Plataforma autoelevatória de 12 x 24 m com capacidade de 150 t</v>
          </cell>
          <cell r="C52">
            <v>833025.87769999995</v>
          </cell>
          <cell r="D52">
            <v>6.508</v>
          </cell>
          <cell r="E52">
            <v>4.6847000000000003</v>
          </cell>
          <cell r="F52">
            <v>0</v>
          </cell>
          <cell r="G52">
            <v>14.462300000000001</v>
          </cell>
          <cell r="H52">
            <v>0</v>
          </cell>
          <cell r="I52">
            <v>104.7503</v>
          </cell>
          <cell r="J52">
            <v>130.40530000000001</v>
          </cell>
          <cell r="K52">
            <v>115.943</v>
          </cell>
        </row>
        <row r="53">
          <cell r="A53" t="str">
            <v>E9057</v>
          </cell>
          <cell r="B53" t="str">
            <v>Batelão sem propulsão com capacidade de 66 m³</v>
          </cell>
          <cell r="C53">
            <v>222763.73560000001</v>
          </cell>
          <cell r="D53">
            <v>1.7403</v>
          </cell>
          <cell r="E53">
            <v>1.2527999999999999</v>
          </cell>
          <cell r="F53">
            <v>0</v>
          </cell>
          <cell r="G53">
            <v>2.9005999999999998</v>
          </cell>
          <cell r="H53">
            <v>0</v>
          </cell>
          <cell r="I53">
            <v>27.313099999999999</v>
          </cell>
          <cell r="J53">
            <v>33.206800000000001</v>
          </cell>
          <cell r="K53">
            <v>30.3062</v>
          </cell>
        </row>
        <row r="54">
          <cell r="A54" t="str">
            <v>E9058</v>
          </cell>
          <cell r="B54" t="str">
            <v>Plataforma flutuante de 12 x 24 x 1,8 m com capacidade de 150 t</v>
          </cell>
          <cell r="C54">
            <v>666248.43440000003</v>
          </cell>
          <cell r="D54">
            <v>5.2050999999999998</v>
          </cell>
          <cell r="E54">
            <v>3.7467999999999999</v>
          </cell>
          <cell r="F54">
            <v>0</v>
          </cell>
          <cell r="G54">
            <v>8.6751000000000005</v>
          </cell>
          <cell r="H54">
            <v>0</v>
          </cell>
          <cell r="I54">
            <v>27.313099999999999</v>
          </cell>
          <cell r="J54">
            <v>44.940100000000001</v>
          </cell>
          <cell r="K54">
            <v>36.265000000000001</v>
          </cell>
        </row>
        <row r="55">
          <cell r="A55" t="str">
            <v>E9059</v>
          </cell>
          <cell r="B55" t="str">
            <v>Plataforma autoelevatória de 12 x 24 m montada na obra com capacidade de 150 t</v>
          </cell>
          <cell r="C55">
            <v>833025.87769999995</v>
          </cell>
          <cell r="D55">
            <v>6.508</v>
          </cell>
          <cell r="E55">
            <v>4.6847000000000003</v>
          </cell>
          <cell r="F55">
            <v>0</v>
          </cell>
          <cell r="G55">
            <v>14.462300000000001</v>
          </cell>
          <cell r="H55">
            <v>0</v>
          </cell>
          <cell r="I55">
            <v>104.7503</v>
          </cell>
          <cell r="J55">
            <v>130.40530000000001</v>
          </cell>
          <cell r="K55">
            <v>115.943</v>
          </cell>
        </row>
        <row r="56">
          <cell r="A56" t="str">
            <v>E9060</v>
          </cell>
          <cell r="B56" t="str">
            <v>Perfuratriz pneumática rotopercussiva montada em flutuante com pressão de 0,70 MPa e capacidade de 2.500 gpm</v>
          </cell>
          <cell r="C56">
            <v>34941.861799999999</v>
          </cell>
          <cell r="D56">
            <v>1.0919000000000001</v>
          </cell>
          <cell r="E56">
            <v>0.22459999999999999</v>
          </cell>
          <cell r="F56">
            <v>0</v>
          </cell>
          <cell r="G56">
            <v>0.97060000000000002</v>
          </cell>
          <cell r="H56">
            <v>0</v>
          </cell>
          <cell r="I56">
            <v>57.616</v>
          </cell>
          <cell r="J56">
            <v>59.903100000000002</v>
          </cell>
          <cell r="K56">
            <v>58.932499999999997</v>
          </cell>
        </row>
        <row r="57">
          <cell r="A57" t="str">
            <v>E9061</v>
          </cell>
          <cell r="B57" t="str">
            <v>Lixadeira elétrica manual angular - 2 kW</v>
          </cell>
          <cell r="C57">
            <v>1391.2117000000001</v>
          </cell>
          <cell r="D57">
            <v>0.1113</v>
          </cell>
          <cell r="E57">
            <v>2.58E-2</v>
          </cell>
          <cell r="F57">
            <v>0</v>
          </cell>
          <cell r="G57">
            <v>6.9599999999999995E-2</v>
          </cell>
          <cell r="H57">
            <v>0</v>
          </cell>
          <cell r="I57">
            <v>0</v>
          </cell>
          <cell r="J57">
            <v>0.20669999999999999</v>
          </cell>
          <cell r="K57">
            <v>0.1371</v>
          </cell>
        </row>
        <row r="58">
          <cell r="A58" t="str">
            <v>E9062</v>
          </cell>
          <cell r="B58" t="str">
            <v>Soprador de ar quente manual - 1,60 kW</v>
          </cell>
          <cell r="C58">
            <v>4775.2884999999997</v>
          </cell>
          <cell r="D58">
            <v>0.63670000000000004</v>
          </cell>
          <cell r="E58">
            <v>9.8199999999999996E-2</v>
          </cell>
          <cell r="F58">
            <v>0</v>
          </cell>
          <cell r="G58">
            <v>0.39789999999999998</v>
          </cell>
          <cell r="H58">
            <v>0</v>
          </cell>
          <cell r="I58">
            <v>0</v>
          </cell>
          <cell r="J58">
            <v>1.1328</v>
          </cell>
          <cell r="K58">
            <v>0.7349</v>
          </cell>
        </row>
        <row r="59">
          <cell r="A59" t="str">
            <v>E9063</v>
          </cell>
          <cell r="B59" t="str">
            <v>Equipamento de estabilização dinâmica da via - 300 kW</v>
          </cell>
          <cell r="C59">
            <v>24804008.300700001</v>
          </cell>
          <cell r="D59">
            <v>992.16030000000001</v>
          </cell>
          <cell r="E59">
            <v>420.86200000000002</v>
          </cell>
          <cell r="F59">
            <v>0</v>
          </cell>
          <cell r="G59">
            <v>992.16030000000001</v>
          </cell>
          <cell r="H59">
            <v>187.11</v>
          </cell>
          <cell r="I59">
            <v>41.786900000000003</v>
          </cell>
          <cell r="J59">
            <v>2634.0794999999998</v>
          </cell>
          <cell r="K59">
            <v>1454.8091999999999</v>
          </cell>
        </row>
        <row r="60">
          <cell r="A60" t="str">
            <v>E9064</v>
          </cell>
          <cell r="B60" t="str">
            <v>Transportador manual gerica com capacidade de 180 l</v>
          </cell>
          <cell r="C60">
            <v>957.14890000000003</v>
          </cell>
          <cell r="D60">
            <v>0.95709999999999995</v>
          </cell>
          <cell r="E60">
            <v>5.91E-2</v>
          </cell>
          <cell r="F60">
            <v>0</v>
          </cell>
          <cell r="G60">
            <v>0.47860000000000003</v>
          </cell>
          <cell r="H60">
            <v>0</v>
          </cell>
          <cell r="I60">
            <v>0</v>
          </cell>
          <cell r="J60">
            <v>1.4947999999999999</v>
          </cell>
          <cell r="K60">
            <v>1.0162</v>
          </cell>
        </row>
        <row r="61">
          <cell r="A61" t="str">
            <v>E9065</v>
          </cell>
          <cell r="B61" t="str">
            <v>Carro controle ferroviário - 186 kW</v>
          </cell>
          <cell r="C61">
            <v>29734665.159200002</v>
          </cell>
          <cell r="D61">
            <v>1189.3866</v>
          </cell>
          <cell r="E61">
            <v>504.52289999999999</v>
          </cell>
          <cell r="F61">
            <v>0</v>
          </cell>
          <cell r="G61">
            <v>1040.7132999999999</v>
          </cell>
          <cell r="H61">
            <v>116.0082</v>
          </cell>
          <cell r="I61">
            <v>41.786900000000003</v>
          </cell>
          <cell r="J61">
            <v>2892.4178999999999</v>
          </cell>
          <cell r="K61">
            <v>1735.6964</v>
          </cell>
        </row>
        <row r="62">
          <cell r="A62" t="str">
            <v>E9066</v>
          </cell>
          <cell r="B62" t="str">
            <v>Grupo gerador - 14 kVA</v>
          </cell>
          <cell r="C62">
            <v>67999.249500000005</v>
          </cell>
          <cell r="D62">
            <v>3.4</v>
          </cell>
          <cell r="E62">
            <v>1.1987000000000001</v>
          </cell>
          <cell r="F62">
            <v>0</v>
          </cell>
          <cell r="G62">
            <v>2.4285000000000001</v>
          </cell>
          <cell r="H62">
            <v>10.8628</v>
          </cell>
          <cell r="I62">
            <v>0</v>
          </cell>
          <cell r="J62">
            <v>17.89</v>
          </cell>
          <cell r="K62">
            <v>4.5987</v>
          </cell>
        </row>
        <row r="63">
          <cell r="A63" t="str">
            <v>E9067</v>
          </cell>
          <cell r="B63" t="str">
            <v>Veículo ferroviário para capina química com capacidade de 12.000 l - 115 kW</v>
          </cell>
          <cell r="C63">
            <v>1673750.9299000001</v>
          </cell>
          <cell r="D63">
            <v>66.95</v>
          </cell>
          <cell r="E63">
            <v>28.3994</v>
          </cell>
          <cell r="F63">
            <v>0</v>
          </cell>
          <cell r="G63">
            <v>41.843800000000002</v>
          </cell>
          <cell r="H63">
            <v>71.725499999999997</v>
          </cell>
          <cell r="I63">
            <v>23.599900000000002</v>
          </cell>
          <cell r="J63">
            <v>232.51859999999999</v>
          </cell>
          <cell r="K63">
            <v>118.94929999999999</v>
          </cell>
        </row>
        <row r="64">
          <cell r="A64" t="str">
            <v>E9068</v>
          </cell>
          <cell r="B64" t="str">
            <v>Perfuratriz hidráulica rotopercussiva para CCPH - 123 kW</v>
          </cell>
          <cell r="C64">
            <v>3689084.7245999998</v>
          </cell>
          <cell r="D64">
            <v>245.93899999999999</v>
          </cell>
          <cell r="E64">
            <v>66.388199999999998</v>
          </cell>
          <cell r="F64">
            <v>0</v>
          </cell>
          <cell r="G64">
            <v>245.93899999999999</v>
          </cell>
          <cell r="H64">
            <v>95.893900000000002</v>
          </cell>
          <cell r="I64">
            <v>31.301500000000001</v>
          </cell>
          <cell r="J64">
            <v>685.46159999999998</v>
          </cell>
          <cell r="K64">
            <v>343.62869999999998</v>
          </cell>
        </row>
        <row r="65">
          <cell r="A65" t="str">
            <v>E9069</v>
          </cell>
          <cell r="B65" t="str">
            <v>Vibrador de imersão para concreto - 4,10 kW</v>
          </cell>
          <cell r="C65">
            <v>4005.4319</v>
          </cell>
          <cell r="D65">
            <v>0.64090000000000003</v>
          </cell>
          <cell r="E65">
            <v>0.14829999999999999</v>
          </cell>
          <cell r="F65">
            <v>0</v>
          </cell>
          <cell r="G65">
            <v>0.40050000000000002</v>
          </cell>
          <cell r="H65">
            <v>7.2099000000000002</v>
          </cell>
          <cell r="I65">
            <v>0</v>
          </cell>
          <cell r="J65">
            <v>8.3995999999999995</v>
          </cell>
          <cell r="K65">
            <v>0.78920000000000001</v>
          </cell>
        </row>
        <row r="66">
          <cell r="A66" t="str">
            <v>E9070</v>
          </cell>
          <cell r="B66" t="str">
            <v>Ponte rolante com capacidade de 5 t e vão de até 15 m - 10 kW</v>
          </cell>
          <cell r="C66">
            <v>312803.81900000002</v>
          </cell>
          <cell r="D66">
            <v>12.5122</v>
          </cell>
          <cell r="E66">
            <v>5.3075000000000001</v>
          </cell>
          <cell r="F66">
            <v>0</v>
          </cell>
          <cell r="G66">
            <v>7.8201000000000001</v>
          </cell>
          <cell r="H66">
            <v>0</v>
          </cell>
          <cell r="I66">
            <v>23.599900000000002</v>
          </cell>
          <cell r="J66">
            <v>49.239699999999999</v>
          </cell>
          <cell r="K66">
            <v>41.419600000000003</v>
          </cell>
        </row>
        <row r="67">
          <cell r="A67" t="str">
            <v>E9071</v>
          </cell>
          <cell r="B67" t="str">
            <v>Transportador manual carrinho de mão com capacidade de 80 l</v>
          </cell>
          <cell r="C67">
            <v>445.25700000000001</v>
          </cell>
          <cell r="D67">
            <v>0.44529999999999997</v>
          </cell>
          <cell r="E67">
            <v>2.75E-2</v>
          </cell>
          <cell r="F67">
            <v>0</v>
          </cell>
          <cell r="G67">
            <v>0.22259999999999999</v>
          </cell>
          <cell r="H67">
            <v>0</v>
          </cell>
          <cell r="I67">
            <v>0</v>
          </cell>
          <cell r="J67">
            <v>0.69540000000000002</v>
          </cell>
          <cell r="K67">
            <v>0.4728</v>
          </cell>
        </row>
        <row r="68">
          <cell r="A68" t="str">
            <v>E9072</v>
          </cell>
          <cell r="B68" t="str">
            <v>Martelo hidráulico vibratório com unidade hidráulica - 486 kW</v>
          </cell>
          <cell r="C68">
            <v>2986105.5578000001</v>
          </cell>
          <cell r="D68">
            <v>199.0737</v>
          </cell>
          <cell r="E68">
            <v>53.737499999999997</v>
          </cell>
          <cell r="F68">
            <v>0</v>
          </cell>
          <cell r="G68">
            <v>174.18950000000001</v>
          </cell>
          <cell r="H68">
            <v>378.89780000000002</v>
          </cell>
          <cell r="I68">
            <v>41.786900000000003</v>
          </cell>
          <cell r="J68">
            <v>847.68539999999996</v>
          </cell>
          <cell r="K68">
            <v>294.59809999999999</v>
          </cell>
        </row>
        <row r="69">
          <cell r="A69" t="str">
            <v>E9073</v>
          </cell>
          <cell r="B69" t="str">
            <v>Bomba de concreto rebocável com capacidade de 30 m³/h - 74 kW</v>
          </cell>
          <cell r="C69">
            <v>464457.41899999999</v>
          </cell>
          <cell r="D69">
            <v>37.156599999999997</v>
          </cell>
          <cell r="E69">
            <v>8.5970999999999993</v>
          </cell>
          <cell r="F69">
            <v>0</v>
          </cell>
          <cell r="G69">
            <v>37.156599999999997</v>
          </cell>
          <cell r="H69">
            <v>73.076899999999995</v>
          </cell>
          <cell r="I69">
            <v>23.599900000000002</v>
          </cell>
          <cell r="J69">
            <v>179.58709999999999</v>
          </cell>
          <cell r="K69">
            <v>69.3536</v>
          </cell>
        </row>
        <row r="70">
          <cell r="A70" t="str">
            <v>E9074</v>
          </cell>
          <cell r="B70" t="str">
            <v>Tanque de estocagem de asfalto com agitadores de 60.000 l</v>
          </cell>
          <cell r="C70">
            <v>843062.79779999994</v>
          </cell>
          <cell r="D70">
            <v>35.127600000000001</v>
          </cell>
          <cell r="E70">
            <v>12.1915</v>
          </cell>
          <cell r="F70">
            <v>0</v>
          </cell>
          <cell r="G70">
            <v>21.954799999999999</v>
          </cell>
          <cell r="H70">
            <v>0</v>
          </cell>
          <cell r="I70">
            <v>0</v>
          </cell>
          <cell r="J70">
            <v>69.273899999999998</v>
          </cell>
          <cell r="K70">
            <v>47.319099999999999</v>
          </cell>
        </row>
        <row r="71">
          <cell r="A71" t="str">
            <v>E9075</v>
          </cell>
          <cell r="B71" t="str">
            <v>Trado cavadeira de 12"</v>
          </cell>
          <cell r="C71">
            <v>138.17060000000001</v>
          </cell>
          <cell r="D71">
            <v>6.9099999999999995E-2</v>
          </cell>
          <cell r="E71">
            <v>6.4000000000000003E-3</v>
          </cell>
          <cell r="F71">
            <v>0</v>
          </cell>
          <cell r="G71">
            <v>3.4500000000000003E-2</v>
          </cell>
          <cell r="H71">
            <v>0</v>
          </cell>
          <cell r="I71">
            <v>0</v>
          </cell>
          <cell r="J71">
            <v>0.11</v>
          </cell>
          <cell r="K71">
            <v>7.5499999999999998E-2</v>
          </cell>
        </row>
        <row r="72">
          <cell r="A72" t="str">
            <v>E9076</v>
          </cell>
          <cell r="B72" t="str">
            <v>Equipamento para pintura eletrostática com cabine dupla de 7,00 kW e estufa de 80.000 kCal</v>
          </cell>
          <cell r="C72">
            <v>161143.60260000001</v>
          </cell>
          <cell r="D72">
            <v>10.3592</v>
          </cell>
          <cell r="E72">
            <v>2.8407</v>
          </cell>
          <cell r="F72">
            <v>0</v>
          </cell>
          <cell r="G72">
            <v>5.7550999999999997</v>
          </cell>
          <cell r="H72">
            <v>0</v>
          </cell>
          <cell r="I72">
            <v>23.599900000000002</v>
          </cell>
          <cell r="J72">
            <v>42.554900000000004</v>
          </cell>
          <cell r="K72">
            <v>36.799799999999998</v>
          </cell>
        </row>
        <row r="73">
          <cell r="A73" t="str">
            <v>E9077</v>
          </cell>
          <cell r="B73" t="str">
            <v>Perfuratriz de circulação reversa tipo Wirth ou similar com unidade hidráulica (Power Pack) - 273 kW</v>
          </cell>
          <cell r="C73">
            <v>4225396.9732999997</v>
          </cell>
          <cell r="D73">
            <v>281.69310000000002</v>
          </cell>
          <cell r="E73">
            <v>76.039500000000004</v>
          </cell>
          <cell r="F73">
            <v>0</v>
          </cell>
          <cell r="G73">
            <v>281.69310000000002</v>
          </cell>
          <cell r="H73">
            <v>141.89179999999999</v>
          </cell>
          <cell r="I73">
            <v>31.301500000000001</v>
          </cell>
          <cell r="J73">
            <v>812.61900000000003</v>
          </cell>
          <cell r="K73">
            <v>389.03410000000002</v>
          </cell>
        </row>
        <row r="74">
          <cell r="A74" t="str">
            <v>E9078</v>
          </cell>
          <cell r="B74" t="str">
            <v>Treliça lançadeira com capacidade de carga de 100 a 120 t e vão máximo de 45 m - 110 kW</v>
          </cell>
          <cell r="C74">
            <v>3538416.2352999998</v>
          </cell>
          <cell r="D74">
            <v>94.357799999999997</v>
          </cell>
          <cell r="E74">
            <v>58.218699999999998</v>
          </cell>
          <cell r="F74">
            <v>0</v>
          </cell>
          <cell r="G74">
            <v>58.973599999999998</v>
          </cell>
          <cell r="H74">
            <v>0</v>
          </cell>
          <cell r="I74">
            <v>41.786900000000003</v>
          </cell>
          <cell r="J74">
            <v>253.33699999999999</v>
          </cell>
          <cell r="K74">
            <v>194.36340000000001</v>
          </cell>
        </row>
        <row r="75">
          <cell r="A75" t="str">
            <v>E9079</v>
          </cell>
          <cell r="B75" t="str">
            <v>Bomba submersível com capacidade de 360 m³/h - 23 kW</v>
          </cell>
          <cell r="C75">
            <v>179252.27429999999</v>
          </cell>
          <cell r="D75">
            <v>14.340199999999999</v>
          </cell>
          <cell r="E75">
            <v>3.3180000000000001</v>
          </cell>
          <cell r="F75">
            <v>0</v>
          </cell>
          <cell r="G75">
            <v>12.547700000000001</v>
          </cell>
          <cell r="H75">
            <v>0</v>
          </cell>
          <cell r="I75">
            <v>0</v>
          </cell>
          <cell r="J75">
            <v>30.2059</v>
          </cell>
          <cell r="K75">
            <v>17.658200000000001</v>
          </cell>
        </row>
        <row r="76">
          <cell r="A76" t="str">
            <v>E9080</v>
          </cell>
          <cell r="B76" t="str">
            <v>Carrelone com capacidade máxima de 70 t</v>
          </cell>
          <cell r="C76">
            <v>1759337.9335</v>
          </cell>
          <cell r="D76">
            <v>79.170199999999994</v>
          </cell>
          <cell r="E76">
            <v>29.851600000000001</v>
          </cell>
          <cell r="F76">
            <v>0</v>
          </cell>
          <cell r="G76">
            <v>43.983400000000003</v>
          </cell>
          <cell r="H76">
            <v>0</v>
          </cell>
          <cell r="I76">
            <v>23.599900000000002</v>
          </cell>
          <cell r="J76">
            <v>176.60509999999999</v>
          </cell>
          <cell r="K76">
            <v>132.6217</v>
          </cell>
        </row>
        <row r="77">
          <cell r="A77" t="str">
            <v>E9081</v>
          </cell>
          <cell r="B77" t="str">
            <v>Fischietti simples com capacidade de 70 t</v>
          </cell>
          <cell r="C77">
            <v>104590.4117</v>
          </cell>
          <cell r="D77">
            <v>4.7065999999999999</v>
          </cell>
          <cell r="E77">
            <v>1.7746</v>
          </cell>
          <cell r="F77">
            <v>0</v>
          </cell>
          <cell r="G77">
            <v>2.6147999999999998</v>
          </cell>
          <cell r="H77">
            <v>0</v>
          </cell>
          <cell r="I77">
            <v>23.599900000000002</v>
          </cell>
          <cell r="J77">
            <v>32.695900000000002</v>
          </cell>
          <cell r="K77">
            <v>30.081099999999999</v>
          </cell>
        </row>
        <row r="78">
          <cell r="A78" t="str">
            <v>E9083</v>
          </cell>
          <cell r="B78" t="str">
            <v>Vagão fechado FLT com capacidade de 99 t</v>
          </cell>
          <cell r="C78">
            <v>822500</v>
          </cell>
          <cell r="D78">
            <v>13.0229</v>
          </cell>
          <cell r="E78">
            <v>13.11</v>
          </cell>
          <cell r="F78">
            <v>0</v>
          </cell>
          <cell r="G78">
            <v>6.8541999999999996</v>
          </cell>
          <cell r="H78">
            <v>0</v>
          </cell>
          <cell r="I78">
            <v>0</v>
          </cell>
          <cell r="J78">
            <v>32.987099999999998</v>
          </cell>
          <cell r="K78">
            <v>26.132899999999999</v>
          </cell>
        </row>
        <row r="79">
          <cell r="A79" t="str">
            <v>E9084</v>
          </cell>
          <cell r="B79" t="str">
            <v>Vagão tanque convencional TCT com capacidade de 97 t e 103.000 l</v>
          </cell>
          <cell r="C79">
            <v>1230000</v>
          </cell>
          <cell r="D79">
            <v>19.475000000000001</v>
          </cell>
          <cell r="E79">
            <v>19.6052</v>
          </cell>
          <cell r="F79">
            <v>0</v>
          </cell>
          <cell r="G79">
            <v>10.25</v>
          </cell>
          <cell r="H79">
            <v>0</v>
          </cell>
          <cell r="I79">
            <v>0</v>
          </cell>
          <cell r="J79">
            <v>49.330199999999998</v>
          </cell>
          <cell r="K79">
            <v>39.080199999999998</v>
          </cell>
        </row>
        <row r="80">
          <cell r="A80" t="str">
            <v>E9085</v>
          </cell>
          <cell r="B80" t="str">
            <v>Vagão gôndola GDE com capacidade de 93,5 t / 29 m³</v>
          </cell>
          <cell r="C80">
            <v>620000</v>
          </cell>
          <cell r="D80">
            <v>9.8167000000000009</v>
          </cell>
          <cell r="E80">
            <v>9.8823000000000008</v>
          </cell>
          <cell r="F80">
            <v>0</v>
          </cell>
          <cell r="G80">
            <v>5.1666999999999996</v>
          </cell>
          <cell r="H80">
            <v>0</v>
          </cell>
          <cell r="I80">
            <v>0</v>
          </cell>
          <cell r="J80">
            <v>24.8657</v>
          </cell>
          <cell r="K80">
            <v>19.699000000000002</v>
          </cell>
        </row>
        <row r="81">
          <cell r="A81" t="str">
            <v>E9086</v>
          </cell>
          <cell r="B81" t="str">
            <v>Bomba de concreto rebocável com capacidade de 41 m³/h - 74 kW</v>
          </cell>
          <cell r="C81">
            <v>514607.41899999999</v>
          </cell>
          <cell r="D81">
            <v>41.168599999999998</v>
          </cell>
          <cell r="E81">
            <v>9.5253999999999994</v>
          </cell>
          <cell r="F81">
            <v>0</v>
          </cell>
          <cell r="G81">
            <v>41.168599999999998</v>
          </cell>
          <cell r="H81">
            <v>73.076899999999995</v>
          </cell>
          <cell r="I81">
            <v>23.599900000000002</v>
          </cell>
          <cell r="J81">
            <v>188.5394</v>
          </cell>
          <cell r="K81">
            <v>74.293899999999994</v>
          </cell>
        </row>
        <row r="82">
          <cell r="A82" t="str">
            <v>E9089</v>
          </cell>
          <cell r="B82" t="str">
            <v>Roçadeira costal - 1,40 kW</v>
          </cell>
          <cell r="C82">
            <v>2850.1930000000002</v>
          </cell>
          <cell r="D82">
            <v>0.42749999999999999</v>
          </cell>
          <cell r="E82">
            <v>5.8599999999999999E-2</v>
          </cell>
          <cell r="F82">
            <v>0</v>
          </cell>
          <cell r="G82">
            <v>0.33250000000000002</v>
          </cell>
          <cell r="H82">
            <v>7.7374000000000001</v>
          </cell>
          <cell r="I82">
            <v>0</v>
          </cell>
          <cell r="J82">
            <v>8.5559999999999992</v>
          </cell>
          <cell r="K82">
            <v>0.48609999999999998</v>
          </cell>
        </row>
        <row r="83">
          <cell r="A83" t="str">
            <v>E9093</v>
          </cell>
          <cell r="B83" t="str">
            <v>Veículo leve - 53 kW (sem motorista)</v>
          </cell>
          <cell r="C83">
            <v>71239.314199999993</v>
          </cell>
          <cell r="D83">
            <v>4.2744</v>
          </cell>
          <cell r="E83">
            <v>1.3186</v>
          </cell>
          <cell r="F83">
            <v>0.5343</v>
          </cell>
          <cell r="G83">
            <v>4.2744</v>
          </cell>
          <cell r="H83">
            <v>23.965900000000001</v>
          </cell>
          <cell r="I83">
            <v>0</v>
          </cell>
          <cell r="J83">
            <v>34.367600000000003</v>
          </cell>
          <cell r="K83">
            <v>6.1273</v>
          </cell>
        </row>
        <row r="84">
          <cell r="A84" t="str">
            <v>E9094</v>
          </cell>
          <cell r="B84" t="str">
            <v>Guindaste móvel sobre pneus com 6 eixos com capacidade máxima de 350 t - 450 kW</v>
          </cell>
          <cell r="C84">
            <v>17358776.121199999</v>
          </cell>
          <cell r="D84">
            <v>867.93880000000001</v>
          </cell>
          <cell r="E84">
            <v>306.0104</v>
          </cell>
          <cell r="F84">
            <v>123.9913</v>
          </cell>
          <cell r="G84">
            <v>1115.9213</v>
          </cell>
          <cell r="H84">
            <v>116.9438</v>
          </cell>
          <cell r="I84">
            <v>32.9358</v>
          </cell>
          <cell r="J84">
            <v>2563.7413999999999</v>
          </cell>
          <cell r="K84">
            <v>1330.8762999999999</v>
          </cell>
        </row>
        <row r="85">
          <cell r="A85" t="str">
            <v>E9095</v>
          </cell>
          <cell r="B85" t="str">
            <v>Guindaste móvel sobre pneus com 8 eixos com capacidade máxima de 500 t - 500 kW</v>
          </cell>
          <cell r="C85">
            <v>30015604.291900001</v>
          </cell>
          <cell r="D85">
            <v>1500.7801999999999</v>
          </cell>
          <cell r="E85">
            <v>529.13220000000001</v>
          </cell>
          <cell r="F85">
            <v>214.3972</v>
          </cell>
          <cell r="G85">
            <v>1929.5745999999999</v>
          </cell>
          <cell r="H85">
            <v>129.9375</v>
          </cell>
          <cell r="I85">
            <v>32.9358</v>
          </cell>
          <cell r="J85">
            <v>4336.7574999999997</v>
          </cell>
          <cell r="K85">
            <v>2277.2453999999998</v>
          </cell>
        </row>
        <row r="86">
          <cell r="A86" t="str">
            <v>E9096</v>
          </cell>
          <cell r="B86" t="str">
            <v>Minicarregadeira de pneus - 45,50 kW</v>
          </cell>
          <cell r="C86">
            <v>404441.86599999998</v>
          </cell>
          <cell r="D86">
            <v>28.3109</v>
          </cell>
          <cell r="E86">
            <v>7.4862000000000002</v>
          </cell>
          <cell r="F86">
            <v>0</v>
          </cell>
          <cell r="G86">
            <v>28.3109</v>
          </cell>
          <cell r="H86">
            <v>59.121600000000001</v>
          </cell>
          <cell r="I86">
            <v>31.301500000000001</v>
          </cell>
          <cell r="J86">
            <v>154.53110000000001</v>
          </cell>
          <cell r="K86">
            <v>67.098600000000005</v>
          </cell>
        </row>
        <row r="87">
          <cell r="A87" t="str">
            <v>E9101</v>
          </cell>
          <cell r="B87" t="str">
            <v>Removedora de faixas de sinalização viária - 9,69 kW</v>
          </cell>
          <cell r="C87">
            <v>49710.137699999999</v>
          </cell>
          <cell r="D87">
            <v>3.9767999999999999</v>
          </cell>
          <cell r="E87">
            <v>0.92010000000000003</v>
          </cell>
          <cell r="F87">
            <v>0</v>
          </cell>
          <cell r="G87">
            <v>3.4796999999999998</v>
          </cell>
          <cell r="H87">
            <v>17.039899999999999</v>
          </cell>
          <cell r="I87">
            <v>0</v>
          </cell>
          <cell r="J87">
            <v>25.416499999999999</v>
          </cell>
          <cell r="K87">
            <v>4.8968999999999996</v>
          </cell>
        </row>
        <row r="88">
          <cell r="A88" t="str">
            <v>E9102</v>
          </cell>
          <cell r="B88" t="str">
            <v>Extrusora para sarjeta de concreto - 10,44 kW</v>
          </cell>
          <cell r="C88">
            <v>78890.006599999993</v>
          </cell>
          <cell r="D88">
            <v>6.3112000000000004</v>
          </cell>
          <cell r="E88">
            <v>1.4602999999999999</v>
          </cell>
          <cell r="F88">
            <v>0</v>
          </cell>
          <cell r="G88">
            <v>5.5223000000000004</v>
          </cell>
          <cell r="H88">
            <v>8.1393000000000004</v>
          </cell>
          <cell r="I88">
            <v>23.599900000000002</v>
          </cell>
          <cell r="J88">
            <v>45.033000000000001</v>
          </cell>
          <cell r="K88">
            <v>31.371400000000001</v>
          </cell>
        </row>
        <row r="89">
          <cell r="A89" t="str">
            <v>E9103</v>
          </cell>
          <cell r="B89" t="str">
            <v>Extrusora para meio-fio de concreto - 10,44 kW</v>
          </cell>
          <cell r="C89">
            <v>62579.6253</v>
          </cell>
          <cell r="D89">
            <v>5.0064000000000002</v>
          </cell>
          <cell r="E89">
            <v>1.1583000000000001</v>
          </cell>
          <cell r="F89">
            <v>0</v>
          </cell>
          <cell r="G89">
            <v>4.3806000000000003</v>
          </cell>
          <cell r="H89">
            <v>8.1393000000000004</v>
          </cell>
          <cell r="I89">
            <v>23.599900000000002</v>
          </cell>
          <cell r="J89">
            <v>42.284500000000001</v>
          </cell>
          <cell r="K89">
            <v>29.764600000000002</v>
          </cell>
        </row>
        <row r="90">
          <cell r="A90" t="str">
            <v>E9105</v>
          </cell>
          <cell r="B90" t="str">
            <v>Embarcação empurradora multipropósito - 2 x 186 kW</v>
          </cell>
          <cell r="C90">
            <v>5205497.1841000002</v>
          </cell>
          <cell r="D90">
            <v>67.779899999999998</v>
          </cell>
          <cell r="E90">
            <v>30.203499999999998</v>
          </cell>
          <cell r="F90">
            <v>0</v>
          </cell>
          <cell r="G90">
            <v>150.62200000000001</v>
          </cell>
          <cell r="H90">
            <v>367.35930000000002</v>
          </cell>
          <cell r="I90">
            <v>136.06710000000001</v>
          </cell>
          <cell r="J90">
            <v>752.03179999999998</v>
          </cell>
          <cell r="K90">
            <v>234.0505</v>
          </cell>
        </row>
        <row r="91">
          <cell r="A91" t="str">
            <v>E9106</v>
          </cell>
          <cell r="B91" t="str">
            <v>Balsa de convés com capacidade de 200 t</v>
          </cell>
          <cell r="C91">
            <v>1907263.2076000001</v>
          </cell>
          <cell r="D91">
            <v>14.900499999999999</v>
          </cell>
          <cell r="E91">
            <v>10.725899999999999</v>
          </cell>
          <cell r="F91">
            <v>0</v>
          </cell>
          <cell r="G91">
            <v>24.834199999999999</v>
          </cell>
          <cell r="H91">
            <v>0</v>
          </cell>
          <cell r="I91">
            <v>27.313099999999999</v>
          </cell>
          <cell r="J91">
            <v>77.773700000000005</v>
          </cell>
          <cell r="K91">
            <v>52.939500000000002</v>
          </cell>
        </row>
        <row r="92">
          <cell r="A92" t="str">
            <v>E9107</v>
          </cell>
          <cell r="B92" t="str">
            <v>Compactador manual com soquete vibratório - 2,24 kW</v>
          </cell>
          <cell r="C92">
            <v>11304.6708</v>
          </cell>
          <cell r="D92">
            <v>0.75360000000000005</v>
          </cell>
          <cell r="E92">
            <v>0.2034</v>
          </cell>
          <cell r="F92">
            <v>0</v>
          </cell>
          <cell r="G92">
            <v>0.75360000000000005</v>
          </cell>
          <cell r="H92">
            <v>3.9390999999999998</v>
          </cell>
          <cell r="I92">
            <v>0</v>
          </cell>
          <cell r="J92">
            <v>5.6497000000000002</v>
          </cell>
          <cell r="K92">
            <v>0.95699999999999996</v>
          </cell>
        </row>
        <row r="93">
          <cell r="A93" t="str">
            <v>E9108</v>
          </cell>
          <cell r="B93" t="str">
            <v>Soldadora de trilho por caldeamento na via - 400 kW</v>
          </cell>
          <cell r="C93">
            <v>9438533.3910000008</v>
          </cell>
          <cell r="D93">
            <v>151.01650000000001</v>
          </cell>
          <cell r="E93">
            <v>151.41300000000001</v>
          </cell>
          <cell r="F93">
            <v>0</v>
          </cell>
          <cell r="G93">
            <v>188.77070000000001</v>
          </cell>
          <cell r="H93">
            <v>249.48</v>
          </cell>
          <cell r="I93">
            <v>83.573800000000006</v>
          </cell>
          <cell r="J93">
            <v>824.25400000000002</v>
          </cell>
          <cell r="K93">
            <v>386.00330000000002</v>
          </cell>
        </row>
        <row r="94">
          <cell r="A94" t="str">
            <v>E9110</v>
          </cell>
          <cell r="B94" t="str">
            <v>Escavadeira hidráulica sobre esteiras para rocha com caçamba com capacidade de 1,56 m³ - 118 kW</v>
          </cell>
          <cell r="C94">
            <v>1064523.2320000001</v>
          </cell>
          <cell r="D94">
            <v>106.45229999999999</v>
          </cell>
          <cell r="E94">
            <v>21.111799999999999</v>
          </cell>
          <cell r="F94">
            <v>0</v>
          </cell>
          <cell r="G94">
            <v>106.45229999999999</v>
          </cell>
          <cell r="H94">
            <v>116.52800000000001</v>
          </cell>
          <cell r="I94">
            <v>31.301500000000001</v>
          </cell>
          <cell r="J94">
            <v>381.84589999999997</v>
          </cell>
          <cell r="K94">
            <v>158.8656</v>
          </cell>
        </row>
        <row r="95">
          <cell r="A95" t="str">
            <v>E9111</v>
          </cell>
          <cell r="B95" t="str">
            <v>Jateador abrasivo úmido com capacidade de 350 kg de abrasivo</v>
          </cell>
          <cell r="C95">
            <v>255773.79070000001</v>
          </cell>
          <cell r="D95">
            <v>23.019600000000001</v>
          </cell>
          <cell r="E95">
            <v>4.7343999999999999</v>
          </cell>
          <cell r="F95">
            <v>0</v>
          </cell>
          <cell r="G95">
            <v>23.019600000000001</v>
          </cell>
          <cell r="H95">
            <v>0</v>
          </cell>
          <cell r="I95">
            <v>23.599900000000002</v>
          </cell>
          <cell r="J95">
            <v>74.373500000000007</v>
          </cell>
          <cell r="K95">
            <v>51.353900000000003</v>
          </cell>
        </row>
        <row r="96">
          <cell r="A96" t="str">
            <v>E9112</v>
          </cell>
          <cell r="B96" t="str">
            <v>Sinalizador direcional móvel com sistema fotovoltaico de energia e montado em chassi sobre pneus</v>
          </cell>
          <cell r="C96">
            <v>21791.189900000001</v>
          </cell>
          <cell r="D96">
            <v>1.9612000000000001</v>
          </cell>
          <cell r="E96">
            <v>0.40339999999999998</v>
          </cell>
          <cell r="F96">
            <v>0</v>
          </cell>
          <cell r="G96">
            <v>1.0895999999999999</v>
          </cell>
          <cell r="H96">
            <v>0</v>
          </cell>
          <cell r="I96">
            <v>0</v>
          </cell>
          <cell r="J96">
            <v>3.4542000000000002</v>
          </cell>
          <cell r="K96">
            <v>2.3645999999999998</v>
          </cell>
        </row>
        <row r="97">
          <cell r="A97" t="str">
            <v>E9113</v>
          </cell>
          <cell r="B97" t="str">
            <v>Painel de Mensagem Variável - PMV móvel, com sistema fotovoltaico de energia e montado em chassi sobre pneus</v>
          </cell>
          <cell r="C97">
            <v>153527.41899999999</v>
          </cell>
          <cell r="D97">
            <v>13.817500000000001</v>
          </cell>
          <cell r="E97">
            <v>2.8418000000000001</v>
          </cell>
          <cell r="F97">
            <v>0</v>
          </cell>
          <cell r="G97">
            <v>7.6764000000000001</v>
          </cell>
          <cell r="H97">
            <v>0</v>
          </cell>
          <cell r="I97">
            <v>0</v>
          </cell>
          <cell r="J97">
            <v>24.335699999999999</v>
          </cell>
          <cell r="K97">
            <v>16.659300000000002</v>
          </cell>
        </row>
        <row r="98">
          <cell r="A98" t="str">
            <v>E9116</v>
          </cell>
          <cell r="B98" t="str">
            <v>Semáforo móvel com 3 lentes e bateria - D = 200 mm</v>
          </cell>
          <cell r="C98">
            <v>7643.9093999999996</v>
          </cell>
          <cell r="D98">
            <v>0.68799999999999994</v>
          </cell>
          <cell r="E98">
            <v>0.14149999999999999</v>
          </cell>
          <cell r="F98">
            <v>0</v>
          </cell>
          <cell r="G98">
            <v>0.38219999999999998</v>
          </cell>
          <cell r="H98">
            <v>0</v>
          </cell>
          <cell r="I98">
            <v>0</v>
          </cell>
          <cell r="J98">
            <v>1.2117</v>
          </cell>
          <cell r="K98">
            <v>0.82950000000000002</v>
          </cell>
        </row>
        <row r="99">
          <cell r="A99" t="str">
            <v>E9117</v>
          </cell>
          <cell r="B99" t="str">
            <v>Carregadeira de pneus para rocha com capacidade de 2,50 m³ - 105 kW</v>
          </cell>
          <cell r="C99">
            <v>983330.38199999998</v>
          </cell>
          <cell r="D99">
            <v>98.332999999999998</v>
          </cell>
          <cell r="E99">
            <v>19.5015</v>
          </cell>
          <cell r="F99">
            <v>0</v>
          </cell>
          <cell r="G99">
            <v>98.332999999999998</v>
          </cell>
          <cell r="H99">
            <v>103.6901</v>
          </cell>
          <cell r="I99">
            <v>31.301500000000001</v>
          </cell>
          <cell r="J99">
            <v>351.15910000000002</v>
          </cell>
          <cell r="K99">
            <v>149.136</v>
          </cell>
        </row>
        <row r="100">
          <cell r="A100" t="str">
            <v>E9118</v>
          </cell>
          <cell r="B100" t="str">
            <v>Cortadora de pavimento com disco diamantado de 450 a 1.500 mm - 55,40 kW</v>
          </cell>
          <cell r="C100">
            <v>485927.79470000003</v>
          </cell>
          <cell r="D100">
            <v>38.874200000000002</v>
          </cell>
          <cell r="E100">
            <v>8.9945000000000004</v>
          </cell>
          <cell r="F100">
            <v>0</v>
          </cell>
          <cell r="G100">
            <v>38.874200000000002</v>
          </cell>
          <cell r="H100">
            <v>43.191200000000002</v>
          </cell>
          <cell r="I100">
            <v>23.599900000000002</v>
          </cell>
          <cell r="J100">
            <v>153.53399999999999</v>
          </cell>
          <cell r="K100">
            <v>71.468599999999995</v>
          </cell>
        </row>
        <row r="101">
          <cell r="A101" t="str">
            <v>E9119</v>
          </cell>
          <cell r="B101" t="str">
            <v>Minicarregadeira sobre pneus com valetadeira - 55,40 kW</v>
          </cell>
          <cell r="C101">
            <v>605498.50320000004</v>
          </cell>
          <cell r="D101">
            <v>42.384900000000002</v>
          </cell>
          <cell r="E101">
            <v>11.207800000000001</v>
          </cell>
          <cell r="F101">
            <v>0</v>
          </cell>
          <cell r="G101">
            <v>42.384900000000002</v>
          </cell>
          <cell r="H101">
            <v>71.985399999999998</v>
          </cell>
          <cell r="I101">
            <v>31.301500000000001</v>
          </cell>
          <cell r="J101">
            <v>199.2645</v>
          </cell>
          <cell r="K101">
            <v>84.894199999999998</v>
          </cell>
        </row>
        <row r="102">
          <cell r="A102" t="str">
            <v>E9120</v>
          </cell>
          <cell r="B102" t="str">
            <v>Equipamento de cravação sobre esteira para geodreno com haste para profundidade de até 20 m - 258 kW</v>
          </cell>
          <cell r="C102">
            <v>2919188.8947000001</v>
          </cell>
          <cell r="D102">
            <v>204.3432</v>
          </cell>
          <cell r="E102">
            <v>54.034199999999998</v>
          </cell>
          <cell r="F102">
            <v>0</v>
          </cell>
          <cell r="G102">
            <v>204.3432</v>
          </cell>
          <cell r="H102">
            <v>174.32419999999999</v>
          </cell>
          <cell r="I102">
            <v>23.599900000000002</v>
          </cell>
          <cell r="J102">
            <v>660.64469999999994</v>
          </cell>
          <cell r="K102">
            <v>281.97730000000001</v>
          </cell>
        </row>
        <row r="103">
          <cell r="A103" t="str">
            <v>E9122</v>
          </cell>
          <cell r="B103" t="str">
            <v>Perfuratriz tipo Bottom Feed para coluna de brita - 194 kW</v>
          </cell>
          <cell r="C103">
            <v>4740353.3876</v>
          </cell>
          <cell r="D103">
            <v>316.02359999999999</v>
          </cell>
          <cell r="E103">
            <v>85.306600000000003</v>
          </cell>
          <cell r="F103">
            <v>0</v>
          </cell>
          <cell r="G103">
            <v>316.02359999999999</v>
          </cell>
          <cell r="H103">
            <v>100.83150000000001</v>
          </cell>
          <cell r="I103">
            <v>31.301500000000001</v>
          </cell>
          <cell r="J103">
            <v>849.48680000000002</v>
          </cell>
          <cell r="K103">
            <v>432.63170000000002</v>
          </cell>
        </row>
        <row r="104">
          <cell r="A104" t="str">
            <v>E9125</v>
          </cell>
          <cell r="B104" t="str">
            <v>Veículo tipo van furgão com capacidade de 1,54 t - 93 kW</v>
          </cell>
          <cell r="C104">
            <v>226707.859</v>
          </cell>
          <cell r="D104">
            <v>11.3354</v>
          </cell>
          <cell r="E104">
            <v>4.0797999999999996</v>
          </cell>
          <cell r="F104">
            <v>1.6531</v>
          </cell>
          <cell r="G104">
            <v>11.3354</v>
          </cell>
          <cell r="H104">
            <v>24.168399999999998</v>
          </cell>
          <cell r="I104">
            <v>27.959099999999999</v>
          </cell>
          <cell r="J104">
            <v>80.531199999999998</v>
          </cell>
          <cell r="K104">
            <v>45.0274</v>
          </cell>
        </row>
        <row r="105">
          <cell r="A105" t="str">
            <v>E9126</v>
          </cell>
          <cell r="B105" t="str">
            <v>Draga backhoe com capacidade de 7 m³ - 1.000 kW</v>
          </cell>
          <cell r="C105">
            <v>86160818.314099997</v>
          </cell>
          <cell r="D105">
            <v>969.30920000000003</v>
          </cell>
          <cell r="E105">
            <v>697.74109999999996</v>
          </cell>
          <cell r="F105">
            <v>0</v>
          </cell>
          <cell r="G105">
            <v>2154.0205000000001</v>
          </cell>
          <cell r="H105">
            <v>987.52499999999998</v>
          </cell>
          <cell r="I105">
            <v>65.405000000000001</v>
          </cell>
          <cell r="J105">
            <v>4874.0007999999998</v>
          </cell>
          <cell r="K105">
            <v>1732.4553000000001</v>
          </cell>
        </row>
        <row r="106">
          <cell r="A106" t="str">
            <v>E9127</v>
          </cell>
          <cell r="B106" t="str">
            <v>Escavadeira hidráulica com martelo hidráulico de 520 kg - 75 kW</v>
          </cell>
          <cell r="C106">
            <v>1014725.5959</v>
          </cell>
          <cell r="D106">
            <v>115.9686</v>
          </cell>
          <cell r="E106">
            <v>20.124199999999998</v>
          </cell>
          <cell r="F106">
            <v>0</v>
          </cell>
          <cell r="G106">
            <v>144.96080000000001</v>
          </cell>
          <cell r="H106">
            <v>50.675600000000003</v>
          </cell>
          <cell r="I106">
            <v>31.301500000000001</v>
          </cell>
          <cell r="J106">
            <v>363.03070000000002</v>
          </cell>
          <cell r="K106">
            <v>167.39429999999999</v>
          </cell>
        </row>
        <row r="107">
          <cell r="A107" t="str">
            <v>E9134</v>
          </cell>
          <cell r="B107" t="str">
            <v>Miniônibus com capacidade para 30 passageiros - 111 kW</v>
          </cell>
          <cell r="C107">
            <v>636183.36069999996</v>
          </cell>
          <cell r="D107">
            <v>27.265000000000001</v>
          </cell>
          <cell r="E107">
            <v>11.215</v>
          </cell>
          <cell r="F107">
            <v>4.5442</v>
          </cell>
          <cell r="G107">
            <v>40.897500000000001</v>
          </cell>
          <cell r="H107">
            <v>109.6153</v>
          </cell>
          <cell r="I107">
            <v>27.554600000000001</v>
          </cell>
          <cell r="J107">
            <v>221.0916</v>
          </cell>
          <cell r="K107">
            <v>70.578800000000001</v>
          </cell>
        </row>
        <row r="108">
          <cell r="A108" t="str">
            <v>E9141</v>
          </cell>
          <cell r="B108" t="str">
            <v>Rebarbador hidráulico com bomba manual com capacidade de força de 9.000 kgf</v>
          </cell>
          <cell r="C108">
            <v>93385.816300000006</v>
          </cell>
          <cell r="D108">
            <v>7.4709000000000003</v>
          </cell>
          <cell r="E108">
            <v>1.7285999999999999</v>
          </cell>
          <cell r="F108">
            <v>0</v>
          </cell>
          <cell r="G108">
            <v>4.6692999999999998</v>
          </cell>
          <cell r="H108">
            <v>0</v>
          </cell>
          <cell r="I108">
            <v>0</v>
          </cell>
          <cell r="J108">
            <v>13.8688</v>
          </cell>
          <cell r="K108">
            <v>9.1995000000000005</v>
          </cell>
        </row>
        <row r="109">
          <cell r="A109" t="str">
            <v>E9144</v>
          </cell>
          <cell r="B109" t="str">
            <v>Pórtico metálico rolante com talha com capacidade de 5 t - 10 kW</v>
          </cell>
          <cell r="C109">
            <v>305645.07990000001</v>
          </cell>
          <cell r="D109">
            <v>12.2258</v>
          </cell>
          <cell r="E109">
            <v>5.1859999999999999</v>
          </cell>
          <cell r="F109">
            <v>0</v>
          </cell>
          <cell r="G109">
            <v>7.6410999999999998</v>
          </cell>
          <cell r="H109">
            <v>0</v>
          </cell>
          <cell r="I109">
            <v>23.599900000000002</v>
          </cell>
          <cell r="J109">
            <v>48.652799999999999</v>
          </cell>
          <cell r="K109">
            <v>41.011699999999998</v>
          </cell>
        </row>
        <row r="110">
          <cell r="A110" t="str">
            <v>E9148</v>
          </cell>
          <cell r="B110" t="str">
            <v>Macaco de protensão de fios com bomba - 3,72 kW</v>
          </cell>
          <cell r="C110">
            <v>101459.8067</v>
          </cell>
          <cell r="D110">
            <v>5.7976999999999999</v>
          </cell>
          <cell r="E110">
            <v>1.7886</v>
          </cell>
          <cell r="F110">
            <v>0</v>
          </cell>
          <cell r="G110">
            <v>5.7976999999999999</v>
          </cell>
          <cell r="H110">
            <v>0</v>
          </cell>
          <cell r="I110">
            <v>41.786900000000003</v>
          </cell>
          <cell r="J110">
            <v>55.170900000000003</v>
          </cell>
          <cell r="K110">
            <v>49.373199999999997</v>
          </cell>
        </row>
        <row r="111">
          <cell r="A111" t="str">
            <v>E9149</v>
          </cell>
          <cell r="B111" t="str">
            <v>Máquina de aplicação e extração de grampo elástico tipo Pandrol - 6,70 kW</v>
          </cell>
          <cell r="C111">
            <v>264985.00589999999</v>
          </cell>
          <cell r="D111">
            <v>21.198799999999999</v>
          </cell>
          <cell r="E111">
            <v>4.9048999999999996</v>
          </cell>
          <cell r="F111">
            <v>0</v>
          </cell>
          <cell r="G111">
            <v>21.198799999999999</v>
          </cell>
          <cell r="H111">
            <v>9.4255999999999993</v>
          </cell>
          <cell r="I111">
            <v>0</v>
          </cell>
          <cell r="J111">
            <v>56.728099999999998</v>
          </cell>
          <cell r="K111">
            <v>26.1037</v>
          </cell>
        </row>
        <row r="112">
          <cell r="A112" t="str">
            <v>E9151</v>
          </cell>
          <cell r="B112" t="str">
            <v>Britador de mandíbulas móvel sobre esteiras, sem peneira, com capacidade de 140 m³/h - 170 kW</v>
          </cell>
          <cell r="C112">
            <v>2948957.5071</v>
          </cell>
          <cell r="D112">
            <v>168.5119</v>
          </cell>
          <cell r="E112">
            <v>51.985900000000001</v>
          </cell>
          <cell r="F112">
            <v>0</v>
          </cell>
          <cell r="G112">
            <v>168.5119</v>
          </cell>
          <cell r="H112">
            <v>159.04349999999999</v>
          </cell>
          <cell r="I112">
            <v>41.786900000000003</v>
          </cell>
          <cell r="J112">
            <v>589.84010000000001</v>
          </cell>
          <cell r="K112">
            <v>262.28469999999999</v>
          </cell>
        </row>
        <row r="113">
          <cell r="A113" t="str">
            <v>E9152</v>
          </cell>
          <cell r="B113" t="str">
            <v>Ferramenta de fixação à pólvora de ação direta</v>
          </cell>
          <cell r="C113">
            <v>1023.2274</v>
          </cell>
          <cell r="D113">
            <v>8.6999999999999994E-2</v>
          </cell>
          <cell r="E113">
            <v>1.89E-2</v>
          </cell>
          <cell r="F113">
            <v>0</v>
          </cell>
          <cell r="G113">
            <v>8.1900000000000001E-2</v>
          </cell>
          <cell r="H113">
            <v>0</v>
          </cell>
          <cell r="I113">
            <v>0</v>
          </cell>
          <cell r="J113">
            <v>0.18779999999999999</v>
          </cell>
          <cell r="K113">
            <v>0.10589999999999999</v>
          </cell>
        </row>
        <row r="114">
          <cell r="A114" t="str">
            <v>E9153</v>
          </cell>
          <cell r="B114" t="str">
            <v>Ferramenta de fixação à pólvora e sistema à pistão</v>
          </cell>
          <cell r="C114">
            <v>951.88750000000005</v>
          </cell>
          <cell r="D114">
            <v>8.09E-2</v>
          </cell>
          <cell r="E114">
            <v>1.7600000000000001E-2</v>
          </cell>
          <cell r="F114">
            <v>0</v>
          </cell>
          <cell r="G114">
            <v>7.6200000000000004E-2</v>
          </cell>
          <cell r="H114">
            <v>0</v>
          </cell>
          <cell r="I114">
            <v>0</v>
          </cell>
          <cell r="J114">
            <v>0.17469999999999999</v>
          </cell>
          <cell r="K114">
            <v>9.8500000000000004E-2</v>
          </cell>
        </row>
        <row r="115">
          <cell r="A115" t="str">
            <v>E9154</v>
          </cell>
          <cell r="B115" t="str">
            <v>Equipamento para selagem com material asfáltico rebocável com capacidade de 370 l - 35 kW</v>
          </cell>
          <cell r="C115">
            <v>472873.44469999999</v>
          </cell>
          <cell r="D115">
            <v>30.399000000000001</v>
          </cell>
          <cell r="E115">
            <v>8.3361000000000001</v>
          </cell>
          <cell r="F115">
            <v>0</v>
          </cell>
          <cell r="G115">
            <v>10.132999999999999</v>
          </cell>
          <cell r="H115">
            <v>27.286899999999999</v>
          </cell>
          <cell r="I115">
            <v>23.599900000000002</v>
          </cell>
          <cell r="J115">
            <v>99.754900000000006</v>
          </cell>
          <cell r="K115">
            <v>62.335000000000001</v>
          </cell>
        </row>
        <row r="116">
          <cell r="A116" t="str">
            <v>E9155</v>
          </cell>
          <cell r="B116" t="str">
            <v>Caldeira de asfalto rebocável com capacidade de 600 l - 5,20 kW</v>
          </cell>
          <cell r="C116">
            <v>132023.91329999999</v>
          </cell>
          <cell r="D116">
            <v>8.4872999999999994</v>
          </cell>
          <cell r="E116">
            <v>2.3273999999999999</v>
          </cell>
          <cell r="F116">
            <v>0</v>
          </cell>
          <cell r="G116">
            <v>2.8290999999999999</v>
          </cell>
          <cell r="H116">
            <v>3.7837999999999998</v>
          </cell>
          <cell r="I116">
            <v>0</v>
          </cell>
          <cell r="J116">
            <v>17.427600000000002</v>
          </cell>
          <cell r="K116">
            <v>10.8147</v>
          </cell>
        </row>
        <row r="117">
          <cell r="A117" t="str">
            <v>E9156</v>
          </cell>
          <cell r="B117" t="str">
            <v>Soprador de ar costal - 2,6 kW</v>
          </cell>
          <cell r="C117">
            <v>2408.5099</v>
          </cell>
          <cell r="D117">
            <v>0.38540000000000002</v>
          </cell>
          <cell r="E117">
            <v>8.9200000000000002E-2</v>
          </cell>
          <cell r="F117">
            <v>0</v>
          </cell>
          <cell r="G117">
            <v>0.3372</v>
          </cell>
          <cell r="H117">
            <v>4.5720999999999998</v>
          </cell>
          <cell r="I117">
            <v>0</v>
          </cell>
          <cell r="J117">
            <v>5.3838999999999997</v>
          </cell>
          <cell r="K117">
            <v>0.47460000000000002</v>
          </cell>
        </row>
        <row r="118">
          <cell r="A118" t="str">
            <v>E9157</v>
          </cell>
          <cell r="B118" t="str">
            <v>Locomotiva diesel-elétrica CC - bitola métrica - 2.237 kW</v>
          </cell>
          <cell r="C118">
            <v>8595000</v>
          </cell>
          <cell r="D118">
            <v>137.52000000000001</v>
          </cell>
          <cell r="E118">
            <v>137.881</v>
          </cell>
          <cell r="F118">
            <v>0</v>
          </cell>
          <cell r="G118">
            <v>171.9</v>
          </cell>
          <cell r="H118">
            <v>1395.2168999999999</v>
          </cell>
          <cell r="I118">
            <v>33.071899999999999</v>
          </cell>
          <cell r="J118">
            <v>1875.5898</v>
          </cell>
          <cell r="K118">
            <v>308.47289999999998</v>
          </cell>
        </row>
        <row r="119">
          <cell r="A119" t="str">
            <v>E9158</v>
          </cell>
          <cell r="B119" t="str">
            <v>Locomotiva diesel-elétrica CC - bitola larga - 2.237 kW</v>
          </cell>
          <cell r="C119">
            <v>8975000</v>
          </cell>
          <cell r="D119">
            <v>143.6</v>
          </cell>
          <cell r="E119">
            <v>143.977</v>
          </cell>
          <cell r="F119">
            <v>0</v>
          </cell>
          <cell r="G119">
            <v>179.5</v>
          </cell>
          <cell r="H119">
            <v>1395.2168999999999</v>
          </cell>
          <cell r="I119">
            <v>33.071899999999999</v>
          </cell>
          <cell r="J119">
            <v>1895.3658</v>
          </cell>
          <cell r="K119">
            <v>320.64890000000003</v>
          </cell>
        </row>
        <row r="120">
          <cell r="A120" t="str">
            <v>E9159</v>
          </cell>
          <cell r="B120" t="str">
            <v>Vagão plataforma PNE com capacidade de 82 t - bitola métrica</v>
          </cell>
          <cell r="C120">
            <v>736000</v>
          </cell>
          <cell r="D120">
            <v>11.6533</v>
          </cell>
          <cell r="E120">
            <v>11.731199999999999</v>
          </cell>
          <cell r="F120">
            <v>0</v>
          </cell>
          <cell r="G120">
            <v>6.1333000000000002</v>
          </cell>
          <cell r="H120">
            <v>0</v>
          </cell>
          <cell r="I120">
            <v>0</v>
          </cell>
          <cell r="J120">
            <v>29.517800000000001</v>
          </cell>
          <cell r="K120">
            <v>23.384499999999999</v>
          </cell>
        </row>
        <row r="121">
          <cell r="A121" t="str">
            <v>E9160</v>
          </cell>
          <cell r="B121" t="str">
            <v>Vagão plataforma PNT com capacidade de 98 t - bitola larga</v>
          </cell>
          <cell r="C121">
            <v>880000</v>
          </cell>
          <cell r="D121">
            <v>13.933299999999999</v>
          </cell>
          <cell r="E121">
            <v>14.0265</v>
          </cell>
          <cell r="F121">
            <v>0</v>
          </cell>
          <cell r="G121">
            <v>7.3333000000000004</v>
          </cell>
          <cell r="H121">
            <v>0</v>
          </cell>
          <cell r="I121">
            <v>0</v>
          </cell>
          <cell r="J121">
            <v>35.293100000000003</v>
          </cell>
          <cell r="K121">
            <v>27.959800000000001</v>
          </cell>
        </row>
        <row r="122">
          <cell r="A122" t="str">
            <v>E9161</v>
          </cell>
          <cell r="B122" t="str">
            <v>Vagão fechado com porta para carga e descarga de paletes FLD com capacidade de 64 t - bitola métrica</v>
          </cell>
          <cell r="C122">
            <v>730000</v>
          </cell>
          <cell r="D122">
            <v>11.558299999999999</v>
          </cell>
          <cell r="E122">
            <v>11.6356</v>
          </cell>
          <cell r="F122">
            <v>0</v>
          </cell>
          <cell r="G122">
            <v>6.0833000000000004</v>
          </cell>
          <cell r="H122">
            <v>0</v>
          </cell>
          <cell r="I122">
            <v>0</v>
          </cell>
          <cell r="J122">
            <v>29.277200000000001</v>
          </cell>
          <cell r="K122">
            <v>23.193899999999999</v>
          </cell>
        </row>
        <row r="123">
          <cell r="A123" t="str">
            <v>E9162</v>
          </cell>
          <cell r="B123" t="str">
            <v>Vagão fechado com porta para carga e descarga de paletes FLT com capacidade de 99 t - bitola larga</v>
          </cell>
          <cell r="C123">
            <v>823000</v>
          </cell>
          <cell r="D123">
            <v>13.030799999999999</v>
          </cell>
          <cell r="E123">
            <v>13.117900000000001</v>
          </cell>
          <cell r="F123">
            <v>0</v>
          </cell>
          <cell r="G123">
            <v>6.8582999999999998</v>
          </cell>
          <cell r="H123">
            <v>0</v>
          </cell>
          <cell r="I123">
            <v>0</v>
          </cell>
          <cell r="J123">
            <v>33.006999999999998</v>
          </cell>
          <cell r="K123">
            <v>26.148700000000002</v>
          </cell>
        </row>
        <row r="124">
          <cell r="A124" t="str">
            <v>E9163</v>
          </cell>
          <cell r="B124" t="str">
            <v>Vagão hopper aberto com descarga automática HNE com capacidade de 45 m³ - bitola métrica</v>
          </cell>
          <cell r="C124">
            <v>880000</v>
          </cell>
          <cell r="D124">
            <v>13.933299999999999</v>
          </cell>
          <cell r="E124">
            <v>14.0265</v>
          </cell>
          <cell r="F124">
            <v>0</v>
          </cell>
          <cell r="G124">
            <v>7.3333000000000004</v>
          </cell>
          <cell r="H124">
            <v>0</v>
          </cell>
          <cell r="I124">
            <v>0</v>
          </cell>
          <cell r="J124">
            <v>35.293100000000003</v>
          </cell>
          <cell r="K124">
            <v>27.959800000000001</v>
          </cell>
        </row>
        <row r="125">
          <cell r="A125" t="str">
            <v>E9164</v>
          </cell>
          <cell r="B125" t="str">
            <v>Vagão hopper aberto com descarga automática HNT com capacidade de 63 m³ - bitola larga</v>
          </cell>
          <cell r="C125">
            <v>915000</v>
          </cell>
          <cell r="D125">
            <v>14.487500000000001</v>
          </cell>
          <cell r="E125">
            <v>14.584300000000001</v>
          </cell>
          <cell r="F125">
            <v>0</v>
          </cell>
          <cell r="G125">
            <v>7.625</v>
          </cell>
          <cell r="H125">
            <v>0</v>
          </cell>
          <cell r="I125">
            <v>0</v>
          </cell>
          <cell r="J125">
            <v>36.696800000000003</v>
          </cell>
          <cell r="K125">
            <v>29.0718</v>
          </cell>
        </row>
        <row r="126">
          <cell r="A126" t="str">
            <v>E9167</v>
          </cell>
          <cell r="B126" t="str">
            <v>Equipamento para carga e descarga de TLS de até 250 m - 90 kW</v>
          </cell>
          <cell r="C126">
            <v>2823478.0076000001</v>
          </cell>
          <cell r="D126">
            <v>45.175600000000003</v>
          </cell>
          <cell r="E126">
            <v>45.294199999999996</v>
          </cell>
          <cell r="F126">
            <v>0</v>
          </cell>
          <cell r="G126">
            <v>56.4696</v>
          </cell>
          <cell r="H126">
            <v>56.133000000000003</v>
          </cell>
          <cell r="I126">
            <v>41.786900000000003</v>
          </cell>
          <cell r="J126">
            <v>244.85929999999999</v>
          </cell>
          <cell r="K126">
            <v>132.2567</v>
          </cell>
        </row>
        <row r="127">
          <cell r="A127" t="str">
            <v>E9168</v>
          </cell>
          <cell r="B127" t="str">
            <v>Carregadeira de pneus com implemento de garfo - 195 kW</v>
          </cell>
          <cell r="C127">
            <v>1716013.1458999999</v>
          </cell>
          <cell r="D127">
            <v>120.12090000000001</v>
          </cell>
          <cell r="E127">
            <v>31.763400000000001</v>
          </cell>
          <cell r="F127">
            <v>0</v>
          </cell>
          <cell r="G127">
            <v>120.12090000000001</v>
          </cell>
          <cell r="H127">
            <v>81.081000000000003</v>
          </cell>
          <cell r="I127">
            <v>31.301500000000001</v>
          </cell>
          <cell r="J127">
            <v>384.3877</v>
          </cell>
          <cell r="K127">
            <v>183.1858</v>
          </cell>
        </row>
        <row r="128">
          <cell r="A128" t="str">
            <v>E9200</v>
          </cell>
          <cell r="B128" t="str">
            <v>Carregadeira de pneus para rocha com capacidade de 2,50 m³ - 105 kW com periculosidade</v>
          </cell>
          <cell r="C128">
            <v>983330.38199999998</v>
          </cell>
          <cell r="D128">
            <v>98.332999999999998</v>
          </cell>
          <cell r="E128">
            <v>19.5015</v>
          </cell>
          <cell r="F128">
            <v>0</v>
          </cell>
          <cell r="G128">
            <v>98.332999999999998</v>
          </cell>
          <cell r="H128">
            <v>103.6901</v>
          </cell>
          <cell r="I128">
            <v>38.822499999999998</v>
          </cell>
          <cell r="J128">
            <v>358.68009999999998</v>
          </cell>
          <cell r="K128">
            <v>156.65700000000001</v>
          </cell>
        </row>
        <row r="129">
          <cell r="A129" t="str">
            <v>E9203</v>
          </cell>
          <cell r="B129" t="str">
            <v>Escavadeira hidráulica com martelo hidráulico de 1.700 kg - 103 kW com periculosidade</v>
          </cell>
          <cell r="C129">
            <v>1953281.2753999999</v>
          </cell>
          <cell r="D129">
            <v>223.2321</v>
          </cell>
          <cell r="E129">
            <v>38.7378</v>
          </cell>
          <cell r="F129">
            <v>0</v>
          </cell>
          <cell r="G129">
            <v>279.04020000000003</v>
          </cell>
          <cell r="H129">
            <v>69.594499999999996</v>
          </cell>
          <cell r="I129">
            <v>38.822499999999998</v>
          </cell>
          <cell r="J129">
            <v>649.4271</v>
          </cell>
          <cell r="K129">
            <v>300.79239999999999</v>
          </cell>
        </row>
        <row r="130">
          <cell r="A130" t="str">
            <v>E9204</v>
          </cell>
          <cell r="B130" t="str">
            <v>Perfuratriz sobre esteiras - 145 kW com periculosidade</v>
          </cell>
          <cell r="C130">
            <v>1720211.0152</v>
          </cell>
          <cell r="D130">
            <v>114.6807</v>
          </cell>
          <cell r="E130">
            <v>30.956600000000002</v>
          </cell>
          <cell r="F130">
            <v>0</v>
          </cell>
          <cell r="G130">
            <v>114.6807</v>
          </cell>
          <cell r="H130">
            <v>113.04559999999999</v>
          </cell>
          <cell r="I130">
            <v>38.822499999999998</v>
          </cell>
          <cell r="J130">
            <v>412.18610000000001</v>
          </cell>
          <cell r="K130">
            <v>184.4598</v>
          </cell>
        </row>
        <row r="131">
          <cell r="A131" t="str">
            <v>E9205</v>
          </cell>
          <cell r="B131" t="str">
            <v>Equipamento de corte a plasma CNC - 12.000 x 5.500 mm - 19,5 kW</v>
          </cell>
          <cell r="C131">
            <v>1066074.5081</v>
          </cell>
          <cell r="D131">
            <v>85.286000000000001</v>
          </cell>
          <cell r="E131">
            <v>19.733000000000001</v>
          </cell>
          <cell r="F131">
            <v>0</v>
          </cell>
          <cell r="G131">
            <v>63.964500000000001</v>
          </cell>
          <cell r="H131">
            <v>0</v>
          </cell>
          <cell r="I131">
            <v>0</v>
          </cell>
          <cell r="J131">
            <v>168.98349999999999</v>
          </cell>
          <cell r="K131">
            <v>105.01900000000001</v>
          </cell>
        </row>
        <row r="132">
          <cell r="A132" t="str">
            <v>E9206</v>
          </cell>
          <cell r="B132" t="str">
            <v>Equipamento de solda MIG automática com acessórios - 14,6 kVA</v>
          </cell>
          <cell r="C132">
            <v>83439.141199999998</v>
          </cell>
          <cell r="D132">
            <v>6.6750999999999996</v>
          </cell>
          <cell r="E132">
            <v>1.5445</v>
          </cell>
          <cell r="F132">
            <v>0</v>
          </cell>
          <cell r="G132">
            <v>6.6750999999999996</v>
          </cell>
          <cell r="H132">
            <v>0</v>
          </cell>
          <cell r="I132">
            <v>0</v>
          </cell>
          <cell r="J132">
            <v>14.8947</v>
          </cell>
          <cell r="K132">
            <v>8.2195999999999998</v>
          </cell>
        </row>
        <row r="133">
          <cell r="A133" t="str">
            <v>E9207</v>
          </cell>
          <cell r="B133" t="str">
            <v>Máquina de solda elétrica retificadora 425 A - 18,70 kW</v>
          </cell>
          <cell r="C133">
            <v>6120.4701999999997</v>
          </cell>
          <cell r="D133">
            <v>0.48959999999999998</v>
          </cell>
          <cell r="E133">
            <v>0.1133</v>
          </cell>
          <cell r="F133">
            <v>0</v>
          </cell>
          <cell r="G133">
            <v>0.48959999999999998</v>
          </cell>
          <cell r="H133">
            <v>0</v>
          </cell>
          <cell r="I133">
            <v>0</v>
          </cell>
          <cell r="J133">
            <v>1.0925</v>
          </cell>
          <cell r="K133">
            <v>0.60289999999999999</v>
          </cell>
        </row>
        <row r="134">
          <cell r="A134" t="str">
            <v>E9209</v>
          </cell>
          <cell r="B134" t="str">
            <v>Martelete perfurador/rompedor a ar comprimido de 25 kg para rocha, com insalubridade, com capacidade de 2.040 gpm</v>
          </cell>
          <cell r="C134">
            <v>25542.1479</v>
          </cell>
          <cell r="D134">
            <v>2.0434000000000001</v>
          </cell>
          <cell r="E134">
            <v>0.4728</v>
          </cell>
          <cell r="F134">
            <v>0</v>
          </cell>
          <cell r="G134">
            <v>2.0434000000000001</v>
          </cell>
          <cell r="H134">
            <v>0</v>
          </cell>
          <cell r="I134">
            <v>30.780200000000001</v>
          </cell>
          <cell r="J134">
            <v>35.339799999999997</v>
          </cell>
          <cell r="K134">
            <v>33.296399999999998</v>
          </cell>
        </row>
        <row r="135">
          <cell r="A135" t="str">
            <v>E9213</v>
          </cell>
          <cell r="B135" t="str">
            <v>Jumbo eletro-hidráulico com 3 braços - 155 kW/237 kW com periculosidade</v>
          </cell>
          <cell r="C135">
            <v>12139630.760199999</v>
          </cell>
          <cell r="D135">
            <v>809.30870000000004</v>
          </cell>
          <cell r="E135">
            <v>218.46279999999999</v>
          </cell>
          <cell r="F135">
            <v>0</v>
          </cell>
          <cell r="G135">
            <v>1011.6359</v>
          </cell>
          <cell r="H135">
            <v>169.17859999999999</v>
          </cell>
          <cell r="I135">
            <v>52.497199999999999</v>
          </cell>
          <cell r="J135">
            <v>2261.0832</v>
          </cell>
          <cell r="K135">
            <v>1080.2687000000001</v>
          </cell>
        </row>
        <row r="136">
          <cell r="A136" t="str">
            <v>E9231</v>
          </cell>
          <cell r="B136" t="str">
            <v>Maçarico lança-chamas a gás liquefeito de petróleo (GLP)</v>
          </cell>
          <cell r="C136">
            <v>85.741500000000002</v>
          </cell>
          <cell r="D136">
            <v>6.8999999999999999E-3</v>
          </cell>
          <cell r="E136">
            <v>1.6000000000000001E-3</v>
          </cell>
          <cell r="F136">
            <v>0</v>
          </cell>
          <cell r="G136">
            <v>6.8999999999999999E-3</v>
          </cell>
          <cell r="H136">
            <v>0</v>
          </cell>
          <cell r="I136">
            <v>0</v>
          </cell>
          <cell r="J136">
            <v>1.54E-2</v>
          </cell>
          <cell r="K136">
            <v>8.5000000000000006E-3</v>
          </cell>
        </row>
        <row r="137">
          <cell r="A137" t="str">
            <v>E9242</v>
          </cell>
          <cell r="B137" t="str">
            <v>Estação transmissora de superfície para televisionamento</v>
          </cell>
          <cell r="C137">
            <v>12118.7518</v>
          </cell>
          <cell r="D137">
            <v>0.77910000000000001</v>
          </cell>
          <cell r="E137">
            <v>0.21360000000000001</v>
          </cell>
          <cell r="F137">
            <v>0</v>
          </cell>
          <cell r="G137">
            <v>0.43280000000000002</v>
          </cell>
          <cell r="H137">
            <v>0</v>
          </cell>
          <cell r="I137">
            <v>0</v>
          </cell>
          <cell r="J137">
            <v>1.4255</v>
          </cell>
          <cell r="K137">
            <v>0.99270000000000003</v>
          </cell>
        </row>
        <row r="138">
          <cell r="A138" t="str">
            <v>E9243</v>
          </cell>
          <cell r="B138" t="str">
            <v>Câmara hiperbárica com filtro, serpentina e reservatório de ar para mergulho raso - D = 1,80 m e H = 2,22 m</v>
          </cell>
          <cell r="C138">
            <v>444019.41759999999</v>
          </cell>
          <cell r="D138">
            <v>7.7702999999999998</v>
          </cell>
          <cell r="E138">
            <v>7.1913999999999998</v>
          </cell>
          <cell r="F138">
            <v>0</v>
          </cell>
          <cell r="G138">
            <v>11.1005</v>
          </cell>
          <cell r="H138">
            <v>0</v>
          </cell>
          <cell r="I138">
            <v>55.0749</v>
          </cell>
          <cell r="J138">
            <v>81.137100000000004</v>
          </cell>
          <cell r="K138">
            <v>70.036600000000007</v>
          </cell>
        </row>
        <row r="139">
          <cell r="A139" t="str">
            <v>E9244</v>
          </cell>
          <cell r="B139" t="str">
            <v>Estação transmissora de superfície para comunicação sem fio</v>
          </cell>
          <cell r="C139">
            <v>38780.513400000003</v>
          </cell>
          <cell r="D139">
            <v>2.4929999999999999</v>
          </cell>
          <cell r="E139">
            <v>0.68359999999999999</v>
          </cell>
          <cell r="F139">
            <v>0</v>
          </cell>
          <cell r="G139">
            <v>1.385</v>
          </cell>
          <cell r="H139">
            <v>0</v>
          </cell>
          <cell r="I139">
            <v>0</v>
          </cell>
          <cell r="J139">
            <v>4.5616000000000003</v>
          </cell>
          <cell r="K139">
            <v>3.1766000000000001</v>
          </cell>
        </row>
        <row r="140">
          <cell r="A140" t="str">
            <v>E9245</v>
          </cell>
          <cell r="B140" t="str">
            <v>Estação transmissora de superfície para comunicação com fio</v>
          </cell>
          <cell r="C140">
            <v>6499.7987999999996</v>
          </cell>
          <cell r="D140">
            <v>0.4178</v>
          </cell>
          <cell r="E140">
            <v>0.11459999999999999</v>
          </cell>
          <cell r="F140">
            <v>0</v>
          </cell>
          <cell r="G140">
            <v>0.2321</v>
          </cell>
          <cell r="H140">
            <v>0</v>
          </cell>
          <cell r="I140">
            <v>0</v>
          </cell>
          <cell r="J140">
            <v>0.76449999999999996</v>
          </cell>
          <cell r="K140">
            <v>0.53239999999999998</v>
          </cell>
        </row>
        <row r="141">
          <cell r="A141" t="str">
            <v>E9246</v>
          </cell>
          <cell r="B141" t="str">
            <v>Painel de controle de ar com manômetros e pneufatômetros</v>
          </cell>
          <cell r="C141">
            <v>12473.234399999999</v>
          </cell>
          <cell r="D141">
            <v>0.80189999999999995</v>
          </cell>
          <cell r="E141">
            <v>0.21990000000000001</v>
          </cell>
          <cell r="F141">
            <v>0</v>
          </cell>
          <cell r="G141">
            <v>0.44550000000000001</v>
          </cell>
          <cell r="H141">
            <v>0</v>
          </cell>
          <cell r="I141">
            <v>0</v>
          </cell>
          <cell r="J141">
            <v>1.4673</v>
          </cell>
          <cell r="K141">
            <v>1.0218</v>
          </cell>
        </row>
        <row r="142">
          <cell r="A142" t="str">
            <v>E9247</v>
          </cell>
          <cell r="B142" t="str">
            <v>Sistema de Sino aberto (sinete) para mergulho até 50 m - 33,50 kW</v>
          </cell>
          <cell r="C142">
            <v>553214.51639999996</v>
          </cell>
          <cell r="D142">
            <v>14.7524</v>
          </cell>
          <cell r="E142">
            <v>9.1021999999999998</v>
          </cell>
          <cell r="F142">
            <v>0</v>
          </cell>
          <cell r="G142">
            <v>14.7524</v>
          </cell>
          <cell r="H142">
            <v>0</v>
          </cell>
          <cell r="I142">
            <v>55.0749</v>
          </cell>
          <cell r="J142">
            <v>93.681899999999999</v>
          </cell>
          <cell r="K142">
            <v>78.929500000000004</v>
          </cell>
        </row>
        <row r="143">
          <cell r="A143" t="str">
            <v>E9248</v>
          </cell>
          <cell r="B143" t="str">
            <v>Sistema de ar comprimido para mergulho até 30 m com pressão de trabalho de 1,4 MPa - 7,46 kW</v>
          </cell>
          <cell r="C143">
            <v>51400.9712</v>
          </cell>
          <cell r="D143">
            <v>3.4266999999999999</v>
          </cell>
          <cell r="E143">
            <v>0.92500000000000004</v>
          </cell>
          <cell r="F143">
            <v>0</v>
          </cell>
          <cell r="G143">
            <v>3.4266999999999999</v>
          </cell>
          <cell r="H143">
            <v>6.5914999999999999</v>
          </cell>
          <cell r="I143">
            <v>0</v>
          </cell>
          <cell r="J143">
            <v>14.369899999999999</v>
          </cell>
          <cell r="K143">
            <v>4.3517000000000001</v>
          </cell>
        </row>
        <row r="144">
          <cell r="A144" t="str">
            <v>E9249</v>
          </cell>
          <cell r="B144" t="str">
            <v>Sistema de ar comprimido para mergulho até 50 m com pressão de trabalho de 1,7 MPa - 16,18 kW</v>
          </cell>
          <cell r="C144">
            <v>79131.9997</v>
          </cell>
          <cell r="D144">
            <v>5.2755000000000001</v>
          </cell>
          <cell r="E144">
            <v>1.4239999999999999</v>
          </cell>
          <cell r="F144">
            <v>0</v>
          </cell>
          <cell r="G144">
            <v>5.2755000000000001</v>
          </cell>
          <cell r="H144">
            <v>14.296200000000001</v>
          </cell>
          <cell r="I144">
            <v>0</v>
          </cell>
          <cell r="J144">
            <v>26.2712</v>
          </cell>
          <cell r="K144">
            <v>6.6994999999999996</v>
          </cell>
        </row>
        <row r="145">
          <cell r="A145" t="str">
            <v>E9251</v>
          </cell>
          <cell r="B145" t="str">
            <v>Fonte de plasma para corte manual - 65A - 15 kW</v>
          </cell>
          <cell r="C145">
            <v>32614.3043</v>
          </cell>
          <cell r="D145">
            <v>2.6091000000000002</v>
          </cell>
          <cell r="E145">
            <v>0.60370000000000001</v>
          </cell>
          <cell r="F145">
            <v>0</v>
          </cell>
          <cell r="G145">
            <v>2.6091000000000002</v>
          </cell>
          <cell r="H145">
            <v>0</v>
          </cell>
          <cell r="I145">
            <v>0</v>
          </cell>
          <cell r="J145">
            <v>5.8219000000000003</v>
          </cell>
          <cell r="K145">
            <v>3.2128000000000001</v>
          </cell>
        </row>
        <row r="146">
          <cell r="A146" t="str">
            <v>E9252</v>
          </cell>
          <cell r="B146" t="str">
            <v>Serra de esquadria com braço telescópico - D = 250 mm (10") - 1,80 kW</v>
          </cell>
          <cell r="C146">
            <v>5262.5064000000002</v>
          </cell>
          <cell r="D146">
            <v>0.47360000000000002</v>
          </cell>
          <cell r="E146">
            <v>9.74E-2</v>
          </cell>
          <cell r="F146">
            <v>0</v>
          </cell>
          <cell r="G146">
            <v>0.2631</v>
          </cell>
          <cell r="H146">
            <v>0</v>
          </cell>
          <cell r="I146">
            <v>0</v>
          </cell>
          <cell r="J146">
            <v>0.83409999999999995</v>
          </cell>
          <cell r="K146">
            <v>0.57099999999999995</v>
          </cell>
        </row>
        <row r="147">
          <cell r="A147" t="str">
            <v>E9253</v>
          </cell>
          <cell r="B147" t="str">
            <v>Rebordeadeira diâmetro máximo 3,00 m - 4,85 kW</v>
          </cell>
          <cell r="C147">
            <v>60059.64</v>
          </cell>
          <cell r="D147">
            <v>2.4024000000000001</v>
          </cell>
          <cell r="E147">
            <v>1.0190999999999999</v>
          </cell>
          <cell r="F147">
            <v>0</v>
          </cell>
          <cell r="G147">
            <v>2.1021000000000001</v>
          </cell>
          <cell r="H147">
            <v>0</v>
          </cell>
          <cell r="I147">
            <v>0</v>
          </cell>
          <cell r="J147">
            <v>5.5236000000000001</v>
          </cell>
          <cell r="K147">
            <v>3.4215</v>
          </cell>
        </row>
        <row r="148">
          <cell r="A148" t="str">
            <v>E9254</v>
          </cell>
          <cell r="B148" t="str">
            <v>Dobradeira viradeira manual comprimento máximo de dobra de até 2.000 mm</v>
          </cell>
          <cell r="C148">
            <v>16701.481299999999</v>
          </cell>
          <cell r="D148">
            <v>0.66810000000000003</v>
          </cell>
          <cell r="E148">
            <v>0.28339999999999999</v>
          </cell>
          <cell r="F148">
            <v>0</v>
          </cell>
          <cell r="G148">
            <v>0.58460000000000001</v>
          </cell>
          <cell r="H148">
            <v>0</v>
          </cell>
          <cell r="I148">
            <v>0</v>
          </cell>
          <cell r="J148">
            <v>1.5361</v>
          </cell>
          <cell r="K148">
            <v>0.95150000000000001</v>
          </cell>
        </row>
        <row r="149">
          <cell r="A149" t="str">
            <v>E9255</v>
          </cell>
          <cell r="B149" t="str">
            <v>Fonte de plasma para corte manual - 45A - 10 kW</v>
          </cell>
          <cell r="C149">
            <v>21781.904299999998</v>
          </cell>
          <cell r="D149">
            <v>1.7425999999999999</v>
          </cell>
          <cell r="E149">
            <v>0.4032</v>
          </cell>
          <cell r="F149">
            <v>0</v>
          </cell>
          <cell r="G149">
            <v>1.7425999999999999</v>
          </cell>
          <cell r="H149">
            <v>0</v>
          </cell>
          <cell r="I149">
            <v>0</v>
          </cell>
          <cell r="J149">
            <v>3.8883999999999999</v>
          </cell>
          <cell r="K149">
            <v>2.1457999999999999</v>
          </cell>
        </row>
        <row r="150">
          <cell r="A150" t="str">
            <v>E9256</v>
          </cell>
          <cell r="B150" t="str">
            <v>Equipamento para pintura com cal rebocável com dois bicos aplicadores e capacidade de 2.200 l</v>
          </cell>
          <cell r="C150">
            <v>69793.420599999998</v>
          </cell>
          <cell r="D150">
            <v>3.9882</v>
          </cell>
          <cell r="E150">
            <v>1.2303999999999999</v>
          </cell>
          <cell r="F150">
            <v>0</v>
          </cell>
          <cell r="G150">
            <v>3.9882</v>
          </cell>
          <cell r="H150">
            <v>0</v>
          </cell>
          <cell r="I150">
            <v>23.599900000000002</v>
          </cell>
          <cell r="J150">
            <v>32.806699999999999</v>
          </cell>
          <cell r="K150">
            <v>28.8185</v>
          </cell>
        </row>
        <row r="151">
          <cell r="A151" t="str">
            <v>E9259</v>
          </cell>
          <cell r="B151" t="str">
            <v>Ventilador centrífugo média pressão com capacidade de 38 m³/min - 2,21 kW</v>
          </cell>
          <cell r="C151">
            <v>16997.512200000001</v>
          </cell>
          <cell r="D151">
            <v>1.5298</v>
          </cell>
          <cell r="E151">
            <v>0.31459999999999999</v>
          </cell>
          <cell r="F151">
            <v>0</v>
          </cell>
          <cell r="G151">
            <v>1.0199</v>
          </cell>
          <cell r="H151">
            <v>0</v>
          </cell>
          <cell r="I151">
            <v>0</v>
          </cell>
          <cell r="J151">
            <v>2.8643000000000001</v>
          </cell>
          <cell r="K151">
            <v>1.8444</v>
          </cell>
        </row>
        <row r="152">
          <cell r="A152" t="str">
            <v>E9260</v>
          </cell>
          <cell r="B152" t="str">
            <v>Detector de gases com bomba elétrica para espaço confinado</v>
          </cell>
          <cell r="C152">
            <v>4078.3490000000002</v>
          </cell>
          <cell r="D152">
            <v>0.32629999999999998</v>
          </cell>
          <cell r="E152">
            <v>7.5499999999999998E-2</v>
          </cell>
          <cell r="F152">
            <v>0</v>
          </cell>
          <cell r="G152">
            <v>0.2039</v>
          </cell>
          <cell r="H152">
            <v>0</v>
          </cell>
          <cell r="I152">
            <v>0</v>
          </cell>
          <cell r="J152">
            <v>0.60570000000000002</v>
          </cell>
          <cell r="K152">
            <v>0.40179999999999999</v>
          </cell>
        </row>
        <row r="153">
          <cell r="A153" t="str">
            <v>E9261</v>
          </cell>
          <cell r="B153" t="str">
            <v>Equipamento de pintura com pistola airless - 0,90 kW</v>
          </cell>
          <cell r="C153">
            <v>2457.1322</v>
          </cell>
          <cell r="D153">
            <v>0.22109999999999999</v>
          </cell>
          <cell r="E153">
            <v>4.5499999999999999E-2</v>
          </cell>
          <cell r="F153">
            <v>0</v>
          </cell>
          <cell r="G153">
            <v>0.1229</v>
          </cell>
          <cell r="H153">
            <v>0</v>
          </cell>
          <cell r="I153">
            <v>0</v>
          </cell>
          <cell r="J153">
            <v>0.38950000000000001</v>
          </cell>
          <cell r="K153">
            <v>0.2666</v>
          </cell>
        </row>
        <row r="154">
          <cell r="A154" t="str">
            <v>E9262</v>
          </cell>
          <cell r="B154" t="str">
            <v>Escova rotativa com cerdas de aço para tratamento de superfície - 0,91 kW</v>
          </cell>
          <cell r="C154">
            <v>19592.997299999999</v>
          </cell>
          <cell r="D154">
            <v>1.5673999999999999</v>
          </cell>
          <cell r="E154">
            <v>0.36270000000000002</v>
          </cell>
          <cell r="F154">
            <v>0</v>
          </cell>
          <cell r="G154">
            <v>0.97960000000000003</v>
          </cell>
          <cell r="H154">
            <v>0</v>
          </cell>
          <cell r="I154">
            <v>23.599900000000002</v>
          </cell>
          <cell r="J154">
            <v>26.509599999999999</v>
          </cell>
          <cell r="K154">
            <v>25.53</v>
          </cell>
        </row>
        <row r="155">
          <cell r="A155" t="str">
            <v>E9263</v>
          </cell>
          <cell r="B155" t="str">
            <v>Tripé com guincho para espaço confinado</v>
          </cell>
          <cell r="C155">
            <v>9742.4123</v>
          </cell>
          <cell r="D155">
            <v>0.77939999999999998</v>
          </cell>
          <cell r="E155">
            <v>0.18029999999999999</v>
          </cell>
          <cell r="F155">
            <v>0</v>
          </cell>
          <cell r="G155">
            <v>0.58450000000000002</v>
          </cell>
          <cell r="H155">
            <v>0</v>
          </cell>
          <cell r="I155">
            <v>0</v>
          </cell>
          <cell r="J155">
            <v>1.5442</v>
          </cell>
          <cell r="K155">
            <v>0.9597</v>
          </cell>
        </row>
        <row r="156">
          <cell r="A156" t="str">
            <v>E9264</v>
          </cell>
          <cell r="B156" t="str">
            <v>Respirador purificador de ar motorizado</v>
          </cell>
          <cell r="C156">
            <v>8476.0072</v>
          </cell>
          <cell r="D156">
            <v>0.67810000000000004</v>
          </cell>
          <cell r="E156">
            <v>0.15690000000000001</v>
          </cell>
          <cell r="F156">
            <v>0</v>
          </cell>
          <cell r="G156">
            <v>0.42380000000000001</v>
          </cell>
          <cell r="H156">
            <v>0</v>
          </cell>
          <cell r="I156">
            <v>0</v>
          </cell>
          <cell r="J156">
            <v>1.2587999999999999</v>
          </cell>
          <cell r="K156">
            <v>0.83499999999999996</v>
          </cell>
        </row>
        <row r="157">
          <cell r="A157" t="str">
            <v>E9265</v>
          </cell>
          <cell r="B157" t="str">
            <v>Respirador de adução de ar tipo linha de ar comprimido para jateamento</v>
          </cell>
          <cell r="C157">
            <v>17302.367200000001</v>
          </cell>
          <cell r="D157">
            <v>1.3842000000000001</v>
          </cell>
          <cell r="E157">
            <v>0.32029999999999997</v>
          </cell>
          <cell r="F157">
            <v>0</v>
          </cell>
          <cell r="G157">
            <v>0.86509999999999998</v>
          </cell>
          <cell r="H157">
            <v>0</v>
          </cell>
          <cell r="I157">
            <v>0</v>
          </cell>
          <cell r="J157">
            <v>2.5695999999999999</v>
          </cell>
          <cell r="K157">
            <v>1.7044999999999999</v>
          </cell>
        </row>
        <row r="158">
          <cell r="A158" t="str">
            <v>E9267</v>
          </cell>
          <cell r="B158" t="str">
            <v>Exaustor centrífugo alta pressão com capacidade de 35 m³/min - 1,47 kW</v>
          </cell>
          <cell r="C158">
            <v>5483.6017000000002</v>
          </cell>
          <cell r="D158">
            <v>0.49349999999999999</v>
          </cell>
          <cell r="E158">
            <v>0.10150000000000001</v>
          </cell>
          <cell r="F158">
            <v>0</v>
          </cell>
          <cell r="G158">
            <v>0.32900000000000001</v>
          </cell>
          <cell r="H158">
            <v>0</v>
          </cell>
          <cell r="I158">
            <v>0</v>
          </cell>
          <cell r="J158">
            <v>0.92400000000000004</v>
          </cell>
          <cell r="K158">
            <v>0.59499999999999997</v>
          </cell>
        </row>
        <row r="159">
          <cell r="A159" t="str">
            <v>E9501</v>
          </cell>
          <cell r="B159" t="str">
            <v>Ventilador axial para ventilação forçada com velocidade de saída de 32,8 m/s - D = 1.000 mm - 30 kW</v>
          </cell>
          <cell r="C159">
            <v>458180.40899999999</v>
          </cell>
          <cell r="D159">
            <v>41.236199999999997</v>
          </cell>
          <cell r="E159">
            <v>8.4809000000000001</v>
          </cell>
          <cell r="F159">
            <v>0</v>
          </cell>
          <cell r="G159">
            <v>27.4908</v>
          </cell>
          <cell r="H159">
            <v>0</v>
          </cell>
          <cell r="I159">
            <v>0</v>
          </cell>
          <cell r="J159">
            <v>77.207899999999995</v>
          </cell>
          <cell r="K159">
            <v>49.717100000000002</v>
          </cell>
        </row>
        <row r="160">
          <cell r="A160" t="str">
            <v>E9502</v>
          </cell>
          <cell r="B160" t="str">
            <v>Bate-estaca de gravidade para 6 t - 119 kW</v>
          </cell>
          <cell r="C160">
            <v>934478.42209999997</v>
          </cell>
          <cell r="D160">
            <v>53.398800000000001</v>
          </cell>
          <cell r="E160">
            <v>16.473500000000001</v>
          </cell>
          <cell r="F160">
            <v>0</v>
          </cell>
          <cell r="G160">
            <v>40.049100000000003</v>
          </cell>
          <cell r="H160">
            <v>80.405299999999997</v>
          </cell>
          <cell r="I160">
            <v>31.301500000000001</v>
          </cell>
          <cell r="J160">
            <v>221.62819999999999</v>
          </cell>
          <cell r="K160">
            <v>101.1738</v>
          </cell>
        </row>
        <row r="161">
          <cell r="A161" t="str">
            <v>E9503</v>
          </cell>
          <cell r="B161" t="str">
            <v>Guilhotina hidráulica 16 x 6.100 mm - 30 kW</v>
          </cell>
          <cell r="C161">
            <v>1316506.2535000001</v>
          </cell>
          <cell r="D161">
            <v>52.660299999999999</v>
          </cell>
          <cell r="E161">
            <v>22.337800000000001</v>
          </cell>
          <cell r="F161">
            <v>0</v>
          </cell>
          <cell r="G161">
            <v>46.0777</v>
          </cell>
          <cell r="H161">
            <v>0</v>
          </cell>
          <cell r="I161">
            <v>23.599900000000002</v>
          </cell>
          <cell r="J161">
            <v>144.67570000000001</v>
          </cell>
          <cell r="K161">
            <v>98.597999999999999</v>
          </cell>
        </row>
        <row r="162">
          <cell r="A162" t="str">
            <v>E9505</v>
          </cell>
          <cell r="B162" t="str">
            <v>Prensa dobradeira capacidade 320 t - comprimento até 3.100 mm - 30 kW</v>
          </cell>
          <cell r="C162">
            <v>833538.83570000005</v>
          </cell>
          <cell r="D162">
            <v>33.3416</v>
          </cell>
          <cell r="E162">
            <v>14.1431</v>
          </cell>
          <cell r="F162">
            <v>0</v>
          </cell>
          <cell r="G162">
            <v>29.1739</v>
          </cell>
          <cell r="H162">
            <v>0</v>
          </cell>
          <cell r="I162">
            <v>23.599900000000002</v>
          </cell>
          <cell r="J162">
            <v>100.2585</v>
          </cell>
          <cell r="K162">
            <v>71.084599999999995</v>
          </cell>
        </row>
        <row r="163">
          <cell r="A163" t="str">
            <v>E9507</v>
          </cell>
          <cell r="B163" t="str">
            <v>Plotadora de recorte com computador e programa computacional</v>
          </cell>
          <cell r="C163">
            <v>90268.286300000007</v>
          </cell>
          <cell r="D163">
            <v>13.5402</v>
          </cell>
          <cell r="E163">
            <v>1.8565</v>
          </cell>
          <cell r="F163">
            <v>0</v>
          </cell>
          <cell r="G163">
            <v>9.0267999999999997</v>
          </cell>
          <cell r="H163">
            <v>0</v>
          </cell>
          <cell r="I163">
            <v>0</v>
          </cell>
          <cell r="J163">
            <v>24.423500000000001</v>
          </cell>
          <cell r="K163">
            <v>15.396699999999999</v>
          </cell>
        </row>
        <row r="164">
          <cell r="A164" t="str">
            <v>E9510</v>
          </cell>
          <cell r="B164" t="str">
            <v>Ventilador centrífugo baixa pressão com capacidade de 58 m³/min - 3,68 kW</v>
          </cell>
          <cell r="C164">
            <v>13570.841200000001</v>
          </cell>
          <cell r="D164">
            <v>1.2214</v>
          </cell>
          <cell r="E164">
            <v>0.25119999999999998</v>
          </cell>
          <cell r="F164">
            <v>0</v>
          </cell>
          <cell r="G164">
            <v>0.81430000000000002</v>
          </cell>
          <cell r="H164">
            <v>0</v>
          </cell>
          <cell r="I164">
            <v>0</v>
          </cell>
          <cell r="J164">
            <v>2.2869000000000002</v>
          </cell>
          <cell r="K164">
            <v>1.4725999999999999</v>
          </cell>
        </row>
        <row r="165">
          <cell r="A165" t="str">
            <v>E9511</v>
          </cell>
          <cell r="B165" t="str">
            <v>Carregadeira de pneus com capacidade de 3,40 m³ - 195 kW</v>
          </cell>
          <cell r="C165">
            <v>2036879.6089000001</v>
          </cell>
          <cell r="D165">
            <v>142.58160000000001</v>
          </cell>
          <cell r="E165">
            <v>37.702599999999997</v>
          </cell>
          <cell r="F165">
            <v>0</v>
          </cell>
          <cell r="G165">
            <v>142.58160000000001</v>
          </cell>
          <cell r="H165">
            <v>81.081000000000003</v>
          </cell>
          <cell r="I165">
            <v>31.301500000000001</v>
          </cell>
          <cell r="J165">
            <v>435.24829999999997</v>
          </cell>
          <cell r="K165">
            <v>211.5857</v>
          </cell>
        </row>
        <row r="166">
          <cell r="A166" t="str">
            <v>E9512</v>
          </cell>
          <cell r="B166" t="str">
            <v>Veículo leve - 53 kW</v>
          </cell>
          <cell r="C166">
            <v>71239.314199999993</v>
          </cell>
          <cell r="D166">
            <v>4.2744</v>
          </cell>
          <cell r="E166">
            <v>1.3186</v>
          </cell>
          <cell r="F166">
            <v>0.5343</v>
          </cell>
          <cell r="G166">
            <v>4.2744</v>
          </cell>
          <cell r="H166">
            <v>23.965900000000001</v>
          </cell>
          <cell r="I166">
            <v>27.959099999999999</v>
          </cell>
          <cell r="J166">
            <v>62.326700000000002</v>
          </cell>
          <cell r="K166">
            <v>34.086399999999998</v>
          </cell>
        </row>
        <row r="167">
          <cell r="A167" t="str">
            <v>E9513</v>
          </cell>
          <cell r="B167" t="str">
            <v>Compressor de ar portátil de 160,46 l/s (340 PCM) - 81 kW</v>
          </cell>
          <cell r="C167">
            <v>308674.36050000001</v>
          </cell>
          <cell r="D167">
            <v>20.578299999999999</v>
          </cell>
          <cell r="E167">
            <v>5.5548999999999999</v>
          </cell>
          <cell r="F167">
            <v>0</v>
          </cell>
          <cell r="G167">
            <v>20.578299999999999</v>
          </cell>
          <cell r="H167">
            <v>71.569599999999994</v>
          </cell>
          <cell r="I167">
            <v>0</v>
          </cell>
          <cell r="J167">
            <v>118.2811</v>
          </cell>
          <cell r="K167">
            <v>26.133199999999999</v>
          </cell>
        </row>
        <row r="168">
          <cell r="A168" t="str">
            <v>E9514</v>
          </cell>
          <cell r="B168" t="str">
            <v>Distribuidor de agregados sobre pneus autopropelido - 130 kW</v>
          </cell>
          <cell r="C168">
            <v>940170.19770000002</v>
          </cell>
          <cell r="D168">
            <v>53.723999999999997</v>
          </cell>
          <cell r="E168">
            <v>16.573899999999998</v>
          </cell>
          <cell r="F168">
            <v>0</v>
          </cell>
          <cell r="G168">
            <v>47.008499999999998</v>
          </cell>
          <cell r="H168">
            <v>128.3783</v>
          </cell>
          <cell r="I168">
            <v>31.301500000000001</v>
          </cell>
          <cell r="J168">
            <v>276.9862</v>
          </cell>
          <cell r="K168">
            <v>101.5994</v>
          </cell>
        </row>
        <row r="169">
          <cell r="A169" t="str">
            <v>E9515</v>
          </cell>
          <cell r="B169" t="str">
            <v>Escavadeira hidráulica sobre esteiras com caçamba com capacidade de 1,56 m³ - 118 kW</v>
          </cell>
          <cell r="C169">
            <v>1064523.2320000001</v>
          </cell>
          <cell r="D169">
            <v>74.516599999999997</v>
          </cell>
          <cell r="E169">
            <v>19.7043</v>
          </cell>
          <cell r="F169">
            <v>0</v>
          </cell>
          <cell r="G169">
            <v>74.516599999999997</v>
          </cell>
          <cell r="H169">
            <v>79.729699999999994</v>
          </cell>
          <cell r="I169">
            <v>31.301500000000001</v>
          </cell>
          <cell r="J169">
            <v>279.76870000000002</v>
          </cell>
          <cell r="K169">
            <v>125.5224</v>
          </cell>
        </row>
        <row r="170">
          <cell r="A170" t="str">
            <v>E9516</v>
          </cell>
          <cell r="B170" t="str">
            <v>Perfuratriz hidráulica sobre esteiras - 283 kW</v>
          </cell>
          <cell r="C170">
            <v>5232468.3658999996</v>
          </cell>
          <cell r="D170">
            <v>348.83120000000002</v>
          </cell>
          <cell r="E170">
            <v>94.162599999999998</v>
          </cell>
          <cell r="F170">
            <v>0</v>
          </cell>
          <cell r="G170">
            <v>348.83120000000002</v>
          </cell>
          <cell r="H170">
            <v>147.08930000000001</v>
          </cell>
          <cell r="I170">
            <v>31.301500000000001</v>
          </cell>
          <cell r="J170">
            <v>970.21579999999994</v>
          </cell>
          <cell r="K170">
            <v>474.2953</v>
          </cell>
        </row>
        <row r="171">
          <cell r="A171" t="str">
            <v>E9518</v>
          </cell>
          <cell r="B171" t="str">
            <v>Grade de 24 discos rebocável de D = 60 cm (24")</v>
          </cell>
          <cell r="C171">
            <v>42293.760699999999</v>
          </cell>
          <cell r="D171">
            <v>2.7189000000000001</v>
          </cell>
          <cell r="E171">
            <v>0.74560000000000004</v>
          </cell>
          <cell r="F171">
            <v>0</v>
          </cell>
          <cell r="G171">
            <v>1.5105</v>
          </cell>
          <cell r="H171">
            <v>0</v>
          </cell>
          <cell r="I171">
            <v>0</v>
          </cell>
          <cell r="J171">
            <v>4.9749999999999996</v>
          </cell>
          <cell r="K171">
            <v>3.4645000000000001</v>
          </cell>
        </row>
        <row r="172">
          <cell r="A172" t="str">
            <v>E9519</v>
          </cell>
          <cell r="B172" t="str">
            <v>Betoneira com motor a gasolina com capacidade de 600 l - 10 kW</v>
          </cell>
          <cell r="C172">
            <v>37450.471400000002</v>
          </cell>
          <cell r="D172">
            <v>2.996</v>
          </cell>
          <cell r="E172">
            <v>0.69320000000000004</v>
          </cell>
          <cell r="F172">
            <v>0</v>
          </cell>
          <cell r="G172">
            <v>2.2469999999999999</v>
          </cell>
          <cell r="H172">
            <v>17.585100000000001</v>
          </cell>
          <cell r="I172">
            <v>23.599900000000002</v>
          </cell>
          <cell r="J172">
            <v>47.121200000000002</v>
          </cell>
          <cell r="K172">
            <v>27.289100000000001</v>
          </cell>
        </row>
        <row r="173">
          <cell r="A173" t="str">
            <v>E9521</v>
          </cell>
          <cell r="B173" t="str">
            <v>Grupo gerador - 3,2 kVA</v>
          </cell>
          <cell r="C173">
            <v>3468.0340000000001</v>
          </cell>
          <cell r="D173">
            <v>0.1734</v>
          </cell>
          <cell r="E173">
            <v>6.1100000000000002E-2</v>
          </cell>
          <cell r="F173">
            <v>0</v>
          </cell>
          <cell r="G173">
            <v>0.1239</v>
          </cell>
          <cell r="H173">
            <v>4.1802000000000001</v>
          </cell>
          <cell r="I173">
            <v>0</v>
          </cell>
          <cell r="J173">
            <v>4.5385999999999997</v>
          </cell>
          <cell r="K173">
            <v>0.23449999999999999</v>
          </cell>
        </row>
        <row r="174">
          <cell r="A174" t="str">
            <v>E9522</v>
          </cell>
          <cell r="B174" t="str">
            <v>Caldeira de asfalto rebocável com capacidade de 1.500 l - 6,5 kW</v>
          </cell>
          <cell r="C174">
            <v>176677.2311</v>
          </cell>
          <cell r="D174">
            <v>11.357799999999999</v>
          </cell>
          <cell r="E174">
            <v>3.1145999999999998</v>
          </cell>
          <cell r="F174">
            <v>0</v>
          </cell>
          <cell r="G174">
            <v>3.7858999999999998</v>
          </cell>
          <cell r="H174">
            <v>4.7297000000000002</v>
          </cell>
          <cell r="I174">
            <v>0</v>
          </cell>
          <cell r="J174">
            <v>22.988</v>
          </cell>
          <cell r="K174">
            <v>14.4724</v>
          </cell>
        </row>
        <row r="175">
          <cell r="A175" t="str">
            <v>E9523</v>
          </cell>
          <cell r="B175" t="str">
            <v>Motoscraper - 304 kW</v>
          </cell>
          <cell r="C175">
            <v>5764209.1950000003</v>
          </cell>
          <cell r="D175">
            <v>271.25689999999997</v>
          </cell>
          <cell r="E175">
            <v>99.3733</v>
          </cell>
          <cell r="F175">
            <v>0</v>
          </cell>
          <cell r="G175">
            <v>305.16399999999999</v>
          </cell>
          <cell r="H175">
            <v>252.8064</v>
          </cell>
          <cell r="I175">
            <v>31.301500000000001</v>
          </cell>
          <cell r="J175">
            <v>959.90210000000002</v>
          </cell>
          <cell r="K175">
            <v>401.93169999999998</v>
          </cell>
        </row>
        <row r="176">
          <cell r="A176" t="str">
            <v>E9524</v>
          </cell>
          <cell r="B176" t="str">
            <v>Motoniveladora - 93 kW</v>
          </cell>
          <cell r="C176">
            <v>1333026.4087</v>
          </cell>
          <cell r="D176">
            <v>66.651300000000006</v>
          </cell>
          <cell r="E176">
            <v>23.499400000000001</v>
          </cell>
          <cell r="F176">
            <v>0</v>
          </cell>
          <cell r="G176">
            <v>85.694599999999994</v>
          </cell>
          <cell r="H176">
            <v>72.505099999999999</v>
          </cell>
          <cell r="I176">
            <v>31.301500000000001</v>
          </cell>
          <cell r="J176">
            <v>279.65190000000001</v>
          </cell>
          <cell r="K176">
            <v>121.4522</v>
          </cell>
        </row>
        <row r="177">
          <cell r="A177" t="str">
            <v>E9525</v>
          </cell>
          <cell r="B177" t="str">
            <v>Ponte rolante com capacidade de 15 t e vão de até 15 m - 20 kW</v>
          </cell>
          <cell r="C177">
            <v>3438996.2790000001</v>
          </cell>
          <cell r="D177">
            <v>137.5599</v>
          </cell>
          <cell r="E177">
            <v>58.351199999999999</v>
          </cell>
          <cell r="F177">
            <v>0</v>
          </cell>
          <cell r="G177">
            <v>85.974900000000005</v>
          </cell>
          <cell r="H177">
            <v>0</v>
          </cell>
          <cell r="I177">
            <v>47.199800000000003</v>
          </cell>
          <cell r="J177">
            <v>329.08580000000001</v>
          </cell>
          <cell r="K177">
            <v>243.11089999999999</v>
          </cell>
        </row>
        <row r="178">
          <cell r="A178" t="str">
            <v>E9526</v>
          </cell>
          <cell r="B178" t="str">
            <v xml:space="preserve">Retroescavadeira de pneus - capacidade da caçamba da pá-carregadeira de 0,76 m³ e da retroescavadeira de 0,29 m³ - 58 kW </v>
          </cell>
          <cell r="C178">
            <v>458150.40130000003</v>
          </cell>
          <cell r="D178">
            <v>32.070500000000003</v>
          </cell>
          <cell r="E178">
            <v>8.4803999999999995</v>
          </cell>
          <cell r="F178">
            <v>0</v>
          </cell>
          <cell r="G178">
            <v>32.070500000000003</v>
          </cell>
          <cell r="H178">
            <v>39.1892</v>
          </cell>
          <cell r="I178">
            <v>31.301500000000001</v>
          </cell>
          <cell r="J178">
            <v>143.1121</v>
          </cell>
          <cell r="K178">
            <v>71.852400000000003</v>
          </cell>
        </row>
        <row r="179">
          <cell r="A179" t="str">
            <v>E9527</v>
          </cell>
          <cell r="B179" t="str">
            <v>Martelete perfurador/rompedor a ar comprimido de 25 kg para rocha com capacidade de 2.040 gpm</v>
          </cell>
          <cell r="C179">
            <v>25542.1479</v>
          </cell>
          <cell r="D179">
            <v>2.0434000000000001</v>
          </cell>
          <cell r="E179">
            <v>0.4728</v>
          </cell>
          <cell r="F179">
            <v>0</v>
          </cell>
          <cell r="G179">
            <v>2.0434000000000001</v>
          </cell>
          <cell r="H179">
            <v>0</v>
          </cell>
          <cell r="I179">
            <v>23.599900000000002</v>
          </cell>
          <cell r="J179">
            <v>28.159500000000001</v>
          </cell>
          <cell r="K179">
            <v>26.116099999999999</v>
          </cell>
        </row>
        <row r="180">
          <cell r="A180" t="str">
            <v>E9528</v>
          </cell>
          <cell r="B180" t="str">
            <v>Empilhadeira a diesel com capacidade de 4 t - 60 kW</v>
          </cell>
          <cell r="C180">
            <v>521205.83990000002</v>
          </cell>
          <cell r="D180">
            <v>41.6965</v>
          </cell>
          <cell r="E180">
            <v>9.6475000000000009</v>
          </cell>
          <cell r="F180">
            <v>0</v>
          </cell>
          <cell r="G180">
            <v>36.484400000000001</v>
          </cell>
          <cell r="H180">
            <v>46.777500000000003</v>
          </cell>
          <cell r="I180">
            <v>23.599900000000002</v>
          </cell>
          <cell r="J180">
            <v>158.20580000000001</v>
          </cell>
          <cell r="K180">
            <v>74.943899999999999</v>
          </cell>
        </row>
        <row r="181">
          <cell r="A181" t="str">
            <v>E9529</v>
          </cell>
          <cell r="B181" t="str">
            <v>Jateador para estruturas metálicas com transportador a roletes - 22 kW</v>
          </cell>
          <cell r="C181">
            <v>4281240.4397999998</v>
          </cell>
          <cell r="D181">
            <v>285.416</v>
          </cell>
          <cell r="E181">
            <v>77.044499999999999</v>
          </cell>
          <cell r="F181">
            <v>0</v>
          </cell>
          <cell r="G181">
            <v>214.06200000000001</v>
          </cell>
          <cell r="H181">
            <v>0</v>
          </cell>
          <cell r="I181">
            <v>23.599900000000002</v>
          </cell>
          <cell r="J181">
            <v>600.12239999999997</v>
          </cell>
          <cell r="K181">
            <v>386.06040000000002</v>
          </cell>
        </row>
        <row r="182">
          <cell r="A182" t="str">
            <v>E9530</v>
          </cell>
          <cell r="B182" t="str">
            <v>Rolo compactador liso vibratório autopropelido por pneus de 11 t - 97 kW</v>
          </cell>
          <cell r="C182">
            <v>893955.96770000004</v>
          </cell>
          <cell r="D182">
            <v>59.597099999999998</v>
          </cell>
          <cell r="E182">
            <v>16.087499999999999</v>
          </cell>
          <cell r="F182">
            <v>0</v>
          </cell>
          <cell r="G182">
            <v>59.597099999999998</v>
          </cell>
          <cell r="H182">
            <v>80.665199999999999</v>
          </cell>
          <cell r="I182">
            <v>31.301500000000001</v>
          </cell>
          <cell r="J182">
            <v>247.2484</v>
          </cell>
          <cell r="K182">
            <v>106.98609999999999</v>
          </cell>
        </row>
        <row r="183">
          <cell r="A183" t="str">
            <v>E9532</v>
          </cell>
          <cell r="B183" t="str">
            <v>Equipamento de solda MIG com acessórios - 14,6 kVA</v>
          </cell>
          <cell r="C183">
            <v>80470.529299999995</v>
          </cell>
          <cell r="D183">
            <v>6.4375999999999998</v>
          </cell>
          <cell r="E183">
            <v>1.4895</v>
          </cell>
          <cell r="F183">
            <v>0</v>
          </cell>
          <cell r="G183">
            <v>6.4375999999999998</v>
          </cell>
          <cell r="H183">
            <v>0</v>
          </cell>
          <cell r="I183">
            <v>0</v>
          </cell>
          <cell r="J183">
            <v>14.364699999999999</v>
          </cell>
          <cell r="K183">
            <v>7.9271000000000003</v>
          </cell>
        </row>
        <row r="184">
          <cell r="A184" t="str">
            <v>E9535</v>
          </cell>
          <cell r="B184" t="str">
            <v>Serra circular com bancada - D = 30 cm - 4 kW</v>
          </cell>
          <cell r="C184">
            <v>6938.4560000000001</v>
          </cell>
          <cell r="D184">
            <v>0.62450000000000006</v>
          </cell>
          <cell r="E184">
            <v>0.12839999999999999</v>
          </cell>
          <cell r="F184">
            <v>0</v>
          </cell>
          <cell r="G184">
            <v>0.34689999999999999</v>
          </cell>
          <cell r="H184">
            <v>0</v>
          </cell>
          <cell r="I184">
            <v>23.599900000000002</v>
          </cell>
          <cell r="J184">
            <v>24.6997</v>
          </cell>
          <cell r="K184">
            <v>24.352799999999998</v>
          </cell>
        </row>
        <row r="185">
          <cell r="A185" t="str">
            <v>E9536</v>
          </cell>
          <cell r="B185" t="str">
            <v>Embarcação de transporte de pessoal e apoio logístico - 30 kW</v>
          </cell>
          <cell r="C185">
            <v>129233.4354</v>
          </cell>
          <cell r="D185">
            <v>2.0192999999999999</v>
          </cell>
          <cell r="E185">
            <v>0.76139999999999997</v>
          </cell>
          <cell r="F185">
            <v>0</v>
          </cell>
          <cell r="G185">
            <v>2.2435999999999998</v>
          </cell>
          <cell r="H185">
            <v>60.291600000000003</v>
          </cell>
          <cell r="I185">
            <v>39.407699999999998</v>
          </cell>
          <cell r="J185">
            <v>104.7236</v>
          </cell>
          <cell r="K185">
            <v>42.188400000000001</v>
          </cell>
        </row>
        <row r="186">
          <cell r="A186" t="str">
            <v>E9538</v>
          </cell>
          <cell r="B186" t="str">
            <v>Conjunto vibratório para meio tubo de concreto com encaixe PB e 3 jogos de fôrmas - D = 0,30 m - 2,20 kW</v>
          </cell>
          <cell r="C186">
            <v>15817.748900000001</v>
          </cell>
          <cell r="D186">
            <v>2.109</v>
          </cell>
          <cell r="E186">
            <v>0.48799999999999999</v>
          </cell>
          <cell r="F186">
            <v>0</v>
          </cell>
          <cell r="G186">
            <v>1.5818000000000001</v>
          </cell>
          <cell r="H186">
            <v>0</v>
          </cell>
          <cell r="I186">
            <v>0</v>
          </cell>
          <cell r="J186">
            <v>4.1787999999999998</v>
          </cell>
          <cell r="K186">
            <v>2.597</v>
          </cell>
        </row>
        <row r="187">
          <cell r="A187" t="str">
            <v>E9539</v>
          </cell>
          <cell r="B187" t="str">
            <v>Equipamento de batimetria monofeixe</v>
          </cell>
          <cell r="C187">
            <v>107985.99490000001</v>
          </cell>
          <cell r="D187">
            <v>6.9420000000000002</v>
          </cell>
          <cell r="E187">
            <v>1.9036</v>
          </cell>
          <cell r="F187">
            <v>0</v>
          </cell>
          <cell r="G187">
            <v>3.8565999999999998</v>
          </cell>
          <cell r="H187">
            <v>0</v>
          </cell>
          <cell r="I187">
            <v>39.481999999999999</v>
          </cell>
          <cell r="J187">
            <v>52.184199999999997</v>
          </cell>
          <cell r="K187">
            <v>48.327599999999997</v>
          </cell>
        </row>
        <row r="188">
          <cell r="A188" t="str">
            <v>E9540</v>
          </cell>
          <cell r="B188" t="str">
            <v>Trator sobre esteiras com lâmina - 127 kW</v>
          </cell>
          <cell r="C188">
            <v>1708469.2919999999</v>
          </cell>
          <cell r="D188">
            <v>66.4405</v>
          </cell>
          <cell r="E188">
            <v>29.281300000000002</v>
          </cell>
          <cell r="F188">
            <v>0</v>
          </cell>
          <cell r="G188">
            <v>94.915000000000006</v>
          </cell>
          <cell r="H188">
            <v>92.411600000000007</v>
          </cell>
          <cell r="I188">
            <v>31.301500000000001</v>
          </cell>
          <cell r="J188">
            <v>314.34989999999999</v>
          </cell>
          <cell r="K188">
            <v>127.02330000000001</v>
          </cell>
        </row>
        <row r="189">
          <cell r="A189" t="str">
            <v>E9541</v>
          </cell>
          <cell r="B189" t="str">
            <v>Trator sobre esteiras com lâmina - 259 kW</v>
          </cell>
          <cell r="C189">
            <v>4782878.9340000004</v>
          </cell>
          <cell r="D189">
            <v>186.0008</v>
          </cell>
          <cell r="E189">
            <v>81.973200000000006</v>
          </cell>
          <cell r="F189">
            <v>0</v>
          </cell>
          <cell r="G189">
            <v>265.71550000000002</v>
          </cell>
          <cell r="H189">
            <v>188.4614</v>
          </cell>
          <cell r="I189">
            <v>31.301500000000001</v>
          </cell>
          <cell r="J189">
            <v>753.45240000000001</v>
          </cell>
          <cell r="K189">
            <v>299.27550000000002</v>
          </cell>
        </row>
        <row r="190">
          <cell r="A190" t="str">
            <v>E9543</v>
          </cell>
          <cell r="B190" t="str">
            <v>Compressor de ar respirável com capacidade de até 35 MPa e 3,58 l/s - 5,52 kW</v>
          </cell>
          <cell r="C190">
            <v>56776.530100000004</v>
          </cell>
          <cell r="D190">
            <v>3.7850999999999999</v>
          </cell>
          <cell r="E190">
            <v>1.0217000000000001</v>
          </cell>
          <cell r="F190">
            <v>0</v>
          </cell>
          <cell r="G190">
            <v>3.7850999999999999</v>
          </cell>
          <cell r="H190">
            <v>0</v>
          </cell>
          <cell r="I190">
            <v>0</v>
          </cell>
          <cell r="J190">
            <v>8.5919000000000008</v>
          </cell>
          <cell r="K190">
            <v>4.8068</v>
          </cell>
        </row>
        <row r="191">
          <cell r="A191" t="str">
            <v>E9544</v>
          </cell>
          <cell r="B191" t="str">
            <v>Vassoura mecânica rebocável com largura de 2,44 m</v>
          </cell>
          <cell r="C191">
            <v>65403.675600000002</v>
          </cell>
          <cell r="D191">
            <v>5.8863000000000003</v>
          </cell>
          <cell r="E191">
            <v>1.2105999999999999</v>
          </cell>
          <cell r="F191">
            <v>0</v>
          </cell>
          <cell r="G191">
            <v>3.9241999999999999</v>
          </cell>
          <cell r="H191">
            <v>0</v>
          </cell>
          <cell r="I191">
            <v>0</v>
          </cell>
          <cell r="J191">
            <v>11.021100000000001</v>
          </cell>
          <cell r="K191">
            <v>7.0968999999999998</v>
          </cell>
        </row>
        <row r="192">
          <cell r="A192" t="str">
            <v>E9545</v>
          </cell>
          <cell r="B192" t="str">
            <v>Vibroacabadora de asfalto sobre esteiras - 82 kW</v>
          </cell>
          <cell r="C192">
            <v>3698862.1667999998</v>
          </cell>
          <cell r="D192">
            <v>184.94309999999999</v>
          </cell>
          <cell r="E192">
            <v>65.205699999999993</v>
          </cell>
          <cell r="F192">
            <v>0</v>
          </cell>
          <cell r="G192">
            <v>237.78399999999999</v>
          </cell>
          <cell r="H192">
            <v>80.977099999999993</v>
          </cell>
          <cell r="I192">
            <v>41.786900000000003</v>
          </cell>
          <cell r="J192">
            <v>610.69680000000005</v>
          </cell>
          <cell r="K192">
            <v>291.9357</v>
          </cell>
        </row>
        <row r="193">
          <cell r="A193" t="str">
            <v>E9547</v>
          </cell>
          <cell r="B193" t="str">
            <v>Máquina de solda elétrica transformadora 250 A - 9,20 kW</v>
          </cell>
          <cell r="C193">
            <v>1369.9593</v>
          </cell>
          <cell r="D193">
            <v>0.1096</v>
          </cell>
          <cell r="E193">
            <v>2.5399999999999999E-2</v>
          </cell>
          <cell r="F193">
            <v>0</v>
          </cell>
          <cell r="G193">
            <v>0.1096</v>
          </cell>
          <cell r="H193">
            <v>0</v>
          </cell>
          <cell r="I193">
            <v>0</v>
          </cell>
          <cell r="J193">
            <v>0.24460000000000001</v>
          </cell>
          <cell r="K193">
            <v>0.13500000000000001</v>
          </cell>
        </row>
        <row r="194">
          <cell r="A194" t="str">
            <v>E9548</v>
          </cell>
          <cell r="B194" t="str">
            <v>Bomba centrífuga com capacidade de 7,1 a 22 m³/h - 1,50 kW</v>
          </cell>
          <cell r="C194">
            <v>2489.6828</v>
          </cell>
          <cell r="D194">
            <v>0.19919999999999999</v>
          </cell>
          <cell r="E194">
            <v>4.6100000000000002E-2</v>
          </cell>
          <cell r="F194">
            <v>0</v>
          </cell>
          <cell r="G194">
            <v>0.17430000000000001</v>
          </cell>
          <cell r="H194">
            <v>0</v>
          </cell>
          <cell r="I194">
            <v>0</v>
          </cell>
          <cell r="J194">
            <v>0.41959999999999997</v>
          </cell>
          <cell r="K194">
            <v>0.24529999999999999</v>
          </cell>
        </row>
        <row r="195">
          <cell r="A195" t="str">
            <v>E9551</v>
          </cell>
          <cell r="B195" t="str">
            <v>Obturador mecânico simples com extensão de 12 m</v>
          </cell>
          <cell r="C195">
            <v>4865.5509000000002</v>
          </cell>
          <cell r="D195">
            <v>0.43790000000000001</v>
          </cell>
          <cell r="E195">
            <v>9.01E-2</v>
          </cell>
          <cell r="F195">
            <v>0</v>
          </cell>
          <cell r="G195">
            <v>0.24329999999999999</v>
          </cell>
          <cell r="H195">
            <v>0</v>
          </cell>
          <cell r="I195">
            <v>0</v>
          </cell>
          <cell r="J195">
            <v>0.77129999999999999</v>
          </cell>
          <cell r="K195">
            <v>0.52800000000000002</v>
          </cell>
        </row>
        <row r="196">
          <cell r="A196" t="str">
            <v>E9552</v>
          </cell>
          <cell r="B196" t="str">
            <v>Nível ótico com capacidade de aumento de 32x</v>
          </cell>
          <cell r="C196">
            <v>12003.76</v>
          </cell>
          <cell r="D196">
            <v>0.96030000000000004</v>
          </cell>
          <cell r="E196">
            <v>0.22220000000000001</v>
          </cell>
          <cell r="F196">
            <v>0</v>
          </cell>
          <cell r="G196">
            <v>0.60019999999999996</v>
          </cell>
          <cell r="H196">
            <v>0</v>
          </cell>
          <cell r="I196">
            <v>0</v>
          </cell>
          <cell r="J196">
            <v>1.7827</v>
          </cell>
          <cell r="K196">
            <v>1.1825000000000001</v>
          </cell>
        </row>
        <row r="197">
          <cell r="A197" t="str">
            <v>E9553</v>
          </cell>
          <cell r="B197" t="str">
            <v>Estação total eletrônica com alcance máximo de 3.000 m</v>
          </cell>
          <cell r="C197">
            <v>39431.235800000002</v>
          </cell>
          <cell r="D197">
            <v>3.5488</v>
          </cell>
          <cell r="E197">
            <v>0.72989999999999999</v>
          </cell>
          <cell r="F197">
            <v>0</v>
          </cell>
          <cell r="G197">
            <v>1.9716</v>
          </cell>
          <cell r="H197">
            <v>0</v>
          </cell>
          <cell r="I197">
            <v>0</v>
          </cell>
          <cell r="J197">
            <v>6.2503000000000002</v>
          </cell>
          <cell r="K197">
            <v>4.2786999999999997</v>
          </cell>
        </row>
        <row r="198">
          <cell r="A198" t="str">
            <v>E9556</v>
          </cell>
          <cell r="B198" t="str">
            <v>Compactador manual de placa vibratória - 3,00 kW</v>
          </cell>
          <cell r="C198">
            <v>10778.4933</v>
          </cell>
          <cell r="D198">
            <v>0.71860000000000002</v>
          </cell>
          <cell r="E198">
            <v>0.19400000000000001</v>
          </cell>
          <cell r="F198">
            <v>0</v>
          </cell>
          <cell r="G198">
            <v>0.71860000000000002</v>
          </cell>
          <cell r="H198">
            <v>5.2755000000000001</v>
          </cell>
          <cell r="I198">
            <v>0</v>
          </cell>
          <cell r="J198">
            <v>6.9066999999999998</v>
          </cell>
          <cell r="K198">
            <v>0.91259999999999997</v>
          </cell>
        </row>
        <row r="199">
          <cell r="A199" t="str">
            <v>E9558</v>
          </cell>
          <cell r="B199" t="str">
            <v>Tanque de estocagem de asfalto com capacidade de 30.000 l</v>
          </cell>
          <cell r="C199">
            <v>681515.3824</v>
          </cell>
          <cell r="D199">
            <v>28.3965</v>
          </cell>
          <cell r="E199">
            <v>9.8553999999999995</v>
          </cell>
          <cell r="F199">
            <v>0</v>
          </cell>
          <cell r="G199">
            <v>17.747800000000002</v>
          </cell>
          <cell r="H199">
            <v>0</v>
          </cell>
          <cell r="I199">
            <v>0</v>
          </cell>
          <cell r="J199">
            <v>55.999699999999997</v>
          </cell>
          <cell r="K199">
            <v>38.251899999999999</v>
          </cell>
        </row>
        <row r="200">
          <cell r="A200" t="str">
            <v>E9559</v>
          </cell>
          <cell r="B200" t="str">
            <v>Aquecedor de fluido térmico - 12 kW</v>
          </cell>
          <cell r="C200">
            <v>683123.29370000004</v>
          </cell>
          <cell r="D200">
            <v>30.740500000000001</v>
          </cell>
          <cell r="E200">
            <v>9.4834999999999994</v>
          </cell>
          <cell r="F200">
            <v>0</v>
          </cell>
          <cell r="G200">
            <v>20.4937</v>
          </cell>
          <cell r="H200">
            <v>9.3554999999999993</v>
          </cell>
          <cell r="I200">
            <v>0</v>
          </cell>
          <cell r="J200">
            <v>70.0732</v>
          </cell>
          <cell r="K200">
            <v>40.223999999999997</v>
          </cell>
        </row>
        <row r="201">
          <cell r="A201" t="str">
            <v>E9560</v>
          </cell>
          <cell r="B201" t="str">
            <v>Ônibus com capacidade para 80 passageiros - 175 kW</v>
          </cell>
          <cell r="C201">
            <v>1069848.5330999999</v>
          </cell>
          <cell r="D201">
            <v>45.850700000000003</v>
          </cell>
          <cell r="E201">
            <v>18.8599</v>
          </cell>
          <cell r="F201">
            <v>7.6417999999999999</v>
          </cell>
          <cell r="G201">
            <v>68.775999999999996</v>
          </cell>
          <cell r="H201">
            <v>172.8169</v>
          </cell>
          <cell r="I201">
            <v>27.554600000000001</v>
          </cell>
          <cell r="J201">
            <v>341.49990000000003</v>
          </cell>
          <cell r="K201">
            <v>99.906999999999996</v>
          </cell>
        </row>
        <row r="202">
          <cell r="A202" t="str">
            <v>E9561</v>
          </cell>
          <cell r="B202" t="str">
            <v>GPS geodésico de simples frequência (L1)</v>
          </cell>
          <cell r="C202">
            <v>37981.121899999998</v>
          </cell>
          <cell r="D202">
            <v>3.0385</v>
          </cell>
          <cell r="E202">
            <v>0.70299999999999996</v>
          </cell>
          <cell r="F202">
            <v>0</v>
          </cell>
          <cell r="G202">
            <v>1.8991</v>
          </cell>
          <cell r="H202">
            <v>0</v>
          </cell>
          <cell r="I202">
            <v>0</v>
          </cell>
          <cell r="J202">
            <v>5.6406000000000001</v>
          </cell>
          <cell r="K202">
            <v>3.7414999999999998</v>
          </cell>
        </row>
        <row r="203">
          <cell r="A203" t="str">
            <v>E9562</v>
          </cell>
          <cell r="B203" t="str">
            <v>GPS geodésico de dupla frequência (L1/L2)</v>
          </cell>
          <cell r="C203">
            <v>88332.199299999993</v>
          </cell>
          <cell r="D203">
            <v>7.0666000000000002</v>
          </cell>
          <cell r="E203">
            <v>1.635</v>
          </cell>
          <cell r="F203">
            <v>0</v>
          </cell>
          <cell r="G203">
            <v>4.4165999999999999</v>
          </cell>
          <cell r="H203">
            <v>0</v>
          </cell>
          <cell r="I203">
            <v>0</v>
          </cell>
          <cell r="J203">
            <v>13.1182</v>
          </cell>
          <cell r="K203">
            <v>8.7015999999999991</v>
          </cell>
        </row>
        <row r="204">
          <cell r="A204" t="str">
            <v>E9563</v>
          </cell>
          <cell r="B204" t="str">
            <v>Perfuratriz hidráulica sobre esteiras com clamshell - 220 kW</v>
          </cell>
          <cell r="C204">
            <v>3165811.5910999998</v>
          </cell>
          <cell r="D204">
            <v>211.05410000000001</v>
          </cell>
          <cell r="E204">
            <v>56.971400000000003</v>
          </cell>
          <cell r="F204">
            <v>0</v>
          </cell>
          <cell r="G204">
            <v>211.05410000000001</v>
          </cell>
          <cell r="H204">
            <v>114.345</v>
          </cell>
          <cell r="I204">
            <v>31.301500000000001</v>
          </cell>
          <cell r="J204">
            <v>624.72609999999997</v>
          </cell>
          <cell r="K204">
            <v>299.327</v>
          </cell>
        </row>
        <row r="205">
          <cell r="A205" t="str">
            <v>E9565</v>
          </cell>
          <cell r="B205" t="str">
            <v>Trator sobre esteiras com lâmina e escarificador - 259 kW</v>
          </cell>
          <cell r="C205">
            <v>4846736.9349999996</v>
          </cell>
          <cell r="D205">
            <v>188.48419999999999</v>
          </cell>
          <cell r="E205">
            <v>83.067700000000002</v>
          </cell>
          <cell r="F205">
            <v>0</v>
          </cell>
          <cell r="G205">
            <v>269.26319999999998</v>
          </cell>
          <cell r="H205">
            <v>188.4614</v>
          </cell>
          <cell r="I205">
            <v>31.301500000000001</v>
          </cell>
          <cell r="J205">
            <v>760.57799999999997</v>
          </cell>
          <cell r="K205">
            <v>302.85340000000002</v>
          </cell>
        </row>
        <row r="206">
          <cell r="A206" t="str">
            <v>E9566</v>
          </cell>
          <cell r="B206" t="str">
            <v>Guindaste móvel sobre esteiras com clamshell de 1,9 m³ - 220 kW</v>
          </cell>
          <cell r="C206">
            <v>3916368.3920999998</v>
          </cell>
          <cell r="D206">
            <v>137.0729</v>
          </cell>
          <cell r="E206">
            <v>66.450999999999993</v>
          </cell>
          <cell r="F206">
            <v>0</v>
          </cell>
          <cell r="G206">
            <v>195.8184</v>
          </cell>
          <cell r="H206">
            <v>57.172499999999999</v>
          </cell>
          <cell r="I206">
            <v>41.786900000000003</v>
          </cell>
          <cell r="J206">
            <v>498.30169999999998</v>
          </cell>
          <cell r="K206">
            <v>245.3108</v>
          </cell>
        </row>
        <row r="207">
          <cell r="A207" t="str">
            <v>E9567</v>
          </cell>
          <cell r="B207" t="str">
            <v>Fresadora de piso de concreto - 6,7 kW</v>
          </cell>
          <cell r="C207">
            <v>18812.4679</v>
          </cell>
          <cell r="D207">
            <v>1.5049999999999999</v>
          </cell>
          <cell r="E207">
            <v>0.34820000000000001</v>
          </cell>
          <cell r="F207">
            <v>0</v>
          </cell>
          <cell r="G207">
            <v>1.5049999999999999</v>
          </cell>
          <cell r="H207">
            <v>11.782</v>
          </cell>
          <cell r="I207">
            <v>0</v>
          </cell>
          <cell r="J207">
            <v>15.1402</v>
          </cell>
          <cell r="K207">
            <v>1.8532</v>
          </cell>
        </row>
        <row r="208">
          <cell r="A208" t="str">
            <v>E9568</v>
          </cell>
          <cell r="B208" t="str">
            <v>Furadeira de impacto de 12,5 mm - 0,80 kW</v>
          </cell>
          <cell r="C208">
            <v>1382.3507</v>
          </cell>
          <cell r="D208">
            <v>0.1106</v>
          </cell>
          <cell r="E208">
            <v>2.5600000000000001E-2</v>
          </cell>
          <cell r="F208">
            <v>0</v>
          </cell>
          <cell r="G208">
            <v>6.9099999999999995E-2</v>
          </cell>
          <cell r="H208">
            <v>0</v>
          </cell>
          <cell r="I208">
            <v>0</v>
          </cell>
          <cell r="J208">
            <v>0.20530000000000001</v>
          </cell>
          <cell r="K208">
            <v>0.13619999999999999</v>
          </cell>
        </row>
        <row r="209">
          <cell r="A209" t="str">
            <v>E9569</v>
          </cell>
          <cell r="B209" t="str">
            <v>Guindaste móvel sobre esteiras com clamshell de 4,6 m³ - 403 kW</v>
          </cell>
          <cell r="C209">
            <v>6837616.3668999998</v>
          </cell>
          <cell r="D209">
            <v>83.096000000000004</v>
          </cell>
          <cell r="E209">
            <v>40.283799999999999</v>
          </cell>
          <cell r="F209">
            <v>0</v>
          </cell>
          <cell r="G209">
            <v>118.7086</v>
          </cell>
          <cell r="H209">
            <v>104.7296</v>
          </cell>
          <cell r="I209">
            <v>83.573800000000006</v>
          </cell>
          <cell r="J209">
            <v>430.39179999999999</v>
          </cell>
          <cell r="K209">
            <v>206.95359999999999</v>
          </cell>
        </row>
        <row r="210">
          <cell r="A210" t="str">
            <v>E9570</v>
          </cell>
          <cell r="B210" t="str">
            <v>Furadeira com base magnética - 1,20 kW</v>
          </cell>
          <cell r="C210">
            <v>6009.6661000000004</v>
          </cell>
          <cell r="D210">
            <v>0.34339999999999998</v>
          </cell>
          <cell r="E210">
            <v>0.10589999999999999</v>
          </cell>
          <cell r="F210">
            <v>0</v>
          </cell>
          <cell r="G210">
            <v>0.2576</v>
          </cell>
          <cell r="H210">
            <v>0</v>
          </cell>
          <cell r="I210">
            <v>0</v>
          </cell>
          <cell r="J210">
            <v>0.70689999999999997</v>
          </cell>
          <cell r="K210">
            <v>0.44929999999999998</v>
          </cell>
        </row>
        <row r="211">
          <cell r="A211" t="str">
            <v>E9574</v>
          </cell>
          <cell r="B211" t="str">
            <v>Perfuratriz sobre esteiras - 145 kW</v>
          </cell>
          <cell r="C211">
            <v>1720211.0152</v>
          </cell>
          <cell r="D211">
            <v>114.6807</v>
          </cell>
          <cell r="E211">
            <v>30.956600000000002</v>
          </cell>
          <cell r="F211">
            <v>0</v>
          </cell>
          <cell r="G211">
            <v>114.6807</v>
          </cell>
          <cell r="H211">
            <v>113.04559999999999</v>
          </cell>
          <cell r="I211">
            <v>31.301500000000001</v>
          </cell>
          <cell r="J211">
            <v>404.6651</v>
          </cell>
          <cell r="K211">
            <v>176.93879999999999</v>
          </cell>
        </row>
        <row r="212">
          <cell r="A212" t="str">
            <v>E9576</v>
          </cell>
          <cell r="B212" t="str">
            <v>Escavadeira hidráulica de longo alcance sobre esteiras - 103 kW</v>
          </cell>
          <cell r="C212">
            <v>1058875.3389999999</v>
          </cell>
          <cell r="D212">
            <v>74.121300000000005</v>
          </cell>
          <cell r="E212">
            <v>19.599799999999998</v>
          </cell>
          <cell r="F212">
            <v>0</v>
          </cell>
          <cell r="G212">
            <v>74.121300000000005</v>
          </cell>
          <cell r="H212">
            <v>69.594499999999996</v>
          </cell>
          <cell r="I212">
            <v>31.301500000000001</v>
          </cell>
          <cell r="J212">
            <v>268.73840000000001</v>
          </cell>
          <cell r="K212">
            <v>125.0226</v>
          </cell>
        </row>
        <row r="213">
          <cell r="A213" t="str">
            <v>E9577</v>
          </cell>
          <cell r="B213" t="str">
            <v>Trator agrícola sobre pneus - 77 kW</v>
          </cell>
          <cell r="C213">
            <v>362150.93640000001</v>
          </cell>
          <cell r="D213">
            <v>24.1434</v>
          </cell>
          <cell r="E213">
            <v>6.5171999999999999</v>
          </cell>
          <cell r="F213">
            <v>0</v>
          </cell>
          <cell r="G213">
            <v>21.125499999999999</v>
          </cell>
          <cell r="H213">
            <v>72.037400000000005</v>
          </cell>
          <cell r="I213">
            <v>23.599900000000002</v>
          </cell>
          <cell r="J213">
            <v>147.42339999999999</v>
          </cell>
          <cell r="K213">
            <v>54.2605</v>
          </cell>
        </row>
        <row r="214">
          <cell r="A214" t="str">
            <v>E9578</v>
          </cell>
          <cell r="B214" t="str">
            <v>Conjunto vibratório para meio tubo de concreto com encaixe PB e 3 jogos de fôrmas - D = 0,40 m - 2,20 kW</v>
          </cell>
          <cell r="C214">
            <v>16930.191200000001</v>
          </cell>
          <cell r="D214">
            <v>2.2574000000000001</v>
          </cell>
          <cell r="E214">
            <v>0.52229999999999999</v>
          </cell>
          <cell r="F214">
            <v>0</v>
          </cell>
          <cell r="G214">
            <v>1.6930000000000001</v>
          </cell>
          <cell r="H214">
            <v>0</v>
          </cell>
          <cell r="I214">
            <v>0</v>
          </cell>
          <cell r="J214">
            <v>4.4726999999999997</v>
          </cell>
          <cell r="K214">
            <v>2.7797000000000001</v>
          </cell>
        </row>
        <row r="215">
          <cell r="A215" t="str">
            <v>E9580</v>
          </cell>
          <cell r="B215" t="str">
            <v>Fresadora e distribuidora com controle de greide - 287 kW</v>
          </cell>
          <cell r="C215">
            <v>3161854.2080000001</v>
          </cell>
          <cell r="D215">
            <v>184.44149999999999</v>
          </cell>
          <cell r="E215">
            <v>56.900199999999998</v>
          </cell>
          <cell r="F215">
            <v>0</v>
          </cell>
          <cell r="G215">
            <v>263.48790000000002</v>
          </cell>
          <cell r="H215">
            <v>268.50290000000001</v>
          </cell>
          <cell r="I215">
            <v>41.786900000000003</v>
          </cell>
          <cell r="J215">
            <v>815.11940000000004</v>
          </cell>
          <cell r="K215">
            <v>283.12860000000001</v>
          </cell>
        </row>
        <row r="216">
          <cell r="A216" t="str">
            <v>E9581</v>
          </cell>
          <cell r="B216" t="str">
            <v>Carregadeira de pneus para rocha com capacidade de 1,72 m³ - 113 kW</v>
          </cell>
          <cell r="C216">
            <v>735267.41899999999</v>
          </cell>
          <cell r="D216">
            <v>73.526700000000005</v>
          </cell>
          <cell r="E216">
            <v>14.581899999999999</v>
          </cell>
          <cell r="F216">
            <v>0</v>
          </cell>
          <cell r="G216">
            <v>73.526700000000005</v>
          </cell>
          <cell r="H216">
            <v>111.5903</v>
          </cell>
          <cell r="I216">
            <v>31.301500000000001</v>
          </cell>
          <cell r="J216">
            <v>304.52710000000002</v>
          </cell>
          <cell r="K216">
            <v>119.4101</v>
          </cell>
        </row>
        <row r="217">
          <cell r="A217" t="str">
            <v>E9583</v>
          </cell>
          <cell r="B217" t="str">
            <v>Distribuidor de agregados rebocável com capacidade de 1,9 m³</v>
          </cell>
          <cell r="C217">
            <v>81758.416100000002</v>
          </cell>
          <cell r="D217">
            <v>7.3582999999999998</v>
          </cell>
          <cell r="E217">
            <v>1.5133000000000001</v>
          </cell>
          <cell r="F217">
            <v>0</v>
          </cell>
          <cell r="G217">
            <v>4.9055</v>
          </cell>
          <cell r="H217">
            <v>0</v>
          </cell>
          <cell r="I217">
            <v>0</v>
          </cell>
          <cell r="J217">
            <v>13.777100000000001</v>
          </cell>
          <cell r="K217">
            <v>8.8716000000000008</v>
          </cell>
        </row>
        <row r="218">
          <cell r="A218" t="str">
            <v>E9584</v>
          </cell>
          <cell r="B218" t="str">
            <v>Carregadeira de pneus com capacidade de 1,72 m³ - 113 kW</v>
          </cell>
          <cell r="C218">
            <v>735267.41899999999</v>
          </cell>
          <cell r="D218">
            <v>51.468699999999998</v>
          </cell>
          <cell r="E218">
            <v>13.6098</v>
          </cell>
          <cell r="F218">
            <v>0</v>
          </cell>
          <cell r="G218">
            <v>51.468699999999998</v>
          </cell>
          <cell r="H218">
            <v>46.985399999999998</v>
          </cell>
          <cell r="I218">
            <v>31.301500000000001</v>
          </cell>
          <cell r="J218">
            <v>194.83410000000001</v>
          </cell>
          <cell r="K218">
            <v>96.38</v>
          </cell>
        </row>
        <row r="219">
          <cell r="A219" t="str">
            <v>E9585</v>
          </cell>
          <cell r="B219" t="str">
            <v>Motosserra com motor a gasolina - 2,30 kW</v>
          </cell>
          <cell r="C219">
            <v>1800.1532</v>
          </cell>
          <cell r="D219">
            <v>1.3501000000000001</v>
          </cell>
          <cell r="E219">
            <v>0.18509999999999999</v>
          </cell>
          <cell r="F219">
            <v>0</v>
          </cell>
          <cell r="G219">
            <v>1.3501000000000001</v>
          </cell>
          <cell r="H219">
            <v>4.0446</v>
          </cell>
          <cell r="I219">
            <v>23.599900000000002</v>
          </cell>
          <cell r="J219">
            <v>30.529800000000002</v>
          </cell>
          <cell r="K219">
            <v>25.135100000000001</v>
          </cell>
        </row>
        <row r="220">
          <cell r="A220" t="str">
            <v>E9586</v>
          </cell>
          <cell r="B220" t="str">
            <v>Régua vibratória dupla com 4 m - 4,10 kW</v>
          </cell>
          <cell r="C220">
            <v>5416.2</v>
          </cell>
          <cell r="D220">
            <v>0.48749999999999999</v>
          </cell>
          <cell r="E220">
            <v>0.1003</v>
          </cell>
          <cell r="F220">
            <v>0</v>
          </cell>
          <cell r="G220">
            <v>0.37909999999999999</v>
          </cell>
          <cell r="H220">
            <v>7.2099000000000002</v>
          </cell>
          <cell r="I220">
            <v>0</v>
          </cell>
          <cell r="J220">
            <v>8.1768000000000001</v>
          </cell>
          <cell r="K220">
            <v>0.58779999999999999</v>
          </cell>
        </row>
        <row r="221">
          <cell r="A221" t="str">
            <v>E9587</v>
          </cell>
          <cell r="B221" t="str">
            <v>Serra para corte de concreto - 4 kW</v>
          </cell>
          <cell r="C221">
            <v>13426.5707</v>
          </cell>
          <cell r="D221">
            <v>1.0741000000000001</v>
          </cell>
          <cell r="E221">
            <v>0.2485</v>
          </cell>
          <cell r="F221">
            <v>0</v>
          </cell>
          <cell r="G221">
            <v>0.93989999999999996</v>
          </cell>
          <cell r="H221">
            <v>7.0339999999999998</v>
          </cell>
          <cell r="I221">
            <v>0</v>
          </cell>
          <cell r="J221">
            <v>9.2965</v>
          </cell>
          <cell r="K221">
            <v>1.3226</v>
          </cell>
        </row>
        <row r="222">
          <cell r="A222" t="str">
            <v>E9588</v>
          </cell>
          <cell r="B222" t="str">
            <v>Vibroacabadora de concreto sobre esteiras com fôrmas deslizantes - 205 kW</v>
          </cell>
          <cell r="C222">
            <v>5991382.4962999998</v>
          </cell>
          <cell r="D222">
            <v>299.56909999999999</v>
          </cell>
          <cell r="E222">
            <v>105.6195</v>
          </cell>
          <cell r="F222">
            <v>0</v>
          </cell>
          <cell r="G222">
            <v>385.16030000000001</v>
          </cell>
          <cell r="H222">
            <v>202.4426</v>
          </cell>
          <cell r="I222">
            <v>41.786900000000003</v>
          </cell>
          <cell r="J222">
            <v>1034.5784000000001</v>
          </cell>
          <cell r="K222">
            <v>446.97550000000001</v>
          </cell>
        </row>
        <row r="223">
          <cell r="A223" t="str">
            <v>E9589</v>
          </cell>
          <cell r="B223" t="str">
            <v>Máquina texturizadora e aplicadora de cura química em pavimento de concreto - 44,80 kW</v>
          </cell>
          <cell r="C223">
            <v>1468696.5208000001</v>
          </cell>
          <cell r="D223">
            <v>73.434799999999996</v>
          </cell>
          <cell r="E223">
            <v>25.890999999999998</v>
          </cell>
          <cell r="F223">
            <v>0</v>
          </cell>
          <cell r="G223">
            <v>73.434799999999996</v>
          </cell>
          <cell r="H223">
            <v>34.927199999999999</v>
          </cell>
          <cell r="I223">
            <v>31.301500000000001</v>
          </cell>
          <cell r="J223">
            <v>238.98929999999999</v>
          </cell>
          <cell r="K223">
            <v>130.62729999999999</v>
          </cell>
        </row>
        <row r="224">
          <cell r="A224" t="str">
            <v>E9590</v>
          </cell>
          <cell r="B224" t="str">
            <v>Central de concreto com capacidade de 40 m³/h - dosadora fixa</v>
          </cell>
          <cell r="C224">
            <v>419676.50900000002</v>
          </cell>
          <cell r="D224">
            <v>23.9815</v>
          </cell>
          <cell r="E224">
            <v>7.3982999999999999</v>
          </cell>
          <cell r="F224">
            <v>0</v>
          </cell>
          <cell r="G224">
            <v>20.983799999999999</v>
          </cell>
          <cell r="H224">
            <v>0</v>
          </cell>
          <cell r="I224">
            <v>41.786900000000003</v>
          </cell>
          <cell r="J224">
            <v>94.150499999999994</v>
          </cell>
          <cell r="K224">
            <v>73.166700000000006</v>
          </cell>
        </row>
        <row r="225">
          <cell r="A225" t="str">
            <v>E9591</v>
          </cell>
          <cell r="B225" t="str">
            <v>Serra para corte de concreto e asfalto - 10 kW</v>
          </cell>
          <cell r="C225">
            <v>19789.269199999999</v>
          </cell>
          <cell r="D225">
            <v>1.5831</v>
          </cell>
          <cell r="E225">
            <v>0.36630000000000001</v>
          </cell>
          <cell r="F225">
            <v>0</v>
          </cell>
          <cell r="G225">
            <v>1.3852</v>
          </cell>
          <cell r="H225">
            <v>17.585100000000001</v>
          </cell>
          <cell r="I225">
            <v>0</v>
          </cell>
          <cell r="J225">
            <v>20.919699999999999</v>
          </cell>
          <cell r="K225">
            <v>1.9494</v>
          </cell>
        </row>
        <row r="226">
          <cell r="A226" t="str">
            <v>E9593</v>
          </cell>
          <cell r="B226" t="str">
            <v>Draga hopper com capacidade de 750 m³</v>
          </cell>
          <cell r="C226">
            <v>118426163.8804</v>
          </cell>
          <cell r="D226">
            <v>925.20439999999996</v>
          </cell>
          <cell r="E226">
            <v>665.99300000000005</v>
          </cell>
          <cell r="F226">
            <v>0</v>
          </cell>
          <cell r="G226">
            <v>2056.0097999999998</v>
          </cell>
          <cell r="H226">
            <v>623.70000000000005</v>
          </cell>
          <cell r="I226">
            <v>167.0497</v>
          </cell>
          <cell r="J226">
            <v>4437.9569000000001</v>
          </cell>
          <cell r="K226">
            <v>1758.2471</v>
          </cell>
        </row>
        <row r="227">
          <cell r="A227" t="str">
            <v>E9594</v>
          </cell>
          <cell r="B227" t="str">
            <v>Draga hopper com capacidade de 1.000 m³</v>
          </cell>
          <cell r="C227">
            <v>130582471.6072</v>
          </cell>
          <cell r="D227">
            <v>1020.1756</v>
          </cell>
          <cell r="E227">
            <v>734.35640000000001</v>
          </cell>
          <cell r="F227">
            <v>0</v>
          </cell>
          <cell r="G227">
            <v>2267.0567999999998</v>
          </cell>
          <cell r="H227">
            <v>748.44</v>
          </cell>
          <cell r="I227">
            <v>194.36279999999999</v>
          </cell>
          <cell r="J227">
            <v>4964.3915999999999</v>
          </cell>
          <cell r="K227">
            <v>1948.8948</v>
          </cell>
        </row>
        <row r="228">
          <cell r="A228" t="str">
            <v>E9595</v>
          </cell>
          <cell r="B228" t="str">
            <v>Draga hopper com capacidade de 2.000 m³</v>
          </cell>
          <cell r="C228">
            <v>179207702.5147</v>
          </cell>
          <cell r="D228">
            <v>1400.0601999999999</v>
          </cell>
          <cell r="E228">
            <v>1007.81</v>
          </cell>
          <cell r="F228">
            <v>0</v>
          </cell>
          <cell r="G228">
            <v>3111.2447999999999</v>
          </cell>
          <cell r="H228">
            <v>1309.77</v>
          </cell>
          <cell r="I228">
            <v>194.36279999999999</v>
          </cell>
          <cell r="J228">
            <v>7023.2478000000001</v>
          </cell>
          <cell r="K228">
            <v>2602.2330000000002</v>
          </cell>
        </row>
        <row r="229">
          <cell r="A229" t="str">
            <v>E9596</v>
          </cell>
          <cell r="B229" t="str">
            <v>Draga hopper com capacidade de 3.000 m³</v>
          </cell>
          <cell r="C229">
            <v>227832933.42230001</v>
          </cell>
          <cell r="D229">
            <v>1779.9448</v>
          </cell>
          <cell r="E229">
            <v>1281.2636</v>
          </cell>
          <cell r="F229">
            <v>0</v>
          </cell>
          <cell r="G229">
            <v>3955.4328999999998</v>
          </cell>
          <cell r="H229">
            <v>1871.1</v>
          </cell>
          <cell r="I229">
            <v>349.4776</v>
          </cell>
          <cell r="J229">
            <v>9237.2188999999998</v>
          </cell>
          <cell r="K229">
            <v>3410.6860000000001</v>
          </cell>
        </row>
        <row r="230">
          <cell r="A230" t="str">
            <v>E9597</v>
          </cell>
          <cell r="B230" t="str">
            <v>Draga hopper com capacidade de 4.000 m³</v>
          </cell>
          <cell r="C230">
            <v>276458164.32980001</v>
          </cell>
          <cell r="D230">
            <v>2159.8294000000001</v>
          </cell>
          <cell r="E230">
            <v>1554.7172</v>
          </cell>
          <cell r="F230">
            <v>0</v>
          </cell>
          <cell r="G230">
            <v>4799.6208999999999</v>
          </cell>
          <cell r="H230">
            <v>2432.4299999999998</v>
          </cell>
          <cell r="I230">
            <v>407.24489999999997</v>
          </cell>
          <cell r="J230">
            <v>11353.8424</v>
          </cell>
          <cell r="K230">
            <v>4121.7915000000003</v>
          </cell>
        </row>
        <row r="231">
          <cell r="A231" t="str">
            <v>E9598</v>
          </cell>
          <cell r="B231" t="str">
            <v>Draga hopper com capacidade de 5.000 m³</v>
          </cell>
          <cell r="C231">
            <v>325083395.23710001</v>
          </cell>
          <cell r="D231">
            <v>2539.7139999999999</v>
          </cell>
          <cell r="E231">
            <v>1828.1708000000001</v>
          </cell>
          <cell r="F231">
            <v>0</v>
          </cell>
          <cell r="G231">
            <v>5643.8089</v>
          </cell>
          <cell r="H231">
            <v>2993.76</v>
          </cell>
          <cell r="I231">
            <v>407.24489999999997</v>
          </cell>
          <cell r="J231">
            <v>13412.6986</v>
          </cell>
          <cell r="K231">
            <v>4775.1297000000004</v>
          </cell>
        </row>
        <row r="232">
          <cell r="A232" t="str">
            <v>E9599</v>
          </cell>
          <cell r="B232" t="str">
            <v>Central de concreto com capacidade de 30 m³/h - dosadora RS</v>
          </cell>
          <cell r="C232">
            <v>242525.4</v>
          </cell>
          <cell r="D232">
            <v>13.858599999999999</v>
          </cell>
          <cell r="E232">
            <v>4.2754000000000003</v>
          </cell>
          <cell r="F232">
            <v>0</v>
          </cell>
          <cell r="G232">
            <v>12.126300000000001</v>
          </cell>
          <cell r="H232">
            <v>0</v>
          </cell>
          <cell r="I232">
            <v>41.786900000000003</v>
          </cell>
          <cell r="J232">
            <v>72.047200000000004</v>
          </cell>
          <cell r="K232">
            <v>59.920900000000003</v>
          </cell>
        </row>
        <row r="233">
          <cell r="A233" t="str">
            <v>E9601</v>
          </cell>
          <cell r="B233" t="str">
            <v>Embarcação de transporte de pessoal e apoio logístico - 130 kW</v>
          </cell>
          <cell r="C233">
            <v>490975.96250000002</v>
          </cell>
          <cell r="D233">
            <v>7.6715</v>
          </cell>
          <cell r="E233">
            <v>2.8925999999999998</v>
          </cell>
          <cell r="F233">
            <v>0</v>
          </cell>
          <cell r="G233">
            <v>8.5238999999999994</v>
          </cell>
          <cell r="H233">
            <v>261.2636</v>
          </cell>
          <cell r="I233">
            <v>39.407699999999998</v>
          </cell>
          <cell r="J233">
            <v>319.7593</v>
          </cell>
          <cell r="K233">
            <v>49.971800000000002</v>
          </cell>
        </row>
        <row r="234">
          <cell r="A234" t="str">
            <v>E9603</v>
          </cell>
          <cell r="B234" t="str">
            <v>Embarcação empurradora multipropósito com guindaste hidráulico de 74 kN.m - 165 kW</v>
          </cell>
          <cell r="C234">
            <v>2154518.4829000002</v>
          </cell>
          <cell r="D234">
            <v>28.053599999999999</v>
          </cell>
          <cell r="E234">
            <v>12.500999999999999</v>
          </cell>
          <cell r="F234">
            <v>0</v>
          </cell>
          <cell r="G234">
            <v>62.3414</v>
          </cell>
          <cell r="H234">
            <v>162.94159999999999</v>
          </cell>
          <cell r="I234">
            <v>136.06710000000001</v>
          </cell>
          <cell r="J234">
            <v>401.90469999999999</v>
          </cell>
          <cell r="K234">
            <v>176.6217</v>
          </cell>
        </row>
        <row r="235">
          <cell r="A235" t="str">
            <v>E9606</v>
          </cell>
          <cell r="B235" t="str">
            <v>Embarcação rebocadora - 2 x 268 kW</v>
          </cell>
          <cell r="C235">
            <v>1082718.3729000001</v>
          </cell>
          <cell r="D235">
            <v>14.097899999999999</v>
          </cell>
          <cell r="E235">
            <v>6.2821999999999996</v>
          </cell>
          <cell r="F235">
            <v>0</v>
          </cell>
          <cell r="G235">
            <v>31.328700000000001</v>
          </cell>
          <cell r="H235">
            <v>530.30089999999996</v>
          </cell>
          <cell r="I235">
            <v>136.06710000000001</v>
          </cell>
          <cell r="J235">
            <v>718.07680000000005</v>
          </cell>
          <cell r="K235">
            <v>156.44720000000001</v>
          </cell>
        </row>
        <row r="236">
          <cell r="A236" t="str">
            <v>E9607</v>
          </cell>
          <cell r="B236" t="str">
            <v>Conjunto de britagem para rachão com capacidade de 80 m³/h - 224 kW</v>
          </cell>
          <cell r="C236">
            <v>2253393.6277999999</v>
          </cell>
          <cell r="D236">
            <v>128.7654</v>
          </cell>
          <cell r="E236">
            <v>39.7241</v>
          </cell>
          <cell r="F236">
            <v>0</v>
          </cell>
          <cell r="G236">
            <v>96.573999999999998</v>
          </cell>
          <cell r="H236">
            <v>0</v>
          </cell>
          <cell r="I236">
            <v>41.786900000000003</v>
          </cell>
          <cell r="J236">
            <v>306.85039999999998</v>
          </cell>
          <cell r="K236">
            <v>210.2764</v>
          </cell>
        </row>
        <row r="237">
          <cell r="A237" t="str">
            <v>E9609</v>
          </cell>
          <cell r="B237" t="str">
            <v>Draga de sucção para extração de areia com tubo de descarga de 150 mm - 100 kW</v>
          </cell>
          <cell r="C237">
            <v>631836.56599999999</v>
          </cell>
          <cell r="D237">
            <v>4.9362000000000004</v>
          </cell>
          <cell r="E237">
            <v>3.5533000000000001</v>
          </cell>
          <cell r="F237">
            <v>0</v>
          </cell>
          <cell r="G237">
            <v>10.9694</v>
          </cell>
          <cell r="H237">
            <v>77.962500000000006</v>
          </cell>
          <cell r="I237">
            <v>38.091900000000003</v>
          </cell>
          <cell r="J237">
            <v>135.51329999999999</v>
          </cell>
          <cell r="K237">
            <v>46.581400000000002</v>
          </cell>
        </row>
        <row r="238">
          <cell r="A238" t="str">
            <v>E9610</v>
          </cell>
          <cell r="B238" t="str">
            <v>Compressor de ar portátil de 42,48 l/s (90 PCM) - 18,50 kW</v>
          </cell>
          <cell r="C238">
            <v>108226.889</v>
          </cell>
          <cell r="D238">
            <v>7.2150999999999996</v>
          </cell>
          <cell r="E238">
            <v>1.9476</v>
          </cell>
          <cell r="F238">
            <v>0</v>
          </cell>
          <cell r="G238">
            <v>7.2150999999999996</v>
          </cell>
          <cell r="H238">
            <v>16.3461</v>
          </cell>
          <cell r="I238">
            <v>0</v>
          </cell>
          <cell r="J238">
            <v>32.7239</v>
          </cell>
          <cell r="K238">
            <v>9.1626999999999992</v>
          </cell>
        </row>
        <row r="239">
          <cell r="A239" t="str">
            <v>E9611</v>
          </cell>
          <cell r="B239" t="str">
            <v>Conjunto de britagem com capacidade de 80 m³/h - 313 kW</v>
          </cell>
          <cell r="C239">
            <v>8089645.8167000003</v>
          </cell>
          <cell r="D239">
            <v>462.26549999999997</v>
          </cell>
          <cell r="E239">
            <v>142.60890000000001</v>
          </cell>
          <cell r="F239">
            <v>0</v>
          </cell>
          <cell r="G239">
            <v>346.69909999999999</v>
          </cell>
          <cell r="H239">
            <v>0</v>
          </cell>
          <cell r="I239">
            <v>41.786900000000003</v>
          </cell>
          <cell r="J239">
            <v>993.36040000000003</v>
          </cell>
          <cell r="K239">
            <v>646.66129999999998</v>
          </cell>
        </row>
        <row r="240">
          <cell r="A240" t="str">
            <v>E9612</v>
          </cell>
          <cell r="B240" t="str">
            <v>Plataforma flutuante montada na obra de 12 x 24 x 1,8 m com capacidade de 150 t</v>
          </cell>
          <cell r="C240">
            <v>666248.43440000003</v>
          </cell>
          <cell r="D240">
            <v>5.2050999999999998</v>
          </cell>
          <cell r="E240">
            <v>3.7467999999999999</v>
          </cell>
          <cell r="F240">
            <v>0</v>
          </cell>
          <cell r="G240">
            <v>8.6751000000000005</v>
          </cell>
          <cell r="H240">
            <v>0</v>
          </cell>
          <cell r="I240">
            <v>54.626199999999997</v>
          </cell>
          <cell r="J240">
            <v>72.253200000000007</v>
          </cell>
          <cell r="K240">
            <v>63.578099999999999</v>
          </cell>
        </row>
        <row r="241">
          <cell r="A241" t="str">
            <v>E9613</v>
          </cell>
          <cell r="B241" t="str">
            <v>Guindaste móvel sobre esteiras com pinça com capacidade de 40 t - 186 kW</v>
          </cell>
          <cell r="C241">
            <v>7037170.2945999997</v>
          </cell>
          <cell r="D241">
            <v>246.30099999999999</v>
          </cell>
          <cell r="E241">
            <v>119.4032</v>
          </cell>
          <cell r="F241">
            <v>0</v>
          </cell>
          <cell r="G241">
            <v>351.85849999999999</v>
          </cell>
          <cell r="H241">
            <v>48.336799999999997</v>
          </cell>
          <cell r="I241">
            <v>41.786900000000003</v>
          </cell>
          <cell r="J241">
            <v>807.68640000000005</v>
          </cell>
          <cell r="K241">
            <v>407.49110000000002</v>
          </cell>
        </row>
        <row r="242">
          <cell r="A242" t="str">
            <v>E9614</v>
          </cell>
          <cell r="B242" t="str">
            <v>Bomba com capacidade de 136 m³/h e câmara de vácuo - 5,60 kW</v>
          </cell>
          <cell r="C242">
            <v>10616.853999999999</v>
          </cell>
          <cell r="D242">
            <v>0.84930000000000005</v>
          </cell>
          <cell r="E242">
            <v>0.19650000000000001</v>
          </cell>
          <cell r="F242">
            <v>0</v>
          </cell>
          <cell r="G242">
            <v>0.74319999999999997</v>
          </cell>
          <cell r="H242">
            <v>0</v>
          </cell>
          <cell r="I242">
            <v>0</v>
          </cell>
          <cell r="J242">
            <v>1.7889999999999999</v>
          </cell>
          <cell r="K242">
            <v>1.0458000000000001</v>
          </cell>
        </row>
        <row r="243">
          <cell r="A243" t="str">
            <v>E9615</v>
          </cell>
          <cell r="B243" t="str">
            <v>Usina misturadora de solos com capacidade de 300 t/h - 44 kW</v>
          </cell>
          <cell r="C243">
            <v>1517603.3955000001</v>
          </cell>
          <cell r="D243">
            <v>86.720200000000006</v>
          </cell>
          <cell r="E243">
            <v>26.7532</v>
          </cell>
          <cell r="F243">
            <v>0</v>
          </cell>
          <cell r="G243">
            <v>75.880200000000002</v>
          </cell>
          <cell r="H243">
            <v>0</v>
          </cell>
          <cell r="I243">
            <v>31.301500000000001</v>
          </cell>
          <cell r="J243">
            <v>220.6551</v>
          </cell>
          <cell r="K243">
            <v>144.7749</v>
          </cell>
        </row>
        <row r="244">
          <cell r="A244" t="str">
            <v>E9617</v>
          </cell>
          <cell r="B244" t="str">
            <v>Usina misturadora de pré-misturado a frio com capacidade de 60 t/h - 23,50 kW</v>
          </cell>
          <cell r="C244">
            <v>227870.09959999999</v>
          </cell>
          <cell r="D244">
            <v>13.021100000000001</v>
          </cell>
          <cell r="E244">
            <v>4.0170000000000003</v>
          </cell>
          <cell r="F244">
            <v>0</v>
          </cell>
          <cell r="G244">
            <v>11.3935</v>
          </cell>
          <cell r="H244">
            <v>0</v>
          </cell>
          <cell r="I244">
            <v>31.301500000000001</v>
          </cell>
          <cell r="J244">
            <v>59.7331</v>
          </cell>
          <cell r="K244">
            <v>48.339599999999997</v>
          </cell>
        </row>
        <row r="245">
          <cell r="A245" t="str">
            <v>E9618</v>
          </cell>
          <cell r="B245" t="str">
            <v>Batelão autopropelido com capacidade de 300 m³ - 224 kW</v>
          </cell>
          <cell r="C245">
            <v>21528609.362</v>
          </cell>
          <cell r="D245">
            <v>168.19229999999999</v>
          </cell>
          <cell r="E245">
            <v>121.07040000000001</v>
          </cell>
          <cell r="F245">
            <v>0</v>
          </cell>
          <cell r="G245">
            <v>373.76060000000001</v>
          </cell>
          <cell r="H245">
            <v>69.854399999999998</v>
          </cell>
          <cell r="I245">
            <v>105.6129</v>
          </cell>
          <cell r="J245">
            <v>838.49059999999997</v>
          </cell>
          <cell r="K245">
            <v>394.87560000000002</v>
          </cell>
        </row>
        <row r="246">
          <cell r="A246" t="str">
            <v>E9619</v>
          </cell>
          <cell r="B246" t="str">
            <v>Batelão autopropelido com capacidade de 500 m³ - 373 kW</v>
          </cell>
          <cell r="C246">
            <v>26410562.589899998</v>
          </cell>
          <cell r="D246">
            <v>206.33250000000001</v>
          </cell>
          <cell r="E246">
            <v>148.52500000000001</v>
          </cell>
          <cell r="F246">
            <v>0</v>
          </cell>
          <cell r="G246">
            <v>458.51670000000001</v>
          </cell>
          <cell r="H246">
            <v>116.3201</v>
          </cell>
          <cell r="I246">
            <v>105.6129</v>
          </cell>
          <cell r="J246">
            <v>1035.3072</v>
          </cell>
          <cell r="K246">
            <v>460.47039999999998</v>
          </cell>
        </row>
        <row r="247">
          <cell r="A247" t="str">
            <v>E9620</v>
          </cell>
          <cell r="B247" t="str">
            <v>Pontão flutuante de 15 x 30 x 1,8 m com capacidade de 500 t</v>
          </cell>
          <cell r="C247">
            <v>3288258.6642</v>
          </cell>
          <cell r="D247">
            <v>25.689499999999999</v>
          </cell>
          <cell r="E247">
            <v>18.4922</v>
          </cell>
          <cell r="F247">
            <v>0</v>
          </cell>
          <cell r="G247">
            <v>42.815899999999999</v>
          </cell>
          <cell r="H247">
            <v>0</v>
          </cell>
          <cell r="I247">
            <v>27.313099999999999</v>
          </cell>
          <cell r="J247">
            <v>114.3107</v>
          </cell>
          <cell r="K247">
            <v>71.494799999999998</v>
          </cell>
        </row>
        <row r="248">
          <cell r="A248" t="str">
            <v>E9621</v>
          </cell>
          <cell r="B248" t="str">
            <v>Bomba de injeção de argamassa e nata com capacidade de 1,08 m³/h (18 l/min) e misturador com tambor de 0,100 m³ - 6,20 kW</v>
          </cell>
          <cell r="C248">
            <v>47967.670899999997</v>
          </cell>
          <cell r="D248">
            <v>3.8374000000000001</v>
          </cell>
          <cell r="E248">
            <v>0.88790000000000002</v>
          </cell>
          <cell r="F248">
            <v>0</v>
          </cell>
          <cell r="G248">
            <v>3.8374000000000001</v>
          </cell>
          <cell r="H248">
            <v>0</v>
          </cell>
          <cell r="I248">
            <v>23.599900000000002</v>
          </cell>
          <cell r="J248">
            <v>32.162599999999998</v>
          </cell>
          <cell r="K248">
            <v>28.325199999999999</v>
          </cell>
        </row>
        <row r="249">
          <cell r="A249" t="str">
            <v>E9622</v>
          </cell>
          <cell r="B249" t="str">
            <v>Máquina de bancada universal para corte de chapa - 1,50 kW</v>
          </cell>
          <cell r="C249">
            <v>103980.6122</v>
          </cell>
          <cell r="D249">
            <v>5.9417</v>
          </cell>
          <cell r="E249">
            <v>1.833</v>
          </cell>
          <cell r="F249">
            <v>0</v>
          </cell>
          <cell r="G249">
            <v>4.4562999999999997</v>
          </cell>
          <cell r="H249">
            <v>0</v>
          </cell>
          <cell r="I249">
            <v>0</v>
          </cell>
          <cell r="J249">
            <v>12.231</v>
          </cell>
          <cell r="K249">
            <v>7.7747000000000002</v>
          </cell>
        </row>
        <row r="250">
          <cell r="A250" t="str">
            <v>E9623</v>
          </cell>
          <cell r="B250" t="str">
            <v>Máquina de bancada guilhotina - 4,00 kW</v>
          </cell>
          <cell r="C250">
            <v>126010.4273</v>
          </cell>
          <cell r="D250">
            <v>7.2005999999999997</v>
          </cell>
          <cell r="E250">
            <v>2.2214</v>
          </cell>
          <cell r="F250">
            <v>0</v>
          </cell>
          <cell r="G250">
            <v>5.4004000000000003</v>
          </cell>
          <cell r="H250">
            <v>0</v>
          </cell>
          <cell r="I250">
            <v>0</v>
          </cell>
          <cell r="J250">
            <v>14.8224</v>
          </cell>
          <cell r="K250">
            <v>9.4220000000000006</v>
          </cell>
        </row>
        <row r="251">
          <cell r="A251" t="str">
            <v>E9624</v>
          </cell>
          <cell r="B251" t="str">
            <v>Draga hopper com capacidade de 10.000 m³</v>
          </cell>
          <cell r="C251">
            <v>568209549.77450001</v>
          </cell>
          <cell r="D251">
            <v>4439.1370999999999</v>
          </cell>
          <cell r="E251">
            <v>3195.4389000000001</v>
          </cell>
          <cell r="F251">
            <v>0</v>
          </cell>
          <cell r="G251">
            <v>9864.7491000000009</v>
          </cell>
          <cell r="H251">
            <v>5114.34</v>
          </cell>
          <cell r="I251">
            <v>540.17089999999996</v>
          </cell>
          <cell r="J251">
            <v>23153.835999999999</v>
          </cell>
          <cell r="K251">
            <v>8174.7469000000001</v>
          </cell>
        </row>
        <row r="252">
          <cell r="A252" t="str">
            <v>E9625</v>
          </cell>
          <cell r="B252" t="str">
            <v>Draga hopper com capacidade de 15.000 m³</v>
          </cell>
          <cell r="C252">
            <v>811335704.3118</v>
          </cell>
          <cell r="D252">
            <v>6338.5601999999999</v>
          </cell>
          <cell r="E252">
            <v>4562.7069000000001</v>
          </cell>
          <cell r="F252">
            <v>0</v>
          </cell>
          <cell r="G252">
            <v>14085.6893</v>
          </cell>
          <cell r="H252">
            <v>7359.66</v>
          </cell>
          <cell r="I252">
            <v>568.03859999999997</v>
          </cell>
          <cell r="J252">
            <v>32914.654999999999</v>
          </cell>
          <cell r="K252">
            <v>11469.305700000001</v>
          </cell>
        </row>
        <row r="253">
          <cell r="A253" t="str">
            <v>E9626</v>
          </cell>
          <cell r="B253" t="str">
            <v>Draga hopper com capacidade de 20.000 m³</v>
          </cell>
          <cell r="C253">
            <v>1054461858.8491</v>
          </cell>
          <cell r="D253">
            <v>8237.9832999999999</v>
          </cell>
          <cell r="E253">
            <v>5929.9750000000004</v>
          </cell>
          <cell r="F253">
            <v>0</v>
          </cell>
          <cell r="G253">
            <v>18306.629499999999</v>
          </cell>
          <cell r="H253">
            <v>9667.35</v>
          </cell>
          <cell r="I253">
            <v>595.35170000000005</v>
          </cell>
          <cell r="J253">
            <v>42737.289499999999</v>
          </cell>
          <cell r="K253">
            <v>14763.31</v>
          </cell>
        </row>
        <row r="254">
          <cell r="A254" t="str">
            <v>E9627</v>
          </cell>
          <cell r="B254" t="str">
            <v>Embarcação hotel com capacidade para 15 pessoas - 199 kW</v>
          </cell>
          <cell r="C254">
            <v>2348507.4992</v>
          </cell>
          <cell r="D254">
            <v>24.4636</v>
          </cell>
          <cell r="E254">
            <v>10.901300000000001</v>
          </cell>
          <cell r="F254">
            <v>0</v>
          </cell>
          <cell r="G254">
            <v>54.363599999999998</v>
          </cell>
          <cell r="H254">
            <v>196.51750000000001</v>
          </cell>
          <cell r="I254">
            <v>57.767299999999999</v>
          </cell>
          <cell r="J254">
            <v>344.01330000000002</v>
          </cell>
          <cell r="K254">
            <v>93.132199999999997</v>
          </cell>
        </row>
        <row r="255">
          <cell r="A255" t="str">
            <v>E9628</v>
          </cell>
          <cell r="B255" t="str">
            <v>Fábrica de pré-moldado de concreto para balizador - 2,20 kW</v>
          </cell>
          <cell r="C255">
            <v>13986.177900000001</v>
          </cell>
          <cell r="D255">
            <v>1.8648</v>
          </cell>
          <cell r="E255">
            <v>0.43149999999999999</v>
          </cell>
          <cell r="F255">
            <v>0</v>
          </cell>
          <cell r="G255">
            <v>1.3986000000000001</v>
          </cell>
          <cell r="H255">
            <v>0</v>
          </cell>
          <cell r="I255">
            <v>0</v>
          </cell>
          <cell r="J255">
            <v>3.6949000000000001</v>
          </cell>
          <cell r="K255">
            <v>2.2963</v>
          </cell>
        </row>
        <row r="256">
          <cell r="A256" t="str">
            <v>E9629</v>
          </cell>
          <cell r="B256" t="str">
            <v>Compressor de ar portátil de 185,95 l/s (394 PCM) - 81,50 kW</v>
          </cell>
          <cell r="C256">
            <v>321705.71759999997</v>
          </cell>
          <cell r="D256">
            <v>21.446999999999999</v>
          </cell>
          <cell r="E256">
            <v>5.7893999999999997</v>
          </cell>
          <cell r="F256">
            <v>0</v>
          </cell>
          <cell r="G256">
            <v>21.446999999999999</v>
          </cell>
          <cell r="H256">
            <v>72.011399999999995</v>
          </cell>
          <cell r="I256">
            <v>0</v>
          </cell>
          <cell r="J256">
            <v>120.6948</v>
          </cell>
          <cell r="K256">
            <v>27.2364</v>
          </cell>
        </row>
        <row r="257">
          <cell r="A257" t="str">
            <v>E9630</v>
          </cell>
          <cell r="B257" t="str">
            <v>Bomba submersível com capacidade de 75 m³/h - 3,6 kW</v>
          </cell>
          <cell r="C257">
            <v>5366.0222999999996</v>
          </cell>
          <cell r="D257">
            <v>0.42930000000000001</v>
          </cell>
          <cell r="E257">
            <v>9.9299999999999999E-2</v>
          </cell>
          <cell r="F257">
            <v>0</v>
          </cell>
          <cell r="G257">
            <v>0.37559999999999999</v>
          </cell>
          <cell r="H257">
            <v>0</v>
          </cell>
          <cell r="I257">
            <v>0</v>
          </cell>
          <cell r="J257">
            <v>0.9042</v>
          </cell>
          <cell r="K257">
            <v>0.52859999999999996</v>
          </cell>
        </row>
        <row r="258">
          <cell r="A258" t="str">
            <v>E9631</v>
          </cell>
          <cell r="B258" t="str">
            <v>Bomba para concreto projetado via seca com capacidade de 6 m³/h - 7,5 kW</v>
          </cell>
          <cell r="C258">
            <v>256114.83660000001</v>
          </cell>
          <cell r="D258">
            <v>20.4892</v>
          </cell>
          <cell r="E258">
            <v>4.7407000000000004</v>
          </cell>
          <cell r="F258">
            <v>0</v>
          </cell>
          <cell r="G258">
            <v>17.928000000000001</v>
          </cell>
          <cell r="H258">
            <v>0</v>
          </cell>
          <cell r="I258">
            <v>41.786900000000003</v>
          </cell>
          <cell r="J258">
            <v>84.944800000000001</v>
          </cell>
          <cell r="K258">
            <v>67.016800000000003</v>
          </cell>
        </row>
        <row r="259">
          <cell r="A259" t="str">
            <v>E9632</v>
          </cell>
          <cell r="B259" t="str">
            <v>Conjunto vibratório para tubos de concreto com encaixe PB e 3 jogos de fôrmas - D = 0,20 m - 2,20 kW</v>
          </cell>
          <cell r="C259">
            <v>49399.234600000003</v>
          </cell>
          <cell r="D259">
            <v>6.5865999999999998</v>
          </cell>
          <cell r="E259">
            <v>1.524</v>
          </cell>
          <cell r="F259">
            <v>0</v>
          </cell>
          <cell r="G259">
            <v>4.9398999999999997</v>
          </cell>
          <cell r="H259">
            <v>0</v>
          </cell>
          <cell r="I259">
            <v>0</v>
          </cell>
          <cell r="J259">
            <v>13.0505</v>
          </cell>
          <cell r="K259">
            <v>8.1105999999999998</v>
          </cell>
        </row>
        <row r="260">
          <cell r="A260" t="str">
            <v>E9633</v>
          </cell>
          <cell r="B260" t="str">
            <v>Conjunto vibratório para tubos de concreto com encaixe PB e 3 jogos de fôrmas - D = 0,30 m - 2,20 kW</v>
          </cell>
          <cell r="C260">
            <v>56534.209799999997</v>
          </cell>
          <cell r="D260">
            <v>7.5378999999999996</v>
          </cell>
          <cell r="E260">
            <v>1.7441</v>
          </cell>
          <cell r="F260">
            <v>0</v>
          </cell>
          <cell r="G260">
            <v>5.6534000000000004</v>
          </cell>
          <cell r="H260">
            <v>0</v>
          </cell>
          <cell r="I260">
            <v>0</v>
          </cell>
          <cell r="J260">
            <v>14.9354</v>
          </cell>
          <cell r="K260">
            <v>9.282</v>
          </cell>
        </row>
        <row r="261">
          <cell r="A261" t="str">
            <v>E9634</v>
          </cell>
          <cell r="B261" t="str">
            <v>Conjunto vibratório para tubos de concreto com encaixe PB e 3 jogos de fôrmas - D = 0,40 m - 2,20 kW</v>
          </cell>
          <cell r="C261">
            <v>62096.421600000001</v>
          </cell>
          <cell r="D261">
            <v>8.2795000000000005</v>
          </cell>
          <cell r="E261">
            <v>1.9157</v>
          </cell>
          <cell r="F261">
            <v>0</v>
          </cell>
          <cell r="G261">
            <v>6.2096</v>
          </cell>
          <cell r="H261">
            <v>0</v>
          </cell>
          <cell r="I261">
            <v>0</v>
          </cell>
          <cell r="J261">
            <v>16.404800000000002</v>
          </cell>
          <cell r="K261">
            <v>10.1952</v>
          </cell>
        </row>
        <row r="262">
          <cell r="A262" t="str">
            <v>E9635</v>
          </cell>
          <cell r="B262" t="str">
            <v>Draga de sucção e recalque com potência da bomba de 294 kW e cortador de 30 kW</v>
          </cell>
          <cell r="C262">
            <v>4406812.2401000001</v>
          </cell>
          <cell r="D262">
            <v>34.428199999999997</v>
          </cell>
          <cell r="E262">
            <v>24.782599999999999</v>
          </cell>
          <cell r="F262">
            <v>0</v>
          </cell>
          <cell r="G262">
            <v>76.507199999999997</v>
          </cell>
          <cell r="H262">
            <v>229.2098</v>
          </cell>
          <cell r="I262">
            <v>65.405000000000001</v>
          </cell>
          <cell r="J262">
            <v>430.33280000000002</v>
          </cell>
          <cell r="K262">
            <v>124.61579999999999</v>
          </cell>
        </row>
        <row r="263">
          <cell r="A263" t="str">
            <v>E9636</v>
          </cell>
          <cell r="B263" t="str">
            <v>Draga de sucção e recalque com potência da bomba de 483 kW e cortador de 55 kW</v>
          </cell>
          <cell r="C263">
            <v>7423326.7993999999</v>
          </cell>
          <cell r="D263">
            <v>57.994700000000002</v>
          </cell>
          <cell r="E263">
            <v>41.746499999999997</v>
          </cell>
          <cell r="F263">
            <v>0</v>
          </cell>
          <cell r="G263">
            <v>128.87719999999999</v>
          </cell>
          <cell r="H263">
            <v>376.55889999999999</v>
          </cell>
          <cell r="I263">
            <v>65.405000000000001</v>
          </cell>
          <cell r="J263">
            <v>670.58230000000003</v>
          </cell>
          <cell r="K263">
            <v>165.14619999999999</v>
          </cell>
        </row>
        <row r="264">
          <cell r="A264" t="str">
            <v>E9637</v>
          </cell>
          <cell r="B264" t="str">
            <v>Draga de sucção e recalque com potência da bomba de 746 kW e cortador de 110 kW</v>
          </cell>
          <cell r="C264">
            <v>13964135.6735</v>
          </cell>
          <cell r="D264">
            <v>109.09480000000001</v>
          </cell>
          <cell r="E264">
            <v>78.530100000000004</v>
          </cell>
          <cell r="F264">
            <v>0</v>
          </cell>
          <cell r="G264">
            <v>242.43289999999999</v>
          </cell>
          <cell r="H264">
            <v>581.60029999999995</v>
          </cell>
          <cell r="I264">
            <v>92.718100000000007</v>
          </cell>
          <cell r="J264">
            <v>1104.3761999999999</v>
          </cell>
          <cell r="K264">
            <v>280.34300000000002</v>
          </cell>
        </row>
        <row r="265">
          <cell r="A265" t="str">
            <v>E9638</v>
          </cell>
          <cell r="B265" t="str">
            <v>Draga de sucção e recalque com potência da bomba de 1.350 kW e cortador de 170 kW</v>
          </cell>
          <cell r="C265">
            <v>21341747.454399999</v>
          </cell>
          <cell r="D265">
            <v>166.73240000000001</v>
          </cell>
          <cell r="E265">
            <v>120.01949999999999</v>
          </cell>
          <cell r="F265">
            <v>0</v>
          </cell>
          <cell r="G265">
            <v>370.51639999999998</v>
          </cell>
          <cell r="H265">
            <v>1052.4938</v>
          </cell>
          <cell r="I265">
            <v>92.718100000000007</v>
          </cell>
          <cell r="J265">
            <v>1802.4802</v>
          </cell>
          <cell r="K265">
            <v>379.47</v>
          </cell>
        </row>
        <row r="266">
          <cell r="A266" t="str">
            <v>E9639</v>
          </cell>
          <cell r="B266" t="str">
            <v>Embarcação hotel com capacidade para 30 pessoas - 2 x 112 kW</v>
          </cell>
          <cell r="C266">
            <v>3748184.0523000001</v>
          </cell>
          <cell r="D266">
            <v>39.043599999999998</v>
          </cell>
          <cell r="E266">
            <v>17.398299999999999</v>
          </cell>
          <cell r="F266">
            <v>0</v>
          </cell>
          <cell r="G266">
            <v>86.763499999999993</v>
          </cell>
          <cell r="H266">
            <v>221.2056</v>
          </cell>
          <cell r="I266">
            <v>136.06710000000001</v>
          </cell>
          <cell r="J266">
            <v>500.47809999999998</v>
          </cell>
          <cell r="K266">
            <v>192.50899999999999</v>
          </cell>
        </row>
        <row r="267">
          <cell r="A267" t="str">
            <v>E9640</v>
          </cell>
          <cell r="B267" t="str">
            <v>Compressor de ar portátil de 33,51 l/s (71 PCM) - 14 kW</v>
          </cell>
          <cell r="C267">
            <v>101035.2169</v>
          </cell>
          <cell r="D267">
            <v>6.7356999999999996</v>
          </cell>
          <cell r="E267">
            <v>1.8182</v>
          </cell>
          <cell r="F267">
            <v>0</v>
          </cell>
          <cell r="G267">
            <v>6.7356999999999996</v>
          </cell>
          <cell r="H267">
            <v>12.370100000000001</v>
          </cell>
          <cell r="I267">
            <v>0</v>
          </cell>
          <cell r="J267">
            <v>27.659700000000001</v>
          </cell>
          <cell r="K267">
            <v>8.5539000000000005</v>
          </cell>
        </row>
        <row r="268">
          <cell r="A268" t="str">
            <v>E9641</v>
          </cell>
          <cell r="B268" t="str">
            <v>Compressor de ar portátil de 75,04 l/s (159 PCM) - 33 kW</v>
          </cell>
          <cell r="C268">
            <v>144779.9976</v>
          </cell>
          <cell r="D268">
            <v>9.6519999999999992</v>
          </cell>
          <cell r="E268">
            <v>2.6053999999999999</v>
          </cell>
          <cell r="F268">
            <v>0</v>
          </cell>
          <cell r="G268">
            <v>9.6519999999999992</v>
          </cell>
          <cell r="H268">
            <v>29.158000000000001</v>
          </cell>
          <cell r="I268">
            <v>0</v>
          </cell>
          <cell r="J268">
            <v>51.067399999999999</v>
          </cell>
          <cell r="K268">
            <v>12.257400000000001</v>
          </cell>
        </row>
        <row r="269">
          <cell r="A269" t="str">
            <v>E9642</v>
          </cell>
          <cell r="B269" t="str">
            <v>Perfuratriz hidráulica sobre esteiras para estaca raiz - 56 kW</v>
          </cell>
          <cell r="C269">
            <v>1472764.3248999999</v>
          </cell>
          <cell r="D269">
            <v>98.184299999999993</v>
          </cell>
          <cell r="E269">
            <v>26.503599999999999</v>
          </cell>
          <cell r="F269">
            <v>0</v>
          </cell>
          <cell r="G269">
            <v>98.184299999999993</v>
          </cell>
          <cell r="H269">
            <v>29.106000000000002</v>
          </cell>
          <cell r="I269">
            <v>31.301500000000001</v>
          </cell>
          <cell r="J269">
            <v>283.27969999999999</v>
          </cell>
          <cell r="K269">
            <v>155.98939999999999</v>
          </cell>
        </row>
        <row r="270">
          <cell r="A270" t="str">
            <v>E9643</v>
          </cell>
          <cell r="B270" t="str">
            <v>Equipamento para pintura a ar comprimido de pistola com caneca com capacidade de 1.000 ml e compressor de 1,50 kW</v>
          </cell>
          <cell r="C270">
            <v>2921.8434000000002</v>
          </cell>
          <cell r="D270">
            <v>0.26300000000000001</v>
          </cell>
          <cell r="E270">
            <v>5.4100000000000002E-2</v>
          </cell>
          <cell r="F270">
            <v>0</v>
          </cell>
          <cell r="G270">
            <v>0.14610000000000001</v>
          </cell>
          <cell r="H270">
            <v>0</v>
          </cell>
          <cell r="I270">
            <v>0</v>
          </cell>
          <cell r="J270">
            <v>0.4632</v>
          </cell>
          <cell r="K270">
            <v>0.31709999999999999</v>
          </cell>
        </row>
        <row r="271">
          <cell r="A271" t="str">
            <v>E9646</v>
          </cell>
          <cell r="B271" t="str">
            <v>Compressor de ar portátil de 58,52 l/s (124 PCM) - 27 kW</v>
          </cell>
          <cell r="C271">
            <v>119161.4218</v>
          </cell>
          <cell r="D271">
            <v>7.9440999999999997</v>
          </cell>
          <cell r="E271">
            <v>2.1444000000000001</v>
          </cell>
          <cell r="F271">
            <v>0</v>
          </cell>
          <cell r="G271">
            <v>7.9440999999999997</v>
          </cell>
          <cell r="H271">
            <v>23.8565</v>
          </cell>
          <cell r="I271">
            <v>0</v>
          </cell>
          <cell r="J271">
            <v>41.889099999999999</v>
          </cell>
          <cell r="K271">
            <v>10.0885</v>
          </cell>
        </row>
        <row r="272">
          <cell r="A272" t="str">
            <v>E9647</v>
          </cell>
          <cell r="B272" t="str">
            <v>Compactador manual com soquete vibratório - 4,10 kW</v>
          </cell>
          <cell r="C272">
            <v>12339.379000000001</v>
          </cell>
          <cell r="D272">
            <v>0.8226</v>
          </cell>
          <cell r="E272">
            <v>0.22209999999999999</v>
          </cell>
          <cell r="F272">
            <v>0</v>
          </cell>
          <cell r="G272">
            <v>0.8226</v>
          </cell>
          <cell r="H272">
            <v>7.2099000000000002</v>
          </cell>
          <cell r="I272">
            <v>0</v>
          </cell>
          <cell r="J272">
            <v>9.0771999999999995</v>
          </cell>
          <cell r="K272">
            <v>1.0447</v>
          </cell>
        </row>
        <row r="273">
          <cell r="A273" t="str">
            <v>E9648</v>
          </cell>
          <cell r="B273" t="str">
            <v>Compressor de ar portátil de 422,86 l/s (896 PCM) - 213 kW</v>
          </cell>
          <cell r="C273">
            <v>750988.09600000002</v>
          </cell>
          <cell r="D273">
            <v>50.065899999999999</v>
          </cell>
          <cell r="E273">
            <v>13.514699999999999</v>
          </cell>
          <cell r="F273">
            <v>0</v>
          </cell>
          <cell r="G273">
            <v>50.065899999999999</v>
          </cell>
          <cell r="H273">
            <v>188.20150000000001</v>
          </cell>
          <cell r="I273">
            <v>0</v>
          </cell>
          <cell r="J273">
            <v>301.84800000000001</v>
          </cell>
          <cell r="K273">
            <v>63.580599999999997</v>
          </cell>
        </row>
        <row r="274">
          <cell r="A274" t="str">
            <v>E9649</v>
          </cell>
          <cell r="B274" t="str">
            <v>Compressor de ar portátil de 94,39 l/s (200 PCM) - 36 kW</v>
          </cell>
          <cell r="C274">
            <v>179705.6115</v>
          </cell>
          <cell r="D274">
            <v>11.980399999999999</v>
          </cell>
          <cell r="E274">
            <v>3.234</v>
          </cell>
          <cell r="F274">
            <v>0</v>
          </cell>
          <cell r="G274">
            <v>11.980399999999999</v>
          </cell>
          <cell r="H274">
            <v>31.808700000000002</v>
          </cell>
          <cell r="I274">
            <v>0</v>
          </cell>
          <cell r="J274">
            <v>59.003500000000003</v>
          </cell>
          <cell r="K274">
            <v>15.214399999999999</v>
          </cell>
        </row>
        <row r="275">
          <cell r="A275" t="str">
            <v>E9651</v>
          </cell>
          <cell r="B275" t="str">
            <v>Guindaste móvel sobre esteiras com Hammer Grab - 186 kW</v>
          </cell>
          <cell r="C275">
            <v>3731398.3056000001</v>
          </cell>
          <cell r="D275">
            <v>130.59889999999999</v>
          </cell>
          <cell r="E275">
            <v>63.3125</v>
          </cell>
          <cell r="F275">
            <v>0</v>
          </cell>
          <cell r="G275">
            <v>186.56989999999999</v>
          </cell>
          <cell r="H275">
            <v>48.336799999999997</v>
          </cell>
          <cell r="I275">
            <v>41.786900000000003</v>
          </cell>
          <cell r="J275">
            <v>470.60500000000002</v>
          </cell>
          <cell r="K275">
            <v>235.69829999999999</v>
          </cell>
        </row>
        <row r="276">
          <cell r="A276" t="str">
            <v>E9652</v>
          </cell>
          <cell r="B276" t="str">
            <v>Compressor de ar portátil de 540,85 l/s (1.146 PCM) - 331,10 kW</v>
          </cell>
          <cell r="C276">
            <v>900311.06900000002</v>
          </cell>
          <cell r="D276">
            <v>60.020699999999998</v>
          </cell>
          <cell r="E276">
            <v>16.201799999999999</v>
          </cell>
          <cell r="F276">
            <v>0</v>
          </cell>
          <cell r="G276">
            <v>60.020699999999998</v>
          </cell>
          <cell r="H276">
            <v>292.55169999999998</v>
          </cell>
          <cell r="I276">
            <v>0</v>
          </cell>
          <cell r="J276">
            <v>428.79489999999998</v>
          </cell>
          <cell r="K276">
            <v>76.222499999999997</v>
          </cell>
        </row>
        <row r="277">
          <cell r="A277" t="str">
            <v>E9653</v>
          </cell>
          <cell r="B277" t="str">
            <v>Guindaste móvel sobre esteiras com trado para escavação em solos - 186 kW</v>
          </cell>
          <cell r="C277">
            <v>5360705.1376</v>
          </cell>
          <cell r="D277">
            <v>187.62469999999999</v>
          </cell>
          <cell r="E277">
            <v>90.957800000000006</v>
          </cell>
          <cell r="F277">
            <v>0</v>
          </cell>
          <cell r="G277">
            <v>268.03530000000001</v>
          </cell>
          <cell r="H277">
            <v>48.336799999999997</v>
          </cell>
          <cell r="I277">
            <v>41.786900000000003</v>
          </cell>
          <cell r="J277">
            <v>636.74149999999997</v>
          </cell>
          <cell r="K277">
            <v>320.36939999999998</v>
          </cell>
        </row>
        <row r="278">
          <cell r="A278" t="str">
            <v>E9654</v>
          </cell>
          <cell r="B278" t="str">
            <v>Guindaste móvel sobre esteiras com trado com bits escavação em rocha - 186 kW</v>
          </cell>
          <cell r="C278">
            <v>5360705.1376</v>
          </cell>
          <cell r="D278">
            <v>187.62469999999999</v>
          </cell>
          <cell r="E278">
            <v>90.957800000000006</v>
          </cell>
          <cell r="F278">
            <v>0</v>
          </cell>
          <cell r="G278">
            <v>268.03530000000001</v>
          </cell>
          <cell r="H278">
            <v>48.336799999999997</v>
          </cell>
          <cell r="I278">
            <v>41.786900000000003</v>
          </cell>
          <cell r="J278">
            <v>636.74149999999997</v>
          </cell>
          <cell r="K278">
            <v>320.36939999999998</v>
          </cell>
        </row>
        <row r="279">
          <cell r="A279" t="str">
            <v>E9656</v>
          </cell>
          <cell r="B279" t="str">
            <v>Guindaste móvel sobre esteiras com caçamba para escavação em solos - 186 kW</v>
          </cell>
          <cell r="C279">
            <v>5343200.9550999999</v>
          </cell>
          <cell r="D279">
            <v>187.012</v>
          </cell>
          <cell r="E279">
            <v>90.660799999999995</v>
          </cell>
          <cell r="F279">
            <v>0</v>
          </cell>
          <cell r="G279">
            <v>267.16000000000003</v>
          </cell>
          <cell r="H279">
            <v>48.336799999999997</v>
          </cell>
          <cell r="I279">
            <v>41.786900000000003</v>
          </cell>
          <cell r="J279">
            <v>634.95650000000001</v>
          </cell>
          <cell r="K279">
            <v>319.4597</v>
          </cell>
        </row>
        <row r="280">
          <cell r="A280" t="str">
            <v>E9657</v>
          </cell>
          <cell r="B280" t="str">
            <v>Guindaste móvel sobre esteiras com caçamba para escavação em rocha - 186 kW</v>
          </cell>
          <cell r="C280">
            <v>5343200.9550999999</v>
          </cell>
          <cell r="D280">
            <v>187.012</v>
          </cell>
          <cell r="E280">
            <v>90.660799999999995</v>
          </cell>
          <cell r="F280">
            <v>0</v>
          </cell>
          <cell r="G280">
            <v>267.16000000000003</v>
          </cell>
          <cell r="H280">
            <v>48.336799999999997</v>
          </cell>
          <cell r="I280">
            <v>41.786900000000003</v>
          </cell>
          <cell r="J280">
            <v>634.95650000000001</v>
          </cell>
          <cell r="K280">
            <v>319.4597</v>
          </cell>
        </row>
        <row r="281">
          <cell r="A281" t="str">
            <v>E9660</v>
          </cell>
          <cell r="B281" t="str">
            <v>Guindaste móvel sobre esteiras com capacidade de 40 t - 186 kW</v>
          </cell>
          <cell r="C281">
            <v>3520844.6908</v>
          </cell>
          <cell r="D281">
            <v>123.2296</v>
          </cell>
          <cell r="E281">
            <v>59.739899999999999</v>
          </cell>
          <cell r="F281">
            <v>0</v>
          </cell>
          <cell r="G281">
            <v>176.04220000000001</v>
          </cell>
          <cell r="H281">
            <v>48.336799999999997</v>
          </cell>
          <cell r="I281">
            <v>41.786900000000003</v>
          </cell>
          <cell r="J281">
            <v>449.1354</v>
          </cell>
          <cell r="K281">
            <v>224.75640000000001</v>
          </cell>
        </row>
        <row r="282">
          <cell r="A282" t="str">
            <v>E9661</v>
          </cell>
          <cell r="B282" t="str">
            <v>Compressor de ar portátil de 89,67 l/s (190 PCM) - 36 kW</v>
          </cell>
          <cell r="C282">
            <v>163118.9467</v>
          </cell>
          <cell r="D282">
            <v>10.874599999999999</v>
          </cell>
          <cell r="E282">
            <v>2.9355000000000002</v>
          </cell>
          <cell r="F282">
            <v>0</v>
          </cell>
          <cell r="G282">
            <v>10.874599999999999</v>
          </cell>
          <cell r="H282">
            <v>31.808700000000002</v>
          </cell>
          <cell r="I282">
            <v>0</v>
          </cell>
          <cell r="J282">
            <v>56.493400000000001</v>
          </cell>
          <cell r="K282">
            <v>13.8101</v>
          </cell>
        </row>
        <row r="283">
          <cell r="A283" t="str">
            <v>E9662</v>
          </cell>
          <cell r="B283" t="str">
            <v>Equipamento para solda e corte com oxiacetileno</v>
          </cell>
          <cell r="C283">
            <v>4993.8009000000002</v>
          </cell>
          <cell r="D283">
            <v>0.39950000000000002</v>
          </cell>
          <cell r="E283">
            <v>9.2399999999999996E-2</v>
          </cell>
          <cell r="F283">
            <v>0</v>
          </cell>
          <cell r="G283">
            <v>0.39950000000000002</v>
          </cell>
          <cell r="H283">
            <v>0</v>
          </cell>
          <cell r="I283">
            <v>0</v>
          </cell>
          <cell r="J283">
            <v>0.89139999999999997</v>
          </cell>
          <cell r="K283">
            <v>0.4919</v>
          </cell>
        </row>
        <row r="284">
          <cell r="A284" t="str">
            <v>E9664</v>
          </cell>
          <cell r="B284" t="str">
            <v>Guindaste móvel sobre esteiras com capacidade de 80 t - 212 kW</v>
          </cell>
          <cell r="C284">
            <v>6033088.4012000002</v>
          </cell>
          <cell r="D284">
            <v>211.15809999999999</v>
          </cell>
          <cell r="E284">
            <v>102.3664</v>
          </cell>
          <cell r="F284">
            <v>0</v>
          </cell>
          <cell r="G284">
            <v>301.65440000000001</v>
          </cell>
          <cell r="H284">
            <v>55.093499999999999</v>
          </cell>
          <cell r="I284">
            <v>41.786900000000003</v>
          </cell>
          <cell r="J284">
            <v>712.05930000000001</v>
          </cell>
          <cell r="K284">
            <v>355.31139999999999</v>
          </cell>
        </row>
        <row r="285">
          <cell r="A285" t="str">
            <v>E9668</v>
          </cell>
          <cell r="B285" t="str">
            <v>Mesa vibratória - 2,20 kW</v>
          </cell>
          <cell r="C285">
            <v>13042.935299999999</v>
          </cell>
          <cell r="D285">
            <v>1.7391000000000001</v>
          </cell>
          <cell r="E285">
            <v>0.40239999999999998</v>
          </cell>
          <cell r="F285">
            <v>0</v>
          </cell>
          <cell r="G285">
            <v>1.3043</v>
          </cell>
          <cell r="H285">
            <v>0</v>
          </cell>
          <cell r="I285">
            <v>0</v>
          </cell>
          <cell r="J285">
            <v>3.4458000000000002</v>
          </cell>
          <cell r="K285">
            <v>2.1415000000000002</v>
          </cell>
        </row>
        <row r="286">
          <cell r="A286" t="str">
            <v>E9671</v>
          </cell>
          <cell r="B286" t="str">
            <v>Compressor de ar portátil de 363,87 l/s (771 PCM) - 158,13 kW</v>
          </cell>
          <cell r="C286">
            <v>547124.679</v>
          </cell>
          <cell r="D286">
            <v>36.475000000000001</v>
          </cell>
          <cell r="E286">
            <v>9.8460000000000001</v>
          </cell>
          <cell r="F286">
            <v>0</v>
          </cell>
          <cell r="G286">
            <v>36.475000000000001</v>
          </cell>
          <cell r="H286">
            <v>139.71969999999999</v>
          </cell>
          <cell r="I286">
            <v>0</v>
          </cell>
          <cell r="J286">
            <v>222.51570000000001</v>
          </cell>
          <cell r="K286">
            <v>46.320999999999998</v>
          </cell>
        </row>
        <row r="287">
          <cell r="A287" t="str">
            <v>E9673</v>
          </cell>
          <cell r="B287" t="str">
            <v>Equipamento de batimetria multifeixe</v>
          </cell>
          <cell r="C287">
            <v>2096781.5090000001</v>
          </cell>
          <cell r="D287">
            <v>67.396500000000003</v>
          </cell>
          <cell r="E287">
            <v>18.4816</v>
          </cell>
          <cell r="F287">
            <v>0</v>
          </cell>
          <cell r="G287">
            <v>74.885099999999994</v>
          </cell>
          <cell r="H287">
            <v>0</v>
          </cell>
          <cell r="I287">
            <v>78.963999999999999</v>
          </cell>
          <cell r="J287">
            <v>239.72720000000001</v>
          </cell>
          <cell r="K287">
            <v>164.84209999999999</v>
          </cell>
        </row>
        <row r="288">
          <cell r="A288" t="str">
            <v>E9674</v>
          </cell>
          <cell r="B288" t="str">
            <v>Equipamento de medição de descarga líquida com ADCP</v>
          </cell>
          <cell r="C288">
            <v>411826.76400000002</v>
          </cell>
          <cell r="D288">
            <v>13.237299999999999</v>
          </cell>
          <cell r="E288">
            <v>3.63</v>
          </cell>
          <cell r="F288">
            <v>0</v>
          </cell>
          <cell r="G288">
            <v>14.7081</v>
          </cell>
          <cell r="H288">
            <v>0</v>
          </cell>
          <cell r="I288">
            <v>78.963999999999999</v>
          </cell>
          <cell r="J288">
            <v>110.5394</v>
          </cell>
          <cell r="K288">
            <v>95.831299999999999</v>
          </cell>
        </row>
        <row r="289">
          <cell r="A289" t="str">
            <v>E9675</v>
          </cell>
          <cell r="B289" t="str">
            <v>Martelete perfurador/rompedor elétrico - 1,50 kW</v>
          </cell>
          <cell r="C289">
            <v>6338.6538</v>
          </cell>
          <cell r="D289">
            <v>0.5071</v>
          </cell>
          <cell r="E289">
            <v>0.1173</v>
          </cell>
          <cell r="F289">
            <v>0</v>
          </cell>
          <cell r="G289">
            <v>0.5071</v>
          </cell>
          <cell r="H289">
            <v>0</v>
          </cell>
          <cell r="I289">
            <v>0</v>
          </cell>
          <cell r="J289">
            <v>1.1315</v>
          </cell>
          <cell r="K289">
            <v>0.62439999999999996</v>
          </cell>
        </row>
        <row r="290">
          <cell r="A290" t="str">
            <v>E9676</v>
          </cell>
          <cell r="B290" t="str">
            <v>Embarcação de transporte de pessoal e apoio logístico - 90 kW</v>
          </cell>
          <cell r="C290">
            <v>502923.06339999998</v>
          </cell>
          <cell r="D290">
            <v>7.8582000000000001</v>
          </cell>
          <cell r="E290">
            <v>2.9630000000000001</v>
          </cell>
          <cell r="F290">
            <v>0</v>
          </cell>
          <cell r="G290">
            <v>8.7312999999999992</v>
          </cell>
          <cell r="H290">
            <v>180.87479999999999</v>
          </cell>
          <cell r="I290">
            <v>39.407699999999998</v>
          </cell>
          <cell r="J290">
            <v>239.83500000000001</v>
          </cell>
          <cell r="K290">
            <v>50.228900000000003</v>
          </cell>
        </row>
        <row r="291">
          <cell r="A291" t="str">
            <v>E9677</v>
          </cell>
          <cell r="B291" t="str">
            <v>Martelete perfurador/rompedor a ar comprimido de 10 kg com capacidade de 1.800 gpm</v>
          </cell>
          <cell r="C291">
            <v>20307.621500000001</v>
          </cell>
          <cell r="D291">
            <v>1.6246</v>
          </cell>
          <cell r="E291">
            <v>0.37590000000000001</v>
          </cell>
          <cell r="F291">
            <v>0</v>
          </cell>
          <cell r="G291">
            <v>1.6246</v>
          </cell>
          <cell r="H291">
            <v>0</v>
          </cell>
          <cell r="I291">
            <v>23.599900000000002</v>
          </cell>
          <cell r="J291">
            <v>27.225000000000001</v>
          </cell>
          <cell r="K291">
            <v>25.6004</v>
          </cell>
        </row>
        <row r="292">
          <cell r="A292" t="str">
            <v>E9678</v>
          </cell>
          <cell r="B292" t="str">
            <v>Fresadora a frio - 455 kW</v>
          </cell>
          <cell r="C292">
            <v>5737306.3978000004</v>
          </cell>
          <cell r="D292">
            <v>334.67619999999999</v>
          </cell>
          <cell r="E292">
            <v>103.24760000000001</v>
          </cell>
          <cell r="F292">
            <v>0</v>
          </cell>
          <cell r="G292">
            <v>478.10890000000001</v>
          </cell>
          <cell r="H292">
            <v>425.67529999999999</v>
          </cell>
          <cell r="I292">
            <v>41.786900000000003</v>
          </cell>
          <cell r="J292">
            <v>1383.4948999999999</v>
          </cell>
          <cell r="K292">
            <v>479.71069999999997</v>
          </cell>
        </row>
        <row r="293">
          <cell r="A293" t="str">
            <v>E9681</v>
          </cell>
          <cell r="B293" t="str">
            <v>Rolo compactador liso tandem vibratório autopropelido de 10,4 t - 82 kW</v>
          </cell>
          <cell r="C293">
            <v>880381.85880000005</v>
          </cell>
          <cell r="D293">
            <v>58.692100000000003</v>
          </cell>
          <cell r="E293">
            <v>15.8432</v>
          </cell>
          <cell r="F293">
            <v>0</v>
          </cell>
          <cell r="G293">
            <v>58.692100000000003</v>
          </cell>
          <cell r="H293">
            <v>115.0727</v>
          </cell>
          <cell r="I293">
            <v>31.301500000000001</v>
          </cell>
          <cell r="J293">
            <v>279.60160000000002</v>
          </cell>
          <cell r="K293">
            <v>105.8368</v>
          </cell>
        </row>
        <row r="294">
          <cell r="A294" t="str">
            <v>E9682</v>
          </cell>
          <cell r="B294" t="str">
            <v>Rolo compactador liso tandem vibratório autopropelido de 1,6 t - 18 kW</v>
          </cell>
          <cell r="C294">
            <v>271664.11780000001</v>
          </cell>
          <cell r="D294">
            <v>18.110900000000001</v>
          </cell>
          <cell r="E294">
            <v>4.8887999999999998</v>
          </cell>
          <cell r="F294">
            <v>0</v>
          </cell>
          <cell r="G294">
            <v>18.110900000000001</v>
          </cell>
          <cell r="H294">
            <v>25.259899999999998</v>
          </cell>
          <cell r="I294">
            <v>31.301500000000001</v>
          </cell>
          <cell r="J294">
            <v>97.671999999999997</v>
          </cell>
          <cell r="K294">
            <v>54.301200000000001</v>
          </cell>
        </row>
        <row r="295">
          <cell r="A295" t="str">
            <v>E9683</v>
          </cell>
          <cell r="B295" t="str">
            <v>Martelete perfurador/rompedor elétrico - 0,90 kW</v>
          </cell>
          <cell r="C295">
            <v>5278.7488999999996</v>
          </cell>
          <cell r="D295">
            <v>0.42230000000000001</v>
          </cell>
          <cell r="E295">
            <v>9.7699999999999995E-2</v>
          </cell>
          <cell r="F295">
            <v>0</v>
          </cell>
          <cell r="G295">
            <v>0.42230000000000001</v>
          </cell>
          <cell r="H295">
            <v>0</v>
          </cell>
          <cell r="I295">
            <v>0</v>
          </cell>
          <cell r="J295">
            <v>0.94230000000000003</v>
          </cell>
          <cell r="K295">
            <v>0.52</v>
          </cell>
        </row>
        <row r="296">
          <cell r="A296" t="str">
            <v>E9684</v>
          </cell>
          <cell r="B296" t="str">
            <v>Veículo leve picape 4 x 4 com capacidade de 1,10 t - 147 kW</v>
          </cell>
          <cell r="C296">
            <v>285990</v>
          </cell>
          <cell r="D296">
            <v>17.159400000000002</v>
          </cell>
          <cell r="E296">
            <v>5.2937000000000003</v>
          </cell>
          <cell r="F296">
            <v>2.1448999999999998</v>
          </cell>
          <cell r="G296">
            <v>17.159400000000002</v>
          </cell>
          <cell r="H296">
            <v>38.201599999999999</v>
          </cell>
          <cell r="I296">
            <v>27.959099999999999</v>
          </cell>
          <cell r="J296">
            <v>107.9181</v>
          </cell>
          <cell r="K296">
            <v>52.557099999999998</v>
          </cell>
        </row>
        <row r="297">
          <cell r="A297" t="str">
            <v>E9685</v>
          </cell>
          <cell r="B297" t="str">
            <v>Rolo compactador pé de carneiro vibratório autopropelido por pneus de 11,6 t - 82 kW</v>
          </cell>
          <cell r="C297">
            <v>757494.03359999997</v>
          </cell>
          <cell r="D297">
            <v>50.499600000000001</v>
          </cell>
          <cell r="E297">
            <v>13.6317</v>
          </cell>
          <cell r="F297">
            <v>0</v>
          </cell>
          <cell r="G297">
            <v>50.499600000000001</v>
          </cell>
          <cell r="H297">
            <v>68.191199999999995</v>
          </cell>
          <cell r="I297">
            <v>31.301500000000001</v>
          </cell>
          <cell r="J297">
            <v>214.12360000000001</v>
          </cell>
          <cell r="K297">
            <v>95.4328</v>
          </cell>
        </row>
        <row r="298">
          <cell r="A298" t="str">
            <v>E9689</v>
          </cell>
          <cell r="B298" t="str">
            <v>Usina de asfalto a quente gravimétrica com capacidade de 100/140 t/h - 260 kW</v>
          </cell>
          <cell r="C298">
            <v>9027000</v>
          </cell>
          <cell r="D298">
            <v>451.35</v>
          </cell>
          <cell r="E298">
            <v>159.13310000000001</v>
          </cell>
          <cell r="F298">
            <v>0</v>
          </cell>
          <cell r="G298">
            <v>580.30709999999999</v>
          </cell>
          <cell r="H298">
            <v>0</v>
          </cell>
          <cell r="I298">
            <v>41.786900000000003</v>
          </cell>
          <cell r="J298">
            <v>1232.5771</v>
          </cell>
          <cell r="K298">
            <v>652.27</v>
          </cell>
        </row>
        <row r="299">
          <cell r="A299" t="str">
            <v>E9691</v>
          </cell>
          <cell r="B299" t="str">
            <v>Guincho tracionador de cordoalhas - 7,50 kW</v>
          </cell>
          <cell r="C299">
            <v>389106.62319999997</v>
          </cell>
          <cell r="D299">
            <v>31.128499999999999</v>
          </cell>
          <cell r="E299">
            <v>7.2023999999999999</v>
          </cell>
          <cell r="F299">
            <v>0</v>
          </cell>
          <cell r="G299">
            <v>19.455300000000001</v>
          </cell>
          <cell r="H299">
            <v>0</v>
          </cell>
          <cell r="I299">
            <v>23.599900000000002</v>
          </cell>
          <cell r="J299">
            <v>81.386099999999999</v>
          </cell>
          <cell r="K299">
            <v>61.930799999999998</v>
          </cell>
        </row>
        <row r="300">
          <cell r="A300" t="str">
            <v>E9692</v>
          </cell>
          <cell r="B300" t="str">
            <v>Caldeira para aquecimento e injeção de cera - 1 kW</v>
          </cell>
          <cell r="C300">
            <v>109832.1556</v>
          </cell>
          <cell r="D300">
            <v>7.0606</v>
          </cell>
          <cell r="E300">
            <v>1.9361999999999999</v>
          </cell>
          <cell r="F300">
            <v>0</v>
          </cell>
          <cell r="G300">
            <v>2.3534999999999999</v>
          </cell>
          <cell r="H300">
            <v>0</v>
          </cell>
          <cell r="I300">
            <v>23.599900000000002</v>
          </cell>
          <cell r="J300">
            <v>34.950200000000002</v>
          </cell>
          <cell r="K300">
            <v>32.596699999999998</v>
          </cell>
        </row>
        <row r="301">
          <cell r="A301" t="str">
            <v>E9694</v>
          </cell>
          <cell r="B301" t="str">
            <v>Misturador de argamassa de alta turbulência com capacidade de 220 l - 13 kW</v>
          </cell>
          <cell r="C301">
            <v>28155.361400000002</v>
          </cell>
          <cell r="D301">
            <v>2.2524000000000002</v>
          </cell>
          <cell r="E301">
            <v>0.5212</v>
          </cell>
          <cell r="F301">
            <v>0</v>
          </cell>
          <cell r="G301">
            <v>1.9709000000000001</v>
          </cell>
          <cell r="H301">
            <v>0</v>
          </cell>
          <cell r="I301">
            <v>23.599900000000002</v>
          </cell>
          <cell r="J301">
            <v>28.3444</v>
          </cell>
          <cell r="K301">
            <v>26.3735</v>
          </cell>
        </row>
        <row r="302">
          <cell r="A302" t="str">
            <v>E9697</v>
          </cell>
          <cell r="B302" t="str">
            <v>Minicarregadeira de pneus com vassoura de 1,68 m - 45,50 kW</v>
          </cell>
          <cell r="C302">
            <v>423767.22830000002</v>
          </cell>
          <cell r="D302">
            <v>29.663699999999999</v>
          </cell>
          <cell r="E302">
            <v>7.8438999999999997</v>
          </cell>
          <cell r="F302">
            <v>0</v>
          </cell>
          <cell r="G302">
            <v>29.663699999999999</v>
          </cell>
          <cell r="H302">
            <v>59.121600000000001</v>
          </cell>
          <cell r="I302">
            <v>31.301500000000001</v>
          </cell>
          <cell r="J302">
            <v>157.59440000000001</v>
          </cell>
          <cell r="K302">
            <v>68.809100000000001</v>
          </cell>
        </row>
        <row r="303">
          <cell r="A303" t="str">
            <v>E9699</v>
          </cell>
          <cell r="B303" t="str">
            <v>Trituradora de galhos e troncos rebocável com capacidade de até 350 mm de diâmetro com guincho - 96,94 kW</v>
          </cell>
          <cell r="C303">
            <v>385999.11829999997</v>
          </cell>
          <cell r="D303">
            <v>43.424900000000001</v>
          </cell>
          <cell r="E303">
            <v>13.396599999999999</v>
          </cell>
          <cell r="F303">
            <v>0</v>
          </cell>
          <cell r="G303">
            <v>48.249899999999997</v>
          </cell>
          <cell r="H303">
            <v>75.576800000000006</v>
          </cell>
          <cell r="I303">
            <v>23.599900000000002</v>
          </cell>
          <cell r="J303">
            <v>204.24809999999999</v>
          </cell>
          <cell r="K303">
            <v>80.421400000000006</v>
          </cell>
        </row>
        <row r="304">
          <cell r="A304" t="str">
            <v>E9700</v>
          </cell>
          <cell r="B304" t="str">
            <v>Fresadora a frio - 155 kW</v>
          </cell>
          <cell r="C304">
            <v>3297633.7412999999</v>
          </cell>
          <cell r="D304">
            <v>192.36199999999999</v>
          </cell>
          <cell r="E304">
            <v>59.343699999999998</v>
          </cell>
          <cell r="F304">
            <v>0</v>
          </cell>
          <cell r="G304">
            <v>274.80279999999999</v>
          </cell>
          <cell r="H304">
            <v>145.0103</v>
          </cell>
          <cell r="I304">
            <v>41.786900000000003</v>
          </cell>
          <cell r="J304">
            <v>713.3057</v>
          </cell>
          <cell r="K304">
            <v>293.49259999999998</v>
          </cell>
        </row>
        <row r="305">
          <cell r="A305" t="str">
            <v>E9701</v>
          </cell>
          <cell r="B305" t="str">
            <v>Jateador pressurizado multiabrasivo com capacidade de 280 l</v>
          </cell>
          <cell r="C305">
            <v>24015.831999999999</v>
          </cell>
          <cell r="D305">
            <v>2.1614</v>
          </cell>
          <cell r="E305">
            <v>0.44450000000000001</v>
          </cell>
          <cell r="F305">
            <v>0</v>
          </cell>
          <cell r="G305">
            <v>2.1614</v>
          </cell>
          <cell r="H305">
            <v>0</v>
          </cell>
          <cell r="I305">
            <v>23.599900000000002</v>
          </cell>
          <cell r="J305">
            <v>28.3672</v>
          </cell>
          <cell r="K305">
            <v>26.2058</v>
          </cell>
        </row>
        <row r="306">
          <cell r="A306" t="str">
            <v>E9703</v>
          </cell>
          <cell r="B306" t="str">
            <v>Fábrica de pré-moldado de concreto para mourão - 2,20 kW</v>
          </cell>
          <cell r="C306">
            <v>13986.177900000001</v>
          </cell>
          <cell r="D306">
            <v>1.8648</v>
          </cell>
          <cell r="E306">
            <v>0.43149999999999999</v>
          </cell>
          <cell r="F306">
            <v>0</v>
          </cell>
          <cell r="G306">
            <v>1.3986000000000001</v>
          </cell>
          <cell r="H306">
            <v>0</v>
          </cell>
          <cell r="I306">
            <v>0</v>
          </cell>
          <cell r="J306">
            <v>3.6949000000000001</v>
          </cell>
          <cell r="K306">
            <v>2.2963</v>
          </cell>
        </row>
        <row r="307">
          <cell r="A307" t="str">
            <v>E9704</v>
          </cell>
          <cell r="B307" t="str">
            <v>Batelão sem propulsão montado na obra com capacidade de 66 m³</v>
          </cell>
          <cell r="C307">
            <v>222763.73560000001</v>
          </cell>
          <cell r="D307">
            <v>1.7403</v>
          </cell>
          <cell r="E307">
            <v>1.2527999999999999</v>
          </cell>
          <cell r="F307">
            <v>0</v>
          </cell>
          <cell r="G307">
            <v>2.9005999999999998</v>
          </cell>
          <cell r="H307">
            <v>0</v>
          </cell>
          <cell r="I307">
            <v>27.313099999999999</v>
          </cell>
          <cell r="J307">
            <v>33.206800000000001</v>
          </cell>
          <cell r="K307">
            <v>30.3062</v>
          </cell>
        </row>
        <row r="308">
          <cell r="A308" t="str">
            <v>E9705</v>
          </cell>
          <cell r="B308" t="str">
            <v>Misturador de lama bentonítica - 4 kW</v>
          </cell>
          <cell r="C308">
            <v>16199.6014</v>
          </cell>
          <cell r="D308">
            <v>1.296</v>
          </cell>
          <cell r="E308">
            <v>0.2999</v>
          </cell>
          <cell r="F308">
            <v>0</v>
          </cell>
          <cell r="G308">
            <v>1.1339999999999999</v>
          </cell>
          <cell r="H308">
            <v>0</v>
          </cell>
          <cell r="I308">
            <v>23.599900000000002</v>
          </cell>
          <cell r="J308">
            <v>26.329799999999999</v>
          </cell>
          <cell r="K308">
            <v>25.195799999999998</v>
          </cell>
        </row>
        <row r="309">
          <cell r="A309" t="str">
            <v>E9706</v>
          </cell>
          <cell r="B309" t="str">
            <v>Martelete perfurador/rompedor a ar comprimido de 28 kg para concreto com capacidade de 1.230 gpm</v>
          </cell>
          <cell r="C309">
            <v>25773.2988</v>
          </cell>
          <cell r="D309">
            <v>2.0619000000000001</v>
          </cell>
          <cell r="E309">
            <v>0.47710000000000002</v>
          </cell>
          <cell r="F309">
            <v>0</v>
          </cell>
          <cell r="G309">
            <v>2.0619000000000001</v>
          </cell>
          <cell r="H309">
            <v>0</v>
          </cell>
          <cell r="I309">
            <v>23.599900000000002</v>
          </cell>
          <cell r="J309">
            <v>28.200800000000001</v>
          </cell>
          <cell r="K309">
            <v>26.1389</v>
          </cell>
        </row>
        <row r="310">
          <cell r="A310" t="str">
            <v>E9707</v>
          </cell>
          <cell r="B310" t="str">
            <v>Desarenador - 15 kW</v>
          </cell>
          <cell r="C310">
            <v>12850.0121</v>
          </cell>
          <cell r="D310">
            <v>1.028</v>
          </cell>
          <cell r="E310">
            <v>0.2379</v>
          </cell>
          <cell r="F310">
            <v>0</v>
          </cell>
          <cell r="G310">
            <v>1.028</v>
          </cell>
          <cell r="H310">
            <v>0</v>
          </cell>
          <cell r="I310">
            <v>23.599900000000002</v>
          </cell>
          <cell r="J310">
            <v>25.893799999999999</v>
          </cell>
          <cell r="K310">
            <v>24.8658</v>
          </cell>
        </row>
        <row r="311">
          <cell r="A311" t="str">
            <v>E9708</v>
          </cell>
          <cell r="B311" t="str">
            <v>Microtrator com roçadeira - 10 kW</v>
          </cell>
          <cell r="C311">
            <v>50076.2232</v>
          </cell>
          <cell r="D311">
            <v>3.3384</v>
          </cell>
          <cell r="E311">
            <v>0.9012</v>
          </cell>
          <cell r="F311">
            <v>0</v>
          </cell>
          <cell r="G311">
            <v>2.9211</v>
          </cell>
          <cell r="H311">
            <v>7.7962999999999996</v>
          </cell>
          <cell r="I311">
            <v>23.599900000000002</v>
          </cell>
          <cell r="J311">
            <v>38.556899999999999</v>
          </cell>
          <cell r="K311">
            <v>27.839500000000001</v>
          </cell>
        </row>
        <row r="312">
          <cell r="A312" t="str">
            <v>E9710</v>
          </cell>
          <cell r="B312" t="str">
            <v>Socadora automática de linha - 253 kW</v>
          </cell>
          <cell r="C312">
            <v>31877291.3543</v>
          </cell>
          <cell r="D312">
            <v>1275.0916999999999</v>
          </cell>
          <cell r="E312">
            <v>540.87789999999995</v>
          </cell>
          <cell r="F312">
            <v>0</v>
          </cell>
          <cell r="G312">
            <v>1275.0916999999999</v>
          </cell>
          <cell r="H312">
            <v>157.7961</v>
          </cell>
          <cell r="I312">
            <v>83.573800000000006</v>
          </cell>
          <cell r="J312">
            <v>3332.4312</v>
          </cell>
          <cell r="K312">
            <v>1899.5434</v>
          </cell>
        </row>
        <row r="313">
          <cell r="A313" t="str">
            <v>E9712</v>
          </cell>
          <cell r="B313" t="str">
            <v>Reguladora e distribuidora de lastro - 300 kW</v>
          </cell>
          <cell r="C313">
            <v>14902243.062899999</v>
          </cell>
          <cell r="D313">
            <v>596.08969999999999</v>
          </cell>
          <cell r="E313">
            <v>252.85380000000001</v>
          </cell>
          <cell r="F313">
            <v>0</v>
          </cell>
          <cell r="G313">
            <v>596.08969999999999</v>
          </cell>
          <cell r="H313">
            <v>187.11</v>
          </cell>
          <cell r="I313">
            <v>83.573800000000006</v>
          </cell>
          <cell r="J313">
            <v>1715.7170000000001</v>
          </cell>
          <cell r="K313">
            <v>932.51729999999998</v>
          </cell>
        </row>
        <row r="314">
          <cell r="A314" t="str">
            <v>E9714</v>
          </cell>
          <cell r="B314" t="str">
            <v>Bate-estaca com martelo hidráulico - 450 kW</v>
          </cell>
          <cell r="C314">
            <v>3246528.9056000002</v>
          </cell>
          <cell r="D314">
            <v>185.51589999999999</v>
          </cell>
          <cell r="E314">
            <v>57.231699999999996</v>
          </cell>
          <cell r="F314">
            <v>0</v>
          </cell>
          <cell r="G314">
            <v>139.137</v>
          </cell>
          <cell r="H314">
            <v>304.05380000000002</v>
          </cell>
          <cell r="I314">
            <v>31.301500000000001</v>
          </cell>
          <cell r="J314">
            <v>717.23990000000003</v>
          </cell>
          <cell r="K314">
            <v>274.04910000000001</v>
          </cell>
        </row>
        <row r="315">
          <cell r="A315" t="str">
            <v>E9716</v>
          </cell>
          <cell r="B315" t="str">
            <v>Conjunto bomba e macaco hidráulico para protensão com capacidade de 590 kN - 3,70 kW</v>
          </cell>
          <cell r="C315">
            <v>15091.4665</v>
          </cell>
          <cell r="D315">
            <v>0.86240000000000006</v>
          </cell>
          <cell r="E315">
            <v>0.26600000000000001</v>
          </cell>
          <cell r="F315">
            <v>0</v>
          </cell>
          <cell r="G315">
            <v>0.86240000000000006</v>
          </cell>
          <cell r="H315">
            <v>0</v>
          </cell>
          <cell r="I315">
            <v>41.786900000000003</v>
          </cell>
          <cell r="J315">
            <v>43.777700000000003</v>
          </cell>
          <cell r="K315">
            <v>42.915300000000002</v>
          </cell>
        </row>
        <row r="316">
          <cell r="A316" t="str">
            <v>E9717</v>
          </cell>
          <cell r="B316" t="str">
            <v>Máquina policorte - 2,20 kW</v>
          </cell>
          <cell r="C316">
            <v>949.62890000000004</v>
          </cell>
          <cell r="D316">
            <v>8.5500000000000007E-2</v>
          </cell>
          <cell r="E316">
            <v>1.7600000000000001E-2</v>
          </cell>
          <cell r="F316">
            <v>0</v>
          </cell>
          <cell r="G316">
            <v>4.7500000000000001E-2</v>
          </cell>
          <cell r="H316">
            <v>0</v>
          </cell>
          <cell r="I316">
            <v>0</v>
          </cell>
          <cell r="J316">
            <v>0.15060000000000001</v>
          </cell>
          <cell r="K316">
            <v>0.1031</v>
          </cell>
        </row>
        <row r="317">
          <cell r="A317" t="str">
            <v>E9718</v>
          </cell>
          <cell r="B317" t="str">
            <v>Pórtico duplo de descarga e posicionamento de dormente - 89 kW</v>
          </cell>
          <cell r="C317">
            <v>10116612.0857</v>
          </cell>
          <cell r="D317">
            <v>404.66449999999998</v>
          </cell>
          <cell r="E317">
            <v>171.65360000000001</v>
          </cell>
          <cell r="F317">
            <v>0</v>
          </cell>
          <cell r="G317">
            <v>303.4984</v>
          </cell>
          <cell r="H317">
            <v>55.509300000000003</v>
          </cell>
          <cell r="I317">
            <v>83.573800000000006</v>
          </cell>
          <cell r="J317">
            <v>1018.8996</v>
          </cell>
          <cell r="K317">
            <v>659.89189999999996</v>
          </cell>
        </row>
        <row r="318">
          <cell r="A318" t="str">
            <v>E9719</v>
          </cell>
          <cell r="B318" t="str">
            <v>Talha manual com capacidade de 3 t</v>
          </cell>
          <cell r="C318">
            <v>7651.9661999999998</v>
          </cell>
          <cell r="D318">
            <v>0.30609999999999998</v>
          </cell>
          <cell r="E318">
            <v>0.1298</v>
          </cell>
          <cell r="F318">
            <v>0</v>
          </cell>
          <cell r="G318">
            <v>0.1913</v>
          </cell>
          <cell r="H318">
            <v>0</v>
          </cell>
          <cell r="I318">
            <v>0</v>
          </cell>
          <cell r="J318">
            <v>0.62719999999999998</v>
          </cell>
          <cell r="K318">
            <v>0.43590000000000001</v>
          </cell>
        </row>
        <row r="319">
          <cell r="A319" t="str">
            <v>E9720</v>
          </cell>
          <cell r="B319" t="str">
            <v>Conjunto bomba e macaco hidráulico para protensão com capacidade de 250 kN - 3,70 kW</v>
          </cell>
          <cell r="C319">
            <v>11927.132799999999</v>
          </cell>
          <cell r="D319">
            <v>0.68159999999999998</v>
          </cell>
          <cell r="E319">
            <v>0.21029999999999999</v>
          </cell>
          <cell r="F319">
            <v>0</v>
          </cell>
          <cell r="G319">
            <v>0.68159999999999998</v>
          </cell>
          <cell r="H319">
            <v>0</v>
          </cell>
          <cell r="I319">
            <v>41.786900000000003</v>
          </cell>
          <cell r="J319">
            <v>43.360399999999998</v>
          </cell>
          <cell r="K319">
            <v>42.678800000000003</v>
          </cell>
        </row>
        <row r="320">
          <cell r="A320" t="str">
            <v>E9721</v>
          </cell>
          <cell r="B320" t="str">
            <v>Conjunto bomba e macaco hidráulico para protensão com capacidade de 1.150 kN - 5 kW</v>
          </cell>
          <cell r="C320">
            <v>24827.846099999999</v>
          </cell>
          <cell r="D320">
            <v>1.4187000000000001</v>
          </cell>
          <cell r="E320">
            <v>0.43769999999999998</v>
          </cell>
          <cell r="F320">
            <v>0</v>
          </cell>
          <cell r="G320">
            <v>1.4187000000000001</v>
          </cell>
          <cell r="H320">
            <v>0</v>
          </cell>
          <cell r="I320">
            <v>41.786900000000003</v>
          </cell>
          <cell r="J320">
            <v>45.061999999999998</v>
          </cell>
          <cell r="K320">
            <v>43.643300000000004</v>
          </cell>
        </row>
        <row r="321">
          <cell r="A321" t="str">
            <v>E9722</v>
          </cell>
          <cell r="B321" t="str">
            <v>Conjunto bomba e macaco hidráulico para protensão com capacidade de 2.000 kN - 5 kW</v>
          </cell>
          <cell r="C321">
            <v>39594.822200000002</v>
          </cell>
          <cell r="D321">
            <v>2.2625999999999999</v>
          </cell>
          <cell r="E321">
            <v>0.69799999999999995</v>
          </cell>
          <cell r="F321">
            <v>0</v>
          </cell>
          <cell r="G321">
            <v>2.2625999999999999</v>
          </cell>
          <cell r="H321">
            <v>0</v>
          </cell>
          <cell r="I321">
            <v>41.786900000000003</v>
          </cell>
          <cell r="J321">
            <v>47.010100000000001</v>
          </cell>
          <cell r="K321">
            <v>44.747500000000002</v>
          </cell>
        </row>
        <row r="322">
          <cell r="A322" t="str">
            <v>E9723</v>
          </cell>
          <cell r="B322" t="str">
            <v>Conjunto bomba e macaco hidráulico para protensão com capacidade de 2.500 kN - 7 kW</v>
          </cell>
          <cell r="C322">
            <v>46734.873599999999</v>
          </cell>
          <cell r="D322">
            <v>2.6705999999999999</v>
          </cell>
          <cell r="E322">
            <v>0.82389999999999997</v>
          </cell>
          <cell r="F322">
            <v>0</v>
          </cell>
          <cell r="G322">
            <v>2.6705999999999999</v>
          </cell>
          <cell r="H322">
            <v>0</v>
          </cell>
          <cell r="I322">
            <v>41.786900000000003</v>
          </cell>
          <cell r="J322">
            <v>47.951999999999998</v>
          </cell>
          <cell r="K322">
            <v>45.281399999999998</v>
          </cell>
        </row>
        <row r="323">
          <cell r="A323" t="str">
            <v>E9724</v>
          </cell>
          <cell r="B323" t="str">
            <v>Conjunto bomba e macaco hidráulico para protensão com capacidade de 4.000 kN - 10 kW</v>
          </cell>
          <cell r="C323">
            <v>49980.34</v>
          </cell>
          <cell r="D323">
            <v>2.8559999999999999</v>
          </cell>
          <cell r="E323">
            <v>0.88109999999999999</v>
          </cell>
          <cell r="F323">
            <v>0</v>
          </cell>
          <cell r="G323">
            <v>2.8559999999999999</v>
          </cell>
          <cell r="H323">
            <v>0</v>
          </cell>
          <cell r="I323">
            <v>41.786900000000003</v>
          </cell>
          <cell r="J323">
            <v>48.38</v>
          </cell>
          <cell r="K323">
            <v>45.524000000000001</v>
          </cell>
        </row>
        <row r="324">
          <cell r="A324" t="str">
            <v>E9725</v>
          </cell>
          <cell r="B324" t="str">
            <v>Conjunto bomba e macaco hidráulico para protensão com capacidade de 5.400 kN - 10 kW</v>
          </cell>
          <cell r="C324">
            <v>53388.100899999998</v>
          </cell>
          <cell r="D324">
            <v>3.0507</v>
          </cell>
          <cell r="E324">
            <v>0.94120000000000004</v>
          </cell>
          <cell r="F324">
            <v>0</v>
          </cell>
          <cell r="G324">
            <v>3.0507</v>
          </cell>
          <cell r="H324">
            <v>0</v>
          </cell>
          <cell r="I324">
            <v>41.786900000000003</v>
          </cell>
          <cell r="J324">
            <v>48.829500000000003</v>
          </cell>
          <cell r="K324">
            <v>45.778799999999997</v>
          </cell>
        </row>
        <row r="325">
          <cell r="A325" t="str">
            <v>E9726</v>
          </cell>
          <cell r="B325" t="str">
            <v>Bate-estaca Strauss - 15 kW</v>
          </cell>
          <cell r="C325">
            <v>125985.7506</v>
          </cell>
          <cell r="D325">
            <v>7.1992000000000003</v>
          </cell>
          <cell r="E325">
            <v>2.2208999999999999</v>
          </cell>
          <cell r="F325">
            <v>0</v>
          </cell>
          <cell r="G325">
            <v>5.3994</v>
          </cell>
          <cell r="H325">
            <v>10.1351</v>
          </cell>
          <cell r="I325">
            <v>31.301500000000001</v>
          </cell>
          <cell r="J325">
            <v>56.256100000000004</v>
          </cell>
          <cell r="K325">
            <v>40.721600000000002</v>
          </cell>
        </row>
        <row r="326">
          <cell r="A326" t="str">
            <v>E9727</v>
          </cell>
          <cell r="B326" t="str">
            <v>Posicionadora de trilhos - 7,40 kW</v>
          </cell>
          <cell r="C326">
            <v>613854.75879999995</v>
          </cell>
          <cell r="D326">
            <v>35.077399999999997</v>
          </cell>
          <cell r="E326">
            <v>10.821400000000001</v>
          </cell>
          <cell r="F326">
            <v>0</v>
          </cell>
          <cell r="G326">
            <v>30.692699999999999</v>
          </cell>
          <cell r="H326">
            <v>4.6154000000000002</v>
          </cell>
          <cell r="I326">
            <v>0</v>
          </cell>
          <cell r="J326">
            <v>81.206900000000005</v>
          </cell>
          <cell r="K326">
            <v>45.898800000000001</v>
          </cell>
        </row>
        <row r="327">
          <cell r="A327" t="str">
            <v>E9728</v>
          </cell>
          <cell r="B327" t="str">
            <v>Tirefonadora/parafusadora portátil - 3,10 kW</v>
          </cell>
          <cell r="C327">
            <v>51682.315000000002</v>
          </cell>
          <cell r="D327">
            <v>4.1345999999999998</v>
          </cell>
          <cell r="E327">
            <v>0.95660000000000001</v>
          </cell>
          <cell r="F327">
            <v>0</v>
          </cell>
          <cell r="G327">
            <v>4.1345999999999998</v>
          </cell>
          <cell r="H327">
            <v>4.3611000000000004</v>
          </cell>
          <cell r="I327">
            <v>0</v>
          </cell>
          <cell r="J327">
            <v>13.5869</v>
          </cell>
          <cell r="K327">
            <v>5.0911999999999997</v>
          </cell>
        </row>
        <row r="328">
          <cell r="A328" t="str">
            <v>E9729</v>
          </cell>
          <cell r="B328" t="str">
            <v>Equipamento para pintura eletrostática com cabine simples de 5,50 kW e estufa de 2x120.000 kCal</v>
          </cell>
          <cell r="C328">
            <v>130183.6547</v>
          </cell>
          <cell r="D328">
            <v>9.9187999999999992</v>
          </cell>
          <cell r="E328">
            <v>2.6774</v>
          </cell>
          <cell r="F328">
            <v>0</v>
          </cell>
          <cell r="G328">
            <v>9.9187999999999992</v>
          </cell>
          <cell r="H328">
            <v>0</v>
          </cell>
          <cell r="I328">
            <v>0</v>
          </cell>
          <cell r="J328">
            <v>22.515000000000001</v>
          </cell>
          <cell r="K328">
            <v>12.5962</v>
          </cell>
        </row>
        <row r="329">
          <cell r="A329" t="str">
            <v>E9730</v>
          </cell>
          <cell r="B329" t="str">
            <v>Grupo vibrador com gerador - 2,80 kW</v>
          </cell>
          <cell r="C329">
            <v>83459.615999999995</v>
          </cell>
          <cell r="D329">
            <v>4.173</v>
          </cell>
          <cell r="E329">
            <v>1.4713000000000001</v>
          </cell>
          <cell r="F329">
            <v>0</v>
          </cell>
          <cell r="G329">
            <v>2.9807000000000001</v>
          </cell>
          <cell r="H329">
            <v>3.9390999999999998</v>
          </cell>
          <cell r="I329">
            <v>0</v>
          </cell>
          <cell r="J329">
            <v>12.5641</v>
          </cell>
          <cell r="K329">
            <v>5.6443000000000003</v>
          </cell>
        </row>
        <row r="330">
          <cell r="A330" t="str">
            <v>E9731</v>
          </cell>
          <cell r="B330" t="str">
            <v>Máquina de furar dormente portátil - 1,50 kW</v>
          </cell>
          <cell r="C330">
            <v>78827.314799999993</v>
          </cell>
          <cell r="D330">
            <v>6.3061999999999996</v>
          </cell>
          <cell r="E330">
            <v>1.4591000000000001</v>
          </cell>
          <cell r="F330">
            <v>0</v>
          </cell>
          <cell r="G330">
            <v>6.3061999999999996</v>
          </cell>
          <cell r="H330">
            <v>2.1101999999999999</v>
          </cell>
          <cell r="I330">
            <v>0</v>
          </cell>
          <cell r="J330">
            <v>16.181699999999999</v>
          </cell>
          <cell r="K330">
            <v>7.7652999999999999</v>
          </cell>
        </row>
        <row r="331">
          <cell r="A331" t="str">
            <v>E9732</v>
          </cell>
          <cell r="B331" t="str">
            <v>Máquina para furar dormente - 6,70 kW</v>
          </cell>
          <cell r="C331">
            <v>81966.150399999999</v>
          </cell>
          <cell r="D331">
            <v>6.5572999999999997</v>
          </cell>
          <cell r="E331">
            <v>1.5172000000000001</v>
          </cell>
          <cell r="F331">
            <v>0</v>
          </cell>
          <cell r="G331">
            <v>6.5572999999999997</v>
          </cell>
          <cell r="H331">
            <v>9.4255999999999993</v>
          </cell>
          <cell r="I331">
            <v>0</v>
          </cell>
          <cell r="J331">
            <v>24.057400000000001</v>
          </cell>
          <cell r="K331">
            <v>8.0745000000000005</v>
          </cell>
        </row>
        <row r="332">
          <cell r="A332" t="str">
            <v>E9733</v>
          </cell>
          <cell r="B332" t="str">
            <v>Máquina tirefonadora e parafusadora - 6,70 kW</v>
          </cell>
          <cell r="C332">
            <v>84041.349000000002</v>
          </cell>
          <cell r="D332">
            <v>6.7233000000000001</v>
          </cell>
          <cell r="E332">
            <v>1.5556000000000001</v>
          </cell>
          <cell r="F332">
            <v>0</v>
          </cell>
          <cell r="G332">
            <v>6.7233000000000001</v>
          </cell>
          <cell r="H332">
            <v>9.4255999999999993</v>
          </cell>
          <cell r="I332">
            <v>0</v>
          </cell>
          <cell r="J332">
            <v>24.427800000000001</v>
          </cell>
          <cell r="K332">
            <v>8.2789000000000001</v>
          </cell>
        </row>
        <row r="333">
          <cell r="A333" t="str">
            <v>E9734</v>
          </cell>
          <cell r="B333" t="str">
            <v>Bomba projetora de argamassa com capacidade de 2 m³/h - 5,50 kW</v>
          </cell>
          <cell r="C333">
            <v>176210.24789999999</v>
          </cell>
          <cell r="D333">
            <v>14.0968</v>
          </cell>
          <cell r="E333">
            <v>3.2616999999999998</v>
          </cell>
          <cell r="F333">
            <v>0</v>
          </cell>
          <cell r="G333">
            <v>12.3347</v>
          </cell>
          <cell r="H333">
            <v>0</v>
          </cell>
          <cell r="I333">
            <v>23.599900000000002</v>
          </cell>
          <cell r="J333">
            <v>53.293100000000003</v>
          </cell>
          <cell r="K333">
            <v>40.958399999999997</v>
          </cell>
        </row>
        <row r="334">
          <cell r="A334" t="str">
            <v>E9735</v>
          </cell>
          <cell r="B334" t="str">
            <v>Máquina para serrar trilho - 5,00 kW</v>
          </cell>
          <cell r="C334">
            <v>27890.912899999999</v>
          </cell>
          <cell r="D334">
            <v>2.2313000000000001</v>
          </cell>
          <cell r="E334">
            <v>0.51629999999999998</v>
          </cell>
          <cell r="F334">
            <v>0</v>
          </cell>
          <cell r="G334">
            <v>2.2313000000000001</v>
          </cell>
          <cell r="H334">
            <v>7.0339999999999998</v>
          </cell>
          <cell r="I334">
            <v>0</v>
          </cell>
          <cell r="J334">
            <v>12.0129</v>
          </cell>
          <cell r="K334">
            <v>2.7475999999999998</v>
          </cell>
        </row>
        <row r="335">
          <cell r="A335" t="str">
            <v>E9736</v>
          </cell>
          <cell r="B335" t="str">
            <v>Máquina para furar trilho - 1,20 kW</v>
          </cell>
          <cell r="C335">
            <v>39108.245999999999</v>
          </cell>
          <cell r="D335">
            <v>3.1286999999999998</v>
          </cell>
          <cell r="E335">
            <v>0.72389999999999999</v>
          </cell>
          <cell r="F335">
            <v>0</v>
          </cell>
          <cell r="G335">
            <v>3.1286999999999998</v>
          </cell>
          <cell r="H335">
            <v>1.6881999999999999</v>
          </cell>
          <cell r="I335">
            <v>0</v>
          </cell>
          <cell r="J335">
            <v>8.6694999999999993</v>
          </cell>
          <cell r="K335">
            <v>3.8525999999999998</v>
          </cell>
        </row>
        <row r="336">
          <cell r="A336" t="str">
            <v>E9737</v>
          </cell>
          <cell r="B336" t="str">
            <v>Conjunto para pré-aquecimento de trilho em solda aluminotérmica</v>
          </cell>
          <cell r="C336">
            <v>4062.6089000000002</v>
          </cell>
          <cell r="D336">
            <v>0.32500000000000001</v>
          </cell>
          <cell r="E336">
            <v>7.5200000000000003E-2</v>
          </cell>
          <cell r="F336">
            <v>0</v>
          </cell>
          <cell r="G336">
            <v>0.32500000000000001</v>
          </cell>
          <cell r="H336">
            <v>0</v>
          </cell>
          <cell r="I336">
            <v>0</v>
          </cell>
          <cell r="J336">
            <v>0.72519999999999996</v>
          </cell>
          <cell r="K336">
            <v>0.4002</v>
          </cell>
        </row>
        <row r="337">
          <cell r="A337" t="str">
            <v>E9738</v>
          </cell>
          <cell r="B337" t="str">
            <v>Máquina de esmerilhar topo e lateral de boleto - 5,20 kW</v>
          </cell>
          <cell r="C337">
            <v>86624.437000000005</v>
          </cell>
          <cell r="D337">
            <v>6.93</v>
          </cell>
          <cell r="E337">
            <v>1.6033999999999999</v>
          </cell>
          <cell r="F337">
            <v>0</v>
          </cell>
          <cell r="G337">
            <v>6.93</v>
          </cell>
          <cell r="H337">
            <v>7.3154000000000003</v>
          </cell>
          <cell r="I337">
            <v>0</v>
          </cell>
          <cell r="J337">
            <v>22.7788</v>
          </cell>
          <cell r="K337">
            <v>8.5334000000000003</v>
          </cell>
        </row>
        <row r="338">
          <cell r="A338" t="str">
            <v>E9742</v>
          </cell>
          <cell r="B338" t="str">
            <v>Trator agrícola sobre pneus com roçadeira articulada e capacidade de 1,12 m - 77 kW</v>
          </cell>
          <cell r="C338">
            <v>664983.78020000004</v>
          </cell>
          <cell r="D338">
            <v>44.332299999999996</v>
          </cell>
          <cell r="E338">
            <v>11.966900000000001</v>
          </cell>
          <cell r="F338">
            <v>0</v>
          </cell>
          <cell r="G338">
            <v>38.790700000000001</v>
          </cell>
          <cell r="H338">
            <v>72.037400000000005</v>
          </cell>
          <cell r="I338">
            <v>23.599900000000002</v>
          </cell>
          <cell r="J338">
            <v>190.72720000000001</v>
          </cell>
          <cell r="K338">
            <v>79.899100000000004</v>
          </cell>
        </row>
        <row r="339">
          <cell r="A339" t="str">
            <v>E9745</v>
          </cell>
          <cell r="B339" t="str">
            <v>Trator agrícola sobre pneus com roçadeira de arraste e capacidade de 1,50 m - 77 kW</v>
          </cell>
          <cell r="C339">
            <v>386360.62060000002</v>
          </cell>
          <cell r="D339">
            <v>25.757400000000001</v>
          </cell>
          <cell r="E339">
            <v>6.9528999999999996</v>
          </cell>
          <cell r="F339">
            <v>0</v>
          </cell>
          <cell r="G339">
            <v>22.537700000000001</v>
          </cell>
          <cell r="H339">
            <v>72.037400000000005</v>
          </cell>
          <cell r="I339">
            <v>23.599900000000002</v>
          </cell>
          <cell r="J339">
            <v>150.8853</v>
          </cell>
          <cell r="K339">
            <v>56.310200000000002</v>
          </cell>
        </row>
        <row r="340">
          <cell r="A340" t="str">
            <v>E9746</v>
          </cell>
          <cell r="B340" t="str">
            <v>Conjunto bomba e prensa para luva de emenda de 25 mm</v>
          </cell>
          <cell r="C340">
            <v>25152.396100000002</v>
          </cell>
          <cell r="D340">
            <v>2.0122</v>
          </cell>
          <cell r="E340">
            <v>0.46560000000000001</v>
          </cell>
          <cell r="F340">
            <v>0</v>
          </cell>
          <cell r="G340">
            <v>1.2576000000000001</v>
          </cell>
          <cell r="H340">
            <v>0</v>
          </cell>
          <cell r="I340">
            <v>23.599900000000002</v>
          </cell>
          <cell r="J340">
            <v>27.3353</v>
          </cell>
          <cell r="K340">
            <v>26.0777</v>
          </cell>
        </row>
        <row r="341">
          <cell r="A341" t="str">
            <v>E9747</v>
          </cell>
          <cell r="B341" t="str">
            <v>Conjunto bomba e prensa para luva de emenda de 32 mm</v>
          </cell>
          <cell r="C341">
            <v>26410.0069</v>
          </cell>
          <cell r="D341">
            <v>2.1128</v>
          </cell>
          <cell r="E341">
            <v>0.48880000000000001</v>
          </cell>
          <cell r="F341">
            <v>0</v>
          </cell>
          <cell r="G341">
            <v>1.3205</v>
          </cell>
          <cell r="H341">
            <v>0</v>
          </cell>
          <cell r="I341">
            <v>23.599900000000002</v>
          </cell>
          <cell r="J341">
            <v>27.521999999999998</v>
          </cell>
          <cell r="K341">
            <v>26.201499999999999</v>
          </cell>
        </row>
        <row r="342">
          <cell r="A342" t="str">
            <v>E9748</v>
          </cell>
          <cell r="B342" t="str">
            <v>Rosqueadeira para rosca cônica - 0,75 kW</v>
          </cell>
          <cell r="C342">
            <v>6351.8716000000004</v>
          </cell>
          <cell r="D342">
            <v>0.36299999999999999</v>
          </cell>
          <cell r="E342">
            <v>0.112</v>
          </cell>
          <cell r="F342">
            <v>0</v>
          </cell>
          <cell r="G342">
            <v>0.36299999999999999</v>
          </cell>
          <cell r="H342">
            <v>0</v>
          </cell>
          <cell r="I342">
            <v>23.599900000000002</v>
          </cell>
          <cell r="J342">
            <v>24.437899999999999</v>
          </cell>
          <cell r="K342">
            <v>24.0749</v>
          </cell>
        </row>
        <row r="343">
          <cell r="A343" t="str">
            <v>E9749</v>
          </cell>
          <cell r="B343" t="str">
            <v>Jateador portátil multiabrasivo com capacidade de 300 kg</v>
          </cell>
          <cell r="C343">
            <v>7823.4</v>
          </cell>
          <cell r="D343">
            <v>0.70409999999999995</v>
          </cell>
          <cell r="E343">
            <v>0.14480000000000001</v>
          </cell>
          <cell r="F343">
            <v>0</v>
          </cell>
          <cell r="G343">
            <v>0.70409999999999995</v>
          </cell>
          <cell r="H343">
            <v>0</v>
          </cell>
          <cell r="I343">
            <v>23.599900000000002</v>
          </cell>
          <cell r="J343">
            <v>25.152899999999999</v>
          </cell>
          <cell r="K343">
            <v>24.448799999999999</v>
          </cell>
        </row>
        <row r="344">
          <cell r="A344" t="str">
            <v>E9750</v>
          </cell>
          <cell r="B344" t="str">
            <v>Bomba de injeção de argamassa com capacidade de 50 l/min</v>
          </cell>
          <cell r="C344">
            <v>41698.229399999997</v>
          </cell>
          <cell r="D344">
            <v>3.3359000000000001</v>
          </cell>
          <cell r="E344">
            <v>0.77180000000000004</v>
          </cell>
          <cell r="F344">
            <v>0</v>
          </cell>
          <cell r="G344">
            <v>2.9188999999999998</v>
          </cell>
          <cell r="H344">
            <v>0</v>
          </cell>
          <cell r="I344">
            <v>0</v>
          </cell>
          <cell r="J344">
            <v>7.0266000000000002</v>
          </cell>
          <cell r="K344">
            <v>4.1077000000000004</v>
          </cell>
        </row>
        <row r="345">
          <cell r="A345" t="str">
            <v>E9753</v>
          </cell>
          <cell r="B345" t="str">
            <v>Grupo gerador - 23 kVA</v>
          </cell>
          <cell r="C345">
            <v>80923.870800000004</v>
          </cell>
          <cell r="D345">
            <v>4.0461999999999998</v>
          </cell>
          <cell r="E345">
            <v>1.4266000000000001</v>
          </cell>
          <cell r="F345">
            <v>0</v>
          </cell>
          <cell r="G345">
            <v>2.8900999999999999</v>
          </cell>
          <cell r="H345">
            <v>17.775500000000001</v>
          </cell>
          <cell r="I345">
            <v>0</v>
          </cell>
          <cell r="J345">
            <v>26.138400000000001</v>
          </cell>
          <cell r="K345">
            <v>5.4728000000000003</v>
          </cell>
        </row>
        <row r="346">
          <cell r="A346" t="str">
            <v>E9754</v>
          </cell>
          <cell r="B346" t="str">
            <v>Grupo gerador - 68 kVA</v>
          </cell>
          <cell r="C346">
            <v>111439.08620000001</v>
          </cell>
          <cell r="D346">
            <v>5.5720000000000001</v>
          </cell>
          <cell r="E346">
            <v>1.9644999999999999</v>
          </cell>
          <cell r="F346">
            <v>0</v>
          </cell>
          <cell r="G346">
            <v>3.98</v>
          </cell>
          <cell r="H346">
            <v>53.3264</v>
          </cell>
          <cell r="I346">
            <v>0</v>
          </cell>
          <cell r="J346">
            <v>64.8429</v>
          </cell>
          <cell r="K346">
            <v>7.5365000000000002</v>
          </cell>
        </row>
        <row r="347">
          <cell r="A347" t="str">
            <v>E9755</v>
          </cell>
          <cell r="B347" t="str">
            <v>Bomba de alta pressão para jet grouting de até 45 MPa - 150 kW</v>
          </cell>
          <cell r="C347">
            <v>1594163.6932999999</v>
          </cell>
          <cell r="D347">
            <v>127.5331</v>
          </cell>
          <cell r="E347">
            <v>29.507999999999999</v>
          </cell>
          <cell r="F347">
            <v>0</v>
          </cell>
          <cell r="G347">
            <v>127.5331</v>
          </cell>
          <cell r="H347">
            <v>148.12880000000001</v>
          </cell>
          <cell r="I347">
            <v>23.599900000000002</v>
          </cell>
          <cell r="J347">
            <v>456.30290000000002</v>
          </cell>
          <cell r="K347">
            <v>180.64099999999999</v>
          </cell>
        </row>
        <row r="348">
          <cell r="A348" t="str">
            <v>E9756</v>
          </cell>
          <cell r="B348" t="str">
            <v>Calandra para chapas de aço até 25 mm - 22 kW</v>
          </cell>
          <cell r="C348">
            <v>1003819.6463</v>
          </cell>
          <cell r="D348">
            <v>40.152799999999999</v>
          </cell>
          <cell r="E348">
            <v>17.032299999999999</v>
          </cell>
          <cell r="F348">
            <v>0</v>
          </cell>
          <cell r="G348">
            <v>35.133699999999997</v>
          </cell>
          <cell r="H348">
            <v>0</v>
          </cell>
          <cell r="I348">
            <v>23.599900000000002</v>
          </cell>
          <cell r="J348">
            <v>115.9187</v>
          </cell>
          <cell r="K348">
            <v>80.784999999999997</v>
          </cell>
        </row>
        <row r="349">
          <cell r="A349" t="str">
            <v>E9758</v>
          </cell>
          <cell r="B349" t="str">
            <v>Vibroacabadora de asfalto sobre pneus - 82 kW</v>
          </cell>
          <cell r="C349">
            <v>2122466.87</v>
          </cell>
          <cell r="D349">
            <v>121.2838</v>
          </cell>
          <cell r="E349">
            <v>37.4161</v>
          </cell>
          <cell r="F349">
            <v>0</v>
          </cell>
          <cell r="G349">
            <v>136.4443</v>
          </cell>
          <cell r="H349">
            <v>80.977099999999993</v>
          </cell>
          <cell r="I349">
            <v>41.786900000000003</v>
          </cell>
          <cell r="J349">
            <v>417.90820000000002</v>
          </cell>
          <cell r="K349">
            <v>200.48679999999999</v>
          </cell>
        </row>
        <row r="350">
          <cell r="A350" t="str">
            <v>E9760</v>
          </cell>
          <cell r="B350" t="str">
            <v>Perfuratriz manual para coroa diamantada - 1,60 kW</v>
          </cell>
          <cell r="C350">
            <v>20022.577499999999</v>
          </cell>
          <cell r="D350">
            <v>1.6017999999999999</v>
          </cell>
          <cell r="E350">
            <v>0.37059999999999998</v>
          </cell>
          <cell r="F350">
            <v>0</v>
          </cell>
          <cell r="G350">
            <v>1.6017999999999999</v>
          </cell>
          <cell r="H350">
            <v>0</v>
          </cell>
          <cell r="I350">
            <v>0</v>
          </cell>
          <cell r="J350">
            <v>3.5741999999999998</v>
          </cell>
          <cell r="K350">
            <v>1.9723999999999999</v>
          </cell>
        </row>
        <row r="351">
          <cell r="A351" t="str">
            <v>E9761</v>
          </cell>
          <cell r="B351" t="str">
            <v>Guincho de coluna com capacidade de 200 kg - 0,92 kW</v>
          </cell>
          <cell r="C351">
            <v>4608.6552000000001</v>
          </cell>
          <cell r="D351">
            <v>0.36870000000000003</v>
          </cell>
          <cell r="E351">
            <v>8.5300000000000001E-2</v>
          </cell>
          <cell r="F351">
            <v>0</v>
          </cell>
          <cell r="G351">
            <v>0.27650000000000002</v>
          </cell>
          <cell r="H351">
            <v>0</v>
          </cell>
          <cell r="I351">
            <v>0</v>
          </cell>
          <cell r="J351">
            <v>0.73050000000000004</v>
          </cell>
          <cell r="K351">
            <v>0.45400000000000001</v>
          </cell>
        </row>
        <row r="352">
          <cell r="A352" t="str">
            <v>E9762</v>
          </cell>
          <cell r="B352" t="str">
            <v>Rolo compactador de pneus autopropelido de 27 t - 85 kW</v>
          </cell>
          <cell r="C352">
            <v>1059633.3262</v>
          </cell>
          <cell r="D352">
            <v>70.642200000000003</v>
          </cell>
          <cell r="E352">
            <v>19.068999999999999</v>
          </cell>
          <cell r="F352">
            <v>0</v>
          </cell>
          <cell r="G352">
            <v>70.642200000000003</v>
          </cell>
          <cell r="H352">
            <v>57.432400000000001</v>
          </cell>
          <cell r="I352">
            <v>31.301500000000001</v>
          </cell>
          <cell r="J352">
            <v>249.0873</v>
          </cell>
          <cell r="K352">
            <v>121.0127</v>
          </cell>
        </row>
        <row r="353">
          <cell r="A353" t="str">
            <v>E9763</v>
          </cell>
          <cell r="B353" t="str">
            <v>Grupo gerador - 40 kVA</v>
          </cell>
          <cell r="C353">
            <v>105861.1424</v>
          </cell>
          <cell r="D353">
            <v>5.2930999999999999</v>
          </cell>
          <cell r="E353">
            <v>1.8662000000000001</v>
          </cell>
          <cell r="F353">
            <v>0</v>
          </cell>
          <cell r="G353">
            <v>3.7808000000000002</v>
          </cell>
          <cell r="H353">
            <v>31.6008</v>
          </cell>
          <cell r="I353">
            <v>0</v>
          </cell>
          <cell r="J353">
            <v>42.540900000000001</v>
          </cell>
          <cell r="K353">
            <v>7.1593</v>
          </cell>
        </row>
        <row r="354">
          <cell r="A354" t="str">
            <v>E9764</v>
          </cell>
          <cell r="B354" t="str">
            <v>Grupo gerador - 7,2 kVA</v>
          </cell>
          <cell r="C354">
            <v>7102.6360000000004</v>
          </cell>
          <cell r="D354">
            <v>0.35510000000000003</v>
          </cell>
          <cell r="E354">
            <v>0.12520000000000001</v>
          </cell>
          <cell r="F354">
            <v>0</v>
          </cell>
          <cell r="G354">
            <v>0.25369999999999998</v>
          </cell>
          <cell r="H354">
            <v>9.4055</v>
          </cell>
          <cell r="I354">
            <v>0</v>
          </cell>
          <cell r="J354">
            <v>10.1395</v>
          </cell>
          <cell r="K354">
            <v>0.4803</v>
          </cell>
        </row>
        <row r="355">
          <cell r="A355" t="str">
            <v>E9765</v>
          </cell>
          <cell r="B355" t="str">
            <v>Grupo gerador - 569 kVA</v>
          </cell>
          <cell r="C355">
            <v>429279.14669999998</v>
          </cell>
          <cell r="D355">
            <v>21.463999999999999</v>
          </cell>
          <cell r="E355">
            <v>7.5675999999999997</v>
          </cell>
          <cell r="F355">
            <v>0</v>
          </cell>
          <cell r="G355">
            <v>15.3314</v>
          </cell>
          <cell r="H355">
            <v>449.32389999999998</v>
          </cell>
          <cell r="I355">
            <v>0</v>
          </cell>
          <cell r="J355">
            <v>493.68689999999998</v>
          </cell>
          <cell r="K355">
            <v>29.031600000000001</v>
          </cell>
        </row>
        <row r="356">
          <cell r="A356" t="str">
            <v>E9766</v>
          </cell>
          <cell r="B356" t="str">
            <v>Prensa hidráulica para fabricação de blocos pré-moldados - 20 kW</v>
          </cell>
          <cell r="C356">
            <v>634406.72660000005</v>
          </cell>
          <cell r="D356">
            <v>43.048999999999999</v>
          </cell>
          <cell r="E356">
            <v>11.1837</v>
          </cell>
          <cell r="F356">
            <v>0</v>
          </cell>
          <cell r="G356">
            <v>36.251800000000003</v>
          </cell>
          <cell r="H356">
            <v>0</v>
          </cell>
          <cell r="I356">
            <v>23.599900000000002</v>
          </cell>
          <cell r="J356">
            <v>114.0844</v>
          </cell>
          <cell r="K356">
            <v>77.832599999999999</v>
          </cell>
        </row>
        <row r="357">
          <cell r="A357" t="str">
            <v>E9767</v>
          </cell>
          <cell r="B357" t="str">
            <v>Compressor de ar portátil de 9,44 l/s (20 PCM) a gasolina - 5,22 kW</v>
          </cell>
          <cell r="C357">
            <v>12153.159299999999</v>
          </cell>
          <cell r="D357">
            <v>0.81020000000000003</v>
          </cell>
          <cell r="E357">
            <v>0.21870000000000001</v>
          </cell>
          <cell r="F357">
            <v>0</v>
          </cell>
          <cell r="G357">
            <v>0.81020000000000003</v>
          </cell>
          <cell r="H357">
            <v>9.1793999999999993</v>
          </cell>
          <cell r="I357">
            <v>0</v>
          </cell>
          <cell r="J357">
            <v>11.0185</v>
          </cell>
          <cell r="K357">
            <v>1.0288999999999999</v>
          </cell>
        </row>
        <row r="358">
          <cell r="A358" t="str">
            <v>E9768</v>
          </cell>
          <cell r="B358" t="str">
            <v>Compressor de ar portátil de 373,78 l/s (792 PCM) - 213,30 kW</v>
          </cell>
          <cell r="C358">
            <v>628341.01060000004</v>
          </cell>
          <cell r="D358">
            <v>41.889400000000002</v>
          </cell>
          <cell r="E358">
            <v>11.307499999999999</v>
          </cell>
          <cell r="F358">
            <v>0</v>
          </cell>
          <cell r="G358">
            <v>41.889400000000002</v>
          </cell>
          <cell r="H358">
            <v>188.4665</v>
          </cell>
          <cell r="I358">
            <v>0</v>
          </cell>
          <cell r="J358">
            <v>283.55279999999999</v>
          </cell>
          <cell r="K358">
            <v>53.196899999999999</v>
          </cell>
        </row>
        <row r="359">
          <cell r="A359" t="str">
            <v>E9769</v>
          </cell>
          <cell r="B359" t="str">
            <v>Cunha hidráulica com três cilindros e acessórios com capacidade de 3.000 kN - 5,60 kW</v>
          </cell>
          <cell r="C359">
            <v>253351.78200000001</v>
          </cell>
          <cell r="D359">
            <v>20.2681</v>
          </cell>
          <cell r="E359">
            <v>4.6894999999999998</v>
          </cell>
          <cell r="F359">
            <v>0</v>
          </cell>
          <cell r="G359">
            <v>20.2681</v>
          </cell>
          <cell r="H359">
            <v>5.5301</v>
          </cell>
          <cell r="I359">
            <v>23.599900000000002</v>
          </cell>
          <cell r="J359">
            <v>74.355699999999999</v>
          </cell>
          <cell r="K359">
            <v>48.557499999999997</v>
          </cell>
        </row>
        <row r="360">
          <cell r="A360" t="str">
            <v>E9770</v>
          </cell>
          <cell r="B360" t="str">
            <v>Retroescavadeira de pneus com caçamba de escavação trapezoidal ou triangular com seção de corte inferior a 0,10 m² - 58 kW</v>
          </cell>
          <cell r="C360">
            <v>458150.40130000003</v>
          </cell>
          <cell r="D360">
            <v>32.070500000000003</v>
          </cell>
          <cell r="E360">
            <v>8.4803999999999995</v>
          </cell>
          <cell r="F360">
            <v>0</v>
          </cell>
          <cell r="G360">
            <v>32.070500000000003</v>
          </cell>
          <cell r="H360">
            <v>39.1892</v>
          </cell>
          <cell r="I360">
            <v>31.301500000000001</v>
          </cell>
          <cell r="J360">
            <v>143.1121</v>
          </cell>
          <cell r="K360">
            <v>71.852400000000003</v>
          </cell>
        </row>
        <row r="361">
          <cell r="A361" t="str">
            <v>E9771</v>
          </cell>
          <cell r="B361" t="str">
            <v>Retroescavadeira de pneus com caçamba de escavação trapezoidal ou triangular com seção de corte de 0,10 a 0,15 m² - 58 kW</v>
          </cell>
          <cell r="C361">
            <v>458150.40130000003</v>
          </cell>
          <cell r="D361">
            <v>32.070500000000003</v>
          </cell>
          <cell r="E361">
            <v>8.4803999999999995</v>
          </cell>
          <cell r="F361">
            <v>0</v>
          </cell>
          <cell r="G361">
            <v>32.070500000000003</v>
          </cell>
          <cell r="H361">
            <v>39.1892</v>
          </cell>
          <cell r="I361">
            <v>31.301500000000001</v>
          </cell>
          <cell r="J361">
            <v>143.1121</v>
          </cell>
          <cell r="K361">
            <v>71.852400000000003</v>
          </cell>
        </row>
        <row r="362">
          <cell r="A362" t="str">
            <v>E9772</v>
          </cell>
          <cell r="B362" t="str">
            <v>Retroescavadeira de pneus com caçamba de escavação trapezoidal ou triangular com seção de corte de 0,15 a 0,20 m² - 58 kW</v>
          </cell>
          <cell r="C362">
            <v>458150.40130000003</v>
          </cell>
          <cell r="D362">
            <v>32.070500000000003</v>
          </cell>
          <cell r="E362">
            <v>8.4803999999999995</v>
          </cell>
          <cell r="F362">
            <v>0</v>
          </cell>
          <cell r="G362">
            <v>32.070500000000003</v>
          </cell>
          <cell r="H362">
            <v>39.1892</v>
          </cell>
          <cell r="I362">
            <v>31.301500000000001</v>
          </cell>
          <cell r="J362">
            <v>143.1121</v>
          </cell>
          <cell r="K362">
            <v>71.852400000000003</v>
          </cell>
        </row>
        <row r="363">
          <cell r="A363" t="str">
            <v>E9773</v>
          </cell>
          <cell r="B363" t="str">
            <v>Retroescavadeira de pneus com caçamba de escavação trapezoidal ou triangular com seção de corte de 0,20 a 0,30 m² - 58 kW</v>
          </cell>
          <cell r="C363">
            <v>458150.40130000003</v>
          </cell>
          <cell r="D363">
            <v>32.070500000000003</v>
          </cell>
          <cell r="E363">
            <v>8.4803999999999995</v>
          </cell>
          <cell r="F363">
            <v>0</v>
          </cell>
          <cell r="G363">
            <v>32.070500000000003</v>
          </cell>
          <cell r="H363">
            <v>39.1892</v>
          </cell>
          <cell r="I363">
            <v>31.301500000000001</v>
          </cell>
          <cell r="J363">
            <v>143.1121</v>
          </cell>
          <cell r="K363">
            <v>71.852400000000003</v>
          </cell>
        </row>
        <row r="364">
          <cell r="A364" t="str">
            <v>E9774</v>
          </cell>
          <cell r="B364" t="str">
            <v>Retroescavadeira de pneus com caçamba de escavação trapezoidal ou triangular com seção de corte de 0,30 a 0,50 m² - 58 kW</v>
          </cell>
          <cell r="C364">
            <v>458150.40130000003</v>
          </cell>
          <cell r="D364">
            <v>32.070500000000003</v>
          </cell>
          <cell r="E364">
            <v>8.4803999999999995</v>
          </cell>
          <cell r="F364">
            <v>0</v>
          </cell>
          <cell r="G364">
            <v>32.070500000000003</v>
          </cell>
          <cell r="H364">
            <v>39.1892</v>
          </cell>
          <cell r="I364">
            <v>31.301500000000001</v>
          </cell>
          <cell r="J364">
            <v>143.1121</v>
          </cell>
          <cell r="K364">
            <v>71.852400000000003</v>
          </cell>
        </row>
        <row r="365">
          <cell r="A365" t="str">
            <v>E9775</v>
          </cell>
          <cell r="B365" t="str">
            <v>Escavadeira hidráulica com martelo hidráulico de 1.700 kg - 103 kW</v>
          </cell>
          <cell r="C365">
            <v>1953281.2753999999</v>
          </cell>
          <cell r="D365">
            <v>223.2321</v>
          </cell>
          <cell r="E365">
            <v>38.7378</v>
          </cell>
          <cell r="F365">
            <v>0</v>
          </cell>
          <cell r="G365">
            <v>279.04020000000003</v>
          </cell>
          <cell r="H365">
            <v>69.594499999999996</v>
          </cell>
          <cell r="I365">
            <v>31.301500000000001</v>
          </cell>
          <cell r="J365">
            <v>641.90610000000004</v>
          </cell>
          <cell r="K365">
            <v>293.27140000000003</v>
          </cell>
        </row>
        <row r="366">
          <cell r="A366" t="str">
            <v>E9776</v>
          </cell>
          <cell r="B366" t="str">
            <v>Grupo gerador - 174 kVA</v>
          </cell>
          <cell r="C366">
            <v>185242.7611</v>
          </cell>
          <cell r="D366">
            <v>9.2621000000000002</v>
          </cell>
          <cell r="E366">
            <v>3.2656000000000001</v>
          </cell>
          <cell r="F366">
            <v>0</v>
          </cell>
          <cell r="G366">
            <v>6.6158000000000001</v>
          </cell>
          <cell r="H366">
            <v>137.26599999999999</v>
          </cell>
          <cell r="I366">
            <v>0</v>
          </cell>
          <cell r="J366">
            <v>156.40950000000001</v>
          </cell>
          <cell r="K366">
            <v>12.527699999999999</v>
          </cell>
        </row>
        <row r="367">
          <cell r="A367" t="str">
            <v>E9777</v>
          </cell>
          <cell r="B367" t="str">
            <v>Extrusora de barreira de concreto - 74 kW</v>
          </cell>
          <cell r="C367">
            <v>5150110.6195</v>
          </cell>
          <cell r="D367">
            <v>360.5077</v>
          </cell>
          <cell r="E367">
            <v>95.328500000000005</v>
          </cell>
          <cell r="F367">
            <v>0</v>
          </cell>
          <cell r="G367">
            <v>463.51</v>
          </cell>
          <cell r="H367">
            <v>57.692300000000003</v>
          </cell>
          <cell r="I367">
            <v>31.301500000000001</v>
          </cell>
          <cell r="J367">
            <v>1008.34</v>
          </cell>
          <cell r="K367">
            <v>487.1377</v>
          </cell>
        </row>
        <row r="368">
          <cell r="A368" t="str">
            <v>E9778</v>
          </cell>
          <cell r="B368" t="str">
            <v>Grupo gerador - 338 kVA</v>
          </cell>
          <cell r="C368">
            <v>256233.4547</v>
          </cell>
          <cell r="D368">
            <v>12.8117</v>
          </cell>
          <cell r="E368">
            <v>4.5170000000000003</v>
          </cell>
          <cell r="F368">
            <v>0</v>
          </cell>
          <cell r="G368">
            <v>9.1511999999999993</v>
          </cell>
          <cell r="H368">
            <v>266.6318</v>
          </cell>
          <cell r="I368">
            <v>0</v>
          </cell>
          <cell r="J368">
            <v>293.11169999999998</v>
          </cell>
          <cell r="K368">
            <v>17.328700000000001</v>
          </cell>
        </row>
        <row r="369">
          <cell r="A369" t="str">
            <v>E9779</v>
          </cell>
          <cell r="B369" t="str">
            <v>Grupo gerador - 113 kVA</v>
          </cell>
          <cell r="C369">
            <v>122032.05469999999</v>
          </cell>
          <cell r="D369">
            <v>6.1016000000000004</v>
          </cell>
          <cell r="E369">
            <v>2.1513</v>
          </cell>
          <cell r="F369">
            <v>0</v>
          </cell>
          <cell r="G369">
            <v>4.3582999999999998</v>
          </cell>
          <cell r="H369">
            <v>88.877300000000005</v>
          </cell>
          <cell r="I369">
            <v>0</v>
          </cell>
          <cell r="J369">
            <v>101.4885</v>
          </cell>
          <cell r="K369">
            <v>8.2529000000000003</v>
          </cell>
        </row>
        <row r="370">
          <cell r="A370" t="str">
            <v>E9780</v>
          </cell>
          <cell r="B370" t="str">
            <v>Misturador automático para grauteamento com capacidade de 20 m³/h - 7 kW</v>
          </cell>
          <cell r="C370">
            <v>256100.10949999999</v>
          </cell>
          <cell r="D370">
            <v>20.488</v>
          </cell>
          <cell r="E370">
            <v>4.7404000000000002</v>
          </cell>
          <cell r="F370">
            <v>0</v>
          </cell>
          <cell r="G370">
            <v>20.488</v>
          </cell>
          <cell r="H370">
            <v>6.9127000000000001</v>
          </cell>
          <cell r="I370">
            <v>23.599900000000002</v>
          </cell>
          <cell r="J370">
            <v>76.228999999999999</v>
          </cell>
          <cell r="K370">
            <v>48.828299999999999</v>
          </cell>
        </row>
        <row r="371">
          <cell r="A371" t="str">
            <v>E9781</v>
          </cell>
          <cell r="B371" t="str">
            <v>Misturador com bomba para grauteamento tipo Flex E ou similar - 25 kW</v>
          </cell>
          <cell r="C371">
            <v>578205.6777</v>
          </cell>
          <cell r="D371">
            <v>46.256500000000003</v>
          </cell>
          <cell r="E371">
            <v>10.7026</v>
          </cell>
          <cell r="F371">
            <v>0</v>
          </cell>
          <cell r="G371">
            <v>46.256500000000003</v>
          </cell>
          <cell r="H371">
            <v>0</v>
          </cell>
          <cell r="I371">
            <v>23.599900000000002</v>
          </cell>
          <cell r="J371">
            <v>126.8155</v>
          </cell>
          <cell r="K371">
            <v>80.558999999999997</v>
          </cell>
        </row>
        <row r="372">
          <cell r="A372" t="str">
            <v>E9782</v>
          </cell>
          <cell r="B372" t="str">
            <v>Perfuratriz pneumática com avanço de coluna de 33,5 kg com capacidade de 2.280 gpm</v>
          </cell>
          <cell r="C372">
            <v>45951.2857</v>
          </cell>
          <cell r="D372">
            <v>3.6760999999999999</v>
          </cell>
          <cell r="E372">
            <v>0.85060000000000002</v>
          </cell>
          <cell r="F372">
            <v>0</v>
          </cell>
          <cell r="G372">
            <v>3.6760999999999999</v>
          </cell>
          <cell r="H372">
            <v>0</v>
          </cell>
          <cell r="I372">
            <v>23.599900000000002</v>
          </cell>
          <cell r="J372">
            <v>31.802700000000002</v>
          </cell>
          <cell r="K372">
            <v>28.1266</v>
          </cell>
        </row>
        <row r="373">
          <cell r="A373" t="str">
            <v>E9784</v>
          </cell>
          <cell r="B373" t="str">
            <v>Plataforma autopropelida com alcance de 12 m com capacidade de 700 kg - 24 kW</v>
          </cell>
          <cell r="C373">
            <v>567332.52119999996</v>
          </cell>
          <cell r="D373">
            <v>37.822200000000002</v>
          </cell>
          <cell r="E373">
            <v>10.2096</v>
          </cell>
          <cell r="F373">
            <v>0</v>
          </cell>
          <cell r="G373">
            <v>37.822200000000002</v>
          </cell>
          <cell r="H373">
            <v>18.710999999999999</v>
          </cell>
          <cell r="I373">
            <v>23.599900000000002</v>
          </cell>
          <cell r="J373">
            <v>128.16489999999999</v>
          </cell>
          <cell r="K373">
            <v>71.631699999999995</v>
          </cell>
        </row>
        <row r="374">
          <cell r="A374" t="str">
            <v>E9785</v>
          </cell>
          <cell r="B374" t="str">
            <v>Guindaste móvel sobre pneus com 2 eixos com capacidade máxima de 55 t - 186 kW</v>
          </cell>
          <cell r="C374">
            <v>2261379.06</v>
          </cell>
          <cell r="D374">
            <v>113.069</v>
          </cell>
          <cell r="E374">
            <v>39.864899999999999</v>
          </cell>
          <cell r="F374">
            <v>16.152699999999999</v>
          </cell>
          <cell r="G374">
            <v>145.37440000000001</v>
          </cell>
          <cell r="H374">
            <v>48.336799999999997</v>
          </cell>
          <cell r="I374">
            <v>32.9358</v>
          </cell>
          <cell r="J374">
            <v>395.73360000000002</v>
          </cell>
          <cell r="K374">
            <v>202.0224</v>
          </cell>
        </row>
        <row r="375">
          <cell r="A375" t="str">
            <v>E9788</v>
          </cell>
          <cell r="B375" t="str">
            <v>Misturador de argamassa com capacidade de 0,250 m³ - 3,70 kW</v>
          </cell>
          <cell r="C375">
            <v>21288.781299999999</v>
          </cell>
          <cell r="D375">
            <v>1.7031000000000001</v>
          </cell>
          <cell r="E375">
            <v>0.39410000000000001</v>
          </cell>
          <cell r="F375">
            <v>0</v>
          </cell>
          <cell r="G375">
            <v>1.7031000000000001</v>
          </cell>
          <cell r="H375">
            <v>3.6537999999999999</v>
          </cell>
          <cell r="I375">
            <v>23.599900000000002</v>
          </cell>
          <cell r="J375">
            <v>31.053999999999998</v>
          </cell>
          <cell r="K375">
            <v>25.697099999999999</v>
          </cell>
        </row>
        <row r="376">
          <cell r="A376" t="str">
            <v>E9789</v>
          </cell>
          <cell r="B376" t="str">
            <v>Carro manual modelo plataforma de 150 x 80 cm com capacidade de 800 kg</v>
          </cell>
          <cell r="C376">
            <v>1708.8897999999999</v>
          </cell>
          <cell r="D376">
            <v>0.30759999999999998</v>
          </cell>
          <cell r="E376">
            <v>6.3299999999999995E-2</v>
          </cell>
          <cell r="F376">
            <v>0</v>
          </cell>
          <cell r="G376">
            <v>0.1709</v>
          </cell>
          <cell r="H376">
            <v>0</v>
          </cell>
          <cell r="I376">
            <v>0</v>
          </cell>
          <cell r="J376">
            <v>0.54179999999999995</v>
          </cell>
          <cell r="K376">
            <v>0.37090000000000001</v>
          </cell>
        </row>
        <row r="377">
          <cell r="A377" t="str">
            <v>E9790</v>
          </cell>
          <cell r="B377" t="str">
            <v>Bomba para concreto projetado via úmida com capacidade de 10 m³/h - 14,70 kW</v>
          </cell>
          <cell r="C377">
            <v>304558.69660000002</v>
          </cell>
          <cell r="D377">
            <v>24.364699999999999</v>
          </cell>
          <cell r="E377">
            <v>5.6374000000000004</v>
          </cell>
          <cell r="F377">
            <v>0</v>
          </cell>
          <cell r="G377">
            <v>24.364699999999999</v>
          </cell>
          <cell r="H377">
            <v>14.5166</v>
          </cell>
          <cell r="I377">
            <v>41.786900000000003</v>
          </cell>
          <cell r="J377">
            <v>110.6703</v>
          </cell>
          <cell r="K377">
            <v>71.789000000000001</v>
          </cell>
        </row>
        <row r="378">
          <cell r="A378" t="str">
            <v>E9791</v>
          </cell>
          <cell r="B378" t="str">
            <v>Bomba pneumática para injeção de resina com capacidade de 0,18 m³/h</v>
          </cell>
          <cell r="C378">
            <v>46618.267</v>
          </cell>
          <cell r="D378">
            <v>3.7294999999999998</v>
          </cell>
          <cell r="E378">
            <v>0.8629</v>
          </cell>
          <cell r="F378">
            <v>0</v>
          </cell>
          <cell r="G378">
            <v>3.2633000000000001</v>
          </cell>
          <cell r="H378">
            <v>0</v>
          </cell>
          <cell r="I378">
            <v>0</v>
          </cell>
          <cell r="J378">
            <v>7.8556999999999997</v>
          </cell>
          <cell r="K378">
            <v>4.5923999999999996</v>
          </cell>
        </row>
        <row r="379">
          <cell r="A379" t="str">
            <v>E9793</v>
          </cell>
          <cell r="B379" t="str">
            <v>Robot para concreto projetado com capacidade de 30 m³/h - 70 kW - com compressor diesel</v>
          </cell>
          <cell r="C379">
            <v>5421442.7522999998</v>
          </cell>
          <cell r="D379">
            <v>433.71539999999999</v>
          </cell>
          <cell r="E379">
            <v>100.3509</v>
          </cell>
          <cell r="F379">
            <v>0</v>
          </cell>
          <cell r="G379">
            <v>433.71539999999999</v>
          </cell>
          <cell r="H379">
            <v>69.126800000000003</v>
          </cell>
          <cell r="I379">
            <v>41.786900000000003</v>
          </cell>
          <cell r="J379">
            <v>1078.6954000000001</v>
          </cell>
          <cell r="K379">
            <v>575.85320000000002</v>
          </cell>
        </row>
        <row r="380">
          <cell r="A380" t="str">
            <v>E9795</v>
          </cell>
          <cell r="B380" t="str">
            <v>Perfuratriz de superfície sobre pneus com martelo de topo e controle remoto via rádio - 60 kW</v>
          </cell>
          <cell r="C380">
            <v>1507055.8196</v>
          </cell>
          <cell r="D380">
            <v>100.4704</v>
          </cell>
          <cell r="E380">
            <v>27.120699999999999</v>
          </cell>
          <cell r="F380">
            <v>0</v>
          </cell>
          <cell r="G380">
            <v>100.4704</v>
          </cell>
          <cell r="H380">
            <v>46.777500000000003</v>
          </cell>
          <cell r="I380">
            <v>31.301500000000001</v>
          </cell>
          <cell r="J380">
            <v>306.14049999999997</v>
          </cell>
          <cell r="K380">
            <v>158.89259999999999</v>
          </cell>
        </row>
        <row r="381">
          <cell r="A381" t="str">
            <v>E9797</v>
          </cell>
          <cell r="B381" t="str">
            <v>Jumbo eletro-hidráulico com 3 braços - 155 kW/237 kW</v>
          </cell>
          <cell r="C381">
            <v>12139630.760199999</v>
          </cell>
          <cell r="D381">
            <v>809.30870000000004</v>
          </cell>
          <cell r="E381">
            <v>218.46279999999999</v>
          </cell>
          <cell r="F381">
            <v>0</v>
          </cell>
          <cell r="G381">
            <v>1011.6359</v>
          </cell>
          <cell r="H381">
            <v>169.17859999999999</v>
          </cell>
          <cell r="I381">
            <v>41.786900000000003</v>
          </cell>
          <cell r="J381">
            <v>2250.3728999999998</v>
          </cell>
          <cell r="K381">
            <v>1069.5583999999999</v>
          </cell>
        </row>
        <row r="382">
          <cell r="A382" t="str">
            <v>E9798</v>
          </cell>
          <cell r="B382" t="str">
            <v>Perfuratriz hidráulica rotopercussiva - 123 kW</v>
          </cell>
          <cell r="C382">
            <v>1627543.6952</v>
          </cell>
          <cell r="D382">
            <v>108.5029</v>
          </cell>
          <cell r="E382">
            <v>29.289000000000001</v>
          </cell>
          <cell r="F382">
            <v>0</v>
          </cell>
          <cell r="G382">
            <v>108.5029</v>
          </cell>
          <cell r="H382">
            <v>95.893900000000002</v>
          </cell>
          <cell r="I382">
            <v>31.301500000000001</v>
          </cell>
          <cell r="J382">
            <v>373.49020000000002</v>
          </cell>
          <cell r="K382">
            <v>169.0934</v>
          </cell>
        </row>
        <row r="383">
          <cell r="A383" t="str">
            <v>E9013</v>
          </cell>
          <cell r="B383" t="str">
            <v>Caminhão tanque de asfalto com capacidade de 31.000 l - 265 kW</v>
          </cell>
          <cell r="C383"/>
          <cell r="D383"/>
          <cell r="E383"/>
          <cell r="F383"/>
          <cell r="G383"/>
          <cell r="H383"/>
          <cell r="I383"/>
          <cell r="J383">
            <v>426.62580000000003</v>
          </cell>
          <cell r="K383">
            <v>99.595399999999998</v>
          </cell>
        </row>
        <row r="384">
          <cell r="A384" t="str">
            <v>A9335</v>
          </cell>
          <cell r="B384" t="str">
            <v>Cavalo mecânico estradeiro 6 x 2, PBT 23.000 kg - 265 kW - condição de trabalho severa - motorista de caminhão</v>
          </cell>
          <cell r="C384">
            <v>841998</v>
          </cell>
          <cell r="D384">
            <v>36.085599999999999</v>
          </cell>
          <cell r="E384">
            <v>14.8432</v>
          </cell>
          <cell r="F384">
            <v>6.0143000000000004</v>
          </cell>
          <cell r="G384">
            <v>54.128399999999999</v>
          </cell>
          <cell r="H384">
            <v>261.69409999999999</v>
          </cell>
          <cell r="I384">
            <v>27.554600000000001</v>
          </cell>
          <cell r="J384">
            <v>400.3202</v>
          </cell>
          <cell r="K384">
            <v>84.497699999999995</v>
          </cell>
        </row>
        <row r="385">
          <cell r="A385" t="str">
            <v>A9364</v>
          </cell>
          <cell r="B385" t="str">
            <v>Tanque isotérmico de asfalto com capacidade de 31.000 l</v>
          </cell>
          <cell r="C385">
            <v>280198</v>
          </cell>
          <cell r="D385">
            <v>11.2079</v>
          </cell>
          <cell r="E385">
            <v>3.8898000000000001</v>
          </cell>
          <cell r="F385">
            <v>0</v>
          </cell>
          <cell r="G385">
            <v>11.2079</v>
          </cell>
          <cell r="H385">
            <v>0</v>
          </cell>
          <cell r="I385">
            <v>0</v>
          </cell>
          <cell r="J385">
            <v>26.305599999999998</v>
          </cell>
          <cell r="K385">
            <v>15.0977</v>
          </cell>
        </row>
        <row r="386">
          <cell r="A386" t="str">
            <v>E9018</v>
          </cell>
          <cell r="B386" t="str">
            <v>Cavalo mecânico com dolly intermediário e semirreboque de 4 eixos com capacidade de 53 t - 323 kW</v>
          </cell>
          <cell r="C386"/>
          <cell r="D386"/>
          <cell r="E386"/>
          <cell r="F386"/>
          <cell r="G386"/>
          <cell r="H386"/>
          <cell r="I386"/>
          <cell r="J386">
            <v>495.54379999999998</v>
          </cell>
          <cell r="K386">
            <v>156.04939999999999</v>
          </cell>
        </row>
        <row r="387">
          <cell r="A387" t="str">
            <v>A9324</v>
          </cell>
          <cell r="B387" t="str">
            <v>Cavalo mecânico estradeiro 6 x 4, PBT 23.000 kg - 323 kW - motorista de veículo especial</v>
          </cell>
          <cell r="C387">
            <v>897141</v>
          </cell>
          <cell r="D387">
            <v>38.448900000000002</v>
          </cell>
          <cell r="E387">
            <v>15.815300000000001</v>
          </cell>
          <cell r="F387">
            <v>6.4081999999999999</v>
          </cell>
          <cell r="G387">
            <v>57.673400000000001</v>
          </cell>
          <cell r="H387">
            <v>235.03100000000001</v>
          </cell>
          <cell r="I387">
            <v>32.9358</v>
          </cell>
          <cell r="J387">
            <v>386.31259999999997</v>
          </cell>
          <cell r="K387">
            <v>93.608199999999997</v>
          </cell>
        </row>
        <row r="388">
          <cell r="A388" t="str">
            <v>A9355</v>
          </cell>
          <cell r="B388" t="str">
            <v>Semirreboque com 4 eixos</v>
          </cell>
          <cell r="C388">
            <v>533596</v>
          </cell>
          <cell r="D388">
            <v>35.573099999999997</v>
          </cell>
          <cell r="E388">
            <v>17.833200000000001</v>
          </cell>
          <cell r="F388">
            <v>0</v>
          </cell>
          <cell r="G388">
            <v>40.0197</v>
          </cell>
          <cell r="H388">
            <v>0</v>
          </cell>
          <cell r="I388">
            <v>0</v>
          </cell>
          <cell r="J388">
            <v>93.426000000000002</v>
          </cell>
          <cell r="K388">
            <v>53.406300000000002</v>
          </cell>
        </row>
        <row r="389">
          <cell r="A389" t="str">
            <v>A9382</v>
          </cell>
          <cell r="B389" t="str">
            <v>Dolly intermediário com 2 eixos para semirreboque</v>
          </cell>
          <cell r="C389">
            <v>90270</v>
          </cell>
          <cell r="D389">
            <v>6.0179999999999998</v>
          </cell>
          <cell r="E389">
            <v>3.0169000000000001</v>
          </cell>
          <cell r="F389">
            <v>0</v>
          </cell>
          <cell r="G389">
            <v>6.7702999999999998</v>
          </cell>
          <cell r="H389">
            <v>0</v>
          </cell>
          <cell r="I389">
            <v>0</v>
          </cell>
          <cell r="J389">
            <v>15.805199999999999</v>
          </cell>
          <cell r="K389">
            <v>9.0349000000000004</v>
          </cell>
        </row>
        <row r="390">
          <cell r="A390" t="str">
            <v>E9027</v>
          </cell>
          <cell r="B390" t="str">
            <v>Caminhão distribuidor de cimento e cal com capacidade de 17 m³ - 210 kW</v>
          </cell>
          <cell r="C390"/>
          <cell r="D390"/>
          <cell r="E390"/>
          <cell r="F390"/>
          <cell r="G390"/>
          <cell r="H390"/>
          <cell r="I390"/>
          <cell r="J390">
            <v>434.50319999999999</v>
          </cell>
          <cell r="K390">
            <v>131.05269999999999</v>
          </cell>
        </row>
        <row r="391">
          <cell r="A391" t="str">
            <v>A9333</v>
          </cell>
          <cell r="B391" t="str">
            <v>Caminhão plataforma 8 x 2, PBTC 36.000 kg e distância entre eixos 4,8 m - 210 kW - motorista de caminhão</v>
          </cell>
          <cell r="C391">
            <v>778404</v>
          </cell>
          <cell r="D391">
            <v>33.360199999999999</v>
          </cell>
          <cell r="E391">
            <v>13.722200000000001</v>
          </cell>
          <cell r="F391">
            <v>5.56</v>
          </cell>
          <cell r="G391">
            <v>50.040300000000002</v>
          </cell>
          <cell r="H391">
            <v>207.38030000000001</v>
          </cell>
          <cell r="I391">
            <v>27.554600000000001</v>
          </cell>
          <cell r="J391">
            <v>337.61759999999998</v>
          </cell>
          <cell r="K391">
            <v>80.197000000000003</v>
          </cell>
        </row>
        <row r="392">
          <cell r="A392" t="str">
            <v>A9365</v>
          </cell>
          <cell r="B392" t="str">
            <v>Distribuidor de cimento montado sobre chassi com capacidade de 17 m³</v>
          </cell>
          <cell r="C392">
            <v>542130</v>
          </cell>
          <cell r="D392">
            <v>40.915500000000002</v>
          </cell>
          <cell r="E392">
            <v>9.9402000000000008</v>
          </cell>
          <cell r="F392">
            <v>0</v>
          </cell>
          <cell r="G392">
            <v>46.029899999999998</v>
          </cell>
          <cell r="H392">
            <v>0</v>
          </cell>
          <cell r="I392">
            <v>0</v>
          </cell>
          <cell r="J392">
            <v>96.885599999999997</v>
          </cell>
          <cell r="K392">
            <v>50.855699999999999</v>
          </cell>
        </row>
        <row r="393">
          <cell r="A393" t="str">
            <v>E9037</v>
          </cell>
          <cell r="B393" t="str">
            <v>Plataforma de inspeção sob pontes montada em caminhão com capacidade de 500 kg e alcance de 15 m - 188 kW</v>
          </cell>
          <cell r="C393"/>
          <cell r="D393"/>
          <cell r="E393"/>
          <cell r="F393"/>
          <cell r="G393"/>
          <cell r="H393"/>
          <cell r="I393"/>
          <cell r="J393">
            <v>664.62840000000006</v>
          </cell>
          <cell r="K393">
            <v>281.14</v>
          </cell>
        </row>
        <row r="394">
          <cell r="A394" t="str">
            <v>A9334</v>
          </cell>
          <cell r="B394" t="str">
            <v>Caminhão plataforma 8 x 2, PBT 29.000 kg e distância entre eixos 4,8 m - 188 kW - condição de trabalho severa - motorista de veículo especial</v>
          </cell>
          <cell r="C394">
            <v>769751</v>
          </cell>
          <cell r="D394">
            <v>32.9893</v>
          </cell>
          <cell r="E394">
            <v>13.569599999999999</v>
          </cell>
          <cell r="F394">
            <v>5.4981999999999998</v>
          </cell>
          <cell r="G394">
            <v>49.484000000000002</v>
          </cell>
          <cell r="H394">
            <v>185.65469999999999</v>
          </cell>
          <cell r="I394">
            <v>32.9358</v>
          </cell>
          <cell r="J394">
            <v>320.13159999999999</v>
          </cell>
          <cell r="K394">
            <v>84.992900000000006</v>
          </cell>
        </row>
        <row r="395">
          <cell r="A395" t="str">
            <v>A9378</v>
          </cell>
          <cell r="B395" t="str">
            <v>Plataforma telescópica para inspeção de pontes montada sobre chassi com capacidade de 500 kg</v>
          </cell>
          <cell r="C395">
            <v>2307662</v>
          </cell>
          <cell r="D395">
            <v>131.8664</v>
          </cell>
          <cell r="E395">
            <v>40.680799999999998</v>
          </cell>
          <cell r="F395">
            <v>0</v>
          </cell>
          <cell r="G395">
            <v>148.34970000000001</v>
          </cell>
          <cell r="H395">
            <v>0</v>
          </cell>
          <cell r="I395">
            <v>23.599900000000002</v>
          </cell>
          <cell r="J395">
            <v>344.49680000000001</v>
          </cell>
          <cell r="K395">
            <v>196.14709999999999</v>
          </cell>
        </row>
        <row r="396">
          <cell r="A396" t="str">
            <v>E9041</v>
          </cell>
          <cell r="B396" t="str">
            <v>Caminhão carroceria com guindauto com capacidade de 45 t.m - 188 kW</v>
          </cell>
          <cell r="C396"/>
          <cell r="D396"/>
          <cell r="E396"/>
          <cell r="F396"/>
          <cell r="G396"/>
          <cell r="H396"/>
          <cell r="I396"/>
          <cell r="J396">
            <v>375.34960000000001</v>
          </cell>
          <cell r="K396">
            <v>127.4387</v>
          </cell>
        </row>
        <row r="397">
          <cell r="A397" t="str">
            <v>A9313</v>
          </cell>
          <cell r="B397" t="str">
            <v>Caminhão plataforma 6 x 2, PBT 23.000 kg e distância entre eixos 5,4 m - 188 kW - motorista de veículo especial</v>
          </cell>
          <cell r="C397">
            <v>568153</v>
          </cell>
          <cell r="D397">
            <v>24.349399999999999</v>
          </cell>
          <cell r="E397">
            <v>10.015700000000001</v>
          </cell>
          <cell r="F397">
            <v>4.0582000000000003</v>
          </cell>
          <cell r="G397">
            <v>36.524099999999997</v>
          </cell>
          <cell r="H397">
            <v>185.65469999999999</v>
          </cell>
          <cell r="I397">
            <v>32.9358</v>
          </cell>
          <cell r="J397">
            <v>293.53789999999998</v>
          </cell>
          <cell r="K397">
            <v>71.359099999999998</v>
          </cell>
        </row>
        <row r="398">
          <cell r="A398" t="str">
            <v>A9351</v>
          </cell>
          <cell r="B398" t="str">
            <v>Carroceria de madeira com capacidade de 11 t</v>
          </cell>
          <cell r="C398">
            <v>36108</v>
          </cell>
          <cell r="D398">
            <v>2.4902000000000002</v>
          </cell>
          <cell r="E398">
            <v>0.65300000000000002</v>
          </cell>
          <cell r="F398">
            <v>0</v>
          </cell>
          <cell r="G398">
            <v>2.4902000000000002</v>
          </cell>
          <cell r="H398">
            <v>0</v>
          </cell>
          <cell r="I398">
            <v>0</v>
          </cell>
          <cell r="J398">
            <v>5.6334</v>
          </cell>
          <cell r="K398">
            <v>3.1432000000000002</v>
          </cell>
        </row>
        <row r="399">
          <cell r="A399" t="str">
            <v>A9373</v>
          </cell>
          <cell r="B399" t="str">
            <v>Guindaste articulado montado sobre chassi com capacidade de 45 t.m</v>
          </cell>
          <cell r="C399">
            <v>337008</v>
          </cell>
          <cell r="D399">
            <v>23.241900000000001</v>
          </cell>
          <cell r="E399">
            <v>6.0945999999999998</v>
          </cell>
          <cell r="F399">
            <v>0</v>
          </cell>
          <cell r="G399">
            <v>23.241900000000001</v>
          </cell>
          <cell r="H399">
            <v>0</v>
          </cell>
          <cell r="I399">
            <v>23.599900000000002</v>
          </cell>
          <cell r="J399">
            <v>76.178299999999993</v>
          </cell>
          <cell r="K399">
            <v>52.936399999999999</v>
          </cell>
        </row>
        <row r="400">
          <cell r="A400" t="str">
            <v>E9082</v>
          </cell>
          <cell r="B400" t="str">
            <v>Bate-estaca hidráulico para defensas montado em caminhão guindauto com capacidade de 20 t.m e carroceria de 4 t - 136 kW</v>
          </cell>
          <cell r="C400"/>
          <cell r="D400"/>
          <cell r="E400"/>
          <cell r="F400"/>
          <cell r="G400"/>
          <cell r="H400"/>
          <cell r="I400"/>
          <cell r="J400">
            <v>336.83909999999997</v>
          </cell>
          <cell r="K400">
            <v>144.33750000000001</v>
          </cell>
        </row>
        <row r="401">
          <cell r="A401" t="str">
            <v>A9323</v>
          </cell>
          <cell r="B401" t="str">
            <v>Caminhão plataforma 4 x 2, PBT 14.300 kg e distância entre eixos 4,8 m - 136 kW - condição de trabalho severa - motorista de caminhão</v>
          </cell>
          <cell r="C401">
            <v>468946</v>
          </cell>
          <cell r="D401">
            <v>20.0977</v>
          </cell>
          <cell r="E401">
            <v>8.2667999999999999</v>
          </cell>
          <cell r="F401">
            <v>3.3496000000000001</v>
          </cell>
          <cell r="G401">
            <v>30.1465</v>
          </cell>
          <cell r="H401">
            <v>134.30340000000001</v>
          </cell>
          <cell r="I401">
            <v>27.554600000000001</v>
          </cell>
          <cell r="J401">
            <v>223.71860000000001</v>
          </cell>
          <cell r="K401">
            <v>59.268700000000003</v>
          </cell>
        </row>
        <row r="402">
          <cell r="A402" t="str">
            <v>A9347</v>
          </cell>
          <cell r="B402" t="str">
            <v>Carroceria de madeira com capacidade de 4 t</v>
          </cell>
          <cell r="C402">
            <v>27081</v>
          </cell>
          <cell r="D402">
            <v>1.8676999999999999</v>
          </cell>
          <cell r="E402">
            <v>0.48970000000000002</v>
          </cell>
          <cell r="F402">
            <v>0</v>
          </cell>
          <cell r="G402">
            <v>1.8676999999999999</v>
          </cell>
          <cell r="H402">
            <v>0</v>
          </cell>
          <cell r="I402">
            <v>0</v>
          </cell>
          <cell r="J402">
            <v>4.2251000000000003</v>
          </cell>
          <cell r="K402">
            <v>2.3574000000000002</v>
          </cell>
        </row>
        <row r="403">
          <cell r="A403" t="str">
            <v>A9372</v>
          </cell>
          <cell r="B403" t="str">
            <v>Guindaste articulado montado sobre chassi com capacidade de 20 t.m</v>
          </cell>
          <cell r="C403">
            <v>220660</v>
          </cell>
          <cell r="D403">
            <v>15.2179</v>
          </cell>
          <cell r="E403">
            <v>3.9904999999999999</v>
          </cell>
          <cell r="F403">
            <v>0</v>
          </cell>
          <cell r="G403">
            <v>15.2179</v>
          </cell>
          <cell r="H403">
            <v>0</v>
          </cell>
          <cell r="I403">
            <v>23.599900000000002</v>
          </cell>
          <cell r="J403">
            <v>58.026200000000003</v>
          </cell>
          <cell r="K403">
            <v>42.808300000000003</v>
          </cell>
        </row>
        <row r="404">
          <cell r="A404" t="str">
            <v>A9379</v>
          </cell>
          <cell r="B404" t="str">
            <v>Bate-estaca hidráulico para defensas metálicas montada sobre chassi</v>
          </cell>
          <cell r="C404">
            <v>205615</v>
          </cell>
          <cell r="D404">
            <v>11.6515</v>
          </cell>
          <cell r="E404">
            <v>4.6516999999999999</v>
          </cell>
          <cell r="F404">
            <v>0</v>
          </cell>
          <cell r="G404">
            <v>10.966100000000001</v>
          </cell>
          <cell r="H404">
            <v>0</v>
          </cell>
          <cell r="I404">
            <v>23.599900000000002</v>
          </cell>
          <cell r="J404">
            <v>50.869199999999999</v>
          </cell>
          <cell r="K404">
            <v>39.903100000000002</v>
          </cell>
        </row>
        <row r="405">
          <cell r="A405" t="str">
            <v>E9097</v>
          </cell>
          <cell r="B405" t="str">
            <v>Caminhão de resgate de veículos leves com plataforma com capacidade de 4 t - 115 kW</v>
          </cell>
          <cell r="C405"/>
          <cell r="D405"/>
          <cell r="E405"/>
          <cell r="F405"/>
          <cell r="G405"/>
          <cell r="H405"/>
          <cell r="I405"/>
          <cell r="J405">
            <v>205.005</v>
          </cell>
          <cell r="K405">
            <v>63.180900000000001</v>
          </cell>
        </row>
        <row r="406">
          <cell r="A406" t="str">
            <v>A9326</v>
          </cell>
          <cell r="B406" t="str">
            <v>Caminhão plataforma 4 x 2 PBT 9.600 kg e distância entre eixos 3,7 m - 115 kW - motorista de veículo especial</v>
          </cell>
          <cell r="C406">
            <v>367214</v>
          </cell>
          <cell r="D406">
            <v>15.7377</v>
          </cell>
          <cell r="E406">
            <v>6.4734999999999996</v>
          </cell>
          <cell r="F406">
            <v>2.6230000000000002</v>
          </cell>
          <cell r="G406">
            <v>23.6066</v>
          </cell>
          <cell r="H406">
            <v>113.5654</v>
          </cell>
          <cell r="I406">
            <v>32.9358</v>
          </cell>
          <cell r="J406">
            <v>194.94200000000001</v>
          </cell>
          <cell r="K406">
            <v>57.77</v>
          </cell>
        </row>
        <row r="407">
          <cell r="A407" t="str">
            <v>A9374</v>
          </cell>
          <cell r="B407" t="str">
            <v>Plataforma hidráulica para resgate de veículos montada sobre chassi com capacidade de 4 t</v>
          </cell>
          <cell r="C407">
            <v>72366</v>
          </cell>
          <cell r="D407">
            <v>4.1352000000000002</v>
          </cell>
          <cell r="E407">
            <v>1.2757000000000001</v>
          </cell>
          <cell r="F407">
            <v>0</v>
          </cell>
          <cell r="G407">
            <v>4.6520999999999999</v>
          </cell>
          <cell r="H407">
            <v>0</v>
          </cell>
          <cell r="I407">
            <v>0</v>
          </cell>
          <cell r="J407">
            <v>10.063000000000001</v>
          </cell>
          <cell r="K407">
            <v>5.4108999999999998</v>
          </cell>
        </row>
        <row r="408">
          <cell r="A408" t="str">
            <v>E9098</v>
          </cell>
          <cell r="B408" t="str">
            <v>Caminhão de resgate de veículos de porte médio com capacidade do guincho de 20 t - 136 kW</v>
          </cell>
          <cell r="C408"/>
          <cell r="D408"/>
          <cell r="E408"/>
          <cell r="F408"/>
          <cell r="G408"/>
          <cell r="H408"/>
          <cell r="I408"/>
          <cell r="J408">
            <v>282.23390000000001</v>
          </cell>
          <cell r="K408">
            <v>104.1341</v>
          </cell>
        </row>
        <row r="409">
          <cell r="A409" t="str">
            <v>A9306</v>
          </cell>
          <cell r="B409" t="str">
            <v>Caminhão plataforma 4 x 2, PBT 16.000 kg e distância entre eixos 3,6 m - 136 kW - motorista de veículo especial</v>
          </cell>
          <cell r="C409">
            <v>467843</v>
          </cell>
          <cell r="D409">
            <v>20.0504</v>
          </cell>
          <cell r="E409">
            <v>8.2474000000000007</v>
          </cell>
          <cell r="F409">
            <v>3.3416999999999999</v>
          </cell>
          <cell r="G409">
            <v>30.075600000000001</v>
          </cell>
          <cell r="H409">
            <v>134.30340000000001</v>
          </cell>
          <cell r="I409">
            <v>32.9358</v>
          </cell>
          <cell r="J409">
            <v>228.95429999999999</v>
          </cell>
          <cell r="K409">
            <v>64.575299999999999</v>
          </cell>
        </row>
        <row r="410">
          <cell r="A410" t="str">
            <v>A9375</v>
          </cell>
          <cell r="B410" t="str">
            <v>Guincho rebocador para resgate de veículos montada sobre chassi com capacidade de 20 t</v>
          </cell>
          <cell r="C410">
            <v>213435</v>
          </cell>
          <cell r="D410">
            <v>12.196300000000001</v>
          </cell>
          <cell r="E410">
            <v>3.7625999999999999</v>
          </cell>
          <cell r="F410">
            <v>0</v>
          </cell>
          <cell r="G410">
            <v>13.720800000000001</v>
          </cell>
          <cell r="H410">
            <v>0</v>
          </cell>
          <cell r="I410">
            <v>23.599900000000002</v>
          </cell>
          <cell r="J410">
            <v>53.279600000000002</v>
          </cell>
          <cell r="K410">
            <v>39.558799999999998</v>
          </cell>
        </row>
        <row r="411">
          <cell r="A411" t="str">
            <v>E9099</v>
          </cell>
          <cell r="B411" t="str">
            <v>Caminhão de resgate de veículos pesados com dois guinchos com capacidade de 35 t - 240 kW</v>
          </cell>
          <cell r="C411"/>
          <cell r="D411"/>
          <cell r="E411"/>
          <cell r="F411"/>
          <cell r="G411"/>
          <cell r="H411"/>
          <cell r="I411"/>
          <cell r="J411">
            <v>488.10860000000002</v>
          </cell>
          <cell r="K411">
            <v>158.36179999999999</v>
          </cell>
        </row>
        <row r="412">
          <cell r="A412" t="str">
            <v>A9320</v>
          </cell>
          <cell r="B412" t="str">
            <v>Caminhão plataforma 6 x 2, PBT 23.000 kg e distância entre eixos 4,8 m - 240 kW - motorista de veículo especial</v>
          </cell>
          <cell r="C412">
            <v>845849</v>
          </cell>
          <cell r="D412">
            <v>36.250700000000002</v>
          </cell>
          <cell r="E412">
            <v>14.911099999999999</v>
          </cell>
          <cell r="F412">
            <v>6.0418000000000003</v>
          </cell>
          <cell r="G412">
            <v>54.375999999999998</v>
          </cell>
          <cell r="H412">
            <v>237.006</v>
          </cell>
          <cell r="I412">
            <v>32.9358</v>
          </cell>
          <cell r="J412">
            <v>381.52140000000003</v>
          </cell>
          <cell r="K412">
            <v>90.139399999999995</v>
          </cell>
        </row>
        <row r="413">
          <cell r="A413" t="str">
            <v>A9376</v>
          </cell>
          <cell r="B413" t="str">
            <v>Guincho rebocador para resgate de veículos montada sobre chassi com capacidade de 35 t</v>
          </cell>
          <cell r="C413">
            <v>596785</v>
          </cell>
          <cell r="D413">
            <v>34.101999999999997</v>
          </cell>
          <cell r="E413">
            <v>10.5205</v>
          </cell>
          <cell r="F413">
            <v>0</v>
          </cell>
          <cell r="G413">
            <v>38.364800000000002</v>
          </cell>
          <cell r="H413">
            <v>0</v>
          </cell>
          <cell r="I413">
            <v>23.599900000000002</v>
          </cell>
          <cell r="J413">
            <v>106.5872</v>
          </cell>
          <cell r="K413">
            <v>68.222399999999993</v>
          </cell>
        </row>
        <row r="414">
          <cell r="A414" t="str">
            <v>E9100</v>
          </cell>
          <cell r="B414" t="str">
            <v>Cavalo mecânico sem reboque - 210 kW</v>
          </cell>
          <cell r="C414"/>
          <cell r="D414"/>
          <cell r="E414"/>
          <cell r="F414"/>
          <cell r="G414"/>
          <cell r="H414"/>
          <cell r="I414"/>
          <cell r="J414">
            <v>258.33109999999999</v>
          </cell>
          <cell r="K414">
            <v>67.527500000000003</v>
          </cell>
        </row>
        <row r="415">
          <cell r="A415" t="str">
            <v>A9310</v>
          </cell>
          <cell r="B415" t="str">
            <v>Cavalo mecânico 4 x 2, PBT 16.000 kg - 210 kW - motorista de caminhão</v>
          </cell>
          <cell r="C415">
            <v>591066</v>
          </cell>
          <cell r="D415">
            <v>25.331399999999999</v>
          </cell>
          <cell r="E415">
            <v>10.419600000000001</v>
          </cell>
          <cell r="F415">
            <v>4.2218999999999998</v>
          </cell>
          <cell r="G415">
            <v>37.997100000000003</v>
          </cell>
          <cell r="H415">
            <v>152.8065</v>
          </cell>
          <cell r="I415">
            <v>27.554600000000001</v>
          </cell>
          <cell r="J415">
            <v>258.33109999999999</v>
          </cell>
          <cell r="K415">
            <v>67.527500000000003</v>
          </cell>
        </row>
        <row r="416">
          <cell r="A416" t="str">
            <v>E9114</v>
          </cell>
          <cell r="B416" t="str">
            <v>Painel com seta luminosa para montagem em caminhão</v>
          </cell>
          <cell r="C416"/>
          <cell r="D416"/>
          <cell r="E416"/>
          <cell r="F416"/>
          <cell r="G416"/>
          <cell r="H416"/>
          <cell r="I416"/>
          <cell r="J416">
            <v>5.4061000000000003</v>
          </cell>
          <cell r="K416">
            <v>3.7008000000000001</v>
          </cell>
        </row>
        <row r="417">
          <cell r="A417" t="str">
            <v>A9380</v>
          </cell>
          <cell r="B417" t="str">
            <v>Painel com seta luminosa montado sobre chassi</v>
          </cell>
          <cell r="C417">
            <v>34105</v>
          </cell>
          <cell r="D417">
            <v>3.0695000000000001</v>
          </cell>
          <cell r="E417">
            <v>0.63129999999999997</v>
          </cell>
          <cell r="F417">
            <v>0</v>
          </cell>
          <cell r="G417">
            <v>1.7053</v>
          </cell>
          <cell r="H417">
            <v>0</v>
          </cell>
          <cell r="I417">
            <v>0</v>
          </cell>
          <cell r="J417">
            <v>5.4061000000000003</v>
          </cell>
          <cell r="K417">
            <v>3.7008000000000001</v>
          </cell>
        </row>
        <row r="418">
          <cell r="A418" t="str">
            <v>E9115</v>
          </cell>
          <cell r="B418" t="str">
            <v>Amortecedor retrátil (AMC) para montagem em caminhão</v>
          </cell>
          <cell r="C418"/>
          <cell r="D418"/>
          <cell r="E418"/>
          <cell r="F418"/>
          <cell r="G418"/>
          <cell r="H418"/>
          <cell r="I418"/>
          <cell r="J418">
            <v>87.384799999999998</v>
          </cell>
          <cell r="K418">
            <v>47.766500000000001</v>
          </cell>
        </row>
        <row r="419">
          <cell r="A419" t="str">
            <v>A9381</v>
          </cell>
          <cell r="B419" t="str">
            <v>Amortecedor retrátil montado em caminhão</v>
          </cell>
          <cell r="C419">
            <v>440203</v>
          </cell>
          <cell r="D419">
            <v>39.618299999999998</v>
          </cell>
          <cell r="E419">
            <v>8.1481999999999992</v>
          </cell>
          <cell r="F419">
            <v>0</v>
          </cell>
          <cell r="G419">
            <v>39.618299999999998</v>
          </cell>
          <cell r="H419">
            <v>0</v>
          </cell>
          <cell r="I419">
            <v>0</v>
          </cell>
          <cell r="J419">
            <v>87.384799999999998</v>
          </cell>
          <cell r="K419">
            <v>47.766500000000001</v>
          </cell>
        </row>
        <row r="420">
          <cell r="A420" t="str">
            <v>E9145</v>
          </cell>
          <cell r="B420" t="str">
            <v>Caminhão basculante para concreto com capacidade de 7 m³ - 210 kW</v>
          </cell>
          <cell r="C420"/>
          <cell r="D420"/>
          <cell r="E420"/>
          <cell r="F420"/>
          <cell r="G420"/>
          <cell r="H420"/>
          <cell r="I420"/>
          <cell r="J420">
            <v>293.07</v>
          </cell>
          <cell r="K420">
            <v>85.473699999999994</v>
          </cell>
        </row>
        <row r="421">
          <cell r="A421" t="str">
            <v>A9316</v>
          </cell>
          <cell r="B421" t="str">
            <v>Caminhão plataforma 8 x 4, PBT 29.000 kg e distância entre eixos 4,6 m - 210 kW - motorista de caminhão</v>
          </cell>
          <cell r="C421">
            <v>769751</v>
          </cell>
          <cell r="D421">
            <v>32.9893</v>
          </cell>
          <cell r="E421">
            <v>13.569599999999999</v>
          </cell>
          <cell r="F421">
            <v>5.4981999999999998</v>
          </cell>
          <cell r="G421">
            <v>49.484000000000002</v>
          </cell>
          <cell r="H421">
            <v>152.8065</v>
          </cell>
          <cell r="I421">
            <v>27.554600000000001</v>
          </cell>
          <cell r="J421">
            <v>281.90219999999999</v>
          </cell>
          <cell r="K421">
            <v>79.611699999999999</v>
          </cell>
        </row>
        <row r="422">
          <cell r="A422" t="str">
            <v>A9340</v>
          </cell>
          <cell r="B422" t="str">
            <v>Caçamba basculante para concreto com capacidade de 7 m³</v>
          </cell>
          <cell r="C422">
            <v>62490</v>
          </cell>
          <cell r="D422">
            <v>4.7161999999999997</v>
          </cell>
          <cell r="E422">
            <v>1.1457999999999999</v>
          </cell>
          <cell r="F422">
            <v>0</v>
          </cell>
          <cell r="G422">
            <v>5.3057999999999996</v>
          </cell>
          <cell r="H422">
            <v>0</v>
          </cell>
          <cell r="I422">
            <v>0</v>
          </cell>
          <cell r="J422">
            <v>11.1678</v>
          </cell>
          <cell r="K422">
            <v>5.8620000000000001</v>
          </cell>
        </row>
        <row r="423">
          <cell r="A423" t="str">
            <v>E9146</v>
          </cell>
          <cell r="B423" t="str">
            <v>Caminhão silo com capacidade de 30 m³ - 265 kW</v>
          </cell>
          <cell r="C423"/>
          <cell r="D423"/>
          <cell r="E423"/>
          <cell r="F423"/>
          <cell r="G423"/>
          <cell r="H423"/>
          <cell r="I423"/>
          <cell r="J423">
            <v>443.35320000000002</v>
          </cell>
          <cell r="K423">
            <v>108.50830000000001</v>
          </cell>
        </row>
        <row r="424">
          <cell r="A424" t="str">
            <v>A9335</v>
          </cell>
          <cell r="B424" t="str">
            <v>Cavalo mecânico estradeiro 6 x 2, PBT 23.000 kg - 265 kW - condição de trabalho severa - motorista de caminhão</v>
          </cell>
          <cell r="C424">
            <v>841998</v>
          </cell>
          <cell r="D424">
            <v>36.085599999999999</v>
          </cell>
          <cell r="E424">
            <v>14.8432</v>
          </cell>
          <cell r="F424">
            <v>6.0143000000000004</v>
          </cell>
          <cell r="G424">
            <v>54.128399999999999</v>
          </cell>
          <cell r="H424">
            <v>261.69409999999999</v>
          </cell>
          <cell r="I424">
            <v>27.554600000000001</v>
          </cell>
          <cell r="J424">
            <v>400.3202</v>
          </cell>
          <cell r="K424">
            <v>84.497699999999995</v>
          </cell>
        </row>
        <row r="425">
          <cell r="A425" t="str">
            <v>A9357</v>
          </cell>
          <cell r="B425" t="str">
            <v>Semirreboque silo para cimento com capacidade de 30 m³</v>
          </cell>
          <cell r="C425">
            <v>275825</v>
          </cell>
          <cell r="D425">
            <v>19.022400000000001</v>
          </cell>
          <cell r="E425">
            <v>4.9882</v>
          </cell>
          <cell r="F425">
            <v>0</v>
          </cell>
          <cell r="G425">
            <v>19.022400000000001</v>
          </cell>
          <cell r="H425">
            <v>0</v>
          </cell>
          <cell r="I425">
            <v>0</v>
          </cell>
          <cell r="J425">
            <v>43.033000000000001</v>
          </cell>
          <cell r="K425">
            <v>24.0106</v>
          </cell>
        </row>
        <row r="426">
          <cell r="A426" t="str">
            <v>E9169</v>
          </cell>
          <cell r="B426" t="str">
            <v>Cavalo mecânico com dolly pneumático de 4 eixos e mesas de giro com capacidade de 57 t - 323 kW</v>
          </cell>
          <cell r="C426"/>
          <cell r="D426"/>
          <cell r="E426"/>
          <cell r="F426"/>
          <cell r="G426"/>
          <cell r="H426"/>
          <cell r="I426"/>
          <cell r="J426">
            <v>526.15970000000004</v>
          </cell>
          <cell r="K426">
            <v>173.55080000000001</v>
          </cell>
        </row>
        <row r="427">
          <cell r="A427" t="str">
            <v>A9324</v>
          </cell>
          <cell r="B427" t="str">
            <v>Cavalo mecânico estradeiro 6 x 4, PBT 23.000 kg - 323 kW - motorista de veículo especial</v>
          </cell>
          <cell r="C427">
            <v>897141</v>
          </cell>
          <cell r="D427">
            <v>38.448900000000002</v>
          </cell>
          <cell r="E427">
            <v>15.815300000000001</v>
          </cell>
          <cell r="F427">
            <v>6.4081999999999999</v>
          </cell>
          <cell r="G427">
            <v>57.673400000000001</v>
          </cell>
          <cell r="H427">
            <v>235.03100000000001</v>
          </cell>
          <cell r="I427">
            <v>32.9358</v>
          </cell>
          <cell r="J427">
            <v>386.31259999999997</v>
          </cell>
          <cell r="K427">
            <v>93.608199999999997</v>
          </cell>
        </row>
        <row r="428">
          <cell r="A428" t="str">
            <v>A9385</v>
          </cell>
          <cell r="B428" t="str">
            <v>Conjunto de duas mesas de giro para quinta roda ou reboque com capacidade de 100 t cada</v>
          </cell>
          <cell r="C428">
            <v>329003</v>
          </cell>
          <cell r="D428">
            <v>21.933499999999999</v>
          </cell>
          <cell r="E428">
            <v>10.9956</v>
          </cell>
          <cell r="F428">
            <v>0</v>
          </cell>
          <cell r="G428">
            <v>24.6752</v>
          </cell>
          <cell r="H428">
            <v>0</v>
          </cell>
          <cell r="I428">
            <v>0</v>
          </cell>
          <cell r="J428">
            <v>57.604300000000002</v>
          </cell>
          <cell r="K428">
            <v>32.929099999999998</v>
          </cell>
        </row>
        <row r="429">
          <cell r="A429" t="str">
            <v>A9389</v>
          </cell>
          <cell r="B429" t="str">
            <v>Dolly pneumático com capacidade de 48 t e 4 eixos</v>
          </cell>
          <cell r="C429">
            <v>469724</v>
          </cell>
          <cell r="D429">
            <v>31.314900000000002</v>
          </cell>
          <cell r="E429">
            <v>15.698600000000001</v>
          </cell>
          <cell r="F429">
            <v>0</v>
          </cell>
          <cell r="G429">
            <v>35.229300000000002</v>
          </cell>
          <cell r="H429">
            <v>0</v>
          </cell>
          <cell r="I429">
            <v>0</v>
          </cell>
          <cell r="J429">
            <v>82.242800000000003</v>
          </cell>
          <cell r="K429">
            <v>47.013500000000001</v>
          </cell>
        </row>
        <row r="430">
          <cell r="A430" t="str">
            <v>E9170</v>
          </cell>
          <cell r="B430" t="str">
            <v>Cavalo mecânico com dois dollys pneumáticos de 3 e 4 eixos e mesas de giro com capacidade de 77 t - 323 kW</v>
          </cell>
          <cell r="C430"/>
          <cell r="D430"/>
          <cell r="E430"/>
          <cell r="F430"/>
          <cell r="G430"/>
          <cell r="H430"/>
          <cell r="I430"/>
          <cell r="J430">
            <v>635.73990000000003</v>
          </cell>
          <cell r="K430">
            <v>233.45259999999999</v>
          </cell>
        </row>
        <row r="431">
          <cell r="A431" t="str">
            <v>A9385</v>
          </cell>
          <cell r="B431" t="str">
            <v>Conjunto de duas mesas de giro para quinta roda ou reboque com capacidade de 100 t cada</v>
          </cell>
          <cell r="C431">
            <v>329003</v>
          </cell>
          <cell r="D431">
            <v>21.933499999999999</v>
          </cell>
          <cell r="E431">
            <v>10.9956</v>
          </cell>
          <cell r="F431">
            <v>0</v>
          </cell>
          <cell r="G431">
            <v>24.6752</v>
          </cell>
          <cell r="H431">
            <v>0</v>
          </cell>
          <cell r="I431">
            <v>0</v>
          </cell>
          <cell r="J431">
            <v>57.604300000000002</v>
          </cell>
          <cell r="K431">
            <v>32.929099999999998</v>
          </cell>
        </row>
        <row r="432">
          <cell r="A432" t="str">
            <v>A9386</v>
          </cell>
          <cell r="B432" t="str">
            <v>Cavalo mecânico estradeiro 6 x 4, CMT 123.000 kg - 323 kW - motorista de veículo especial</v>
          </cell>
          <cell r="C432">
            <v>1249222</v>
          </cell>
          <cell r="D432">
            <v>53.5381</v>
          </cell>
          <cell r="E432">
            <v>22.021999999999998</v>
          </cell>
          <cell r="F432">
            <v>8.923</v>
          </cell>
          <cell r="G432">
            <v>80.307100000000005</v>
          </cell>
          <cell r="H432">
            <v>235.03100000000001</v>
          </cell>
          <cell r="I432">
            <v>32.9358</v>
          </cell>
          <cell r="J432">
            <v>432.75700000000001</v>
          </cell>
          <cell r="K432">
            <v>117.41889999999999</v>
          </cell>
        </row>
        <row r="433">
          <cell r="A433" t="str">
            <v>A9387</v>
          </cell>
          <cell r="B433" t="str">
            <v>Dolly pneumático com capacidade de 28,5 t e 3 eixos</v>
          </cell>
          <cell r="C433">
            <v>360596</v>
          </cell>
          <cell r="D433">
            <v>24.0397</v>
          </cell>
          <cell r="E433">
            <v>12.051399999999999</v>
          </cell>
          <cell r="F433">
            <v>0</v>
          </cell>
          <cell r="G433">
            <v>27.044699999999999</v>
          </cell>
          <cell r="H433">
            <v>0</v>
          </cell>
          <cell r="I433">
            <v>0</v>
          </cell>
          <cell r="J433">
            <v>63.135800000000003</v>
          </cell>
          <cell r="K433">
            <v>36.091099999999997</v>
          </cell>
        </row>
        <row r="434">
          <cell r="A434" t="str">
            <v>A9389</v>
          </cell>
          <cell r="B434" t="str">
            <v>Dolly pneumático com capacidade de 48 t e 4 eixos</v>
          </cell>
          <cell r="C434">
            <v>469724</v>
          </cell>
          <cell r="D434">
            <v>31.314900000000002</v>
          </cell>
          <cell r="E434">
            <v>15.698600000000001</v>
          </cell>
          <cell r="F434">
            <v>0</v>
          </cell>
          <cell r="G434">
            <v>35.229300000000002</v>
          </cell>
          <cell r="H434">
            <v>0</v>
          </cell>
          <cell r="I434">
            <v>0</v>
          </cell>
          <cell r="J434">
            <v>82.242800000000003</v>
          </cell>
          <cell r="K434">
            <v>47.013500000000001</v>
          </cell>
        </row>
        <row r="435">
          <cell r="A435" t="str">
            <v>E9171</v>
          </cell>
          <cell r="B435" t="str">
            <v>Cavalo mecânico com dois dollys pneumáticos de 4 e 5 eixos e mesas de giro com capacidade de 111 t - 440 kW</v>
          </cell>
          <cell r="C435"/>
          <cell r="D435"/>
          <cell r="E435"/>
          <cell r="F435"/>
          <cell r="G435"/>
          <cell r="H435"/>
          <cell r="I435"/>
          <cell r="J435">
            <v>1250.6858</v>
          </cell>
          <cell r="K435">
            <v>507.32459999999998</v>
          </cell>
        </row>
        <row r="436">
          <cell r="A436" t="str">
            <v>A9325</v>
          </cell>
          <cell r="B436" t="str">
            <v>Cavalo mecânico 8 x 8, PBT 26.000 kg - 440 kW -  motorista de veículo especial</v>
          </cell>
          <cell r="C436">
            <v>4975862</v>
          </cell>
          <cell r="D436">
            <v>213.25120000000001</v>
          </cell>
          <cell r="E436">
            <v>87.717299999999994</v>
          </cell>
          <cell r="F436">
            <v>35.541899999999998</v>
          </cell>
          <cell r="G436">
            <v>319.8768</v>
          </cell>
          <cell r="H436">
            <v>320.166</v>
          </cell>
          <cell r="I436">
            <v>32.9358</v>
          </cell>
          <cell r="J436">
            <v>1009.489</v>
          </cell>
          <cell r="K436">
            <v>369.44619999999998</v>
          </cell>
        </row>
        <row r="437">
          <cell r="A437" t="str">
            <v>A9385</v>
          </cell>
          <cell r="B437" t="str">
            <v>Conjunto de duas mesas de giro para quinta roda ou reboque com capacidade de 100 t cada</v>
          </cell>
          <cell r="C437">
            <v>329003</v>
          </cell>
          <cell r="D437">
            <v>21.933499999999999</v>
          </cell>
          <cell r="E437">
            <v>10.9956</v>
          </cell>
          <cell r="F437">
            <v>0</v>
          </cell>
          <cell r="G437">
            <v>24.6752</v>
          </cell>
          <cell r="H437">
            <v>0</v>
          </cell>
          <cell r="I437">
            <v>0</v>
          </cell>
          <cell r="J437">
            <v>57.604300000000002</v>
          </cell>
          <cell r="K437">
            <v>32.929099999999998</v>
          </cell>
        </row>
        <row r="438">
          <cell r="A438" t="str">
            <v>A9388</v>
          </cell>
          <cell r="B438" t="str">
            <v>Dolly pneumático com capacidade de 60 t e 5 eixos</v>
          </cell>
          <cell r="C438">
            <v>578852</v>
          </cell>
          <cell r="D438">
            <v>38.5901</v>
          </cell>
          <cell r="E438">
            <v>19.345700000000001</v>
          </cell>
          <cell r="F438">
            <v>0</v>
          </cell>
          <cell r="G438">
            <v>43.413899999999998</v>
          </cell>
          <cell r="H438">
            <v>0</v>
          </cell>
          <cell r="I438">
            <v>0</v>
          </cell>
          <cell r="J438">
            <v>101.3497</v>
          </cell>
          <cell r="K438">
            <v>57.9358</v>
          </cell>
        </row>
        <row r="439">
          <cell r="A439" t="str">
            <v>A9389</v>
          </cell>
          <cell r="B439" t="str">
            <v>Dolly pneumático com capacidade de 48 t e 4 eixos</v>
          </cell>
          <cell r="C439">
            <v>469724</v>
          </cell>
          <cell r="D439">
            <v>31.314900000000002</v>
          </cell>
          <cell r="E439">
            <v>15.698600000000001</v>
          </cell>
          <cell r="F439">
            <v>0</v>
          </cell>
          <cell r="G439">
            <v>35.229300000000002</v>
          </cell>
          <cell r="H439">
            <v>0</v>
          </cell>
          <cell r="I439">
            <v>0</v>
          </cell>
          <cell r="J439">
            <v>82.242800000000003</v>
          </cell>
          <cell r="K439">
            <v>47.013500000000001</v>
          </cell>
        </row>
        <row r="440">
          <cell r="A440" t="str">
            <v>E9199</v>
          </cell>
          <cell r="B440" t="str">
            <v>Caminhão com sistema de hidrojateamento de alta pressão e vácuo para limpeza e desobstrução de bueiros com capacidade total de 15.600 l - 188 kW</v>
          </cell>
          <cell r="C440"/>
          <cell r="D440"/>
          <cell r="E440"/>
          <cell r="F440"/>
          <cell r="G440"/>
          <cell r="H440"/>
          <cell r="I440"/>
          <cell r="J440">
            <v>332.44130000000001</v>
          </cell>
          <cell r="K440">
            <v>94.214500000000001</v>
          </cell>
        </row>
        <row r="441">
          <cell r="A441" t="str">
            <v>A9299</v>
          </cell>
          <cell r="B441" t="str">
            <v>Equipamento com sistema de hidrojateamento de alta pressão e vácuo para limpeza e desobstrução de bueiros com diâmetro de até 1.500 mm com capacidade total de 15.600 l</v>
          </cell>
          <cell r="C441">
            <v>401200</v>
          </cell>
          <cell r="D441">
            <v>16.047999999999998</v>
          </cell>
          <cell r="E441">
            <v>6.8074000000000003</v>
          </cell>
          <cell r="F441">
            <v>0</v>
          </cell>
          <cell r="G441">
            <v>16.047999999999998</v>
          </cell>
          <cell r="H441">
            <v>0</v>
          </cell>
          <cell r="I441">
            <v>0</v>
          </cell>
          <cell r="J441">
            <v>38.903399999999998</v>
          </cell>
          <cell r="K441">
            <v>22.855399999999999</v>
          </cell>
        </row>
        <row r="442">
          <cell r="A442" t="str">
            <v>A9313</v>
          </cell>
          <cell r="B442" t="str">
            <v>Caminhão plataforma 6 x 2, PBT 23.000 kg e distância entre eixos 5,4 m - 188 kW - motorista de veículo especial</v>
          </cell>
          <cell r="C442">
            <v>568153</v>
          </cell>
          <cell r="D442">
            <v>24.349399999999999</v>
          </cell>
          <cell r="E442">
            <v>10.015700000000001</v>
          </cell>
          <cell r="F442">
            <v>4.0582000000000003</v>
          </cell>
          <cell r="G442">
            <v>36.524099999999997</v>
          </cell>
          <cell r="H442">
            <v>185.65469999999999</v>
          </cell>
          <cell r="I442">
            <v>32.9358</v>
          </cell>
          <cell r="J442">
            <v>293.53789999999998</v>
          </cell>
          <cell r="K442">
            <v>71.359099999999998</v>
          </cell>
        </row>
        <row r="443">
          <cell r="A443" t="str">
            <v>E9201</v>
          </cell>
          <cell r="B443" t="str">
            <v>Caminhão basculante para rocha com capacidade de 12 m³ - 188 kW com periculosidade</v>
          </cell>
          <cell r="C443"/>
          <cell r="D443"/>
          <cell r="E443"/>
          <cell r="F443"/>
          <cell r="G443"/>
          <cell r="H443"/>
          <cell r="I443"/>
          <cell r="J443">
            <v>312.01949999999999</v>
          </cell>
          <cell r="K443">
            <v>110.2086</v>
          </cell>
        </row>
        <row r="444">
          <cell r="A444" t="str">
            <v>A9327</v>
          </cell>
          <cell r="B444" t="str">
            <v>Caminhão plataforma 8 x 2 PBT 29.000 kg e distância entre eixos 4,8 m - 188 kW - motorista de veículo especial com periculosidade</v>
          </cell>
          <cell r="C444">
            <v>769751</v>
          </cell>
          <cell r="D444">
            <v>32.9893</v>
          </cell>
          <cell r="E444">
            <v>13.569599999999999</v>
          </cell>
          <cell r="F444">
            <v>5.4981999999999998</v>
          </cell>
          <cell r="G444">
            <v>49.484000000000002</v>
          </cell>
          <cell r="H444">
            <v>136.79820000000001</v>
          </cell>
          <cell r="I444">
            <v>40.994799999999998</v>
          </cell>
          <cell r="J444">
            <v>279.33409999999998</v>
          </cell>
          <cell r="K444">
            <v>93.051900000000003</v>
          </cell>
        </row>
        <row r="445">
          <cell r="A445" t="str">
            <v>A9343</v>
          </cell>
          <cell r="B445" t="str">
            <v>Caçamba basculante para rocha com capacidade de 12 m³</v>
          </cell>
          <cell r="C445">
            <v>182894</v>
          </cell>
          <cell r="D445">
            <v>13.8033</v>
          </cell>
          <cell r="E445">
            <v>3.3534000000000002</v>
          </cell>
          <cell r="F445">
            <v>0</v>
          </cell>
          <cell r="G445">
            <v>15.528700000000001</v>
          </cell>
          <cell r="H445">
            <v>0</v>
          </cell>
          <cell r="I445">
            <v>0</v>
          </cell>
          <cell r="J445">
            <v>32.685400000000001</v>
          </cell>
          <cell r="K445">
            <v>17.156700000000001</v>
          </cell>
        </row>
        <row r="446">
          <cell r="A446" t="str">
            <v>E9202</v>
          </cell>
          <cell r="B446" t="str">
            <v>Plataforma pantográfica montada em caminhão - 115 kW com periculosidade</v>
          </cell>
          <cell r="C446"/>
          <cell r="D446"/>
          <cell r="E446"/>
          <cell r="F446"/>
          <cell r="G446"/>
          <cell r="H446"/>
          <cell r="I446"/>
          <cell r="J446">
            <v>301.21339999999998</v>
          </cell>
          <cell r="K446">
            <v>133.62739999999999</v>
          </cell>
        </row>
        <row r="447">
          <cell r="A447" t="str">
            <v>A9300</v>
          </cell>
          <cell r="B447" t="str">
            <v>Caminhão plataforma 4 x 2, PBT 8.300 kg e distância entre eixos 3,7 m - 115 kW - motorista de veículo especial com periculosidade</v>
          </cell>
          <cell r="C447">
            <v>341049</v>
          </cell>
          <cell r="D447">
            <v>14.616400000000001</v>
          </cell>
          <cell r="E447">
            <v>6.0122</v>
          </cell>
          <cell r="F447">
            <v>2.4361000000000002</v>
          </cell>
          <cell r="G447">
            <v>21.924600000000002</v>
          </cell>
          <cell r="H447">
            <v>113.5654</v>
          </cell>
          <cell r="I447">
            <v>40.994799999999998</v>
          </cell>
          <cell r="J447">
            <v>199.54949999999999</v>
          </cell>
          <cell r="K447">
            <v>64.0595</v>
          </cell>
        </row>
        <row r="448">
          <cell r="A448" t="str">
            <v>A9383</v>
          </cell>
          <cell r="B448" t="str">
            <v>Plataforma pantográfica hidráulica montada sobre chassi com capacidade de 600 kg - com periculosidade</v>
          </cell>
          <cell r="C448">
            <v>481440</v>
          </cell>
          <cell r="D448">
            <v>32.095999999999997</v>
          </cell>
          <cell r="E448">
            <v>8.6638999999999999</v>
          </cell>
          <cell r="F448">
            <v>0</v>
          </cell>
          <cell r="G448">
            <v>32.095999999999997</v>
          </cell>
          <cell r="H448">
            <v>0</v>
          </cell>
          <cell r="I448">
            <v>28.808</v>
          </cell>
          <cell r="J448">
            <v>101.6639</v>
          </cell>
          <cell r="K448">
            <v>69.567899999999995</v>
          </cell>
        </row>
        <row r="449">
          <cell r="A449" t="str">
            <v>E9506</v>
          </cell>
          <cell r="B449" t="str">
            <v>Caminhão basculante com capacidade de 6 m³ - 136 kW</v>
          </cell>
          <cell r="C449"/>
          <cell r="D449"/>
          <cell r="E449"/>
          <cell r="F449"/>
          <cell r="G449"/>
          <cell r="H449"/>
          <cell r="I449"/>
          <cell r="J449">
            <v>171.2484</v>
          </cell>
          <cell r="K449">
            <v>65.121700000000004</v>
          </cell>
        </row>
        <row r="450">
          <cell r="A450" t="str">
            <v>A9307</v>
          </cell>
          <cell r="B450" t="str">
            <v>Caminhão plataforma 4 x 2, PBT 16.000 kg e distância entre eixos 3,6 m - 136 kW - motorista de caminhão</v>
          </cell>
          <cell r="C450">
            <v>467843</v>
          </cell>
          <cell r="D450">
            <v>20.0504</v>
          </cell>
          <cell r="E450">
            <v>8.2474000000000007</v>
          </cell>
          <cell r="F450">
            <v>3.3416999999999999</v>
          </cell>
          <cell r="G450">
            <v>30.075600000000001</v>
          </cell>
          <cell r="H450">
            <v>70.686000000000007</v>
          </cell>
          <cell r="I450">
            <v>27.554600000000001</v>
          </cell>
          <cell r="J450">
            <v>159.95570000000001</v>
          </cell>
          <cell r="K450">
            <v>59.194099999999999</v>
          </cell>
        </row>
        <row r="451">
          <cell r="A451" t="str">
            <v>A9338</v>
          </cell>
          <cell r="B451" t="str">
            <v>Caçamba basculante com capacidade de 6 m³</v>
          </cell>
          <cell r="C451">
            <v>63189</v>
          </cell>
          <cell r="D451">
            <v>4.7690000000000001</v>
          </cell>
          <cell r="E451">
            <v>1.1586000000000001</v>
          </cell>
          <cell r="F451">
            <v>0</v>
          </cell>
          <cell r="G451">
            <v>5.3651</v>
          </cell>
          <cell r="H451">
            <v>0</v>
          </cell>
          <cell r="I451">
            <v>0</v>
          </cell>
          <cell r="J451">
            <v>11.2927</v>
          </cell>
          <cell r="K451">
            <v>5.9276</v>
          </cell>
        </row>
        <row r="452">
          <cell r="A452" t="str">
            <v>E9508</v>
          </cell>
          <cell r="B452" t="str">
            <v>Caminhão carroceria com capacidade de 9 t - 136 kW</v>
          </cell>
          <cell r="C452"/>
          <cell r="D452"/>
          <cell r="E452"/>
          <cell r="F452"/>
          <cell r="G452"/>
          <cell r="H452"/>
          <cell r="I452"/>
          <cell r="J452">
            <v>172.92949999999999</v>
          </cell>
          <cell r="K452">
            <v>66.100499999999997</v>
          </cell>
        </row>
        <row r="453">
          <cell r="A453" t="str">
            <v>A9309</v>
          </cell>
          <cell r="B453" t="str">
            <v>Caminhão plataforma 4 x 2, PBT 16.000 kg e distância entre eixos 4,8 m - 136 kW - motorista de caminhão</v>
          </cell>
          <cell r="C453">
            <v>523488</v>
          </cell>
          <cell r="D453">
            <v>22.435199999999998</v>
          </cell>
          <cell r="E453">
            <v>9.2283000000000008</v>
          </cell>
          <cell r="F453">
            <v>3.7391999999999999</v>
          </cell>
          <cell r="G453">
            <v>33.652799999999999</v>
          </cell>
          <cell r="H453">
            <v>70.686000000000007</v>
          </cell>
          <cell r="I453">
            <v>27.554600000000001</v>
          </cell>
          <cell r="J453">
            <v>167.2961</v>
          </cell>
          <cell r="K453">
            <v>62.957299999999996</v>
          </cell>
        </row>
        <row r="454">
          <cell r="A454" t="str">
            <v>A9350</v>
          </cell>
          <cell r="B454" t="str">
            <v>Carroceria de madeira com capacidade de 9 t</v>
          </cell>
          <cell r="C454">
            <v>36108</v>
          </cell>
          <cell r="D454">
            <v>2.4902000000000002</v>
          </cell>
          <cell r="E454">
            <v>0.65300000000000002</v>
          </cell>
          <cell r="F454">
            <v>0</v>
          </cell>
          <cell r="G454">
            <v>2.4902000000000002</v>
          </cell>
          <cell r="H454">
            <v>0</v>
          </cell>
          <cell r="I454">
            <v>0</v>
          </cell>
          <cell r="J454">
            <v>5.6334</v>
          </cell>
          <cell r="K454">
            <v>3.1432000000000002</v>
          </cell>
        </row>
        <row r="455">
          <cell r="A455" t="str">
            <v>E9509</v>
          </cell>
          <cell r="B455" t="str">
            <v>Caminhão tanque distribuidor de asfalto com capacidade de 6.000 l - 7 kW/136 kW</v>
          </cell>
          <cell r="C455"/>
          <cell r="D455"/>
          <cell r="E455"/>
          <cell r="F455"/>
          <cell r="G455"/>
          <cell r="H455"/>
          <cell r="I455"/>
          <cell r="J455">
            <v>248.88630000000001</v>
          </cell>
          <cell r="K455">
            <v>69.537099999999995</v>
          </cell>
        </row>
        <row r="456">
          <cell r="A456" t="str">
            <v>A9323</v>
          </cell>
          <cell r="B456" t="str">
            <v>Caminhão plataforma 4 x 2, PBT 14.300 kg e distância entre eixos 4,8 m - 136 kW - condição de trabalho severa - motorista de caminhão</v>
          </cell>
          <cell r="C456">
            <v>468946</v>
          </cell>
          <cell r="D456">
            <v>20.0977</v>
          </cell>
          <cell r="E456">
            <v>8.2667999999999999</v>
          </cell>
          <cell r="F456">
            <v>3.3496000000000001</v>
          </cell>
          <cell r="G456">
            <v>30.1465</v>
          </cell>
          <cell r="H456">
            <v>134.30340000000001</v>
          </cell>
          <cell r="I456">
            <v>27.554600000000001</v>
          </cell>
          <cell r="J456">
            <v>223.71860000000001</v>
          </cell>
          <cell r="K456">
            <v>59.268700000000003</v>
          </cell>
        </row>
        <row r="457">
          <cell r="A457" t="str">
            <v>A9363</v>
          </cell>
          <cell r="B457" t="str">
            <v>Tanque espargidor de asfalto com capacidade de 6.000 l - 7 kW</v>
          </cell>
          <cell r="C457">
            <v>190570</v>
          </cell>
          <cell r="D457">
            <v>7.6227999999999998</v>
          </cell>
          <cell r="E457">
            <v>2.6456</v>
          </cell>
          <cell r="F457">
            <v>0</v>
          </cell>
          <cell r="G457">
            <v>7.6227999999999998</v>
          </cell>
          <cell r="H457">
            <v>7.2765000000000004</v>
          </cell>
          <cell r="I457">
            <v>0</v>
          </cell>
          <cell r="J457">
            <v>25.1677</v>
          </cell>
          <cell r="K457">
            <v>10.2684</v>
          </cell>
        </row>
        <row r="458">
          <cell r="A458" t="str">
            <v>E9520</v>
          </cell>
          <cell r="B458" t="str">
            <v>Caminhão com caçamba térmica com capacidade de 6 m³ - 188 kW</v>
          </cell>
          <cell r="C458"/>
          <cell r="D458"/>
          <cell r="E458"/>
          <cell r="F458"/>
          <cell r="G458"/>
          <cell r="H458"/>
          <cell r="I458"/>
          <cell r="J458">
            <v>256.65660000000003</v>
          </cell>
          <cell r="K458">
            <v>75.244799999999998</v>
          </cell>
        </row>
        <row r="459">
          <cell r="A459" t="str">
            <v>A9311</v>
          </cell>
          <cell r="B459" t="str">
            <v>Caminhão plataforma 6 x 2, PBT 23.000 kg e distância entre eixos 4,8 m - 188 kW - motorista de caminhão</v>
          </cell>
          <cell r="C459">
            <v>613034</v>
          </cell>
          <cell r="D459">
            <v>26.2729</v>
          </cell>
          <cell r="E459">
            <v>10.806900000000001</v>
          </cell>
          <cell r="F459">
            <v>4.3788</v>
          </cell>
          <cell r="G459">
            <v>39.409300000000002</v>
          </cell>
          <cell r="H459">
            <v>136.79820000000001</v>
          </cell>
          <cell r="I459">
            <v>27.554600000000001</v>
          </cell>
          <cell r="J459">
            <v>245.22069999999999</v>
          </cell>
          <cell r="K459">
            <v>69.013199999999998</v>
          </cell>
        </row>
        <row r="460">
          <cell r="A460" t="str">
            <v>A9339</v>
          </cell>
          <cell r="B460" t="str">
            <v>Caçamba térmica com capacidade de 6 m³</v>
          </cell>
          <cell r="C460">
            <v>92521</v>
          </cell>
          <cell r="D460">
            <v>4.6261000000000001</v>
          </cell>
          <cell r="E460">
            <v>1.6054999999999999</v>
          </cell>
          <cell r="F460">
            <v>0</v>
          </cell>
          <cell r="G460">
            <v>5.2042999999999999</v>
          </cell>
          <cell r="H460">
            <v>0</v>
          </cell>
          <cell r="I460">
            <v>0</v>
          </cell>
          <cell r="J460">
            <v>11.4359</v>
          </cell>
          <cell r="K460">
            <v>6.2316000000000003</v>
          </cell>
        </row>
        <row r="461">
          <cell r="A461" t="str">
            <v>E9571</v>
          </cell>
          <cell r="B461" t="str">
            <v>Caminhão tanque com capacidade de 10.000 l - 188 kW</v>
          </cell>
          <cell r="C461"/>
          <cell r="D461"/>
          <cell r="E461"/>
          <cell r="F461"/>
          <cell r="G461"/>
          <cell r="H461"/>
          <cell r="I461"/>
          <cell r="J461">
            <v>310.82080000000002</v>
          </cell>
          <cell r="K461">
            <v>78.355400000000003</v>
          </cell>
        </row>
        <row r="462">
          <cell r="A462" t="str">
            <v>A9332</v>
          </cell>
          <cell r="B462" t="str">
            <v>Caminhão plataforma 6 x 2, PBT 23.000 kg e distância entre eixos 4,8 m - 188 kW - condição de trabalho severa - motorista de caminhão</v>
          </cell>
          <cell r="C462">
            <v>613034</v>
          </cell>
          <cell r="D462">
            <v>26.2729</v>
          </cell>
          <cell r="E462">
            <v>10.806900000000001</v>
          </cell>
          <cell r="F462">
            <v>4.3788</v>
          </cell>
          <cell r="G462">
            <v>39.409300000000002</v>
          </cell>
          <cell r="H462">
            <v>185.65469999999999</v>
          </cell>
          <cell r="I462">
            <v>27.554600000000001</v>
          </cell>
          <cell r="J462">
            <v>294.0772</v>
          </cell>
          <cell r="K462">
            <v>69.013199999999998</v>
          </cell>
        </row>
        <row r="463">
          <cell r="A463" t="str">
            <v>A9360</v>
          </cell>
          <cell r="B463" t="str">
            <v>Tanque para transporte de água com capacidade de 10.000 l</v>
          </cell>
          <cell r="C463">
            <v>107321</v>
          </cell>
          <cell r="D463">
            <v>7.4013999999999998</v>
          </cell>
          <cell r="E463">
            <v>1.9408000000000001</v>
          </cell>
          <cell r="F463">
            <v>0</v>
          </cell>
          <cell r="G463">
            <v>7.4013999999999998</v>
          </cell>
          <cell r="H463">
            <v>0</v>
          </cell>
          <cell r="I463">
            <v>0</v>
          </cell>
          <cell r="J463">
            <v>16.743600000000001</v>
          </cell>
          <cell r="K463">
            <v>9.3422000000000001</v>
          </cell>
        </row>
        <row r="464">
          <cell r="A464" t="str">
            <v>E9575</v>
          </cell>
          <cell r="B464" t="str">
            <v>Caminhão basculante com caçamba estanque com capacidade de 14 m³ - 210 kW</v>
          </cell>
          <cell r="C464"/>
          <cell r="D464"/>
          <cell r="E464"/>
          <cell r="F464"/>
          <cell r="G464"/>
          <cell r="H464"/>
          <cell r="I464"/>
          <cell r="J464">
            <v>297.19510000000002</v>
          </cell>
          <cell r="K464">
            <v>87.638999999999996</v>
          </cell>
        </row>
        <row r="465">
          <cell r="A465" t="str">
            <v>A9316</v>
          </cell>
          <cell r="B465" t="str">
            <v>Caminhão plataforma 8 x 4, PBT 29.000 kg e distância entre eixos 4,6 m - 210 kW - motorista de caminhão</v>
          </cell>
          <cell r="C465">
            <v>769751</v>
          </cell>
          <cell r="D465">
            <v>32.9893</v>
          </cell>
          <cell r="E465">
            <v>13.569599999999999</v>
          </cell>
          <cell r="F465">
            <v>5.4981999999999998</v>
          </cell>
          <cell r="G465">
            <v>49.484000000000002</v>
          </cell>
          <cell r="H465">
            <v>152.8065</v>
          </cell>
          <cell r="I465">
            <v>27.554600000000001</v>
          </cell>
          <cell r="J465">
            <v>281.90219999999999</v>
          </cell>
          <cell r="K465">
            <v>79.611699999999999</v>
          </cell>
        </row>
        <row r="466">
          <cell r="A466" t="str">
            <v>A9345</v>
          </cell>
          <cell r="B466" t="str">
            <v>Caçamba basculante estanque com capacidade de 14 m³</v>
          </cell>
          <cell r="C466">
            <v>85573</v>
          </cell>
          <cell r="D466">
            <v>6.4583000000000004</v>
          </cell>
          <cell r="E466">
            <v>1.569</v>
          </cell>
          <cell r="F466">
            <v>0</v>
          </cell>
          <cell r="G466">
            <v>7.2656000000000001</v>
          </cell>
          <cell r="H466">
            <v>0</v>
          </cell>
          <cell r="I466">
            <v>0</v>
          </cell>
          <cell r="J466">
            <v>15.292899999999999</v>
          </cell>
          <cell r="K466">
            <v>8.0273000000000003</v>
          </cell>
        </row>
        <row r="467">
          <cell r="A467" t="str">
            <v>E9579</v>
          </cell>
          <cell r="B467" t="str">
            <v>Caminhão basculante com capacidade de 10 m³ - 210 kW</v>
          </cell>
          <cell r="C467"/>
          <cell r="D467"/>
          <cell r="E467"/>
          <cell r="F467"/>
          <cell r="G467"/>
          <cell r="H467"/>
          <cell r="I467"/>
          <cell r="J467">
            <v>295.34589999999997</v>
          </cell>
          <cell r="K467">
            <v>86.668400000000005</v>
          </cell>
        </row>
        <row r="468">
          <cell r="A468" t="str">
            <v>A9316</v>
          </cell>
          <cell r="B468" t="str">
            <v>Caminhão plataforma 8 x 4, PBT 29.000 kg e distância entre eixos 4,6 m - 210 kW - motorista de caminhão</v>
          </cell>
          <cell r="C468">
            <v>769751</v>
          </cell>
          <cell r="D468">
            <v>32.9893</v>
          </cell>
          <cell r="E468">
            <v>13.569599999999999</v>
          </cell>
          <cell r="F468">
            <v>5.4981999999999998</v>
          </cell>
          <cell r="G468">
            <v>49.484000000000002</v>
          </cell>
          <cell r="H468">
            <v>152.8065</v>
          </cell>
          <cell r="I468">
            <v>27.554600000000001</v>
          </cell>
          <cell r="J468">
            <v>281.90219999999999</v>
          </cell>
          <cell r="K468">
            <v>79.611699999999999</v>
          </cell>
        </row>
        <row r="469">
          <cell r="A469" t="str">
            <v>A9342</v>
          </cell>
          <cell r="B469" t="str">
            <v>Caçamba basculante com capacidade de 10 m³</v>
          </cell>
          <cell r="C469">
            <v>75225</v>
          </cell>
          <cell r="D469">
            <v>5.6773999999999996</v>
          </cell>
          <cell r="E469">
            <v>1.3793</v>
          </cell>
          <cell r="F469">
            <v>0</v>
          </cell>
          <cell r="G469">
            <v>6.3869999999999996</v>
          </cell>
          <cell r="H469">
            <v>0</v>
          </cell>
          <cell r="I469">
            <v>0</v>
          </cell>
          <cell r="J469">
            <v>13.4437</v>
          </cell>
          <cell r="K469">
            <v>7.0567000000000002</v>
          </cell>
        </row>
        <row r="470">
          <cell r="A470" t="str">
            <v>E9592</v>
          </cell>
          <cell r="B470" t="str">
            <v>Caminhão carroceria com capacidade de 15 t - 188 kW</v>
          </cell>
          <cell r="C470"/>
          <cell r="D470"/>
          <cell r="E470"/>
          <cell r="F470"/>
          <cell r="G470"/>
          <cell r="H470"/>
          <cell r="I470"/>
          <cell r="J470">
            <v>246.34200000000001</v>
          </cell>
          <cell r="K470">
            <v>69.906899999999993</v>
          </cell>
        </row>
        <row r="471">
          <cell r="A471" t="str">
            <v>A9314</v>
          </cell>
          <cell r="B471" t="str">
            <v>Caminhão plataforma 6 x 2, PBT 23.000 kg e distância entre eixos 5,4 m - 188 kW - motorista de caminhão</v>
          </cell>
          <cell r="C471">
            <v>568153</v>
          </cell>
          <cell r="D471">
            <v>24.349399999999999</v>
          </cell>
          <cell r="E471">
            <v>10.015700000000001</v>
          </cell>
          <cell r="F471">
            <v>4.0582000000000003</v>
          </cell>
          <cell r="G471">
            <v>36.524099999999997</v>
          </cell>
          <cell r="H471">
            <v>136.79820000000001</v>
          </cell>
          <cell r="I471">
            <v>27.554600000000001</v>
          </cell>
          <cell r="J471">
            <v>239.30019999999999</v>
          </cell>
          <cell r="K471">
            <v>65.977900000000005</v>
          </cell>
        </row>
        <row r="472">
          <cell r="A472" t="str">
            <v>A9352</v>
          </cell>
          <cell r="B472" t="str">
            <v>Carroceria de madeira com capacidade de 15 t</v>
          </cell>
          <cell r="C472">
            <v>45135</v>
          </cell>
          <cell r="D472">
            <v>3.1128</v>
          </cell>
          <cell r="E472">
            <v>0.81620000000000004</v>
          </cell>
          <cell r="F472">
            <v>0</v>
          </cell>
          <cell r="G472">
            <v>3.1128</v>
          </cell>
          <cell r="H472">
            <v>0</v>
          </cell>
          <cell r="I472">
            <v>0</v>
          </cell>
          <cell r="J472">
            <v>7.0418000000000003</v>
          </cell>
          <cell r="K472">
            <v>3.9289999999999998</v>
          </cell>
        </row>
        <row r="473">
          <cell r="A473" t="str">
            <v>E9600</v>
          </cell>
          <cell r="B473" t="str">
            <v>Caminhão betoneira com capacidade de 8 m³ - 188 kW</v>
          </cell>
          <cell r="C473"/>
          <cell r="D473"/>
          <cell r="E473"/>
          <cell r="F473"/>
          <cell r="G473"/>
          <cell r="H473"/>
          <cell r="I473"/>
          <cell r="J473">
            <v>299.95499999999998</v>
          </cell>
          <cell r="K473">
            <v>100.0471</v>
          </cell>
        </row>
        <row r="474">
          <cell r="A474" t="str">
            <v>A9317</v>
          </cell>
          <cell r="B474" t="str">
            <v>Caminhão plataforma 8 x 2, PBT 29.000 kg e distância entre eixos 4,8 m - 188 kW - motorista de veículo especial</v>
          </cell>
          <cell r="C474">
            <v>769751</v>
          </cell>
          <cell r="D474">
            <v>32.9893</v>
          </cell>
          <cell r="E474">
            <v>13.569599999999999</v>
          </cell>
          <cell r="F474">
            <v>5.4981999999999998</v>
          </cell>
          <cell r="G474">
            <v>49.484000000000002</v>
          </cell>
          <cell r="H474">
            <v>136.79820000000001</v>
          </cell>
          <cell r="I474">
            <v>32.9358</v>
          </cell>
          <cell r="J474">
            <v>271.27510000000001</v>
          </cell>
          <cell r="K474">
            <v>84.992900000000006</v>
          </cell>
        </row>
        <row r="475">
          <cell r="A475" t="str">
            <v>A9346</v>
          </cell>
          <cell r="B475" t="str">
            <v>Misturador de concreto para montagem em chassi de caminhão com capacidade de 8 m³</v>
          </cell>
          <cell r="C475">
            <v>160480</v>
          </cell>
          <cell r="D475">
            <v>12.111700000000001</v>
          </cell>
          <cell r="E475">
            <v>2.9424999999999999</v>
          </cell>
          <cell r="F475">
            <v>0</v>
          </cell>
          <cell r="G475">
            <v>13.6257</v>
          </cell>
          <cell r="H475">
            <v>0</v>
          </cell>
          <cell r="I475">
            <v>0</v>
          </cell>
          <cell r="J475">
            <v>28.6799</v>
          </cell>
          <cell r="K475">
            <v>15.0542</v>
          </cell>
        </row>
        <row r="476">
          <cell r="A476" t="str">
            <v>E9604</v>
          </cell>
          <cell r="B476" t="str">
            <v>Caminhão basculante para rocha com capacidade de 8 m³ - 210 kW</v>
          </cell>
          <cell r="C476"/>
          <cell r="D476"/>
          <cell r="E476"/>
          <cell r="F476"/>
          <cell r="G476"/>
          <cell r="H476"/>
          <cell r="I476"/>
          <cell r="J476">
            <v>285.04950000000002</v>
          </cell>
          <cell r="K476">
            <v>81.362499999999997</v>
          </cell>
        </row>
        <row r="477">
          <cell r="A477" t="str">
            <v>A9315</v>
          </cell>
          <cell r="B477" t="str">
            <v>Caminhão basculante 6 x 4, PBT 23.000 kg e distância entre eixos 3,6 m - 210 kW -  motorista de caminhão</v>
          </cell>
          <cell r="C477">
            <v>708548</v>
          </cell>
          <cell r="D477">
            <v>30.366299999999999</v>
          </cell>
          <cell r="E477">
            <v>12.4907</v>
          </cell>
          <cell r="F477">
            <v>5.0610999999999997</v>
          </cell>
          <cell r="G477">
            <v>45.549500000000002</v>
          </cell>
          <cell r="H477">
            <v>152.8065</v>
          </cell>
          <cell r="I477">
            <v>27.554600000000001</v>
          </cell>
          <cell r="J477">
            <v>273.82870000000003</v>
          </cell>
          <cell r="K477">
            <v>75.472700000000003</v>
          </cell>
        </row>
        <row r="478">
          <cell r="A478" t="str">
            <v>A9341</v>
          </cell>
          <cell r="B478" t="str">
            <v>Caçamba basculante para rocha com capacidade de 8 m³</v>
          </cell>
          <cell r="C478">
            <v>62787</v>
          </cell>
          <cell r="D478">
            <v>4.7385999999999999</v>
          </cell>
          <cell r="E478">
            <v>1.1512</v>
          </cell>
          <cell r="F478">
            <v>0</v>
          </cell>
          <cell r="G478">
            <v>5.3310000000000004</v>
          </cell>
          <cell r="H478">
            <v>0</v>
          </cell>
          <cell r="I478">
            <v>0</v>
          </cell>
          <cell r="J478">
            <v>11.220800000000001</v>
          </cell>
          <cell r="K478">
            <v>5.8898000000000001</v>
          </cell>
        </row>
        <row r="479">
          <cell r="A479" t="str">
            <v>E9605</v>
          </cell>
          <cell r="B479" t="str">
            <v>Caminhão tanque com capacidade de 6.000 l - 136 kW</v>
          </cell>
          <cell r="C479"/>
          <cell r="D479"/>
          <cell r="E479"/>
          <cell r="F479"/>
          <cell r="G479"/>
          <cell r="H479"/>
          <cell r="I479"/>
          <cell r="J479">
            <v>237.8021</v>
          </cell>
          <cell r="K479">
            <v>67.1267</v>
          </cell>
        </row>
        <row r="480">
          <cell r="A480" t="str">
            <v>A9323</v>
          </cell>
          <cell r="B480" t="str">
            <v>Caminhão plataforma 4 x 2, PBT 14.300 kg e distância entre eixos 4,8 m - 136 kW - condição de trabalho severa - motorista de caminhão</v>
          </cell>
          <cell r="C480">
            <v>468946</v>
          </cell>
          <cell r="D480">
            <v>20.0977</v>
          </cell>
          <cell r="E480">
            <v>8.2667999999999999</v>
          </cell>
          <cell r="F480">
            <v>3.3496000000000001</v>
          </cell>
          <cell r="G480">
            <v>30.1465</v>
          </cell>
          <cell r="H480">
            <v>134.30340000000001</v>
          </cell>
          <cell r="I480">
            <v>27.554600000000001</v>
          </cell>
          <cell r="J480">
            <v>223.71860000000001</v>
          </cell>
          <cell r="K480">
            <v>59.268700000000003</v>
          </cell>
        </row>
        <row r="481">
          <cell r="A481" t="str">
            <v>A9358</v>
          </cell>
          <cell r="B481" t="str">
            <v>Tanque para transporte de água com capacidade de 6.000 l</v>
          </cell>
          <cell r="C481">
            <v>90270</v>
          </cell>
          <cell r="D481">
            <v>6.2255000000000003</v>
          </cell>
          <cell r="E481">
            <v>1.6325000000000001</v>
          </cell>
          <cell r="F481">
            <v>0</v>
          </cell>
          <cell r="G481">
            <v>6.2255000000000003</v>
          </cell>
          <cell r="H481">
            <v>0</v>
          </cell>
          <cell r="I481">
            <v>0</v>
          </cell>
          <cell r="J481">
            <v>14.083500000000001</v>
          </cell>
          <cell r="K481">
            <v>7.8579999999999997</v>
          </cell>
        </row>
        <row r="482">
          <cell r="A482" t="str">
            <v>E9644</v>
          </cell>
          <cell r="B482" t="str">
            <v>Caminhão demarcador de faixas com sistema de pintura a frio - 28 kW/115 kW</v>
          </cell>
          <cell r="C482"/>
          <cell r="D482"/>
          <cell r="E482"/>
          <cell r="F482"/>
          <cell r="G482"/>
          <cell r="H482"/>
          <cell r="I482"/>
          <cell r="J482">
            <v>361.65039999999999</v>
          </cell>
          <cell r="K482">
            <v>151.62309999999999</v>
          </cell>
        </row>
        <row r="483">
          <cell r="A483" t="str">
            <v>A9302</v>
          </cell>
          <cell r="B483" t="str">
            <v>Caminhão plataforma 4 x 2, PBT 8.300 kg e distância entre eixos 4,4 m - 115 kW - motorista de veículo especial</v>
          </cell>
          <cell r="C483">
            <v>344575</v>
          </cell>
          <cell r="D483">
            <v>14.7675</v>
          </cell>
          <cell r="E483">
            <v>6.0743999999999998</v>
          </cell>
          <cell r="F483">
            <v>2.4613</v>
          </cell>
          <cell r="G483">
            <v>22.151299999999999</v>
          </cell>
          <cell r="H483">
            <v>113.5654</v>
          </cell>
          <cell r="I483">
            <v>32.9358</v>
          </cell>
          <cell r="J483">
            <v>191.95570000000001</v>
          </cell>
          <cell r="K483">
            <v>56.238999999999997</v>
          </cell>
        </row>
        <row r="484">
          <cell r="A484" t="str">
            <v>A9368</v>
          </cell>
          <cell r="B484" t="str">
            <v>Equipamento demarcador de faixas a frio montado sobre chassi com capacidade de 800 l - 28 kW</v>
          </cell>
          <cell r="C484">
            <v>697085</v>
          </cell>
          <cell r="D484">
            <v>52.668599999999998</v>
          </cell>
          <cell r="E484">
            <v>19.115600000000001</v>
          </cell>
          <cell r="F484">
            <v>0</v>
          </cell>
          <cell r="G484">
            <v>49.570500000000003</v>
          </cell>
          <cell r="H484">
            <v>24.740100000000002</v>
          </cell>
          <cell r="I484">
            <v>23.599900000000002</v>
          </cell>
          <cell r="J484">
            <v>169.69470000000001</v>
          </cell>
          <cell r="K484">
            <v>95.384100000000004</v>
          </cell>
        </row>
        <row r="485">
          <cell r="A485" t="str">
            <v>E9645</v>
          </cell>
          <cell r="B485" t="str">
            <v>Caminhão demarcador de faixas com sistema de pintura a quente - 5 kW/30,10 kW/136 kW</v>
          </cell>
          <cell r="C485"/>
          <cell r="D485"/>
          <cell r="E485"/>
          <cell r="F485"/>
          <cell r="G485"/>
          <cell r="H485"/>
          <cell r="I485"/>
          <cell r="J485">
            <v>548.83540000000005</v>
          </cell>
          <cell r="K485">
            <v>244.07310000000001</v>
          </cell>
        </row>
        <row r="486">
          <cell r="A486" t="str">
            <v>A9305</v>
          </cell>
          <cell r="B486" t="str">
            <v>Caminhão plataforma 4 x 2, PBT 14.300 kg e distância entre eixos 4,8 m - 136 kW - motorista de veículo especial</v>
          </cell>
          <cell r="C486">
            <v>468946</v>
          </cell>
          <cell r="D486">
            <v>20.0977</v>
          </cell>
          <cell r="E486">
            <v>8.2667999999999999</v>
          </cell>
          <cell r="F486">
            <v>3.3496000000000001</v>
          </cell>
          <cell r="G486">
            <v>30.1465</v>
          </cell>
          <cell r="H486">
            <v>134.30340000000001</v>
          </cell>
          <cell r="I486">
            <v>32.9358</v>
          </cell>
          <cell r="J486">
            <v>229.09979999999999</v>
          </cell>
          <cell r="K486">
            <v>64.649900000000002</v>
          </cell>
        </row>
        <row r="487">
          <cell r="A487" t="str">
            <v>A9328</v>
          </cell>
          <cell r="B487" t="str">
            <v>Compressor de ar portátil de 70,79 l/s (150 PCM) sem reboque - 30,10 kW</v>
          </cell>
          <cell r="C487">
            <v>143318</v>
          </cell>
          <cell r="D487">
            <v>9.5545000000000009</v>
          </cell>
          <cell r="E487">
            <v>2.5790999999999999</v>
          </cell>
          <cell r="F487">
            <v>0</v>
          </cell>
          <cell r="G487">
            <v>9.5545000000000009</v>
          </cell>
          <cell r="H487">
            <v>26.595600000000001</v>
          </cell>
          <cell r="I487">
            <v>0</v>
          </cell>
          <cell r="J487">
            <v>48.283700000000003</v>
          </cell>
          <cell r="K487">
            <v>12.133599999999999</v>
          </cell>
        </row>
        <row r="488">
          <cell r="A488" t="str">
            <v>A9369</v>
          </cell>
          <cell r="B488" t="str">
            <v>Equipamento demarcador de faixas a quente montado sobre chassi com capacidade de 500 l - 5,0 kW</v>
          </cell>
          <cell r="C488">
            <v>1395347</v>
          </cell>
          <cell r="D488">
            <v>105.42619999999999</v>
          </cell>
          <cell r="E488">
            <v>38.263500000000001</v>
          </cell>
          <cell r="F488">
            <v>0</v>
          </cell>
          <cell r="G488">
            <v>99.224699999999999</v>
          </cell>
          <cell r="H488">
            <v>4.9375999999999998</v>
          </cell>
          <cell r="I488">
            <v>23.599900000000002</v>
          </cell>
          <cell r="J488">
            <v>271.45190000000002</v>
          </cell>
          <cell r="K488">
            <v>167.28960000000001</v>
          </cell>
        </row>
        <row r="489">
          <cell r="A489" t="str">
            <v>E9663</v>
          </cell>
          <cell r="B489" t="str">
            <v>Caminhão basculante com capacidade de 4 m³ - 136 kW</v>
          </cell>
          <cell r="C489"/>
          <cell r="D489"/>
          <cell r="E489"/>
          <cell r="F489"/>
          <cell r="G489"/>
          <cell r="H489"/>
          <cell r="I489"/>
          <cell r="J489">
            <v>169.06360000000001</v>
          </cell>
          <cell r="K489">
            <v>63.973100000000002</v>
          </cell>
        </row>
        <row r="490">
          <cell r="A490" t="str">
            <v>A9304</v>
          </cell>
          <cell r="B490" t="str">
            <v>Caminhão plataforma 4 x 2, PBT 14.300 kg e distância entre eixos 4,8 m - 136 kW - motorista de caminhão</v>
          </cell>
          <cell r="C490">
            <v>468946</v>
          </cell>
          <cell r="D490">
            <v>20.0977</v>
          </cell>
          <cell r="E490">
            <v>8.2667999999999999</v>
          </cell>
          <cell r="F490">
            <v>3.3496000000000001</v>
          </cell>
          <cell r="G490">
            <v>30.1465</v>
          </cell>
          <cell r="H490">
            <v>70.686000000000007</v>
          </cell>
          <cell r="I490">
            <v>27.554600000000001</v>
          </cell>
          <cell r="J490">
            <v>160.10120000000001</v>
          </cell>
          <cell r="K490">
            <v>59.268700000000003</v>
          </cell>
        </row>
        <row r="491">
          <cell r="A491" t="str">
            <v>A9336</v>
          </cell>
          <cell r="B491" t="str">
            <v>Caçamba basculante com capacidade de 4 m³</v>
          </cell>
          <cell r="C491">
            <v>50150</v>
          </cell>
          <cell r="D491">
            <v>3.7848999999999999</v>
          </cell>
          <cell r="E491">
            <v>0.91949999999999998</v>
          </cell>
          <cell r="F491">
            <v>0</v>
          </cell>
          <cell r="G491">
            <v>4.258</v>
          </cell>
          <cell r="H491">
            <v>0</v>
          </cell>
          <cell r="I491">
            <v>0</v>
          </cell>
          <cell r="J491">
            <v>8.9624000000000006</v>
          </cell>
          <cell r="K491">
            <v>4.7043999999999997</v>
          </cell>
        </row>
        <row r="492">
          <cell r="A492" t="str">
            <v>E9665</v>
          </cell>
          <cell r="B492" t="str">
            <v>Cavalo mecânico com semirreboque com capacidade de 22 t - 240 kW</v>
          </cell>
          <cell r="C492"/>
          <cell r="D492"/>
          <cell r="E492"/>
          <cell r="F492"/>
          <cell r="G492"/>
          <cell r="H492"/>
          <cell r="I492"/>
          <cell r="J492">
            <v>386.5498</v>
          </cell>
          <cell r="K492">
            <v>128.52430000000001</v>
          </cell>
        </row>
        <row r="493">
          <cell r="A493" t="str">
            <v>A9318</v>
          </cell>
          <cell r="B493" t="str">
            <v>Cavalo mecânico 4 x 2, PBT 16.000 kg - 240 kW - motorista de veículo especial</v>
          </cell>
          <cell r="C493">
            <v>864207</v>
          </cell>
          <cell r="D493">
            <v>37.037399999999998</v>
          </cell>
          <cell r="E493">
            <v>15.2347</v>
          </cell>
          <cell r="F493">
            <v>6.1729000000000003</v>
          </cell>
          <cell r="G493">
            <v>55.556199999999997</v>
          </cell>
          <cell r="H493">
            <v>174.636</v>
          </cell>
          <cell r="I493">
            <v>32.9358</v>
          </cell>
          <cell r="J493">
            <v>321.57299999999998</v>
          </cell>
          <cell r="K493">
            <v>91.380799999999994</v>
          </cell>
        </row>
        <row r="494">
          <cell r="A494" t="str">
            <v>A9353</v>
          </cell>
          <cell r="B494" t="str">
            <v>Semirreboque com 2 eixos</v>
          </cell>
          <cell r="C494">
            <v>371110</v>
          </cell>
          <cell r="D494">
            <v>24.7407</v>
          </cell>
          <cell r="E494">
            <v>12.402799999999999</v>
          </cell>
          <cell r="F494">
            <v>0</v>
          </cell>
          <cell r="G494">
            <v>27.833300000000001</v>
          </cell>
          <cell r="H494">
            <v>0</v>
          </cell>
          <cell r="I494">
            <v>0</v>
          </cell>
          <cell r="J494">
            <v>64.976799999999997</v>
          </cell>
          <cell r="K494">
            <v>37.143500000000003</v>
          </cell>
        </row>
        <row r="495">
          <cell r="A495" t="str">
            <v>E9666</v>
          </cell>
          <cell r="B495" t="str">
            <v>Cavalo mecânico com semirreboque com capacidade de 30 t - 265 kW</v>
          </cell>
          <cell r="C495"/>
          <cell r="D495"/>
          <cell r="E495"/>
          <cell r="F495"/>
          <cell r="G495"/>
          <cell r="H495"/>
          <cell r="I495"/>
          <cell r="J495">
            <v>403.45460000000003</v>
          </cell>
          <cell r="K495">
            <v>125.6566</v>
          </cell>
        </row>
        <row r="496">
          <cell r="A496" t="str">
            <v>A9321</v>
          </cell>
          <cell r="B496" t="str">
            <v>Cavalo mecânico estradeiro 6 x 2, PBT 23.000 kg - 265 kW - motorista de caminhão</v>
          </cell>
          <cell r="C496">
            <v>841998</v>
          </cell>
          <cell r="D496">
            <v>36.085599999999999</v>
          </cell>
          <cell r="E496">
            <v>14.8432</v>
          </cell>
          <cell r="F496">
            <v>6.0143000000000004</v>
          </cell>
          <cell r="G496">
            <v>54.128399999999999</v>
          </cell>
          <cell r="H496">
            <v>192.82730000000001</v>
          </cell>
          <cell r="I496">
            <v>27.554600000000001</v>
          </cell>
          <cell r="J496">
            <v>331.45339999999999</v>
          </cell>
          <cell r="K496">
            <v>84.497699999999995</v>
          </cell>
        </row>
        <row r="497">
          <cell r="A497" t="str">
            <v>A9354</v>
          </cell>
          <cell r="B497" t="str">
            <v>Semirreboque com 3 eixos</v>
          </cell>
          <cell r="C497">
            <v>411230</v>
          </cell>
          <cell r="D497">
            <v>27.415299999999998</v>
          </cell>
          <cell r="E497">
            <v>13.743600000000001</v>
          </cell>
          <cell r="F497">
            <v>0</v>
          </cell>
          <cell r="G497">
            <v>30.842300000000002</v>
          </cell>
          <cell r="H497">
            <v>0</v>
          </cell>
          <cell r="I497">
            <v>0</v>
          </cell>
          <cell r="J497">
            <v>72.001199999999997</v>
          </cell>
          <cell r="K497">
            <v>41.158900000000003</v>
          </cell>
        </row>
        <row r="498">
          <cell r="A498" t="str">
            <v>E9667</v>
          </cell>
          <cell r="B498" t="str">
            <v>Caminhão basculante com capacidade de 14 m³ - 210 kW</v>
          </cell>
          <cell r="C498"/>
          <cell r="D498"/>
          <cell r="E498"/>
          <cell r="F498"/>
          <cell r="G498"/>
          <cell r="H498"/>
          <cell r="I498"/>
          <cell r="J498">
            <v>296.06290000000001</v>
          </cell>
          <cell r="K498">
            <v>87.044700000000006</v>
          </cell>
        </row>
        <row r="499">
          <cell r="A499" t="str">
            <v>A9316</v>
          </cell>
          <cell r="B499" t="str">
            <v>Caminhão plataforma 8 x 4, PBT 29.000 kg e distância entre eixos 4,6 m - 210 kW - motorista de caminhão</v>
          </cell>
          <cell r="C499">
            <v>769751</v>
          </cell>
          <cell r="D499">
            <v>32.9893</v>
          </cell>
          <cell r="E499">
            <v>13.569599999999999</v>
          </cell>
          <cell r="F499">
            <v>5.4981999999999998</v>
          </cell>
          <cell r="G499">
            <v>49.484000000000002</v>
          </cell>
          <cell r="H499">
            <v>152.8065</v>
          </cell>
          <cell r="I499">
            <v>27.554600000000001</v>
          </cell>
          <cell r="J499">
            <v>281.90219999999999</v>
          </cell>
          <cell r="K499">
            <v>79.611699999999999</v>
          </cell>
        </row>
        <row r="500">
          <cell r="A500" t="str">
            <v>A9344</v>
          </cell>
          <cell r="B500" t="str">
            <v>Caçamba basculante com capacidade de 14 m³</v>
          </cell>
          <cell r="C500">
            <v>79237</v>
          </cell>
          <cell r="D500">
            <v>5.9802</v>
          </cell>
          <cell r="E500">
            <v>1.4528000000000001</v>
          </cell>
          <cell r="F500">
            <v>0</v>
          </cell>
          <cell r="G500">
            <v>6.7276999999999996</v>
          </cell>
          <cell r="H500">
            <v>0</v>
          </cell>
          <cell r="I500">
            <v>0</v>
          </cell>
          <cell r="J500">
            <v>14.1607</v>
          </cell>
          <cell r="K500">
            <v>7.4329999999999998</v>
          </cell>
        </row>
        <row r="501">
          <cell r="A501" t="str">
            <v>E9669</v>
          </cell>
          <cell r="B501" t="str">
            <v>Caminhão tanque com capacidade de 8.000 l - 136 kW</v>
          </cell>
          <cell r="C501"/>
          <cell r="D501"/>
          <cell r="E501"/>
          <cell r="F501"/>
          <cell r="G501"/>
          <cell r="H501"/>
          <cell r="I501"/>
          <cell r="J501">
            <v>245.62289999999999</v>
          </cell>
          <cell r="K501">
            <v>71.164500000000004</v>
          </cell>
        </row>
        <row r="502">
          <cell r="A502" t="str">
            <v>A9331</v>
          </cell>
          <cell r="B502" t="str">
            <v>Caminhão plataforma 4 x 2, PBT 16.000 kg e distância entre eixos 4,8 m - 136 kW - condição de trabalho severa - motorista de caminhão</v>
          </cell>
          <cell r="C502">
            <v>523488</v>
          </cell>
          <cell r="D502">
            <v>22.435199999999998</v>
          </cell>
          <cell r="E502">
            <v>9.2283000000000008</v>
          </cell>
          <cell r="F502">
            <v>3.7391999999999999</v>
          </cell>
          <cell r="G502">
            <v>33.652799999999999</v>
          </cell>
          <cell r="H502">
            <v>134.30340000000001</v>
          </cell>
          <cell r="I502">
            <v>27.554600000000001</v>
          </cell>
          <cell r="J502">
            <v>230.9135</v>
          </cell>
          <cell r="K502">
            <v>62.957299999999996</v>
          </cell>
        </row>
        <row r="503">
          <cell r="A503" t="str">
            <v>A9359</v>
          </cell>
          <cell r="B503" t="str">
            <v>Tanque para transporte de água com capacidade de 8.000 l</v>
          </cell>
          <cell r="C503">
            <v>94282</v>
          </cell>
          <cell r="D503">
            <v>6.5022000000000002</v>
          </cell>
          <cell r="E503">
            <v>1.7050000000000001</v>
          </cell>
          <cell r="F503">
            <v>0</v>
          </cell>
          <cell r="G503">
            <v>6.5022000000000002</v>
          </cell>
          <cell r="H503">
            <v>0</v>
          </cell>
          <cell r="I503">
            <v>0</v>
          </cell>
          <cell r="J503">
            <v>14.7094</v>
          </cell>
          <cell r="K503">
            <v>8.2072000000000003</v>
          </cell>
        </row>
        <row r="504">
          <cell r="A504" t="str">
            <v>E9670</v>
          </cell>
          <cell r="B504" t="str">
            <v>Usina móvel de lama asfáltica ou microrrevestimento com cavalo mecânico com capacidade de 12 m³ - 95,6 kW/240 kW</v>
          </cell>
          <cell r="C504"/>
          <cell r="D504"/>
          <cell r="E504"/>
          <cell r="F504"/>
          <cell r="G504"/>
          <cell r="H504"/>
          <cell r="I504"/>
          <cell r="J504">
            <v>753.36689999999999</v>
          </cell>
          <cell r="K504">
            <v>262.55009999999999</v>
          </cell>
        </row>
        <row r="505">
          <cell r="A505" t="str">
            <v>A9319</v>
          </cell>
          <cell r="B505" t="str">
            <v>Cavalo mecânico 4 x 2, PBT 16.000 kg - 240 kW - condição de trabalho severa - motorista de veículo especial</v>
          </cell>
          <cell r="C505">
            <v>864207</v>
          </cell>
          <cell r="D505">
            <v>37.037399999999998</v>
          </cell>
          <cell r="E505">
            <v>15.2347</v>
          </cell>
          <cell r="F505">
            <v>6.1729000000000003</v>
          </cell>
          <cell r="G505">
            <v>55.556199999999997</v>
          </cell>
          <cell r="H505">
            <v>237.006</v>
          </cell>
          <cell r="I505">
            <v>32.9358</v>
          </cell>
          <cell r="J505">
            <v>383.94299999999998</v>
          </cell>
          <cell r="K505">
            <v>91.380799999999994</v>
          </cell>
        </row>
        <row r="506">
          <cell r="A506" t="str">
            <v>A9367</v>
          </cell>
          <cell r="B506" t="str">
            <v>Usina de lama asfáltica ou microrrevestimento asfáltico rebocável com capacidade de 12 m³ - 95,6 kW</v>
          </cell>
          <cell r="C506">
            <v>1538109</v>
          </cell>
          <cell r="D506">
            <v>98.878399999999999</v>
          </cell>
          <cell r="E506">
            <v>30.504000000000001</v>
          </cell>
          <cell r="F506">
            <v>0</v>
          </cell>
          <cell r="G506">
            <v>98.878399999999999</v>
          </cell>
          <cell r="H506">
            <v>99.376199999999997</v>
          </cell>
          <cell r="I506">
            <v>41.786900000000003</v>
          </cell>
          <cell r="J506">
            <v>369.4239</v>
          </cell>
          <cell r="K506">
            <v>171.16929999999999</v>
          </cell>
        </row>
        <row r="507">
          <cell r="A507" t="str">
            <v>E9672</v>
          </cell>
          <cell r="B507" t="str">
            <v>Caminhão basculante para rocha com capacidade de 12 m³ - 188 kW</v>
          </cell>
          <cell r="C507"/>
          <cell r="D507"/>
          <cell r="E507"/>
          <cell r="F507"/>
          <cell r="G507"/>
          <cell r="H507"/>
          <cell r="I507"/>
          <cell r="J507">
            <v>303.96050000000002</v>
          </cell>
          <cell r="K507">
            <v>102.14960000000001</v>
          </cell>
        </row>
        <row r="508">
          <cell r="A508" t="str">
            <v>A9317</v>
          </cell>
          <cell r="B508" t="str">
            <v>Caminhão plataforma 8 x 2, PBT 29.000 kg e distância entre eixos 4,8 m - 188 kW - motorista de veículo especial</v>
          </cell>
          <cell r="C508">
            <v>769751</v>
          </cell>
          <cell r="D508">
            <v>32.9893</v>
          </cell>
          <cell r="E508">
            <v>13.569599999999999</v>
          </cell>
          <cell r="F508">
            <v>5.4981999999999998</v>
          </cell>
          <cell r="G508">
            <v>49.484000000000002</v>
          </cell>
          <cell r="H508">
            <v>136.79820000000001</v>
          </cell>
          <cell r="I508">
            <v>32.9358</v>
          </cell>
          <cell r="J508">
            <v>271.27510000000001</v>
          </cell>
          <cell r="K508">
            <v>84.992900000000006</v>
          </cell>
        </row>
        <row r="509">
          <cell r="A509" t="str">
            <v>A9343</v>
          </cell>
          <cell r="B509" t="str">
            <v>Caçamba basculante para rocha com capacidade de 12 m³</v>
          </cell>
          <cell r="C509">
            <v>182894</v>
          </cell>
          <cell r="D509">
            <v>13.8033</v>
          </cell>
          <cell r="E509">
            <v>3.3534000000000002</v>
          </cell>
          <cell r="F509">
            <v>0</v>
          </cell>
          <cell r="G509">
            <v>15.528700000000001</v>
          </cell>
          <cell r="H509">
            <v>0</v>
          </cell>
          <cell r="I509">
            <v>0</v>
          </cell>
          <cell r="J509">
            <v>32.685400000000001</v>
          </cell>
          <cell r="K509">
            <v>17.156700000000001</v>
          </cell>
        </row>
        <row r="510">
          <cell r="A510" t="str">
            <v>E9679</v>
          </cell>
          <cell r="B510" t="str">
            <v>Cavalo mecânico com dois reboques hidropneumáticos de 5 e 4 eixos e mesas de giro com capacidade de 130 t - 440 kW</v>
          </cell>
          <cell r="C510"/>
          <cell r="D510"/>
          <cell r="E510"/>
          <cell r="F510"/>
          <cell r="G510"/>
          <cell r="H510"/>
          <cell r="I510"/>
          <cell r="J510">
            <v>1442.8887</v>
          </cell>
          <cell r="K510">
            <v>617.19600000000003</v>
          </cell>
        </row>
        <row r="511">
          <cell r="A511" t="str">
            <v>A9325</v>
          </cell>
          <cell r="B511" t="str">
            <v>Cavalo mecânico 8 x 8, PBT 26.000 kg - 440 kW -  motorista de veículo especial</v>
          </cell>
          <cell r="C511">
            <v>4975862</v>
          </cell>
          <cell r="D511">
            <v>213.25120000000001</v>
          </cell>
          <cell r="E511">
            <v>87.717299999999994</v>
          </cell>
          <cell r="F511">
            <v>35.541899999999998</v>
          </cell>
          <cell r="G511">
            <v>319.8768</v>
          </cell>
          <cell r="H511">
            <v>320.166</v>
          </cell>
          <cell r="I511">
            <v>32.9358</v>
          </cell>
          <cell r="J511">
            <v>1009.489</v>
          </cell>
          <cell r="K511">
            <v>369.44619999999998</v>
          </cell>
        </row>
        <row r="512">
          <cell r="A512" t="str">
            <v>A9384</v>
          </cell>
          <cell r="B512" t="str">
            <v>Reboque hidropneumático com capacidade de 166 t e 4 eixos</v>
          </cell>
          <cell r="C512">
            <v>979787</v>
          </cell>
          <cell r="D512">
            <v>65.319100000000006</v>
          </cell>
          <cell r="E512">
            <v>32.7453</v>
          </cell>
          <cell r="F512">
            <v>0</v>
          </cell>
          <cell r="G512">
            <v>73.483999999999995</v>
          </cell>
          <cell r="H512">
            <v>0</v>
          </cell>
          <cell r="I512">
            <v>0</v>
          </cell>
          <cell r="J512">
            <v>171.54839999999999</v>
          </cell>
          <cell r="K512">
            <v>98.064400000000006</v>
          </cell>
        </row>
        <row r="513">
          <cell r="A513" t="str">
            <v>A9385</v>
          </cell>
          <cell r="B513" t="str">
            <v>Conjunto de duas mesas de giro para quinta roda ou reboque com capacidade de 100 t cada</v>
          </cell>
          <cell r="C513">
            <v>329003</v>
          </cell>
          <cell r="D513">
            <v>21.933499999999999</v>
          </cell>
          <cell r="E513">
            <v>10.9956</v>
          </cell>
          <cell r="F513">
            <v>0</v>
          </cell>
          <cell r="G513">
            <v>24.6752</v>
          </cell>
          <cell r="H513">
            <v>0</v>
          </cell>
          <cell r="I513">
            <v>0</v>
          </cell>
          <cell r="J513">
            <v>57.604300000000002</v>
          </cell>
          <cell r="K513">
            <v>32.929099999999998</v>
          </cell>
        </row>
        <row r="514">
          <cell r="A514" t="str">
            <v>A9390</v>
          </cell>
          <cell r="B514" t="str">
            <v>Reboque hidropneumático com capacidade de 117 t e 5 eixos</v>
          </cell>
          <cell r="C514">
            <v>1166542</v>
          </cell>
          <cell r="D514">
            <v>77.769499999999994</v>
          </cell>
          <cell r="E514">
            <v>38.986800000000002</v>
          </cell>
          <cell r="F514">
            <v>0</v>
          </cell>
          <cell r="G514">
            <v>87.490700000000004</v>
          </cell>
          <cell r="H514">
            <v>0</v>
          </cell>
          <cell r="I514">
            <v>0</v>
          </cell>
          <cell r="J514">
            <v>204.24700000000001</v>
          </cell>
          <cell r="K514">
            <v>116.7563</v>
          </cell>
        </row>
        <row r="515">
          <cell r="A515" t="str">
            <v>E9680</v>
          </cell>
          <cell r="B515" t="str">
            <v>Caminhão tanque com capacidade de 13.000 l - 188 kW</v>
          </cell>
          <cell r="C515"/>
          <cell r="D515"/>
          <cell r="E515"/>
          <cell r="F515"/>
          <cell r="G515"/>
          <cell r="H515"/>
          <cell r="I515"/>
          <cell r="J515">
            <v>313.32470000000001</v>
          </cell>
          <cell r="K515">
            <v>79.752499999999998</v>
          </cell>
        </row>
        <row r="516">
          <cell r="A516" t="str">
            <v>A9332</v>
          </cell>
          <cell r="B516" t="str">
            <v>Caminhão plataforma 6 x 2, PBT 23.000 kg e distância entre eixos 4,8 m - 188 kW - condição de trabalho severa - motorista de caminhão</v>
          </cell>
          <cell r="C516">
            <v>613034</v>
          </cell>
          <cell r="D516">
            <v>26.2729</v>
          </cell>
          <cell r="E516">
            <v>10.806900000000001</v>
          </cell>
          <cell r="F516">
            <v>4.3788</v>
          </cell>
          <cell r="G516">
            <v>39.409300000000002</v>
          </cell>
          <cell r="H516">
            <v>185.65469999999999</v>
          </cell>
          <cell r="I516">
            <v>27.554600000000001</v>
          </cell>
          <cell r="J516">
            <v>294.0772</v>
          </cell>
          <cell r="K516">
            <v>69.013199999999998</v>
          </cell>
        </row>
        <row r="517">
          <cell r="A517" t="str">
            <v>A9361</v>
          </cell>
          <cell r="B517" t="str">
            <v>Tanque para transporte de água com capacidade de 13.000 l</v>
          </cell>
          <cell r="C517">
            <v>123369</v>
          </cell>
          <cell r="D517">
            <v>8.5082000000000004</v>
          </cell>
          <cell r="E517">
            <v>2.2311000000000001</v>
          </cell>
          <cell r="F517">
            <v>0</v>
          </cell>
          <cell r="G517">
            <v>8.5082000000000004</v>
          </cell>
          <cell r="H517">
            <v>0</v>
          </cell>
          <cell r="I517">
            <v>0</v>
          </cell>
          <cell r="J517">
            <v>19.247499999999999</v>
          </cell>
          <cell r="K517">
            <v>10.7393</v>
          </cell>
        </row>
        <row r="518">
          <cell r="A518" t="str">
            <v>E9686</v>
          </cell>
          <cell r="B518" t="str">
            <v>Caminhão carroceria com guindauto com capacidade de 20 t.m - 136 kW</v>
          </cell>
          <cell r="C518"/>
          <cell r="D518"/>
          <cell r="E518"/>
          <cell r="F518"/>
          <cell r="G518"/>
          <cell r="H518"/>
          <cell r="I518"/>
          <cell r="J518">
            <v>298.78059999999999</v>
          </cell>
          <cell r="K518">
            <v>113.63509999999999</v>
          </cell>
        </row>
        <row r="519">
          <cell r="A519" t="str">
            <v>A9308</v>
          </cell>
          <cell r="B519" t="str">
            <v>Caminhão plataforma 4 x 2, PBT 16.000 kg e distância entre eixos 4,8 m - 136 kW - motorista de veículo especial</v>
          </cell>
          <cell r="C519">
            <v>523488</v>
          </cell>
          <cell r="D519">
            <v>22.435199999999998</v>
          </cell>
          <cell r="E519">
            <v>9.2283000000000008</v>
          </cell>
          <cell r="F519">
            <v>3.7391999999999999</v>
          </cell>
          <cell r="G519">
            <v>33.652799999999999</v>
          </cell>
          <cell r="H519">
            <v>134.30340000000001</v>
          </cell>
          <cell r="I519">
            <v>32.9358</v>
          </cell>
          <cell r="J519">
            <v>236.29470000000001</v>
          </cell>
          <cell r="K519">
            <v>68.338499999999996</v>
          </cell>
        </row>
        <row r="520">
          <cell r="A520" t="str">
            <v>A9349</v>
          </cell>
          <cell r="B520" t="str">
            <v>Carroceria de madeira com capacidade de 7 t</v>
          </cell>
          <cell r="C520">
            <v>28585</v>
          </cell>
          <cell r="D520">
            <v>1.9714</v>
          </cell>
          <cell r="E520">
            <v>0.51690000000000003</v>
          </cell>
          <cell r="F520">
            <v>0</v>
          </cell>
          <cell r="G520">
            <v>1.9714</v>
          </cell>
          <cell r="H520">
            <v>0</v>
          </cell>
          <cell r="I520">
            <v>0</v>
          </cell>
          <cell r="J520">
            <v>4.4596999999999998</v>
          </cell>
          <cell r="K520">
            <v>2.4883000000000002</v>
          </cell>
        </row>
        <row r="521">
          <cell r="A521" t="str">
            <v>A9372</v>
          </cell>
          <cell r="B521" t="str">
            <v>Guindaste articulado montado sobre chassi com capacidade de 20 t.m</v>
          </cell>
          <cell r="C521">
            <v>220660</v>
          </cell>
          <cell r="D521">
            <v>15.2179</v>
          </cell>
          <cell r="E521">
            <v>3.9904999999999999</v>
          </cell>
          <cell r="F521">
            <v>0</v>
          </cell>
          <cell r="G521">
            <v>15.2179</v>
          </cell>
          <cell r="H521">
            <v>0</v>
          </cell>
          <cell r="I521">
            <v>23.599900000000002</v>
          </cell>
          <cell r="J521">
            <v>58.026200000000003</v>
          </cell>
          <cell r="K521">
            <v>42.808300000000003</v>
          </cell>
        </row>
        <row r="522">
          <cell r="A522" t="str">
            <v>E9687</v>
          </cell>
          <cell r="B522" t="str">
            <v>Caminhão carroceria com capacidade de 5 t - 115 kW</v>
          </cell>
          <cell r="C522"/>
          <cell r="D522"/>
          <cell r="E522"/>
          <cell r="F522"/>
          <cell r="G522"/>
          <cell r="H522"/>
          <cell r="I522"/>
          <cell r="J522">
            <v>140.1482</v>
          </cell>
          <cell r="K522">
            <v>54.833500000000001</v>
          </cell>
        </row>
        <row r="523">
          <cell r="A523" t="str">
            <v>A9303</v>
          </cell>
          <cell r="B523" t="str">
            <v>Caminhão plataforma 4 x 2, PBT 9.600 kg e distância entre eixos 3,7 m - 115 kW - motorista de caminhão</v>
          </cell>
          <cell r="C523">
            <v>367214</v>
          </cell>
          <cell r="D523">
            <v>15.7377</v>
          </cell>
          <cell r="E523">
            <v>6.4734999999999996</v>
          </cell>
          <cell r="F523">
            <v>2.6230000000000002</v>
          </cell>
          <cell r="G523">
            <v>23.6066</v>
          </cell>
          <cell r="H523">
            <v>59.771299999999997</v>
          </cell>
          <cell r="I523">
            <v>27.554600000000001</v>
          </cell>
          <cell r="J523">
            <v>135.76669999999999</v>
          </cell>
          <cell r="K523">
            <v>52.388800000000003</v>
          </cell>
        </row>
        <row r="524">
          <cell r="A524" t="str">
            <v>A9348</v>
          </cell>
          <cell r="B524" t="str">
            <v>Carroceria de madeira com capacidade de 5 t</v>
          </cell>
          <cell r="C524">
            <v>28084</v>
          </cell>
          <cell r="D524">
            <v>1.9368000000000001</v>
          </cell>
          <cell r="E524">
            <v>0.50790000000000002</v>
          </cell>
          <cell r="F524">
            <v>0</v>
          </cell>
          <cell r="G524">
            <v>1.9368000000000001</v>
          </cell>
          <cell r="H524">
            <v>0</v>
          </cell>
          <cell r="I524">
            <v>0</v>
          </cell>
          <cell r="J524">
            <v>4.3815</v>
          </cell>
          <cell r="K524">
            <v>2.4447000000000001</v>
          </cell>
        </row>
        <row r="525">
          <cell r="A525" t="str">
            <v>E9690</v>
          </cell>
          <cell r="B525" t="str">
            <v>Caminhão carroceria com guindauto e cesto aéreo com capacidade de 10 t.m - 136 kW</v>
          </cell>
          <cell r="C525"/>
          <cell r="D525"/>
          <cell r="E525"/>
          <cell r="F525"/>
          <cell r="G525"/>
          <cell r="H525"/>
          <cell r="I525"/>
          <cell r="J525">
            <v>315.9178</v>
          </cell>
          <cell r="K525">
            <v>133.62909999999999</v>
          </cell>
        </row>
        <row r="526">
          <cell r="A526" t="str">
            <v>A9308</v>
          </cell>
          <cell r="B526" t="str">
            <v>Caminhão plataforma 4 x 2, PBT 16.000 kg e distância entre eixos 4,8 m - 136 kW - motorista de veículo especial</v>
          </cell>
          <cell r="C526">
            <v>523488</v>
          </cell>
          <cell r="D526">
            <v>22.435199999999998</v>
          </cell>
          <cell r="E526">
            <v>9.2283000000000008</v>
          </cell>
          <cell r="F526">
            <v>3.7391999999999999</v>
          </cell>
          <cell r="G526">
            <v>33.652799999999999</v>
          </cell>
          <cell r="H526">
            <v>134.30340000000001</v>
          </cell>
          <cell r="I526">
            <v>32.9358</v>
          </cell>
          <cell r="J526">
            <v>236.29470000000001</v>
          </cell>
          <cell r="K526">
            <v>68.338499999999996</v>
          </cell>
        </row>
        <row r="527">
          <cell r="A527" t="str">
            <v>A9329</v>
          </cell>
          <cell r="B527" t="str">
            <v>Cesto aéreo simples isolado com capacidade para 135 kg</v>
          </cell>
          <cell r="C527">
            <v>24327</v>
          </cell>
          <cell r="D527">
            <v>1.6777</v>
          </cell>
          <cell r="E527">
            <v>0.43990000000000001</v>
          </cell>
          <cell r="F527">
            <v>0</v>
          </cell>
          <cell r="G527">
            <v>1.6777</v>
          </cell>
          <cell r="H527">
            <v>0</v>
          </cell>
          <cell r="I527">
            <v>0</v>
          </cell>
          <cell r="J527">
            <v>3.7953000000000001</v>
          </cell>
          <cell r="K527">
            <v>2.1175999999999999</v>
          </cell>
        </row>
        <row r="528">
          <cell r="A528" t="str">
            <v>A9330</v>
          </cell>
          <cell r="B528" t="str">
            <v>Guindaste articulado montado sobre chassi com capacidade de 10 t.m</v>
          </cell>
          <cell r="C528">
            <v>147386</v>
          </cell>
          <cell r="D528">
            <v>10.1646</v>
          </cell>
          <cell r="E528">
            <v>2.6654</v>
          </cell>
          <cell r="F528">
            <v>0</v>
          </cell>
          <cell r="G528">
            <v>10.1646</v>
          </cell>
          <cell r="H528">
            <v>0</v>
          </cell>
          <cell r="I528">
            <v>47.199800000000003</v>
          </cell>
          <cell r="J528">
            <v>70.194400000000002</v>
          </cell>
          <cell r="K528">
            <v>60.029800000000002</v>
          </cell>
        </row>
        <row r="529">
          <cell r="A529" t="str">
            <v>A9350</v>
          </cell>
          <cell r="B529" t="str">
            <v>Carroceria de madeira com capacidade de 9 t</v>
          </cell>
          <cell r="C529">
            <v>36108</v>
          </cell>
          <cell r="D529">
            <v>2.4902000000000002</v>
          </cell>
          <cell r="E529">
            <v>0.65300000000000002</v>
          </cell>
          <cell r="F529">
            <v>0</v>
          </cell>
          <cell r="G529">
            <v>2.4902000000000002</v>
          </cell>
          <cell r="H529">
            <v>0</v>
          </cell>
          <cell r="I529">
            <v>0</v>
          </cell>
          <cell r="J529">
            <v>5.6334</v>
          </cell>
          <cell r="K529">
            <v>3.1432000000000002</v>
          </cell>
        </row>
        <row r="530">
          <cell r="A530" t="str">
            <v>E9693</v>
          </cell>
          <cell r="B530" t="str">
            <v>Caminhão demarcador de faixas com sistema de pintura Spray - 115 kW</v>
          </cell>
          <cell r="C530"/>
          <cell r="D530"/>
          <cell r="E530"/>
          <cell r="F530"/>
          <cell r="G530"/>
          <cell r="H530"/>
          <cell r="I530"/>
          <cell r="J530">
            <v>774.75369999999998</v>
          </cell>
          <cell r="K530">
            <v>408.18450000000001</v>
          </cell>
        </row>
        <row r="531">
          <cell r="A531" t="str">
            <v>A9322</v>
          </cell>
          <cell r="B531" t="str">
            <v>Caminhão plataforma 4 x 2, PBT 9.600 kg e distância entre eixos 3,7 m - 115 kW - condição de trabalho severa - motorista de caminhão</v>
          </cell>
          <cell r="C531">
            <v>367214</v>
          </cell>
          <cell r="D531">
            <v>15.7377</v>
          </cell>
          <cell r="E531">
            <v>6.4734999999999996</v>
          </cell>
          <cell r="F531">
            <v>2.6230000000000002</v>
          </cell>
          <cell r="G531">
            <v>23.6066</v>
          </cell>
          <cell r="H531">
            <v>113.5654</v>
          </cell>
          <cell r="I531">
            <v>27.554600000000001</v>
          </cell>
          <cell r="J531">
            <v>189.5608</v>
          </cell>
          <cell r="K531">
            <v>52.388800000000003</v>
          </cell>
        </row>
        <row r="532">
          <cell r="A532" t="str">
            <v>A9370</v>
          </cell>
          <cell r="B532" t="str">
            <v>Equipamento demarcador de faixas sistema spray montado sobre chassi com capacidade 1.080 l</v>
          </cell>
          <cell r="C532">
            <v>3225898</v>
          </cell>
          <cell r="D532">
            <v>243.7345</v>
          </cell>
          <cell r="E532">
            <v>88.461299999999994</v>
          </cell>
          <cell r="F532">
            <v>0</v>
          </cell>
          <cell r="G532">
            <v>229.3972</v>
          </cell>
          <cell r="H532">
            <v>0</v>
          </cell>
          <cell r="I532">
            <v>23.599900000000002</v>
          </cell>
          <cell r="J532">
            <v>585.19290000000001</v>
          </cell>
          <cell r="K532">
            <v>355.79570000000001</v>
          </cell>
        </row>
        <row r="533">
          <cell r="A533" t="str">
            <v>E9783</v>
          </cell>
          <cell r="B533" t="str">
            <v>Plataforma pantográfica montada em caminhão - 115 kW</v>
          </cell>
          <cell r="C533"/>
          <cell r="D533"/>
          <cell r="E533"/>
          <cell r="F533"/>
          <cell r="G533"/>
          <cell r="H533"/>
          <cell r="I533"/>
          <cell r="J533">
            <v>287.94630000000001</v>
          </cell>
          <cell r="K533">
            <v>120.3603</v>
          </cell>
        </row>
        <row r="534">
          <cell r="A534" t="str">
            <v>A9301</v>
          </cell>
          <cell r="B534" t="str">
            <v>Caminhão plataforma 4 x 2, PBT 8.300 kg e distância entre eixos 3,7 m - 115 kW - motorista de veículo especial</v>
          </cell>
          <cell r="C534">
            <v>341049</v>
          </cell>
          <cell r="D534">
            <v>14.616400000000001</v>
          </cell>
          <cell r="E534">
            <v>6.0122</v>
          </cell>
          <cell r="F534">
            <v>2.4361000000000002</v>
          </cell>
          <cell r="G534">
            <v>21.924600000000002</v>
          </cell>
          <cell r="H534">
            <v>113.5654</v>
          </cell>
          <cell r="I534">
            <v>32.9358</v>
          </cell>
          <cell r="J534">
            <v>191.4905</v>
          </cell>
          <cell r="K534">
            <v>56.000500000000002</v>
          </cell>
        </row>
        <row r="535">
          <cell r="A535" t="str">
            <v>A9377</v>
          </cell>
          <cell r="B535" t="str">
            <v>Plataforma pantográfica hidráulica montada sobre chassi com capacidade de 600 kg</v>
          </cell>
          <cell r="C535">
            <v>481440</v>
          </cell>
          <cell r="D535">
            <v>32.095999999999997</v>
          </cell>
          <cell r="E535">
            <v>8.6638999999999999</v>
          </cell>
          <cell r="F535">
            <v>0</v>
          </cell>
          <cell r="G535">
            <v>32.095999999999997</v>
          </cell>
          <cell r="H535">
            <v>0</v>
          </cell>
          <cell r="I535">
            <v>23.599900000000002</v>
          </cell>
          <cell r="J535">
            <v>96.455799999999996</v>
          </cell>
          <cell r="K535">
            <v>64.359800000000007</v>
          </cell>
        </row>
        <row r="536">
          <cell r="A536" t="str">
            <v>E9787</v>
          </cell>
          <cell r="B536" t="str">
            <v>Bomba para concreto com lança montada sobre chassi com capacidade de 50 m³/h - 136 kW</v>
          </cell>
          <cell r="C536"/>
          <cell r="D536"/>
          <cell r="E536"/>
          <cell r="F536"/>
          <cell r="G536"/>
          <cell r="H536"/>
          <cell r="I536"/>
          <cell r="J536">
            <v>532.70090000000005</v>
          </cell>
          <cell r="K536">
            <v>250.636</v>
          </cell>
        </row>
        <row r="537">
          <cell r="A537" t="str">
            <v>A9308</v>
          </cell>
          <cell r="B537" t="str">
            <v>Caminhão plataforma 4 x 2, PBT 16.000 kg e distância entre eixos 4,8 m - 136 kW - motorista de veículo especial</v>
          </cell>
          <cell r="C537">
            <v>523488</v>
          </cell>
          <cell r="D537">
            <v>22.435199999999998</v>
          </cell>
          <cell r="E537">
            <v>9.2283000000000008</v>
          </cell>
          <cell r="F537">
            <v>3.7391999999999999</v>
          </cell>
          <cell r="G537">
            <v>33.652799999999999</v>
          </cell>
          <cell r="H537">
            <v>134.30340000000001</v>
          </cell>
          <cell r="I537">
            <v>32.9358</v>
          </cell>
          <cell r="J537">
            <v>236.29470000000001</v>
          </cell>
          <cell r="K537">
            <v>68.338499999999996</v>
          </cell>
        </row>
        <row r="538">
          <cell r="A538" t="str">
            <v>A9371</v>
          </cell>
          <cell r="B538" t="str">
            <v>Bomba para concreto com lança montada sobre chassi com capacidade de 50 m³/h</v>
          </cell>
          <cell r="C538">
            <v>1426359</v>
          </cell>
          <cell r="D538">
            <v>114.1087</v>
          </cell>
          <cell r="E538">
            <v>26.401900000000001</v>
          </cell>
          <cell r="F538">
            <v>0</v>
          </cell>
          <cell r="G538">
            <v>114.1087</v>
          </cell>
          <cell r="H538">
            <v>0</v>
          </cell>
          <cell r="I538">
            <v>41.786900000000003</v>
          </cell>
          <cell r="J538">
            <v>296.40620000000001</v>
          </cell>
          <cell r="K538">
            <v>182.29750000000001</v>
          </cell>
        </row>
        <row r="539">
          <cell r="A539" t="str">
            <v>E9792</v>
          </cell>
          <cell r="B539" t="str">
            <v>Caminhão para hidrossemeadura com capacidade de 7.500 l - 136 kW</v>
          </cell>
          <cell r="C539"/>
          <cell r="D539"/>
          <cell r="E539"/>
          <cell r="F539"/>
          <cell r="G539"/>
          <cell r="H539"/>
          <cell r="I539"/>
          <cell r="J539">
            <v>332.46170000000001</v>
          </cell>
          <cell r="K539">
            <v>127.56059999999999</v>
          </cell>
        </row>
        <row r="540">
          <cell r="A540" t="str">
            <v>A9323</v>
          </cell>
          <cell r="B540" t="str">
            <v>Caminhão plataforma 4 x 2, PBT 14.300 kg e distância entre eixos 4,8 m - 136 kW - condição de trabalho severa - motorista de caminhão</v>
          </cell>
          <cell r="C540">
            <v>468946</v>
          </cell>
          <cell r="D540">
            <v>20.0977</v>
          </cell>
          <cell r="E540">
            <v>8.2667999999999999</v>
          </cell>
          <cell r="F540">
            <v>3.3496000000000001</v>
          </cell>
          <cell r="G540">
            <v>30.1465</v>
          </cell>
          <cell r="H540">
            <v>134.30340000000001</v>
          </cell>
          <cell r="I540">
            <v>27.554600000000001</v>
          </cell>
          <cell r="J540">
            <v>223.71860000000001</v>
          </cell>
          <cell r="K540">
            <v>59.268700000000003</v>
          </cell>
        </row>
        <row r="541">
          <cell r="A541" t="str">
            <v>A9362</v>
          </cell>
          <cell r="B541" t="str">
            <v>Tanque para hidrossemeadura com capacidade de 7.500 l</v>
          </cell>
          <cell r="C541">
            <v>476425</v>
          </cell>
          <cell r="D541">
            <v>35.956600000000002</v>
          </cell>
          <cell r="E541">
            <v>8.7354000000000003</v>
          </cell>
          <cell r="F541">
            <v>0</v>
          </cell>
          <cell r="G541">
            <v>40.4512</v>
          </cell>
          <cell r="H541">
            <v>0</v>
          </cell>
          <cell r="I541">
            <v>23.599900000000002</v>
          </cell>
          <cell r="J541">
            <v>108.7431</v>
          </cell>
          <cell r="K541">
            <v>68.291899999999998</v>
          </cell>
        </row>
      </sheetData>
      <sheetData sheetId="14"/>
      <sheetData sheetId="15">
        <row r="1">
          <cell r="A1" t="str">
            <v>CGCIT</v>
          </cell>
          <cell r="B1" t="str">
            <v>SISTEMA DE CUSTOS REFERENCIAIS DE OBRAS - SICRO</v>
          </cell>
          <cell r="C1"/>
          <cell r="D1"/>
          <cell r="E1"/>
          <cell r="F1"/>
          <cell r="G1" t="str">
            <v>DNIT</v>
          </cell>
        </row>
        <row r="2">
          <cell r="A2"/>
          <cell r="B2"/>
          <cell r="C2"/>
          <cell r="D2"/>
          <cell r="E2"/>
          <cell r="F2"/>
          <cell r="G2"/>
        </row>
        <row r="3">
          <cell r="A3" t="str">
            <v>Rio Grande do Sul - Julho/2024</v>
          </cell>
          <cell r="B3"/>
          <cell r="C3"/>
          <cell r="D3"/>
          <cell r="E3"/>
          <cell r="F3"/>
          <cell r="G3"/>
        </row>
        <row r="4">
          <cell r="A4" t="str">
            <v>Sem desoneração</v>
          </cell>
          <cell r="B4"/>
          <cell r="C4"/>
          <cell r="D4"/>
          <cell r="E4"/>
          <cell r="F4"/>
          <cell r="G4"/>
        </row>
        <row r="5">
          <cell r="A5" t="str">
            <v>Código</v>
          </cell>
          <cell r="B5" t="str">
            <v>Descrição</v>
          </cell>
          <cell r="C5" t="str">
            <v>Unidade</v>
          </cell>
          <cell r="D5" t="str">
            <v>Salário (R$)</v>
          </cell>
          <cell r="E5" t="str">
            <v>Encargos Totais</v>
          </cell>
          <cell r="F5" t="str">
            <v>Custo (R$)</v>
          </cell>
          <cell r="G5" t="str">
            <v>Periculosidade/
Insalubridade</v>
          </cell>
        </row>
        <row r="6">
          <cell r="A6" t="str">
            <v>P9801</v>
          </cell>
          <cell r="B6" t="str">
            <v>Ajudante</v>
          </cell>
          <cell r="C6" t="str">
            <v>h</v>
          </cell>
          <cell r="D6">
            <v>8.1434999999999995</v>
          </cell>
          <cell r="E6">
            <v>1.8781000000000001</v>
          </cell>
          <cell r="F6">
            <v>23.437799999999999</v>
          </cell>
          <cell r="G6">
            <v>0</v>
          </cell>
        </row>
        <row r="7">
          <cell r="A7" t="str">
            <v>P9802</v>
          </cell>
          <cell r="B7" t="str">
            <v>Ajudante especializado</v>
          </cell>
          <cell r="C7" t="str">
            <v>h</v>
          </cell>
          <cell r="D7">
            <v>9.7721</v>
          </cell>
          <cell r="E7">
            <v>1.8231710000000001</v>
          </cell>
          <cell r="F7">
            <v>27.5883</v>
          </cell>
          <cell r="G7">
            <v>0</v>
          </cell>
        </row>
        <row r="8">
          <cell r="A8" t="str">
            <v>P9803</v>
          </cell>
          <cell r="B8" t="str">
            <v>Almoxarife</v>
          </cell>
          <cell r="C8" t="str">
            <v>mês</v>
          </cell>
          <cell r="D8">
            <v>2266.8881000000001</v>
          </cell>
          <cell r="E8">
            <v>1.271088</v>
          </cell>
          <cell r="F8">
            <v>5148.3023000000003</v>
          </cell>
          <cell r="G8">
            <v>0</v>
          </cell>
        </row>
        <row r="9">
          <cell r="A9" t="str">
            <v>P9804</v>
          </cell>
          <cell r="B9" t="str">
            <v>Apontador</v>
          </cell>
          <cell r="C9" t="str">
            <v>mês</v>
          </cell>
          <cell r="D9">
            <v>2034.7489</v>
          </cell>
          <cell r="E9">
            <v>1.3421970000000001</v>
          </cell>
          <cell r="F9">
            <v>4765.7826999999997</v>
          </cell>
          <cell r="G9">
            <v>0</v>
          </cell>
        </row>
        <row r="10">
          <cell r="A10" t="str">
            <v>P9805</v>
          </cell>
          <cell r="B10" t="str">
            <v>Armador</v>
          </cell>
          <cell r="C10" t="str">
            <v>h</v>
          </cell>
          <cell r="D10">
            <v>12.86</v>
          </cell>
          <cell r="E10">
            <v>1.604447</v>
          </cell>
          <cell r="F10">
            <v>33.493099999999998</v>
          </cell>
          <cell r="G10">
            <v>0</v>
          </cell>
        </row>
        <row r="11">
          <cell r="A11" t="str">
            <v>P9806</v>
          </cell>
          <cell r="B11" t="str">
            <v>Auxiliar administrativo</v>
          </cell>
          <cell r="C11" t="str">
            <v>mês</v>
          </cell>
          <cell r="D11">
            <v>1988.9195999999999</v>
          </cell>
          <cell r="E11">
            <v>1.3324990000000001</v>
          </cell>
          <cell r="F11">
            <v>4639.1529</v>
          </cell>
          <cell r="G11">
            <v>0</v>
          </cell>
        </row>
        <row r="12">
          <cell r="A12" t="str">
            <v>P9807</v>
          </cell>
          <cell r="B12" t="str">
            <v>Bombeiro hidráulico</v>
          </cell>
          <cell r="C12" t="str">
            <v>h</v>
          </cell>
          <cell r="D12">
            <v>13.0938</v>
          </cell>
          <cell r="E12">
            <v>1.6491070000000001</v>
          </cell>
          <cell r="F12">
            <v>34.686799999999998</v>
          </cell>
          <cell r="G12">
            <v>0</v>
          </cell>
        </row>
        <row r="13">
          <cell r="A13" t="str">
            <v>P9808</v>
          </cell>
          <cell r="B13" t="str">
            <v>Carpinteiro</v>
          </cell>
          <cell r="C13" t="str">
            <v>h</v>
          </cell>
          <cell r="D13">
            <v>9.5601000000000003</v>
          </cell>
          <cell r="E13">
            <v>1.7661770000000001</v>
          </cell>
          <cell r="F13">
            <v>26.444900000000001</v>
          </cell>
          <cell r="G13">
            <v>0</v>
          </cell>
        </row>
        <row r="14">
          <cell r="A14" t="str">
            <v>P9809</v>
          </cell>
          <cell r="B14" t="str">
            <v>Encarregado administrativo</v>
          </cell>
          <cell r="C14" t="str">
            <v>mês</v>
          </cell>
          <cell r="D14">
            <v>4074.0414999999998</v>
          </cell>
          <cell r="E14">
            <v>1.022292</v>
          </cell>
          <cell r="F14">
            <v>8238.9014999999999</v>
          </cell>
          <cell r="G14">
            <v>0</v>
          </cell>
        </row>
        <row r="15">
          <cell r="A15" t="str">
            <v>P9810</v>
          </cell>
          <cell r="B15" t="str">
            <v>Eletricista</v>
          </cell>
          <cell r="C15" t="str">
            <v>h</v>
          </cell>
          <cell r="D15">
            <v>11.1471</v>
          </cell>
          <cell r="E15">
            <v>1.7095039999999999</v>
          </cell>
          <cell r="F15">
            <v>30.203099999999999</v>
          </cell>
          <cell r="G15">
            <v>0</v>
          </cell>
        </row>
        <row r="16">
          <cell r="A16" t="str">
            <v>P9811</v>
          </cell>
          <cell r="B16" t="str">
            <v>Encarregado especializado</v>
          </cell>
          <cell r="C16" t="str">
            <v>mês</v>
          </cell>
          <cell r="D16">
            <v>3829.4162000000001</v>
          </cell>
          <cell r="E16">
            <v>1.055528</v>
          </cell>
          <cell r="F16">
            <v>7871.4722000000002</v>
          </cell>
          <cell r="G16">
            <v>0</v>
          </cell>
        </row>
        <row r="17">
          <cell r="A17" t="str">
            <v>P9812</v>
          </cell>
          <cell r="B17" t="str">
            <v>Engenheiro</v>
          </cell>
          <cell r="C17" t="str">
            <v>mês</v>
          </cell>
          <cell r="D17">
            <v>14170.312099999999</v>
          </cell>
          <cell r="E17">
            <v>0.83833199999999997</v>
          </cell>
          <cell r="F17">
            <v>26049.738099999999</v>
          </cell>
          <cell r="G17">
            <v>0</v>
          </cell>
        </row>
        <row r="18">
          <cell r="A18" t="str">
            <v>P9814</v>
          </cell>
          <cell r="B18" t="str">
            <v>Operacional</v>
          </cell>
          <cell r="C18" t="str">
            <v>mês</v>
          </cell>
          <cell r="D18">
            <v>1598.9799</v>
          </cell>
          <cell r="E18">
            <v>1.48864</v>
          </cell>
          <cell r="F18">
            <v>3979.2853</v>
          </cell>
          <cell r="G18">
            <v>0</v>
          </cell>
        </row>
        <row r="19">
          <cell r="A19" t="str">
            <v>P9815</v>
          </cell>
          <cell r="B19" t="str">
            <v>Jardineiro</v>
          </cell>
          <cell r="C19" t="str">
            <v>h</v>
          </cell>
          <cell r="D19">
            <v>10.01</v>
          </cell>
          <cell r="E19">
            <v>1.7302770000000001</v>
          </cell>
          <cell r="F19">
            <v>27.33</v>
          </cell>
          <cell r="G19">
            <v>0</v>
          </cell>
        </row>
        <row r="20">
          <cell r="A20" t="str">
            <v>P9819</v>
          </cell>
          <cell r="B20" t="str">
            <v>Engenheiro supervisor</v>
          </cell>
          <cell r="C20" t="str">
            <v>mês</v>
          </cell>
          <cell r="D20">
            <v>14170.312099999999</v>
          </cell>
          <cell r="E20">
            <v>0.83833199999999997</v>
          </cell>
          <cell r="F20">
            <v>26049.738099999999</v>
          </cell>
          <cell r="G20">
            <v>0</v>
          </cell>
        </row>
        <row r="21">
          <cell r="A21" t="str">
            <v>P9821</v>
          </cell>
          <cell r="B21" t="str">
            <v>Pedreiro</v>
          </cell>
          <cell r="C21" t="str">
            <v>h</v>
          </cell>
          <cell r="D21">
            <v>9.5969999999999995</v>
          </cell>
          <cell r="E21">
            <v>1.7598780000000001</v>
          </cell>
          <cell r="F21">
            <v>26.486499999999999</v>
          </cell>
          <cell r="G21">
            <v>0</v>
          </cell>
        </row>
        <row r="22">
          <cell r="A22" t="str">
            <v>P9822</v>
          </cell>
          <cell r="B22" t="str">
            <v>Pintor</v>
          </cell>
          <cell r="C22" t="str">
            <v>h</v>
          </cell>
          <cell r="D22">
            <v>10.705399999999999</v>
          </cell>
          <cell r="E22">
            <v>1.7099549999999999</v>
          </cell>
          <cell r="F22">
            <v>29.011099999999999</v>
          </cell>
          <cell r="G22">
            <v>0</v>
          </cell>
        </row>
        <row r="23">
          <cell r="A23" t="str">
            <v>P9823</v>
          </cell>
          <cell r="B23" t="str">
            <v>Serralheiro</v>
          </cell>
          <cell r="C23" t="str">
            <v>h</v>
          </cell>
          <cell r="D23">
            <v>10.749599999999999</v>
          </cell>
          <cell r="E23">
            <v>1.699803</v>
          </cell>
          <cell r="F23">
            <v>29.021799999999999</v>
          </cell>
          <cell r="G23">
            <v>0</v>
          </cell>
        </row>
        <row r="24">
          <cell r="A24" t="str">
            <v>P9824</v>
          </cell>
          <cell r="B24" t="str">
            <v>Servente</v>
          </cell>
          <cell r="C24" t="str">
            <v>h</v>
          </cell>
          <cell r="D24">
            <v>7.569</v>
          </cell>
          <cell r="E24">
            <v>1.9354659999999999</v>
          </cell>
          <cell r="F24">
            <v>22.218499999999999</v>
          </cell>
          <cell r="G24">
            <v>0</v>
          </cell>
        </row>
        <row r="25">
          <cell r="A25" t="str">
            <v>P9825</v>
          </cell>
          <cell r="B25" t="str">
            <v>Soldador</v>
          </cell>
          <cell r="C25" t="str">
            <v>h</v>
          </cell>
          <cell r="D25">
            <v>15.2798</v>
          </cell>
          <cell r="E25">
            <v>1.527385</v>
          </cell>
          <cell r="F25">
            <v>38.617899999999999</v>
          </cell>
          <cell r="G25">
            <v>0</v>
          </cell>
        </row>
        <row r="26">
          <cell r="A26" t="str">
            <v>P9826</v>
          </cell>
          <cell r="B26" t="str">
            <v>Chefe setor de finanças</v>
          </cell>
          <cell r="C26" t="str">
            <v>mês</v>
          </cell>
          <cell r="D26">
            <v>13224.323399999999</v>
          </cell>
          <cell r="E26">
            <v>0.84294400000000003</v>
          </cell>
          <cell r="F26">
            <v>24371.687399999999</v>
          </cell>
          <cell r="G26">
            <v>0</v>
          </cell>
        </row>
        <row r="27">
          <cell r="A27" t="str">
            <v>P9827</v>
          </cell>
          <cell r="B27" t="str">
            <v>Vigia</v>
          </cell>
          <cell r="C27" t="str">
            <v>mês</v>
          </cell>
          <cell r="D27">
            <v>1665.7503999999999</v>
          </cell>
          <cell r="E27">
            <v>1.6715180000000001</v>
          </cell>
          <cell r="F27">
            <v>4949.8072000000002</v>
          </cell>
          <cell r="G27">
            <v>0.3</v>
          </cell>
        </row>
        <row r="28">
          <cell r="A28" t="str">
            <v>P9830</v>
          </cell>
          <cell r="B28" t="str">
            <v>Montador</v>
          </cell>
          <cell r="C28" t="str">
            <v>h</v>
          </cell>
          <cell r="D28">
            <v>11.2662</v>
          </cell>
          <cell r="E28">
            <v>1.7417260000000001</v>
          </cell>
          <cell r="F28">
            <v>30.8888</v>
          </cell>
          <cell r="G28">
            <v>0</v>
          </cell>
        </row>
        <row r="29">
          <cell r="A29" t="str">
            <v>P9833</v>
          </cell>
          <cell r="B29" t="str">
            <v>Auxiliar de laboratório</v>
          </cell>
          <cell r="C29" t="str">
            <v>mês</v>
          </cell>
          <cell r="D29">
            <v>2329.8000000000002</v>
          </cell>
          <cell r="E29">
            <v>1.259495</v>
          </cell>
          <cell r="F29">
            <v>5264.1714000000002</v>
          </cell>
          <cell r="G29">
            <v>0</v>
          </cell>
        </row>
        <row r="30">
          <cell r="A30" t="str">
            <v>P9837</v>
          </cell>
          <cell r="B30" t="str">
            <v>Oceanógrafo</v>
          </cell>
          <cell r="C30" t="str">
            <v>mês</v>
          </cell>
          <cell r="D30">
            <v>5497.5504000000001</v>
          </cell>
          <cell r="E30">
            <v>0.96458299999999997</v>
          </cell>
          <cell r="F30">
            <v>10800.394</v>
          </cell>
          <cell r="G30">
            <v>0</v>
          </cell>
        </row>
        <row r="31">
          <cell r="A31" t="str">
            <v>P9840</v>
          </cell>
          <cell r="B31" t="str">
            <v>Encarregado geral</v>
          </cell>
          <cell r="C31" t="str">
            <v>mês</v>
          </cell>
          <cell r="D31">
            <v>6037.5178999999998</v>
          </cell>
          <cell r="E31">
            <v>0.94718899999999995</v>
          </cell>
          <cell r="F31">
            <v>11756.188399999999</v>
          </cell>
          <cell r="G31">
            <v>0</v>
          </cell>
        </row>
        <row r="32">
          <cell r="A32" t="str">
            <v>P9842</v>
          </cell>
          <cell r="B32" t="str">
            <v>Faxineiro</v>
          </cell>
          <cell r="C32" t="str">
            <v>mês</v>
          </cell>
          <cell r="D32">
            <v>1649.8788</v>
          </cell>
          <cell r="E32">
            <v>1.4679660000000001</v>
          </cell>
          <cell r="F32">
            <v>4071.8447000000001</v>
          </cell>
          <cell r="G32">
            <v>0</v>
          </cell>
        </row>
        <row r="33">
          <cell r="A33" t="str">
            <v>P9843</v>
          </cell>
          <cell r="B33" t="str">
            <v>Operador de equipamento leve</v>
          </cell>
          <cell r="C33" t="str">
            <v>h</v>
          </cell>
          <cell r="D33">
            <v>8.2959999999999994</v>
          </cell>
          <cell r="E33">
            <v>1.844741</v>
          </cell>
          <cell r="F33">
            <v>23.599900000000002</v>
          </cell>
          <cell r="G33">
            <v>0</v>
          </cell>
        </row>
        <row r="34">
          <cell r="A34" t="str">
            <v>P9845</v>
          </cell>
          <cell r="B34" t="str">
            <v>Operador de equipamento pesado</v>
          </cell>
          <cell r="C34" t="str">
            <v>h</v>
          </cell>
          <cell r="D34">
            <v>11.980399999999999</v>
          </cell>
          <cell r="E34">
            <v>1.61273</v>
          </cell>
          <cell r="F34">
            <v>31.301500000000001</v>
          </cell>
          <cell r="G34">
            <v>0</v>
          </cell>
        </row>
        <row r="35">
          <cell r="A35" t="str">
            <v>P9846</v>
          </cell>
          <cell r="B35" t="str">
            <v>Operador de equipamento especial</v>
          </cell>
          <cell r="C35" t="str">
            <v>h</v>
          </cell>
          <cell r="D35">
            <v>17.060700000000001</v>
          </cell>
          <cell r="E35">
            <v>1.449309</v>
          </cell>
          <cell r="F35">
            <v>41.786900000000003</v>
          </cell>
          <cell r="G35">
            <v>0</v>
          </cell>
        </row>
        <row r="36">
          <cell r="A36" t="str">
            <v>P9847</v>
          </cell>
          <cell r="B36" t="str">
            <v>Perfurador de tubulão</v>
          </cell>
          <cell r="C36" t="str">
            <v>h</v>
          </cell>
          <cell r="D36">
            <v>8.1434999999999995</v>
          </cell>
          <cell r="E36">
            <v>1.8739140000000001</v>
          </cell>
          <cell r="F36">
            <v>23.403700000000001</v>
          </cell>
          <cell r="G36">
            <v>0</v>
          </cell>
        </row>
        <row r="37">
          <cell r="A37" t="str">
            <v>P9848</v>
          </cell>
          <cell r="B37" t="str">
            <v>Desenhista</v>
          </cell>
          <cell r="C37" t="str">
            <v>mês</v>
          </cell>
          <cell r="D37">
            <v>3934.4283999999998</v>
          </cell>
          <cell r="E37">
            <v>1.0321899999999999</v>
          </cell>
          <cell r="F37">
            <v>7995.5060000000003</v>
          </cell>
          <cell r="G37">
            <v>0</v>
          </cell>
        </row>
        <row r="38">
          <cell r="A38" t="str">
            <v>P9849</v>
          </cell>
          <cell r="B38" t="str">
            <v>Condutor maquinista fluvial</v>
          </cell>
          <cell r="C38" t="str">
            <v>mês</v>
          </cell>
          <cell r="D38">
            <v>2517.7240999999999</v>
          </cell>
          <cell r="E38">
            <v>1.2073910000000001</v>
          </cell>
          <cell r="F38">
            <v>5557.6014999999998</v>
          </cell>
          <cell r="G38">
            <v>0</v>
          </cell>
        </row>
        <row r="39">
          <cell r="A39" t="str">
            <v>P9850</v>
          </cell>
          <cell r="B39" t="str">
            <v>Copeiro</v>
          </cell>
          <cell r="C39" t="str">
            <v>mês</v>
          </cell>
          <cell r="D39">
            <v>2068</v>
          </cell>
          <cell r="E39">
            <v>1.296297</v>
          </cell>
          <cell r="F39">
            <v>4748.7421000000004</v>
          </cell>
          <cell r="G39">
            <v>0</v>
          </cell>
        </row>
        <row r="40">
          <cell r="A40" t="str">
            <v>P9851</v>
          </cell>
          <cell r="B40" t="str">
            <v>Médico do trabalho</v>
          </cell>
          <cell r="C40" t="str">
            <v>mês</v>
          </cell>
          <cell r="D40">
            <v>9755.7284999999993</v>
          </cell>
          <cell r="E40">
            <v>0.87441599999999997</v>
          </cell>
          <cell r="F40">
            <v>18286.2935</v>
          </cell>
          <cell r="G40">
            <v>0</v>
          </cell>
        </row>
        <row r="41">
          <cell r="A41" t="str">
            <v>P9852</v>
          </cell>
          <cell r="B41" t="str">
            <v>Blaster</v>
          </cell>
          <cell r="C41" t="str">
            <v>h</v>
          </cell>
          <cell r="D41">
            <v>11.3432</v>
          </cell>
          <cell r="E41">
            <v>2.0005989999999998</v>
          </cell>
          <cell r="F41">
            <v>37.439300000000003</v>
          </cell>
          <cell r="G41">
            <v>0.3</v>
          </cell>
        </row>
        <row r="42">
          <cell r="A42" t="str">
            <v>P9853</v>
          </cell>
          <cell r="B42" t="str">
            <v>Pré-marcador</v>
          </cell>
          <cell r="C42" t="str">
            <v>h</v>
          </cell>
          <cell r="D42">
            <v>8.1434999999999995</v>
          </cell>
          <cell r="E42">
            <v>1.8557760000000001</v>
          </cell>
          <cell r="F42">
            <v>23.256</v>
          </cell>
          <cell r="G42">
            <v>0</v>
          </cell>
        </row>
        <row r="43">
          <cell r="A43" t="str">
            <v>P9854</v>
          </cell>
          <cell r="B43" t="str">
            <v>Recepcionista</v>
          </cell>
          <cell r="C43" t="str">
            <v>mês</v>
          </cell>
          <cell r="D43">
            <v>1892.4065000000001</v>
          </cell>
          <cell r="E43">
            <v>1.325585</v>
          </cell>
          <cell r="F43">
            <v>4400.9521000000004</v>
          </cell>
          <cell r="G43">
            <v>0</v>
          </cell>
        </row>
        <row r="44">
          <cell r="A44" t="str">
            <v>P9855</v>
          </cell>
          <cell r="B44" t="str">
            <v>Marinheiro de máquinas</v>
          </cell>
          <cell r="C44" t="str">
            <v>mês</v>
          </cell>
          <cell r="D44">
            <v>2253.4092000000001</v>
          </cell>
          <cell r="E44">
            <v>1.25684</v>
          </cell>
          <cell r="F44">
            <v>5085.5839999999998</v>
          </cell>
          <cell r="G44">
            <v>0</v>
          </cell>
        </row>
        <row r="45">
          <cell r="A45" t="str">
            <v>P9856</v>
          </cell>
          <cell r="B45" t="str">
            <v>Marinheiro de convés</v>
          </cell>
          <cell r="C45" t="str">
            <v>h</v>
          </cell>
          <cell r="D45">
            <v>10.09</v>
          </cell>
          <cell r="E45">
            <v>1.70695</v>
          </cell>
          <cell r="F45">
            <v>27.313099999999999</v>
          </cell>
          <cell r="G45">
            <v>0</v>
          </cell>
        </row>
        <row r="46">
          <cell r="A46" t="str">
            <v>P9857</v>
          </cell>
          <cell r="B46" t="str">
            <v>Marinheiro de convés - mensalista</v>
          </cell>
          <cell r="C46" t="str">
            <v>mês</v>
          </cell>
          <cell r="D46">
            <v>2219.8015999999998</v>
          </cell>
          <cell r="E46">
            <v>1.264222</v>
          </cell>
          <cell r="F46">
            <v>5026.1235999999999</v>
          </cell>
          <cell r="G46">
            <v>0</v>
          </cell>
        </row>
        <row r="47">
          <cell r="A47" t="str">
            <v>P9858</v>
          </cell>
          <cell r="B47" t="str">
            <v>Laboratorista</v>
          </cell>
          <cell r="C47" t="str">
            <v>mês</v>
          </cell>
          <cell r="D47">
            <v>3167.9960000000001</v>
          </cell>
          <cell r="E47">
            <v>1.1326689999999999</v>
          </cell>
          <cell r="F47">
            <v>6756.2867999999999</v>
          </cell>
          <cell r="G47">
            <v>0</v>
          </cell>
        </row>
        <row r="48">
          <cell r="A48" t="str">
            <v>P9859</v>
          </cell>
          <cell r="B48" t="str">
            <v>Trabalhador de via</v>
          </cell>
          <cell r="C48" t="str">
            <v>h</v>
          </cell>
          <cell r="D48">
            <v>7.4189999999999996</v>
          </cell>
          <cell r="E48">
            <v>1.9602839999999999</v>
          </cell>
          <cell r="F48">
            <v>21.962299999999999</v>
          </cell>
          <cell r="G48">
            <v>0</v>
          </cell>
        </row>
        <row r="49">
          <cell r="A49" t="str">
            <v>P9861</v>
          </cell>
          <cell r="B49" t="str">
            <v>Selecionador de material pétreo</v>
          </cell>
          <cell r="C49" t="str">
            <v>h</v>
          </cell>
          <cell r="D49">
            <v>8.1434999999999995</v>
          </cell>
          <cell r="E49">
            <v>1.863734</v>
          </cell>
          <cell r="F49">
            <v>23.320799999999998</v>
          </cell>
          <cell r="G49">
            <v>0</v>
          </cell>
        </row>
        <row r="50">
          <cell r="A50" t="str">
            <v>P9864</v>
          </cell>
          <cell r="B50" t="str">
            <v>Engenheiro de segurança do trabalho</v>
          </cell>
          <cell r="C50" t="str">
            <v>mês</v>
          </cell>
          <cell r="D50">
            <v>12545.6574</v>
          </cell>
          <cell r="E50">
            <v>0.85313300000000003</v>
          </cell>
          <cell r="F50">
            <v>23248.771700000001</v>
          </cell>
          <cell r="G50">
            <v>0</v>
          </cell>
        </row>
        <row r="51">
          <cell r="A51" t="str">
            <v>P9866</v>
          </cell>
          <cell r="B51" t="str">
            <v>Motorista de caminhão</v>
          </cell>
          <cell r="C51" t="str">
            <v>h</v>
          </cell>
          <cell r="D51">
            <v>10.2761</v>
          </cell>
          <cell r="E51">
            <v>1.681432</v>
          </cell>
          <cell r="F51">
            <v>27.554600000000001</v>
          </cell>
          <cell r="G51">
            <v>0</v>
          </cell>
        </row>
        <row r="52">
          <cell r="A52" t="str">
            <v>P9867</v>
          </cell>
          <cell r="B52" t="str">
            <v>Técnico especializado - mensalista</v>
          </cell>
          <cell r="C52" t="str">
            <v>mês</v>
          </cell>
          <cell r="D52">
            <v>3495.7555000000002</v>
          </cell>
          <cell r="E52">
            <v>1.096843</v>
          </cell>
          <cell r="F52">
            <v>7330.0504000000001</v>
          </cell>
          <cell r="G52">
            <v>0</v>
          </cell>
        </row>
        <row r="53">
          <cell r="A53" t="str">
            <v>P9869</v>
          </cell>
          <cell r="B53" t="str">
            <v>Encarregado de obras de artes especiais</v>
          </cell>
          <cell r="C53" t="str">
            <v>mês</v>
          </cell>
          <cell r="D53">
            <v>3829.4162000000001</v>
          </cell>
          <cell r="E53">
            <v>1.055528</v>
          </cell>
          <cell r="F53">
            <v>7871.4722000000002</v>
          </cell>
          <cell r="G53">
            <v>0</v>
          </cell>
        </row>
        <row r="54">
          <cell r="A54" t="str">
            <v>P9870</v>
          </cell>
          <cell r="B54" t="str">
            <v>Motorista de veículo leve</v>
          </cell>
          <cell r="C54" t="str">
            <v>h</v>
          </cell>
          <cell r="D54">
            <v>10.411</v>
          </cell>
          <cell r="E54">
            <v>1.685543</v>
          </cell>
          <cell r="F54">
            <v>27.959099999999999</v>
          </cell>
          <cell r="G54">
            <v>0</v>
          </cell>
        </row>
        <row r="55">
          <cell r="A55" t="str">
            <v>P9871</v>
          </cell>
          <cell r="B55" t="str">
            <v>Motorista de veículo especial</v>
          </cell>
          <cell r="C55" t="str">
            <v>h</v>
          </cell>
          <cell r="D55">
            <v>12.850199999999999</v>
          </cell>
          <cell r="E55">
            <v>1.563059</v>
          </cell>
          <cell r="F55">
            <v>32.9358</v>
          </cell>
          <cell r="G55">
            <v>0</v>
          </cell>
        </row>
        <row r="56">
          <cell r="A56" t="str">
            <v>P9875</v>
          </cell>
          <cell r="B56" t="str">
            <v>Encarregado de turma</v>
          </cell>
          <cell r="C56" t="str">
            <v>mês</v>
          </cell>
          <cell r="D56">
            <v>2371.6992</v>
          </cell>
          <cell r="E56">
            <v>1.2375989999999999</v>
          </cell>
          <cell r="F56">
            <v>5306.9116999999997</v>
          </cell>
          <cell r="G56">
            <v>0</v>
          </cell>
        </row>
        <row r="57">
          <cell r="A57" t="str">
            <v>P9876</v>
          </cell>
          <cell r="B57" t="str">
            <v>Técnico de segurança do trabalho</v>
          </cell>
          <cell r="C57" t="str">
            <v>mês</v>
          </cell>
          <cell r="D57">
            <v>3321.4719</v>
          </cell>
          <cell r="E57">
            <v>1.1150230000000001</v>
          </cell>
          <cell r="F57">
            <v>7024.9894000000004</v>
          </cell>
          <cell r="G57">
            <v>0</v>
          </cell>
        </row>
        <row r="58">
          <cell r="A58" t="str">
            <v>P9878</v>
          </cell>
          <cell r="B58" t="str">
            <v>Secretária</v>
          </cell>
          <cell r="C58" t="str">
            <v>mês</v>
          </cell>
          <cell r="D58">
            <v>2880.6214</v>
          </cell>
          <cell r="E58">
            <v>1.128412</v>
          </cell>
          <cell r="F58">
            <v>6131.1490999999996</v>
          </cell>
          <cell r="G58">
            <v>0</v>
          </cell>
        </row>
        <row r="59">
          <cell r="A59" t="str">
            <v>P9880</v>
          </cell>
          <cell r="B59" t="str">
            <v>Piloto fluvial</v>
          </cell>
          <cell r="C59" t="str">
            <v>mês</v>
          </cell>
          <cell r="D59">
            <v>3456.53</v>
          </cell>
          <cell r="E59">
            <v>1.080562</v>
          </cell>
          <cell r="F59">
            <v>7191.5249000000003</v>
          </cell>
          <cell r="G59">
            <v>0</v>
          </cell>
        </row>
        <row r="60">
          <cell r="A60" t="str">
            <v>P9882</v>
          </cell>
          <cell r="B60" t="str">
            <v>Técnico especializado</v>
          </cell>
          <cell r="C60" t="str">
            <v>h</v>
          </cell>
          <cell r="D60">
            <v>15.889799999999999</v>
          </cell>
          <cell r="E60">
            <v>1.494011</v>
          </cell>
          <cell r="F60">
            <v>39.629300000000001</v>
          </cell>
          <cell r="G60">
            <v>0</v>
          </cell>
        </row>
        <row r="61">
          <cell r="A61" t="str">
            <v>P9883</v>
          </cell>
          <cell r="B61" t="str">
            <v>Chefe do setor administrativo</v>
          </cell>
          <cell r="C61" t="str">
            <v>mês</v>
          </cell>
          <cell r="D61">
            <v>4074.2148999999999</v>
          </cell>
          <cell r="E61">
            <v>1.022281</v>
          </cell>
          <cell r="F61">
            <v>8239.2073</v>
          </cell>
          <cell r="G61">
            <v>0</v>
          </cell>
        </row>
        <row r="62">
          <cell r="A62" t="str">
            <v>P9884</v>
          </cell>
          <cell r="B62" t="str">
            <v>Encarregado de terraplenagem</v>
          </cell>
          <cell r="C62" t="str">
            <v>mês</v>
          </cell>
          <cell r="D62">
            <v>3829.4162000000001</v>
          </cell>
          <cell r="E62">
            <v>1.055528</v>
          </cell>
          <cell r="F62">
            <v>7871.4722000000002</v>
          </cell>
          <cell r="G62">
            <v>0</v>
          </cell>
        </row>
        <row r="63">
          <cell r="A63" t="str">
            <v>P9885</v>
          </cell>
          <cell r="B63" t="str">
            <v>Frentista de túnel</v>
          </cell>
          <cell r="C63" t="str">
            <v>h</v>
          </cell>
          <cell r="D63">
            <v>8.1434999999999995</v>
          </cell>
          <cell r="E63">
            <v>1.9226300000000001</v>
          </cell>
          <cell r="F63">
            <v>23.8004</v>
          </cell>
          <cell r="G63">
            <v>0</v>
          </cell>
        </row>
        <row r="64">
          <cell r="A64" t="str">
            <v>P9889</v>
          </cell>
          <cell r="B64" t="str">
            <v>Técnico da qualidade</v>
          </cell>
          <cell r="C64" t="str">
            <v>mês</v>
          </cell>
          <cell r="D64">
            <v>3804.9223000000002</v>
          </cell>
          <cell r="E64">
            <v>1.0640579999999999</v>
          </cell>
          <cell r="F64">
            <v>7853.5802999999996</v>
          </cell>
          <cell r="G64">
            <v>0</v>
          </cell>
        </row>
        <row r="65">
          <cell r="A65" t="str">
            <v>P9892</v>
          </cell>
          <cell r="B65" t="str">
            <v>Auxiliar de blaster</v>
          </cell>
          <cell r="C65" t="str">
            <v>h</v>
          </cell>
          <cell r="D65">
            <v>10.01</v>
          </cell>
          <cell r="E65">
            <v>2.0770580000000001</v>
          </cell>
          <cell r="F65">
            <v>33.804299999999998</v>
          </cell>
          <cell r="G65">
            <v>0.3</v>
          </cell>
        </row>
        <row r="66">
          <cell r="A66" t="str">
            <v>P9893</v>
          </cell>
          <cell r="B66" t="str">
            <v>Encarregado de pavimentação</v>
          </cell>
          <cell r="C66" t="str">
            <v>mês</v>
          </cell>
          <cell r="D66">
            <v>3829.4162000000001</v>
          </cell>
          <cell r="E66">
            <v>1.055528</v>
          </cell>
          <cell r="F66">
            <v>7871.4722000000002</v>
          </cell>
          <cell r="G66">
            <v>0</v>
          </cell>
        </row>
        <row r="67">
          <cell r="A67" t="str">
            <v>P9896</v>
          </cell>
          <cell r="B67" t="str">
            <v>Porteiro</v>
          </cell>
          <cell r="C67" t="str">
            <v>mês</v>
          </cell>
          <cell r="D67">
            <v>2068</v>
          </cell>
          <cell r="E67">
            <v>1.3186290000000001</v>
          </cell>
          <cell r="F67">
            <v>4794.9246999999996</v>
          </cell>
          <cell r="G67">
            <v>0</v>
          </cell>
        </row>
        <row r="68">
          <cell r="A68" t="str">
            <v>P9897</v>
          </cell>
          <cell r="B68" t="str">
            <v>Técnico de meio ambiente</v>
          </cell>
          <cell r="C68" t="str">
            <v>mês</v>
          </cell>
          <cell r="D68">
            <v>3625.7426999999998</v>
          </cell>
          <cell r="E68">
            <v>1.087817</v>
          </cell>
          <cell r="F68">
            <v>7569.8872000000001</v>
          </cell>
          <cell r="G68">
            <v>0</v>
          </cell>
        </row>
        <row r="69">
          <cell r="A69" t="str">
            <v>P9900</v>
          </cell>
          <cell r="B69" t="str">
            <v>Comprador</v>
          </cell>
          <cell r="C69" t="str">
            <v>mês</v>
          </cell>
          <cell r="D69">
            <v>4069.3015</v>
          </cell>
          <cell r="E69">
            <v>1.0443020000000001</v>
          </cell>
          <cell r="F69">
            <v>8318.8811000000005</v>
          </cell>
          <cell r="G69">
            <v>0</v>
          </cell>
        </row>
        <row r="70">
          <cell r="A70" t="str">
            <v>P9901</v>
          </cell>
          <cell r="B70" t="str">
            <v>Encarregado de superestrutura ferroviária</v>
          </cell>
          <cell r="C70" t="str">
            <v>mês</v>
          </cell>
          <cell r="D70">
            <v>3829.4162000000001</v>
          </cell>
          <cell r="E70">
            <v>1.055528</v>
          </cell>
          <cell r="F70">
            <v>7871.4722000000002</v>
          </cell>
          <cell r="G70">
            <v>0</v>
          </cell>
        </row>
        <row r="71">
          <cell r="A71" t="str">
            <v>P9903</v>
          </cell>
          <cell r="B71" t="str">
            <v>Auxiliar técnico</v>
          </cell>
          <cell r="C71" t="str">
            <v>mês</v>
          </cell>
          <cell r="D71">
            <v>2131.8000000000002</v>
          </cell>
          <cell r="E71">
            <v>1.297256</v>
          </cell>
          <cell r="F71">
            <v>4897.2902999999997</v>
          </cell>
          <cell r="G71">
            <v>0</v>
          </cell>
        </row>
        <row r="72">
          <cell r="A72" t="str">
            <v>P9907</v>
          </cell>
          <cell r="B72" t="str">
            <v>Comandante de longo curso</v>
          </cell>
          <cell r="C72" t="str">
            <v>mês</v>
          </cell>
          <cell r="D72">
            <v>10939.127200000001</v>
          </cell>
          <cell r="E72">
            <v>0.85759700000000005</v>
          </cell>
          <cell r="F72">
            <v>20320.489799999999</v>
          </cell>
          <cell r="G72">
            <v>0</v>
          </cell>
        </row>
        <row r="73">
          <cell r="A73" t="str">
            <v>P9908</v>
          </cell>
          <cell r="B73" t="str">
            <v>Imediato</v>
          </cell>
          <cell r="C73" t="str">
            <v>mês</v>
          </cell>
          <cell r="D73">
            <v>9096.5301999999992</v>
          </cell>
          <cell r="E73">
            <v>0.87846000000000002</v>
          </cell>
          <cell r="F73">
            <v>17087.468099999998</v>
          </cell>
          <cell r="G73">
            <v>0</v>
          </cell>
        </row>
        <row r="74">
          <cell r="A74" t="str">
            <v>P9909</v>
          </cell>
          <cell r="B74" t="str">
            <v>Oficial de náutica</v>
          </cell>
          <cell r="C74" t="str">
            <v>mês</v>
          </cell>
          <cell r="D74">
            <v>2898.3708999999999</v>
          </cell>
          <cell r="E74">
            <v>1.1477059999999999</v>
          </cell>
          <cell r="F74">
            <v>6224.8485000000001</v>
          </cell>
          <cell r="G74">
            <v>0</v>
          </cell>
        </row>
        <row r="75">
          <cell r="A75" t="str">
            <v>P9910</v>
          </cell>
          <cell r="B75" t="str">
            <v>Oficial de máquinas</v>
          </cell>
          <cell r="C75" t="str">
            <v>mês</v>
          </cell>
          <cell r="D75">
            <v>2911.9083000000001</v>
          </cell>
          <cell r="E75">
            <v>1.14124</v>
          </cell>
          <cell r="F75">
            <v>6235.0945000000002</v>
          </cell>
          <cell r="G75">
            <v>0</v>
          </cell>
        </row>
        <row r="76">
          <cell r="A76" t="str">
            <v>P9913</v>
          </cell>
          <cell r="B76" t="str">
            <v>Draguista</v>
          </cell>
          <cell r="C76" t="str">
            <v>mês</v>
          </cell>
          <cell r="D76">
            <v>3319.6694000000002</v>
          </cell>
          <cell r="E76">
            <v>1.094001</v>
          </cell>
          <cell r="F76">
            <v>6951.3909999999996</v>
          </cell>
          <cell r="G76">
            <v>0</v>
          </cell>
        </row>
        <row r="77">
          <cell r="A77" t="str">
            <v>P9915</v>
          </cell>
          <cell r="B77" t="str">
            <v>Maquinista</v>
          </cell>
          <cell r="C77" t="str">
            <v>h</v>
          </cell>
          <cell r="D77">
            <v>12.855499999999999</v>
          </cell>
          <cell r="E77">
            <v>1.572592</v>
          </cell>
          <cell r="F77">
            <v>33.071899999999999</v>
          </cell>
          <cell r="G77">
            <v>0</v>
          </cell>
        </row>
        <row r="78">
          <cell r="A78" t="str">
            <v>P9916</v>
          </cell>
          <cell r="B78" t="str">
            <v>Encarregado de conservação rodoviária</v>
          </cell>
          <cell r="C78" t="str">
            <v>mês</v>
          </cell>
          <cell r="D78">
            <v>3829.4162000000001</v>
          </cell>
          <cell r="E78">
            <v>1.055528</v>
          </cell>
          <cell r="F78">
            <v>7871.4722000000002</v>
          </cell>
          <cell r="G78">
            <v>0</v>
          </cell>
        </row>
        <row r="79">
          <cell r="A79" t="str">
            <v>P9920</v>
          </cell>
          <cell r="B79" t="str">
            <v>Mestre fluvial</v>
          </cell>
          <cell r="C79" t="str">
            <v>mês</v>
          </cell>
          <cell r="D79">
            <v>4603.1372000000001</v>
          </cell>
          <cell r="E79">
            <v>0.99936800000000003</v>
          </cell>
          <cell r="F79">
            <v>9203.3652000000002</v>
          </cell>
          <cell r="G79">
            <v>0</v>
          </cell>
        </row>
        <row r="80">
          <cell r="A80" t="str">
            <v>P9921</v>
          </cell>
          <cell r="B80" t="str">
            <v>Mergulhador raso autônomo de emergência</v>
          </cell>
          <cell r="C80" t="str">
            <v>h</v>
          </cell>
          <cell r="D80">
            <v>10.2049</v>
          </cell>
          <cell r="E80">
            <v>2.4305889999999999</v>
          </cell>
          <cell r="F80">
            <v>37.576300000000003</v>
          </cell>
          <cell r="G80">
            <v>0.25159999999999999</v>
          </cell>
        </row>
        <row r="81">
          <cell r="A81" t="str">
            <v>P9922</v>
          </cell>
          <cell r="B81" t="str">
            <v>Mergulhador raso dependente de emergência</v>
          </cell>
          <cell r="C81" t="str">
            <v>h</v>
          </cell>
          <cell r="D81">
            <v>10.179399999999999</v>
          </cell>
          <cell r="E81">
            <v>2.4966469999999998</v>
          </cell>
          <cell r="F81">
            <v>38.647500000000001</v>
          </cell>
          <cell r="G81">
            <v>0.3</v>
          </cell>
        </row>
        <row r="82">
          <cell r="A82" t="str">
            <v>P9924</v>
          </cell>
          <cell r="B82" t="str">
            <v>Mergulhador raso dependente</v>
          </cell>
          <cell r="C82" t="str">
            <v>h</v>
          </cell>
          <cell r="D82">
            <v>10.179399999999999</v>
          </cell>
          <cell r="E82">
            <v>3.658874</v>
          </cell>
          <cell r="F82">
            <v>50.478299999999997</v>
          </cell>
          <cell r="G82">
            <v>0.3</v>
          </cell>
        </row>
        <row r="83">
          <cell r="A83" t="str">
            <v>P9925</v>
          </cell>
          <cell r="B83" t="str">
            <v>Mergulhador raso autônomo</v>
          </cell>
          <cell r="C83" t="str">
            <v>h</v>
          </cell>
          <cell r="D83">
            <v>10.2049</v>
          </cell>
          <cell r="E83">
            <v>3.3859659999999998</v>
          </cell>
          <cell r="F83">
            <v>47.325800000000001</v>
          </cell>
          <cell r="G83">
            <v>0.25159999999999999</v>
          </cell>
        </row>
        <row r="84">
          <cell r="A84" t="str">
            <v>P9926</v>
          </cell>
          <cell r="B84" t="str">
            <v>Mergulhador raso auxiliar de superfície</v>
          </cell>
          <cell r="C84" t="str">
            <v>h</v>
          </cell>
          <cell r="D84">
            <v>10.2049</v>
          </cell>
          <cell r="E84">
            <v>2.2273269999999998</v>
          </cell>
          <cell r="F84">
            <v>35.502099999999999</v>
          </cell>
          <cell r="G84">
            <v>0.25159999999999999</v>
          </cell>
        </row>
        <row r="85">
          <cell r="A85" t="str">
            <v>P9927</v>
          </cell>
          <cell r="B85" t="str">
            <v>Frentista de túnel com periculosidade</v>
          </cell>
          <cell r="C85" t="str">
            <v>h</v>
          </cell>
          <cell r="D85">
            <v>8.1434999999999995</v>
          </cell>
          <cell r="E85">
            <v>2.2515139999999998</v>
          </cell>
          <cell r="F85">
            <v>28.921700000000001</v>
          </cell>
          <cell r="G85">
            <v>0.3</v>
          </cell>
        </row>
        <row r="86">
          <cell r="A86" t="str">
            <v>P9930</v>
          </cell>
          <cell r="B86" t="str">
            <v>Eletricista com periculosidade</v>
          </cell>
          <cell r="C86" t="str">
            <v>h</v>
          </cell>
          <cell r="D86">
            <v>11.1471</v>
          </cell>
          <cell r="E86">
            <v>2.036921</v>
          </cell>
          <cell r="F86">
            <v>37.196899999999999</v>
          </cell>
          <cell r="G86">
            <v>0.3</v>
          </cell>
        </row>
        <row r="87">
          <cell r="A87" t="str">
            <v>P9931</v>
          </cell>
          <cell r="B87" t="str">
            <v>Operador de equipamento de mergulho</v>
          </cell>
          <cell r="C87" t="str">
            <v>h</v>
          </cell>
          <cell r="D87">
            <v>18.839700000000001</v>
          </cell>
          <cell r="E87">
            <v>1.7870429999999999</v>
          </cell>
          <cell r="F87">
            <v>55.0749</v>
          </cell>
          <cell r="G87">
            <v>0.1363</v>
          </cell>
        </row>
        <row r="88">
          <cell r="A88" t="str">
            <v>P9932</v>
          </cell>
          <cell r="B88" t="str">
            <v>Operador de equipamento pesado com periculosidade</v>
          </cell>
          <cell r="C88" t="str">
            <v>h</v>
          </cell>
          <cell r="D88">
            <v>11.980399999999999</v>
          </cell>
          <cell r="E88">
            <v>1.9405079999999999</v>
          </cell>
          <cell r="F88">
            <v>38.822499999999998</v>
          </cell>
          <cell r="G88">
            <v>0.3</v>
          </cell>
        </row>
        <row r="89">
          <cell r="A89" t="str">
            <v>P9933</v>
          </cell>
          <cell r="B89" t="str">
            <v>Supervisor de mergulho raso</v>
          </cell>
          <cell r="C89" t="str">
            <v>mês</v>
          </cell>
          <cell r="D89">
            <v>4144.7422999999999</v>
          </cell>
          <cell r="E89">
            <v>1.3152509999999999</v>
          </cell>
          <cell r="F89">
            <v>10161.0471</v>
          </cell>
          <cell r="G89">
            <v>0.1363</v>
          </cell>
        </row>
        <row r="90">
          <cell r="A90" t="str">
            <v>P9934</v>
          </cell>
          <cell r="B90" t="str">
            <v>Motorista de veículo especial com periculosidade</v>
          </cell>
          <cell r="C90" t="str">
            <v>h</v>
          </cell>
          <cell r="D90">
            <v>12.850199999999999</v>
          </cell>
          <cell r="E90">
            <v>1.890212</v>
          </cell>
          <cell r="F90">
            <v>40.994799999999998</v>
          </cell>
          <cell r="G90">
            <v>0.3</v>
          </cell>
        </row>
        <row r="91">
          <cell r="A91" t="str">
            <v>P9938</v>
          </cell>
          <cell r="B91" t="str">
            <v>Operador de equipamento leve com periculosidade</v>
          </cell>
          <cell r="C91" t="str">
            <v>h</v>
          </cell>
          <cell r="D91">
            <v>8.2959999999999994</v>
          </cell>
          <cell r="E91">
            <v>2.1725210000000001</v>
          </cell>
          <cell r="F91">
            <v>28.808</v>
          </cell>
          <cell r="G91">
            <v>0.3</v>
          </cell>
        </row>
        <row r="92">
          <cell r="A92" t="str">
            <v>P9939</v>
          </cell>
          <cell r="B92" t="str">
            <v>Operador de equipamento leve com insalubridade</v>
          </cell>
          <cell r="C92" t="str">
            <v>h</v>
          </cell>
          <cell r="D92">
            <v>8.2959999999999994</v>
          </cell>
          <cell r="E92">
            <v>2.4007540000000001</v>
          </cell>
          <cell r="F92">
            <v>30.780200000000001</v>
          </cell>
          <cell r="G92">
            <v>0.3095</v>
          </cell>
        </row>
        <row r="93">
          <cell r="A93" t="str">
            <v>P9942</v>
          </cell>
          <cell r="B93" t="str">
            <v>Marinheiro de convés com periculosidade</v>
          </cell>
          <cell r="C93" t="str">
            <v>h</v>
          </cell>
          <cell r="D93">
            <v>10.09</v>
          </cell>
          <cell r="E93">
            <v>2.0355400000000001</v>
          </cell>
          <cell r="F93">
            <v>33.655500000000004</v>
          </cell>
          <cell r="G93">
            <v>0.3</v>
          </cell>
        </row>
        <row r="94">
          <cell r="A94" t="str">
            <v>P9944</v>
          </cell>
          <cell r="B94" t="str">
            <v>Operador de equipamento especial com periculosidade</v>
          </cell>
          <cell r="C94" t="str">
            <v>h</v>
          </cell>
          <cell r="D94">
            <v>17.060700000000001</v>
          </cell>
          <cell r="E94">
            <v>1.7770889999999999</v>
          </cell>
          <cell r="F94">
            <v>52.497199999999999</v>
          </cell>
          <cell r="G94">
            <v>0.3</v>
          </cell>
        </row>
        <row r="95">
          <cell r="A95" t="str">
            <v>P9946</v>
          </cell>
          <cell r="B95" t="str">
            <v>Engenheiro auxiliar</v>
          </cell>
          <cell r="C95" t="str">
            <v>mês</v>
          </cell>
          <cell r="D95">
            <v>12002</v>
          </cell>
          <cell r="E95">
            <v>0.852159</v>
          </cell>
          <cell r="F95">
            <v>22229.612300000001</v>
          </cell>
          <cell r="G95">
            <v>0</v>
          </cell>
        </row>
        <row r="96">
          <cell r="A96" t="str">
            <v>P9947</v>
          </cell>
          <cell r="B96" t="str">
            <v>Técnico florestal</v>
          </cell>
          <cell r="C96" t="str">
            <v>mês</v>
          </cell>
          <cell r="D96">
            <v>3625.7426999999998</v>
          </cell>
          <cell r="E96">
            <v>1.087817</v>
          </cell>
          <cell r="F96">
            <v>7569.8872000000001</v>
          </cell>
          <cell r="G96">
            <v>0</v>
          </cell>
        </row>
        <row r="97">
          <cell r="A97" t="str">
            <v>P9948</v>
          </cell>
          <cell r="B97" t="str">
            <v>Motorista de veículo leve - mensalista</v>
          </cell>
          <cell r="C97" t="str">
            <v>mês</v>
          </cell>
          <cell r="D97">
            <v>2290.4117999999999</v>
          </cell>
          <cell r="E97">
            <v>1.252605</v>
          </cell>
          <cell r="F97">
            <v>5159.393</v>
          </cell>
          <cell r="G97">
            <v>0</v>
          </cell>
        </row>
        <row r="98">
          <cell r="A98" t="str">
            <v>P9949</v>
          </cell>
          <cell r="B98" t="str">
            <v>Topógrafo</v>
          </cell>
          <cell r="C98" t="str">
            <v>mês</v>
          </cell>
          <cell r="D98">
            <v>3219.04</v>
          </cell>
          <cell r="E98">
            <v>1.127319</v>
          </cell>
          <cell r="F98">
            <v>6847.9249</v>
          </cell>
          <cell r="G98">
            <v>0</v>
          </cell>
        </row>
        <row r="99">
          <cell r="A99" t="str">
            <v>P9950</v>
          </cell>
          <cell r="B99" t="str">
            <v>Auxiliar de topografia</v>
          </cell>
          <cell r="C99" t="str">
            <v>mês</v>
          </cell>
          <cell r="D99">
            <v>2131.8000000000002</v>
          </cell>
          <cell r="E99">
            <v>1.3074129999999999</v>
          </cell>
          <cell r="F99">
            <v>4918.9430000000002</v>
          </cell>
          <cell r="G99">
            <v>0</v>
          </cell>
        </row>
        <row r="100">
          <cell r="A100" t="str">
            <v>P9951</v>
          </cell>
          <cell r="B100" t="str">
            <v>Médico de câmara hiperbárica</v>
          </cell>
          <cell r="C100" t="str">
            <v>mês</v>
          </cell>
          <cell r="D100">
            <v>9755.7284999999993</v>
          </cell>
          <cell r="E100">
            <v>1.0662560000000001</v>
          </cell>
          <cell r="F100">
            <v>20722.689200000001</v>
          </cell>
          <cell r="G100">
            <v>5.79E-2</v>
          </cell>
        </row>
        <row r="101">
          <cell r="A101" t="str">
            <v>P9952</v>
          </cell>
          <cell r="B101" t="str">
            <v>Pedreiro - mensalista</v>
          </cell>
          <cell r="C101" t="str">
            <v>mês</v>
          </cell>
          <cell r="D101">
            <v>2111.3665999999998</v>
          </cell>
          <cell r="E101">
            <v>1.3205929999999999</v>
          </cell>
          <cell r="F101">
            <v>4899.6225000000004</v>
          </cell>
          <cell r="G101">
            <v>0</v>
          </cell>
        </row>
        <row r="102">
          <cell r="A102" t="str">
            <v>P9953</v>
          </cell>
          <cell r="B102" t="str">
            <v>Eletricista - mensalista</v>
          </cell>
          <cell r="C102" t="str">
            <v>mês</v>
          </cell>
          <cell r="D102">
            <v>2452.3409999999999</v>
          </cell>
          <cell r="E102">
            <v>1.2741119999999999</v>
          </cell>
          <cell r="F102">
            <v>5576.8980000000001</v>
          </cell>
          <cell r="G102">
            <v>0</v>
          </cell>
        </row>
        <row r="103">
          <cell r="A103" t="str">
            <v>P9954</v>
          </cell>
          <cell r="B103" t="str">
            <v>Servente - mensalista</v>
          </cell>
          <cell r="C103" t="str">
            <v>mês</v>
          </cell>
          <cell r="D103">
            <v>1665.27</v>
          </cell>
          <cell r="E103">
            <v>1.4716419999999999</v>
          </cell>
          <cell r="F103">
            <v>4115.9512000000004</v>
          </cell>
          <cell r="G103">
            <v>0</v>
          </cell>
        </row>
        <row r="104">
          <cell r="A104" t="str">
            <v>P9955</v>
          </cell>
          <cell r="B104" t="str">
            <v>Engenheiro chefe</v>
          </cell>
          <cell r="C104" t="str">
            <v>mês</v>
          </cell>
          <cell r="D104">
            <v>18738.164100000002</v>
          </cell>
          <cell r="E104">
            <v>0.81967599999999996</v>
          </cell>
          <cell r="F104">
            <v>34097.3874</v>
          </cell>
          <cell r="G104">
            <v>0</v>
          </cell>
        </row>
        <row r="105">
          <cell r="A105" t="str">
            <v>P9956</v>
          </cell>
          <cell r="B105" t="str">
            <v>Motorista de caminhão com periculosidade</v>
          </cell>
          <cell r="C105" t="str">
            <v>h</v>
          </cell>
          <cell r="D105">
            <v>10.2761</v>
          </cell>
          <cell r="E105">
            <v>2.0085790000000001</v>
          </cell>
          <cell r="F105">
            <v>33.999200000000002</v>
          </cell>
          <cell r="G105">
            <v>0.3</v>
          </cell>
        </row>
        <row r="106">
          <cell r="A106" t="str">
            <v>P9972</v>
          </cell>
          <cell r="B106" t="str">
            <v>Técnico de batimetria</v>
          </cell>
          <cell r="C106" t="str">
            <v>mês</v>
          </cell>
          <cell r="D106">
            <v>3437.2197999999999</v>
          </cell>
          <cell r="E106">
            <v>1.096195</v>
          </cell>
          <cell r="F106">
            <v>7205.0829000000003</v>
          </cell>
          <cell r="G106">
            <v>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0B8E1-6475-4C9B-9C95-81C0A48B5C21}">
  <dimension ref="B2:L27"/>
  <sheetViews>
    <sheetView workbookViewId="0">
      <selection activeCell="F26" sqref="F26"/>
    </sheetView>
  </sheetViews>
  <sheetFormatPr defaultRowHeight="15"/>
  <cols>
    <col min="2" max="2" width="26.42578125" customWidth="1"/>
    <col min="3" max="5" width="20.42578125" customWidth="1"/>
  </cols>
  <sheetData>
    <row r="2" spans="2:12">
      <c r="B2" s="273" t="s">
        <v>0</v>
      </c>
      <c r="C2" s="274"/>
      <c r="D2" s="274"/>
      <c r="E2" s="275"/>
      <c r="F2" s="276"/>
      <c r="G2" s="276"/>
      <c r="H2" s="276"/>
      <c r="I2" s="276"/>
      <c r="J2" s="276"/>
      <c r="K2" s="276"/>
      <c r="L2" s="276"/>
    </row>
    <row r="3" spans="2:12">
      <c r="B3" s="555" t="s">
        <v>1</v>
      </c>
      <c r="C3" s="556" t="s">
        <v>2</v>
      </c>
      <c r="D3" s="557"/>
      <c r="E3" s="687"/>
      <c r="F3" s="276"/>
      <c r="G3" s="276"/>
      <c r="H3" s="276"/>
      <c r="I3" s="276"/>
      <c r="J3" s="276"/>
      <c r="K3" s="276"/>
      <c r="L3" s="276"/>
    </row>
    <row r="4" spans="2:12">
      <c r="B4" s="688"/>
      <c r="C4" s="277" t="s">
        <v>3</v>
      </c>
      <c r="D4" s="689" t="s">
        <v>4</v>
      </c>
      <c r="E4" s="690" t="s">
        <v>5</v>
      </c>
      <c r="F4" s="276"/>
      <c r="G4" s="276"/>
      <c r="H4" s="276"/>
      <c r="I4" s="276"/>
      <c r="J4" s="276"/>
      <c r="K4" s="276"/>
      <c r="L4" s="276"/>
    </row>
    <row r="5" spans="2:12" ht="24">
      <c r="B5" s="278" t="s">
        <v>6</v>
      </c>
      <c r="C5" s="279" t="s">
        <v>7</v>
      </c>
      <c r="D5" s="280" t="s">
        <v>8</v>
      </c>
      <c r="E5" s="281" t="s">
        <v>9</v>
      </c>
      <c r="F5" s="276"/>
      <c r="G5" s="276"/>
      <c r="H5" s="276"/>
      <c r="I5" s="276"/>
      <c r="J5" s="276"/>
      <c r="K5" s="276"/>
      <c r="L5" s="276"/>
    </row>
    <row r="6" spans="2:12" ht="24">
      <c r="B6" s="691" t="s">
        <v>10</v>
      </c>
      <c r="C6" s="282" t="s">
        <v>11</v>
      </c>
      <c r="D6" s="692" t="s">
        <v>12</v>
      </c>
      <c r="E6" s="693" t="s">
        <v>13</v>
      </c>
      <c r="F6" s="276"/>
      <c r="G6" s="276"/>
      <c r="H6" s="276"/>
      <c r="I6" s="276"/>
      <c r="J6" s="276"/>
      <c r="K6" s="276"/>
      <c r="L6" s="276"/>
    </row>
    <row r="7" spans="2:12">
      <c r="B7" s="283"/>
      <c r="C7" s="283"/>
      <c r="D7" s="283"/>
      <c r="E7" s="283"/>
      <c r="F7" s="276"/>
      <c r="G7" s="276"/>
      <c r="H7" s="276"/>
      <c r="I7" s="276"/>
      <c r="J7" s="276"/>
      <c r="K7" s="276"/>
      <c r="L7" s="276"/>
    </row>
    <row r="8" spans="2:12">
      <c r="B8" s="273" t="s">
        <v>14</v>
      </c>
      <c r="C8" s="284"/>
      <c r="D8" s="284"/>
      <c r="E8" s="275"/>
      <c r="F8" s="276"/>
      <c r="G8" s="276"/>
      <c r="H8" s="276"/>
      <c r="I8" s="276"/>
      <c r="J8" s="276"/>
      <c r="K8" s="276"/>
      <c r="L8" s="276"/>
    </row>
    <row r="9" spans="2:12">
      <c r="B9" s="558" t="s">
        <v>1</v>
      </c>
      <c r="C9" s="559" t="s">
        <v>2</v>
      </c>
      <c r="D9" s="560"/>
      <c r="E9" s="561"/>
      <c r="F9" s="276"/>
      <c r="G9" s="276"/>
      <c r="H9" s="276"/>
      <c r="I9" s="276"/>
      <c r="J9" s="276"/>
      <c r="K9" s="276"/>
      <c r="L9" s="276"/>
    </row>
    <row r="10" spans="2:12">
      <c r="B10" s="688"/>
      <c r="C10" s="277" t="s">
        <v>3</v>
      </c>
      <c r="D10" s="285" t="s">
        <v>4</v>
      </c>
      <c r="E10" s="690" t="s">
        <v>5</v>
      </c>
      <c r="F10" s="276"/>
      <c r="G10" s="276"/>
      <c r="H10" s="276"/>
      <c r="I10" s="276"/>
      <c r="J10" s="276"/>
      <c r="K10" s="276"/>
      <c r="L10" s="276"/>
    </row>
    <row r="11" spans="2:12" ht="24">
      <c r="B11" s="286" t="s">
        <v>15</v>
      </c>
      <c r="C11" s="279" t="s">
        <v>16</v>
      </c>
      <c r="D11" s="287" t="s">
        <v>17</v>
      </c>
      <c r="E11" s="281" t="s">
        <v>18</v>
      </c>
      <c r="F11" s="276"/>
      <c r="G11" s="276"/>
      <c r="H11" s="276"/>
      <c r="I11" s="276"/>
      <c r="J11" s="276"/>
      <c r="K11" s="276"/>
      <c r="L11" s="276"/>
    </row>
    <row r="12" spans="2:12" ht="24">
      <c r="B12" s="694" t="s">
        <v>19</v>
      </c>
      <c r="C12" s="282" t="s">
        <v>20</v>
      </c>
      <c r="D12" s="692" t="s">
        <v>21</v>
      </c>
      <c r="E12" s="693" t="s">
        <v>22</v>
      </c>
      <c r="F12" s="276"/>
      <c r="G12" s="276"/>
      <c r="H12" s="276"/>
      <c r="I12" s="276"/>
      <c r="J12" s="276"/>
      <c r="K12" s="276"/>
      <c r="L12" s="276"/>
    </row>
    <row r="13" spans="2:12">
      <c r="B13" s="283"/>
      <c r="C13" s="283"/>
      <c r="D13" s="283"/>
      <c r="E13" s="283"/>
      <c r="F13" s="276"/>
      <c r="G13" s="276"/>
      <c r="H13" s="276"/>
      <c r="I13" s="276"/>
      <c r="J13" s="276"/>
      <c r="K13" s="276"/>
      <c r="L13" s="276"/>
    </row>
    <row r="14" spans="2:12">
      <c r="B14" s="283"/>
      <c r="C14" s="283"/>
      <c r="D14" s="283"/>
      <c r="E14" s="283"/>
      <c r="F14" s="276"/>
      <c r="G14" s="276"/>
      <c r="H14" s="276"/>
      <c r="I14" s="276"/>
      <c r="J14" s="276"/>
      <c r="K14" s="276"/>
      <c r="L14" s="276"/>
    </row>
    <row r="15" spans="2:12">
      <c r="B15" s="288" t="s">
        <v>23</v>
      </c>
      <c r="C15" s="283"/>
      <c r="D15" s="283"/>
      <c r="E15" s="283"/>
      <c r="F15" s="276"/>
      <c r="G15" s="276"/>
      <c r="H15" s="276"/>
      <c r="I15" s="276"/>
      <c r="J15" s="276"/>
      <c r="K15" s="276"/>
      <c r="L15" s="276"/>
    </row>
    <row r="16" spans="2:12">
      <c r="B16" s="283" t="s">
        <v>24</v>
      </c>
      <c r="C16" s="289"/>
      <c r="D16" s="290"/>
      <c r="E16" s="283"/>
      <c r="F16" s="276"/>
      <c r="G16" s="276"/>
      <c r="H16" s="276"/>
      <c r="I16" s="276"/>
      <c r="J16" s="276"/>
      <c r="K16" s="276"/>
      <c r="L16" s="276"/>
    </row>
    <row r="17" spans="2:12">
      <c r="B17" s="283" t="s">
        <v>25</v>
      </c>
      <c r="C17" s="291"/>
      <c r="D17" s="290"/>
      <c r="E17" s="283"/>
      <c r="F17" s="276"/>
      <c r="G17" s="276"/>
      <c r="H17" s="276"/>
      <c r="I17" s="276"/>
      <c r="J17" s="276"/>
      <c r="K17" s="276"/>
      <c r="L17" s="276"/>
    </row>
    <row r="18" spans="2:12">
      <c r="B18" s="283" t="s">
        <v>26</v>
      </c>
      <c r="C18" s="292"/>
      <c r="D18" s="283"/>
      <c r="E18" s="283"/>
      <c r="F18" s="276"/>
      <c r="G18" s="276"/>
      <c r="H18" s="276"/>
      <c r="I18" s="276"/>
      <c r="J18" s="276"/>
      <c r="K18" s="276"/>
      <c r="L18" s="276"/>
    </row>
    <row r="19" spans="2:12">
      <c r="B19" s="283" t="s">
        <v>27</v>
      </c>
      <c r="C19" s="293"/>
      <c r="D19" s="294"/>
      <c r="E19" s="283"/>
      <c r="F19" s="276"/>
      <c r="G19" s="276"/>
      <c r="H19" s="276"/>
      <c r="I19" s="276"/>
      <c r="J19" s="276"/>
      <c r="K19" s="276"/>
      <c r="L19" s="276"/>
    </row>
    <row r="20" spans="2:12">
      <c r="B20" s="283" t="s">
        <v>28</v>
      </c>
      <c r="C20" s="291" t="s">
        <v>29</v>
      </c>
      <c r="D20" s="283"/>
      <c r="E20" s="283"/>
      <c r="F20" s="276"/>
      <c r="G20" s="276"/>
      <c r="H20" s="276"/>
      <c r="I20" s="276"/>
      <c r="J20" s="276"/>
      <c r="K20" s="276"/>
      <c r="L20" s="276"/>
    </row>
    <row r="21" spans="2:12">
      <c r="B21" s="283" t="s">
        <v>30</v>
      </c>
      <c r="C21" s="291" t="s">
        <v>31</v>
      </c>
      <c r="D21" s="283"/>
      <c r="E21" s="283"/>
      <c r="F21" s="276"/>
      <c r="G21" s="276"/>
      <c r="H21" s="276"/>
      <c r="I21" s="276"/>
      <c r="J21" s="276"/>
      <c r="K21" s="276"/>
      <c r="L21" s="276"/>
    </row>
    <row r="22" spans="2:12">
      <c r="B22" s="283" t="s">
        <v>32</v>
      </c>
      <c r="C22" s="291"/>
      <c r="D22" s="283"/>
      <c r="E22" s="283"/>
      <c r="F22" s="276"/>
      <c r="G22" s="276"/>
      <c r="H22" s="276"/>
      <c r="I22" s="276"/>
      <c r="J22" s="276"/>
      <c r="K22" s="276"/>
      <c r="L22" s="276"/>
    </row>
    <row r="23" spans="2:12">
      <c r="B23" s="283"/>
      <c r="C23" s="291"/>
      <c r="D23" s="283"/>
      <c r="E23" s="283"/>
      <c r="F23" s="276"/>
      <c r="G23" s="276"/>
      <c r="H23" s="276"/>
      <c r="I23" s="276"/>
      <c r="J23" s="276"/>
      <c r="K23" s="276"/>
      <c r="L23" s="276"/>
    </row>
    <row r="24" spans="2:12">
      <c r="B24" s="283" t="s">
        <v>33</v>
      </c>
      <c r="C24" s="290"/>
      <c r="D24" s="283"/>
      <c r="E24" s="283"/>
      <c r="F24" s="276"/>
      <c r="G24" s="276"/>
      <c r="H24" s="276"/>
      <c r="I24" s="276"/>
      <c r="J24" s="276"/>
      <c r="K24" s="276"/>
      <c r="L24" s="276"/>
    </row>
    <row r="25" spans="2:12">
      <c r="B25" s="290" t="s">
        <v>34</v>
      </c>
      <c r="C25" s="295" t="s">
        <v>35</v>
      </c>
      <c r="D25" s="290"/>
      <c r="E25" s="276"/>
      <c r="F25" s="276"/>
      <c r="G25" s="276"/>
      <c r="H25" s="276"/>
      <c r="I25" s="276"/>
      <c r="J25" s="276"/>
      <c r="K25" s="276"/>
      <c r="L25" s="276"/>
    </row>
    <row r="26" spans="2:12">
      <c r="B26" s="276" t="s">
        <v>36</v>
      </c>
      <c r="C26" s="295" t="s">
        <v>37</v>
      </c>
      <c r="D26" s="296"/>
      <c r="E26" s="276"/>
      <c r="F26" s="276"/>
      <c r="G26" s="276"/>
      <c r="H26" s="276"/>
      <c r="I26" s="276"/>
      <c r="J26" s="276"/>
      <c r="K26" s="276"/>
      <c r="L26" s="276"/>
    </row>
    <row r="27" spans="2:12">
      <c r="B27" s="294" t="s">
        <v>38</v>
      </c>
      <c r="C27" s="291" t="s">
        <v>39</v>
      </c>
      <c r="D27" s="283"/>
      <c r="E27" s="276"/>
      <c r="F27" s="276"/>
      <c r="G27" s="276"/>
      <c r="H27" s="276"/>
      <c r="I27" s="276"/>
      <c r="J27" s="276"/>
      <c r="K27" s="276"/>
      <c r="L27" s="276"/>
    </row>
  </sheetData>
  <mergeCells count="4">
    <mergeCell ref="B3:B4"/>
    <mergeCell ref="C3:E3"/>
    <mergeCell ref="B9:B10"/>
    <mergeCell ref="C9:E9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85621-84A3-4839-847F-8B4A7C1AC38B}">
  <sheetPr>
    <pageSetUpPr fitToPage="1"/>
  </sheetPr>
  <dimension ref="A1:AA2482"/>
  <sheetViews>
    <sheetView showGridLines="0" topLeftCell="A868" zoomScale="70" zoomScaleNormal="70" workbookViewId="0">
      <selection activeCell="S882" sqref="S882"/>
    </sheetView>
  </sheetViews>
  <sheetFormatPr defaultRowHeight="15"/>
  <cols>
    <col min="1" max="1" width="14.85546875" customWidth="1"/>
    <col min="2" max="2" width="10.85546875" customWidth="1"/>
    <col min="3" max="3" width="115.42578125" customWidth="1"/>
    <col min="4" max="4" width="12.7109375" bestFit="1" customWidth="1"/>
    <col min="5" max="5" width="12.7109375" customWidth="1"/>
    <col min="6" max="6" width="14.140625" customWidth="1"/>
    <col min="7" max="7" width="15.7109375" bestFit="1" customWidth="1"/>
    <col min="8" max="8" width="14.5703125" customWidth="1"/>
    <col min="9" max="9" width="12.140625" bestFit="1" customWidth="1"/>
    <col min="10" max="10" width="20.5703125" customWidth="1"/>
    <col min="11" max="11" width="16.42578125" bestFit="1" customWidth="1"/>
    <col min="12" max="12" width="17.7109375" bestFit="1" customWidth="1"/>
    <col min="13" max="13" width="17.7109375" customWidth="1"/>
    <col min="14" max="14" width="11.140625" bestFit="1" customWidth="1"/>
    <col min="15" max="15" width="16.42578125" bestFit="1" customWidth="1"/>
    <col min="16" max="16" width="15" bestFit="1" customWidth="1"/>
    <col min="17" max="17" width="23.140625" bestFit="1" customWidth="1"/>
    <col min="18" max="18" width="19.140625" bestFit="1" customWidth="1"/>
    <col min="19" max="19" width="12.42578125" bestFit="1" customWidth="1"/>
    <col min="20" max="20" width="15.85546875" bestFit="1" customWidth="1"/>
    <col min="21" max="21" width="10" bestFit="1" customWidth="1"/>
    <col min="22" max="22" width="147.85546875" bestFit="1" customWidth="1"/>
    <col min="23" max="23" width="26.85546875" bestFit="1" customWidth="1"/>
    <col min="25" max="25" width="15" bestFit="1" customWidth="1"/>
    <col min="27" max="27" width="12" bestFit="1" customWidth="1"/>
  </cols>
  <sheetData>
    <row r="1" spans="1:27" ht="21.75" thickBot="1">
      <c r="U1" s="199"/>
      <c r="V1" s="200" t="s">
        <v>391</v>
      </c>
      <c r="W1" s="199" t="s">
        <v>1076</v>
      </c>
      <c r="Y1" s="15" t="s">
        <v>393</v>
      </c>
      <c r="AA1" t="s">
        <v>394</v>
      </c>
    </row>
    <row r="2" spans="1:27" ht="23.25" customHeight="1" thickBot="1">
      <c r="A2">
        <v>2306071</v>
      </c>
      <c r="B2" s="106" t="s">
        <v>395</v>
      </c>
      <c r="C2" s="107"/>
      <c r="D2" s="107"/>
      <c r="E2" s="107"/>
      <c r="F2" s="107"/>
      <c r="G2" s="107"/>
      <c r="H2" s="107"/>
      <c r="I2" s="107"/>
      <c r="J2" s="108" t="s">
        <v>396</v>
      </c>
      <c r="T2" s="102">
        <v>1</v>
      </c>
      <c r="U2" s="2">
        <v>2306071</v>
      </c>
      <c r="V2" s="4" t="s">
        <v>287</v>
      </c>
      <c r="W2" s="135">
        <f>J41</f>
        <v>2013.4338441767068</v>
      </c>
      <c r="Y2" s="430">
        <f>VLOOKUP(U2,'SICRO 04.25'!$A$1:$D$6492,4,FALSE)</f>
        <v>2039.17</v>
      </c>
      <c r="AA2" s="101">
        <f>W2-Y2</f>
        <v>-25.736155823293302</v>
      </c>
    </row>
    <row r="3" spans="1:27" ht="29.25" customHeight="1" thickTop="1">
      <c r="A3">
        <v>2306071</v>
      </c>
      <c r="B3" s="109" t="s">
        <v>397</v>
      </c>
      <c r="E3" s="110" t="s">
        <v>398</v>
      </c>
      <c r="J3" s="111"/>
      <c r="K3" s="405"/>
      <c r="M3" s="405"/>
      <c r="T3" s="102">
        <v>2</v>
      </c>
      <c r="U3" s="2">
        <v>2306181</v>
      </c>
      <c r="V3" s="4" t="s">
        <v>399</v>
      </c>
      <c r="W3" s="135">
        <f>J81</f>
        <v>2040.015156626506</v>
      </c>
      <c r="Y3" s="430">
        <f>VLOOKUP(U3,'SICRO 04.25'!$A$1:$D$6492,4,FALSE)</f>
        <v>2057.06</v>
      </c>
      <c r="AA3" s="101">
        <f>W3-Y3</f>
        <v>-17.044843373493904</v>
      </c>
    </row>
    <row r="4" spans="1:27" ht="28.5" customHeight="1">
      <c r="A4">
        <v>2306071</v>
      </c>
      <c r="B4" s="112" t="s">
        <v>400</v>
      </c>
      <c r="E4" s="383">
        <v>45748</v>
      </c>
      <c r="H4" s="113" t="s">
        <v>401</v>
      </c>
      <c r="I4" s="114">
        <v>0.498</v>
      </c>
      <c r="J4" s="115" t="s">
        <v>346</v>
      </c>
      <c r="T4" s="102">
        <v>3</v>
      </c>
      <c r="U4" s="2">
        <v>5915400</v>
      </c>
      <c r="V4" s="4" t="s">
        <v>317</v>
      </c>
      <c r="W4" s="431">
        <f>J108</f>
        <v>4019.3818072289155</v>
      </c>
      <c r="Y4" s="430">
        <f>VLOOKUP(U4,'SICRO 04.25'!$A$1:$D$6492,4,FALSE)</f>
        <v>4029.35</v>
      </c>
      <c r="AA4" s="101">
        <f t="shared" ref="AA4:AA38" si="0">W4-Y4</f>
        <v>-9.968192771084432</v>
      </c>
    </row>
    <row r="5" spans="1:27" ht="29.25" thickBot="1">
      <c r="A5">
        <v>2306071</v>
      </c>
      <c r="B5" s="116" t="s">
        <v>402</v>
      </c>
      <c r="C5" s="149" t="s">
        <v>403</v>
      </c>
      <c r="D5" s="149"/>
      <c r="E5" s="149"/>
      <c r="F5" s="149"/>
      <c r="G5" s="149"/>
      <c r="H5" s="149"/>
      <c r="I5" s="150" t="s">
        <v>404</v>
      </c>
      <c r="J5" s="151"/>
      <c r="T5" s="102">
        <v>4</v>
      </c>
      <c r="U5" s="2">
        <v>5915373</v>
      </c>
      <c r="V5" s="136" t="s">
        <v>326</v>
      </c>
      <c r="W5" s="431">
        <f>J135</f>
        <v>16.975158324821248</v>
      </c>
      <c r="Y5" s="430">
        <f>VLOOKUP(U5,'SICRO 04.25'!$A$1:$D$6492,4,FALSE)</f>
        <v>17.510000000000002</v>
      </c>
      <c r="AA5" s="101">
        <f t="shared" si="0"/>
        <v>-0.53484167517875392</v>
      </c>
    </row>
    <row r="6" spans="1:27" ht="15.75" customHeight="1" thickBot="1">
      <c r="A6">
        <v>2306071</v>
      </c>
      <c r="B6" s="148" t="s">
        <v>405</v>
      </c>
      <c r="C6" s="146"/>
      <c r="D6" s="146" t="s">
        <v>212</v>
      </c>
      <c r="E6" s="146" t="s">
        <v>406</v>
      </c>
      <c r="F6" s="146"/>
      <c r="G6" s="146" t="s">
        <v>407</v>
      </c>
      <c r="H6" s="146"/>
      <c r="I6" s="239"/>
      <c r="J6" s="240" t="s">
        <v>408</v>
      </c>
      <c r="K6" s="589" t="s">
        <v>276</v>
      </c>
      <c r="L6" s="590"/>
      <c r="M6" s="591"/>
      <c r="N6" s="592" t="s">
        <v>409</v>
      </c>
      <c r="O6" s="594" t="s">
        <v>410</v>
      </c>
      <c r="P6" s="595"/>
      <c r="Q6" s="598" t="s">
        <v>411</v>
      </c>
      <c r="T6" s="102">
        <v>5</v>
      </c>
      <c r="U6" s="2">
        <v>4507956</v>
      </c>
      <c r="V6" s="5" t="s">
        <v>318</v>
      </c>
      <c r="W6" s="431">
        <f>J169</f>
        <v>10.678736788726653</v>
      </c>
      <c r="Y6" s="430">
        <f>VLOOKUP(U6,'SICRO 04.25'!$A$1:$D$6492,4,FALSE)</f>
        <v>10.71</v>
      </c>
      <c r="AA6" s="101">
        <f t="shared" si="0"/>
        <v>-3.126321127334819E-2</v>
      </c>
    </row>
    <row r="7" spans="1:27" ht="15.75" thickBot="1">
      <c r="A7">
        <v>2306071</v>
      </c>
      <c r="B7" s="148"/>
      <c r="C7" s="146"/>
      <c r="D7" s="146"/>
      <c r="E7" s="103" t="s">
        <v>412</v>
      </c>
      <c r="F7" s="103" t="s">
        <v>413</v>
      </c>
      <c r="G7" s="103" t="s">
        <v>414</v>
      </c>
      <c r="H7" s="103" t="s">
        <v>415</v>
      </c>
      <c r="I7" s="104"/>
      <c r="J7" s="103" t="s">
        <v>416</v>
      </c>
      <c r="K7" s="172" t="s">
        <v>417</v>
      </c>
      <c r="L7" s="600" t="s">
        <v>418</v>
      </c>
      <c r="M7" s="601"/>
      <c r="N7" s="593"/>
      <c r="O7" s="596"/>
      <c r="P7" s="597"/>
      <c r="Q7" s="599"/>
      <c r="T7" s="102">
        <v>6</v>
      </c>
      <c r="U7" s="2">
        <v>4507835</v>
      </c>
      <c r="V7" s="5" t="s">
        <v>321</v>
      </c>
      <c r="W7" s="431">
        <f>J223</f>
        <v>36.646213648293958</v>
      </c>
      <c r="Y7" s="430">
        <f>VLOOKUP(U7,'SICRO 04.25'!$A$1:$D$6492,4,FALSE)</f>
        <v>37.57</v>
      </c>
      <c r="AA7" s="101">
        <f t="shared" si="0"/>
        <v>-0.92378635170604184</v>
      </c>
    </row>
    <row r="8" spans="1:27">
      <c r="A8">
        <v>2306071</v>
      </c>
      <c r="B8" s="119" t="s">
        <v>419</v>
      </c>
      <c r="C8" s="120" t="s">
        <v>420</v>
      </c>
      <c r="D8" s="121">
        <v>2.52E-2</v>
      </c>
      <c r="E8" s="122">
        <v>1</v>
      </c>
      <c r="F8" s="122">
        <v>0</v>
      </c>
      <c r="G8" s="123">
        <f>VLOOKUP(B8,'EQ - COM DES.'!$A$1:$K$538,10,FALSE)</f>
        <v>7.3845999999999998</v>
      </c>
      <c r="H8" s="123">
        <f>VLOOKUP(B8,'EQ - COM DES.'!$A$1:$K$538,11,FALSE)</f>
        <v>4.3170000000000002</v>
      </c>
      <c r="J8" s="123">
        <f>ROUND((D8*E8*G8)+(D8*F8*H8),4)</f>
        <v>0.18609999999999999</v>
      </c>
      <c r="K8" s="494">
        <f>SUMIF('8. Orçamento Com Des.'!$A$6:$A$136,A8,'8. Orçamento Com Des.'!$D$6:$D$136)</f>
        <v>543.52</v>
      </c>
      <c r="L8" s="492">
        <f>(D8*E8)</f>
        <v>2.52E-2</v>
      </c>
      <c r="M8" s="492">
        <f>(D8*F8)</f>
        <v>0</v>
      </c>
      <c r="N8" s="496" t="str">
        <f t="shared" ref="N8:N14" si="1">B8</f>
        <v>E9750</v>
      </c>
      <c r="O8" s="493">
        <f t="shared" ref="O8:P14" si="2">(G8/$I$4)</f>
        <v>14.828514056224899</v>
      </c>
      <c r="P8" s="493">
        <f t="shared" si="2"/>
        <v>8.668674698795181</v>
      </c>
      <c r="Q8" s="491">
        <f t="shared" ref="Q8:Q14" si="3">K8*((L8*O8)+(M8*P8))</f>
        <v>203.10176778795179</v>
      </c>
      <c r="T8" s="102">
        <v>7</v>
      </c>
      <c r="U8" s="2">
        <v>4507755</v>
      </c>
      <c r="V8" s="5" t="s">
        <v>320</v>
      </c>
      <c r="W8" s="431">
        <f>J263</f>
        <v>990.35829019276525</v>
      </c>
      <c r="Y8" s="430">
        <f>VLOOKUP(U8,'SICRO 04.25'!$A$1:$D$6492,4,FALSE)</f>
        <v>993.2</v>
      </c>
      <c r="AA8" s="101">
        <f t="shared" si="0"/>
        <v>-2.8417098072347926</v>
      </c>
    </row>
    <row r="9" spans="1:27" ht="15" customHeight="1">
      <c r="A9">
        <v>2306071</v>
      </c>
      <c r="B9" s="119" t="s">
        <v>421</v>
      </c>
      <c r="C9" s="120" t="s">
        <v>422</v>
      </c>
      <c r="D9" s="121">
        <v>1</v>
      </c>
      <c r="E9" s="122">
        <v>0.01</v>
      </c>
      <c r="F9" s="122">
        <v>0.99</v>
      </c>
      <c r="G9" s="123">
        <f>VLOOKUP(B9,'EQ - COM DES.'!$A$1:$K$538,10,FALSE)</f>
        <v>246.25489999999999</v>
      </c>
      <c r="H9" s="123">
        <f>VLOOKUP(B9,'EQ - COM DES.'!$A$1:$K$538,11,FALSE)</f>
        <v>66.513800000000003</v>
      </c>
      <c r="J9" s="123">
        <f t="shared" ref="J9:J14" si="4">ROUND((D9*E9*G9)+(D9*F9*H9),4)</f>
        <v>68.311199999999999</v>
      </c>
      <c r="K9" s="173">
        <f>SUMIF('8. Orçamento Com Des.'!$A$6:$A$136,A9,'8. Orçamento Com Des.'!$D$6:$D$136)</f>
        <v>543.52</v>
      </c>
      <c r="L9" s="168">
        <f t="shared" ref="L9:L14" si="5">(D9*E9)</f>
        <v>0.01</v>
      </c>
      <c r="M9" s="168">
        <f t="shared" ref="M9:M14" si="6">(D9*F9)</f>
        <v>0.99</v>
      </c>
      <c r="N9" s="102" t="str">
        <f t="shared" si="1"/>
        <v>E9605</v>
      </c>
      <c r="O9" s="170">
        <f t="shared" si="2"/>
        <v>494.48775100401605</v>
      </c>
      <c r="P9" s="170">
        <f t="shared" si="2"/>
        <v>133.56184738955824</v>
      </c>
      <c r="Q9" s="174">
        <f t="shared" si="3"/>
        <v>74555.239764497994</v>
      </c>
      <c r="T9" s="102">
        <v>8</v>
      </c>
      <c r="U9" s="2">
        <v>3806426</v>
      </c>
      <c r="V9" s="5" t="s">
        <v>325</v>
      </c>
      <c r="W9" s="431">
        <f>J290</f>
        <v>58.23842512908778</v>
      </c>
      <c r="Y9" s="430">
        <f>VLOOKUP(U9,'SICRO 04.25'!$A$1:$D$6492,4,FALSE)</f>
        <v>59.2</v>
      </c>
      <c r="AA9" s="101">
        <f t="shared" si="0"/>
        <v>-0.96157487091222293</v>
      </c>
    </row>
    <row r="10" spans="1:27" ht="15" customHeight="1">
      <c r="A10">
        <v>2306071</v>
      </c>
      <c r="B10" s="119" t="s">
        <v>423</v>
      </c>
      <c r="C10" s="120" t="s">
        <v>424</v>
      </c>
      <c r="D10" s="121">
        <v>1</v>
      </c>
      <c r="E10" s="122">
        <v>1</v>
      </c>
      <c r="F10" s="122">
        <v>0</v>
      </c>
      <c r="G10" s="123">
        <f>VLOOKUP(B10,'EQ - COM DES.'!$A$1:$K$538,10,FALSE)</f>
        <v>446.55450000000002</v>
      </c>
      <c r="H10" s="123">
        <f>VLOOKUP(B10,'EQ - COM DES.'!$A$1:$K$538,11,FALSE)</f>
        <v>76.260900000000007</v>
      </c>
      <c r="J10" s="123">
        <f t="shared" si="4"/>
        <v>446.55450000000002</v>
      </c>
      <c r="K10" s="173">
        <f>SUMIF('8. Orçamento Com Des.'!$A$6:$A$136,A10,'8. Orçamento Com Des.'!$D$6:$D$136)</f>
        <v>543.52</v>
      </c>
      <c r="L10" s="168">
        <f t="shared" si="5"/>
        <v>1</v>
      </c>
      <c r="M10" s="168">
        <f t="shared" si="6"/>
        <v>0</v>
      </c>
      <c r="N10" s="102" t="str">
        <f t="shared" si="1"/>
        <v>E9652</v>
      </c>
      <c r="O10" s="170">
        <f t="shared" si="2"/>
        <v>896.69578313253021</v>
      </c>
      <c r="P10" s="170">
        <f t="shared" si="2"/>
        <v>153.13433734939761</v>
      </c>
      <c r="Q10" s="174">
        <f t="shared" si="3"/>
        <v>487372.0920481928</v>
      </c>
      <c r="T10" s="102">
        <v>9</v>
      </c>
      <c r="U10" s="2">
        <v>3806424</v>
      </c>
      <c r="V10" s="4" t="s">
        <v>315</v>
      </c>
      <c r="W10" s="431">
        <f>J329</f>
        <v>5409.4650715545604</v>
      </c>
      <c r="Y10" s="430">
        <f>VLOOKUP(U10,'SICRO 04.25'!$A$1:$D$6492,4,FALSE)</f>
        <v>5477.97</v>
      </c>
      <c r="AA10" s="101">
        <f t="shared" si="0"/>
        <v>-68.504928445439873</v>
      </c>
    </row>
    <row r="11" spans="1:27" ht="15" customHeight="1">
      <c r="A11">
        <v>2306071</v>
      </c>
      <c r="B11" s="119" t="s">
        <v>425</v>
      </c>
      <c r="C11" s="120" t="s">
        <v>426</v>
      </c>
      <c r="D11" s="121">
        <v>4.079E-2</v>
      </c>
      <c r="E11" s="122">
        <v>1</v>
      </c>
      <c r="F11" s="122">
        <v>0</v>
      </c>
      <c r="G11" s="123">
        <f>VLOOKUP(B11,'EQ - COM DES.'!$A$1:$K$538,10,FALSE)</f>
        <v>68.561000000000007</v>
      </c>
      <c r="H11" s="123">
        <f>VLOOKUP(B11,'EQ - COM DES.'!$A$1:$K$538,11,FALSE)</f>
        <v>7.8593999999999999</v>
      </c>
      <c r="J11" s="123">
        <f t="shared" si="4"/>
        <v>2.7966000000000002</v>
      </c>
      <c r="K11" s="173">
        <f>SUMIF('8. Orçamento Com Des.'!$A$6:$A$136,A11,'8. Orçamento Com Des.'!$D$6:$D$136)</f>
        <v>543.52</v>
      </c>
      <c r="L11" s="168">
        <f t="shared" si="5"/>
        <v>4.079E-2</v>
      </c>
      <c r="M11" s="168">
        <f t="shared" si="6"/>
        <v>0</v>
      </c>
      <c r="N11" s="102" t="str">
        <f t="shared" si="1"/>
        <v>E9754</v>
      </c>
      <c r="O11" s="170">
        <f t="shared" si="2"/>
        <v>137.67269076305223</v>
      </c>
      <c r="P11" s="170">
        <f t="shared" si="2"/>
        <v>15.781927710843373</v>
      </c>
      <c r="Q11" s="174">
        <f t="shared" si="3"/>
        <v>3052.228445439358</v>
      </c>
      <c r="T11" s="102">
        <v>10</v>
      </c>
      <c r="U11" s="2">
        <v>3108016</v>
      </c>
      <c r="V11" s="4" t="s">
        <v>307</v>
      </c>
      <c r="W11" s="431">
        <f>J379</f>
        <v>101.23389999999998</v>
      </c>
      <c r="Y11" s="430">
        <f>VLOOKUP(U11,'SICRO 04.25'!$A$1:$D$6492,4,FALSE)</f>
        <v>104.12</v>
      </c>
      <c r="AA11" s="101">
        <f t="shared" si="0"/>
        <v>-2.8861000000000274</v>
      </c>
    </row>
    <row r="12" spans="1:27">
      <c r="A12">
        <v>2306071</v>
      </c>
      <c r="B12" s="119" t="s">
        <v>427</v>
      </c>
      <c r="C12" s="120" t="s">
        <v>428</v>
      </c>
      <c r="D12" s="121">
        <v>4.079E-2</v>
      </c>
      <c r="E12" s="122">
        <v>1</v>
      </c>
      <c r="F12" s="122">
        <v>0</v>
      </c>
      <c r="G12" s="123">
        <f>VLOOKUP(B12,'EQ - COM DES.'!$A$1:$K$538,10,FALSE)</f>
        <v>28.344999999999999</v>
      </c>
      <c r="H12" s="123">
        <f>VLOOKUP(B12,'EQ - COM DES.'!$A$1:$K$538,11,FALSE)</f>
        <v>26.033300000000001</v>
      </c>
      <c r="J12" s="123">
        <f t="shared" si="4"/>
        <v>1.1561999999999999</v>
      </c>
      <c r="K12" s="173">
        <f>SUMIF('8. Orçamento Com Des.'!$A$6:$A$136,A12,'8. Orçamento Com Des.'!$D$6:$D$136)</f>
        <v>543.52</v>
      </c>
      <c r="L12" s="168">
        <f t="shared" si="5"/>
        <v>4.079E-2</v>
      </c>
      <c r="M12" s="168">
        <f t="shared" si="6"/>
        <v>0</v>
      </c>
      <c r="N12" s="102" t="str">
        <f t="shared" si="1"/>
        <v>E9694</v>
      </c>
      <c r="O12" s="170">
        <f t="shared" si="2"/>
        <v>56.917670682730922</v>
      </c>
      <c r="P12" s="170">
        <f t="shared" si="2"/>
        <v>52.275702811244983</v>
      </c>
      <c r="Q12" s="174">
        <f t="shared" si="3"/>
        <v>1261.8750497510039</v>
      </c>
      <c r="T12" s="102">
        <v>11</v>
      </c>
      <c r="U12" s="2">
        <v>3108017</v>
      </c>
      <c r="V12" s="4" t="s">
        <v>298</v>
      </c>
      <c r="W12" s="431">
        <f>J429</f>
        <v>83.447000000000003</v>
      </c>
      <c r="Y12" s="430">
        <f>VLOOKUP(U12,'SICRO 04.25'!$A$1:$D$6492,4,FALSE)</f>
        <v>86.5</v>
      </c>
      <c r="AA12" s="101">
        <f t="shared" si="0"/>
        <v>-3.0529999999999973</v>
      </c>
    </row>
    <row r="13" spans="1:27">
      <c r="A13">
        <v>2306071</v>
      </c>
      <c r="B13" s="119" t="s">
        <v>429</v>
      </c>
      <c r="C13" s="120" t="s">
        <v>430</v>
      </c>
      <c r="D13" s="121">
        <v>1</v>
      </c>
      <c r="E13" s="122">
        <v>1</v>
      </c>
      <c r="F13" s="122">
        <v>0</v>
      </c>
      <c r="G13" s="123">
        <f>VLOOKUP(B13,'EQ - COM DES.'!$A$1:$K$538,10,FALSE)</f>
        <v>336.37700000000001</v>
      </c>
      <c r="H13" s="123">
        <f>VLOOKUP(B13,'EQ - COM DES.'!$A$1:$K$538,11,FALSE)</f>
        <v>183.88669999999999</v>
      </c>
      <c r="J13" s="123">
        <f t="shared" si="4"/>
        <v>336.37700000000001</v>
      </c>
      <c r="K13" s="173">
        <f>SUMIF('8. Orçamento Com Des.'!$A$6:$A$136,A13,'8. Orçamento Com Des.'!$D$6:$D$136)</f>
        <v>543.52</v>
      </c>
      <c r="L13" s="168">
        <f t="shared" si="5"/>
        <v>1</v>
      </c>
      <c r="M13" s="168">
        <f t="shared" si="6"/>
        <v>0</v>
      </c>
      <c r="N13" s="102" t="str">
        <f t="shared" si="1"/>
        <v>E9642</v>
      </c>
      <c r="O13" s="170">
        <f t="shared" si="2"/>
        <v>675.45582329317267</v>
      </c>
      <c r="P13" s="170">
        <f t="shared" si="2"/>
        <v>369.25040160642567</v>
      </c>
      <c r="Q13" s="174">
        <f t="shared" si="3"/>
        <v>367123.74907630519</v>
      </c>
      <c r="T13" s="102">
        <v>12</v>
      </c>
      <c r="U13" s="2">
        <v>2306732</v>
      </c>
      <c r="V13" s="5" t="s">
        <v>293</v>
      </c>
      <c r="W13" s="431">
        <f>J459</f>
        <v>952.67403481293593</v>
      </c>
      <c r="Y13" s="430">
        <f>VLOOKUP(U13,'SICRO 04.25'!$A$1:$D$6492,4,FALSE)</f>
        <v>955.11</v>
      </c>
      <c r="AA13" s="101">
        <f t="shared" si="0"/>
        <v>-2.4359651870640846</v>
      </c>
    </row>
    <row r="14" spans="1:27">
      <c r="A14">
        <v>2306071</v>
      </c>
      <c r="B14" s="119" t="s">
        <v>431</v>
      </c>
      <c r="C14" s="120" t="s">
        <v>432</v>
      </c>
      <c r="D14" s="121">
        <v>9.2810000000000004E-2</v>
      </c>
      <c r="E14" s="122">
        <v>1</v>
      </c>
      <c r="F14" s="122">
        <v>0</v>
      </c>
      <c r="G14" s="123">
        <f>VLOOKUP(B14,'EQ - COM DES.'!$A$1:$K$538,10,FALSE)</f>
        <v>0.71860000000000002</v>
      </c>
      <c r="H14" s="123">
        <f>VLOOKUP(B14,'EQ - COM DES.'!$A$1:$K$538,11,FALSE)</f>
        <v>0.48849999999999999</v>
      </c>
      <c r="J14" s="123">
        <f t="shared" si="4"/>
        <v>6.6699999999999995E-2</v>
      </c>
      <c r="K14" s="173">
        <f>SUMIF('8. Orçamento Com Des.'!$A$6:$A$136,A14,'8. Orçamento Com Des.'!$D$6:$D$136)</f>
        <v>543.52</v>
      </c>
      <c r="L14" s="168">
        <f t="shared" si="5"/>
        <v>9.2810000000000004E-2</v>
      </c>
      <c r="M14" s="168">
        <f t="shared" si="6"/>
        <v>0</v>
      </c>
      <c r="N14" s="102" t="str">
        <f t="shared" si="1"/>
        <v>E9071</v>
      </c>
      <c r="O14" s="170">
        <f t="shared" si="2"/>
        <v>1.4429718875502009</v>
      </c>
      <c r="P14" s="170">
        <f t="shared" si="2"/>
        <v>0.98092369477911645</v>
      </c>
      <c r="Q14" s="174">
        <f t="shared" si="3"/>
        <v>72.789405494618478</v>
      </c>
      <c r="T14" s="102">
        <v>13</v>
      </c>
      <c r="U14" s="2">
        <v>2306247</v>
      </c>
      <c r="V14" s="5" t="s">
        <v>294</v>
      </c>
      <c r="W14" s="431">
        <f>J489</f>
        <v>233.92778242668703</v>
      </c>
      <c r="Y14" s="430">
        <f>VLOOKUP(U14,'SICRO 04.25'!$A$1:$D$6492,4,FALSE)</f>
        <v>241.15</v>
      </c>
      <c r="AA14" s="101">
        <f t="shared" si="0"/>
        <v>-7.2222175733129745</v>
      </c>
    </row>
    <row r="15" spans="1:27" ht="15.75" customHeight="1" thickBot="1">
      <c r="A15">
        <v>2306071</v>
      </c>
      <c r="B15" s="125"/>
      <c r="C15" s="104"/>
      <c r="D15" s="104"/>
      <c r="E15" s="146" t="s">
        <v>433</v>
      </c>
      <c r="F15" s="146"/>
      <c r="G15" s="146"/>
      <c r="H15" s="146"/>
      <c r="I15" s="104"/>
      <c r="J15" s="163">
        <f>SUM(J8:J14)</f>
        <v>855.4482999999999</v>
      </c>
      <c r="K15" s="173">
        <f>SUMIF('8. Orçamento Com Des.'!$A$6:$A$136,A15,'8. Orçamento Com Des.'!$D$6:$D$136)</f>
        <v>543.52</v>
      </c>
      <c r="L15" s="168"/>
      <c r="M15" s="168"/>
      <c r="N15" s="102"/>
      <c r="O15" s="169"/>
      <c r="P15" s="169"/>
      <c r="Q15" s="175"/>
      <c r="T15" s="102">
        <v>14</v>
      </c>
      <c r="U15" s="2">
        <v>2306248</v>
      </c>
      <c r="V15" s="5" t="s">
        <v>434</v>
      </c>
      <c r="W15" s="431">
        <f>J521</f>
        <v>539.59836594423234</v>
      </c>
      <c r="Y15" s="430">
        <f>VLOOKUP(U15,'SICRO 04.25'!$A$1:$D$6492,4,FALSE)</f>
        <v>555.79999999999995</v>
      </c>
      <c r="AA15" s="101">
        <f t="shared" si="0"/>
        <v>-16.201634055767613</v>
      </c>
    </row>
    <row r="16" spans="1:27" ht="15.75" thickBot="1">
      <c r="A16">
        <v>2306071</v>
      </c>
      <c r="B16" s="127" t="s">
        <v>435</v>
      </c>
      <c r="C16" s="104"/>
      <c r="D16" s="103" t="s">
        <v>212</v>
      </c>
      <c r="E16" s="103" t="s">
        <v>436</v>
      </c>
      <c r="F16" s="104"/>
      <c r="G16" s="103" t="s">
        <v>407</v>
      </c>
      <c r="H16" s="146" t="s">
        <v>437</v>
      </c>
      <c r="I16" s="146"/>
      <c r="J16" s="146"/>
      <c r="K16" s="173">
        <f>SUMIF('8. Orçamento Com Des.'!$A$6:$A$136,A16,'8. Orçamento Com Des.'!$D$6:$D$136)</f>
        <v>543.52</v>
      </c>
      <c r="L16" s="168"/>
      <c r="M16" s="168"/>
      <c r="N16" s="102"/>
      <c r="O16" s="169"/>
      <c r="P16" s="169"/>
      <c r="Q16" s="175"/>
      <c r="T16" s="102">
        <v>15</v>
      </c>
      <c r="U16" s="2">
        <v>2306066</v>
      </c>
      <c r="V16" s="4" t="s">
        <v>289</v>
      </c>
      <c r="W16" s="431">
        <f>J562</f>
        <v>255.22674610019027</v>
      </c>
      <c r="Y16" s="430">
        <f>VLOOKUP(U16,'SICRO 04.25'!$A$1:$D$6492,4,FALSE)</f>
        <v>259.70999999999998</v>
      </c>
      <c r="AA16" s="101">
        <f t="shared" si="0"/>
        <v>-4.4832538998097107</v>
      </c>
    </row>
    <row r="17" spans="1:27" ht="15" customHeight="1">
      <c r="A17">
        <v>2306071</v>
      </c>
      <c r="B17" s="119" t="s">
        <v>438</v>
      </c>
      <c r="C17" s="120" t="s">
        <v>439</v>
      </c>
      <c r="D17" s="121">
        <v>4.0928100000000001</v>
      </c>
      <c r="E17" s="128" t="s">
        <v>222</v>
      </c>
      <c r="G17" s="123">
        <f>VLOOKUP(B17,'MO - COM DES.'!$A$1:$G$106,6,FALSE)</f>
        <v>20.818100000000001</v>
      </c>
      <c r="J17" s="123">
        <f>ROUND(D17*G17,4)</f>
        <v>85.204499999999996</v>
      </c>
      <c r="K17" s="173">
        <f>SUMIF('8. Orçamento Com Des.'!$A$6:$A$136,A17,'8. Orçamento Com Des.'!$D$6:$D$136)</f>
        <v>543.52</v>
      </c>
      <c r="L17" s="168">
        <f>D17</f>
        <v>4.0928100000000001</v>
      </c>
      <c r="M17" s="168"/>
      <c r="N17" s="102" t="str">
        <f>B17</f>
        <v>P9824</v>
      </c>
      <c r="O17" s="135">
        <f>(G17/$I$4)</f>
        <v>41.803413654618474</v>
      </c>
      <c r="P17" s="135"/>
      <c r="Q17" s="176">
        <f>K17*L17*O17</f>
        <v>92992.700769097835</v>
      </c>
      <c r="T17" s="102">
        <v>16</v>
      </c>
      <c r="U17" s="2">
        <v>2007971</v>
      </c>
      <c r="V17" s="5" t="s">
        <v>330</v>
      </c>
      <c r="W17" s="431">
        <f>J591</f>
        <v>88.609349999999992</v>
      </c>
      <c r="Y17" s="430">
        <f>VLOOKUP(U17,'SICRO 04.25'!$A$1:$D$6492,4,FALSE)</f>
        <v>89.5</v>
      </c>
      <c r="AA17" s="101">
        <f t="shared" si="0"/>
        <v>-0.89065000000000794</v>
      </c>
    </row>
    <row r="18" spans="1:27" ht="15" customHeight="1">
      <c r="A18">
        <v>2306071</v>
      </c>
      <c r="B18" s="129"/>
      <c r="D18" s="145" t="s">
        <v>440</v>
      </c>
      <c r="E18" s="145"/>
      <c r="F18" s="145"/>
      <c r="G18" s="145"/>
      <c r="H18" s="145"/>
      <c r="J18" s="123">
        <f>J17</f>
        <v>85.204499999999996</v>
      </c>
      <c r="K18" s="173">
        <f>SUMIF('8. Orçamento Com Des.'!$A$6:$A$136,A18,'8. Orçamento Com Des.'!$D$6:$D$136)</f>
        <v>543.52</v>
      </c>
      <c r="L18" s="168"/>
      <c r="M18" s="168"/>
      <c r="N18" s="102"/>
      <c r="O18" s="135"/>
      <c r="P18" s="135"/>
      <c r="Q18" s="176"/>
      <c r="T18" s="102">
        <v>17</v>
      </c>
      <c r="U18" s="23">
        <v>1106382</v>
      </c>
      <c r="V18" s="24" t="s">
        <v>441</v>
      </c>
      <c r="W18" s="431">
        <f>J632</f>
        <v>421.84180080321283</v>
      </c>
      <c r="Y18" s="430">
        <f>VLOOKUP(U18,'SICRO 04.25'!$A$1:$D$6492,4,FALSE)</f>
        <v>422.27</v>
      </c>
      <c r="AA18" s="101">
        <f t="shared" si="0"/>
        <v>-0.42819919678714768</v>
      </c>
    </row>
    <row r="19" spans="1:27" ht="29.25" customHeight="1" thickBot="1">
      <c r="A19">
        <v>2306071</v>
      </c>
      <c r="B19" s="125"/>
      <c r="C19" s="104"/>
      <c r="D19" s="146" t="s">
        <v>442</v>
      </c>
      <c r="E19" s="146"/>
      <c r="F19" s="146"/>
      <c r="G19" s="146"/>
      <c r="H19" s="146"/>
      <c r="I19" s="104"/>
      <c r="J19" s="164">
        <f>J15+J18</f>
        <v>940.65279999999984</v>
      </c>
      <c r="K19" s="173">
        <f>SUMIF('8. Orçamento Com Des.'!$A$6:$A$136,A19,'8. Orçamento Com Des.'!$D$6:$D$136)</f>
        <v>543.52</v>
      </c>
      <c r="L19" s="168"/>
      <c r="M19" s="168"/>
      <c r="N19" s="102"/>
      <c r="O19" s="135"/>
      <c r="P19" s="135"/>
      <c r="Q19" s="176"/>
      <c r="T19" s="102">
        <v>18</v>
      </c>
      <c r="U19" s="23">
        <v>1106280</v>
      </c>
      <c r="V19" s="24" t="s">
        <v>443</v>
      </c>
      <c r="W19" s="431">
        <f>J673</f>
        <v>520.49600080321284</v>
      </c>
      <c r="Y19" s="430">
        <f>VLOOKUP(U19,'SICRO 04.25'!$A$1:$D$6492,4,FALSE)</f>
        <v>520.91999999999996</v>
      </c>
      <c r="AA19" s="101">
        <f t="shared" si="0"/>
        <v>-0.42399919678712195</v>
      </c>
    </row>
    <row r="20" spans="1:27" ht="15" customHeight="1">
      <c r="A20">
        <v>2306071</v>
      </c>
      <c r="B20" s="129"/>
      <c r="D20" s="145" t="s">
        <v>444</v>
      </c>
      <c r="E20" s="145"/>
      <c r="F20" s="145"/>
      <c r="G20" s="145"/>
      <c r="H20" s="145"/>
      <c r="J20" s="165">
        <f>J19/I4</f>
        <v>1888.8610441767066</v>
      </c>
      <c r="K20" s="173">
        <f>SUMIF('8. Orçamento Com Des.'!$A$6:$A$136,A20,'8. Orçamento Com Des.'!$D$6:$D$136)</f>
        <v>543.52</v>
      </c>
      <c r="L20" s="168"/>
      <c r="M20" s="168"/>
      <c r="N20" s="102"/>
      <c r="O20" s="135"/>
      <c r="P20" s="135"/>
      <c r="Q20" s="176"/>
      <c r="T20" s="102">
        <v>19</v>
      </c>
      <c r="U20" s="2">
        <v>1106088</v>
      </c>
      <c r="V20" s="136" t="s">
        <v>303</v>
      </c>
      <c r="W20" s="431">
        <f>J705</f>
        <v>61.449851405622489</v>
      </c>
      <c r="Y20" s="430">
        <f>VLOOKUP(U20,'SICRO 04.25'!$A$1:$D$6492,4,FALSE)</f>
        <v>62.13</v>
      </c>
      <c r="AA20" s="101">
        <f t="shared" si="0"/>
        <v>-0.6801485943775134</v>
      </c>
    </row>
    <row r="21" spans="1:27">
      <c r="A21">
        <v>2306071</v>
      </c>
      <c r="B21" s="129"/>
      <c r="H21" s="132" t="s">
        <v>445</v>
      </c>
      <c r="J21" s="166" t="s">
        <v>377</v>
      </c>
      <c r="K21" s="173">
        <f>SUMIF('8. Orçamento Com Des.'!$A$6:$A$136,A21,'8. Orçamento Com Des.'!$D$6:$D$136)</f>
        <v>543.52</v>
      </c>
      <c r="L21" s="168"/>
      <c r="M21" s="168"/>
      <c r="N21" s="102"/>
      <c r="O21" s="135"/>
      <c r="P21" s="135"/>
      <c r="Q21" s="176"/>
      <c r="T21" s="102">
        <v>20</v>
      </c>
      <c r="U21" s="2">
        <v>1106057</v>
      </c>
      <c r="V21" s="136" t="s">
        <v>304</v>
      </c>
      <c r="W21" s="431">
        <f>J744</f>
        <v>487.80469046141633</v>
      </c>
      <c r="Y21" s="430">
        <f>VLOOKUP(U21,'SICRO 04.25'!$A$1:$D$6492,4,FALSE)</f>
        <v>493</v>
      </c>
      <c r="AA21" s="101">
        <f t="shared" si="0"/>
        <v>-5.1953095385836718</v>
      </c>
    </row>
    <row r="22" spans="1:27" ht="15.75" thickBot="1">
      <c r="A22">
        <v>2306071</v>
      </c>
      <c r="B22" s="125"/>
      <c r="C22" s="104"/>
      <c r="D22" s="104"/>
      <c r="E22" s="104"/>
      <c r="F22" s="104"/>
      <c r="G22" s="104"/>
      <c r="H22" s="105" t="s">
        <v>446</v>
      </c>
      <c r="I22" s="104"/>
      <c r="J22" s="164" t="s">
        <v>377</v>
      </c>
      <c r="K22" s="173">
        <f>SUMIF('8. Orçamento Com Des.'!$A$6:$A$136,A22,'8. Orçamento Com Des.'!$D$6:$D$136)</f>
        <v>543.52</v>
      </c>
      <c r="L22" s="168"/>
      <c r="M22" s="168"/>
      <c r="N22" s="102"/>
      <c r="O22" s="135"/>
      <c r="P22" s="135"/>
      <c r="Q22" s="176"/>
      <c r="T22" s="102">
        <v>21</v>
      </c>
      <c r="U22" s="2">
        <v>1100657</v>
      </c>
      <c r="V22" s="5" t="s">
        <v>302</v>
      </c>
      <c r="W22" s="431">
        <f>J771</f>
        <v>3.3215444444444446</v>
      </c>
      <c r="Y22" s="430">
        <f>VLOOKUP(U22,'SICRO 04.25'!$A$1:$D$6492,4,FALSE)</f>
        <v>3.52</v>
      </c>
      <c r="AA22" s="101">
        <f t="shared" si="0"/>
        <v>-0.19845555555555539</v>
      </c>
    </row>
    <row r="23" spans="1:27" ht="15.75" customHeight="1" thickBot="1">
      <c r="A23">
        <v>2306071</v>
      </c>
      <c r="B23" s="127" t="s">
        <v>447</v>
      </c>
      <c r="C23" s="104"/>
      <c r="D23" s="103" t="s">
        <v>212</v>
      </c>
      <c r="E23" s="103" t="s">
        <v>436</v>
      </c>
      <c r="F23" s="104"/>
      <c r="G23" s="103" t="s">
        <v>448</v>
      </c>
      <c r="H23" s="146" t="s">
        <v>449</v>
      </c>
      <c r="I23" s="146"/>
      <c r="J23" s="146"/>
      <c r="K23" s="173">
        <f>SUMIF('8. Orçamento Com Des.'!$A$6:$A$136,A23,'8. Orçamento Com Des.'!$D$6:$D$136)</f>
        <v>543.52</v>
      </c>
      <c r="L23" s="168"/>
      <c r="M23" s="168"/>
      <c r="N23" s="102"/>
      <c r="O23" s="135"/>
      <c r="P23" s="135"/>
      <c r="Q23" s="176"/>
      <c r="T23" s="102">
        <v>22</v>
      </c>
      <c r="U23" s="2">
        <v>407819</v>
      </c>
      <c r="V23" s="5" t="s">
        <v>291</v>
      </c>
      <c r="W23" s="431">
        <f>J804</f>
        <v>12.2196</v>
      </c>
      <c r="Y23" s="430">
        <f>VLOOKUP(U23,'SICRO 04.25'!$A$1:$D$6492,4,FALSE)</f>
        <v>12.66</v>
      </c>
      <c r="AA23" s="101">
        <f t="shared" si="0"/>
        <v>-0.44040000000000035</v>
      </c>
    </row>
    <row r="24" spans="1:27" ht="15" customHeight="1">
      <c r="A24">
        <v>2306071</v>
      </c>
      <c r="B24" s="119" t="s">
        <v>450</v>
      </c>
      <c r="C24" s="120" t="s">
        <v>451</v>
      </c>
      <c r="D24" s="121">
        <v>0.10782</v>
      </c>
      <c r="E24" s="128" t="s">
        <v>351</v>
      </c>
      <c r="G24" s="123">
        <f>VLOOKUP(B24,MATERIAL!$A$1:$D$1678,4,FALSE)</f>
        <v>144.05619999999999</v>
      </c>
      <c r="J24" s="123">
        <f>ROUND(D24*G24,4)</f>
        <v>15.5321</v>
      </c>
      <c r="K24" s="173">
        <f>SUMIF('8. Orçamento Com Des.'!$A$6:$A$136,A24,'8. Orçamento Com Des.'!$D$6:$D$136)</f>
        <v>543.52</v>
      </c>
      <c r="L24" s="168">
        <f>D24</f>
        <v>0.10782</v>
      </c>
      <c r="M24" s="168"/>
      <c r="N24" s="102" t="str">
        <f>B24</f>
        <v>M0082</v>
      </c>
      <c r="O24" s="135">
        <f>G24</f>
        <v>144.05619999999999</v>
      </c>
      <c r="P24" s="135"/>
      <c r="Q24" s="176">
        <f>K24*L24*O24</f>
        <v>8442.0284523436785</v>
      </c>
      <c r="T24" s="102">
        <v>23</v>
      </c>
      <c r="U24" s="2">
        <v>307737</v>
      </c>
      <c r="V24" s="4" t="s">
        <v>332</v>
      </c>
      <c r="W24" s="431">
        <f>J837</f>
        <v>586.12240000000008</v>
      </c>
      <c r="Y24" s="430">
        <f>VLOOKUP(U24,'SICRO 04.25'!$A$1:$D$6492,4,FALSE)</f>
        <v>588.54</v>
      </c>
      <c r="AA24" s="101">
        <f t="shared" si="0"/>
        <v>-2.4175999999998794</v>
      </c>
    </row>
    <row r="25" spans="1:27" ht="15" customHeight="1">
      <c r="A25">
        <v>2306071</v>
      </c>
      <c r="B25" s="119" t="s">
        <v>452</v>
      </c>
      <c r="C25" s="120" t="s">
        <v>453</v>
      </c>
      <c r="D25" s="121">
        <v>82.935599999999994</v>
      </c>
      <c r="E25" s="128" t="s">
        <v>454</v>
      </c>
      <c r="G25" s="123">
        <f>VLOOKUP(B25,MATERIAL!$A$1:$D$1678,4,FALSE)</f>
        <v>0.78</v>
      </c>
      <c r="J25" s="123">
        <f>ROUND(D25*G25,4)</f>
        <v>64.689800000000005</v>
      </c>
      <c r="K25" s="173">
        <f>SUMIF('8. Orçamento Com Des.'!$A$6:$A$136,A25,'8. Orçamento Com Des.'!$D$6:$D$136)</f>
        <v>543.52</v>
      </c>
      <c r="L25" s="168">
        <f>D25</f>
        <v>82.935599999999994</v>
      </c>
      <c r="M25" s="168"/>
      <c r="N25" s="102" t="str">
        <f>B25</f>
        <v>M0424</v>
      </c>
      <c r="O25" s="135">
        <f>G25</f>
        <v>0.78</v>
      </c>
      <c r="P25" s="135"/>
      <c r="Q25" s="176">
        <f>K25*L25*O25</f>
        <v>35160.182703359998</v>
      </c>
      <c r="T25" s="102">
        <v>24</v>
      </c>
      <c r="U25" s="2">
        <v>307732</v>
      </c>
      <c r="V25" s="24" t="s">
        <v>328</v>
      </c>
      <c r="W25" s="431">
        <f>J866</f>
        <v>118.82051666666666</v>
      </c>
      <c r="Y25" s="430">
        <f>VLOOKUP(U25,'SICRO 04.25'!$A$1:$D$6492,4,FALSE)</f>
        <v>119.21</v>
      </c>
      <c r="AA25" s="101">
        <f t="shared" si="0"/>
        <v>-0.38948333333333096</v>
      </c>
    </row>
    <row r="26" spans="1:27" ht="15" customHeight="1">
      <c r="A26">
        <v>2306071</v>
      </c>
      <c r="B26" s="119" t="s">
        <v>455</v>
      </c>
      <c r="C26" s="120" t="s">
        <v>456</v>
      </c>
      <c r="D26" s="121">
        <v>2.5000000000000001E-3</v>
      </c>
      <c r="E26" s="128" t="s">
        <v>335</v>
      </c>
      <c r="G26" s="123">
        <f>VLOOKUP(B26,MATERIAL!$A$1:$D$1678,4,FALSE)</f>
        <v>14109.3249</v>
      </c>
      <c r="J26" s="123">
        <f>ROUND(D26*G26,4)</f>
        <v>35.273299999999999</v>
      </c>
      <c r="K26" s="173">
        <f>SUMIF('8. Orçamento Com Des.'!$A$6:$A$136,A26,'8. Orçamento Com Des.'!$D$6:$D$136)</f>
        <v>543.52</v>
      </c>
      <c r="L26" s="168">
        <f>D26</f>
        <v>2.5000000000000001E-3</v>
      </c>
      <c r="M26" s="168"/>
      <c r="N26" s="102" t="str">
        <f>B26</f>
        <v>M1645</v>
      </c>
      <c r="O26" s="135">
        <f>G26</f>
        <v>14109.3249</v>
      </c>
      <c r="P26" s="135"/>
      <c r="Q26" s="176">
        <f>K26*L26*O26</f>
        <v>19171.750674120001</v>
      </c>
      <c r="T26" s="102">
        <v>25</v>
      </c>
      <c r="U26" s="2">
        <v>307084</v>
      </c>
      <c r="V26" s="24" t="s">
        <v>331</v>
      </c>
      <c r="W26" s="431">
        <f>J932</f>
        <v>37.606660000000005</v>
      </c>
      <c r="Y26" s="430">
        <f>VLOOKUP(U26,'SICRO 04.25'!$A$1:$D$6492,4,FALSE)</f>
        <v>38.78</v>
      </c>
      <c r="AA26" s="101">
        <f t="shared" si="0"/>
        <v>-1.1733399999999961</v>
      </c>
    </row>
    <row r="27" spans="1:27" ht="28.5" customHeight="1">
      <c r="A27">
        <v>2306071</v>
      </c>
      <c r="B27" s="119" t="s">
        <v>457</v>
      </c>
      <c r="C27" s="120" t="s">
        <v>458</v>
      </c>
      <c r="D27" s="121">
        <v>2.0000000000000001E-4</v>
      </c>
      <c r="E27" s="128" t="s">
        <v>335</v>
      </c>
      <c r="G27" s="123">
        <f>VLOOKUP(B27,MATERIAL!$A$1:$D$1678,4,FALSE)</f>
        <v>30453.026099999999</v>
      </c>
      <c r="J27" s="123">
        <f>ROUND(D27*G27,4)</f>
        <v>6.0906000000000002</v>
      </c>
      <c r="K27" s="173">
        <f>SUMIF('8. Orçamento Com Des.'!$A$6:$A$136,A27,'8. Orçamento Com Des.'!$D$6:$D$136)</f>
        <v>543.52</v>
      </c>
      <c r="L27" s="168">
        <f>D27</f>
        <v>2.0000000000000001E-4</v>
      </c>
      <c r="M27" s="168"/>
      <c r="N27" s="102" t="str">
        <f>B27</f>
        <v>M0669</v>
      </c>
      <c r="O27" s="135">
        <f>G27</f>
        <v>30453.026099999999</v>
      </c>
      <c r="P27" s="135"/>
      <c r="Q27" s="176">
        <f>K27*L27*O27</f>
        <v>3310.3657491743998</v>
      </c>
      <c r="T27" s="102">
        <v>26</v>
      </c>
      <c r="U27" s="379">
        <v>5213868</v>
      </c>
      <c r="V27" s="24" t="s">
        <v>338</v>
      </c>
      <c r="W27" s="431">
        <f>J1119</f>
        <v>1135.8102777777779</v>
      </c>
      <c r="Y27" s="430">
        <f>VLOOKUP(U27,'SICRO 04.25'!$A$1:$D$6492,4,FALSE)</f>
        <v>1139.71</v>
      </c>
      <c r="AA27" s="101">
        <f t="shared" si="0"/>
        <v>-3.8997222222221808</v>
      </c>
    </row>
    <row r="28" spans="1:27" ht="15.75" customHeight="1" thickBot="1">
      <c r="A28">
        <v>2306071</v>
      </c>
      <c r="B28" s="125"/>
      <c r="C28" s="104"/>
      <c r="D28" s="146" t="s">
        <v>459</v>
      </c>
      <c r="E28" s="146"/>
      <c r="F28" s="146"/>
      <c r="G28" s="146"/>
      <c r="H28" s="146"/>
      <c r="I28" s="104"/>
      <c r="J28" s="163">
        <f>SUM(J24:J27)</f>
        <v>121.58580000000001</v>
      </c>
      <c r="K28" s="173">
        <f>SUMIF('8. Orçamento Com Des.'!$A$6:$A$136,A28,'8. Orçamento Com Des.'!$D$6:$D$136)</f>
        <v>543.52</v>
      </c>
      <c r="L28" s="168"/>
      <c r="M28" s="168"/>
      <c r="N28" s="102"/>
      <c r="O28" s="135"/>
      <c r="P28" s="135"/>
      <c r="Q28" s="176"/>
      <c r="T28" s="102">
        <v>27</v>
      </c>
      <c r="U28" s="379">
        <v>5213865</v>
      </c>
      <c r="V28" s="24" t="s">
        <v>336</v>
      </c>
      <c r="W28" s="431">
        <f>J1155</f>
        <v>519.70903513513508</v>
      </c>
      <c r="Y28" s="430">
        <f>VLOOKUP(U28,'SICRO 04.25'!$A$1:$D$6492,4,FALSE)</f>
        <v>521.61</v>
      </c>
      <c r="AA28" s="101">
        <f t="shared" si="0"/>
        <v>-1.9009648648649318</v>
      </c>
    </row>
    <row r="29" spans="1:27" ht="29.25" customHeight="1" thickBot="1">
      <c r="A29">
        <v>2306071</v>
      </c>
      <c r="B29" s="127" t="s">
        <v>460</v>
      </c>
      <c r="C29" s="104"/>
      <c r="D29" s="103" t="s">
        <v>212</v>
      </c>
      <c r="E29" s="103" t="s">
        <v>436</v>
      </c>
      <c r="F29" s="104"/>
      <c r="G29" s="103" t="s">
        <v>449</v>
      </c>
      <c r="H29" s="146" t="s">
        <v>449</v>
      </c>
      <c r="I29" s="146"/>
      <c r="J29" s="146"/>
      <c r="K29" s="173">
        <f>SUMIF('8. Orçamento Com Des.'!$A$6:$A$136,A29,'8. Orçamento Com Des.'!$D$6:$D$136)</f>
        <v>543.52</v>
      </c>
      <c r="L29" s="168"/>
      <c r="M29" s="168"/>
      <c r="N29" s="102"/>
      <c r="O29" s="135"/>
      <c r="P29" s="135"/>
      <c r="Q29" s="176"/>
      <c r="T29" s="102">
        <v>28</v>
      </c>
      <c r="U29" s="379">
        <v>5213850</v>
      </c>
      <c r="V29" s="24" t="s">
        <v>348</v>
      </c>
      <c r="W29" s="431">
        <f>J1181</f>
        <v>20.818100000000001</v>
      </c>
      <c r="Y29" s="430">
        <f>VLOOKUP(U29,'SICRO 04.25'!$A$1:$D$6492,4,FALSE)</f>
        <v>22.6</v>
      </c>
      <c r="AA29" s="101">
        <f t="shared" si="0"/>
        <v>-1.7819000000000003</v>
      </c>
    </row>
    <row r="30" spans="1:27" ht="15.75" customHeight="1" thickBot="1">
      <c r="A30">
        <v>2306071</v>
      </c>
      <c r="B30" s="125"/>
      <c r="C30" s="104"/>
      <c r="D30" s="146" t="s">
        <v>461</v>
      </c>
      <c r="E30" s="146"/>
      <c r="F30" s="146"/>
      <c r="G30" s="146"/>
      <c r="H30" s="146"/>
      <c r="I30" s="104"/>
      <c r="J30" s="163"/>
      <c r="K30" s="173">
        <f>SUMIF('8. Orçamento Com Des.'!$A$6:$A$136,A30,'8. Orçamento Com Des.'!$D$6:$D$136)</f>
        <v>543.52</v>
      </c>
      <c r="L30" s="168"/>
      <c r="M30" s="168"/>
      <c r="N30" s="102"/>
      <c r="O30" s="135"/>
      <c r="P30" s="135"/>
      <c r="Q30" s="176"/>
      <c r="T30" s="102">
        <v>29</v>
      </c>
      <c r="U30" s="379">
        <v>5213848</v>
      </c>
      <c r="V30" s="24" t="s">
        <v>347</v>
      </c>
      <c r="W30" s="431">
        <f>J1209</f>
        <v>1.0918273000000001</v>
      </c>
      <c r="Y30" s="430">
        <f>VLOOKUP(U30,'SICRO 04.25'!$A$1:$D$6492,4,FALSE)</f>
        <v>1.0900000000000001</v>
      </c>
      <c r="AA30" s="101">
        <f t="shared" si="0"/>
        <v>1.8272999999999762E-3</v>
      </c>
    </row>
    <row r="31" spans="1:27" ht="15.75" customHeight="1" thickBot="1">
      <c r="A31">
        <v>2306071</v>
      </c>
      <c r="B31" s="125"/>
      <c r="C31" s="104"/>
      <c r="D31" s="104"/>
      <c r="E31" s="104"/>
      <c r="F31" s="104"/>
      <c r="G31" s="104"/>
      <c r="H31" s="105" t="s">
        <v>462</v>
      </c>
      <c r="I31" s="104"/>
      <c r="J31" s="164">
        <f>J20+J28</f>
        <v>2010.4468441767067</v>
      </c>
      <c r="K31" s="173">
        <f>SUMIF('8. Orçamento Com Des.'!$A$6:$A$136,A31,'8. Orçamento Com Des.'!$D$6:$D$136)</f>
        <v>543.52</v>
      </c>
      <c r="L31" s="168"/>
      <c r="M31" s="168"/>
      <c r="N31" s="102"/>
      <c r="O31" s="135"/>
      <c r="P31" s="135"/>
      <c r="Q31" s="176"/>
      <c r="T31" s="102">
        <v>30</v>
      </c>
      <c r="U31" s="379">
        <v>5213842</v>
      </c>
      <c r="V31" s="24" t="s">
        <v>345</v>
      </c>
      <c r="W31" s="431">
        <f>J1236</f>
        <v>0.12160620000000003</v>
      </c>
      <c r="Y31" s="430">
        <f>VLOOKUP(U31,'SICRO 04.25'!$A$1:$D$6492,4,FALSE)</f>
        <v>0.13</v>
      </c>
      <c r="AA31" s="101">
        <f t="shared" si="0"/>
        <v>-8.3937999999999791E-3</v>
      </c>
    </row>
    <row r="32" spans="1:27" ht="15.75" customHeight="1" thickBot="1">
      <c r="A32">
        <v>2306071</v>
      </c>
      <c r="B32" s="127" t="s">
        <v>463</v>
      </c>
      <c r="C32" s="104"/>
      <c r="D32" s="103" t="s">
        <v>464</v>
      </c>
      <c r="E32" s="103" t="s">
        <v>212</v>
      </c>
      <c r="F32" s="103" t="s">
        <v>436</v>
      </c>
      <c r="G32" s="104"/>
      <c r="H32" s="103" t="s">
        <v>449</v>
      </c>
      <c r="I32" s="146" t="s">
        <v>449</v>
      </c>
      <c r="J32" s="146"/>
      <c r="K32" s="173">
        <f>SUMIF('8. Orçamento Com Des.'!$A$6:$A$136,A32,'8. Orçamento Com Des.'!$D$6:$D$136)</f>
        <v>543.52</v>
      </c>
      <c r="L32" s="168"/>
      <c r="M32" s="168"/>
      <c r="N32" s="102"/>
      <c r="O32" s="135"/>
      <c r="P32" s="135"/>
      <c r="Q32" s="176"/>
      <c r="T32" s="102">
        <v>31</v>
      </c>
      <c r="U32" s="379">
        <v>5213837</v>
      </c>
      <c r="V32" s="24" t="s">
        <v>342</v>
      </c>
      <c r="W32" s="431">
        <f>J1269</f>
        <v>183.53916443111112</v>
      </c>
      <c r="Y32" s="430">
        <f>VLOOKUP(U32,'SICRO 04.25'!$A$1:$D$6492,4,FALSE)</f>
        <v>183.9</v>
      </c>
      <c r="AA32" s="101">
        <f t="shared" si="0"/>
        <v>-0.36083556888888779</v>
      </c>
    </row>
    <row r="33" spans="1:27" ht="15" customHeight="1">
      <c r="A33">
        <v>2306071</v>
      </c>
      <c r="B33" s="119" t="s">
        <v>450</v>
      </c>
      <c r="C33" s="120" t="s">
        <v>465</v>
      </c>
      <c r="D33" s="128">
        <v>5914647</v>
      </c>
      <c r="E33" s="121">
        <v>0.16173000000000001</v>
      </c>
      <c r="F33" s="128" t="s">
        <v>466</v>
      </c>
      <c r="H33" s="123">
        <f>VLOOKUP(D33,'SICRO 04.25'!$A$1:$D$6492,4,FALSE)</f>
        <v>1.72</v>
      </c>
      <c r="J33" s="123">
        <f>ROUND(E33*H33,4)</f>
        <v>0.2782</v>
      </c>
      <c r="K33" s="173">
        <f>SUMIF('8. Orçamento Com Des.'!$A$6:$A$136,A33,'8. Orçamento Com Des.'!$D$6:$D$136)</f>
        <v>543.52</v>
      </c>
      <c r="L33" s="168">
        <f>E33</f>
        <v>0.16173000000000001</v>
      </c>
      <c r="M33" s="168"/>
      <c r="N33" s="102">
        <f>D33</f>
        <v>5914647</v>
      </c>
      <c r="O33" s="135">
        <f>H33</f>
        <v>1.72</v>
      </c>
      <c r="P33" s="135"/>
      <c r="Q33" s="176">
        <f>K33*L33*O33</f>
        <v>151.19400211199999</v>
      </c>
      <c r="T33" s="102">
        <v>32</v>
      </c>
      <c r="U33" s="379">
        <v>5213835</v>
      </c>
      <c r="V33" s="24" t="s">
        <v>343</v>
      </c>
      <c r="W33" s="431">
        <f>J1297</f>
        <v>0.75767536099999999</v>
      </c>
      <c r="Y33" s="430">
        <f>VLOOKUP(U33,'SICRO 04.25'!$A$1:$D$6492,4,FALSE)</f>
        <v>0.81</v>
      </c>
      <c r="AA33" s="101">
        <f t="shared" si="0"/>
        <v>-5.2324639000000062E-2</v>
      </c>
    </row>
    <row r="34" spans="1:27" ht="15" customHeight="1">
      <c r="A34">
        <v>2306071</v>
      </c>
      <c r="B34" s="119" t="s">
        <v>452</v>
      </c>
      <c r="C34" s="120" t="s">
        <v>467</v>
      </c>
      <c r="D34" s="128">
        <v>5914655</v>
      </c>
      <c r="E34" s="121">
        <v>8.294E-2</v>
      </c>
      <c r="F34" s="128" t="s">
        <v>466</v>
      </c>
      <c r="H34" s="123">
        <f>VLOOKUP(D34,'SICRO 04.25'!$A$1:$D$6492,4,FALSE)</f>
        <v>32.659999999999997</v>
      </c>
      <c r="J34" s="123">
        <f>ROUND(E34*H34,4)</f>
        <v>2.7088000000000001</v>
      </c>
      <c r="K34" s="173">
        <f>SUMIF('8. Orçamento Com Des.'!$A$6:$A$136,A34,'8. Orçamento Com Des.'!$D$6:$D$136)</f>
        <v>543.52</v>
      </c>
      <c r="L34" s="168">
        <f>E34</f>
        <v>8.294E-2</v>
      </c>
      <c r="M34" s="168"/>
      <c r="N34" s="102">
        <f>D34</f>
        <v>5914655</v>
      </c>
      <c r="O34" s="135">
        <f>H34</f>
        <v>32.659999999999997</v>
      </c>
      <c r="P34" s="135"/>
      <c r="Q34" s="176">
        <f>K34*L34*O34</f>
        <v>1472.2980638079998</v>
      </c>
      <c r="T34" s="102">
        <v>33</v>
      </c>
      <c r="U34" s="379">
        <v>5213552</v>
      </c>
      <c r="V34" s="24" t="s">
        <v>337</v>
      </c>
      <c r="W34" s="431">
        <f>J1326</f>
        <v>1220.908905</v>
      </c>
      <c r="Y34" s="430">
        <f>VLOOKUP(U34,'SICRO 04.25'!$A$1:$D$6492,4,FALSE)</f>
        <v>1225.31</v>
      </c>
      <c r="AA34" s="101">
        <f t="shared" si="0"/>
        <v>-4.4010949999999411</v>
      </c>
    </row>
    <row r="35" spans="1:27" ht="15.75" customHeight="1" thickBot="1">
      <c r="A35">
        <v>2306071</v>
      </c>
      <c r="B35" s="125"/>
      <c r="C35" s="104"/>
      <c r="D35" s="146" t="s">
        <v>468</v>
      </c>
      <c r="E35" s="146"/>
      <c r="F35" s="146"/>
      <c r="G35" s="146"/>
      <c r="H35" s="146"/>
      <c r="I35" s="104"/>
      <c r="J35" s="164">
        <f>SUM(J33:J34)</f>
        <v>2.9870000000000001</v>
      </c>
      <c r="K35" s="173">
        <f>SUMIF('8. Orçamento Com Des.'!$A$6:$A$136,A35,'8. Orçamento Com Des.'!$D$6:$D$136)</f>
        <v>543.52</v>
      </c>
      <c r="L35" s="168"/>
      <c r="M35" s="168"/>
      <c r="N35" s="102"/>
      <c r="O35" s="135"/>
      <c r="P35" s="135"/>
      <c r="Q35" s="176"/>
      <c r="T35" s="102">
        <v>34</v>
      </c>
      <c r="U35" s="379">
        <v>5213442</v>
      </c>
      <c r="V35" s="24" t="s">
        <v>334</v>
      </c>
      <c r="W35" s="431">
        <f>J1355</f>
        <v>657.01593666666668</v>
      </c>
      <c r="Y35" s="430">
        <f>VLOOKUP(U35,'SICRO 04.25'!$A$1:$D$6492,4,FALSE)</f>
        <v>659.95</v>
      </c>
      <c r="AA35" s="101">
        <f t="shared" si="0"/>
        <v>-2.9340633333333699</v>
      </c>
    </row>
    <row r="36" spans="1:27" ht="15.75" customHeight="1" thickBot="1">
      <c r="A36">
        <v>2306071</v>
      </c>
      <c r="B36" s="148" t="s">
        <v>469</v>
      </c>
      <c r="C36" s="146"/>
      <c r="D36" s="146" t="s">
        <v>212</v>
      </c>
      <c r="E36" s="146" t="s">
        <v>436</v>
      </c>
      <c r="F36" s="146" t="s">
        <v>470</v>
      </c>
      <c r="G36" s="146"/>
      <c r="H36" s="146"/>
      <c r="I36" s="239"/>
      <c r="J36" s="146" t="s">
        <v>449</v>
      </c>
      <c r="K36" s="173">
        <f>SUMIF('8. Orçamento Com Des.'!$A$6:$A$136,A36,'8. Orçamento Com Des.'!$D$6:$D$136)</f>
        <v>543.52</v>
      </c>
      <c r="L36" s="168"/>
      <c r="M36" s="168"/>
      <c r="N36" s="102"/>
      <c r="O36" s="135"/>
      <c r="P36" s="135"/>
      <c r="Q36" s="176"/>
      <c r="T36" s="102">
        <v>35</v>
      </c>
      <c r="U36" s="379">
        <v>5213401</v>
      </c>
      <c r="V36" s="24" t="s">
        <v>339</v>
      </c>
      <c r="W36" s="431">
        <f>J1396</f>
        <v>27.591054991950468</v>
      </c>
      <c r="Y36" s="430">
        <f>VLOOKUP(U36,'SICRO 04.25'!$A$1:$D$6492,4,FALSE)</f>
        <v>27.68</v>
      </c>
      <c r="AA36" s="101">
        <f t="shared" si="0"/>
        <v>-8.8945008049531538E-2</v>
      </c>
    </row>
    <row r="37" spans="1:27" ht="15.75" customHeight="1" thickBot="1">
      <c r="A37">
        <v>2306071</v>
      </c>
      <c r="B37" s="148"/>
      <c r="C37" s="146"/>
      <c r="D37" s="146"/>
      <c r="E37" s="146"/>
      <c r="F37" s="103" t="s">
        <v>471</v>
      </c>
      <c r="G37" s="103" t="s">
        <v>472</v>
      </c>
      <c r="H37" s="103" t="s">
        <v>473</v>
      </c>
      <c r="I37" s="104"/>
      <c r="J37" s="146"/>
      <c r="K37" s="173">
        <f>SUMIF('8. Orçamento Com Des.'!$A$6:$A$136,A37,'8. Orçamento Com Des.'!$D$6:$D$136)</f>
        <v>543.52</v>
      </c>
      <c r="L37" s="168"/>
      <c r="M37" s="168"/>
      <c r="N37" s="102"/>
      <c r="O37" s="135"/>
      <c r="P37" s="135"/>
      <c r="Q37" s="176"/>
      <c r="T37" s="102">
        <v>36</v>
      </c>
      <c r="U37" s="379">
        <v>5213360</v>
      </c>
      <c r="V37" s="24" t="s">
        <v>341</v>
      </c>
      <c r="W37" s="431">
        <f>J1433</f>
        <v>32.16892749777778</v>
      </c>
      <c r="Y37" s="430">
        <f>VLOOKUP(U37,'SICRO 04.25'!$A$1:$D$6492,4,FALSE)</f>
        <v>32.56</v>
      </c>
      <c r="AA37" s="101">
        <f t="shared" si="0"/>
        <v>-0.39107250222222234</v>
      </c>
    </row>
    <row r="38" spans="1:27" ht="15" customHeight="1">
      <c r="A38">
        <v>2306071</v>
      </c>
      <c r="B38" s="119" t="s">
        <v>450</v>
      </c>
      <c r="C38" s="120" t="s">
        <v>465</v>
      </c>
      <c r="D38" s="121">
        <v>0.16173000000000001</v>
      </c>
      <c r="E38" s="128" t="s">
        <v>228</v>
      </c>
      <c r="F38" s="128" t="s">
        <v>474</v>
      </c>
      <c r="G38" s="128" t="s">
        <v>475</v>
      </c>
      <c r="H38" s="128" t="s">
        <v>476</v>
      </c>
      <c r="K38" s="173">
        <f>SUMIF('8. Orçamento Com Des.'!$A$6:$A$136,A38,'8. Orçamento Com Des.'!$D$6:$D$136)</f>
        <v>543.52</v>
      </c>
      <c r="L38" s="168">
        <f>D38*'3. DMT'!$V$2</f>
        <v>26.685450000000003</v>
      </c>
      <c r="M38" s="168">
        <f>K38*L38</f>
        <v>14504.075784000001</v>
      </c>
      <c r="N38" s="102" t="str">
        <f>H38</f>
        <v>5914389</v>
      </c>
      <c r="O38" s="135">
        <f>W52</f>
        <v>0.7730323962516733</v>
      </c>
      <c r="P38" s="135"/>
      <c r="Q38" s="176"/>
      <c r="T38" s="102">
        <v>37</v>
      </c>
      <c r="U38" s="23">
        <v>3808207</v>
      </c>
      <c r="V38" s="24" t="s">
        <v>354</v>
      </c>
      <c r="W38" s="431">
        <f>J1083</f>
        <v>160.14930000000001</v>
      </c>
      <c r="Y38" s="430">
        <f>VLOOKUP(U38,'SICRO 04.25'!$A$1:$D$6492,4,FALSE)</f>
        <v>166.73</v>
      </c>
      <c r="AA38" s="101">
        <f t="shared" si="0"/>
        <v>-6.5806999999999789</v>
      </c>
    </row>
    <row r="39" spans="1:27" ht="15" customHeight="1">
      <c r="A39">
        <v>2306071</v>
      </c>
      <c r="B39" s="119" t="s">
        <v>452</v>
      </c>
      <c r="C39" s="120" t="s">
        <v>467</v>
      </c>
      <c r="D39" s="121">
        <v>8.294E-2</v>
      </c>
      <c r="E39" s="128" t="s">
        <v>228</v>
      </c>
      <c r="F39" s="128" t="s">
        <v>477</v>
      </c>
      <c r="G39" s="128" t="s">
        <v>478</v>
      </c>
      <c r="H39" s="128" t="s">
        <v>479</v>
      </c>
      <c r="K39" s="173">
        <f>SUMIF('8. Orçamento Com Des.'!$A$6:$A$136,A39,'8. Orçamento Com Des.'!$D$6:$D$136)</f>
        <v>543.52</v>
      </c>
      <c r="L39" s="168">
        <f>D39*'3. DMT'!$V$2</f>
        <v>13.6851</v>
      </c>
      <c r="M39" s="168">
        <f>K39*L39</f>
        <v>7438.1255519999995</v>
      </c>
      <c r="N39" s="102" t="str">
        <f>H39</f>
        <v>5914479</v>
      </c>
      <c r="O39" s="135">
        <f>W53</f>
        <v>0.71055406565114776</v>
      </c>
      <c r="P39" s="135"/>
      <c r="Q39" s="176"/>
      <c r="T39" s="102">
        <v>38</v>
      </c>
      <c r="U39" s="2">
        <v>9776</v>
      </c>
      <c r="V39" s="4" t="s">
        <v>355</v>
      </c>
      <c r="W39" s="431">
        <f>J988</f>
        <v>165.53039999999999</v>
      </c>
      <c r="Y39" s="430"/>
      <c r="AA39" s="101"/>
    </row>
    <row r="40" spans="1:27" ht="15" customHeight="1">
      <c r="A40">
        <v>2306071</v>
      </c>
      <c r="B40" s="129"/>
      <c r="D40" s="145" t="s">
        <v>480</v>
      </c>
      <c r="E40" s="145"/>
      <c r="F40" s="145"/>
      <c r="G40" s="145"/>
      <c r="H40" s="145"/>
      <c r="K40" s="173">
        <f>SUMIF('8. Orçamento Com Des.'!$A$6:$A$136,A40,'8. Orçamento Com Des.'!$D$6:$D$136)</f>
        <v>543.52</v>
      </c>
      <c r="L40" s="168"/>
      <c r="M40" s="168"/>
      <c r="N40" s="102"/>
      <c r="O40" s="135"/>
      <c r="P40" s="135"/>
      <c r="Q40" s="176"/>
      <c r="T40" s="102">
        <v>39</v>
      </c>
      <c r="U40" s="2">
        <v>5502590</v>
      </c>
      <c r="V40" s="4" t="s">
        <v>350</v>
      </c>
      <c r="W40" s="431">
        <f>J963</f>
        <v>10.99</v>
      </c>
      <c r="Y40" s="430"/>
      <c r="AA40" s="101"/>
    </row>
    <row r="41" spans="1:27" ht="15.75" thickBot="1">
      <c r="A41">
        <v>2306071</v>
      </c>
      <c r="B41" s="125"/>
      <c r="C41" s="104"/>
      <c r="D41" s="104"/>
      <c r="E41" s="104"/>
      <c r="F41" s="146" t="s">
        <v>481</v>
      </c>
      <c r="G41" s="146"/>
      <c r="H41" s="146"/>
      <c r="I41" s="104"/>
      <c r="J41" s="167">
        <f>J31+J35</f>
        <v>2013.4338441767068</v>
      </c>
      <c r="K41" s="178"/>
      <c r="L41" s="179"/>
      <c r="M41" s="179"/>
      <c r="N41" s="179"/>
      <c r="O41" s="179"/>
      <c r="P41" s="180"/>
      <c r="R41" s="177">
        <f>ROUND((SUM(Q8:Q40)/$K$8),2)</f>
        <v>2013.43</v>
      </c>
      <c r="T41" s="102">
        <v>40</v>
      </c>
      <c r="U41" s="2" t="s">
        <v>482</v>
      </c>
      <c r="V41" s="4" t="s">
        <v>483</v>
      </c>
      <c r="W41" s="431">
        <f>J1012</f>
        <v>400.50349999999997</v>
      </c>
      <c r="Y41" s="430"/>
      <c r="AA41" s="101"/>
    </row>
    <row r="42" spans="1:27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R42" s="101">
        <f>SUM(Q8:Q40)</f>
        <v>1094341.5959714847</v>
      </c>
      <c r="T42" s="102">
        <v>41</v>
      </c>
      <c r="U42" s="499">
        <v>5501700</v>
      </c>
      <c r="V42" s="497" t="s">
        <v>361</v>
      </c>
      <c r="W42" s="431">
        <f>J1583</f>
        <v>0.53</v>
      </c>
      <c r="Y42" s="430"/>
      <c r="AA42" s="101"/>
    </row>
    <row r="43" spans="1:27" ht="18">
      <c r="A43">
        <v>2306181</v>
      </c>
      <c r="B43" s="109" t="s">
        <v>397</v>
      </c>
      <c r="E43" s="110" t="s">
        <v>398</v>
      </c>
      <c r="J43" s="111"/>
      <c r="K43" s="405"/>
      <c r="M43" s="405"/>
      <c r="T43" s="102">
        <v>42</v>
      </c>
      <c r="U43" s="499">
        <v>5915321</v>
      </c>
      <c r="V43" s="498" t="s">
        <v>362</v>
      </c>
      <c r="W43" s="431">
        <f>J1607</f>
        <v>0.66</v>
      </c>
      <c r="Y43" s="430"/>
      <c r="AA43" s="101"/>
    </row>
    <row r="44" spans="1:27" ht="28.5">
      <c r="A44">
        <v>2306181</v>
      </c>
      <c r="B44" s="112" t="s">
        <v>400</v>
      </c>
      <c r="E44" s="383">
        <v>45748</v>
      </c>
      <c r="H44" s="113" t="s">
        <v>401</v>
      </c>
      <c r="I44" s="114">
        <v>0.498</v>
      </c>
      <c r="J44" s="115" t="s">
        <v>346</v>
      </c>
      <c r="T44" s="102">
        <v>43</v>
      </c>
      <c r="U44" s="499">
        <v>5502888</v>
      </c>
      <c r="V44" s="498" t="s">
        <v>364</v>
      </c>
      <c r="W44" s="431">
        <f>J1650</f>
        <v>49.606587173854415</v>
      </c>
      <c r="Y44" s="430"/>
      <c r="AA44" s="101"/>
    </row>
    <row r="45" spans="1:27" ht="29.25" thickBot="1">
      <c r="A45">
        <v>2306181</v>
      </c>
      <c r="B45" s="116">
        <v>2306181</v>
      </c>
      <c r="C45" s="149" t="s">
        <v>484</v>
      </c>
      <c r="D45" s="149"/>
      <c r="E45" s="149"/>
      <c r="F45" s="149"/>
      <c r="G45" s="149"/>
      <c r="H45" s="149"/>
      <c r="I45" s="150" t="s">
        <v>404</v>
      </c>
      <c r="J45" s="151"/>
      <c r="T45" s="102">
        <v>44</v>
      </c>
      <c r="U45" s="499">
        <v>5502798</v>
      </c>
      <c r="V45" s="498" t="s">
        <v>365</v>
      </c>
      <c r="W45" s="431">
        <f>J1693</f>
        <v>45.070197013459591</v>
      </c>
      <c r="Y45" s="430"/>
      <c r="AA45" s="101"/>
    </row>
    <row r="46" spans="1:27" ht="15.75" thickBot="1">
      <c r="A46">
        <v>2306181</v>
      </c>
      <c r="B46" s="148" t="s">
        <v>405</v>
      </c>
      <c r="C46" s="146"/>
      <c r="D46" s="146" t="s">
        <v>212</v>
      </c>
      <c r="E46" s="146" t="s">
        <v>406</v>
      </c>
      <c r="F46" s="146"/>
      <c r="G46" s="146" t="s">
        <v>407</v>
      </c>
      <c r="H46" s="146"/>
      <c r="I46" s="239"/>
      <c r="J46" s="240" t="s">
        <v>408</v>
      </c>
      <c r="K46" s="589" t="s">
        <v>276</v>
      </c>
      <c r="L46" s="590"/>
      <c r="M46" s="591"/>
      <c r="N46" s="592" t="s">
        <v>409</v>
      </c>
      <c r="O46" s="594" t="s">
        <v>410</v>
      </c>
      <c r="P46" s="595"/>
      <c r="Q46" s="598" t="s">
        <v>411</v>
      </c>
      <c r="T46" s="102">
        <v>45</v>
      </c>
      <c r="U46" s="499">
        <v>5503041</v>
      </c>
      <c r="V46" s="497" t="s">
        <v>368</v>
      </c>
      <c r="W46" s="431">
        <f>J1724</f>
        <v>8.6090544544153964</v>
      </c>
      <c r="Y46" s="430"/>
      <c r="AA46" s="101"/>
    </row>
    <row r="47" spans="1:27" ht="15.75" thickBot="1">
      <c r="A47">
        <v>2306181</v>
      </c>
      <c r="B47" s="148"/>
      <c r="C47" s="146"/>
      <c r="D47" s="146"/>
      <c r="E47" s="103" t="s">
        <v>412</v>
      </c>
      <c r="F47" s="103" t="s">
        <v>413</v>
      </c>
      <c r="G47" s="103" t="s">
        <v>414</v>
      </c>
      <c r="H47" s="103" t="s">
        <v>415</v>
      </c>
      <c r="I47" s="104"/>
      <c r="J47" s="103" t="s">
        <v>416</v>
      </c>
      <c r="K47" s="172" t="s">
        <v>417</v>
      </c>
      <c r="L47" s="600" t="s">
        <v>418</v>
      </c>
      <c r="M47" s="601"/>
      <c r="N47" s="593"/>
      <c r="O47" s="596"/>
      <c r="P47" s="597"/>
      <c r="Q47" s="599"/>
      <c r="T47" s="102">
        <v>46</v>
      </c>
      <c r="U47" s="499">
        <v>4413942</v>
      </c>
      <c r="V47" s="497" t="s">
        <v>369</v>
      </c>
      <c r="W47" s="431">
        <f>J1751</f>
        <v>1.9850903625360556</v>
      </c>
      <c r="Y47" s="430"/>
      <c r="AA47" s="101"/>
    </row>
    <row r="48" spans="1:27">
      <c r="A48">
        <v>2306181</v>
      </c>
      <c r="B48" s="119" t="s">
        <v>419</v>
      </c>
      <c r="C48" s="120" t="s">
        <v>420</v>
      </c>
      <c r="D48" s="121">
        <v>3.1800000000000002E-2</v>
      </c>
      <c r="E48" s="122">
        <v>1</v>
      </c>
      <c r="F48" s="122">
        <v>0</v>
      </c>
      <c r="G48" s="123">
        <f>VLOOKUP(B48,'EQ - COM DES.'!$A$1:$K$538,10,FALSE)</f>
        <v>7.3845999999999998</v>
      </c>
      <c r="H48" s="123">
        <f>VLOOKUP(B48,'EQ - COM DES.'!$A$1:$K$538,11,FALSE)</f>
        <v>4.3170000000000002</v>
      </c>
      <c r="J48" s="123">
        <f>ROUND((D48*E48*G48)+(D48*F48*H48),4)</f>
        <v>0.23480000000000001</v>
      </c>
      <c r="K48" s="494">
        <f>SUMIF('8. Orçamento Com Des.'!$A$6:$A$136,A48,'8. Orçamento Com Des.'!$D$6:$D$136)</f>
        <v>0</v>
      </c>
      <c r="L48" s="492">
        <f>(D48*E48)</f>
        <v>3.1800000000000002E-2</v>
      </c>
      <c r="M48" s="492">
        <f>(D48*F48)</f>
        <v>0</v>
      </c>
      <c r="N48" s="496" t="str">
        <f t="shared" ref="N48:N54" si="7">B48</f>
        <v>E9750</v>
      </c>
      <c r="O48" s="493">
        <f t="shared" ref="O48:O54" si="8">(G48/$I$4)</f>
        <v>14.828514056224899</v>
      </c>
      <c r="P48" s="493">
        <f t="shared" ref="P48:P54" si="9">(H48/$I$4)</f>
        <v>8.668674698795181</v>
      </c>
      <c r="Q48" s="491">
        <f t="shared" ref="Q48:Q54" si="10">K48*((L48*O48)+(M48*P48))</f>
        <v>0</v>
      </c>
      <c r="T48" s="102">
        <v>47</v>
      </c>
      <c r="U48" s="102">
        <v>1505877</v>
      </c>
      <c r="V48" s="102" t="s">
        <v>366</v>
      </c>
      <c r="W48" s="431">
        <f>J1782</f>
        <v>176.90131149471162</v>
      </c>
      <c r="Y48" s="430"/>
      <c r="AA48" s="101"/>
    </row>
    <row r="49" spans="1:27">
      <c r="A49">
        <v>2306181</v>
      </c>
      <c r="B49" s="119" t="s">
        <v>421</v>
      </c>
      <c r="C49" s="120" t="s">
        <v>422</v>
      </c>
      <c r="D49" s="121">
        <v>1</v>
      </c>
      <c r="E49" s="122">
        <v>0.01</v>
      </c>
      <c r="F49" s="122">
        <v>0.99</v>
      </c>
      <c r="G49" s="123">
        <f>VLOOKUP(B49,'EQ - COM DES.'!$A$1:$K$538,10,FALSE)</f>
        <v>246.25489999999999</v>
      </c>
      <c r="H49" s="123">
        <f>VLOOKUP(B49,'EQ - COM DES.'!$A$1:$K$538,11,FALSE)</f>
        <v>66.513800000000003</v>
      </c>
      <c r="J49" s="123">
        <f t="shared" ref="J49:J54" si="11">ROUND((D49*E49*G49)+(D49*F49*H49),4)</f>
        <v>68.311199999999999</v>
      </c>
      <c r="K49" s="173">
        <f>SUMIF('8. Orçamento Com Des.'!$A$6:$A$136,A49,'8. Orçamento Com Des.'!$D$6:$D$136)</f>
        <v>0</v>
      </c>
      <c r="L49" s="168">
        <f t="shared" ref="L49:L54" si="12">(D49*E49)</f>
        <v>0.01</v>
      </c>
      <c r="M49" s="168">
        <f t="shared" ref="M49:M54" si="13">(D49*F49)</f>
        <v>0.99</v>
      </c>
      <c r="N49" s="102" t="str">
        <f t="shared" si="7"/>
        <v>E9605</v>
      </c>
      <c r="O49" s="170">
        <f t="shared" si="8"/>
        <v>494.48775100401605</v>
      </c>
      <c r="P49" s="170">
        <f t="shared" si="9"/>
        <v>133.56184738955824</v>
      </c>
      <c r="Q49" s="174">
        <f t="shared" si="10"/>
        <v>0</v>
      </c>
      <c r="T49" s="102">
        <v>48</v>
      </c>
      <c r="U49" s="102">
        <v>5502362</v>
      </c>
      <c r="V49" s="102" t="s">
        <v>367</v>
      </c>
      <c r="W49" s="431">
        <f>J1813</f>
        <v>22.14</v>
      </c>
      <c r="Y49" s="430"/>
      <c r="AA49" s="101"/>
    </row>
    <row r="50" spans="1:27">
      <c r="A50">
        <v>2306181</v>
      </c>
      <c r="B50" s="119" t="s">
        <v>423</v>
      </c>
      <c r="C50" s="120" t="s">
        <v>424</v>
      </c>
      <c r="D50" s="121">
        <v>1</v>
      </c>
      <c r="E50" s="122">
        <v>1</v>
      </c>
      <c r="F50" s="122">
        <v>0</v>
      </c>
      <c r="G50" s="123">
        <f>VLOOKUP(B50,'EQ - COM DES.'!$A$1:$K$538,10,FALSE)</f>
        <v>446.55450000000002</v>
      </c>
      <c r="H50" s="123">
        <f>VLOOKUP(B50,'EQ - COM DES.'!$A$1:$K$538,11,FALSE)</f>
        <v>76.260900000000007</v>
      </c>
      <c r="J50" s="123">
        <f t="shared" si="11"/>
        <v>446.55450000000002</v>
      </c>
      <c r="K50" s="173">
        <f>SUMIF('8. Orçamento Com Des.'!$A$6:$A$136,A50,'8. Orçamento Com Des.'!$D$6:$D$136)</f>
        <v>0</v>
      </c>
      <c r="L50" s="168">
        <f t="shared" si="12"/>
        <v>1</v>
      </c>
      <c r="M50" s="168">
        <f t="shared" si="13"/>
        <v>0</v>
      </c>
      <c r="N50" s="102" t="str">
        <f t="shared" si="7"/>
        <v>E9652</v>
      </c>
      <c r="O50" s="170">
        <f t="shared" si="8"/>
        <v>896.69578313253021</v>
      </c>
      <c r="P50" s="170">
        <f t="shared" si="9"/>
        <v>153.13433734939761</v>
      </c>
      <c r="Q50" s="174">
        <f t="shared" si="10"/>
        <v>0</v>
      </c>
      <c r="T50" s="102">
        <v>49</v>
      </c>
      <c r="U50" s="2" t="s">
        <v>352</v>
      </c>
      <c r="V50" s="4" t="s">
        <v>353</v>
      </c>
      <c r="W50" s="431">
        <f>J896</f>
        <v>498073.51</v>
      </c>
      <c r="Y50" s="430"/>
      <c r="AA50" s="101"/>
    </row>
    <row r="51" spans="1:27">
      <c r="A51">
        <v>2306181</v>
      </c>
      <c r="B51" s="119" t="s">
        <v>425</v>
      </c>
      <c r="C51" s="120" t="s">
        <v>426</v>
      </c>
      <c r="D51" s="121">
        <v>5.7820000000000003E-2</v>
      </c>
      <c r="E51" s="122">
        <v>1</v>
      </c>
      <c r="F51" s="122">
        <v>0</v>
      </c>
      <c r="G51" s="123">
        <f>VLOOKUP(B51,'EQ - COM DES.'!$A$1:$K$538,10,FALSE)</f>
        <v>68.561000000000007</v>
      </c>
      <c r="H51" s="123">
        <f>VLOOKUP(B51,'EQ - COM DES.'!$A$1:$K$538,11,FALSE)</f>
        <v>7.8593999999999999</v>
      </c>
      <c r="J51" s="123">
        <f t="shared" si="11"/>
        <v>3.9641999999999999</v>
      </c>
      <c r="K51" s="173">
        <f>SUMIF('8. Orçamento Com Des.'!$A$6:$A$136,A51,'8. Orçamento Com Des.'!$D$6:$D$136)</f>
        <v>0</v>
      </c>
      <c r="L51" s="168">
        <f t="shared" si="12"/>
        <v>5.7820000000000003E-2</v>
      </c>
      <c r="M51" s="168">
        <f t="shared" si="13"/>
        <v>0</v>
      </c>
      <c r="N51" s="102" t="str">
        <f t="shared" si="7"/>
        <v>E9754</v>
      </c>
      <c r="O51" s="170">
        <f t="shared" si="8"/>
        <v>137.67269076305223</v>
      </c>
      <c r="P51" s="170">
        <f t="shared" si="9"/>
        <v>15.781927710843373</v>
      </c>
      <c r="Q51" s="174">
        <f t="shared" si="10"/>
        <v>0</v>
      </c>
      <c r="Y51" s="430"/>
      <c r="AA51" s="101"/>
    </row>
    <row r="52" spans="1:27">
      <c r="A52">
        <v>2306181</v>
      </c>
      <c r="B52" s="119" t="s">
        <v>427</v>
      </c>
      <c r="C52" s="120" t="s">
        <v>428</v>
      </c>
      <c r="D52" s="121">
        <v>5.7820000000000003E-2</v>
      </c>
      <c r="E52" s="122">
        <v>1</v>
      </c>
      <c r="F52" s="122">
        <v>0</v>
      </c>
      <c r="G52" s="123">
        <f>VLOOKUP(B52,'EQ - COM DES.'!$A$1:$K$538,10,FALSE)</f>
        <v>28.344999999999999</v>
      </c>
      <c r="H52" s="123">
        <f>VLOOKUP(B52,'EQ - COM DES.'!$A$1:$K$538,11,FALSE)</f>
        <v>26.033300000000001</v>
      </c>
      <c r="J52" s="123">
        <f t="shared" si="11"/>
        <v>1.6389</v>
      </c>
      <c r="K52" s="173">
        <f>SUMIF('8. Orçamento Com Des.'!$A$6:$A$136,A52,'8. Orçamento Com Des.'!$D$6:$D$136)</f>
        <v>0</v>
      </c>
      <c r="L52" s="168">
        <f t="shared" si="12"/>
        <v>5.7820000000000003E-2</v>
      </c>
      <c r="M52" s="168">
        <f t="shared" si="13"/>
        <v>0</v>
      </c>
      <c r="N52" s="102" t="str">
        <f t="shared" si="7"/>
        <v>E9694</v>
      </c>
      <c r="O52" s="170">
        <f t="shared" si="8"/>
        <v>56.917670682730922</v>
      </c>
      <c r="P52" s="170">
        <f t="shared" si="9"/>
        <v>52.275702811244983</v>
      </c>
      <c r="Q52" s="174">
        <f t="shared" si="10"/>
        <v>0</v>
      </c>
      <c r="T52" s="102">
        <v>1</v>
      </c>
      <c r="U52" s="171">
        <v>5914389</v>
      </c>
      <c r="V52" s="169" t="s">
        <v>227</v>
      </c>
      <c r="W52" s="138">
        <f>J1457</f>
        <v>0.7730323962516733</v>
      </c>
      <c r="Y52" s="430">
        <f>VLOOKUP(U52,'SICRO 04.25'!$A$1:$D$6492,4,FALSE)</f>
        <v>0.78</v>
      </c>
      <c r="AA52" s="101">
        <f t="shared" ref="AA52:AA55" si="14">W52-Y52</f>
        <v>-6.9676037483267228E-3</v>
      </c>
    </row>
    <row r="53" spans="1:27">
      <c r="A53">
        <v>2306181</v>
      </c>
      <c r="B53" s="119" t="s">
        <v>429</v>
      </c>
      <c r="C53" s="120" t="s">
        <v>430</v>
      </c>
      <c r="D53" s="121">
        <v>1</v>
      </c>
      <c r="E53" s="122">
        <v>1</v>
      </c>
      <c r="F53" s="122">
        <v>0</v>
      </c>
      <c r="G53" s="123">
        <f>VLOOKUP(B53,'EQ - COM DES.'!$A$1:$K$538,10,FALSE)</f>
        <v>336.37700000000001</v>
      </c>
      <c r="H53" s="123">
        <f>VLOOKUP(B53,'EQ - COM DES.'!$A$1:$K$538,11,FALSE)</f>
        <v>183.88669999999999</v>
      </c>
      <c r="J53" s="123">
        <f t="shared" si="11"/>
        <v>336.37700000000001</v>
      </c>
      <c r="K53" s="173">
        <f>SUMIF('8. Orçamento Com Des.'!$A$6:$A$136,A53,'8. Orçamento Com Des.'!$D$6:$D$136)</f>
        <v>0</v>
      </c>
      <c r="L53" s="168">
        <f t="shared" si="12"/>
        <v>1</v>
      </c>
      <c r="M53" s="168">
        <f t="shared" si="13"/>
        <v>0</v>
      </c>
      <c r="N53" s="102" t="str">
        <f t="shared" si="7"/>
        <v>E9642</v>
      </c>
      <c r="O53" s="170">
        <f t="shared" si="8"/>
        <v>675.45582329317267</v>
      </c>
      <c r="P53" s="170">
        <f t="shared" si="9"/>
        <v>369.25040160642567</v>
      </c>
      <c r="Q53" s="174">
        <f t="shared" si="10"/>
        <v>0</v>
      </c>
      <c r="T53" s="102">
        <v>2</v>
      </c>
      <c r="U53" s="171">
        <v>5914479</v>
      </c>
      <c r="V53" s="169" t="s">
        <v>229</v>
      </c>
      <c r="W53" s="138">
        <f>J1481</f>
        <v>0.71055406565114776</v>
      </c>
      <c r="Y53" s="430">
        <f>VLOOKUP(U53,'SICRO 04.25'!$A$1:$D$6492,4,FALSE)</f>
        <v>0.69</v>
      </c>
      <c r="AA53" s="101">
        <f t="shared" si="14"/>
        <v>2.0554065651147813E-2</v>
      </c>
    </row>
    <row r="54" spans="1:27">
      <c r="A54">
        <v>2306181</v>
      </c>
      <c r="B54" s="119" t="s">
        <v>431</v>
      </c>
      <c r="C54" s="120" t="s">
        <v>432</v>
      </c>
      <c r="D54" s="121">
        <v>0.11747</v>
      </c>
      <c r="E54" s="122">
        <v>1</v>
      </c>
      <c r="F54" s="122">
        <v>0</v>
      </c>
      <c r="G54" s="123">
        <f>VLOOKUP(B54,'EQ - COM DES.'!$A$1:$K$538,10,FALSE)</f>
        <v>0.71860000000000002</v>
      </c>
      <c r="H54" s="123">
        <f>VLOOKUP(B54,'EQ - COM DES.'!$A$1:$K$538,11,FALSE)</f>
        <v>0.48849999999999999</v>
      </c>
      <c r="J54" s="123">
        <f t="shared" si="11"/>
        <v>8.4400000000000003E-2</v>
      </c>
      <c r="K54" s="173">
        <f>SUMIF('8. Orçamento Com Des.'!$A$6:$A$136,A54,'8. Orçamento Com Des.'!$D$6:$D$136)</f>
        <v>0</v>
      </c>
      <c r="L54" s="168">
        <f t="shared" si="12"/>
        <v>0.11747</v>
      </c>
      <c r="M54" s="168">
        <f t="shared" si="13"/>
        <v>0</v>
      </c>
      <c r="N54" s="102" t="str">
        <f t="shared" si="7"/>
        <v>E9071</v>
      </c>
      <c r="O54" s="170">
        <f t="shared" si="8"/>
        <v>1.4429718875502009</v>
      </c>
      <c r="P54" s="170">
        <f t="shared" si="9"/>
        <v>0.98092369477911645</v>
      </c>
      <c r="Q54" s="174">
        <f t="shared" si="10"/>
        <v>0</v>
      </c>
      <c r="T54" s="102">
        <v>3</v>
      </c>
      <c r="U54" s="171">
        <v>5914569</v>
      </c>
      <c r="V54" s="169" t="s">
        <v>485</v>
      </c>
      <c r="W54" s="138">
        <f>J1505</f>
        <v>0.71011399765729588</v>
      </c>
      <c r="Y54" s="430">
        <f>VLOOKUP(U54,'SICRO 04.25'!$A$1:$D$6492,4,FALSE)</f>
        <v>0.72</v>
      </c>
      <c r="AA54" s="101">
        <f t="shared" si="14"/>
        <v>-9.8860023427040922E-3</v>
      </c>
    </row>
    <row r="55" spans="1:27" ht="15.75" thickBot="1">
      <c r="A55">
        <v>2306181</v>
      </c>
      <c r="B55" s="125"/>
      <c r="C55" s="104"/>
      <c r="D55" s="104"/>
      <c r="E55" s="146" t="s">
        <v>433</v>
      </c>
      <c r="F55" s="146"/>
      <c r="G55" s="146"/>
      <c r="H55" s="146"/>
      <c r="I55" s="104"/>
      <c r="J55" s="163">
        <f>SUM(J48:J54)</f>
        <v>857.16499999999996</v>
      </c>
      <c r="K55" s="173">
        <f>SUMIF('8. Orçamento Com Des.'!$A$6:$A$136,A55,'8. Orçamento Com Des.'!$D$6:$D$136)</f>
        <v>0</v>
      </c>
      <c r="L55" s="168"/>
      <c r="M55" s="168"/>
      <c r="N55" s="102"/>
      <c r="O55" s="169"/>
      <c r="P55" s="169"/>
      <c r="Q55" s="175"/>
      <c r="T55" s="102">
        <v>4</v>
      </c>
      <c r="U55" s="171">
        <v>5915014</v>
      </c>
      <c r="V55" s="169" t="s">
        <v>486</v>
      </c>
      <c r="W55" s="138">
        <f>J1529</f>
        <v>1.292802000922411</v>
      </c>
      <c r="Y55" s="430">
        <f>VLOOKUP(U55,'SICRO 04.25'!$A$1:$D$6492,4,FALSE)</f>
        <v>1.24</v>
      </c>
      <c r="AA55" s="101">
        <f t="shared" si="14"/>
        <v>5.2802000922411052E-2</v>
      </c>
    </row>
    <row r="56" spans="1:27" ht="15.75" thickBot="1">
      <c r="A56">
        <v>2306181</v>
      </c>
      <c r="B56" s="127" t="s">
        <v>435</v>
      </c>
      <c r="C56" s="104"/>
      <c r="D56" s="103" t="s">
        <v>212</v>
      </c>
      <c r="E56" s="103" t="s">
        <v>436</v>
      </c>
      <c r="F56" s="104"/>
      <c r="G56" s="103" t="s">
        <v>407</v>
      </c>
      <c r="H56" s="146" t="s">
        <v>437</v>
      </c>
      <c r="I56" s="146"/>
      <c r="J56" s="146"/>
      <c r="K56" s="173">
        <f>SUMIF('8. Orçamento Com Des.'!$A$6:$A$136,A56,'8. Orçamento Com Des.'!$D$6:$D$136)</f>
        <v>0</v>
      </c>
      <c r="L56" s="168"/>
      <c r="M56" s="168"/>
      <c r="N56" s="102"/>
      <c r="O56" s="169"/>
      <c r="P56" s="169"/>
      <c r="Q56" s="175"/>
      <c r="T56" s="102">
        <v>5</v>
      </c>
      <c r="U56" s="171">
        <v>5914449</v>
      </c>
      <c r="V56" s="169" t="s">
        <v>231</v>
      </c>
      <c r="W56" s="138">
        <f>J1553</f>
        <v>1.0658168067902971</v>
      </c>
    </row>
    <row r="57" spans="1:27">
      <c r="A57">
        <v>2306181</v>
      </c>
      <c r="B57" s="119" t="s">
        <v>438</v>
      </c>
      <c r="C57" s="120" t="s">
        <v>439</v>
      </c>
      <c r="D57" s="121">
        <v>4.11747</v>
      </c>
      <c r="E57" s="128" t="s">
        <v>222</v>
      </c>
      <c r="G57" s="123">
        <f>VLOOKUP(B57,'MO - COM DES.'!$A$1:$G$106,6,FALSE)</f>
        <v>20.818100000000001</v>
      </c>
      <c r="J57" s="123">
        <f>ROUND(D57*G57,4)</f>
        <v>85.7179</v>
      </c>
      <c r="K57" s="173">
        <f>SUMIF('8. Orçamento Com Des.'!$A$6:$A$136,A57,'8. Orçamento Com Des.'!$D$6:$D$136)</f>
        <v>0</v>
      </c>
      <c r="L57" s="168">
        <f>D57</f>
        <v>4.11747</v>
      </c>
      <c r="M57" s="168"/>
      <c r="N57" s="102" t="str">
        <f>B57</f>
        <v>P9824</v>
      </c>
      <c r="O57" s="135">
        <f>(G57/$I$4)</f>
        <v>41.803413654618474</v>
      </c>
      <c r="P57" s="135"/>
      <c r="Q57" s="176">
        <f>K57*L57*O57</f>
        <v>0</v>
      </c>
    </row>
    <row r="58" spans="1:27">
      <c r="A58">
        <v>2306181</v>
      </c>
      <c r="B58" s="129"/>
      <c r="D58" s="145" t="s">
        <v>440</v>
      </c>
      <c r="E58" s="145"/>
      <c r="F58" s="145"/>
      <c r="G58" s="145"/>
      <c r="H58" s="145"/>
      <c r="J58" s="123">
        <f>J57</f>
        <v>85.7179</v>
      </c>
      <c r="K58" s="173">
        <f>SUMIF('8. Orçamento Com Des.'!$A$6:$A$136,A58,'8. Orçamento Com Des.'!$D$6:$D$136)</f>
        <v>0</v>
      </c>
      <c r="L58" s="168"/>
      <c r="M58" s="168"/>
      <c r="N58" s="102"/>
      <c r="O58" s="135"/>
      <c r="P58" s="135"/>
      <c r="Q58" s="176"/>
    </row>
    <row r="59" spans="1:27" ht="15.75" thickBot="1">
      <c r="A59">
        <v>2306181</v>
      </c>
      <c r="B59" s="125"/>
      <c r="C59" s="104"/>
      <c r="D59" s="146" t="s">
        <v>442</v>
      </c>
      <c r="E59" s="146"/>
      <c r="F59" s="146"/>
      <c r="G59" s="146"/>
      <c r="H59" s="146"/>
      <c r="I59" s="104"/>
      <c r="J59" s="164">
        <f>J55+J58</f>
        <v>942.88289999999995</v>
      </c>
      <c r="K59" s="173">
        <f>SUMIF('8. Orçamento Com Des.'!$A$6:$A$136,A59,'8. Orçamento Com Des.'!$D$6:$D$136)</f>
        <v>0</v>
      </c>
      <c r="L59" s="168"/>
      <c r="M59" s="168"/>
      <c r="N59" s="102"/>
      <c r="O59" s="135"/>
      <c r="P59" s="135"/>
      <c r="Q59" s="176"/>
    </row>
    <row r="60" spans="1:27">
      <c r="A60">
        <v>2306181</v>
      </c>
      <c r="B60" s="129"/>
      <c r="D60" s="145" t="s">
        <v>444</v>
      </c>
      <c r="E60" s="145"/>
      <c r="F60" s="145"/>
      <c r="G60" s="145"/>
      <c r="H60" s="145"/>
      <c r="J60" s="165">
        <f>J59/I44</f>
        <v>1893.3391566265059</v>
      </c>
      <c r="K60" s="173">
        <f>SUMIF('8. Orçamento Com Des.'!$A$6:$A$136,A60,'8. Orçamento Com Des.'!$D$6:$D$136)</f>
        <v>0</v>
      </c>
      <c r="L60" s="168"/>
      <c r="M60" s="168"/>
      <c r="N60" s="102"/>
      <c r="O60" s="135"/>
      <c r="P60" s="135"/>
      <c r="Q60" s="176"/>
    </row>
    <row r="61" spans="1:27">
      <c r="A61">
        <v>2306181</v>
      </c>
      <c r="B61" s="129"/>
      <c r="H61" s="132" t="s">
        <v>445</v>
      </c>
      <c r="J61" s="166" t="s">
        <v>377</v>
      </c>
      <c r="K61" s="173">
        <f>SUMIF('8. Orçamento Com Des.'!$A$6:$A$136,A61,'8. Orçamento Com Des.'!$D$6:$D$136)</f>
        <v>0</v>
      </c>
      <c r="L61" s="168"/>
      <c r="M61" s="168"/>
      <c r="N61" s="102"/>
      <c r="O61" s="135"/>
      <c r="P61" s="135"/>
      <c r="Q61" s="176"/>
    </row>
    <row r="62" spans="1:27" ht="15.75" thickBot="1">
      <c r="A62">
        <v>2306181</v>
      </c>
      <c r="B62" s="125"/>
      <c r="C62" s="104"/>
      <c r="D62" s="104"/>
      <c r="E62" s="104"/>
      <c r="F62" s="104"/>
      <c r="G62" s="104"/>
      <c r="H62" s="105" t="s">
        <v>446</v>
      </c>
      <c r="I62" s="104"/>
      <c r="J62" s="164" t="s">
        <v>377</v>
      </c>
      <c r="K62" s="173">
        <f>SUMIF('8. Orçamento Com Des.'!$A$6:$A$136,A62,'8. Orçamento Com Des.'!$D$6:$D$136)</f>
        <v>0</v>
      </c>
      <c r="L62" s="168"/>
      <c r="M62" s="168"/>
      <c r="N62" s="102"/>
      <c r="O62" s="135"/>
      <c r="P62" s="135"/>
      <c r="Q62" s="176"/>
    </row>
    <row r="63" spans="1:27" ht="15.75" thickBot="1">
      <c r="A63">
        <v>2306181</v>
      </c>
      <c r="B63" s="127" t="s">
        <v>447</v>
      </c>
      <c r="C63" s="104"/>
      <c r="D63" s="103" t="s">
        <v>212</v>
      </c>
      <c r="E63" s="103" t="s">
        <v>436</v>
      </c>
      <c r="F63" s="104"/>
      <c r="G63" s="103" t="s">
        <v>448</v>
      </c>
      <c r="H63" s="146" t="s">
        <v>449</v>
      </c>
      <c r="I63" s="146"/>
      <c r="J63" s="146"/>
      <c r="K63" s="173">
        <f>SUMIF('8. Orçamento Com Des.'!$A$6:$A$136,A63,'8. Orçamento Com Des.'!$D$6:$D$136)</f>
        <v>0</v>
      </c>
      <c r="L63" s="168"/>
      <c r="M63" s="168"/>
      <c r="N63" s="102"/>
      <c r="O63" s="135"/>
      <c r="P63" s="135"/>
      <c r="Q63" s="176"/>
    </row>
    <row r="64" spans="1:27">
      <c r="A64">
        <v>2306181</v>
      </c>
      <c r="B64" s="119" t="s">
        <v>450</v>
      </c>
      <c r="C64" s="120" t="s">
        <v>451</v>
      </c>
      <c r="D64" s="121">
        <v>0.13646</v>
      </c>
      <c r="E64" s="128" t="s">
        <v>351</v>
      </c>
      <c r="G64" s="123">
        <f>VLOOKUP(B64,MATERIAL!$A$1:$D$1678,4,FALSE)</f>
        <v>144.05619999999999</v>
      </c>
      <c r="J64" s="123">
        <f>ROUND(D64*G64,4)</f>
        <v>19.657900000000001</v>
      </c>
      <c r="K64" s="173">
        <f>SUMIF('8. Orçamento Com Des.'!$A$6:$A$136,A64,'8. Orçamento Com Des.'!$D$6:$D$136)</f>
        <v>0</v>
      </c>
      <c r="L64" s="168">
        <f>D64</f>
        <v>0.13646</v>
      </c>
      <c r="M64" s="168"/>
      <c r="N64" s="102" t="str">
        <f>B64</f>
        <v>M0082</v>
      </c>
      <c r="O64" s="135">
        <f>G64</f>
        <v>144.05619999999999</v>
      </c>
      <c r="P64" s="135"/>
      <c r="Q64" s="176">
        <f>K64*L64*O64</f>
        <v>0</v>
      </c>
    </row>
    <row r="65" spans="1:17">
      <c r="A65">
        <v>2306181</v>
      </c>
      <c r="B65" s="119" t="s">
        <v>452</v>
      </c>
      <c r="C65" s="120" t="s">
        <v>453</v>
      </c>
      <c r="D65" s="121">
        <v>104.96639999999999</v>
      </c>
      <c r="E65" s="128" t="s">
        <v>454</v>
      </c>
      <c r="G65" s="123">
        <f>VLOOKUP(B65,MATERIAL!$A$1:$D$1678,4,FALSE)</f>
        <v>0.78</v>
      </c>
      <c r="J65" s="123">
        <f>ROUND(D65*G65,4)</f>
        <v>81.873800000000003</v>
      </c>
      <c r="K65" s="173">
        <f>SUMIF('8. Orçamento Com Des.'!$A$6:$A$136,A65,'8. Orçamento Com Des.'!$D$6:$D$136)</f>
        <v>0</v>
      </c>
      <c r="L65" s="168">
        <f>D65</f>
        <v>104.96639999999999</v>
      </c>
      <c r="M65" s="168"/>
      <c r="N65" s="102" t="str">
        <f>B65</f>
        <v>M0424</v>
      </c>
      <c r="O65" s="135">
        <f>G65</f>
        <v>0.78</v>
      </c>
      <c r="P65" s="135"/>
      <c r="Q65" s="176">
        <f>K65*L65*O65</f>
        <v>0</v>
      </c>
    </row>
    <row r="66" spans="1:17">
      <c r="A66">
        <v>2306181</v>
      </c>
      <c r="B66" s="119" t="s">
        <v>455</v>
      </c>
      <c r="C66" s="120" t="s">
        <v>456</v>
      </c>
      <c r="D66" s="121">
        <v>2.5000000000000001E-3</v>
      </c>
      <c r="E66" s="128" t="s">
        <v>335</v>
      </c>
      <c r="G66" s="123">
        <f>VLOOKUP(B66,MATERIAL!$A$1:$D$1678,4,FALSE)</f>
        <v>14109.3249</v>
      </c>
      <c r="J66" s="123">
        <f>ROUND(D66*G66,4)</f>
        <v>35.273299999999999</v>
      </c>
      <c r="K66" s="173">
        <f>SUMIF('8. Orçamento Com Des.'!$A$6:$A$136,A66,'8. Orçamento Com Des.'!$D$6:$D$136)</f>
        <v>0</v>
      </c>
      <c r="L66" s="168">
        <f>D66</f>
        <v>2.5000000000000001E-3</v>
      </c>
      <c r="M66" s="168"/>
      <c r="N66" s="102" t="str">
        <f>B66</f>
        <v>M1645</v>
      </c>
      <c r="O66" s="135">
        <f>G66</f>
        <v>14109.3249</v>
      </c>
      <c r="P66" s="135"/>
      <c r="Q66" s="176">
        <f>K66*L66*O66</f>
        <v>0</v>
      </c>
    </row>
    <row r="67" spans="1:17">
      <c r="A67">
        <v>2306181</v>
      </c>
      <c r="B67" s="119" t="s">
        <v>457</v>
      </c>
      <c r="C67" s="120" t="s">
        <v>458</v>
      </c>
      <c r="D67" s="121">
        <v>2.0000000000000001E-4</v>
      </c>
      <c r="E67" s="128" t="s">
        <v>335</v>
      </c>
      <c r="G67" s="123">
        <f>VLOOKUP(B67,MATERIAL!$A$1:$D$1678,4,FALSE)</f>
        <v>30453.026099999999</v>
      </c>
      <c r="J67" s="123">
        <f>ROUND(D67*G67,4)</f>
        <v>6.0906000000000002</v>
      </c>
      <c r="K67" s="173">
        <f>SUMIF('8. Orçamento Com Des.'!$A$6:$A$136,A67,'8. Orçamento Com Des.'!$D$6:$D$136)</f>
        <v>0</v>
      </c>
      <c r="L67" s="168">
        <f>D67</f>
        <v>2.0000000000000001E-4</v>
      </c>
      <c r="M67" s="168"/>
      <c r="N67" s="102" t="str">
        <f>B67</f>
        <v>M0669</v>
      </c>
      <c r="O67" s="135">
        <f>G67</f>
        <v>30453.026099999999</v>
      </c>
      <c r="P67" s="135"/>
      <c r="Q67" s="176">
        <f>K67*L67*O67</f>
        <v>0</v>
      </c>
    </row>
    <row r="68" spans="1:17" ht="15.75" thickBot="1">
      <c r="A68">
        <v>2306181</v>
      </c>
      <c r="B68" s="125"/>
      <c r="C68" s="104"/>
      <c r="D68" s="146" t="s">
        <v>459</v>
      </c>
      <c r="E68" s="146"/>
      <c r="F68" s="146"/>
      <c r="G68" s="146"/>
      <c r="H68" s="146"/>
      <c r="I68" s="104"/>
      <c r="J68" s="163">
        <f>SUM(J64:J67)</f>
        <v>142.8956</v>
      </c>
      <c r="K68" s="173">
        <f>SUMIF('8. Orçamento Com Des.'!$A$6:$A$136,A68,'8. Orçamento Com Des.'!$D$6:$D$136)</f>
        <v>0</v>
      </c>
      <c r="L68" s="168"/>
      <c r="M68" s="168"/>
      <c r="N68" s="102"/>
      <c r="O68" s="135"/>
      <c r="P68" s="135"/>
      <c r="Q68" s="176"/>
    </row>
    <row r="69" spans="1:17" ht="15.75" thickBot="1">
      <c r="A69">
        <v>2306181</v>
      </c>
      <c r="B69" s="127" t="s">
        <v>460</v>
      </c>
      <c r="C69" s="104"/>
      <c r="D69" s="103" t="s">
        <v>212</v>
      </c>
      <c r="E69" s="103" t="s">
        <v>436</v>
      </c>
      <c r="F69" s="104"/>
      <c r="G69" s="103" t="s">
        <v>449</v>
      </c>
      <c r="H69" s="146" t="s">
        <v>449</v>
      </c>
      <c r="I69" s="146"/>
      <c r="J69" s="146"/>
      <c r="K69" s="173">
        <f>SUMIF('8. Orçamento Com Des.'!$A$6:$A$136,A69,'8. Orçamento Com Des.'!$D$6:$D$136)</f>
        <v>0</v>
      </c>
      <c r="L69" s="168"/>
      <c r="M69" s="168"/>
      <c r="N69" s="102"/>
      <c r="O69" s="135"/>
      <c r="P69" s="135"/>
      <c r="Q69" s="176"/>
    </row>
    <row r="70" spans="1:17" ht="15.75" thickBot="1">
      <c r="A70">
        <v>2306181</v>
      </c>
      <c r="B70" s="125"/>
      <c r="C70" s="104"/>
      <c r="D70" s="146" t="s">
        <v>461</v>
      </c>
      <c r="E70" s="146"/>
      <c r="F70" s="146"/>
      <c r="G70" s="146"/>
      <c r="H70" s="146"/>
      <c r="I70" s="104"/>
      <c r="J70" s="163"/>
      <c r="K70" s="173">
        <f>SUMIF('8. Orçamento Com Des.'!$A$6:$A$136,A70,'8. Orçamento Com Des.'!$D$6:$D$136)</f>
        <v>0</v>
      </c>
      <c r="L70" s="168"/>
      <c r="M70" s="168"/>
      <c r="N70" s="102"/>
      <c r="O70" s="135"/>
      <c r="P70" s="135"/>
      <c r="Q70" s="176"/>
    </row>
    <row r="71" spans="1:17" ht="15.75" thickBot="1">
      <c r="A71">
        <v>2306181</v>
      </c>
      <c r="B71" s="125"/>
      <c r="C71" s="104"/>
      <c r="D71" s="104"/>
      <c r="E71" s="104"/>
      <c r="F71" s="104"/>
      <c r="G71" s="104"/>
      <c r="H71" s="105" t="s">
        <v>462</v>
      </c>
      <c r="I71" s="104"/>
      <c r="J71" s="164">
        <f>J60+J68</f>
        <v>2036.2347566265059</v>
      </c>
      <c r="K71" s="173">
        <f>SUMIF('8. Orçamento Com Des.'!$A$6:$A$136,A71,'8. Orçamento Com Des.'!$D$6:$D$136)</f>
        <v>0</v>
      </c>
      <c r="L71" s="168"/>
      <c r="M71" s="168"/>
      <c r="N71" s="102"/>
      <c r="O71" s="135"/>
      <c r="P71" s="135"/>
      <c r="Q71" s="176"/>
    </row>
    <row r="72" spans="1:17" ht="15.75" thickBot="1">
      <c r="A72">
        <v>2306181</v>
      </c>
      <c r="B72" s="127" t="s">
        <v>463</v>
      </c>
      <c r="C72" s="104"/>
      <c r="D72" s="103" t="s">
        <v>464</v>
      </c>
      <c r="E72" s="103" t="s">
        <v>212</v>
      </c>
      <c r="F72" s="103" t="s">
        <v>436</v>
      </c>
      <c r="G72" s="104"/>
      <c r="H72" s="103" t="s">
        <v>449</v>
      </c>
      <c r="I72" s="146" t="s">
        <v>449</v>
      </c>
      <c r="J72" s="146"/>
      <c r="K72" s="173">
        <f>SUMIF('8. Orçamento Com Des.'!$A$6:$A$136,A72,'8. Orçamento Com Des.'!$D$6:$D$136)</f>
        <v>0</v>
      </c>
      <c r="L72" s="168"/>
      <c r="M72" s="168"/>
      <c r="N72" s="102"/>
      <c r="O72" s="135"/>
      <c r="P72" s="135"/>
      <c r="Q72" s="176"/>
    </row>
    <row r="73" spans="1:17">
      <c r="A73">
        <v>2306181</v>
      </c>
      <c r="B73" s="119" t="s">
        <v>450</v>
      </c>
      <c r="C73" s="120" t="s">
        <v>465</v>
      </c>
      <c r="D73" s="128">
        <v>5914647</v>
      </c>
      <c r="E73" s="121">
        <v>0.20469000000000001</v>
      </c>
      <c r="F73" s="128" t="s">
        <v>466</v>
      </c>
      <c r="H73" s="123">
        <f>VLOOKUP(D73,'SICRO 04.25'!$A$1:$D$6492,4,FALSE)</f>
        <v>1.72</v>
      </c>
      <c r="J73" s="123">
        <f>ROUND(E73*H73,4)</f>
        <v>0.35210000000000002</v>
      </c>
      <c r="K73" s="173">
        <f>SUMIF('8. Orçamento Com Des.'!$A$6:$A$136,A73,'8. Orçamento Com Des.'!$D$6:$D$136)</f>
        <v>0</v>
      </c>
      <c r="L73" s="168">
        <f>E73</f>
        <v>0.20469000000000001</v>
      </c>
      <c r="M73" s="168"/>
      <c r="N73" s="102">
        <f>D73</f>
        <v>5914647</v>
      </c>
      <c r="O73" s="135">
        <f>H73</f>
        <v>1.72</v>
      </c>
      <c r="P73" s="135"/>
      <c r="Q73" s="176">
        <f>K73*L73*O73</f>
        <v>0</v>
      </c>
    </row>
    <row r="74" spans="1:17">
      <c r="A74">
        <v>2306181</v>
      </c>
      <c r="B74" s="119" t="s">
        <v>452</v>
      </c>
      <c r="C74" s="120" t="s">
        <v>467</v>
      </c>
      <c r="D74" s="128">
        <v>5914655</v>
      </c>
      <c r="E74" s="121">
        <v>0.10496999999999999</v>
      </c>
      <c r="F74" s="128" t="s">
        <v>466</v>
      </c>
      <c r="H74" s="123">
        <f>VLOOKUP(D74,'SICRO 04.25'!$A$1:$D$6492,4,FALSE)</f>
        <v>32.659999999999997</v>
      </c>
      <c r="J74" s="123">
        <f>ROUND(E74*H74,4)</f>
        <v>3.4283000000000001</v>
      </c>
      <c r="K74" s="173">
        <f>SUMIF('8. Orçamento Com Des.'!$A$6:$A$136,A74,'8. Orçamento Com Des.'!$D$6:$D$136)</f>
        <v>0</v>
      </c>
      <c r="L74" s="168">
        <f>E74</f>
        <v>0.10496999999999999</v>
      </c>
      <c r="M74" s="168"/>
      <c r="N74" s="102">
        <f>D74</f>
        <v>5914655</v>
      </c>
      <c r="O74" s="135">
        <f>H74</f>
        <v>32.659999999999997</v>
      </c>
      <c r="P74" s="135"/>
      <c r="Q74" s="176">
        <f>K74*L74*O74</f>
        <v>0</v>
      </c>
    </row>
    <row r="75" spans="1:17" ht="15.75" thickBot="1">
      <c r="A75">
        <v>2306181</v>
      </c>
      <c r="B75" s="125"/>
      <c r="C75" s="104"/>
      <c r="D75" s="146" t="s">
        <v>468</v>
      </c>
      <c r="E75" s="146"/>
      <c r="F75" s="146"/>
      <c r="G75" s="146"/>
      <c r="H75" s="146"/>
      <c r="I75" s="104"/>
      <c r="J75" s="164">
        <f>SUM(J73:J74)</f>
        <v>3.7804000000000002</v>
      </c>
      <c r="K75" s="173">
        <f>SUMIF('8. Orçamento Com Des.'!$A$6:$A$136,A75,'8. Orçamento Com Des.'!$D$6:$D$136)</f>
        <v>0</v>
      </c>
      <c r="L75" s="168"/>
      <c r="M75" s="168"/>
      <c r="N75" s="102"/>
      <c r="O75" s="135"/>
      <c r="P75" s="135"/>
      <c r="Q75" s="176"/>
    </row>
    <row r="76" spans="1:17" ht="15.75" thickBot="1">
      <c r="A76">
        <v>2306181</v>
      </c>
      <c r="B76" s="148" t="s">
        <v>469</v>
      </c>
      <c r="C76" s="146"/>
      <c r="D76" s="146" t="s">
        <v>212</v>
      </c>
      <c r="E76" s="146" t="s">
        <v>436</v>
      </c>
      <c r="F76" s="146" t="s">
        <v>470</v>
      </c>
      <c r="G76" s="146"/>
      <c r="H76" s="146"/>
      <c r="I76" s="239"/>
      <c r="J76" s="146" t="s">
        <v>449</v>
      </c>
      <c r="K76" s="173">
        <f>SUMIF('8. Orçamento Com Des.'!$A$6:$A$136,A76,'8. Orçamento Com Des.'!$D$6:$D$136)</f>
        <v>0</v>
      </c>
      <c r="L76" s="168"/>
      <c r="M76" s="168"/>
      <c r="N76" s="102"/>
      <c r="O76" s="135"/>
      <c r="P76" s="135"/>
      <c r="Q76" s="176"/>
    </row>
    <row r="77" spans="1:17" ht="15.75" thickBot="1">
      <c r="A77">
        <v>2306181</v>
      </c>
      <c r="B77" s="148"/>
      <c r="C77" s="146"/>
      <c r="D77" s="146"/>
      <c r="E77" s="146"/>
      <c r="F77" s="103" t="s">
        <v>471</v>
      </c>
      <c r="G77" s="103" t="s">
        <v>472</v>
      </c>
      <c r="H77" s="103" t="s">
        <v>473</v>
      </c>
      <c r="I77" s="104"/>
      <c r="J77" s="146"/>
      <c r="K77" s="173">
        <f>SUMIF('8. Orçamento Com Des.'!$A$6:$A$136,A77,'8. Orçamento Com Des.'!$D$6:$D$136)</f>
        <v>0</v>
      </c>
      <c r="L77" s="168"/>
      <c r="M77" s="168"/>
      <c r="N77" s="102"/>
      <c r="O77" s="135"/>
      <c r="P77" s="135"/>
      <c r="Q77" s="176"/>
    </row>
    <row r="78" spans="1:17">
      <c r="A78">
        <v>2306181</v>
      </c>
      <c r="B78" s="119" t="s">
        <v>450</v>
      </c>
      <c r="C78" s="120" t="s">
        <v>465</v>
      </c>
      <c r="D78" s="121">
        <v>0.20469000000000001</v>
      </c>
      <c r="E78" s="128" t="s">
        <v>228</v>
      </c>
      <c r="F78" s="128" t="s">
        <v>474</v>
      </c>
      <c r="G78" s="128" t="s">
        <v>475</v>
      </c>
      <c r="H78" s="128" t="s">
        <v>476</v>
      </c>
      <c r="K78" s="173">
        <f>SUMIF('8. Orçamento Com Des.'!$A$6:$A$136,A78,'8. Orçamento Com Des.'!$D$6:$D$136)</f>
        <v>0</v>
      </c>
      <c r="L78" s="168">
        <f>D78*'3. DMT'!$V$2</f>
        <v>33.773850000000003</v>
      </c>
      <c r="M78" s="168">
        <f>K78*L78</f>
        <v>0</v>
      </c>
      <c r="N78" s="102" t="str">
        <f>H78</f>
        <v>5914389</v>
      </c>
      <c r="O78" s="135">
        <f>W92</f>
        <v>0</v>
      </c>
      <c r="P78" s="135"/>
      <c r="Q78" s="176"/>
    </row>
    <row r="79" spans="1:17">
      <c r="A79">
        <v>2306181</v>
      </c>
      <c r="B79" s="119" t="s">
        <v>452</v>
      </c>
      <c r="C79" s="120" t="s">
        <v>467</v>
      </c>
      <c r="D79" s="121">
        <v>0.10496999999999999</v>
      </c>
      <c r="E79" s="128" t="s">
        <v>228</v>
      </c>
      <c r="F79" s="128" t="s">
        <v>477</v>
      </c>
      <c r="G79" s="128" t="s">
        <v>478</v>
      </c>
      <c r="H79" s="128" t="s">
        <v>479</v>
      </c>
      <c r="K79" s="173">
        <f>SUMIF('8. Orçamento Com Des.'!$A$6:$A$136,A79,'8. Orçamento Com Des.'!$D$6:$D$136)</f>
        <v>0</v>
      </c>
      <c r="L79" s="168">
        <f>D79*'3. DMT'!$V$2</f>
        <v>17.320049999999998</v>
      </c>
      <c r="M79" s="168">
        <f>K79*L79</f>
        <v>0</v>
      </c>
      <c r="N79" s="102" t="str">
        <f>H79</f>
        <v>5914479</v>
      </c>
      <c r="O79" s="135">
        <f>W93</f>
        <v>0</v>
      </c>
      <c r="P79" s="135"/>
      <c r="Q79" s="176"/>
    </row>
    <row r="80" spans="1:17">
      <c r="A80">
        <v>2306181</v>
      </c>
      <c r="B80" s="129"/>
      <c r="D80" s="145" t="s">
        <v>480</v>
      </c>
      <c r="E80" s="145"/>
      <c r="F80" s="145"/>
      <c r="G80" s="145"/>
      <c r="H80" s="145"/>
      <c r="K80" s="173">
        <f>SUMIF('8. Orçamento Com Des.'!$A$6:$A$136,A80,'8. Orçamento Com Des.'!$D$6:$D$136)</f>
        <v>0</v>
      </c>
      <c r="L80" s="168"/>
      <c r="M80" s="168"/>
      <c r="N80" s="102"/>
      <c r="O80" s="135"/>
      <c r="P80" s="135"/>
      <c r="Q80" s="176"/>
    </row>
    <row r="81" spans="1:18" ht="15.75" thickBot="1">
      <c r="A81">
        <v>2306181</v>
      </c>
      <c r="B81" s="125"/>
      <c r="C81" s="104"/>
      <c r="D81" s="104"/>
      <c r="E81" s="104"/>
      <c r="F81" s="146" t="s">
        <v>481</v>
      </c>
      <c r="G81" s="146"/>
      <c r="H81" s="146"/>
      <c r="I81" s="104"/>
      <c r="J81" s="167">
        <f>J71+J75</f>
        <v>2040.015156626506</v>
      </c>
      <c r="K81" s="178"/>
      <c r="L81" s="179"/>
      <c r="M81" s="179"/>
      <c r="N81" s="179"/>
      <c r="O81" s="179"/>
      <c r="P81" s="180"/>
      <c r="R81" s="177">
        <f>ROUND((SUM(Q48:Q80)/$K$8),2)</f>
        <v>0</v>
      </c>
    </row>
    <row r="82" spans="1:18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R82" s="101">
        <f>SUM(Q48:Q80)</f>
        <v>0</v>
      </c>
    </row>
    <row r="83" spans="1:18" ht="18">
      <c r="A83">
        <v>5915400</v>
      </c>
      <c r="B83" s="109" t="s">
        <v>397</v>
      </c>
      <c r="E83" s="110" t="s">
        <v>398</v>
      </c>
      <c r="J83" s="111"/>
    </row>
    <row r="84" spans="1:18" ht="14.25" customHeight="1">
      <c r="A84">
        <v>5915400</v>
      </c>
      <c r="B84" s="112" t="s">
        <v>400</v>
      </c>
      <c r="E84" s="383">
        <v>45748</v>
      </c>
      <c r="H84" s="113" t="s">
        <v>401</v>
      </c>
      <c r="I84" s="114">
        <v>1.66</v>
      </c>
      <c r="J84" s="115" t="s">
        <v>335</v>
      </c>
    </row>
    <row r="85" spans="1:18" ht="40.5" customHeight="1" thickBot="1">
      <c r="A85">
        <v>5915400</v>
      </c>
      <c r="B85" s="116">
        <v>5915400</v>
      </c>
      <c r="C85" s="149" t="s">
        <v>489</v>
      </c>
      <c r="D85" s="149"/>
      <c r="E85" s="149"/>
      <c r="F85" s="149"/>
      <c r="G85" s="149"/>
      <c r="H85" s="149"/>
      <c r="I85" s="150" t="s">
        <v>404</v>
      </c>
      <c r="J85" s="151"/>
    </row>
    <row r="86" spans="1:18" ht="15.75" thickBot="1">
      <c r="A86">
        <v>5915400</v>
      </c>
      <c r="B86" s="148" t="s">
        <v>405</v>
      </c>
      <c r="C86" s="146"/>
      <c r="D86" s="146" t="s">
        <v>212</v>
      </c>
      <c r="E86" s="146" t="s">
        <v>406</v>
      </c>
      <c r="F86" s="146"/>
      <c r="G86" s="146" t="s">
        <v>407</v>
      </c>
      <c r="H86" s="146"/>
      <c r="J86" s="117" t="s">
        <v>408</v>
      </c>
      <c r="K86" s="589" t="s">
        <v>276</v>
      </c>
      <c r="L86" s="590"/>
      <c r="M86" s="591"/>
      <c r="N86" s="592" t="s">
        <v>409</v>
      </c>
      <c r="O86" s="594" t="s">
        <v>410</v>
      </c>
      <c r="P86" s="595"/>
      <c r="Q86" s="598" t="s">
        <v>411</v>
      </c>
    </row>
    <row r="87" spans="1:18" ht="15.75" thickBot="1">
      <c r="A87">
        <v>5915400</v>
      </c>
      <c r="B87" s="148"/>
      <c r="C87" s="146"/>
      <c r="D87" s="146"/>
      <c r="E87" s="103" t="s">
        <v>412</v>
      </c>
      <c r="F87" s="103" t="s">
        <v>413</v>
      </c>
      <c r="G87" s="103" t="s">
        <v>414</v>
      </c>
      <c r="H87" s="103" t="s">
        <v>415</v>
      </c>
      <c r="I87" s="104"/>
      <c r="J87" s="118" t="s">
        <v>416</v>
      </c>
      <c r="K87" s="172" t="s">
        <v>417</v>
      </c>
      <c r="L87" s="600" t="s">
        <v>418</v>
      </c>
      <c r="M87" s="601"/>
      <c r="N87" s="593"/>
      <c r="O87" s="596"/>
      <c r="P87" s="597"/>
      <c r="Q87" s="599"/>
    </row>
    <row r="88" spans="1:18">
      <c r="A88">
        <v>5915400</v>
      </c>
      <c r="B88" s="119" t="s">
        <v>490</v>
      </c>
      <c r="C88" s="120" t="s">
        <v>491</v>
      </c>
      <c r="D88" s="121">
        <v>1</v>
      </c>
      <c r="E88" s="122">
        <v>1</v>
      </c>
      <c r="F88" s="122">
        <v>0</v>
      </c>
      <c r="G88" s="123">
        <f>VLOOKUP(B88,'EQ - COM DES.'!$A$1:$K$538,10,FALSE)</f>
        <v>596.97580000000005</v>
      </c>
      <c r="H88" s="123">
        <f>VLOOKUP(B88,'EQ - COM DES.'!$A$1:$K$538,11,FALSE)</f>
        <v>186.6439</v>
      </c>
      <c r="J88" s="123">
        <f>ROUND((D88*E88*G88)+(D88*F88*H88),4)</f>
        <v>596.97580000000005</v>
      </c>
      <c r="K88" s="494">
        <f>SUMIF('8. Orçamento Com Des.'!$A$6:$A$136,A88,'8. Orçamento Com Des.'!$D$6:$D$136)</f>
        <v>15</v>
      </c>
      <c r="L88" s="492">
        <f>(D88*E88)</f>
        <v>1</v>
      </c>
      <c r="M88" s="492">
        <f>(D88*F88)</f>
        <v>0</v>
      </c>
      <c r="N88" s="496" t="str">
        <f>B88</f>
        <v>E9169</v>
      </c>
      <c r="O88" s="493">
        <f>(G88/$I$84)</f>
        <v>359.62397590361451</v>
      </c>
      <c r="P88" s="493">
        <f>(H88/$I$84)</f>
        <v>112.4360843373494</v>
      </c>
      <c r="Q88" s="491">
        <f>K88*((L88*O88)+(M88*P88))</f>
        <v>5394.3596385542178</v>
      </c>
    </row>
    <row r="89" spans="1:18">
      <c r="A89">
        <v>5915400</v>
      </c>
      <c r="B89" s="119" t="s">
        <v>492</v>
      </c>
      <c r="C89" s="120" t="s">
        <v>493</v>
      </c>
      <c r="D89" s="121">
        <v>2</v>
      </c>
      <c r="E89" s="122">
        <v>1</v>
      </c>
      <c r="F89" s="122">
        <v>0</v>
      </c>
      <c r="G89" s="123">
        <f>VLOOKUP(B89,'EQ - COM DES.'!$A$1:$K$538,10,FALSE)</f>
        <v>2995.9627999999998</v>
      </c>
      <c r="H89" s="123">
        <f>VLOOKUP(B89,'EQ - COM DES.'!$A$1:$K$538,11,FALSE)</f>
        <v>1558.5029</v>
      </c>
      <c r="J89" s="123">
        <f>ROUND((D89*E89*G89)+(D89*F89*H89),4)</f>
        <v>5991.9255999999996</v>
      </c>
      <c r="K89" s="173">
        <f>SUMIF('8. Orçamento Com Des.'!$A$6:$A$136,A89,'8. Orçamento Com Des.'!$D$6:$D$136)</f>
        <v>15</v>
      </c>
      <c r="L89" s="168">
        <f>(D89*E89)</f>
        <v>2</v>
      </c>
      <c r="M89" s="168">
        <f>(D89*F89)</f>
        <v>0</v>
      </c>
      <c r="N89" s="102" t="str">
        <f>B89</f>
        <v>E9094</v>
      </c>
      <c r="O89" s="493">
        <f>(G89/$I$84)</f>
        <v>1804.7968674698795</v>
      </c>
      <c r="P89" s="170">
        <f>(H89/$I$84)</f>
        <v>938.85716867469887</v>
      </c>
      <c r="Q89" s="174">
        <f>K89*((L89*O89)+(M89*P89))</f>
        <v>54143.906024096388</v>
      </c>
    </row>
    <row r="90" spans="1:18" ht="15.75" thickBot="1">
      <c r="A90">
        <v>5915400</v>
      </c>
      <c r="B90" s="125"/>
      <c r="C90" s="104"/>
      <c r="D90" s="104"/>
      <c r="E90" s="104"/>
      <c r="F90" s="104"/>
      <c r="G90" s="104"/>
      <c r="H90" s="105" t="s">
        <v>433</v>
      </c>
      <c r="I90" s="104"/>
      <c r="J90" s="126">
        <f>SUM(J88:J89)</f>
        <v>6588.9013999999997</v>
      </c>
      <c r="K90" s="173">
        <f>SUMIF('8. Orçamento Com Des.'!$A$6:$A$136,A90,'8. Orçamento Com Des.'!$D$6:$D$136)</f>
        <v>15</v>
      </c>
      <c r="L90" s="168"/>
      <c r="M90" s="168"/>
      <c r="N90" s="102"/>
      <c r="O90" s="170"/>
      <c r="P90" s="170"/>
      <c r="Q90" s="174"/>
    </row>
    <row r="91" spans="1:18" ht="15.75" thickBot="1">
      <c r="A91">
        <v>5915400</v>
      </c>
      <c r="B91" s="127" t="s">
        <v>435</v>
      </c>
      <c r="C91" s="104"/>
      <c r="D91" s="103" t="s">
        <v>212</v>
      </c>
      <c r="E91" s="103" t="s">
        <v>436</v>
      </c>
      <c r="F91" s="104"/>
      <c r="G91" s="103" t="s">
        <v>407</v>
      </c>
      <c r="H91" s="146" t="s">
        <v>437</v>
      </c>
      <c r="I91" s="146"/>
      <c r="J91" s="147"/>
      <c r="K91" s="173">
        <f>SUMIF('8. Orçamento Com Des.'!$A$6:$A$136,A91,'8. Orçamento Com Des.'!$D$6:$D$136)</f>
        <v>15</v>
      </c>
      <c r="L91" s="168"/>
      <c r="M91" s="168"/>
      <c r="N91" s="102"/>
      <c r="O91" s="170"/>
      <c r="P91" s="170"/>
      <c r="Q91" s="174"/>
    </row>
    <row r="92" spans="1:18">
      <c r="A92">
        <v>5915400</v>
      </c>
      <c r="B92" s="119" t="s">
        <v>438</v>
      </c>
      <c r="C92" s="120" t="s">
        <v>439</v>
      </c>
      <c r="D92" s="121">
        <v>4</v>
      </c>
      <c r="E92" s="128" t="s">
        <v>222</v>
      </c>
      <c r="G92" s="123">
        <f>VLOOKUP(B92,'MO - COM DES.'!$A$1:$G$106,6,FALSE)</f>
        <v>20.818100000000001</v>
      </c>
      <c r="J92" s="123">
        <f>ROUND(D92*G92,4)</f>
        <v>83.272400000000005</v>
      </c>
      <c r="K92" s="173">
        <f>SUMIF('8. Orçamento Com Des.'!$A$6:$A$136,A92,'8. Orçamento Com Des.'!$D$6:$D$136)</f>
        <v>15</v>
      </c>
      <c r="L92" s="168">
        <f>D92</f>
        <v>4</v>
      </c>
      <c r="M92" s="168"/>
      <c r="N92" s="102" t="str">
        <f>B92</f>
        <v>P9824</v>
      </c>
      <c r="O92" s="170">
        <f>(G92/$I$84)</f>
        <v>12.541024096385543</v>
      </c>
      <c r="P92" s="170"/>
      <c r="Q92" s="174">
        <f>K92*((L92*O92)+(M92*P92))</f>
        <v>752.4614457831326</v>
      </c>
    </row>
    <row r="93" spans="1:18">
      <c r="A93">
        <v>5915400</v>
      </c>
      <c r="B93" s="129"/>
      <c r="D93" s="145" t="s">
        <v>440</v>
      </c>
      <c r="E93" s="145"/>
      <c r="F93" s="145"/>
      <c r="G93" s="145"/>
      <c r="H93" s="145"/>
      <c r="J93" s="124">
        <f>J92</f>
        <v>83.272400000000005</v>
      </c>
      <c r="K93" s="173">
        <f>SUMIF('8. Orçamento Com Des.'!$A$6:$A$136,A93,'8. Orçamento Com Des.'!$D$6:$D$136)</f>
        <v>15</v>
      </c>
      <c r="L93" s="168"/>
      <c r="M93" s="168"/>
      <c r="N93" s="102"/>
      <c r="O93" s="170"/>
      <c r="P93" s="170"/>
      <c r="Q93" s="174"/>
    </row>
    <row r="94" spans="1:18" ht="15.75" thickBot="1">
      <c r="A94">
        <v>5915400</v>
      </c>
      <c r="B94" s="125"/>
      <c r="C94" s="104"/>
      <c r="D94" s="146" t="s">
        <v>442</v>
      </c>
      <c r="E94" s="146"/>
      <c r="F94" s="146"/>
      <c r="G94" s="146"/>
      <c r="H94" s="146"/>
      <c r="I94" s="104"/>
      <c r="J94" s="130">
        <f>J90+J93</f>
        <v>6672.1737999999996</v>
      </c>
      <c r="K94" s="173">
        <f>SUMIF('8. Orçamento Com Des.'!$A$6:$A$136,A94,'8. Orçamento Com Des.'!$D$6:$D$136)</f>
        <v>15</v>
      </c>
      <c r="L94" s="168"/>
      <c r="M94" s="168"/>
      <c r="N94" s="102"/>
      <c r="O94" s="170"/>
      <c r="P94" s="170"/>
      <c r="Q94" s="174"/>
    </row>
    <row r="95" spans="1:18">
      <c r="A95">
        <v>5915400</v>
      </c>
      <c r="B95" s="129"/>
      <c r="D95" s="145" t="s">
        <v>444</v>
      </c>
      <c r="E95" s="145"/>
      <c r="F95" s="145"/>
      <c r="G95" s="145"/>
      <c r="H95" s="145"/>
      <c r="J95" s="131">
        <f>J94/I84</f>
        <v>4019.3818072289155</v>
      </c>
      <c r="K95" s="173">
        <f>SUMIF('8. Orçamento Com Des.'!$A$6:$A$136,A95,'8. Orçamento Com Des.'!$D$6:$D$136)</f>
        <v>15</v>
      </c>
      <c r="L95" s="168"/>
      <c r="M95" s="168"/>
      <c r="N95" s="102"/>
      <c r="O95" s="170"/>
      <c r="P95" s="170"/>
      <c r="Q95" s="174"/>
    </row>
    <row r="96" spans="1:18">
      <c r="A96">
        <v>5915400</v>
      </c>
      <c r="B96" s="129"/>
      <c r="H96" s="132" t="s">
        <v>445</v>
      </c>
      <c r="J96" s="133" t="s">
        <v>377</v>
      </c>
      <c r="K96" s="173">
        <f>SUMIF('8. Orçamento Com Des.'!$A$6:$A$136,A96,'8. Orçamento Com Des.'!$D$6:$D$136)</f>
        <v>15</v>
      </c>
      <c r="L96" s="168"/>
      <c r="M96" s="168"/>
      <c r="N96" s="102"/>
      <c r="O96" s="170"/>
      <c r="P96" s="170"/>
      <c r="Q96" s="174"/>
    </row>
    <row r="97" spans="1:18" ht="15.75" thickBot="1">
      <c r="A97">
        <v>5915400</v>
      </c>
      <c r="B97" s="125"/>
      <c r="C97" s="104"/>
      <c r="D97" s="104"/>
      <c r="E97" s="104"/>
      <c r="F97" s="104"/>
      <c r="G97" s="104"/>
      <c r="H97" s="105" t="s">
        <v>446</v>
      </c>
      <c r="I97" s="104"/>
      <c r="J97" s="130" t="s">
        <v>377</v>
      </c>
      <c r="K97" s="173">
        <f>SUMIF('8. Orçamento Com Des.'!$A$6:$A$136,A97,'8. Orçamento Com Des.'!$D$6:$D$136)</f>
        <v>15</v>
      </c>
      <c r="L97" s="168"/>
      <c r="M97" s="168"/>
      <c r="N97" s="102"/>
      <c r="O97" s="170"/>
      <c r="P97" s="170"/>
      <c r="Q97" s="174"/>
    </row>
    <row r="98" spans="1:18" ht="15.75" thickBot="1">
      <c r="A98">
        <v>5915400</v>
      </c>
      <c r="B98" s="127" t="s">
        <v>447</v>
      </c>
      <c r="C98" s="104"/>
      <c r="D98" s="103" t="s">
        <v>212</v>
      </c>
      <c r="E98" s="103" t="s">
        <v>436</v>
      </c>
      <c r="F98" s="104"/>
      <c r="G98" s="103" t="s">
        <v>448</v>
      </c>
      <c r="H98" s="146" t="s">
        <v>449</v>
      </c>
      <c r="I98" s="146"/>
      <c r="J98" s="147"/>
      <c r="K98" s="173">
        <f>SUMIF('8. Orçamento Com Des.'!$A$6:$A$136,A98,'8. Orçamento Com Des.'!$D$6:$D$136)</f>
        <v>15</v>
      </c>
      <c r="L98" s="168"/>
      <c r="M98" s="168"/>
      <c r="N98" s="102"/>
      <c r="O98" s="170"/>
      <c r="P98" s="170"/>
      <c r="Q98" s="174"/>
    </row>
    <row r="99" spans="1:18" ht="15.75" thickBot="1">
      <c r="A99">
        <v>5915400</v>
      </c>
      <c r="B99" s="125"/>
      <c r="C99" s="104"/>
      <c r="D99" s="146" t="s">
        <v>459</v>
      </c>
      <c r="E99" s="146"/>
      <c r="F99" s="146"/>
      <c r="G99" s="146"/>
      <c r="H99" s="146"/>
      <c r="I99" s="104"/>
      <c r="J99" s="126"/>
      <c r="K99" s="173">
        <f>SUMIF('8. Orçamento Com Des.'!$A$6:$A$136,A99,'8. Orçamento Com Des.'!$D$6:$D$136)</f>
        <v>15</v>
      </c>
      <c r="L99" s="168"/>
      <c r="M99" s="168"/>
      <c r="N99" s="102"/>
      <c r="O99" s="170"/>
      <c r="P99" s="170"/>
      <c r="Q99" s="174"/>
    </row>
    <row r="100" spans="1:18" ht="15.75" thickBot="1">
      <c r="A100">
        <v>5915400</v>
      </c>
      <c r="B100" s="127" t="s">
        <v>460</v>
      </c>
      <c r="C100" s="104"/>
      <c r="D100" s="103" t="s">
        <v>212</v>
      </c>
      <c r="E100" s="103" t="s">
        <v>436</v>
      </c>
      <c r="F100" s="104"/>
      <c r="G100" s="103" t="s">
        <v>449</v>
      </c>
      <c r="H100" s="146" t="s">
        <v>449</v>
      </c>
      <c r="I100" s="146"/>
      <c r="J100" s="147"/>
      <c r="K100" s="173">
        <f>SUMIF('8. Orçamento Com Des.'!$A$6:$A$136,A100,'8. Orçamento Com Des.'!$D$6:$D$136)</f>
        <v>15</v>
      </c>
      <c r="L100" s="168"/>
      <c r="M100" s="168"/>
      <c r="N100" s="102"/>
      <c r="O100" s="170"/>
      <c r="P100" s="170"/>
      <c r="Q100" s="174"/>
    </row>
    <row r="101" spans="1:18" ht="15.75" thickBot="1">
      <c r="A101">
        <v>5915400</v>
      </c>
      <c r="B101" s="125"/>
      <c r="C101" s="104"/>
      <c r="D101" s="146" t="s">
        <v>461</v>
      </c>
      <c r="E101" s="146"/>
      <c r="F101" s="146"/>
      <c r="G101" s="146"/>
      <c r="H101" s="146"/>
      <c r="I101" s="104"/>
      <c r="J101" s="126"/>
      <c r="K101" s="173">
        <f>SUMIF('8. Orçamento Com Des.'!$A$6:$A$136,A101,'8. Orçamento Com Des.'!$D$6:$D$136)</f>
        <v>15</v>
      </c>
      <c r="L101" s="168"/>
      <c r="M101" s="168"/>
      <c r="N101" s="102"/>
      <c r="O101" s="170"/>
      <c r="P101" s="170"/>
      <c r="Q101" s="174"/>
    </row>
    <row r="102" spans="1:18" ht="15.75" thickBot="1">
      <c r="A102">
        <v>5915400</v>
      </c>
      <c r="B102" s="125"/>
      <c r="C102" s="104"/>
      <c r="D102" s="104"/>
      <c r="E102" s="104"/>
      <c r="F102" s="104"/>
      <c r="G102" s="104"/>
      <c r="H102" s="105" t="s">
        <v>462</v>
      </c>
      <c r="I102" s="104"/>
      <c r="J102" s="130">
        <f>J95</f>
        <v>4019.3818072289155</v>
      </c>
      <c r="K102" s="173">
        <f>SUMIF('8. Orçamento Com Des.'!$A$6:$A$136,A102,'8. Orçamento Com Des.'!$D$6:$D$136)</f>
        <v>15</v>
      </c>
      <c r="L102" s="168"/>
      <c r="M102" s="168"/>
      <c r="N102" s="102"/>
      <c r="O102" s="170"/>
      <c r="P102" s="170"/>
      <c r="Q102" s="174"/>
    </row>
    <row r="103" spans="1:18" ht="15.75" thickBot="1">
      <c r="A103">
        <v>5915400</v>
      </c>
      <c r="B103" s="127" t="s">
        <v>463</v>
      </c>
      <c r="C103" s="104"/>
      <c r="D103" s="103" t="s">
        <v>464</v>
      </c>
      <c r="E103" s="103" t="s">
        <v>212</v>
      </c>
      <c r="F103" s="103" t="s">
        <v>436</v>
      </c>
      <c r="G103" s="104"/>
      <c r="H103" s="103" t="s">
        <v>449</v>
      </c>
      <c r="I103" s="146" t="s">
        <v>449</v>
      </c>
      <c r="J103" s="147"/>
      <c r="K103" s="173">
        <f>SUMIF('8. Orçamento Com Des.'!$A$6:$A$136,A103,'8. Orçamento Com Des.'!$D$6:$D$136)</f>
        <v>15</v>
      </c>
      <c r="L103" s="168"/>
      <c r="M103" s="168"/>
      <c r="N103" s="102"/>
      <c r="O103" s="170"/>
      <c r="P103" s="170"/>
      <c r="Q103" s="174"/>
    </row>
    <row r="104" spans="1:18" ht="15.75" thickBot="1">
      <c r="A104">
        <v>5915400</v>
      </c>
      <c r="B104" s="125"/>
      <c r="C104" s="104"/>
      <c r="D104" s="146" t="s">
        <v>468</v>
      </c>
      <c r="E104" s="146"/>
      <c r="F104" s="146"/>
      <c r="G104" s="146"/>
      <c r="H104" s="146"/>
      <c r="I104" s="104"/>
      <c r="J104" s="130"/>
      <c r="K104" s="173">
        <f>SUMIF('8. Orçamento Com Des.'!$A$6:$A$136,A104,'8. Orçamento Com Des.'!$D$6:$D$136)</f>
        <v>15</v>
      </c>
      <c r="L104" s="168"/>
      <c r="M104" s="168"/>
      <c r="N104" s="102"/>
      <c r="O104" s="170"/>
      <c r="P104" s="170"/>
      <c r="Q104" s="174"/>
    </row>
    <row r="105" spans="1:18" ht="15.75" thickBot="1">
      <c r="A105">
        <v>5915400</v>
      </c>
      <c r="B105" s="148" t="s">
        <v>469</v>
      </c>
      <c r="C105" s="146"/>
      <c r="D105" s="146" t="s">
        <v>212</v>
      </c>
      <c r="E105" s="146" t="s">
        <v>436</v>
      </c>
      <c r="F105" s="146" t="s">
        <v>470</v>
      </c>
      <c r="G105" s="146"/>
      <c r="H105" s="146"/>
      <c r="J105" s="147" t="s">
        <v>449</v>
      </c>
      <c r="K105" s="173">
        <f>SUMIF('8. Orçamento Com Des.'!$A$6:$A$136,A105,'8. Orçamento Com Des.'!$D$6:$D$136)</f>
        <v>15</v>
      </c>
      <c r="L105" s="168"/>
      <c r="M105" s="168"/>
      <c r="N105" s="102"/>
      <c r="O105" s="170"/>
      <c r="P105" s="170"/>
      <c r="Q105" s="174"/>
    </row>
    <row r="106" spans="1:18" ht="15.75" thickBot="1">
      <c r="A106">
        <v>5915400</v>
      </c>
      <c r="B106" s="148"/>
      <c r="C106" s="146"/>
      <c r="D106" s="146"/>
      <c r="E106" s="146"/>
      <c r="F106" s="103" t="s">
        <v>471</v>
      </c>
      <c r="G106" s="103" t="s">
        <v>472</v>
      </c>
      <c r="H106" s="103" t="s">
        <v>473</v>
      </c>
      <c r="I106" s="104"/>
      <c r="J106" s="147"/>
      <c r="K106" s="173">
        <f>SUMIF('8. Orçamento Com Des.'!$A$6:$A$136,A106,'8. Orçamento Com Des.'!$D$6:$D$136)</f>
        <v>15</v>
      </c>
      <c r="L106" s="168"/>
      <c r="M106" s="168"/>
      <c r="N106" s="102"/>
      <c r="O106" s="170"/>
      <c r="P106" s="170"/>
      <c r="Q106" s="174"/>
    </row>
    <row r="107" spans="1:18">
      <c r="A107">
        <v>5915400</v>
      </c>
      <c r="B107" s="129"/>
      <c r="D107" s="145" t="s">
        <v>480</v>
      </c>
      <c r="E107" s="145"/>
      <c r="F107" s="145"/>
      <c r="G107" s="145"/>
      <c r="H107" s="145"/>
      <c r="J107" s="111"/>
      <c r="K107" s="173">
        <f>SUMIF('8. Orçamento Com Des.'!$A$6:$A$136,A107,'8. Orçamento Com Des.'!$D$6:$D$136)</f>
        <v>15</v>
      </c>
      <c r="L107" s="168"/>
      <c r="M107" s="168"/>
      <c r="N107" s="102"/>
      <c r="O107" s="170"/>
      <c r="P107" s="170"/>
      <c r="Q107" s="174"/>
    </row>
    <row r="108" spans="1:18" ht="15.75" thickBot="1">
      <c r="A108">
        <v>5915400</v>
      </c>
      <c r="B108" s="125"/>
      <c r="C108" s="104"/>
      <c r="D108" s="104"/>
      <c r="E108" s="104"/>
      <c r="F108" s="146" t="s">
        <v>481</v>
      </c>
      <c r="G108" s="146"/>
      <c r="H108" s="146"/>
      <c r="I108" s="104"/>
      <c r="J108" s="134">
        <f>J95</f>
        <v>4019.3818072289155</v>
      </c>
      <c r="K108" s="178"/>
      <c r="L108" s="179"/>
      <c r="M108" s="179"/>
      <c r="N108" s="179"/>
      <c r="O108" s="179"/>
      <c r="P108" s="180"/>
      <c r="R108" s="177">
        <f>ROUND((SUM(Q88:Q107)/$K$88),2)</f>
        <v>4019.38</v>
      </c>
    </row>
    <row r="109" spans="1:18" ht="15.75" thickBo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R109" s="101">
        <f>SUM(Q88:Q107)</f>
        <v>60290.727108433741</v>
      </c>
    </row>
    <row r="110" spans="1:18" ht="23.25" thickBot="1">
      <c r="A110">
        <v>5915373</v>
      </c>
      <c r="B110" s="106" t="s">
        <v>395</v>
      </c>
      <c r="C110" s="107"/>
      <c r="D110" s="107"/>
      <c r="E110" s="107"/>
      <c r="F110" s="107"/>
      <c r="G110" s="107"/>
      <c r="H110" s="107"/>
      <c r="I110" s="107"/>
      <c r="J110" s="108" t="s">
        <v>396</v>
      </c>
    </row>
    <row r="111" spans="1:18" ht="18.75" thickTop="1">
      <c r="A111">
        <v>5915373</v>
      </c>
      <c r="B111" s="109" t="s">
        <v>397</v>
      </c>
      <c r="E111" s="110" t="s">
        <v>398</v>
      </c>
      <c r="J111" s="111"/>
    </row>
    <row r="112" spans="1:18" ht="15.75">
      <c r="A112">
        <v>5915373</v>
      </c>
      <c r="B112" s="112" t="s">
        <v>400</v>
      </c>
      <c r="E112" s="383">
        <v>45748</v>
      </c>
      <c r="H112" s="113" t="s">
        <v>401</v>
      </c>
      <c r="I112" s="139">
        <v>19.579999999999998</v>
      </c>
      <c r="J112" s="115" t="s">
        <v>466</v>
      </c>
    </row>
    <row r="113" spans="1:17" ht="36.75" customHeight="1" thickBot="1">
      <c r="A113">
        <v>5915373</v>
      </c>
      <c r="B113" s="116">
        <v>5915373</v>
      </c>
      <c r="C113" s="149" t="s">
        <v>494</v>
      </c>
      <c r="D113" s="149"/>
      <c r="E113" s="149"/>
      <c r="F113" s="149"/>
      <c r="G113" s="149"/>
      <c r="H113" s="149"/>
      <c r="I113" s="150" t="s">
        <v>404</v>
      </c>
      <c r="J113" s="151"/>
    </row>
    <row r="114" spans="1:17" ht="15.75" thickBot="1">
      <c r="A114">
        <v>5915373</v>
      </c>
      <c r="B114" s="148" t="s">
        <v>405</v>
      </c>
      <c r="C114" s="146"/>
      <c r="D114" s="146" t="s">
        <v>212</v>
      </c>
      <c r="E114" s="146" t="s">
        <v>406</v>
      </c>
      <c r="F114" s="146"/>
      <c r="G114" s="146" t="s">
        <v>407</v>
      </c>
      <c r="H114" s="146"/>
      <c r="J114" s="117" t="s">
        <v>408</v>
      </c>
      <c r="K114" s="589" t="s">
        <v>276</v>
      </c>
      <c r="L114" s="590"/>
      <c r="M114" s="591"/>
      <c r="N114" s="592" t="s">
        <v>409</v>
      </c>
      <c r="O114" s="594" t="s">
        <v>410</v>
      </c>
      <c r="P114" s="595"/>
      <c r="Q114" s="598" t="s">
        <v>411</v>
      </c>
    </row>
    <row r="115" spans="1:17" ht="15.75" thickBot="1">
      <c r="A115">
        <v>5915373</v>
      </c>
      <c r="B115" s="148"/>
      <c r="C115" s="146"/>
      <c r="D115" s="146"/>
      <c r="E115" s="103" t="s">
        <v>412</v>
      </c>
      <c r="F115" s="103" t="s">
        <v>413</v>
      </c>
      <c r="G115" s="103" t="s">
        <v>414</v>
      </c>
      <c r="H115" s="103" t="s">
        <v>415</v>
      </c>
      <c r="I115" s="104"/>
      <c r="J115" s="118" t="s">
        <v>416</v>
      </c>
      <c r="K115" s="172" t="s">
        <v>417</v>
      </c>
      <c r="L115" s="600" t="s">
        <v>418</v>
      </c>
      <c r="M115" s="601"/>
      <c r="N115" s="593"/>
      <c r="O115" s="596"/>
      <c r="P115" s="597"/>
      <c r="Q115" s="599"/>
    </row>
    <row r="116" spans="1:17">
      <c r="A116">
        <v>5915373</v>
      </c>
      <c r="B116" s="119" t="s">
        <v>495</v>
      </c>
      <c r="C116" s="120" t="s">
        <v>496</v>
      </c>
      <c r="D116" s="121">
        <v>1</v>
      </c>
      <c r="E116" s="122">
        <v>1</v>
      </c>
      <c r="F116" s="122">
        <v>0</v>
      </c>
      <c r="G116" s="123">
        <f>VLOOKUP(B116,'EQ - COM DES.'!$A$1:$K$538,10,FALSE)</f>
        <v>290.73739999999998</v>
      </c>
      <c r="H116" s="123">
        <f>VLOOKUP(B116,'EQ - COM DES.'!$A$1:$K$538,11,FALSE)</f>
        <v>93.154700000000005</v>
      </c>
      <c r="J116" s="123">
        <f>ROUND((D116*E116*G116)+(D116*F116*H116),4)</f>
        <v>290.73739999999998</v>
      </c>
      <c r="K116" s="494">
        <f>SUMIF('8. Orçamento Com Des.'!$A$6:$A$136,A116,'8. Orçamento Com Des.'!$D$6:$D$136)</f>
        <v>260</v>
      </c>
      <c r="L116" s="492">
        <f>(D116*E116)</f>
        <v>1</v>
      </c>
      <c r="M116" s="492">
        <f>(D116*F116)</f>
        <v>0</v>
      </c>
      <c r="N116" s="496" t="str">
        <f>B116</f>
        <v>E9686</v>
      </c>
      <c r="O116" s="493">
        <f>(G116/$I$112)</f>
        <v>14.848692543411644</v>
      </c>
      <c r="P116" s="493">
        <f>(H116/$I$112)</f>
        <v>4.7576455566905009</v>
      </c>
      <c r="Q116" s="491">
        <f t="shared" ref="Q116:Q134" si="15">K116*((L116*O116)+(M116*P116))</f>
        <v>3860.6600612870275</v>
      </c>
    </row>
    <row r="117" spans="1:17" ht="15.75" thickBot="1">
      <c r="A117">
        <v>5915373</v>
      </c>
      <c r="B117" s="125"/>
      <c r="C117" s="104"/>
      <c r="D117" s="104"/>
      <c r="E117" s="104"/>
      <c r="F117" s="104"/>
      <c r="G117" s="104"/>
      <c r="H117" s="105" t="s">
        <v>433</v>
      </c>
      <c r="I117" s="104"/>
      <c r="J117" s="126">
        <f>J116</f>
        <v>290.73739999999998</v>
      </c>
      <c r="K117" s="173">
        <f>SUMIF('8. Orçamento Com Des.'!$A$6:$A$136,A117,'8. Orçamento Com Des.'!$D$6:$D$136)</f>
        <v>260</v>
      </c>
      <c r="L117" s="168"/>
      <c r="M117" s="168"/>
      <c r="N117" s="102"/>
      <c r="O117" s="493"/>
      <c r="P117" s="170"/>
      <c r="Q117" s="174">
        <f t="shared" si="15"/>
        <v>0</v>
      </c>
    </row>
    <row r="118" spans="1:17" ht="15.75" thickBot="1">
      <c r="A118">
        <v>5915373</v>
      </c>
      <c r="B118" s="127" t="s">
        <v>435</v>
      </c>
      <c r="C118" s="104"/>
      <c r="D118" s="103" t="s">
        <v>212</v>
      </c>
      <c r="E118" s="103" t="s">
        <v>436</v>
      </c>
      <c r="F118" s="104"/>
      <c r="G118" s="103" t="s">
        <v>407</v>
      </c>
      <c r="H118" s="146" t="s">
        <v>437</v>
      </c>
      <c r="I118" s="146"/>
      <c r="J118" s="147"/>
      <c r="K118" s="173">
        <f>SUMIF('8. Orçamento Com Des.'!$A$6:$A$136,A118,'8. Orçamento Com Des.'!$D$6:$D$136)</f>
        <v>260</v>
      </c>
      <c r="L118" s="168"/>
      <c r="M118" s="168"/>
      <c r="N118" s="102"/>
      <c r="O118" s="493"/>
      <c r="P118" s="170"/>
      <c r="Q118" s="174">
        <f t="shared" si="15"/>
        <v>0</v>
      </c>
    </row>
    <row r="119" spans="1:17">
      <c r="A119">
        <v>5915373</v>
      </c>
      <c r="B119" s="119" t="s">
        <v>438</v>
      </c>
      <c r="C119" s="120" t="s">
        <v>439</v>
      </c>
      <c r="D119" s="121">
        <v>2</v>
      </c>
      <c r="E119" s="128" t="s">
        <v>222</v>
      </c>
      <c r="G119" s="123">
        <f>VLOOKUP(B119,'MO - COM DES.'!$A$1:$G$106,6,FALSE)</f>
        <v>20.818100000000001</v>
      </c>
      <c r="J119" s="123">
        <f>ROUND(D119*G119,4)</f>
        <v>41.636200000000002</v>
      </c>
      <c r="K119" s="173">
        <f>SUMIF('8. Orçamento Com Des.'!$A$6:$A$136,A119,'8. Orçamento Com Des.'!$D$6:$D$136)</f>
        <v>260</v>
      </c>
      <c r="L119" s="168">
        <f>D119</f>
        <v>2</v>
      </c>
      <c r="M119" s="168"/>
      <c r="N119" s="102" t="str">
        <f>B119</f>
        <v>P9824</v>
      </c>
      <c r="O119" s="493">
        <f>G119/$I$112</f>
        <v>1.063232890704801</v>
      </c>
      <c r="P119" s="170"/>
      <c r="Q119" s="174">
        <f t="shared" si="15"/>
        <v>552.88110316649647</v>
      </c>
    </row>
    <row r="120" spans="1:17">
      <c r="A120">
        <v>5915373</v>
      </c>
      <c r="B120" s="129"/>
      <c r="D120" s="145" t="s">
        <v>440</v>
      </c>
      <c r="E120" s="145"/>
      <c r="F120" s="145"/>
      <c r="G120" s="145"/>
      <c r="H120" s="145"/>
      <c r="J120" s="124">
        <f>J119</f>
        <v>41.636200000000002</v>
      </c>
      <c r="K120" s="173">
        <f>SUMIF('8. Orçamento Com Des.'!$A$6:$A$136,A120,'8. Orçamento Com Des.'!$D$6:$D$136)</f>
        <v>260</v>
      </c>
      <c r="L120" s="168"/>
      <c r="M120" s="168"/>
      <c r="N120" s="102"/>
      <c r="O120" s="493"/>
      <c r="P120" s="170"/>
      <c r="Q120" s="174">
        <f t="shared" si="15"/>
        <v>0</v>
      </c>
    </row>
    <row r="121" spans="1:17" ht="15.75" thickBot="1">
      <c r="A121">
        <v>5915373</v>
      </c>
      <c r="B121" s="125"/>
      <c r="C121" s="104"/>
      <c r="D121" s="146" t="s">
        <v>442</v>
      </c>
      <c r="E121" s="146"/>
      <c r="F121" s="146"/>
      <c r="G121" s="146"/>
      <c r="H121" s="146"/>
      <c r="I121" s="104"/>
      <c r="J121" s="130">
        <f>J117+J120</f>
        <v>332.37360000000001</v>
      </c>
      <c r="K121" s="173">
        <f>SUMIF('8. Orçamento Com Des.'!$A$6:$A$136,A121,'8. Orçamento Com Des.'!$D$6:$D$136)</f>
        <v>260</v>
      </c>
      <c r="L121" s="168"/>
      <c r="M121" s="168"/>
      <c r="N121" s="102"/>
      <c r="O121" s="493"/>
      <c r="P121" s="170"/>
      <c r="Q121" s="174">
        <f t="shared" si="15"/>
        <v>0</v>
      </c>
    </row>
    <row r="122" spans="1:17">
      <c r="A122">
        <v>5915373</v>
      </c>
      <c r="B122" s="129"/>
      <c r="D122" s="145" t="s">
        <v>444</v>
      </c>
      <c r="E122" s="145"/>
      <c r="F122" s="145"/>
      <c r="G122" s="145"/>
      <c r="H122" s="145"/>
      <c r="J122" s="131">
        <f>J121/I112</f>
        <v>16.975158324821248</v>
      </c>
      <c r="K122" s="173">
        <f>SUMIF('8. Orçamento Com Des.'!$A$6:$A$136,A122,'8. Orçamento Com Des.'!$D$6:$D$136)</f>
        <v>260</v>
      </c>
      <c r="L122" s="168"/>
      <c r="M122" s="168"/>
      <c r="N122" s="102"/>
      <c r="O122" s="493"/>
      <c r="P122" s="170"/>
      <c r="Q122" s="174">
        <f t="shared" si="15"/>
        <v>0</v>
      </c>
    </row>
    <row r="123" spans="1:17">
      <c r="A123">
        <v>5915373</v>
      </c>
      <c r="B123" s="129"/>
      <c r="H123" s="132" t="s">
        <v>445</v>
      </c>
      <c r="J123" s="133" t="s">
        <v>377</v>
      </c>
      <c r="K123" s="173">
        <f>SUMIF('8. Orçamento Com Des.'!$A$6:$A$136,A123,'8. Orçamento Com Des.'!$D$6:$D$136)</f>
        <v>260</v>
      </c>
      <c r="L123" s="168"/>
      <c r="M123" s="168"/>
      <c r="N123" s="102"/>
      <c r="O123" s="493"/>
      <c r="P123" s="170"/>
      <c r="Q123" s="174">
        <f t="shared" si="15"/>
        <v>0</v>
      </c>
    </row>
    <row r="124" spans="1:17" ht="15.75" thickBot="1">
      <c r="A124">
        <v>5915373</v>
      </c>
      <c r="B124" s="125"/>
      <c r="C124" s="104"/>
      <c r="D124" s="104"/>
      <c r="E124" s="104"/>
      <c r="F124" s="104"/>
      <c r="G124" s="104"/>
      <c r="H124" s="105" t="s">
        <v>446</v>
      </c>
      <c r="I124" s="104"/>
      <c r="J124" s="130" t="s">
        <v>377</v>
      </c>
      <c r="K124" s="173">
        <f>SUMIF('8. Orçamento Com Des.'!$A$6:$A$136,A124,'8. Orçamento Com Des.'!$D$6:$D$136)</f>
        <v>260</v>
      </c>
      <c r="L124" s="168"/>
      <c r="M124" s="168"/>
      <c r="N124" s="102"/>
      <c r="O124" s="493"/>
      <c r="P124" s="170"/>
      <c r="Q124" s="174">
        <f t="shared" si="15"/>
        <v>0</v>
      </c>
    </row>
    <row r="125" spans="1:17" ht="15.75" thickBot="1">
      <c r="A125">
        <v>5915373</v>
      </c>
      <c r="B125" s="127" t="s">
        <v>447</v>
      </c>
      <c r="C125" s="104"/>
      <c r="D125" s="103" t="s">
        <v>212</v>
      </c>
      <c r="E125" s="103" t="s">
        <v>436</v>
      </c>
      <c r="F125" s="104"/>
      <c r="G125" s="103" t="s">
        <v>448</v>
      </c>
      <c r="H125" s="146" t="s">
        <v>449</v>
      </c>
      <c r="I125" s="146"/>
      <c r="J125" s="147"/>
      <c r="K125" s="173">
        <f>SUMIF('8. Orçamento Com Des.'!$A$6:$A$136,A125,'8. Orçamento Com Des.'!$D$6:$D$136)</f>
        <v>260</v>
      </c>
      <c r="L125" s="168"/>
      <c r="M125" s="168"/>
      <c r="N125" s="102"/>
      <c r="O125" s="493"/>
      <c r="P125" s="170"/>
      <c r="Q125" s="174">
        <f t="shared" si="15"/>
        <v>0</v>
      </c>
    </row>
    <row r="126" spans="1:17" ht="15.75" thickBot="1">
      <c r="A126">
        <v>5915373</v>
      </c>
      <c r="B126" s="125"/>
      <c r="C126" s="104"/>
      <c r="D126" s="146" t="s">
        <v>459</v>
      </c>
      <c r="E126" s="146"/>
      <c r="F126" s="146"/>
      <c r="G126" s="146"/>
      <c r="H126" s="146"/>
      <c r="I126" s="104"/>
      <c r="J126" s="126"/>
      <c r="K126" s="173">
        <f>SUMIF('8. Orçamento Com Des.'!$A$6:$A$136,A126,'8. Orçamento Com Des.'!$D$6:$D$136)</f>
        <v>260</v>
      </c>
      <c r="L126" s="168"/>
      <c r="M126" s="168"/>
      <c r="N126" s="102"/>
      <c r="O126" s="493"/>
      <c r="P126" s="170"/>
      <c r="Q126" s="174">
        <f t="shared" si="15"/>
        <v>0</v>
      </c>
    </row>
    <row r="127" spans="1:17" ht="15.75" thickBot="1">
      <c r="A127">
        <v>5915373</v>
      </c>
      <c r="B127" s="127" t="s">
        <v>460</v>
      </c>
      <c r="C127" s="104"/>
      <c r="D127" s="103" t="s">
        <v>212</v>
      </c>
      <c r="E127" s="103" t="s">
        <v>436</v>
      </c>
      <c r="F127" s="104"/>
      <c r="G127" s="103" t="s">
        <v>449</v>
      </c>
      <c r="H127" s="146" t="s">
        <v>449</v>
      </c>
      <c r="I127" s="146"/>
      <c r="J127" s="147"/>
      <c r="K127" s="173">
        <f>SUMIF('8. Orçamento Com Des.'!$A$6:$A$136,A127,'8. Orçamento Com Des.'!$D$6:$D$136)</f>
        <v>260</v>
      </c>
      <c r="L127" s="168"/>
      <c r="M127" s="168"/>
      <c r="N127" s="102"/>
      <c r="O127" s="493"/>
      <c r="P127" s="170"/>
      <c r="Q127" s="174">
        <f t="shared" si="15"/>
        <v>0</v>
      </c>
    </row>
    <row r="128" spans="1:17" ht="15.75" thickBot="1">
      <c r="A128">
        <v>5915373</v>
      </c>
      <c r="B128" s="125"/>
      <c r="C128" s="104"/>
      <c r="D128" s="146" t="s">
        <v>461</v>
      </c>
      <c r="E128" s="146"/>
      <c r="F128" s="146"/>
      <c r="G128" s="146"/>
      <c r="H128" s="146"/>
      <c r="I128" s="104"/>
      <c r="J128" s="126"/>
      <c r="K128" s="173">
        <f>SUMIF('8. Orçamento Com Des.'!$A$6:$A$136,A128,'8. Orçamento Com Des.'!$D$6:$D$136)</f>
        <v>260</v>
      </c>
      <c r="L128" s="168"/>
      <c r="M128" s="168"/>
      <c r="N128" s="102"/>
      <c r="O128" s="493"/>
      <c r="P128" s="170"/>
      <c r="Q128" s="174">
        <f t="shared" si="15"/>
        <v>0</v>
      </c>
    </row>
    <row r="129" spans="1:18" ht="15.75" thickBot="1">
      <c r="A129">
        <v>5915373</v>
      </c>
      <c r="B129" s="125"/>
      <c r="C129" s="104"/>
      <c r="D129" s="104"/>
      <c r="E129" s="104"/>
      <c r="F129" s="104"/>
      <c r="G129" s="104"/>
      <c r="H129" s="105" t="s">
        <v>462</v>
      </c>
      <c r="I129" s="104"/>
      <c r="J129" s="130">
        <f>J122</f>
        <v>16.975158324821248</v>
      </c>
      <c r="K129" s="173">
        <f>SUMIF('8. Orçamento Com Des.'!$A$6:$A$136,A129,'8. Orçamento Com Des.'!$D$6:$D$136)</f>
        <v>260</v>
      </c>
      <c r="L129" s="168"/>
      <c r="M129" s="168"/>
      <c r="N129" s="102"/>
      <c r="O129" s="493"/>
      <c r="P129" s="170"/>
      <c r="Q129" s="174">
        <f t="shared" si="15"/>
        <v>0</v>
      </c>
    </row>
    <row r="130" spans="1:18" ht="15.75" thickBot="1">
      <c r="A130">
        <v>5915373</v>
      </c>
      <c r="B130" s="127" t="s">
        <v>463</v>
      </c>
      <c r="C130" s="104"/>
      <c r="D130" s="103" t="s">
        <v>464</v>
      </c>
      <c r="E130" s="103" t="s">
        <v>212</v>
      </c>
      <c r="F130" s="103" t="s">
        <v>436</v>
      </c>
      <c r="G130" s="104"/>
      <c r="H130" s="103" t="s">
        <v>449</v>
      </c>
      <c r="I130" s="146" t="s">
        <v>449</v>
      </c>
      <c r="J130" s="147"/>
      <c r="K130" s="173">
        <f>SUMIF('8. Orçamento Com Des.'!$A$6:$A$136,A130,'8. Orçamento Com Des.'!$D$6:$D$136)</f>
        <v>260</v>
      </c>
      <c r="L130" s="168"/>
      <c r="M130" s="168"/>
      <c r="N130" s="102"/>
      <c r="O130" s="493"/>
      <c r="P130" s="170"/>
      <c r="Q130" s="174">
        <f t="shared" si="15"/>
        <v>0</v>
      </c>
    </row>
    <row r="131" spans="1:18" ht="15.75" thickBot="1">
      <c r="A131">
        <v>5915373</v>
      </c>
      <c r="B131" s="125"/>
      <c r="C131" s="104"/>
      <c r="D131" s="146" t="s">
        <v>468</v>
      </c>
      <c r="E131" s="146"/>
      <c r="F131" s="146"/>
      <c r="G131" s="146"/>
      <c r="H131" s="146"/>
      <c r="I131" s="104"/>
      <c r="J131" s="130"/>
      <c r="K131" s="173">
        <f>SUMIF('8. Orçamento Com Des.'!$A$6:$A$136,A131,'8. Orçamento Com Des.'!$D$6:$D$136)</f>
        <v>260</v>
      </c>
      <c r="L131" s="168"/>
      <c r="M131" s="168"/>
      <c r="N131" s="102"/>
      <c r="O131" s="493"/>
      <c r="P131" s="170"/>
      <c r="Q131" s="174">
        <f t="shared" si="15"/>
        <v>0</v>
      </c>
    </row>
    <row r="132" spans="1:18" ht="15.75" thickBot="1">
      <c r="A132">
        <v>5915373</v>
      </c>
      <c r="B132" s="148" t="s">
        <v>469</v>
      </c>
      <c r="C132" s="146"/>
      <c r="D132" s="146" t="s">
        <v>212</v>
      </c>
      <c r="E132" s="146" t="s">
        <v>436</v>
      </c>
      <c r="F132" s="146" t="s">
        <v>470</v>
      </c>
      <c r="G132" s="146"/>
      <c r="H132" s="146"/>
      <c r="J132" s="147" t="s">
        <v>449</v>
      </c>
      <c r="K132" s="173">
        <f>SUMIF('8. Orçamento Com Des.'!$A$6:$A$136,A132,'8. Orçamento Com Des.'!$D$6:$D$136)</f>
        <v>260</v>
      </c>
      <c r="L132" s="168"/>
      <c r="M132" s="168"/>
      <c r="N132" s="102"/>
      <c r="O132" s="493"/>
      <c r="P132" s="170"/>
      <c r="Q132" s="174">
        <f t="shared" si="15"/>
        <v>0</v>
      </c>
    </row>
    <row r="133" spans="1:18" ht="15.75" thickBot="1">
      <c r="A133">
        <v>5915373</v>
      </c>
      <c r="B133" s="148"/>
      <c r="C133" s="146"/>
      <c r="D133" s="146"/>
      <c r="E133" s="146"/>
      <c r="F133" s="103" t="s">
        <v>471</v>
      </c>
      <c r="G133" s="103" t="s">
        <v>472</v>
      </c>
      <c r="H133" s="103" t="s">
        <v>473</v>
      </c>
      <c r="I133" s="104"/>
      <c r="J133" s="147"/>
      <c r="K133" s="173">
        <f>SUMIF('8. Orçamento Com Des.'!$A$6:$A$136,A133,'8. Orçamento Com Des.'!$D$6:$D$136)</f>
        <v>260</v>
      </c>
      <c r="L133" s="168"/>
      <c r="M133" s="168"/>
      <c r="N133" s="102"/>
      <c r="O133" s="493"/>
      <c r="P133" s="170"/>
      <c r="Q133" s="174">
        <f t="shared" si="15"/>
        <v>0</v>
      </c>
    </row>
    <row r="134" spans="1:18">
      <c r="A134">
        <v>5915373</v>
      </c>
      <c r="B134" s="129"/>
      <c r="D134" s="145" t="s">
        <v>480</v>
      </c>
      <c r="E134" s="145"/>
      <c r="F134" s="145"/>
      <c r="G134" s="145"/>
      <c r="H134" s="145"/>
      <c r="J134" s="111"/>
      <c r="K134" s="173">
        <f>SUMIF('8. Orçamento Com Des.'!$A$6:$A$136,A134,'8. Orçamento Com Des.'!$D$6:$D$136)</f>
        <v>260</v>
      </c>
      <c r="L134" s="168"/>
      <c r="M134" s="168"/>
      <c r="N134" s="102"/>
      <c r="O134" s="493"/>
      <c r="P134" s="170"/>
      <c r="Q134" s="174">
        <f t="shared" si="15"/>
        <v>0</v>
      </c>
    </row>
    <row r="135" spans="1:18" ht="15.75" thickBot="1">
      <c r="A135">
        <v>5915373</v>
      </c>
      <c r="B135" s="125"/>
      <c r="C135" s="104"/>
      <c r="D135" s="104"/>
      <c r="E135" s="104"/>
      <c r="F135" s="146" t="s">
        <v>481</v>
      </c>
      <c r="G135" s="146"/>
      <c r="H135" s="146"/>
      <c r="I135" s="104"/>
      <c r="J135" s="134">
        <f>J129</f>
        <v>16.975158324821248</v>
      </c>
      <c r="K135" s="178"/>
      <c r="L135" s="179"/>
      <c r="M135" s="179"/>
      <c r="N135" s="179"/>
      <c r="O135" s="179"/>
      <c r="P135" s="180"/>
      <c r="R135" s="177">
        <f>ROUND((SUM(Q116:Q134)/$K$116),2)</f>
        <v>16.98</v>
      </c>
    </row>
    <row r="136" spans="1:18" ht="15.75" thickBo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R136" s="101">
        <f>SUM(Q116:Q134)</f>
        <v>4413.5411644535243</v>
      </c>
    </row>
    <row r="137" spans="1:18" ht="23.25" thickBot="1">
      <c r="A137">
        <v>4507956</v>
      </c>
      <c r="B137" s="106" t="s">
        <v>395</v>
      </c>
      <c r="C137" s="107"/>
      <c r="D137" s="107"/>
      <c r="E137" s="107"/>
      <c r="F137" s="107"/>
      <c r="G137" s="107"/>
      <c r="H137" s="107"/>
      <c r="I137" s="107"/>
      <c r="J137" s="108" t="s">
        <v>396</v>
      </c>
    </row>
    <row r="138" spans="1:18" ht="18.75" thickTop="1">
      <c r="A138">
        <v>4507956</v>
      </c>
      <c r="B138" s="109" t="s">
        <v>397</v>
      </c>
      <c r="E138" s="110" t="s">
        <v>398</v>
      </c>
      <c r="J138" s="111"/>
    </row>
    <row r="139" spans="1:18" ht="15.75">
      <c r="A139">
        <v>4507956</v>
      </c>
      <c r="B139" s="112" t="s">
        <v>400</v>
      </c>
      <c r="E139" s="383">
        <v>45748</v>
      </c>
      <c r="H139" s="113" t="s">
        <v>401</v>
      </c>
      <c r="I139" s="139">
        <v>784.86</v>
      </c>
      <c r="J139" s="115" t="s">
        <v>454</v>
      </c>
    </row>
    <row r="140" spans="1:18" ht="16.5" thickBot="1">
      <c r="A140">
        <v>4507956</v>
      </c>
      <c r="B140" s="116">
        <v>4507956</v>
      </c>
      <c r="C140" s="149" t="s">
        <v>497</v>
      </c>
      <c r="D140" s="149"/>
      <c r="E140" s="149"/>
      <c r="F140" s="149"/>
      <c r="G140" s="149"/>
      <c r="H140" s="149"/>
      <c r="I140" s="150" t="s">
        <v>404</v>
      </c>
      <c r="J140" s="151"/>
    </row>
    <row r="141" spans="1:18" ht="15.75" thickBot="1">
      <c r="A141">
        <v>4507956</v>
      </c>
      <c r="B141" s="148" t="s">
        <v>405</v>
      </c>
      <c r="C141" s="146"/>
      <c r="D141" s="146" t="s">
        <v>212</v>
      </c>
      <c r="E141" s="146" t="s">
        <v>406</v>
      </c>
      <c r="F141" s="146"/>
      <c r="G141" s="146" t="s">
        <v>407</v>
      </c>
      <c r="H141" s="146"/>
      <c r="J141" s="117" t="s">
        <v>408</v>
      </c>
      <c r="K141" s="589" t="s">
        <v>276</v>
      </c>
      <c r="L141" s="590"/>
      <c r="M141" s="591"/>
      <c r="N141" s="592" t="s">
        <v>409</v>
      </c>
      <c r="O141" s="594" t="s">
        <v>410</v>
      </c>
      <c r="P141" s="595"/>
      <c r="Q141" s="598" t="s">
        <v>411</v>
      </c>
    </row>
    <row r="142" spans="1:18" ht="15.75" thickBot="1">
      <c r="A142">
        <v>4507956</v>
      </c>
      <c r="B142" s="148"/>
      <c r="C142" s="146"/>
      <c r="D142" s="146"/>
      <c r="E142" s="103" t="s">
        <v>412</v>
      </c>
      <c r="F142" s="103" t="s">
        <v>413</v>
      </c>
      <c r="G142" s="103" t="s">
        <v>414</v>
      </c>
      <c r="H142" s="103" t="s">
        <v>415</v>
      </c>
      <c r="I142" s="104"/>
      <c r="J142" s="118" t="s">
        <v>416</v>
      </c>
      <c r="K142" s="172" t="s">
        <v>417</v>
      </c>
      <c r="L142" s="600" t="s">
        <v>418</v>
      </c>
      <c r="M142" s="601"/>
      <c r="N142" s="593"/>
      <c r="O142" s="596"/>
      <c r="P142" s="597"/>
      <c r="Q142" s="599"/>
    </row>
    <row r="143" spans="1:18">
      <c r="A143">
        <v>4507956</v>
      </c>
      <c r="B143" s="119" t="s">
        <v>498</v>
      </c>
      <c r="C143" s="120" t="s">
        <v>499</v>
      </c>
      <c r="D143" s="121">
        <v>1</v>
      </c>
      <c r="E143" s="122">
        <v>0.6</v>
      </c>
      <c r="F143" s="122">
        <v>0.4</v>
      </c>
      <c r="G143" s="123">
        <f>VLOOKUP(B143,'EQ - COM DES.'!$A$1:$K$538,10,FALSE)</f>
        <v>11.0101</v>
      </c>
      <c r="H143" s="123">
        <f>VLOOKUP(B143,'EQ - COM DES.'!$A$1:$K$538,11,FALSE)</f>
        <v>0.50090000000000001</v>
      </c>
      <c r="J143" s="123">
        <f>ROUND((D143*E143*G143)+(D143*F143*H143),4)</f>
        <v>6.8064</v>
      </c>
      <c r="K143" s="494">
        <f>SUMIF('8. Orçamento Com Des.'!$A$6:$A$136,A143,'8. Orçamento Com Des.'!$D$6:$D$136)</f>
        <v>11274.12</v>
      </c>
      <c r="L143" s="492">
        <f>(D143*E143)</f>
        <v>0.6</v>
      </c>
      <c r="M143" s="492">
        <f>(D143*F143)</f>
        <v>0.4</v>
      </c>
      <c r="N143" s="496" t="str">
        <f>B143</f>
        <v>E9764</v>
      </c>
      <c r="O143" s="493">
        <f>(G143/$I$139)</f>
        <v>1.4028106923527761E-2</v>
      </c>
      <c r="P143" s="493">
        <f>(H143/$I$139)</f>
        <v>6.3820299161633921E-4</v>
      </c>
      <c r="Q143" s="491">
        <f>K143*((L143*O143)+(M143*P143))</f>
        <v>97.770807341946323</v>
      </c>
    </row>
    <row r="144" spans="1:18">
      <c r="A144">
        <v>4507956</v>
      </c>
      <c r="B144" s="119" t="s">
        <v>500</v>
      </c>
      <c r="C144" s="120" t="s">
        <v>501</v>
      </c>
      <c r="D144" s="121">
        <v>1</v>
      </c>
      <c r="E144" s="122">
        <v>0.6</v>
      </c>
      <c r="F144" s="122">
        <v>0.4</v>
      </c>
      <c r="G144" s="123">
        <f>VLOOKUP(B144,'EQ - COM DES.'!$A$1:$K$538,10,FALSE)</f>
        <v>0.16750000000000001</v>
      </c>
      <c r="H144" s="123">
        <f>VLOOKUP(B144,'EQ - COM DES.'!$A$1:$K$538,11,FALSE)</f>
        <v>0.1147</v>
      </c>
      <c r="J144" s="123">
        <f>ROUND((D144*E144*G144)+(D144*F144*H144),4)</f>
        <v>0.1464</v>
      </c>
      <c r="K144" s="173">
        <f>SUMIF('8. Orçamento Com Des.'!$A$6:$A$136,A144,'8. Orçamento Com Des.'!$D$6:$D$136)</f>
        <v>11274.12</v>
      </c>
      <c r="L144" s="168">
        <f>(D144*E144)</f>
        <v>0.6</v>
      </c>
      <c r="M144" s="168">
        <f>(D144*F144)</f>
        <v>0.4</v>
      </c>
      <c r="N144" s="102" t="str">
        <f>B144</f>
        <v>E9717</v>
      </c>
      <c r="O144" s="493">
        <f>(G144/$I$139)</f>
        <v>2.1341385724842649E-4</v>
      </c>
      <c r="P144" s="170">
        <f>(H144/$I$139)</f>
        <v>1.4614071299340009E-4</v>
      </c>
      <c r="Q144" s="174">
        <f>K144*((L144*O144)+(M144*P144))</f>
        <v>2.1026752358382388</v>
      </c>
    </row>
    <row r="145" spans="1:17" ht="15.75" thickBot="1">
      <c r="A145">
        <v>4507956</v>
      </c>
      <c r="B145" s="125"/>
      <c r="C145" s="104"/>
      <c r="D145" s="104"/>
      <c r="E145" s="104"/>
      <c r="F145" s="104"/>
      <c r="G145" s="104"/>
      <c r="H145" s="105" t="s">
        <v>433</v>
      </c>
      <c r="I145" s="104"/>
      <c r="J145" s="126">
        <f>SUM(J143:J144)</f>
        <v>6.9527999999999999</v>
      </c>
      <c r="K145" s="173">
        <f>SUMIF('8. Orçamento Com Des.'!$A$6:$A$136,A145,'8. Orçamento Com Des.'!$D$6:$D$136)</f>
        <v>11274.12</v>
      </c>
      <c r="L145" s="168"/>
      <c r="M145" s="168"/>
      <c r="N145" s="102"/>
      <c r="O145" s="493"/>
      <c r="P145" s="170"/>
      <c r="Q145" s="174"/>
    </row>
    <row r="146" spans="1:17" ht="15.75" thickBot="1">
      <c r="A146">
        <v>4507956</v>
      </c>
      <c r="B146" s="127" t="s">
        <v>435</v>
      </c>
      <c r="C146" s="104"/>
      <c r="D146" s="103" t="s">
        <v>212</v>
      </c>
      <c r="E146" s="103" t="s">
        <v>436</v>
      </c>
      <c r="F146" s="104"/>
      <c r="G146" s="103" t="s">
        <v>407</v>
      </c>
      <c r="H146" s="146" t="s">
        <v>437</v>
      </c>
      <c r="I146" s="146"/>
      <c r="J146" s="147"/>
      <c r="K146" s="173">
        <f>SUMIF('8. Orçamento Com Des.'!$A$6:$A$136,A146,'8. Orçamento Com Des.'!$D$6:$D$136)</f>
        <v>11274.12</v>
      </c>
      <c r="L146" s="168"/>
      <c r="M146" s="168"/>
      <c r="N146" s="102"/>
      <c r="O146" s="493"/>
      <c r="P146" s="170"/>
      <c r="Q146" s="174"/>
    </row>
    <row r="147" spans="1:17">
      <c r="A147">
        <v>4507956</v>
      </c>
      <c r="B147" s="119" t="s">
        <v>502</v>
      </c>
      <c r="C147" s="120" t="s">
        <v>503</v>
      </c>
      <c r="D147" s="121">
        <v>10</v>
      </c>
      <c r="E147" s="128" t="s">
        <v>222</v>
      </c>
      <c r="G147" s="123">
        <f>VLOOKUP(B147,'MO - COM DES.'!$A$1:$G$106,6,FALSE)</f>
        <v>22.078700000000001</v>
      </c>
      <c r="J147" s="123">
        <f>ROUND(D147*G147,4)</f>
        <v>220.78700000000001</v>
      </c>
      <c r="K147" s="173">
        <f>SUMIF('8. Orçamento Com Des.'!$A$6:$A$136,A147,'8. Orçamento Com Des.'!$D$6:$D$136)</f>
        <v>11274.12</v>
      </c>
      <c r="L147" s="168">
        <f>D147</f>
        <v>10</v>
      </c>
      <c r="M147" s="168"/>
      <c r="N147" s="102" t="str">
        <f>B147</f>
        <v>P9801</v>
      </c>
      <c r="O147" s="493">
        <f>G147/$I$139</f>
        <v>2.8130749433019901E-2</v>
      </c>
      <c r="P147" s="170"/>
      <c r="Q147" s="174">
        <f>K147*L147*O147</f>
        <v>3171.4944479779838</v>
      </c>
    </row>
    <row r="148" spans="1:17">
      <c r="A148">
        <v>4507956</v>
      </c>
      <c r="B148" s="119" t="s">
        <v>504</v>
      </c>
      <c r="C148" s="120" t="s">
        <v>505</v>
      </c>
      <c r="D148" s="121">
        <v>1</v>
      </c>
      <c r="E148" s="128" t="s">
        <v>222</v>
      </c>
      <c r="G148" s="123">
        <f>VLOOKUP(B148,'MO - COM DES.'!$A$1:$G$106,6,FALSE)</f>
        <v>30.586500000000001</v>
      </c>
      <c r="J148" s="123">
        <f>ROUND(D148*G148,4)</f>
        <v>30.586500000000001</v>
      </c>
      <c r="K148" s="173">
        <f>SUMIF('8. Orçamento Com Des.'!$A$6:$A$136,A148,'8. Orçamento Com Des.'!$D$6:$D$136)</f>
        <v>11274.12</v>
      </c>
      <c r="L148" s="168">
        <f>D148</f>
        <v>1</v>
      </c>
      <c r="M148" s="168"/>
      <c r="N148" s="102" t="str">
        <f>B148</f>
        <v>P9805</v>
      </c>
      <c r="O148" s="493">
        <f>G148/$I$139</f>
        <v>3.897064444614326E-2</v>
      </c>
      <c r="P148" s="170"/>
      <c r="Q148" s="174">
        <f>K148*L148*O148</f>
        <v>439.35972196315271</v>
      </c>
    </row>
    <row r="149" spans="1:17">
      <c r="A149">
        <v>4507956</v>
      </c>
      <c r="B149" s="129"/>
      <c r="D149" s="145" t="s">
        <v>440</v>
      </c>
      <c r="E149" s="145"/>
      <c r="F149" s="145"/>
      <c r="G149" s="145"/>
      <c r="H149" s="145"/>
      <c r="J149" s="124">
        <f>SUM(J147:J148)</f>
        <v>251.37350000000001</v>
      </c>
      <c r="K149" s="173">
        <f>SUMIF('8. Orçamento Com Des.'!$A$6:$A$136,A149,'8. Orçamento Com Des.'!$D$6:$D$136)</f>
        <v>11274.12</v>
      </c>
      <c r="L149" s="168"/>
      <c r="M149" s="168"/>
      <c r="N149" s="102"/>
      <c r="O149" s="493"/>
      <c r="P149" s="170"/>
      <c r="Q149" s="174"/>
    </row>
    <row r="150" spans="1:17" ht="15.75" thickBot="1">
      <c r="A150">
        <v>4507956</v>
      </c>
      <c r="B150" s="125"/>
      <c r="C150" s="104"/>
      <c r="D150" s="146" t="s">
        <v>442</v>
      </c>
      <c r="E150" s="146"/>
      <c r="F150" s="146"/>
      <c r="G150" s="146"/>
      <c r="H150" s="146"/>
      <c r="I150" s="104"/>
      <c r="J150" s="130">
        <f>J145+J149</f>
        <v>258.3263</v>
      </c>
      <c r="K150" s="173">
        <f>SUMIF('8. Orçamento Com Des.'!$A$6:$A$136,A150,'8. Orçamento Com Des.'!$D$6:$D$136)</f>
        <v>11274.12</v>
      </c>
      <c r="L150" s="168"/>
      <c r="M150" s="168"/>
      <c r="N150" s="102"/>
      <c r="O150" s="493"/>
      <c r="P150" s="170"/>
      <c r="Q150" s="174"/>
    </row>
    <row r="151" spans="1:17">
      <c r="A151">
        <v>4507956</v>
      </c>
      <c r="B151" s="129"/>
      <c r="D151" s="145" t="s">
        <v>444</v>
      </c>
      <c r="E151" s="145"/>
      <c r="F151" s="145"/>
      <c r="G151" s="145"/>
      <c r="H151" s="145"/>
      <c r="J151" s="131">
        <f>J150/I139</f>
        <v>0.32913678872665186</v>
      </c>
      <c r="K151" s="173">
        <f>SUMIF('8. Orçamento Com Des.'!$A$6:$A$136,A151,'8. Orçamento Com Des.'!$D$6:$D$136)</f>
        <v>11274.12</v>
      </c>
      <c r="L151" s="168"/>
      <c r="M151" s="168"/>
      <c r="N151" s="102"/>
      <c r="O151" s="493"/>
      <c r="P151" s="170"/>
      <c r="Q151" s="174"/>
    </row>
    <row r="152" spans="1:17">
      <c r="A152">
        <v>4507956</v>
      </c>
      <c r="B152" s="129"/>
      <c r="H152" s="132" t="s">
        <v>445</v>
      </c>
      <c r="J152" s="133" t="s">
        <v>377</v>
      </c>
      <c r="K152" s="173">
        <f>SUMIF('8. Orçamento Com Des.'!$A$6:$A$136,A152,'8. Orçamento Com Des.'!$D$6:$D$136)</f>
        <v>11274.12</v>
      </c>
      <c r="L152" s="168"/>
      <c r="M152" s="168"/>
      <c r="N152" s="102"/>
      <c r="O152" s="493"/>
      <c r="P152" s="170"/>
      <c r="Q152" s="174"/>
    </row>
    <row r="153" spans="1:17" ht="15.75" thickBot="1">
      <c r="A153">
        <v>4507956</v>
      </c>
      <c r="B153" s="125"/>
      <c r="C153" s="104"/>
      <c r="D153" s="104"/>
      <c r="E153" s="104"/>
      <c r="F153" s="104"/>
      <c r="G153" s="104"/>
      <c r="H153" s="105" t="s">
        <v>446</v>
      </c>
      <c r="I153" s="104"/>
      <c r="J153" s="130" t="s">
        <v>377</v>
      </c>
      <c r="K153" s="173">
        <f>SUMIF('8. Orçamento Com Des.'!$A$6:$A$136,A153,'8. Orçamento Com Des.'!$D$6:$D$136)</f>
        <v>11274.12</v>
      </c>
      <c r="L153" s="168"/>
      <c r="M153" s="168"/>
      <c r="N153" s="102"/>
      <c r="O153" s="493"/>
      <c r="P153" s="170"/>
      <c r="Q153" s="174"/>
    </row>
    <row r="154" spans="1:17" ht="15.75" thickBot="1">
      <c r="A154">
        <v>4507956</v>
      </c>
      <c r="B154" s="127" t="s">
        <v>447</v>
      </c>
      <c r="C154" s="104"/>
      <c r="D154" s="103" t="s">
        <v>212</v>
      </c>
      <c r="E154" s="103" t="s">
        <v>436</v>
      </c>
      <c r="F154" s="104"/>
      <c r="G154" s="103" t="s">
        <v>448</v>
      </c>
      <c r="H154" s="146" t="s">
        <v>449</v>
      </c>
      <c r="I154" s="146"/>
      <c r="J154" s="147"/>
      <c r="K154" s="173">
        <f>SUMIF('8. Orçamento Com Des.'!$A$6:$A$136,A154,'8. Orçamento Com Des.'!$D$6:$D$136)</f>
        <v>11274.12</v>
      </c>
      <c r="L154" s="168"/>
      <c r="M154" s="168"/>
      <c r="N154" s="102"/>
      <c r="O154" s="493"/>
      <c r="P154" s="170"/>
      <c r="Q154" s="174"/>
    </row>
    <row r="155" spans="1:17">
      <c r="A155">
        <v>4507956</v>
      </c>
      <c r="B155" s="119" t="s">
        <v>506</v>
      </c>
      <c r="C155" s="120" t="s">
        <v>507</v>
      </c>
      <c r="D155" s="121">
        <v>1.05</v>
      </c>
      <c r="E155" s="128" t="s">
        <v>454</v>
      </c>
      <c r="G155" s="123">
        <f>VLOOKUP(B155,MATERIAL!$A$1:$D$1678,4,FALSE)</f>
        <v>9.8036999999999992</v>
      </c>
      <c r="J155" s="123">
        <f>ROUND(D155*G155,4)</f>
        <v>10.293900000000001</v>
      </c>
      <c r="K155" s="173">
        <f>SUMIF('8. Orçamento Com Des.'!$A$6:$A$136,A155,'8. Orçamento Com Des.'!$D$6:$D$136)</f>
        <v>11274.12</v>
      </c>
      <c r="L155" s="168">
        <f>D155</f>
        <v>1.05</v>
      </c>
      <c r="M155" s="168"/>
      <c r="N155" s="102" t="str">
        <f>B155</f>
        <v>M0427</v>
      </c>
      <c r="O155" s="493">
        <f>G155</f>
        <v>9.8036999999999992</v>
      </c>
      <c r="P155" s="170"/>
      <c r="Q155" s="174">
        <f t="shared" ref="Q155:Q166" si="16">K155*L155*O155</f>
        <v>116054.4947562</v>
      </c>
    </row>
    <row r="156" spans="1:17">
      <c r="A156">
        <v>4507956</v>
      </c>
      <c r="B156" s="119" t="s">
        <v>508</v>
      </c>
      <c r="C156" s="120" t="s">
        <v>509</v>
      </c>
      <c r="D156" s="121">
        <v>4.6999999999999999E-4</v>
      </c>
      <c r="E156" s="128" t="s">
        <v>335</v>
      </c>
      <c r="G156" s="123">
        <f>VLOOKUP(B156,MATERIAL!$A$1:$D$1678,4,FALSE)</f>
        <v>19.090299999999999</v>
      </c>
      <c r="J156" s="123">
        <f>ROUND(D156*G156,4)</f>
        <v>8.9999999999999993E-3</v>
      </c>
      <c r="K156" s="173">
        <f>SUMIF('8. Orçamento Com Des.'!$A$6:$A$136,A156,'8. Orçamento Com Des.'!$D$6:$D$136)</f>
        <v>11274.12</v>
      </c>
      <c r="L156" s="168">
        <f>D156</f>
        <v>4.6999999999999999E-4</v>
      </c>
      <c r="M156" s="168"/>
      <c r="N156" s="102" t="str">
        <f>B156</f>
        <v>M0076</v>
      </c>
      <c r="O156" s="493">
        <f>G156</f>
        <v>19.090299999999999</v>
      </c>
      <c r="P156" s="170"/>
      <c r="Q156" s="174">
        <f t="shared" si="16"/>
        <v>101.15637652692</v>
      </c>
    </row>
    <row r="157" spans="1:17" ht="15.75" thickBot="1">
      <c r="A157">
        <v>4507956</v>
      </c>
      <c r="B157" s="119"/>
      <c r="C157" s="128"/>
      <c r="D157" s="145" t="s">
        <v>459</v>
      </c>
      <c r="E157" s="145"/>
      <c r="F157" s="145"/>
      <c r="G157" s="145"/>
      <c r="H157" s="145"/>
      <c r="I157" s="128"/>
      <c r="J157" s="124">
        <f>SUM(J155:J156)</f>
        <v>10.302900000000001</v>
      </c>
      <c r="K157" s="173">
        <f>SUMIF('8. Orçamento Com Des.'!$A$6:$A$136,A157,'8. Orçamento Com Des.'!$D$6:$D$136)</f>
        <v>11274.12</v>
      </c>
      <c r="L157" s="168"/>
      <c r="M157" s="168"/>
      <c r="N157" s="102"/>
      <c r="O157" s="493"/>
      <c r="P157" s="170"/>
      <c r="Q157" s="174">
        <f t="shared" si="16"/>
        <v>0</v>
      </c>
    </row>
    <row r="158" spans="1:17" ht="15.75" thickBot="1">
      <c r="A158">
        <v>4507956</v>
      </c>
      <c r="B158" s="384" t="s">
        <v>460</v>
      </c>
      <c r="C158" s="385"/>
      <c r="D158" s="386" t="s">
        <v>212</v>
      </c>
      <c r="E158" s="386" t="s">
        <v>436</v>
      </c>
      <c r="F158" s="385"/>
      <c r="G158" s="386" t="s">
        <v>449</v>
      </c>
      <c r="H158" s="387" t="s">
        <v>449</v>
      </c>
      <c r="I158" s="387"/>
      <c r="J158" s="388"/>
      <c r="K158" s="173">
        <f>SUMIF('8. Orçamento Com Des.'!$A$6:$A$136,A158,'8. Orçamento Com Des.'!$D$6:$D$136)</f>
        <v>11274.12</v>
      </c>
      <c r="L158" s="168"/>
      <c r="M158" s="168"/>
      <c r="N158" s="102"/>
      <c r="O158" s="493"/>
      <c r="P158" s="170"/>
      <c r="Q158" s="174">
        <f t="shared" si="16"/>
        <v>0</v>
      </c>
    </row>
    <row r="159" spans="1:17">
      <c r="A159">
        <v>4507956</v>
      </c>
      <c r="B159" s="232">
        <v>4516138</v>
      </c>
      <c r="C159" s="233" t="s">
        <v>510</v>
      </c>
      <c r="D159" s="234">
        <v>2.6800000000000001E-3</v>
      </c>
      <c r="E159" s="218" t="s">
        <v>454</v>
      </c>
      <c r="F159" s="216"/>
      <c r="G159" s="235">
        <f>VLOOKUP(B159,'SICRO 04.25'!$A$1:$D$6492,4,FALSE)</f>
        <v>9.66</v>
      </c>
      <c r="H159" s="216"/>
      <c r="I159" s="216"/>
      <c r="J159" s="123">
        <f>ROUND(D159*G159,4)</f>
        <v>2.5899999999999999E-2</v>
      </c>
      <c r="K159" s="173">
        <f>SUMIF('8. Orçamento Com Des.'!$A$6:$A$136,A159,'8. Orçamento Com Des.'!$D$6:$D$136)</f>
        <v>11274.12</v>
      </c>
      <c r="L159" s="168">
        <f>D159</f>
        <v>2.6800000000000001E-3</v>
      </c>
      <c r="M159" s="168"/>
      <c r="N159" s="102">
        <f>B159</f>
        <v>4516138</v>
      </c>
      <c r="O159" s="493">
        <f>G159</f>
        <v>9.66</v>
      </c>
      <c r="P159" s="170"/>
      <c r="Q159" s="174">
        <f t="shared" si="16"/>
        <v>291.87343785600007</v>
      </c>
    </row>
    <row r="160" spans="1:17" ht="15.75" thickBot="1">
      <c r="A160">
        <v>4507956</v>
      </c>
      <c r="B160" s="220"/>
      <c r="C160" s="221"/>
      <c r="D160" s="215" t="s">
        <v>461</v>
      </c>
      <c r="E160" s="215"/>
      <c r="F160" s="215"/>
      <c r="G160" s="215"/>
      <c r="H160" s="215"/>
      <c r="I160" s="221"/>
      <c r="J160" s="222">
        <f>J159</f>
        <v>2.5899999999999999E-2</v>
      </c>
      <c r="K160" s="173">
        <f>SUMIF('8. Orçamento Com Des.'!$A$6:$A$136,A160,'8. Orçamento Com Des.'!$D$6:$D$136)</f>
        <v>11274.12</v>
      </c>
      <c r="L160" s="168"/>
      <c r="M160" s="168"/>
      <c r="N160" s="102"/>
      <c r="O160" s="493"/>
      <c r="P160" s="170"/>
      <c r="Q160" s="174">
        <f t="shared" si="16"/>
        <v>0</v>
      </c>
    </row>
    <row r="161" spans="1:18" ht="15.75" thickBot="1">
      <c r="A161">
        <v>4507956</v>
      </c>
      <c r="B161" s="125"/>
      <c r="C161" s="104"/>
      <c r="D161" s="104"/>
      <c r="E161" s="104"/>
      <c r="F161" s="104"/>
      <c r="G161" s="104"/>
      <c r="H161" s="105" t="s">
        <v>462</v>
      </c>
      <c r="I161" s="104"/>
      <c r="J161" s="130">
        <f>J151+J157+J160</f>
        <v>10.657936788726653</v>
      </c>
      <c r="K161" s="173">
        <f>SUMIF('8. Orçamento Com Des.'!$A$6:$A$136,A161,'8. Orçamento Com Des.'!$D$6:$D$136)</f>
        <v>11274.12</v>
      </c>
      <c r="L161" s="168"/>
      <c r="M161" s="168"/>
      <c r="N161" s="102"/>
      <c r="O161" s="493"/>
      <c r="P161" s="170"/>
      <c r="Q161" s="174">
        <f t="shared" si="16"/>
        <v>0</v>
      </c>
    </row>
    <row r="162" spans="1:18" ht="15.75" thickBot="1">
      <c r="A162">
        <v>4507956</v>
      </c>
      <c r="B162" s="127" t="s">
        <v>463</v>
      </c>
      <c r="C162" s="104"/>
      <c r="D162" s="103" t="s">
        <v>464</v>
      </c>
      <c r="E162" s="103" t="s">
        <v>212</v>
      </c>
      <c r="F162" s="103" t="s">
        <v>436</v>
      </c>
      <c r="G162" s="104"/>
      <c r="H162" s="103" t="s">
        <v>449</v>
      </c>
      <c r="I162" s="146" t="s">
        <v>449</v>
      </c>
      <c r="J162" s="147"/>
      <c r="K162" s="173">
        <f>SUMIF('8. Orçamento Com Des.'!$A$6:$A$136,A162,'8. Orçamento Com Des.'!$D$6:$D$136)</f>
        <v>11274.12</v>
      </c>
      <c r="L162" s="168"/>
      <c r="M162" s="168"/>
      <c r="N162" s="102"/>
      <c r="O162" s="493"/>
      <c r="P162" s="170"/>
      <c r="Q162" s="174">
        <f t="shared" si="16"/>
        <v>0</v>
      </c>
    </row>
    <row r="163" spans="1:18">
      <c r="A163">
        <v>4507956</v>
      </c>
      <c r="B163" s="119" t="s">
        <v>506</v>
      </c>
      <c r="C163" s="120" t="s">
        <v>511</v>
      </c>
      <c r="D163" s="128">
        <v>5915015</v>
      </c>
      <c r="E163" s="121">
        <v>1.0499999999999999E-3</v>
      </c>
      <c r="F163" s="128" t="s">
        <v>466</v>
      </c>
      <c r="H163" s="123">
        <f>VLOOKUP(D163,'SICRO 04.25'!$A$1:$D$6492,4,FALSE)</f>
        <v>19.84</v>
      </c>
      <c r="J163" s="124">
        <f>ROUND(E163*H163,4)</f>
        <v>2.0799999999999999E-2</v>
      </c>
      <c r="K163" s="173">
        <f>SUMIF('8. Orçamento Com Des.'!$A$6:$A$136,A163,'8. Orçamento Com Des.'!$D$6:$D$136)</f>
        <v>11274.12</v>
      </c>
      <c r="L163" s="168">
        <f>E163</f>
        <v>1.0499999999999999E-3</v>
      </c>
      <c r="M163" s="168"/>
      <c r="N163" s="102">
        <f>D163</f>
        <v>5915015</v>
      </c>
      <c r="O163" s="493">
        <f>H163</f>
        <v>19.84</v>
      </c>
      <c r="P163" s="170"/>
      <c r="Q163" s="174">
        <f t="shared" si="16"/>
        <v>234.86246783999999</v>
      </c>
    </row>
    <row r="164" spans="1:18" ht="15.75" thickBot="1">
      <c r="A164">
        <v>4507956</v>
      </c>
      <c r="B164" s="125"/>
      <c r="C164" s="104"/>
      <c r="D164" s="146" t="s">
        <v>468</v>
      </c>
      <c r="E164" s="146"/>
      <c r="F164" s="146"/>
      <c r="G164" s="146"/>
      <c r="H164" s="146"/>
      <c r="I164" s="104"/>
      <c r="J164" s="130">
        <f>J163</f>
        <v>2.0799999999999999E-2</v>
      </c>
      <c r="K164" s="173">
        <f>SUMIF('8. Orçamento Com Des.'!$A$6:$A$136,A164,'8. Orçamento Com Des.'!$D$6:$D$136)</f>
        <v>11274.12</v>
      </c>
      <c r="L164" s="168"/>
      <c r="M164" s="168"/>
      <c r="N164" s="102"/>
      <c r="O164" s="493"/>
      <c r="P164" s="170"/>
      <c r="Q164" s="174">
        <f t="shared" si="16"/>
        <v>0</v>
      </c>
    </row>
    <row r="165" spans="1:18" ht="15.75" thickBot="1">
      <c r="A165">
        <v>4507956</v>
      </c>
      <c r="B165" s="148" t="s">
        <v>469</v>
      </c>
      <c r="C165" s="146"/>
      <c r="D165" s="146" t="s">
        <v>212</v>
      </c>
      <c r="E165" s="146" t="s">
        <v>436</v>
      </c>
      <c r="F165" s="146" t="s">
        <v>470</v>
      </c>
      <c r="G165" s="146"/>
      <c r="H165" s="146"/>
      <c r="J165" s="147" t="s">
        <v>449</v>
      </c>
      <c r="K165" s="173">
        <f>SUMIF('8. Orçamento Com Des.'!$A$6:$A$136,A165,'8. Orçamento Com Des.'!$D$6:$D$136)</f>
        <v>11274.12</v>
      </c>
      <c r="L165" s="168"/>
      <c r="M165" s="168"/>
      <c r="N165" s="102"/>
      <c r="O165" s="493"/>
      <c r="P165" s="170"/>
      <c r="Q165" s="174">
        <f t="shared" si="16"/>
        <v>0</v>
      </c>
    </row>
    <row r="166" spans="1:18" ht="15.75" thickBot="1">
      <c r="A166">
        <v>4507956</v>
      </c>
      <c r="B166" s="148"/>
      <c r="C166" s="146"/>
      <c r="D166" s="146"/>
      <c r="E166" s="146"/>
      <c r="F166" s="103" t="s">
        <v>471</v>
      </c>
      <c r="G166" s="103" t="s">
        <v>472</v>
      </c>
      <c r="H166" s="103" t="s">
        <v>473</v>
      </c>
      <c r="I166" s="104"/>
      <c r="J166" s="147"/>
      <c r="K166" s="173">
        <f>SUMIF('8. Orçamento Com Des.'!$A$6:$A$136,A166,'8. Orçamento Com Des.'!$D$6:$D$136)</f>
        <v>11274.12</v>
      </c>
      <c r="L166" s="168"/>
      <c r="M166" s="168"/>
      <c r="N166" s="102"/>
      <c r="O166" s="493"/>
      <c r="P166" s="170"/>
      <c r="Q166" s="174">
        <f t="shared" si="16"/>
        <v>0</v>
      </c>
    </row>
    <row r="167" spans="1:18">
      <c r="A167">
        <v>4507956</v>
      </c>
      <c r="B167" s="119" t="s">
        <v>506</v>
      </c>
      <c r="C167" s="120" t="s">
        <v>511</v>
      </c>
      <c r="D167" s="121">
        <v>1.0499999999999999E-3</v>
      </c>
      <c r="E167" s="128" t="s">
        <v>228</v>
      </c>
      <c r="F167" s="128" t="s">
        <v>512</v>
      </c>
      <c r="G167" s="128" t="s">
        <v>513</v>
      </c>
      <c r="H167" s="128" t="s">
        <v>514</v>
      </c>
      <c r="J167" s="111"/>
      <c r="K167" s="173">
        <f>SUMIF('8. Orçamento Com Des.'!$A$6:$A$136,A167,'8. Orçamento Com Des.'!$D$6:$D$136)</f>
        <v>11274.12</v>
      </c>
      <c r="L167" s="168">
        <f>D167*'3. DMT'!$V$2</f>
        <v>0.17324999999999999</v>
      </c>
      <c r="M167" s="168">
        <f>K167*L167</f>
        <v>1953.2412899999999</v>
      </c>
      <c r="N167" s="102" t="str">
        <f>H167</f>
        <v>5915014</v>
      </c>
      <c r="O167" s="493">
        <f>W55</f>
        <v>1.292802000922411</v>
      </c>
      <c r="P167" s="170"/>
      <c r="Q167" s="174"/>
    </row>
    <row r="168" spans="1:18">
      <c r="A168">
        <v>4507956</v>
      </c>
      <c r="B168" s="129"/>
      <c r="D168" s="145" t="s">
        <v>480</v>
      </c>
      <c r="E168" s="145"/>
      <c r="F168" s="145"/>
      <c r="G168" s="145"/>
      <c r="H168" s="145"/>
      <c r="J168" s="111"/>
      <c r="K168" s="173">
        <f>SUMIF('8. Orçamento Com Des.'!$A$6:$A$136,A168,'8. Orçamento Com Des.'!$D$6:$D$136)</f>
        <v>11274.12</v>
      </c>
      <c r="L168" s="168"/>
      <c r="M168" s="168"/>
      <c r="N168" s="102"/>
      <c r="O168" s="493"/>
      <c r="P168" s="170"/>
      <c r="Q168" s="174">
        <f>K168*L168*O168</f>
        <v>0</v>
      </c>
    </row>
    <row r="169" spans="1:18" ht="15.75" thickBot="1">
      <c r="A169">
        <v>4507956</v>
      </c>
      <c r="B169" s="140"/>
      <c r="C169" s="137"/>
      <c r="D169" s="137"/>
      <c r="E169" s="137"/>
      <c r="F169" s="152" t="s">
        <v>481</v>
      </c>
      <c r="G169" s="152"/>
      <c r="H169" s="152"/>
      <c r="I169" s="137"/>
      <c r="J169" s="141">
        <f>J161+J164</f>
        <v>10.678736788726653</v>
      </c>
      <c r="K169" s="178"/>
      <c r="L169" s="179"/>
      <c r="M169" s="179"/>
      <c r="N169" s="179"/>
      <c r="O169" s="179"/>
      <c r="P169" s="180"/>
      <c r="R169" s="177">
        <f>ROUND((SUM(Q143:Q168)/$K$143),2)</f>
        <v>10.68</v>
      </c>
    </row>
    <row r="170" spans="1:18" ht="16.5" thickTop="1" thickBot="1">
      <c r="A170">
        <v>4507956</v>
      </c>
      <c r="B170" s="142" t="s">
        <v>515</v>
      </c>
      <c r="C170" s="143"/>
      <c r="D170" s="143"/>
      <c r="E170" s="143"/>
      <c r="F170" s="143"/>
      <c r="G170" s="143"/>
      <c r="H170" s="143"/>
      <c r="I170" s="143"/>
      <c r="J170" s="144"/>
      <c r="R170" s="101">
        <f>SUM(Q143:Q168)</f>
        <v>120393.11469094185</v>
      </c>
    </row>
    <row r="171" spans="1:18" ht="15.75" thickBo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</row>
    <row r="172" spans="1:18" ht="23.25" thickBot="1">
      <c r="A172">
        <v>4507835</v>
      </c>
      <c r="B172" s="106" t="s">
        <v>395</v>
      </c>
      <c r="C172" s="107"/>
      <c r="D172" s="107"/>
      <c r="E172" s="107"/>
      <c r="F172" s="107"/>
      <c r="G172" s="107"/>
      <c r="H172" s="107"/>
      <c r="I172" s="107"/>
      <c r="J172" s="108" t="s">
        <v>396</v>
      </c>
    </row>
    <row r="173" spans="1:18" ht="18.75" thickTop="1">
      <c r="A173">
        <v>4507835</v>
      </c>
      <c r="B173" s="109" t="s">
        <v>397</v>
      </c>
      <c r="E173" s="110" t="s">
        <v>398</v>
      </c>
      <c r="J173" s="111"/>
    </row>
    <row r="174" spans="1:18" ht="15.75">
      <c r="A174">
        <v>4507835</v>
      </c>
      <c r="B174" s="112" t="s">
        <v>400</v>
      </c>
      <c r="E174" s="383">
        <v>45748</v>
      </c>
      <c r="H174" s="113" t="s">
        <v>401</v>
      </c>
      <c r="I174" s="139">
        <v>19.05</v>
      </c>
      <c r="J174" s="115" t="s">
        <v>346</v>
      </c>
    </row>
    <row r="175" spans="1:18" ht="39.75" customHeight="1" thickBot="1">
      <c r="A175">
        <v>4507835</v>
      </c>
      <c r="B175" s="116">
        <v>4507835</v>
      </c>
      <c r="C175" s="149" t="s">
        <v>516</v>
      </c>
      <c r="D175" s="149"/>
      <c r="E175" s="149"/>
      <c r="F175" s="149"/>
      <c r="G175" s="149"/>
      <c r="H175" s="149"/>
      <c r="I175" s="150" t="s">
        <v>404</v>
      </c>
      <c r="J175" s="151"/>
    </row>
    <row r="176" spans="1:18" ht="15.75" thickBot="1">
      <c r="A176">
        <v>4507835</v>
      </c>
      <c r="B176" s="148" t="s">
        <v>405</v>
      </c>
      <c r="C176" s="146"/>
      <c r="D176" s="146" t="s">
        <v>212</v>
      </c>
      <c r="E176" s="146" t="s">
        <v>406</v>
      </c>
      <c r="F176" s="146"/>
      <c r="G176" s="146" t="s">
        <v>407</v>
      </c>
      <c r="H176" s="146"/>
      <c r="I176" s="239"/>
      <c r="J176" s="240" t="s">
        <v>408</v>
      </c>
      <c r="K176" s="589" t="s">
        <v>276</v>
      </c>
      <c r="L176" s="590"/>
      <c r="M176" s="591"/>
      <c r="N176" s="592" t="s">
        <v>409</v>
      </c>
      <c r="O176" s="594" t="s">
        <v>410</v>
      </c>
      <c r="P176" s="595"/>
      <c r="Q176" s="598" t="s">
        <v>411</v>
      </c>
    </row>
    <row r="177" spans="1:17" ht="15.75" thickBot="1">
      <c r="A177">
        <v>4507835</v>
      </c>
      <c r="B177" s="148"/>
      <c r="C177" s="146"/>
      <c r="D177" s="146"/>
      <c r="E177" s="103" t="s">
        <v>412</v>
      </c>
      <c r="F177" s="103" t="s">
        <v>413</v>
      </c>
      <c r="G177" s="103" t="s">
        <v>414</v>
      </c>
      <c r="H177" s="103" t="s">
        <v>415</v>
      </c>
      <c r="I177" s="104"/>
      <c r="J177" s="118" t="s">
        <v>416</v>
      </c>
      <c r="K177" s="172" t="s">
        <v>417</v>
      </c>
      <c r="L177" s="600" t="s">
        <v>418</v>
      </c>
      <c r="M177" s="601"/>
      <c r="N177" s="593"/>
      <c r="O177" s="596"/>
      <c r="P177" s="597"/>
      <c r="Q177" s="599"/>
    </row>
    <row r="178" spans="1:17">
      <c r="A178">
        <v>4507835</v>
      </c>
      <c r="B178" s="119" t="s">
        <v>517</v>
      </c>
      <c r="C178" s="120" t="s">
        <v>518</v>
      </c>
      <c r="D178" s="121">
        <v>9.8019999999999996E-2</v>
      </c>
      <c r="E178" s="122">
        <v>1</v>
      </c>
      <c r="F178" s="122">
        <v>0</v>
      </c>
      <c r="G178" s="123">
        <f>VLOOKUP(B178,'EQ - COM DES.'!$A$1:$K$538,10,FALSE)</f>
        <v>5.5576999999999996</v>
      </c>
      <c r="H178" s="123">
        <f>VLOOKUP(B178,'EQ - COM DES.'!$A$1:$K$538,11,FALSE)</f>
        <v>3.2490000000000001</v>
      </c>
      <c r="J178" s="123">
        <f>ROUND((D178*E178*G178)+(D178*F178*H178),4)</f>
        <v>0.54479999999999995</v>
      </c>
      <c r="K178" s="494">
        <f>SUMIF('8. Orçamento Com Des.'!$A$6:$A$136,A178,'8. Orçamento Com Des.'!$D$6:$D$136)</f>
        <v>1215</v>
      </c>
      <c r="L178" s="492">
        <f>(D178*E178)</f>
        <v>9.8019999999999996E-2</v>
      </c>
      <c r="M178" s="492">
        <f>(D178*F178)</f>
        <v>0</v>
      </c>
      <c r="N178" s="496" t="str">
        <f>B178</f>
        <v>E9026</v>
      </c>
      <c r="O178" s="493">
        <f t="shared" ref="O178:P180" si="17">(G178/$I$174)</f>
        <v>0.29174278215223093</v>
      </c>
      <c r="P178" s="493">
        <f t="shared" si="17"/>
        <v>0.1705511811023622</v>
      </c>
      <c r="Q178" s="491">
        <f>K178*((L178*O178)+(M178*P178))</f>
        <v>34.744902420472435</v>
      </c>
    </row>
    <row r="179" spans="1:17">
      <c r="A179">
        <v>4507835</v>
      </c>
      <c r="B179" s="119" t="s">
        <v>498</v>
      </c>
      <c r="C179" s="120" t="s">
        <v>499</v>
      </c>
      <c r="D179" s="121">
        <v>9.8019999999999996E-2</v>
      </c>
      <c r="E179" s="122">
        <v>1</v>
      </c>
      <c r="F179" s="122">
        <v>0</v>
      </c>
      <c r="G179" s="123">
        <f>VLOOKUP(B179,'EQ - COM DES.'!$A$1:$K$538,10,FALSE)</f>
        <v>11.0101</v>
      </c>
      <c r="H179" s="123">
        <f>VLOOKUP(B179,'EQ - COM DES.'!$A$1:$K$538,11,FALSE)</f>
        <v>0.50090000000000001</v>
      </c>
      <c r="J179" s="123">
        <f>ROUND((D179*E179*G179)+(D179*F179*H179),4)</f>
        <v>1.0791999999999999</v>
      </c>
      <c r="K179" s="494">
        <f>SUMIF('8. Orçamento Com Des.'!$A$6:$A$136,A179,'8. Orçamento Com Des.'!$D$6:$D$136)</f>
        <v>1215</v>
      </c>
      <c r="L179" s="492">
        <f>(D179*E179)</f>
        <v>9.8019999999999996E-2</v>
      </c>
      <c r="M179" s="492">
        <f>(D179*F179)</f>
        <v>0</v>
      </c>
      <c r="N179" s="496" t="str">
        <f>B179</f>
        <v>E9764</v>
      </c>
      <c r="O179" s="493">
        <f t="shared" si="17"/>
        <v>0.57795800524934382</v>
      </c>
      <c r="P179" s="493">
        <f t="shared" si="17"/>
        <v>2.6293963254593176E-2</v>
      </c>
      <c r="Q179" s="491">
        <f>K179*((L179*O179)+(M179*P179))</f>
        <v>68.831504064566914</v>
      </c>
    </row>
    <row r="180" spans="1:17">
      <c r="A180">
        <v>4507835</v>
      </c>
      <c r="B180" s="119" t="s">
        <v>519</v>
      </c>
      <c r="C180" s="120" t="s">
        <v>520</v>
      </c>
      <c r="D180" s="121">
        <v>9.8019999999999996E-2</v>
      </c>
      <c r="E180" s="122">
        <v>1</v>
      </c>
      <c r="F180" s="122">
        <v>0</v>
      </c>
      <c r="G180" s="123">
        <f>VLOOKUP(B180,'EQ - COM DES.'!$A$1:$K$538,10,FALSE)</f>
        <v>24.188600000000001</v>
      </c>
      <c r="H180" s="123">
        <f>VLOOKUP(B180,'EQ - COM DES.'!$A$1:$K$538,11,FALSE)</f>
        <v>23.6035</v>
      </c>
      <c r="J180" s="123">
        <f>ROUND((D180*E180*G180)+(D180*F180*H180),4)</f>
        <v>2.371</v>
      </c>
      <c r="K180" s="494">
        <f>SUMIF('8. Orçamento Com Des.'!$A$6:$A$136,A180,'8. Orçamento Com Des.'!$D$6:$D$136)</f>
        <v>1215</v>
      </c>
      <c r="L180" s="492">
        <f>(D180*E180)</f>
        <v>9.8019999999999996E-2</v>
      </c>
      <c r="M180" s="492">
        <f>(D180*F180)</f>
        <v>0</v>
      </c>
      <c r="N180" s="496" t="str">
        <f>B180</f>
        <v>E9024</v>
      </c>
      <c r="O180" s="493">
        <f t="shared" si="17"/>
        <v>1.2697427821522309</v>
      </c>
      <c r="P180" s="493">
        <f t="shared" si="17"/>
        <v>1.239028871391076</v>
      </c>
      <c r="Q180" s="491">
        <f>K180*((L180*O180)+(M180*P180))</f>
        <v>151.21912782047244</v>
      </c>
    </row>
    <row r="181" spans="1:17" ht="15.75" thickBot="1">
      <c r="A181">
        <v>4507835</v>
      </c>
      <c r="B181" s="125"/>
      <c r="C181" s="104"/>
      <c r="D181" s="104"/>
      <c r="E181" s="104"/>
      <c r="F181" s="104"/>
      <c r="G181" s="104"/>
      <c r="H181" s="105" t="s">
        <v>433</v>
      </c>
      <c r="I181" s="104"/>
      <c r="J181" s="126">
        <f>SUM(J178:J180)</f>
        <v>3.9950000000000001</v>
      </c>
      <c r="K181" s="494">
        <f>SUMIF('8. Orçamento Com Des.'!$A$6:$A$136,A181,'8. Orçamento Com Des.'!$D$6:$D$136)</f>
        <v>1215</v>
      </c>
      <c r="L181" s="492"/>
      <c r="M181" s="492"/>
      <c r="N181" s="496"/>
      <c r="O181" s="493"/>
      <c r="P181" s="493"/>
      <c r="Q181" s="491"/>
    </row>
    <row r="182" spans="1:17" ht="15.75" thickBot="1">
      <c r="A182">
        <v>4507835</v>
      </c>
      <c r="B182" s="127" t="s">
        <v>435</v>
      </c>
      <c r="C182" s="104"/>
      <c r="D182" s="103" t="s">
        <v>212</v>
      </c>
      <c r="E182" s="103" t="s">
        <v>436</v>
      </c>
      <c r="F182" s="104"/>
      <c r="G182" s="103" t="s">
        <v>407</v>
      </c>
      <c r="H182" s="146" t="s">
        <v>437</v>
      </c>
      <c r="I182" s="146"/>
      <c r="J182" s="147"/>
      <c r="K182" s="494">
        <f>SUMIF('8. Orçamento Com Des.'!$A$6:$A$136,A182,'8. Orçamento Com Des.'!$D$6:$D$136)</f>
        <v>1215</v>
      </c>
      <c r="L182" s="492"/>
      <c r="M182" s="492"/>
      <c r="N182" s="496"/>
      <c r="O182" s="493"/>
      <c r="P182" s="493"/>
      <c r="Q182" s="491"/>
    </row>
    <row r="183" spans="1:17">
      <c r="A183">
        <v>4507835</v>
      </c>
      <c r="B183" s="119" t="s">
        <v>502</v>
      </c>
      <c r="C183" s="120" t="s">
        <v>503</v>
      </c>
      <c r="D183" s="121">
        <v>6</v>
      </c>
      <c r="E183" s="128" t="s">
        <v>222</v>
      </c>
      <c r="G183" s="123">
        <f>VLOOKUP(B183,'MO - COM DES.'!$A$1:$G$106,6,FALSE)</f>
        <v>22.078700000000001</v>
      </c>
      <c r="J183" s="123">
        <f>ROUND(D183*G183,4)</f>
        <v>132.47219999999999</v>
      </c>
      <c r="K183" s="494">
        <f>SUMIF('8. Orçamento Com Des.'!$A$6:$A$136,A183,'8. Orçamento Com Des.'!$D$6:$D$136)</f>
        <v>1215</v>
      </c>
      <c r="L183" s="492">
        <f>D183</f>
        <v>6</v>
      </c>
      <c r="M183" s="492"/>
      <c r="N183" s="496" t="str">
        <f>B183</f>
        <v>P9801</v>
      </c>
      <c r="O183" s="493">
        <f>(G183/$I$174)</f>
        <v>1.1589868766404199</v>
      </c>
      <c r="P183" s="493"/>
      <c r="Q183" s="491">
        <f>K183*L183*O183</f>
        <v>8449.0143307086601</v>
      </c>
    </row>
    <row r="184" spans="1:17">
      <c r="A184">
        <v>4507835</v>
      </c>
      <c r="B184" s="119" t="s">
        <v>504</v>
      </c>
      <c r="C184" s="120" t="s">
        <v>505</v>
      </c>
      <c r="D184" s="121">
        <v>2</v>
      </c>
      <c r="E184" s="128" t="s">
        <v>222</v>
      </c>
      <c r="G184" s="123">
        <f>VLOOKUP(B184,'MO - COM DES.'!$A$1:$G$106,6,FALSE)</f>
        <v>30.586500000000001</v>
      </c>
      <c r="J184" s="123">
        <f>ROUND(D184*G184,4)</f>
        <v>61.173000000000002</v>
      </c>
      <c r="K184" s="494">
        <f>SUMIF('8. Orçamento Com Des.'!$A$6:$A$136,A184,'8. Orçamento Com Des.'!$D$6:$D$136)</f>
        <v>1215</v>
      </c>
      <c r="L184" s="492">
        <f>D184</f>
        <v>2</v>
      </c>
      <c r="M184" s="492"/>
      <c r="N184" s="496" t="str">
        <f>B184</f>
        <v>P9805</v>
      </c>
      <c r="O184" s="493">
        <f>(G184/$I$174)</f>
        <v>1.6055905511811024</v>
      </c>
      <c r="P184" s="493"/>
      <c r="Q184" s="491">
        <f>K184*L184*O184</f>
        <v>3901.5850393700789</v>
      </c>
    </row>
    <row r="185" spans="1:17">
      <c r="A185">
        <v>4507835</v>
      </c>
      <c r="B185" s="129"/>
      <c r="D185" s="145" t="s">
        <v>440</v>
      </c>
      <c r="E185" s="145"/>
      <c r="F185" s="145"/>
      <c r="G185" s="145"/>
      <c r="H185" s="145"/>
      <c r="J185" s="124">
        <f>SUM(J183:J184)</f>
        <v>193.64519999999999</v>
      </c>
      <c r="K185" s="494">
        <f>SUMIF('8. Orçamento Com Des.'!$A$6:$A$136,A185,'8. Orçamento Com Des.'!$D$6:$D$136)</f>
        <v>1215</v>
      </c>
      <c r="L185" s="492"/>
      <c r="M185" s="492"/>
      <c r="N185" s="496"/>
      <c r="O185" s="493"/>
      <c r="P185" s="493"/>
      <c r="Q185" s="491"/>
    </row>
    <row r="186" spans="1:17" ht="15.75" thickBot="1">
      <c r="A186">
        <v>4507835</v>
      </c>
      <c r="B186" s="125"/>
      <c r="C186" s="104"/>
      <c r="D186" s="146" t="s">
        <v>442</v>
      </c>
      <c r="E186" s="146"/>
      <c r="F186" s="146"/>
      <c r="G186" s="146"/>
      <c r="H186" s="146"/>
      <c r="I186" s="104"/>
      <c r="J186" s="130">
        <f>J181+J185</f>
        <v>197.64019999999999</v>
      </c>
      <c r="K186" s="494">
        <f>SUMIF('8. Orçamento Com Des.'!$A$6:$A$136,A186,'8. Orçamento Com Des.'!$D$6:$D$136)</f>
        <v>1215</v>
      </c>
      <c r="L186" s="492"/>
      <c r="M186" s="492"/>
      <c r="N186" s="496"/>
      <c r="O186" s="493"/>
      <c r="P186" s="493"/>
      <c r="Q186" s="491"/>
    </row>
    <row r="187" spans="1:17">
      <c r="A187">
        <v>4507835</v>
      </c>
      <c r="B187" s="129"/>
      <c r="D187" s="145" t="s">
        <v>444</v>
      </c>
      <c r="E187" s="145"/>
      <c r="F187" s="145"/>
      <c r="G187" s="145"/>
      <c r="H187" s="145"/>
      <c r="J187" s="131">
        <f>J186/I174</f>
        <v>10.374813648293962</v>
      </c>
      <c r="K187" s="494">
        <f>SUMIF('8. Orçamento Com Des.'!$A$6:$A$136,A187,'8. Orçamento Com Des.'!$D$6:$D$136)</f>
        <v>1215</v>
      </c>
      <c r="L187" s="492"/>
      <c r="M187" s="492"/>
      <c r="N187" s="496"/>
      <c r="O187" s="493"/>
      <c r="P187" s="493"/>
      <c r="Q187" s="491"/>
    </row>
    <row r="188" spans="1:17">
      <c r="A188">
        <v>4507835</v>
      </c>
      <c r="B188" s="129"/>
      <c r="H188" s="132" t="s">
        <v>445</v>
      </c>
      <c r="J188" s="133" t="s">
        <v>377</v>
      </c>
      <c r="K188" s="494">
        <f>SUMIF('8. Orçamento Com Des.'!$A$6:$A$136,A188,'8. Orçamento Com Des.'!$D$6:$D$136)</f>
        <v>1215</v>
      </c>
      <c r="L188" s="492"/>
      <c r="M188" s="492"/>
      <c r="N188" s="496"/>
      <c r="O188" s="493"/>
      <c r="P188" s="493"/>
      <c r="Q188" s="491"/>
    </row>
    <row r="189" spans="1:17" ht="15.75" thickBot="1">
      <c r="A189">
        <v>4507835</v>
      </c>
      <c r="B189" s="125"/>
      <c r="C189" s="104"/>
      <c r="D189" s="104"/>
      <c r="E189" s="104"/>
      <c r="F189" s="104"/>
      <c r="G189" s="104"/>
      <c r="H189" s="105" t="s">
        <v>446</v>
      </c>
      <c r="I189" s="104"/>
      <c r="J189" s="130" t="s">
        <v>377</v>
      </c>
      <c r="K189" s="494">
        <f>SUMIF('8. Orçamento Com Des.'!$A$6:$A$136,A189,'8. Orçamento Com Des.'!$D$6:$D$136)</f>
        <v>1215</v>
      </c>
      <c r="L189" s="492"/>
      <c r="M189" s="492"/>
      <c r="N189" s="496"/>
      <c r="O189" s="493"/>
      <c r="P189" s="493"/>
      <c r="Q189" s="491"/>
    </row>
    <row r="190" spans="1:17" ht="15.75" thickBot="1">
      <c r="A190">
        <v>4507835</v>
      </c>
      <c r="B190" s="127" t="s">
        <v>447</v>
      </c>
      <c r="C190" s="104"/>
      <c r="D190" s="103" t="s">
        <v>212</v>
      </c>
      <c r="E190" s="103" t="s">
        <v>436</v>
      </c>
      <c r="F190" s="104"/>
      <c r="G190" s="103" t="s">
        <v>448</v>
      </c>
      <c r="H190" s="146" t="s">
        <v>449</v>
      </c>
      <c r="I190" s="146"/>
      <c r="J190" s="147"/>
      <c r="K190" s="494">
        <f>SUMIF('8. Orçamento Com Des.'!$A$6:$A$136,A190,'8. Orçamento Com Des.'!$D$6:$D$136)</f>
        <v>1215</v>
      </c>
      <c r="L190" s="492"/>
      <c r="M190" s="492"/>
      <c r="N190" s="496"/>
      <c r="O190" s="493"/>
      <c r="P190" s="493"/>
      <c r="Q190" s="491"/>
    </row>
    <row r="191" spans="1:17">
      <c r="A191">
        <v>4507835</v>
      </c>
      <c r="B191" s="119" t="s">
        <v>521</v>
      </c>
      <c r="C191" s="120" t="s">
        <v>522</v>
      </c>
      <c r="D191" s="121">
        <v>7.8399999999999997E-2</v>
      </c>
      <c r="E191" s="128" t="s">
        <v>454</v>
      </c>
      <c r="G191" s="123">
        <f>VLOOKUP(B191,MATERIAL!$A$1:$D$1678,4,FALSE)</f>
        <v>6.6329000000000002</v>
      </c>
      <c r="J191" s="123">
        <f>ROUND(D191*G191,4)</f>
        <v>0.52</v>
      </c>
      <c r="K191" s="494">
        <f>SUMIF('8. Orçamento Com Des.'!$A$6:$A$136,A191,'8. Orçamento Com Des.'!$D$6:$D$136)</f>
        <v>1215</v>
      </c>
      <c r="L191" s="492">
        <f>D191</f>
        <v>7.8399999999999997E-2</v>
      </c>
      <c r="M191" s="492"/>
      <c r="N191" s="496" t="str">
        <f t="shared" ref="N191:N199" si="18">B191</f>
        <v>M0004</v>
      </c>
      <c r="O191" s="493">
        <f t="shared" ref="O191:O199" si="19">G191</f>
        <v>6.6329000000000002</v>
      </c>
      <c r="P191" s="493"/>
      <c r="Q191" s="491">
        <f t="shared" ref="Q191:Q199" si="20">K191*L191*O191</f>
        <v>631.8235224</v>
      </c>
    </row>
    <row r="192" spans="1:17">
      <c r="A192">
        <v>4507835</v>
      </c>
      <c r="B192" s="119" t="s">
        <v>523</v>
      </c>
      <c r="C192" s="120" t="s">
        <v>524</v>
      </c>
      <c r="D192" s="121">
        <v>1.025E-2</v>
      </c>
      <c r="E192" s="128" t="s">
        <v>454</v>
      </c>
      <c r="G192" s="123">
        <f>VLOOKUP(B192,MATERIAL!$A$1:$D$1678,4,FALSE)</f>
        <v>6.5582000000000003</v>
      </c>
      <c r="J192" s="123">
        <f t="shared" ref="J192:J199" si="21">ROUND(D192*G192,4)</f>
        <v>6.7199999999999996E-2</v>
      </c>
      <c r="K192" s="494">
        <f>SUMIF('8. Orçamento Com Des.'!$A$6:$A$136,A192,'8. Orçamento Com Des.'!$D$6:$D$136)</f>
        <v>1215</v>
      </c>
      <c r="L192" s="492">
        <f t="shared" ref="L192:L199" si="22">D192</f>
        <v>1.025E-2</v>
      </c>
      <c r="M192" s="492"/>
      <c r="N192" s="496" t="str">
        <f t="shared" si="18"/>
        <v>M0030</v>
      </c>
      <c r="O192" s="493">
        <f t="shared" si="19"/>
        <v>6.5582000000000003</v>
      </c>
      <c r="P192" s="493"/>
      <c r="Q192" s="491">
        <f t="shared" si="20"/>
        <v>81.674183250000013</v>
      </c>
    </row>
    <row r="193" spans="1:17">
      <c r="A193">
        <v>4507835</v>
      </c>
      <c r="B193" s="119" t="s">
        <v>525</v>
      </c>
      <c r="C193" s="120" t="s">
        <v>526</v>
      </c>
      <c r="D193" s="121">
        <v>7.1199999999999996E-3</v>
      </c>
      <c r="E193" s="128" t="s">
        <v>454</v>
      </c>
      <c r="G193" s="123">
        <f>VLOOKUP(B193,MATERIAL!$A$1:$D$1678,4,FALSE)</f>
        <v>9.7934000000000001</v>
      </c>
      <c r="J193" s="123">
        <f t="shared" si="21"/>
        <v>6.9699999999999998E-2</v>
      </c>
      <c r="K193" s="494">
        <f>SUMIF('8. Orçamento Com Des.'!$A$6:$A$136,A193,'8. Orçamento Com Des.'!$D$6:$D$136)</f>
        <v>1215</v>
      </c>
      <c r="L193" s="492">
        <f t="shared" si="22"/>
        <v>7.1199999999999996E-3</v>
      </c>
      <c r="M193" s="492"/>
      <c r="N193" s="496" t="str">
        <f t="shared" si="18"/>
        <v>M0075</v>
      </c>
      <c r="O193" s="493">
        <f t="shared" si="19"/>
        <v>9.7934000000000001</v>
      </c>
      <c r="P193" s="493"/>
      <c r="Q193" s="491">
        <f t="shared" si="20"/>
        <v>84.720744719999999</v>
      </c>
    </row>
    <row r="194" spans="1:17">
      <c r="A194">
        <v>4507835</v>
      </c>
      <c r="B194" s="119" t="s">
        <v>527</v>
      </c>
      <c r="C194" s="120" t="s">
        <v>528</v>
      </c>
      <c r="D194" s="121">
        <v>1.04</v>
      </c>
      <c r="E194" s="128" t="s">
        <v>346</v>
      </c>
      <c r="G194" s="123">
        <f>VLOOKUP(B194,MATERIAL!$A$1:$D$1678,4,FALSE)</f>
        <v>21.322800000000001</v>
      </c>
      <c r="J194" s="123">
        <f t="shared" si="21"/>
        <v>22.175699999999999</v>
      </c>
      <c r="K194" s="494">
        <f>SUMIF('8. Orçamento Com Des.'!$A$6:$A$136,A194,'8. Orçamento Com Des.'!$D$6:$D$136)</f>
        <v>1215</v>
      </c>
      <c r="L194" s="492">
        <f t="shared" si="22"/>
        <v>1.04</v>
      </c>
      <c r="M194" s="492"/>
      <c r="N194" s="496" t="str">
        <f t="shared" si="18"/>
        <v>M2470</v>
      </c>
      <c r="O194" s="493">
        <f t="shared" si="19"/>
        <v>21.322800000000001</v>
      </c>
      <c r="P194" s="493"/>
      <c r="Q194" s="491">
        <f t="shared" si="20"/>
        <v>26943.490080000003</v>
      </c>
    </row>
    <row r="195" spans="1:17">
      <c r="A195">
        <v>4507835</v>
      </c>
      <c r="B195" s="119" t="s">
        <v>452</v>
      </c>
      <c r="C195" s="120" t="s">
        <v>453</v>
      </c>
      <c r="D195" s="121">
        <v>2.5624600000000002</v>
      </c>
      <c r="E195" s="128" t="s">
        <v>454</v>
      </c>
      <c r="G195" s="123">
        <f>VLOOKUP(B195,MATERIAL!$A$1:$D$1678,4,FALSE)</f>
        <v>0.78</v>
      </c>
      <c r="J195" s="123">
        <f t="shared" si="21"/>
        <v>1.9986999999999999</v>
      </c>
      <c r="K195" s="494">
        <f>SUMIF('8. Orçamento Com Des.'!$A$6:$A$136,A195,'8. Orçamento Com Des.'!$D$6:$D$136)</f>
        <v>1215</v>
      </c>
      <c r="L195" s="492">
        <f t="shared" si="22"/>
        <v>2.5624600000000002</v>
      </c>
      <c r="M195" s="492"/>
      <c r="N195" s="496" t="str">
        <f t="shared" si="18"/>
        <v>M0424</v>
      </c>
      <c r="O195" s="493">
        <f t="shared" si="19"/>
        <v>0.78</v>
      </c>
      <c r="P195" s="493"/>
      <c r="Q195" s="491">
        <f t="shared" si="20"/>
        <v>2428.4433420000005</v>
      </c>
    </row>
    <row r="196" spans="1:17">
      <c r="A196">
        <v>4507835</v>
      </c>
      <c r="B196" s="119" t="s">
        <v>529</v>
      </c>
      <c r="C196" s="120" t="s">
        <v>530</v>
      </c>
      <c r="D196" s="121">
        <v>0.75397999999999998</v>
      </c>
      <c r="E196" s="128" t="s">
        <v>346</v>
      </c>
      <c r="G196" s="123">
        <f>VLOOKUP(B196,MATERIAL!$A$1:$D$1678,4,FALSE)</f>
        <v>0.1118</v>
      </c>
      <c r="J196" s="123">
        <f t="shared" si="21"/>
        <v>8.43E-2</v>
      </c>
      <c r="K196" s="494">
        <f>SUMIF('8. Orçamento Com Des.'!$A$6:$A$136,A196,'8. Orçamento Com Des.'!$D$6:$D$136)</f>
        <v>1215</v>
      </c>
      <c r="L196" s="492">
        <f t="shared" si="22"/>
        <v>0.75397999999999998</v>
      </c>
      <c r="M196" s="492"/>
      <c r="N196" s="496" t="str">
        <f t="shared" si="18"/>
        <v>M0052</v>
      </c>
      <c r="O196" s="493">
        <f t="shared" si="19"/>
        <v>0.1118</v>
      </c>
      <c r="P196" s="493"/>
      <c r="Q196" s="491">
        <f t="shared" si="20"/>
        <v>102.41838125999999</v>
      </c>
    </row>
    <row r="197" spans="1:17">
      <c r="A197">
        <v>4507835</v>
      </c>
      <c r="B197" s="119" t="s">
        <v>531</v>
      </c>
      <c r="C197" s="120" t="s">
        <v>532</v>
      </c>
      <c r="D197" s="121">
        <v>0.16</v>
      </c>
      <c r="E197" s="128" t="s">
        <v>335</v>
      </c>
      <c r="G197" s="123">
        <f>VLOOKUP(B197,MATERIAL!$A$1:$D$1678,4,FALSE)</f>
        <v>5.9748999999999999</v>
      </c>
      <c r="J197" s="123">
        <f t="shared" si="21"/>
        <v>0.95599999999999996</v>
      </c>
      <c r="K197" s="494">
        <f>SUMIF('8. Orçamento Com Des.'!$A$6:$A$136,A197,'8. Orçamento Com Des.'!$D$6:$D$136)</f>
        <v>1215</v>
      </c>
      <c r="L197" s="492">
        <f t="shared" si="22"/>
        <v>0.16</v>
      </c>
      <c r="M197" s="492"/>
      <c r="N197" s="496" t="str">
        <f t="shared" si="18"/>
        <v>M3134</v>
      </c>
      <c r="O197" s="493">
        <f t="shared" si="19"/>
        <v>5.9748999999999999</v>
      </c>
      <c r="P197" s="493"/>
      <c r="Q197" s="491">
        <f t="shared" si="20"/>
        <v>1161.5205599999999</v>
      </c>
    </row>
    <row r="198" spans="1:17">
      <c r="A198">
        <v>4507835</v>
      </c>
      <c r="B198" s="119" t="s">
        <v>533</v>
      </c>
      <c r="C198" s="120" t="s">
        <v>534</v>
      </c>
      <c r="D198" s="121">
        <v>2.5000000000000001E-2</v>
      </c>
      <c r="E198" s="128" t="s">
        <v>346</v>
      </c>
      <c r="G198" s="123">
        <f>VLOOKUP(B198,MATERIAL!$A$1:$D$1678,4,FALSE)</f>
        <v>8.8333999999999993</v>
      </c>
      <c r="J198" s="123">
        <f t="shared" si="21"/>
        <v>0.2208</v>
      </c>
      <c r="K198" s="494">
        <f>SUMIF('8. Orçamento Com Des.'!$A$6:$A$136,A198,'8. Orçamento Com Des.'!$D$6:$D$136)</f>
        <v>1215</v>
      </c>
      <c r="L198" s="492">
        <f t="shared" si="22"/>
        <v>2.5000000000000001E-2</v>
      </c>
      <c r="M198" s="492"/>
      <c r="N198" s="496" t="str">
        <f t="shared" si="18"/>
        <v>M2462</v>
      </c>
      <c r="O198" s="493">
        <f t="shared" si="19"/>
        <v>8.8333999999999993</v>
      </c>
      <c r="P198" s="493"/>
      <c r="Q198" s="491">
        <f t="shared" si="20"/>
        <v>268.314525</v>
      </c>
    </row>
    <row r="199" spans="1:17">
      <c r="A199">
        <v>4507835</v>
      </c>
      <c r="B199" s="119" t="s">
        <v>535</v>
      </c>
      <c r="C199" s="120" t="s">
        <v>536</v>
      </c>
      <c r="D199" s="121">
        <v>0.05</v>
      </c>
      <c r="E199" s="128" t="s">
        <v>335</v>
      </c>
      <c r="G199" s="123">
        <f>VLOOKUP(B199,MATERIAL!$A$1:$D$1678,4,FALSE)</f>
        <v>1.3798999999999999</v>
      </c>
      <c r="J199" s="123">
        <f t="shared" si="21"/>
        <v>6.9000000000000006E-2</v>
      </c>
      <c r="K199" s="494">
        <f>SUMIF('8. Orçamento Com Des.'!$A$6:$A$136,A199,'8. Orçamento Com Des.'!$D$6:$D$136)</f>
        <v>1215</v>
      </c>
      <c r="L199" s="492">
        <f t="shared" si="22"/>
        <v>0.05</v>
      </c>
      <c r="M199" s="492"/>
      <c r="N199" s="496" t="str">
        <f t="shared" si="18"/>
        <v>M3353</v>
      </c>
      <c r="O199" s="493">
        <f t="shared" si="19"/>
        <v>1.3798999999999999</v>
      </c>
      <c r="P199" s="493"/>
      <c r="Q199" s="491">
        <f t="shared" si="20"/>
        <v>83.828924999999998</v>
      </c>
    </row>
    <row r="200" spans="1:17" ht="15.75" thickBot="1">
      <c r="A200">
        <v>4507835</v>
      </c>
      <c r="B200" s="125"/>
      <c r="C200" s="104"/>
      <c r="D200" s="146" t="s">
        <v>459</v>
      </c>
      <c r="E200" s="146"/>
      <c r="F200" s="146"/>
      <c r="G200" s="146"/>
      <c r="H200" s="146"/>
      <c r="I200" s="104"/>
      <c r="J200" s="126">
        <f>SUM(J191:J199)</f>
        <v>26.161399999999997</v>
      </c>
      <c r="K200" s="494">
        <f>SUMIF('8. Orçamento Com Des.'!$A$6:$A$136,A200,'8. Orçamento Com Des.'!$D$6:$D$136)</f>
        <v>1215</v>
      </c>
      <c r="L200" s="492"/>
      <c r="M200" s="492"/>
      <c r="N200" s="496"/>
      <c r="O200" s="493"/>
      <c r="P200" s="493"/>
      <c r="Q200" s="491"/>
    </row>
    <row r="201" spans="1:17" ht="15.75" thickBot="1">
      <c r="A201">
        <v>4507835</v>
      </c>
      <c r="B201" s="127" t="s">
        <v>460</v>
      </c>
      <c r="C201" s="104"/>
      <c r="D201" s="103" t="s">
        <v>212</v>
      </c>
      <c r="E201" s="103" t="s">
        <v>436</v>
      </c>
      <c r="F201" s="104"/>
      <c r="G201" s="103" t="s">
        <v>449</v>
      </c>
      <c r="H201" s="146" t="s">
        <v>449</v>
      </c>
      <c r="I201" s="146"/>
      <c r="J201" s="147"/>
      <c r="K201" s="494">
        <f>SUMIF('8. Orçamento Com Des.'!$A$6:$A$136,A201,'8. Orçamento Com Des.'!$D$6:$D$136)</f>
        <v>1215</v>
      </c>
      <c r="L201" s="492"/>
      <c r="M201" s="492"/>
      <c r="N201" s="496"/>
      <c r="O201" s="493"/>
      <c r="P201" s="493"/>
      <c r="Q201" s="491"/>
    </row>
    <row r="202" spans="1:17" ht="15.75" thickBot="1">
      <c r="A202">
        <v>4507835</v>
      </c>
      <c r="B202" s="125"/>
      <c r="C202" s="104"/>
      <c r="D202" s="146" t="s">
        <v>461</v>
      </c>
      <c r="E202" s="146"/>
      <c r="F202" s="146"/>
      <c r="G202" s="146"/>
      <c r="H202" s="146"/>
      <c r="I202" s="104"/>
      <c r="J202" s="126"/>
      <c r="K202" s="494">
        <f>SUMIF('8. Orçamento Com Des.'!$A$6:$A$136,A202,'8. Orçamento Com Des.'!$D$6:$D$136)</f>
        <v>1215</v>
      </c>
      <c r="L202" s="492"/>
      <c r="M202" s="492"/>
      <c r="N202" s="496"/>
      <c r="O202" s="493"/>
      <c r="P202" s="493"/>
      <c r="Q202" s="491"/>
    </row>
    <row r="203" spans="1:17" ht="15.75" thickBot="1">
      <c r="A203">
        <v>4507835</v>
      </c>
      <c r="B203" s="125"/>
      <c r="C203" s="104"/>
      <c r="D203" s="104"/>
      <c r="E203" s="104"/>
      <c r="F203" s="104"/>
      <c r="G203" s="104"/>
      <c r="H203" s="105" t="s">
        <v>462</v>
      </c>
      <c r="I203" s="104"/>
      <c r="J203" s="130">
        <f>J187+J200</f>
        <v>36.536213648293959</v>
      </c>
      <c r="K203" s="494">
        <f>SUMIF('8. Orçamento Com Des.'!$A$6:$A$136,A203,'8. Orçamento Com Des.'!$D$6:$D$136)</f>
        <v>1215</v>
      </c>
      <c r="L203" s="492"/>
      <c r="M203" s="492"/>
      <c r="N203" s="496"/>
      <c r="O203" s="493"/>
      <c r="P203" s="493"/>
      <c r="Q203" s="491"/>
    </row>
    <row r="204" spans="1:17" ht="15.75" thickBot="1">
      <c r="A204">
        <v>4507835</v>
      </c>
      <c r="B204" s="127" t="s">
        <v>463</v>
      </c>
      <c r="C204" s="104"/>
      <c r="D204" s="103" t="s">
        <v>464</v>
      </c>
      <c r="E204" s="103" t="s">
        <v>212</v>
      </c>
      <c r="F204" s="103" t="s">
        <v>436</v>
      </c>
      <c r="G204" s="104"/>
      <c r="H204" s="103" t="s">
        <v>449</v>
      </c>
      <c r="I204" s="146" t="s">
        <v>449</v>
      </c>
      <c r="J204" s="147"/>
      <c r="K204" s="494">
        <f>SUMIF('8. Orçamento Com Des.'!$A$6:$A$136,A204,'8. Orçamento Com Des.'!$D$6:$D$136)</f>
        <v>1215</v>
      </c>
      <c r="L204" s="492"/>
      <c r="M204" s="492"/>
      <c r="N204" s="496"/>
      <c r="O204" s="493"/>
      <c r="P204" s="493"/>
      <c r="Q204" s="491"/>
    </row>
    <row r="205" spans="1:17">
      <c r="A205">
        <v>4507835</v>
      </c>
      <c r="B205" s="119" t="s">
        <v>521</v>
      </c>
      <c r="C205" s="120" t="s">
        <v>537</v>
      </c>
      <c r="D205" s="128">
        <v>5914655</v>
      </c>
      <c r="E205" s="121">
        <v>8.0000000000000007E-5</v>
      </c>
      <c r="F205" s="128" t="s">
        <v>466</v>
      </c>
      <c r="H205" s="123">
        <f>VLOOKUP(D205,'SICRO 04.25'!$A$1:$D$6492,4,FALSE)</f>
        <v>32.659999999999997</v>
      </c>
      <c r="J205" s="123">
        <f>ROUND(E205*H205,4)</f>
        <v>2.5999999999999999E-3</v>
      </c>
      <c r="K205" s="494">
        <f>SUMIF('8. Orçamento Com Des.'!$A$6:$A$136,A205,'8. Orçamento Com Des.'!$D$6:$D$136)</f>
        <v>1215</v>
      </c>
      <c r="L205" s="492">
        <f>E205</f>
        <v>8.0000000000000007E-5</v>
      </c>
      <c r="M205" s="492"/>
      <c r="N205" s="496">
        <f t="shared" ref="N205:N211" si="23">D205</f>
        <v>5914655</v>
      </c>
      <c r="O205" s="493">
        <f t="shared" ref="O205:O211" si="24">H205</f>
        <v>32.659999999999997</v>
      </c>
      <c r="P205" s="493"/>
      <c r="Q205" s="491">
        <f t="shared" ref="Q205:Q211" si="25">K205*L205*O205</f>
        <v>3.1745519999999998</v>
      </c>
    </row>
    <row r="206" spans="1:17">
      <c r="A206">
        <v>4507835</v>
      </c>
      <c r="B206" s="119" t="s">
        <v>523</v>
      </c>
      <c r="C206" s="120" t="s">
        <v>538</v>
      </c>
      <c r="D206" s="128">
        <v>5914655</v>
      </c>
      <c r="E206" s="121">
        <v>1.0000000000000001E-5</v>
      </c>
      <c r="F206" s="128" t="s">
        <v>466</v>
      </c>
      <c r="H206" s="123">
        <f>VLOOKUP(D206,'SICRO 04.25'!$A$1:$D$6492,4,FALSE)</f>
        <v>32.659999999999997</v>
      </c>
      <c r="J206" s="123">
        <f t="shared" ref="J206:J211" si="26">ROUND(E206*H206,4)</f>
        <v>2.9999999999999997E-4</v>
      </c>
      <c r="K206" s="494">
        <f>SUMIF('8. Orçamento Com Des.'!$A$6:$A$136,A206,'8. Orçamento Com Des.'!$D$6:$D$136)</f>
        <v>1215</v>
      </c>
      <c r="L206" s="492">
        <f t="shared" ref="L206:L211" si="27">E206</f>
        <v>1.0000000000000001E-5</v>
      </c>
      <c r="M206" s="492"/>
      <c r="N206" s="496">
        <f t="shared" si="23"/>
        <v>5914655</v>
      </c>
      <c r="O206" s="493">
        <f t="shared" si="24"/>
        <v>32.659999999999997</v>
      </c>
      <c r="P206" s="493"/>
      <c r="Q206" s="491">
        <f t="shared" si="25"/>
        <v>0.39681899999999998</v>
      </c>
    </row>
    <row r="207" spans="1:17">
      <c r="A207">
        <v>4507835</v>
      </c>
      <c r="B207" s="119" t="s">
        <v>525</v>
      </c>
      <c r="C207" s="120" t="s">
        <v>539</v>
      </c>
      <c r="D207" s="128">
        <v>5914655</v>
      </c>
      <c r="E207" s="121">
        <v>1.0000000000000001E-5</v>
      </c>
      <c r="F207" s="128" t="s">
        <v>466</v>
      </c>
      <c r="H207" s="123">
        <f>VLOOKUP(D207,'SICRO 04.25'!$A$1:$D$6492,4,FALSE)</f>
        <v>32.659999999999997</v>
      </c>
      <c r="J207" s="123">
        <f t="shared" si="26"/>
        <v>2.9999999999999997E-4</v>
      </c>
      <c r="K207" s="494">
        <f>SUMIF('8. Orçamento Com Des.'!$A$6:$A$136,A207,'8. Orçamento Com Des.'!$D$6:$D$136)</f>
        <v>1215</v>
      </c>
      <c r="L207" s="492">
        <f t="shared" si="27"/>
        <v>1.0000000000000001E-5</v>
      </c>
      <c r="M207" s="492"/>
      <c r="N207" s="496">
        <f t="shared" si="23"/>
        <v>5914655</v>
      </c>
      <c r="O207" s="493">
        <f t="shared" si="24"/>
        <v>32.659999999999997</v>
      </c>
      <c r="P207" s="493"/>
      <c r="Q207" s="491">
        <f t="shared" si="25"/>
        <v>0.39681899999999998</v>
      </c>
    </row>
    <row r="208" spans="1:17">
      <c r="A208">
        <v>4507835</v>
      </c>
      <c r="B208" s="119" t="s">
        <v>527</v>
      </c>
      <c r="C208" s="120" t="s">
        <v>540</v>
      </c>
      <c r="D208" s="128">
        <v>5914655</v>
      </c>
      <c r="E208" s="121">
        <v>6.6E-4</v>
      </c>
      <c r="F208" s="128" t="s">
        <v>466</v>
      </c>
      <c r="H208" s="123">
        <f>VLOOKUP(D208,'SICRO 04.25'!$A$1:$D$6492,4,FALSE)</f>
        <v>32.659999999999997</v>
      </c>
      <c r="J208" s="123">
        <f t="shared" si="26"/>
        <v>2.1600000000000001E-2</v>
      </c>
      <c r="K208" s="494">
        <f>SUMIF('8. Orçamento Com Des.'!$A$6:$A$136,A208,'8. Orçamento Com Des.'!$D$6:$D$136)</f>
        <v>1215</v>
      </c>
      <c r="L208" s="492">
        <f t="shared" si="27"/>
        <v>6.6E-4</v>
      </c>
      <c r="M208" s="492"/>
      <c r="N208" s="496">
        <f t="shared" si="23"/>
        <v>5914655</v>
      </c>
      <c r="O208" s="493">
        <f t="shared" si="24"/>
        <v>32.659999999999997</v>
      </c>
      <c r="P208" s="493"/>
      <c r="Q208" s="491">
        <f t="shared" si="25"/>
        <v>26.190053999999996</v>
      </c>
    </row>
    <row r="209" spans="1:18">
      <c r="A209">
        <v>4507835</v>
      </c>
      <c r="B209" s="119" t="s">
        <v>452</v>
      </c>
      <c r="C209" s="120" t="s">
        <v>467</v>
      </c>
      <c r="D209" s="128">
        <v>5914655</v>
      </c>
      <c r="E209" s="121">
        <v>2.5600000000000002E-3</v>
      </c>
      <c r="F209" s="128" t="s">
        <v>466</v>
      </c>
      <c r="H209" s="123">
        <f>VLOOKUP(D209,'SICRO 04.25'!$A$1:$D$6492,4,FALSE)</f>
        <v>32.659999999999997</v>
      </c>
      <c r="J209" s="123">
        <f t="shared" si="26"/>
        <v>8.3599999999999994E-2</v>
      </c>
      <c r="K209" s="494">
        <f>SUMIF('8. Orçamento Com Des.'!$A$6:$A$136,A209,'8. Orçamento Com Des.'!$D$6:$D$136)</f>
        <v>1215</v>
      </c>
      <c r="L209" s="492">
        <f t="shared" si="27"/>
        <v>2.5600000000000002E-3</v>
      </c>
      <c r="M209" s="492"/>
      <c r="N209" s="496">
        <f t="shared" si="23"/>
        <v>5914655</v>
      </c>
      <c r="O209" s="493">
        <f t="shared" si="24"/>
        <v>32.659999999999997</v>
      </c>
      <c r="P209" s="493"/>
      <c r="Q209" s="491">
        <f t="shared" si="25"/>
        <v>101.58566399999999</v>
      </c>
    </row>
    <row r="210" spans="1:18">
      <c r="A210">
        <v>4507835</v>
      </c>
      <c r="B210" s="119" t="s">
        <v>531</v>
      </c>
      <c r="C210" s="120" t="s">
        <v>541</v>
      </c>
      <c r="D210" s="128">
        <v>5914655</v>
      </c>
      <c r="E210" s="121">
        <v>4.0000000000000003E-5</v>
      </c>
      <c r="F210" s="128" t="s">
        <v>466</v>
      </c>
      <c r="H210" s="123">
        <f>VLOOKUP(D210,'SICRO 04.25'!$A$1:$D$6492,4,FALSE)</f>
        <v>32.659999999999997</v>
      </c>
      <c r="J210" s="123">
        <f t="shared" si="26"/>
        <v>1.2999999999999999E-3</v>
      </c>
      <c r="K210" s="494">
        <f>SUMIF('8. Orçamento Com Des.'!$A$6:$A$136,A210,'8. Orçamento Com Des.'!$D$6:$D$136)</f>
        <v>1215</v>
      </c>
      <c r="L210" s="492">
        <f t="shared" si="27"/>
        <v>4.0000000000000003E-5</v>
      </c>
      <c r="M210" s="492"/>
      <c r="N210" s="496">
        <f t="shared" si="23"/>
        <v>5914655</v>
      </c>
      <c r="O210" s="493">
        <f t="shared" si="24"/>
        <v>32.659999999999997</v>
      </c>
      <c r="P210" s="493"/>
      <c r="Q210" s="491">
        <f t="shared" si="25"/>
        <v>1.5872759999999999</v>
      </c>
    </row>
    <row r="211" spans="1:18" ht="28.5">
      <c r="A211">
        <v>4507835</v>
      </c>
      <c r="B211" s="119" t="s">
        <v>533</v>
      </c>
      <c r="C211" s="120" t="s">
        <v>542</v>
      </c>
      <c r="D211" s="128">
        <v>5914655</v>
      </c>
      <c r="E211" s="121">
        <v>1.0000000000000001E-5</v>
      </c>
      <c r="F211" s="128" t="s">
        <v>466</v>
      </c>
      <c r="H211" s="123">
        <f>VLOOKUP(D211,'SICRO 04.25'!$A$1:$D$6492,4,FALSE)</f>
        <v>32.659999999999997</v>
      </c>
      <c r="J211" s="123">
        <f t="shared" si="26"/>
        <v>2.9999999999999997E-4</v>
      </c>
      <c r="K211" s="494">
        <f>SUMIF('8. Orçamento Com Des.'!$A$6:$A$136,A211,'8. Orçamento Com Des.'!$D$6:$D$136)</f>
        <v>1215</v>
      </c>
      <c r="L211" s="492">
        <f t="shared" si="27"/>
        <v>1.0000000000000001E-5</v>
      </c>
      <c r="M211" s="492"/>
      <c r="N211" s="496">
        <f t="shared" si="23"/>
        <v>5914655</v>
      </c>
      <c r="O211" s="493">
        <f t="shared" si="24"/>
        <v>32.659999999999997</v>
      </c>
      <c r="P211" s="493"/>
      <c r="Q211" s="491">
        <f t="shared" si="25"/>
        <v>0.39681899999999998</v>
      </c>
    </row>
    <row r="212" spans="1:18" ht="15.75" thickBot="1">
      <c r="A212">
        <v>4507835</v>
      </c>
      <c r="B212" s="125"/>
      <c r="C212" s="104"/>
      <c r="D212" s="146" t="s">
        <v>468</v>
      </c>
      <c r="E212" s="146"/>
      <c r="F212" s="146"/>
      <c r="G212" s="146"/>
      <c r="H212" s="146"/>
      <c r="I212" s="104"/>
      <c r="J212" s="130">
        <f>SUM(J205:J211)</f>
        <v>0.10999999999999999</v>
      </c>
      <c r="K212" s="494">
        <f>SUMIF('8. Orçamento Com Des.'!$A$6:$A$136,A212,'8. Orçamento Com Des.'!$D$6:$D$136)</f>
        <v>1215</v>
      </c>
      <c r="L212" s="492"/>
      <c r="M212" s="492"/>
      <c r="N212" s="496"/>
      <c r="O212" s="493"/>
      <c r="P212" s="493"/>
      <c r="Q212" s="491"/>
    </row>
    <row r="213" spans="1:18" ht="15.75" thickBot="1">
      <c r="A213">
        <v>4507835</v>
      </c>
      <c r="B213" s="148" t="s">
        <v>469</v>
      </c>
      <c r="C213" s="146"/>
      <c r="D213" s="146" t="s">
        <v>212</v>
      </c>
      <c r="E213" s="146" t="s">
        <v>436</v>
      </c>
      <c r="F213" s="146" t="s">
        <v>470</v>
      </c>
      <c r="G213" s="146"/>
      <c r="H213" s="146"/>
      <c r="I213" s="239"/>
      <c r="J213" s="147" t="s">
        <v>449</v>
      </c>
      <c r="K213" s="494">
        <f>SUMIF('8. Orçamento Com Des.'!$A$6:$A$136,A213,'8. Orçamento Com Des.'!$D$6:$D$136)</f>
        <v>1215</v>
      </c>
      <c r="L213" s="492"/>
      <c r="M213" s="492"/>
      <c r="N213" s="496"/>
      <c r="O213" s="493"/>
      <c r="P213" s="493"/>
      <c r="Q213" s="491"/>
    </row>
    <row r="214" spans="1:18" ht="15.75" thickBot="1">
      <c r="A214">
        <v>4507835</v>
      </c>
      <c r="B214" s="148"/>
      <c r="C214" s="146"/>
      <c r="D214" s="146"/>
      <c r="E214" s="146"/>
      <c r="F214" s="103" t="s">
        <v>471</v>
      </c>
      <c r="G214" s="103" t="s">
        <v>472</v>
      </c>
      <c r="H214" s="103" t="s">
        <v>473</v>
      </c>
      <c r="I214" s="104"/>
      <c r="J214" s="147"/>
      <c r="K214" s="494">
        <f>SUMIF('8. Orçamento Com Des.'!$A$6:$A$136,A214,'8. Orçamento Com Des.'!$D$6:$D$136)</f>
        <v>1215</v>
      </c>
      <c r="L214" s="492"/>
      <c r="M214" s="492"/>
      <c r="N214" s="496"/>
      <c r="O214" s="493"/>
      <c r="P214" s="493"/>
      <c r="Q214" s="491"/>
    </row>
    <row r="215" spans="1:18">
      <c r="A215">
        <v>4507835</v>
      </c>
      <c r="B215" s="119" t="s">
        <v>521</v>
      </c>
      <c r="C215" s="120" t="s">
        <v>537</v>
      </c>
      <c r="D215" s="121">
        <v>8.0000000000000007E-5</v>
      </c>
      <c r="E215" s="128" t="s">
        <v>228</v>
      </c>
      <c r="F215" s="128" t="s">
        <v>477</v>
      </c>
      <c r="G215" s="128" t="s">
        <v>478</v>
      </c>
      <c r="H215" s="128" t="s">
        <v>479</v>
      </c>
      <c r="J215" s="111"/>
      <c r="K215" s="494">
        <f>SUMIF('8. Orçamento Com Des.'!$A$6:$A$136,A215,'8. Orçamento Com Des.'!$D$6:$D$136)</f>
        <v>1215</v>
      </c>
      <c r="L215" s="168">
        <f>D215*'3. DMT'!$V$2</f>
        <v>1.3200000000000002E-2</v>
      </c>
      <c r="M215" s="168">
        <f t="shared" ref="M215:M221" si="28">K215*L215</f>
        <v>16.038</v>
      </c>
      <c r="N215" s="496" t="str">
        <f t="shared" ref="N215:N221" si="29">H215</f>
        <v>5914479</v>
      </c>
      <c r="O215" s="493">
        <f>$W$53</f>
        <v>0.71055406565114776</v>
      </c>
      <c r="P215" s="493"/>
      <c r="Q215" s="491"/>
    </row>
    <row r="216" spans="1:18">
      <c r="A216">
        <v>4507835</v>
      </c>
      <c r="B216" s="119" t="s">
        <v>523</v>
      </c>
      <c r="C216" s="120" t="s">
        <v>538</v>
      </c>
      <c r="D216" s="121">
        <v>1.0000000000000001E-5</v>
      </c>
      <c r="E216" s="128" t="s">
        <v>228</v>
      </c>
      <c r="F216" s="128" t="s">
        <v>477</v>
      </c>
      <c r="G216" s="128" t="s">
        <v>478</v>
      </c>
      <c r="H216" s="128" t="s">
        <v>479</v>
      </c>
      <c r="J216" s="111"/>
      <c r="K216" s="494">
        <f>SUMIF('8. Orçamento Com Des.'!$A$6:$A$136,A216,'8. Orçamento Com Des.'!$D$6:$D$136)</f>
        <v>1215</v>
      </c>
      <c r="L216" s="168">
        <f>D216*'3. DMT'!$V$2</f>
        <v>1.6500000000000002E-3</v>
      </c>
      <c r="M216" s="168">
        <f t="shared" si="28"/>
        <v>2.00475</v>
      </c>
      <c r="N216" s="496" t="str">
        <f t="shared" si="29"/>
        <v>5914479</v>
      </c>
      <c r="O216" s="493">
        <f t="shared" ref="O216:O221" si="30">$W$53</f>
        <v>0.71055406565114776</v>
      </c>
      <c r="P216" s="493"/>
      <c r="Q216" s="491"/>
    </row>
    <row r="217" spans="1:18">
      <c r="A217">
        <v>4507835</v>
      </c>
      <c r="B217" s="119" t="s">
        <v>525</v>
      </c>
      <c r="C217" s="120" t="s">
        <v>539</v>
      </c>
      <c r="D217" s="121">
        <v>1.0000000000000001E-5</v>
      </c>
      <c r="E217" s="128" t="s">
        <v>228</v>
      </c>
      <c r="F217" s="128" t="s">
        <v>477</v>
      </c>
      <c r="G217" s="128" t="s">
        <v>478</v>
      </c>
      <c r="H217" s="128" t="s">
        <v>479</v>
      </c>
      <c r="J217" s="111"/>
      <c r="K217" s="494">
        <f>SUMIF('8. Orçamento Com Des.'!$A$6:$A$136,A217,'8. Orçamento Com Des.'!$D$6:$D$136)</f>
        <v>1215</v>
      </c>
      <c r="L217" s="168">
        <f>D217*'3. DMT'!$V$2</f>
        <v>1.6500000000000002E-3</v>
      </c>
      <c r="M217" s="168">
        <f t="shared" si="28"/>
        <v>2.00475</v>
      </c>
      <c r="N217" s="496" t="str">
        <f t="shared" si="29"/>
        <v>5914479</v>
      </c>
      <c r="O217" s="493">
        <f t="shared" si="30"/>
        <v>0.71055406565114776</v>
      </c>
      <c r="P217" s="493"/>
      <c r="Q217" s="491"/>
    </row>
    <row r="218" spans="1:18">
      <c r="A218">
        <v>4507835</v>
      </c>
      <c r="B218" s="119" t="s">
        <v>527</v>
      </c>
      <c r="C218" s="120" t="s">
        <v>540</v>
      </c>
      <c r="D218" s="121">
        <v>7.6000000000000004E-4</v>
      </c>
      <c r="E218" s="128" t="s">
        <v>228</v>
      </c>
      <c r="F218" s="128" t="s">
        <v>477</v>
      </c>
      <c r="G218" s="128" t="s">
        <v>478</v>
      </c>
      <c r="H218" s="128" t="s">
        <v>479</v>
      </c>
      <c r="J218" s="111"/>
      <c r="K218" s="494">
        <f>SUMIF('8. Orçamento Com Des.'!$A$6:$A$136,A218,'8. Orçamento Com Des.'!$D$6:$D$136)</f>
        <v>1215</v>
      </c>
      <c r="L218" s="168">
        <f>D218*'3. DMT'!$V$2</f>
        <v>0.12540000000000001</v>
      </c>
      <c r="M218" s="168">
        <f t="shared" si="28"/>
        <v>152.36100000000002</v>
      </c>
      <c r="N218" s="496" t="str">
        <f t="shared" si="29"/>
        <v>5914479</v>
      </c>
      <c r="O218" s="493">
        <f t="shared" si="30"/>
        <v>0.71055406565114776</v>
      </c>
      <c r="P218" s="493"/>
      <c r="Q218" s="491"/>
    </row>
    <row r="219" spans="1:18">
      <c r="A219">
        <v>4507835</v>
      </c>
      <c r="B219" s="119" t="s">
        <v>452</v>
      </c>
      <c r="C219" s="120" t="s">
        <v>467</v>
      </c>
      <c r="D219" s="121">
        <v>2.5600000000000002E-3</v>
      </c>
      <c r="E219" s="128" t="s">
        <v>228</v>
      </c>
      <c r="F219" s="128" t="s">
        <v>477</v>
      </c>
      <c r="G219" s="128" t="s">
        <v>478</v>
      </c>
      <c r="H219" s="128" t="s">
        <v>479</v>
      </c>
      <c r="J219" s="111"/>
      <c r="K219" s="494">
        <f>SUMIF('8. Orçamento Com Des.'!$A$6:$A$136,A219,'8. Orçamento Com Des.'!$D$6:$D$136)</f>
        <v>1215</v>
      </c>
      <c r="L219" s="168">
        <f>D219*'3. DMT'!$V$2</f>
        <v>0.42240000000000005</v>
      </c>
      <c r="M219" s="168">
        <f t="shared" si="28"/>
        <v>513.21600000000001</v>
      </c>
      <c r="N219" s="496" t="str">
        <f t="shared" si="29"/>
        <v>5914479</v>
      </c>
      <c r="O219" s="493">
        <f t="shared" si="30"/>
        <v>0.71055406565114776</v>
      </c>
      <c r="P219" s="493"/>
      <c r="Q219" s="491"/>
    </row>
    <row r="220" spans="1:18">
      <c r="A220">
        <v>4507835</v>
      </c>
      <c r="B220" s="119" t="s">
        <v>531</v>
      </c>
      <c r="C220" s="120" t="s">
        <v>541</v>
      </c>
      <c r="D220" s="121">
        <v>4.0000000000000003E-5</v>
      </c>
      <c r="E220" s="128" t="s">
        <v>228</v>
      </c>
      <c r="F220" s="128" t="s">
        <v>477</v>
      </c>
      <c r="G220" s="128" t="s">
        <v>478</v>
      </c>
      <c r="H220" s="128" t="s">
        <v>479</v>
      </c>
      <c r="J220" s="111"/>
      <c r="K220" s="494">
        <f>SUMIF('8. Orçamento Com Des.'!$A$6:$A$136,A220,'8. Orçamento Com Des.'!$D$6:$D$136)</f>
        <v>1215</v>
      </c>
      <c r="L220" s="168">
        <f>D220*'3. DMT'!$V$2</f>
        <v>6.6000000000000008E-3</v>
      </c>
      <c r="M220" s="168">
        <f t="shared" si="28"/>
        <v>8.0190000000000001</v>
      </c>
      <c r="N220" s="496" t="str">
        <f t="shared" si="29"/>
        <v>5914479</v>
      </c>
      <c r="O220" s="493">
        <f t="shared" si="30"/>
        <v>0.71055406565114776</v>
      </c>
      <c r="P220" s="493"/>
      <c r="Q220" s="491"/>
    </row>
    <row r="221" spans="1:18" ht="28.5">
      <c r="A221">
        <v>4507835</v>
      </c>
      <c r="B221" s="119" t="s">
        <v>533</v>
      </c>
      <c r="C221" s="120" t="s">
        <v>542</v>
      </c>
      <c r="D221" s="121">
        <v>1.0000000000000001E-5</v>
      </c>
      <c r="E221" s="128" t="s">
        <v>228</v>
      </c>
      <c r="F221" s="128" t="s">
        <v>477</v>
      </c>
      <c r="G221" s="128" t="s">
        <v>478</v>
      </c>
      <c r="H221" s="128" t="s">
        <v>479</v>
      </c>
      <c r="J221" s="111"/>
      <c r="K221" s="494">
        <f>SUMIF('8. Orçamento Com Des.'!$A$6:$A$136,A221,'8. Orçamento Com Des.'!$D$6:$D$136)</f>
        <v>1215</v>
      </c>
      <c r="L221" s="168">
        <f>D221*'3. DMT'!$V$2</f>
        <v>1.6500000000000002E-3</v>
      </c>
      <c r="M221" s="168">
        <f t="shared" si="28"/>
        <v>2.00475</v>
      </c>
      <c r="N221" s="496" t="str">
        <f t="shared" si="29"/>
        <v>5914479</v>
      </c>
      <c r="O221" s="493">
        <f t="shared" si="30"/>
        <v>0.71055406565114776</v>
      </c>
      <c r="P221" s="493"/>
      <c r="Q221" s="491"/>
    </row>
    <row r="222" spans="1:18">
      <c r="A222">
        <v>4507835</v>
      </c>
      <c r="B222" s="129"/>
      <c r="D222" s="145" t="s">
        <v>480</v>
      </c>
      <c r="E222" s="145"/>
      <c r="F222" s="145"/>
      <c r="G222" s="145"/>
      <c r="H222" s="145"/>
      <c r="J222" s="111"/>
      <c r="K222" s="494">
        <f>SUMIF('8. Orçamento Com Des.'!$A$6:$A$136,A222,'8. Orçamento Com Des.'!$D$6:$D$136)</f>
        <v>1215</v>
      </c>
      <c r="L222" s="492"/>
      <c r="M222" s="492"/>
      <c r="N222" s="496"/>
      <c r="O222" s="493"/>
      <c r="P222" s="493"/>
      <c r="Q222" s="491">
        <f>K222*((L222*O222)+(M222*P222))</f>
        <v>0</v>
      </c>
    </row>
    <row r="223" spans="1:18" ht="15.75" thickBot="1">
      <c r="A223">
        <v>4507835</v>
      </c>
      <c r="B223" s="125"/>
      <c r="C223" s="104"/>
      <c r="D223" s="104"/>
      <c r="E223" s="104"/>
      <c r="F223" s="146" t="s">
        <v>481</v>
      </c>
      <c r="G223" s="146"/>
      <c r="H223" s="146"/>
      <c r="I223" s="104"/>
      <c r="J223" s="134">
        <f>J203+J212</f>
        <v>36.646213648293958</v>
      </c>
      <c r="K223" s="178"/>
      <c r="L223" s="179"/>
      <c r="M223" s="179"/>
      <c r="N223" s="179"/>
      <c r="O223" s="179"/>
      <c r="P223" s="180"/>
      <c r="R223" s="177">
        <f>ROUND((SUM(Q178:Q222)/K178),2)</f>
        <v>36.65</v>
      </c>
    </row>
    <row r="224" spans="1:18" ht="15.75" thickBo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R224" s="101">
        <f>SUM(Q178:Q222)</f>
        <v>44525.35717101425</v>
      </c>
    </row>
    <row r="225" spans="1:17" ht="23.25" thickBot="1">
      <c r="A225">
        <v>4507755</v>
      </c>
      <c r="B225" s="106" t="s">
        <v>395</v>
      </c>
      <c r="C225" s="107"/>
      <c r="D225" s="107"/>
      <c r="E225" s="107"/>
      <c r="F225" s="107"/>
      <c r="G225" s="107"/>
      <c r="H225" s="107"/>
      <c r="I225" s="107"/>
      <c r="J225" s="108" t="s">
        <v>396</v>
      </c>
    </row>
    <row r="226" spans="1:17" ht="18.75" thickTop="1">
      <c r="A226">
        <v>4507755</v>
      </c>
      <c r="B226" s="109" t="s">
        <v>397</v>
      </c>
      <c r="E226" s="110" t="s">
        <v>398</v>
      </c>
      <c r="J226" s="111"/>
    </row>
    <row r="227" spans="1:17" ht="15.75">
      <c r="A227">
        <v>4507755</v>
      </c>
      <c r="B227" s="112" t="s">
        <v>400</v>
      </c>
      <c r="E227" s="383">
        <v>45748</v>
      </c>
      <c r="H227" s="113" t="s">
        <v>401</v>
      </c>
      <c r="I227" s="114">
        <v>4.5272699999999997</v>
      </c>
      <c r="J227" s="115" t="s">
        <v>335</v>
      </c>
    </row>
    <row r="228" spans="1:17" ht="16.5" thickBot="1">
      <c r="A228">
        <v>4507755</v>
      </c>
      <c r="B228" s="116">
        <v>4507755</v>
      </c>
      <c r="C228" s="149" t="s">
        <v>543</v>
      </c>
      <c r="D228" s="149"/>
      <c r="E228" s="149"/>
      <c r="F228" s="149"/>
      <c r="G228" s="149"/>
      <c r="H228" s="149"/>
      <c r="I228" s="150" t="s">
        <v>404</v>
      </c>
      <c r="J228" s="151"/>
    </row>
    <row r="229" spans="1:17" ht="15.75" thickBot="1">
      <c r="A229">
        <v>4507755</v>
      </c>
      <c r="B229" s="148" t="s">
        <v>405</v>
      </c>
      <c r="C229" s="146"/>
      <c r="D229" s="146" t="s">
        <v>212</v>
      </c>
      <c r="E229" s="146" t="s">
        <v>406</v>
      </c>
      <c r="F229" s="146"/>
      <c r="G229" s="146" t="s">
        <v>407</v>
      </c>
      <c r="H229" s="146"/>
      <c r="I229" s="239"/>
      <c r="J229" s="240" t="s">
        <v>408</v>
      </c>
      <c r="K229" s="589" t="s">
        <v>276</v>
      </c>
      <c r="L229" s="590"/>
      <c r="M229" s="591"/>
      <c r="N229" s="592" t="s">
        <v>409</v>
      </c>
      <c r="O229" s="594" t="s">
        <v>410</v>
      </c>
      <c r="P229" s="595"/>
      <c r="Q229" s="598" t="s">
        <v>411</v>
      </c>
    </row>
    <row r="230" spans="1:17" ht="15.75" thickBot="1">
      <c r="A230">
        <v>4507755</v>
      </c>
      <c r="B230" s="148"/>
      <c r="C230" s="146"/>
      <c r="D230" s="146"/>
      <c r="E230" s="103" t="s">
        <v>412</v>
      </c>
      <c r="F230" s="103" t="s">
        <v>413</v>
      </c>
      <c r="G230" s="103" t="s">
        <v>414</v>
      </c>
      <c r="H230" s="103" t="s">
        <v>415</v>
      </c>
      <c r="I230" s="104"/>
      <c r="J230" s="118" t="s">
        <v>416</v>
      </c>
      <c r="K230" s="172" t="s">
        <v>417</v>
      </c>
      <c r="L230" s="600" t="s">
        <v>418</v>
      </c>
      <c r="M230" s="601"/>
      <c r="N230" s="593"/>
      <c r="O230" s="596"/>
      <c r="P230" s="597"/>
      <c r="Q230" s="599"/>
    </row>
    <row r="231" spans="1:17">
      <c r="A231">
        <v>4507755</v>
      </c>
      <c r="B231" s="119" t="s">
        <v>544</v>
      </c>
      <c r="C231" s="120" t="s">
        <v>545</v>
      </c>
      <c r="D231" s="121">
        <v>1</v>
      </c>
      <c r="E231" s="122">
        <v>1</v>
      </c>
      <c r="F231" s="122">
        <v>0</v>
      </c>
      <c r="G231" s="123">
        <f>VLOOKUP(B231,'EQ - COM DES.'!$A$1:$K$538,10,FALSE)</f>
        <v>44.150399999999998</v>
      </c>
      <c r="H231" s="123">
        <f>VLOOKUP(B231,'EQ - COM DES.'!$A$1:$K$538,11,FALSE)</f>
        <v>41.783099999999997</v>
      </c>
      <c r="J231" s="123">
        <f>ROUND((D231*E231*G231)+(D231*F231*H231),4)</f>
        <v>44.150399999999998</v>
      </c>
      <c r="K231" s="494">
        <f>SUMIF('8. Orçamento Com Des.'!$A$6:$A$136,A231,'8. Orçamento Com Des.'!$D$6:$D$136)</f>
        <v>90</v>
      </c>
      <c r="L231" s="492">
        <f>(D231*E231)</f>
        <v>1</v>
      </c>
      <c r="M231" s="492">
        <f>(D231*F231)</f>
        <v>0</v>
      </c>
      <c r="N231" s="496" t="str">
        <f>B231</f>
        <v>E9722</v>
      </c>
      <c r="O231" s="493">
        <f t="shared" ref="O231:P233" si="31">(G231/$I$227)</f>
        <v>9.752102260302566</v>
      </c>
      <c r="P231" s="493">
        <f t="shared" si="31"/>
        <v>9.2292043549423823</v>
      </c>
      <c r="Q231" s="491">
        <f>K231*((L231*O231)+(M231*P231))</f>
        <v>877.68920342723095</v>
      </c>
    </row>
    <row r="232" spans="1:17">
      <c r="A232">
        <v>4507755</v>
      </c>
      <c r="B232" s="119" t="s">
        <v>498</v>
      </c>
      <c r="C232" s="120" t="s">
        <v>499</v>
      </c>
      <c r="D232" s="121">
        <v>1</v>
      </c>
      <c r="E232" s="122">
        <v>1</v>
      </c>
      <c r="F232" s="122">
        <v>0</v>
      </c>
      <c r="G232" s="123">
        <f>VLOOKUP(B232,'EQ - COM DES.'!$A$1:$K$538,10,FALSE)</f>
        <v>11.0101</v>
      </c>
      <c r="H232" s="123">
        <f>VLOOKUP(B232,'EQ - COM DES.'!$A$1:$K$538,11,FALSE)</f>
        <v>0.50090000000000001</v>
      </c>
      <c r="J232" s="123">
        <f>ROUND((D232*E232*G232)+(D232*F232*H232),4)</f>
        <v>11.0101</v>
      </c>
      <c r="K232" s="494">
        <f>SUMIF('8. Orçamento Com Des.'!$A$6:$A$136,A232,'8. Orçamento Com Des.'!$D$6:$D$136)</f>
        <v>90</v>
      </c>
      <c r="L232" s="492">
        <f>(D232*E232)</f>
        <v>1</v>
      </c>
      <c r="M232" s="492">
        <f>(D232*F232)</f>
        <v>0</v>
      </c>
      <c r="N232" s="496" t="str">
        <f>B232</f>
        <v>E9764</v>
      </c>
      <c r="O232" s="493">
        <f t="shared" si="31"/>
        <v>2.4319512642276693</v>
      </c>
      <c r="P232" s="493">
        <f t="shared" si="31"/>
        <v>0.11064062889997726</v>
      </c>
      <c r="Q232" s="491">
        <f>K232*((L232*O232)+(M232*P232))</f>
        <v>218.87561378049023</v>
      </c>
    </row>
    <row r="233" spans="1:17">
      <c r="A233">
        <v>4507755</v>
      </c>
      <c r="B233" s="119" t="s">
        <v>546</v>
      </c>
      <c r="C233" s="120" t="s">
        <v>547</v>
      </c>
      <c r="D233" s="121">
        <v>1</v>
      </c>
      <c r="E233" s="122">
        <v>1</v>
      </c>
      <c r="F233" s="122">
        <v>0</v>
      </c>
      <c r="G233" s="123">
        <f>VLOOKUP(B233,'EQ - COM DES.'!$A$1:$K$538,10,FALSE)</f>
        <v>0.6764</v>
      </c>
      <c r="H233" s="123">
        <f>VLOOKUP(B233,'EQ - COM DES.'!$A$1:$K$538,11,FALSE)</f>
        <v>0.47010000000000002</v>
      </c>
      <c r="J233" s="123">
        <f>ROUND((D233*E233*G233)+(D233*F233*H233),4)</f>
        <v>0.6764</v>
      </c>
      <c r="K233" s="494">
        <f>SUMIF('8. Orçamento Com Des.'!$A$6:$A$136,A233,'8. Orçamento Com Des.'!$D$6:$D$136)</f>
        <v>90</v>
      </c>
      <c r="L233" s="492">
        <f>(D233*E233)</f>
        <v>1</v>
      </c>
      <c r="M233" s="492">
        <f>(D233*F233)</f>
        <v>0</v>
      </c>
      <c r="N233" s="496" t="str">
        <f>B233</f>
        <v>E9719</v>
      </c>
      <c r="O233" s="493">
        <f t="shared" si="31"/>
        <v>0.14940571249340112</v>
      </c>
      <c r="P233" s="493">
        <f t="shared" si="31"/>
        <v>0.10383741195024818</v>
      </c>
      <c r="Q233" s="491">
        <f>K233*((L233*O233)+(M233*P233))</f>
        <v>13.4465141244061</v>
      </c>
    </row>
    <row r="234" spans="1:17" ht="15.75" thickBot="1">
      <c r="A234">
        <v>4507755</v>
      </c>
      <c r="B234" s="125"/>
      <c r="C234" s="104"/>
      <c r="D234" s="104"/>
      <c r="E234" s="104"/>
      <c r="F234" s="104"/>
      <c r="G234" s="104"/>
      <c r="H234" s="105" t="s">
        <v>433</v>
      </c>
      <c r="I234" s="104"/>
      <c r="J234" s="126">
        <f>SUM(J231:J233)</f>
        <v>55.8369</v>
      </c>
      <c r="K234" s="494">
        <f>SUMIF('8. Orçamento Com Des.'!$A$6:$A$136,A234,'8. Orçamento Com Des.'!$D$6:$D$136)</f>
        <v>90</v>
      </c>
      <c r="L234" s="492"/>
      <c r="M234" s="492"/>
      <c r="N234" s="496"/>
      <c r="O234" s="493"/>
      <c r="P234" s="493"/>
      <c r="Q234" s="491"/>
    </row>
    <row r="235" spans="1:17" ht="15.75" thickBot="1">
      <c r="A235">
        <v>4507755</v>
      </c>
      <c r="B235" s="127" t="s">
        <v>435</v>
      </c>
      <c r="C235" s="104"/>
      <c r="D235" s="103" t="s">
        <v>212</v>
      </c>
      <c r="E235" s="103" t="s">
        <v>436</v>
      </c>
      <c r="F235" s="104"/>
      <c r="G235" s="103" t="s">
        <v>407</v>
      </c>
      <c r="H235" s="146" t="s">
        <v>437</v>
      </c>
      <c r="I235" s="146"/>
      <c r="J235" s="147"/>
      <c r="K235" s="494">
        <f>SUMIF('8. Orçamento Com Des.'!$A$6:$A$136,A235,'8. Orçamento Com Des.'!$D$6:$D$136)</f>
        <v>90</v>
      </c>
      <c r="L235" s="492"/>
      <c r="M235" s="492"/>
      <c r="N235" s="496"/>
      <c r="O235" s="493"/>
      <c r="P235" s="493"/>
      <c r="Q235" s="491"/>
    </row>
    <row r="236" spans="1:17">
      <c r="A236">
        <v>4507755</v>
      </c>
      <c r="B236" s="119" t="s">
        <v>502</v>
      </c>
      <c r="C236" s="120" t="s">
        <v>503</v>
      </c>
      <c r="D236" s="121">
        <v>3</v>
      </c>
      <c r="E236" s="128" t="s">
        <v>222</v>
      </c>
      <c r="G236" s="123">
        <f>VLOOKUP(B236,'MO - COM DES.'!$A$1:$G$106,6,FALSE)</f>
        <v>22.078700000000001</v>
      </c>
      <c r="J236" s="123">
        <f>ROUND(D236*G236,4)</f>
        <v>66.236099999999993</v>
      </c>
      <c r="K236" s="494">
        <f>SUMIF('8. Orçamento Com Des.'!$A$6:$A$136,A236,'8. Orçamento Com Des.'!$D$6:$D$136)</f>
        <v>90</v>
      </c>
      <c r="L236" s="492">
        <f>D236</f>
        <v>3</v>
      </c>
      <c r="M236" s="492"/>
      <c r="N236" s="496" t="str">
        <f>B236</f>
        <v>P9801</v>
      </c>
      <c r="O236" s="493">
        <f>(G236/$I$227)</f>
        <v>4.87682422298648</v>
      </c>
      <c r="P236" s="493"/>
      <c r="Q236" s="491">
        <f>K236*L236*O236</f>
        <v>1316.7425402063495</v>
      </c>
    </row>
    <row r="237" spans="1:17">
      <c r="A237">
        <v>4507755</v>
      </c>
      <c r="B237" s="119" t="s">
        <v>504</v>
      </c>
      <c r="C237" s="120" t="s">
        <v>505</v>
      </c>
      <c r="D237" s="121">
        <v>1</v>
      </c>
      <c r="E237" s="128" t="s">
        <v>222</v>
      </c>
      <c r="G237" s="123">
        <f>VLOOKUP(B237,'MO - COM DES.'!$A$1:$G$106,6,FALSE)</f>
        <v>30.586500000000001</v>
      </c>
      <c r="J237" s="123">
        <f>ROUND(D237*G237,4)</f>
        <v>30.586500000000001</v>
      </c>
      <c r="K237" s="494">
        <f>SUMIF('8. Orçamento Com Des.'!$A$6:$A$136,A237,'8. Orçamento Com Des.'!$D$6:$D$136)</f>
        <v>90</v>
      </c>
      <c r="L237" s="492">
        <f>D237</f>
        <v>1</v>
      </c>
      <c r="M237" s="492"/>
      <c r="N237" s="496" t="str">
        <f>B237</f>
        <v>P9805</v>
      </c>
      <c r="O237" s="493">
        <f>(G237/$I$227)</f>
        <v>6.7560582867821015</v>
      </c>
      <c r="P237" s="493"/>
      <c r="Q237" s="491">
        <f>K237*L237*O237</f>
        <v>608.04524581038913</v>
      </c>
    </row>
    <row r="238" spans="1:17">
      <c r="A238">
        <v>4507755</v>
      </c>
      <c r="B238" s="129"/>
      <c r="D238" s="145" t="s">
        <v>440</v>
      </c>
      <c r="E238" s="145"/>
      <c r="F238" s="145"/>
      <c r="G238" s="145"/>
      <c r="H238" s="145"/>
      <c r="J238" s="124">
        <f>SUM(J236:J237)</f>
        <v>96.822599999999994</v>
      </c>
      <c r="K238" s="494">
        <f>SUMIF('8. Orçamento Com Des.'!$A$6:$A$136,A238,'8. Orçamento Com Des.'!$D$6:$D$136)</f>
        <v>90</v>
      </c>
      <c r="L238" s="492"/>
      <c r="M238" s="492"/>
      <c r="N238" s="496"/>
      <c r="O238" s="493"/>
      <c r="P238" s="493"/>
      <c r="Q238" s="491"/>
    </row>
    <row r="239" spans="1:17" ht="15.75" thickBot="1">
      <c r="A239">
        <v>4507755</v>
      </c>
      <c r="B239" s="125"/>
      <c r="C239" s="104"/>
      <c r="D239" s="146" t="s">
        <v>442</v>
      </c>
      <c r="E239" s="146"/>
      <c r="F239" s="146"/>
      <c r="G239" s="146"/>
      <c r="H239" s="146"/>
      <c r="I239" s="104"/>
      <c r="J239" s="130">
        <f>J234+J238</f>
        <v>152.65949999999998</v>
      </c>
      <c r="K239" s="494">
        <f>SUMIF('8. Orçamento Com Des.'!$A$6:$A$136,A239,'8. Orçamento Com Des.'!$D$6:$D$136)</f>
        <v>90</v>
      </c>
      <c r="L239" s="492"/>
      <c r="M239" s="492"/>
      <c r="N239" s="496"/>
      <c r="O239" s="493"/>
      <c r="P239" s="493"/>
      <c r="Q239" s="491"/>
    </row>
    <row r="240" spans="1:17">
      <c r="A240">
        <v>4507755</v>
      </c>
      <c r="B240" s="129"/>
      <c r="D240" s="145" t="s">
        <v>444</v>
      </c>
      <c r="E240" s="145"/>
      <c r="F240" s="145"/>
      <c r="G240" s="145"/>
      <c r="H240" s="145"/>
      <c r="J240" s="131">
        <f>J239/I227</f>
        <v>33.719990192765174</v>
      </c>
      <c r="K240" s="494">
        <f>SUMIF('8. Orçamento Com Des.'!$A$6:$A$136,A240,'8. Orçamento Com Des.'!$D$6:$D$136)</f>
        <v>90</v>
      </c>
      <c r="L240" s="492"/>
      <c r="M240" s="492"/>
      <c r="N240" s="496"/>
      <c r="O240" s="493"/>
      <c r="P240" s="493"/>
      <c r="Q240" s="491"/>
    </row>
    <row r="241" spans="1:17">
      <c r="A241">
        <v>4507755</v>
      </c>
      <c r="B241" s="129"/>
      <c r="H241" s="132" t="s">
        <v>445</v>
      </c>
      <c r="J241" s="133" t="s">
        <v>377</v>
      </c>
      <c r="K241" s="494">
        <f>SUMIF('8. Orçamento Com Des.'!$A$6:$A$136,A241,'8. Orçamento Com Des.'!$D$6:$D$136)</f>
        <v>90</v>
      </c>
      <c r="L241" s="492"/>
      <c r="M241" s="492"/>
      <c r="N241" s="496"/>
      <c r="O241" s="493"/>
      <c r="P241" s="493"/>
      <c r="Q241" s="491"/>
    </row>
    <row r="242" spans="1:17" ht="15.75" thickBot="1">
      <c r="A242">
        <v>4507755</v>
      </c>
      <c r="B242" s="125"/>
      <c r="C242" s="104"/>
      <c r="D242" s="104"/>
      <c r="E242" s="104"/>
      <c r="F242" s="104"/>
      <c r="G242" s="104"/>
      <c r="H242" s="105" t="s">
        <v>446</v>
      </c>
      <c r="I242" s="104"/>
      <c r="J242" s="130" t="s">
        <v>377</v>
      </c>
      <c r="K242" s="494">
        <f>SUMIF('8. Orçamento Com Des.'!$A$6:$A$136,A242,'8. Orçamento Com Des.'!$D$6:$D$136)</f>
        <v>90</v>
      </c>
      <c r="L242" s="492"/>
      <c r="M242" s="492"/>
      <c r="N242" s="496"/>
      <c r="O242" s="493"/>
      <c r="P242" s="493"/>
      <c r="Q242" s="491"/>
    </row>
    <row r="243" spans="1:17" ht="15.75" thickBot="1">
      <c r="A243">
        <v>4507755</v>
      </c>
      <c r="B243" s="127" t="s">
        <v>447</v>
      </c>
      <c r="C243" s="104"/>
      <c r="D243" s="103" t="s">
        <v>212</v>
      </c>
      <c r="E243" s="103" t="s">
        <v>436</v>
      </c>
      <c r="F243" s="104"/>
      <c r="G243" s="103" t="s">
        <v>448</v>
      </c>
      <c r="H243" s="146" t="s">
        <v>449</v>
      </c>
      <c r="I243" s="146"/>
      <c r="J243" s="147"/>
      <c r="K243" s="494">
        <f>SUMIF('8. Orçamento Com Des.'!$A$6:$A$136,A243,'8. Orçamento Com Des.'!$D$6:$D$136)</f>
        <v>90</v>
      </c>
      <c r="L243" s="492"/>
      <c r="M243" s="492"/>
      <c r="N243" s="496"/>
      <c r="O243" s="493"/>
      <c r="P243" s="493"/>
      <c r="Q243" s="491"/>
    </row>
    <row r="244" spans="1:17">
      <c r="A244">
        <v>4507755</v>
      </c>
      <c r="B244" s="119" t="s">
        <v>548</v>
      </c>
      <c r="C244" s="120" t="s">
        <v>549</v>
      </c>
      <c r="D244" s="121">
        <v>1</v>
      </c>
      <c r="E244" s="128" t="s">
        <v>335</v>
      </c>
      <c r="G244" s="123">
        <f>VLOOKUP(B244,MATERIAL!$A$1:$D$1678,4,FALSE)</f>
        <v>930.04470000000003</v>
      </c>
      <c r="J244" s="123">
        <f>ROUND(D244*G244,4)</f>
        <v>930.04470000000003</v>
      </c>
      <c r="K244" s="494">
        <f>SUMIF('8. Orçamento Com Des.'!$A$6:$A$136,A244,'8. Orçamento Com Des.'!$D$6:$D$136)</f>
        <v>90</v>
      </c>
      <c r="L244" s="492">
        <f>D244</f>
        <v>1</v>
      </c>
      <c r="M244" s="492"/>
      <c r="N244" s="496" t="str">
        <f>B244</f>
        <v>M0092</v>
      </c>
      <c r="O244" s="493">
        <f>G244</f>
        <v>930.04470000000003</v>
      </c>
      <c r="P244" s="493"/>
      <c r="Q244" s="491">
        <f>K244*L244*O244</f>
        <v>83704.023000000001</v>
      </c>
    </row>
    <row r="245" spans="1:17">
      <c r="A245">
        <v>4507755</v>
      </c>
      <c r="B245" s="119" t="s">
        <v>533</v>
      </c>
      <c r="C245" s="120" t="s">
        <v>534</v>
      </c>
      <c r="D245" s="121">
        <v>0.5</v>
      </c>
      <c r="E245" s="128" t="s">
        <v>346</v>
      </c>
      <c r="G245" s="123">
        <f>VLOOKUP(B245,MATERIAL!$A$1:$D$1678,4,FALSE)</f>
        <v>8.8333999999999993</v>
      </c>
      <c r="J245" s="123">
        <f>ROUND(D245*G245,4)</f>
        <v>4.4166999999999996</v>
      </c>
      <c r="K245" s="494">
        <f>SUMIF('8. Orçamento Com Des.'!$A$6:$A$136,A245,'8. Orçamento Com Des.'!$D$6:$D$136)</f>
        <v>90</v>
      </c>
      <c r="L245" s="492">
        <f>D245</f>
        <v>0.5</v>
      </c>
      <c r="M245" s="492"/>
      <c r="N245" s="496" t="str">
        <f>B245</f>
        <v>M2462</v>
      </c>
      <c r="O245" s="493">
        <f>G245</f>
        <v>8.8333999999999993</v>
      </c>
      <c r="P245" s="493"/>
      <c r="Q245" s="491">
        <f>K245*L245*O245</f>
        <v>397.50299999999999</v>
      </c>
    </row>
    <row r="246" spans="1:17">
      <c r="A246">
        <v>4507755</v>
      </c>
      <c r="B246" s="119" t="s">
        <v>550</v>
      </c>
      <c r="C246" s="120" t="s">
        <v>551</v>
      </c>
      <c r="D246" s="121">
        <v>2</v>
      </c>
      <c r="E246" s="128" t="s">
        <v>335</v>
      </c>
      <c r="G246" s="123">
        <f>VLOOKUP(B246,MATERIAL!$A$1:$D$1678,4,FALSE)</f>
        <v>0.98609999999999998</v>
      </c>
      <c r="J246" s="123">
        <f>ROUND(D246*G246,4)</f>
        <v>1.9722</v>
      </c>
      <c r="K246" s="494">
        <f>SUMIF('8. Orçamento Com Des.'!$A$6:$A$136,A246,'8. Orçamento Com Des.'!$D$6:$D$136)</f>
        <v>90</v>
      </c>
      <c r="L246" s="492">
        <f>D246</f>
        <v>2</v>
      </c>
      <c r="M246" s="492"/>
      <c r="N246" s="496" t="str">
        <f>B246</f>
        <v>M2419</v>
      </c>
      <c r="O246" s="493">
        <f>G246</f>
        <v>0.98609999999999998</v>
      </c>
      <c r="P246" s="493"/>
      <c r="Q246" s="491">
        <f>K246*L246*O246</f>
        <v>177.49799999999999</v>
      </c>
    </row>
    <row r="247" spans="1:17" ht="15.75" thickBot="1">
      <c r="A247">
        <v>4507755</v>
      </c>
      <c r="B247" s="125"/>
      <c r="C247" s="104"/>
      <c r="D247" s="146" t="s">
        <v>459</v>
      </c>
      <c r="E247" s="146"/>
      <c r="F247" s="146"/>
      <c r="G247" s="146"/>
      <c r="H247" s="146"/>
      <c r="I247" s="104"/>
      <c r="J247" s="126">
        <f>SUM(J244:J246)</f>
        <v>936.43360000000007</v>
      </c>
      <c r="K247" s="494">
        <f>SUMIF('8. Orçamento Com Des.'!$A$6:$A$136,A247,'8. Orçamento Com Des.'!$D$6:$D$136)</f>
        <v>90</v>
      </c>
      <c r="L247" s="492"/>
      <c r="M247" s="492"/>
      <c r="N247" s="496"/>
      <c r="O247" s="493"/>
      <c r="P247" s="493"/>
      <c r="Q247" s="491"/>
    </row>
    <row r="248" spans="1:17" ht="15.75" thickBot="1">
      <c r="A248">
        <v>4507755</v>
      </c>
      <c r="B248" s="223" t="s">
        <v>460</v>
      </c>
      <c r="C248" s="221"/>
      <c r="D248" s="224" t="s">
        <v>212</v>
      </c>
      <c r="E248" s="224" t="s">
        <v>436</v>
      </c>
      <c r="F248" s="221"/>
      <c r="G248" s="224" t="s">
        <v>449</v>
      </c>
      <c r="H248" s="215" t="s">
        <v>449</v>
      </c>
      <c r="I248" s="215"/>
      <c r="J248" s="225"/>
      <c r="K248" s="494">
        <f>SUMIF('8. Orçamento Com Des.'!$A$6:$A$136,A248,'8. Orçamento Com Des.'!$D$6:$D$136)</f>
        <v>90</v>
      </c>
      <c r="L248" s="492"/>
      <c r="M248" s="492"/>
      <c r="N248" s="496"/>
      <c r="O248" s="493"/>
      <c r="P248" s="493"/>
      <c r="Q248" s="491"/>
    </row>
    <row r="249" spans="1:17">
      <c r="A249">
        <v>4507755</v>
      </c>
      <c r="B249" s="232">
        <v>4516137</v>
      </c>
      <c r="C249" s="233" t="s">
        <v>552</v>
      </c>
      <c r="D249" s="234">
        <v>0.1449</v>
      </c>
      <c r="E249" s="218" t="s">
        <v>340</v>
      </c>
      <c r="F249" s="216"/>
      <c r="G249" s="235">
        <f>VLOOKUP(B249,'SICRO 04.25'!$A$1:$D$6492,4,FALSE)</f>
        <v>134.88999999999999</v>
      </c>
      <c r="H249" s="216"/>
      <c r="I249" s="216"/>
      <c r="J249" s="123">
        <f>ROUND(D249*G249,4)</f>
        <v>19.5456</v>
      </c>
      <c r="K249" s="494">
        <f>SUMIF('8. Orçamento Com Des.'!$A$6:$A$136,A249,'8. Orçamento Com Des.'!$D$6:$D$136)</f>
        <v>90</v>
      </c>
      <c r="L249" s="492">
        <f>D249</f>
        <v>0.1449</v>
      </c>
      <c r="M249" s="492"/>
      <c r="N249" s="496">
        <f>B249</f>
        <v>4516137</v>
      </c>
      <c r="O249" s="493">
        <f>G249</f>
        <v>134.88999999999999</v>
      </c>
      <c r="P249" s="493"/>
      <c r="Q249" s="491">
        <f>K249*L249*O249</f>
        <v>1759.1004899999998</v>
      </c>
    </row>
    <row r="250" spans="1:17" ht="15.75" thickBot="1">
      <c r="A250">
        <v>4507755</v>
      </c>
      <c r="B250" s="220"/>
      <c r="C250" s="221"/>
      <c r="D250" s="215" t="s">
        <v>461</v>
      </c>
      <c r="E250" s="215"/>
      <c r="F250" s="215"/>
      <c r="G250" s="215"/>
      <c r="H250" s="215"/>
      <c r="I250" s="221"/>
      <c r="J250" s="222">
        <f>J249</f>
        <v>19.5456</v>
      </c>
      <c r="K250" s="494">
        <f>SUMIF('8. Orçamento Com Des.'!$A$6:$A$136,A250,'8. Orçamento Com Des.'!$D$6:$D$136)</f>
        <v>90</v>
      </c>
      <c r="L250" s="492"/>
      <c r="M250" s="492"/>
      <c r="N250" s="496"/>
      <c r="O250" s="493"/>
      <c r="P250" s="493"/>
      <c r="Q250" s="491"/>
    </row>
    <row r="251" spans="1:17" ht="15.75" thickBot="1">
      <c r="A251">
        <v>4507755</v>
      </c>
      <c r="B251" s="125"/>
      <c r="C251" s="104"/>
      <c r="D251" s="104"/>
      <c r="E251" s="104"/>
      <c r="F251" s="104"/>
      <c r="G251" s="104"/>
      <c r="H251" s="105" t="s">
        <v>462</v>
      </c>
      <c r="I251" s="104"/>
      <c r="J251" s="130">
        <f>J240+J247+J250</f>
        <v>989.69919019276529</v>
      </c>
      <c r="K251" s="494">
        <f>SUMIF('8. Orçamento Com Des.'!$A$6:$A$136,A251,'8. Orçamento Com Des.'!$D$6:$D$136)</f>
        <v>90</v>
      </c>
      <c r="L251" s="492"/>
      <c r="M251" s="492"/>
      <c r="N251" s="496"/>
      <c r="O251" s="493"/>
      <c r="P251" s="493"/>
      <c r="Q251" s="491"/>
    </row>
    <row r="252" spans="1:17" ht="15.75" thickBot="1">
      <c r="A252">
        <v>4507755</v>
      </c>
      <c r="B252" s="127" t="s">
        <v>463</v>
      </c>
      <c r="C252" s="104"/>
      <c r="D252" s="103" t="s">
        <v>464</v>
      </c>
      <c r="E252" s="103" t="s">
        <v>212</v>
      </c>
      <c r="F252" s="103" t="s">
        <v>436</v>
      </c>
      <c r="G252" s="104"/>
      <c r="H252" s="103" t="s">
        <v>449</v>
      </c>
      <c r="I252" s="146" t="s">
        <v>449</v>
      </c>
      <c r="J252" s="147"/>
      <c r="K252" s="494">
        <f>SUMIF('8. Orçamento Com Des.'!$A$6:$A$136,A252,'8. Orçamento Com Des.'!$D$6:$D$136)</f>
        <v>90</v>
      </c>
      <c r="L252" s="492"/>
      <c r="M252" s="492"/>
      <c r="N252" s="496"/>
      <c r="O252" s="493"/>
      <c r="P252" s="493"/>
      <c r="Q252" s="491"/>
    </row>
    <row r="253" spans="1:17">
      <c r="A253">
        <v>4507755</v>
      </c>
      <c r="B253" s="119" t="s">
        <v>548</v>
      </c>
      <c r="C253" s="120" t="s">
        <v>553</v>
      </c>
      <c r="D253" s="128">
        <v>5914655</v>
      </c>
      <c r="E253" s="121">
        <v>0.02</v>
      </c>
      <c r="F253" s="128" t="s">
        <v>466</v>
      </c>
      <c r="H253" s="123">
        <f>VLOOKUP(D253,'SICRO 04.25'!$A$1:$D$6492,4,FALSE)</f>
        <v>32.659999999999997</v>
      </c>
      <c r="J253" s="123">
        <f>ROUND(E253*H253,4)</f>
        <v>0.6532</v>
      </c>
      <c r="K253" s="494">
        <f>SUMIF('8. Orçamento Com Des.'!$A$6:$A$136,A253,'8. Orçamento Com Des.'!$D$6:$D$136)</f>
        <v>90</v>
      </c>
      <c r="L253" s="492">
        <f>E253</f>
        <v>0.02</v>
      </c>
      <c r="M253" s="492"/>
      <c r="N253" s="496">
        <f>D253</f>
        <v>5914655</v>
      </c>
      <c r="O253" s="493">
        <f>H253</f>
        <v>32.659999999999997</v>
      </c>
      <c r="P253" s="493"/>
      <c r="Q253" s="491">
        <f>K253*L253*O253</f>
        <v>58.787999999999997</v>
      </c>
    </row>
    <row r="254" spans="1:17" ht="28.5">
      <c r="A254">
        <v>4507755</v>
      </c>
      <c r="B254" s="119" t="s">
        <v>533</v>
      </c>
      <c r="C254" s="120" t="s">
        <v>542</v>
      </c>
      <c r="D254" s="128">
        <v>5914655</v>
      </c>
      <c r="E254" s="121">
        <v>1.4999999999999999E-4</v>
      </c>
      <c r="F254" s="128" t="s">
        <v>466</v>
      </c>
      <c r="H254" s="123">
        <f>VLOOKUP(D254,'SICRO 04.25'!$A$1:$D$6492,4,FALSE)</f>
        <v>32.659999999999997</v>
      </c>
      <c r="J254" s="123">
        <f>ROUND(E254*H254,4)</f>
        <v>4.8999999999999998E-3</v>
      </c>
      <c r="K254" s="494">
        <f>SUMIF('8. Orçamento Com Des.'!$A$6:$A$136,A254,'8. Orçamento Com Des.'!$D$6:$D$136)</f>
        <v>90</v>
      </c>
      <c r="L254" s="492">
        <f>E254</f>
        <v>1.4999999999999999E-4</v>
      </c>
      <c r="M254" s="492"/>
      <c r="N254" s="496">
        <f>D254</f>
        <v>5914655</v>
      </c>
      <c r="O254" s="493">
        <f>H254</f>
        <v>32.659999999999997</v>
      </c>
      <c r="P254" s="493"/>
      <c r="Q254" s="491">
        <f>K254*L254*O254</f>
        <v>0.44090999999999991</v>
      </c>
    </row>
    <row r="255" spans="1:17" ht="28.5">
      <c r="A255">
        <v>4507755</v>
      </c>
      <c r="B255" s="119" t="s">
        <v>550</v>
      </c>
      <c r="C255" s="120" t="s">
        <v>554</v>
      </c>
      <c r="D255" s="128">
        <v>5914655</v>
      </c>
      <c r="E255" s="121">
        <v>3.0000000000000001E-5</v>
      </c>
      <c r="F255" s="128" t="s">
        <v>466</v>
      </c>
      <c r="H255" s="123">
        <f>VLOOKUP(D255,'SICRO 04.25'!$A$1:$D$6492,4,FALSE)</f>
        <v>32.659999999999997</v>
      </c>
      <c r="J255" s="123">
        <f>ROUND(E255*H255,4)</f>
        <v>1E-3</v>
      </c>
      <c r="K255" s="494">
        <f>SUMIF('8. Orçamento Com Des.'!$A$6:$A$136,A255,'8. Orçamento Com Des.'!$D$6:$D$136)</f>
        <v>90</v>
      </c>
      <c r="L255" s="492">
        <f>E255</f>
        <v>3.0000000000000001E-5</v>
      </c>
      <c r="M255" s="492"/>
      <c r="N255" s="496">
        <f>D255</f>
        <v>5914655</v>
      </c>
      <c r="O255" s="493">
        <f>H255</f>
        <v>32.659999999999997</v>
      </c>
      <c r="P255" s="493"/>
      <c r="Q255" s="491">
        <f>K255*L255*O255</f>
        <v>8.8181999999999996E-2</v>
      </c>
    </row>
    <row r="256" spans="1:17" ht="15.75" thickBot="1">
      <c r="A256">
        <v>4507755</v>
      </c>
      <c r="B256" s="125"/>
      <c r="C256" s="104"/>
      <c r="D256" s="146" t="s">
        <v>468</v>
      </c>
      <c r="E256" s="146"/>
      <c r="F256" s="146"/>
      <c r="G256" s="146"/>
      <c r="H256" s="146"/>
      <c r="I256" s="104"/>
      <c r="J256" s="130">
        <f>SUM(J253:J255)</f>
        <v>0.65910000000000002</v>
      </c>
      <c r="K256" s="494">
        <f>SUMIF('8. Orçamento Com Des.'!$A$6:$A$136,A256,'8. Orçamento Com Des.'!$D$6:$D$136)</f>
        <v>90</v>
      </c>
      <c r="L256" s="492"/>
      <c r="M256" s="492"/>
      <c r="N256" s="496"/>
      <c r="O256" s="493"/>
      <c r="P256" s="493"/>
      <c r="Q256" s="491"/>
    </row>
    <row r="257" spans="1:18" ht="15.75" thickBot="1">
      <c r="A257">
        <v>4507755</v>
      </c>
      <c r="B257" s="148" t="s">
        <v>469</v>
      </c>
      <c r="C257" s="146"/>
      <c r="D257" s="146" t="s">
        <v>212</v>
      </c>
      <c r="E257" s="146" t="s">
        <v>436</v>
      </c>
      <c r="F257" s="146" t="s">
        <v>470</v>
      </c>
      <c r="G257" s="146"/>
      <c r="H257" s="146"/>
      <c r="I257" s="239"/>
      <c r="J257" s="147" t="s">
        <v>449</v>
      </c>
      <c r="K257" s="494">
        <f>SUMIF('8. Orçamento Com Des.'!$A$6:$A$136,A257,'8. Orçamento Com Des.'!$D$6:$D$136)</f>
        <v>90</v>
      </c>
      <c r="L257" s="492"/>
      <c r="M257" s="492"/>
      <c r="N257" s="496"/>
      <c r="O257" s="493"/>
      <c r="P257" s="493"/>
      <c r="Q257" s="491"/>
    </row>
    <row r="258" spans="1:18" ht="15.75" thickBot="1">
      <c r="A258">
        <v>4507755</v>
      </c>
      <c r="B258" s="148"/>
      <c r="C258" s="146"/>
      <c r="D258" s="146"/>
      <c r="E258" s="146"/>
      <c r="F258" s="103" t="s">
        <v>471</v>
      </c>
      <c r="G258" s="103" t="s">
        <v>472</v>
      </c>
      <c r="H258" s="103" t="s">
        <v>473</v>
      </c>
      <c r="I258" s="104"/>
      <c r="J258" s="147"/>
      <c r="K258" s="494">
        <f>SUMIF('8. Orçamento Com Des.'!$A$6:$A$136,A258,'8. Orçamento Com Des.'!$D$6:$D$136)</f>
        <v>90</v>
      </c>
      <c r="L258" s="492"/>
      <c r="M258" s="492"/>
      <c r="N258" s="496"/>
      <c r="O258" s="493"/>
      <c r="P258" s="493"/>
      <c r="Q258" s="491"/>
    </row>
    <row r="259" spans="1:18">
      <c r="A259">
        <v>4507755</v>
      </c>
      <c r="B259" s="119" t="s">
        <v>548</v>
      </c>
      <c r="C259" s="120" t="s">
        <v>553</v>
      </c>
      <c r="D259" s="121">
        <v>0.02</v>
      </c>
      <c r="E259" s="128" t="s">
        <v>228</v>
      </c>
      <c r="F259" s="128" t="s">
        <v>477</v>
      </c>
      <c r="G259" s="128" t="s">
        <v>478</v>
      </c>
      <c r="H259" s="128" t="s">
        <v>479</v>
      </c>
      <c r="J259" s="111"/>
      <c r="K259" s="494">
        <f>SUMIF('8. Orçamento Com Des.'!$A$6:$A$136,A259,'8. Orçamento Com Des.'!$D$6:$D$136)</f>
        <v>90</v>
      </c>
      <c r="L259" s="168">
        <f>D259*'3. DMT'!$V$2</f>
        <v>3.3000000000000003</v>
      </c>
      <c r="M259" s="168">
        <f t="shared" ref="M259:M262" si="32">K259*L259</f>
        <v>297</v>
      </c>
      <c r="N259" s="496" t="str">
        <f>G259</f>
        <v>5914464</v>
      </c>
      <c r="O259" s="493">
        <f>$W$53</f>
        <v>0.71055406565114776</v>
      </c>
      <c r="P259" s="493"/>
      <c r="Q259" s="491"/>
    </row>
    <row r="260" spans="1:18" ht="28.5">
      <c r="A260">
        <v>4507755</v>
      </c>
      <c r="B260" s="119" t="s">
        <v>533</v>
      </c>
      <c r="C260" s="120" t="s">
        <v>542</v>
      </c>
      <c r="D260" s="121">
        <v>1.4999999999999999E-4</v>
      </c>
      <c r="E260" s="128" t="s">
        <v>228</v>
      </c>
      <c r="F260" s="128" t="s">
        <v>477</v>
      </c>
      <c r="G260" s="128" t="s">
        <v>478</v>
      </c>
      <c r="H260" s="128" t="s">
        <v>479</v>
      </c>
      <c r="J260" s="111"/>
      <c r="K260" s="494">
        <f>SUMIF('8. Orçamento Com Des.'!$A$6:$A$136,A260,'8. Orçamento Com Des.'!$D$6:$D$136)</f>
        <v>90</v>
      </c>
      <c r="L260" s="168">
        <f>D260*'3. DMT'!$V$2</f>
        <v>2.4749999999999998E-2</v>
      </c>
      <c r="M260" s="168">
        <f t="shared" si="32"/>
        <v>2.2274999999999996</v>
      </c>
      <c r="N260" s="496" t="str">
        <f>G260</f>
        <v>5914464</v>
      </c>
      <c r="O260" s="493">
        <f>$W$53</f>
        <v>0.71055406565114776</v>
      </c>
      <c r="P260" s="493"/>
      <c r="Q260" s="491"/>
    </row>
    <row r="261" spans="1:18" ht="28.5">
      <c r="A261">
        <v>4507755</v>
      </c>
      <c r="B261" s="119" t="s">
        <v>550</v>
      </c>
      <c r="C261" s="120" t="s">
        <v>554</v>
      </c>
      <c r="D261" s="121">
        <v>3.0000000000000001E-5</v>
      </c>
      <c r="E261" s="128" t="s">
        <v>228</v>
      </c>
      <c r="F261" s="128" t="s">
        <v>477</v>
      </c>
      <c r="G261" s="128" t="s">
        <v>478</v>
      </c>
      <c r="H261" s="128" t="s">
        <v>479</v>
      </c>
      <c r="J261" s="111"/>
      <c r="K261" s="494">
        <f>SUMIF('8. Orçamento Com Des.'!$A$6:$A$136,A261,'8. Orçamento Com Des.'!$D$6:$D$136)</f>
        <v>90</v>
      </c>
      <c r="L261" s="168">
        <f>D261*'3. DMT'!$V$2</f>
        <v>4.9500000000000004E-3</v>
      </c>
      <c r="M261" s="168">
        <f t="shared" si="32"/>
        <v>0.44550000000000006</v>
      </c>
      <c r="N261" s="496" t="str">
        <f>G261</f>
        <v>5914464</v>
      </c>
      <c r="O261" s="493">
        <f>$W$53</f>
        <v>0.71055406565114776</v>
      </c>
      <c r="P261" s="493"/>
      <c r="Q261" s="491"/>
    </row>
    <row r="262" spans="1:18">
      <c r="A262">
        <v>4507755</v>
      </c>
      <c r="B262" s="129"/>
      <c r="D262" s="145" t="s">
        <v>480</v>
      </c>
      <c r="E262" s="145"/>
      <c r="F262" s="145"/>
      <c r="G262" s="145"/>
      <c r="H262" s="145"/>
      <c r="J262" s="111"/>
      <c r="K262" s="494">
        <f>SUMIF('8. Orçamento Com Des.'!$A$6:$A$136,A262,'8. Orçamento Com Des.'!$D$6:$D$136)</f>
        <v>90</v>
      </c>
      <c r="L262" s="492"/>
      <c r="M262" s="168">
        <f t="shared" si="32"/>
        <v>0</v>
      </c>
      <c r="N262" s="496"/>
      <c r="O262" s="493"/>
      <c r="P262" s="493"/>
      <c r="Q262" s="491"/>
    </row>
    <row r="263" spans="1:18" ht="15.75" thickBot="1">
      <c r="A263">
        <v>4507755</v>
      </c>
      <c r="B263" s="125"/>
      <c r="C263" s="104"/>
      <c r="D263" s="104"/>
      <c r="E263" s="104"/>
      <c r="F263" s="146" t="s">
        <v>481</v>
      </c>
      <c r="G263" s="146"/>
      <c r="H263" s="146"/>
      <c r="I263" s="104"/>
      <c r="J263" s="134">
        <f>J251+J256</f>
        <v>990.35829019276525</v>
      </c>
      <c r="K263" s="178"/>
      <c r="L263" s="179"/>
      <c r="M263" s="179"/>
      <c r="N263" s="179"/>
      <c r="O263" s="179"/>
      <c r="P263" s="180"/>
      <c r="R263" s="177">
        <f>ROUND((SUM(Q231:Q262)/K231),2)</f>
        <v>990.36</v>
      </c>
    </row>
    <row r="264" spans="1:18" ht="15.75" thickBot="1">
      <c r="A264" s="157"/>
      <c r="B264" s="157"/>
      <c r="C264" s="157"/>
      <c r="D264" s="157"/>
      <c r="E264" s="157"/>
      <c r="F264" s="157"/>
      <c r="G264" s="157"/>
      <c r="H264" s="157"/>
      <c r="I264" s="157"/>
      <c r="J264" s="157"/>
      <c r="R264" s="101">
        <f>SUM(Q231:Q262)</f>
        <v>89132.240699348884</v>
      </c>
    </row>
    <row r="265" spans="1:18" ht="23.25" thickBot="1">
      <c r="A265">
        <v>3806426</v>
      </c>
      <c r="B265" s="106" t="s">
        <v>395</v>
      </c>
      <c r="C265" s="107"/>
      <c r="D265" s="107"/>
      <c r="E265" s="107"/>
      <c r="F265" s="107"/>
      <c r="G265" s="107"/>
      <c r="H265" s="107"/>
      <c r="I265" s="107"/>
      <c r="J265" s="108" t="s">
        <v>396</v>
      </c>
    </row>
    <row r="266" spans="1:18" ht="18.75" thickTop="1">
      <c r="A266">
        <v>3806426</v>
      </c>
      <c r="B266" s="109" t="s">
        <v>397</v>
      </c>
      <c r="E266" s="110" t="s">
        <v>398</v>
      </c>
      <c r="J266" s="111"/>
    </row>
    <row r="267" spans="1:18" ht="16.5" customHeight="1">
      <c r="A267">
        <v>3806426</v>
      </c>
      <c r="B267" s="112" t="s">
        <v>400</v>
      </c>
      <c r="E267" s="383">
        <v>45748</v>
      </c>
      <c r="H267" s="113" t="s">
        <v>401</v>
      </c>
      <c r="I267" s="114">
        <v>6.9720000000000004</v>
      </c>
      <c r="J267" s="115" t="s">
        <v>466</v>
      </c>
    </row>
    <row r="268" spans="1:18" ht="16.5" thickBot="1">
      <c r="A268">
        <v>3806426</v>
      </c>
      <c r="B268" s="116">
        <v>3806426</v>
      </c>
      <c r="C268" s="149" t="s">
        <v>555</v>
      </c>
      <c r="D268" s="149"/>
      <c r="E268" s="149"/>
      <c r="F268" s="149"/>
      <c r="G268" s="149"/>
      <c r="H268" s="149"/>
      <c r="I268" s="150" t="s">
        <v>404</v>
      </c>
      <c r="J268" s="151"/>
    </row>
    <row r="269" spans="1:18" ht="16.5" customHeight="1" thickBot="1">
      <c r="A269">
        <v>3806426</v>
      </c>
      <c r="B269" s="155" t="s">
        <v>405</v>
      </c>
      <c r="C269" s="156"/>
      <c r="D269" s="156" t="s">
        <v>212</v>
      </c>
      <c r="E269" s="153" t="s">
        <v>406</v>
      </c>
      <c r="F269" s="153"/>
      <c r="G269" s="153" t="s">
        <v>407</v>
      </c>
      <c r="H269" s="153"/>
      <c r="I269" s="239"/>
      <c r="J269" s="240" t="s">
        <v>408</v>
      </c>
      <c r="K269" s="589" t="s">
        <v>276</v>
      </c>
      <c r="L269" s="590"/>
      <c r="M269" s="591"/>
      <c r="N269" s="592" t="s">
        <v>409</v>
      </c>
      <c r="O269" s="594" t="s">
        <v>410</v>
      </c>
      <c r="P269" s="595"/>
      <c r="Q269" s="598" t="s">
        <v>411</v>
      </c>
    </row>
    <row r="270" spans="1:18" ht="16.5" customHeight="1" thickBot="1">
      <c r="A270">
        <v>3806426</v>
      </c>
      <c r="B270" s="148"/>
      <c r="C270" s="146"/>
      <c r="D270" s="146"/>
      <c r="E270" s="103" t="s">
        <v>412</v>
      </c>
      <c r="F270" s="103" t="s">
        <v>413</v>
      </c>
      <c r="G270" s="103" t="s">
        <v>414</v>
      </c>
      <c r="H270" s="103" t="s">
        <v>415</v>
      </c>
      <c r="I270" s="104"/>
      <c r="J270" s="118" t="s">
        <v>416</v>
      </c>
      <c r="K270" s="172" t="s">
        <v>417</v>
      </c>
      <c r="L270" s="600" t="s">
        <v>418</v>
      </c>
      <c r="M270" s="601"/>
      <c r="N270" s="593"/>
      <c r="O270" s="596"/>
      <c r="P270" s="597"/>
      <c r="Q270" s="599"/>
    </row>
    <row r="271" spans="1:18">
      <c r="A271">
        <v>3806426</v>
      </c>
      <c r="B271" s="119" t="s">
        <v>556</v>
      </c>
      <c r="C271" s="120" t="s">
        <v>557</v>
      </c>
      <c r="D271" s="121">
        <v>1</v>
      </c>
      <c r="E271" s="122">
        <v>1</v>
      </c>
      <c r="F271" s="122">
        <v>0</v>
      </c>
      <c r="G271" s="123">
        <f>VLOOKUP(B271,'EQ - COM DES.'!$A$1:$K$538,10,FALSE)</f>
        <v>364.40210000000002</v>
      </c>
      <c r="H271" s="123">
        <f>VLOOKUP(B271,'EQ - COM DES.'!$A$1:$K$538,11,FALSE)</f>
        <v>103.19410000000001</v>
      </c>
      <c r="J271" s="123">
        <f>ROUND((D271*E271*G271)+(D271*F271*H271),4)</f>
        <v>364.40210000000002</v>
      </c>
      <c r="K271" s="494">
        <f>SUMIF('8. Orçamento Com Des.'!$A$6:$A$136,A271,'8. Orçamento Com Des.'!$D$6:$D$136)</f>
        <v>260</v>
      </c>
      <c r="L271" s="492">
        <f>(D271*E271)</f>
        <v>1</v>
      </c>
      <c r="M271" s="492">
        <f>(D271*F271)</f>
        <v>0</v>
      </c>
      <c r="N271" s="496" t="str">
        <f>B271</f>
        <v>E9041</v>
      </c>
      <c r="O271" s="493">
        <f>(G271/$I$267)</f>
        <v>52.266508892713709</v>
      </c>
      <c r="P271" s="493">
        <f>(H271/$I$267)</f>
        <v>14.80121916236374</v>
      </c>
      <c r="Q271" s="491">
        <f>K271*((L271*O271)+(M271*P271))</f>
        <v>13589.292312105565</v>
      </c>
    </row>
    <row r="272" spans="1:18" ht="15.75" thickBot="1">
      <c r="A272">
        <v>3806426</v>
      </c>
      <c r="B272" s="125"/>
      <c r="C272" s="104"/>
      <c r="D272" s="104"/>
      <c r="E272" s="104"/>
      <c r="F272" s="104"/>
      <c r="G272" s="104"/>
      <c r="H272" s="105" t="s">
        <v>433</v>
      </c>
      <c r="I272" s="104"/>
      <c r="J272" s="126">
        <f>J271</f>
        <v>364.40210000000002</v>
      </c>
      <c r="K272" s="494">
        <f>SUMIF('8. Orçamento Com Des.'!$A$6:$A$136,A272,'8. Orçamento Com Des.'!$D$6:$D$136)</f>
        <v>260</v>
      </c>
      <c r="L272" s="492"/>
      <c r="M272" s="492"/>
      <c r="N272" s="496"/>
      <c r="O272" s="493"/>
      <c r="P272" s="493"/>
      <c r="Q272" s="491">
        <f>K272*((L272*O272)+(M272*P272))</f>
        <v>0</v>
      </c>
    </row>
    <row r="273" spans="1:17" ht="15.75" thickBot="1">
      <c r="A273">
        <v>3806426</v>
      </c>
      <c r="B273" s="127" t="s">
        <v>435</v>
      </c>
      <c r="C273" s="104"/>
      <c r="D273" s="103" t="s">
        <v>212</v>
      </c>
      <c r="E273" s="103" t="s">
        <v>436</v>
      </c>
      <c r="F273" s="104"/>
      <c r="G273" s="103" t="s">
        <v>407</v>
      </c>
      <c r="H273" s="153" t="s">
        <v>437</v>
      </c>
      <c r="I273" s="153"/>
      <c r="J273" s="154"/>
      <c r="K273" s="494">
        <f>SUMIF('8. Orçamento Com Des.'!$A$6:$A$136,A273,'8. Orçamento Com Des.'!$D$6:$D$136)</f>
        <v>260</v>
      </c>
      <c r="L273" s="492"/>
      <c r="M273" s="492"/>
      <c r="N273" s="496"/>
      <c r="O273" s="493"/>
      <c r="P273" s="493"/>
      <c r="Q273" s="491">
        <f>K273*((L273*O273)+(M273*P273))</f>
        <v>0</v>
      </c>
    </row>
    <row r="274" spans="1:17">
      <c r="A274">
        <v>3806426</v>
      </c>
      <c r="B274" s="119" t="s">
        <v>438</v>
      </c>
      <c r="C274" s="120" t="s">
        <v>439</v>
      </c>
      <c r="D274" s="121">
        <v>2</v>
      </c>
      <c r="E274" s="128" t="s">
        <v>222</v>
      </c>
      <c r="G274" s="123">
        <f>VLOOKUP(B274,'MO - COM DES.'!$A$1:$G$106,6,FALSE)</f>
        <v>20.818100000000001</v>
      </c>
      <c r="J274" s="123">
        <f>ROUND(D274*G274,4)</f>
        <v>41.636200000000002</v>
      </c>
      <c r="K274" s="494">
        <f>SUMIF('8. Orçamento Com Des.'!$A$6:$A$136,A274,'8. Orçamento Com Des.'!$D$6:$D$136)</f>
        <v>260</v>
      </c>
      <c r="L274" s="492">
        <f>D274</f>
        <v>2</v>
      </c>
      <c r="M274" s="492"/>
      <c r="N274" s="496" t="str">
        <f>B274</f>
        <v>P9824</v>
      </c>
      <c r="O274" s="493">
        <f>G274/I267</f>
        <v>2.985958118187034</v>
      </c>
      <c r="P274" s="493"/>
      <c r="Q274" s="491">
        <f>K274*L274*O274</f>
        <v>1552.6982214572577</v>
      </c>
    </row>
    <row r="275" spans="1:17">
      <c r="A275">
        <v>3806426</v>
      </c>
      <c r="B275" s="129"/>
      <c r="D275" s="145" t="s">
        <v>440</v>
      </c>
      <c r="E275" s="145"/>
      <c r="F275" s="145"/>
      <c r="G275" s="145"/>
      <c r="H275" s="145"/>
      <c r="J275" s="124">
        <f>J274</f>
        <v>41.636200000000002</v>
      </c>
      <c r="K275" s="494">
        <f>SUMIF('8. Orçamento Com Des.'!$A$6:$A$136,A275,'8. Orçamento Com Des.'!$D$6:$D$136)</f>
        <v>260</v>
      </c>
      <c r="L275" s="492"/>
      <c r="M275" s="492"/>
      <c r="N275" s="496"/>
      <c r="O275" s="493"/>
      <c r="P275" s="493"/>
      <c r="Q275" s="491">
        <f t="shared" ref="Q275:Q289" si="33">K275*((L275*O275)+(M275*P275))</f>
        <v>0</v>
      </c>
    </row>
    <row r="276" spans="1:17" ht="15.75" thickBot="1">
      <c r="A276">
        <v>3806426</v>
      </c>
      <c r="B276" s="125"/>
      <c r="C276" s="104"/>
      <c r="D276" s="146" t="s">
        <v>442</v>
      </c>
      <c r="E276" s="146"/>
      <c r="F276" s="146"/>
      <c r="G276" s="146"/>
      <c r="H276" s="146"/>
      <c r="I276" s="104"/>
      <c r="J276" s="130">
        <f>J272+J275</f>
        <v>406.03830000000005</v>
      </c>
      <c r="K276" s="494">
        <f>SUMIF('8. Orçamento Com Des.'!$A$6:$A$136,A276,'8. Orçamento Com Des.'!$D$6:$D$136)</f>
        <v>260</v>
      </c>
      <c r="L276" s="492"/>
      <c r="M276" s="492"/>
      <c r="N276" s="496"/>
      <c r="O276" s="493"/>
      <c r="P276" s="493"/>
      <c r="Q276" s="491">
        <f t="shared" si="33"/>
        <v>0</v>
      </c>
    </row>
    <row r="277" spans="1:17">
      <c r="A277">
        <v>3806426</v>
      </c>
      <c r="B277" s="129"/>
      <c r="D277" s="145" t="s">
        <v>444</v>
      </c>
      <c r="E277" s="145"/>
      <c r="F277" s="145"/>
      <c r="G277" s="145"/>
      <c r="H277" s="145"/>
      <c r="J277" s="131">
        <f>J276/I267</f>
        <v>58.23842512908778</v>
      </c>
      <c r="K277" s="494">
        <f>SUMIF('8. Orçamento Com Des.'!$A$6:$A$136,A277,'8. Orçamento Com Des.'!$D$6:$D$136)</f>
        <v>260</v>
      </c>
      <c r="L277" s="492"/>
      <c r="M277" s="492"/>
      <c r="N277" s="496"/>
      <c r="O277" s="493"/>
      <c r="P277" s="493"/>
      <c r="Q277" s="491">
        <f t="shared" si="33"/>
        <v>0</v>
      </c>
    </row>
    <row r="278" spans="1:17">
      <c r="A278">
        <v>3806426</v>
      </c>
      <c r="B278" s="129"/>
      <c r="H278" s="132" t="s">
        <v>445</v>
      </c>
      <c r="J278" s="133" t="s">
        <v>377</v>
      </c>
      <c r="K278" s="494">
        <f>SUMIF('8. Orçamento Com Des.'!$A$6:$A$136,A278,'8. Orçamento Com Des.'!$D$6:$D$136)</f>
        <v>260</v>
      </c>
      <c r="L278" s="492"/>
      <c r="M278" s="492"/>
      <c r="N278" s="496"/>
      <c r="O278" s="493"/>
      <c r="P278" s="493"/>
      <c r="Q278" s="491">
        <f t="shared" si="33"/>
        <v>0</v>
      </c>
    </row>
    <row r="279" spans="1:17" ht="15.75" thickBot="1">
      <c r="A279">
        <v>3806426</v>
      </c>
      <c r="B279" s="125"/>
      <c r="C279" s="104"/>
      <c r="D279" s="104"/>
      <c r="E279" s="104"/>
      <c r="F279" s="104"/>
      <c r="G279" s="104"/>
      <c r="H279" s="105" t="s">
        <v>446</v>
      </c>
      <c r="I279" s="104"/>
      <c r="J279" s="130" t="s">
        <v>377</v>
      </c>
      <c r="K279" s="494">
        <f>SUMIF('8. Orçamento Com Des.'!$A$6:$A$136,A279,'8. Orçamento Com Des.'!$D$6:$D$136)</f>
        <v>260</v>
      </c>
      <c r="L279" s="492"/>
      <c r="M279" s="492"/>
      <c r="N279" s="496"/>
      <c r="O279" s="493"/>
      <c r="P279" s="493"/>
      <c r="Q279" s="491">
        <f t="shared" si="33"/>
        <v>0</v>
      </c>
    </row>
    <row r="280" spans="1:17" ht="15.75" thickBot="1">
      <c r="A280">
        <v>3806426</v>
      </c>
      <c r="B280" s="127" t="s">
        <v>447</v>
      </c>
      <c r="C280" s="104"/>
      <c r="D280" s="103" t="s">
        <v>212</v>
      </c>
      <c r="E280" s="103" t="s">
        <v>436</v>
      </c>
      <c r="F280" s="104"/>
      <c r="G280" s="103" t="s">
        <v>448</v>
      </c>
      <c r="H280" s="146" t="s">
        <v>449</v>
      </c>
      <c r="I280" s="146"/>
      <c r="J280" s="147"/>
      <c r="K280" s="494">
        <f>SUMIF('8. Orçamento Com Des.'!$A$6:$A$136,A280,'8. Orçamento Com Des.'!$D$6:$D$136)</f>
        <v>260</v>
      </c>
      <c r="L280" s="492"/>
      <c r="M280" s="492"/>
      <c r="N280" s="496"/>
      <c r="O280" s="493"/>
      <c r="P280" s="493"/>
      <c r="Q280" s="491">
        <f t="shared" si="33"/>
        <v>0</v>
      </c>
    </row>
    <row r="281" spans="1:17" ht="15.75" thickBot="1">
      <c r="A281">
        <v>3806426</v>
      </c>
      <c r="B281" s="125"/>
      <c r="C281" s="104"/>
      <c r="D281" s="146" t="s">
        <v>459</v>
      </c>
      <c r="E281" s="146"/>
      <c r="F281" s="146"/>
      <c r="G281" s="146"/>
      <c r="H281" s="146"/>
      <c r="I281" s="104"/>
      <c r="J281" s="126"/>
      <c r="K281" s="494">
        <f>SUMIF('8. Orçamento Com Des.'!$A$6:$A$136,A281,'8. Orçamento Com Des.'!$D$6:$D$136)</f>
        <v>260</v>
      </c>
      <c r="L281" s="492"/>
      <c r="M281" s="492"/>
      <c r="N281" s="496"/>
      <c r="O281" s="493"/>
      <c r="P281" s="493"/>
      <c r="Q281" s="491">
        <f t="shared" si="33"/>
        <v>0</v>
      </c>
    </row>
    <row r="282" spans="1:17" ht="15.75" thickBot="1">
      <c r="A282">
        <v>3806426</v>
      </c>
      <c r="B282" s="127" t="s">
        <v>460</v>
      </c>
      <c r="C282" s="104"/>
      <c r="D282" s="103" t="s">
        <v>212</v>
      </c>
      <c r="E282" s="103" t="s">
        <v>436</v>
      </c>
      <c r="F282" s="104"/>
      <c r="G282" s="103" t="s">
        <v>449</v>
      </c>
      <c r="H282" s="146" t="s">
        <v>449</v>
      </c>
      <c r="I282" s="146"/>
      <c r="J282" s="147"/>
      <c r="K282" s="494">
        <f>SUMIF('8. Orçamento Com Des.'!$A$6:$A$136,A282,'8. Orçamento Com Des.'!$D$6:$D$136)</f>
        <v>260</v>
      </c>
      <c r="L282" s="492"/>
      <c r="M282" s="492"/>
      <c r="N282" s="496"/>
      <c r="O282" s="493"/>
      <c r="P282" s="493"/>
      <c r="Q282" s="491">
        <f t="shared" si="33"/>
        <v>0</v>
      </c>
    </row>
    <row r="283" spans="1:17" ht="15.75" thickBot="1">
      <c r="A283">
        <v>3806426</v>
      </c>
      <c r="B283" s="125"/>
      <c r="C283" s="104"/>
      <c r="D283" s="146" t="s">
        <v>461</v>
      </c>
      <c r="E283" s="146"/>
      <c r="F283" s="146"/>
      <c r="G283" s="146"/>
      <c r="H283" s="146"/>
      <c r="I283" s="104"/>
      <c r="J283" s="126"/>
      <c r="K283" s="494">
        <f>SUMIF('8. Orçamento Com Des.'!$A$6:$A$136,A283,'8. Orçamento Com Des.'!$D$6:$D$136)</f>
        <v>260</v>
      </c>
      <c r="L283" s="492"/>
      <c r="M283" s="492"/>
      <c r="N283" s="496"/>
      <c r="O283" s="493"/>
      <c r="P283" s="493"/>
      <c r="Q283" s="491">
        <f t="shared" si="33"/>
        <v>0</v>
      </c>
    </row>
    <row r="284" spans="1:17" ht="15.75" thickBot="1">
      <c r="A284">
        <v>3806426</v>
      </c>
      <c r="B284" s="125"/>
      <c r="C284" s="104"/>
      <c r="D284" s="104"/>
      <c r="E284" s="104"/>
      <c r="F284" s="104"/>
      <c r="G284" s="104"/>
      <c r="H284" s="105" t="s">
        <v>462</v>
      </c>
      <c r="I284" s="104"/>
      <c r="J284" s="130">
        <f>J277</f>
        <v>58.23842512908778</v>
      </c>
      <c r="K284" s="494">
        <f>SUMIF('8. Orçamento Com Des.'!$A$6:$A$136,A284,'8. Orçamento Com Des.'!$D$6:$D$136)</f>
        <v>260</v>
      </c>
      <c r="L284" s="492"/>
      <c r="M284" s="492"/>
      <c r="N284" s="496"/>
      <c r="O284" s="493"/>
      <c r="P284" s="493"/>
      <c r="Q284" s="491">
        <f t="shared" si="33"/>
        <v>0</v>
      </c>
    </row>
    <row r="285" spans="1:17" ht="15.75" thickBot="1">
      <c r="A285">
        <v>3806426</v>
      </c>
      <c r="B285" s="127" t="s">
        <v>463</v>
      </c>
      <c r="C285" s="104"/>
      <c r="D285" s="103" t="s">
        <v>464</v>
      </c>
      <c r="E285" s="103" t="s">
        <v>212</v>
      </c>
      <c r="F285" s="103" t="s">
        <v>436</v>
      </c>
      <c r="G285" s="104"/>
      <c r="H285" s="103" t="s">
        <v>449</v>
      </c>
      <c r="I285" s="146" t="s">
        <v>449</v>
      </c>
      <c r="J285" s="147"/>
      <c r="K285" s="494">
        <f>SUMIF('8. Orçamento Com Des.'!$A$6:$A$136,A285,'8. Orçamento Com Des.'!$D$6:$D$136)</f>
        <v>260</v>
      </c>
      <c r="L285" s="492"/>
      <c r="M285" s="492"/>
      <c r="N285" s="496"/>
      <c r="O285" s="493"/>
      <c r="P285" s="493"/>
      <c r="Q285" s="491">
        <f t="shared" si="33"/>
        <v>0</v>
      </c>
    </row>
    <row r="286" spans="1:17" ht="15.75" thickBot="1">
      <c r="A286">
        <v>3806426</v>
      </c>
      <c r="B286" s="125"/>
      <c r="C286" s="104"/>
      <c r="D286" s="146" t="s">
        <v>468</v>
      </c>
      <c r="E286" s="146"/>
      <c r="F286" s="146"/>
      <c r="G286" s="146"/>
      <c r="H286" s="146"/>
      <c r="I286" s="104"/>
      <c r="J286" s="130"/>
      <c r="K286" s="494">
        <f>SUMIF('8. Orçamento Com Des.'!$A$6:$A$136,A286,'8. Orçamento Com Des.'!$D$6:$D$136)</f>
        <v>260</v>
      </c>
      <c r="L286" s="492"/>
      <c r="M286" s="492"/>
      <c r="N286" s="496"/>
      <c r="O286" s="493"/>
      <c r="P286" s="493"/>
      <c r="Q286" s="491">
        <f t="shared" si="33"/>
        <v>0</v>
      </c>
    </row>
    <row r="287" spans="1:17" ht="15.75" thickBot="1">
      <c r="A287">
        <v>3806426</v>
      </c>
      <c r="B287" s="148" t="s">
        <v>469</v>
      </c>
      <c r="C287" s="146"/>
      <c r="D287" s="146" t="s">
        <v>212</v>
      </c>
      <c r="E287" s="146" t="s">
        <v>436</v>
      </c>
      <c r="F287" s="146" t="s">
        <v>470</v>
      </c>
      <c r="G287" s="146"/>
      <c r="H287" s="146"/>
      <c r="I287" s="239"/>
      <c r="J287" s="147" t="s">
        <v>449</v>
      </c>
      <c r="K287" s="494">
        <f>SUMIF('8. Orçamento Com Des.'!$A$6:$A$136,A287,'8. Orçamento Com Des.'!$D$6:$D$136)</f>
        <v>260</v>
      </c>
      <c r="L287" s="492"/>
      <c r="M287" s="492"/>
      <c r="N287" s="496"/>
      <c r="O287" s="493"/>
      <c r="P287" s="493"/>
      <c r="Q287" s="491">
        <f t="shared" si="33"/>
        <v>0</v>
      </c>
    </row>
    <row r="288" spans="1:17" ht="15.75" thickBot="1">
      <c r="A288">
        <v>3806426</v>
      </c>
      <c r="B288" s="148"/>
      <c r="C288" s="146"/>
      <c r="D288" s="146"/>
      <c r="E288" s="146"/>
      <c r="F288" s="103" t="s">
        <v>471</v>
      </c>
      <c r="G288" s="103" t="s">
        <v>472</v>
      </c>
      <c r="H288" s="103" t="s">
        <v>473</v>
      </c>
      <c r="I288" s="104"/>
      <c r="J288" s="147"/>
      <c r="K288" s="494">
        <f>SUMIF('8. Orçamento Com Des.'!$A$6:$A$136,A288,'8. Orçamento Com Des.'!$D$6:$D$136)</f>
        <v>260</v>
      </c>
      <c r="L288" s="492"/>
      <c r="M288" s="492"/>
      <c r="N288" s="496"/>
      <c r="O288" s="493"/>
      <c r="P288" s="493"/>
      <c r="Q288" s="491">
        <f t="shared" si="33"/>
        <v>0</v>
      </c>
    </row>
    <row r="289" spans="1:18">
      <c r="A289">
        <v>3806426</v>
      </c>
      <c r="B289" s="129"/>
      <c r="D289" s="145" t="s">
        <v>480</v>
      </c>
      <c r="E289" s="145"/>
      <c r="F289" s="145"/>
      <c r="G289" s="145"/>
      <c r="H289" s="145"/>
      <c r="J289" s="111"/>
      <c r="K289" s="494">
        <f>SUMIF('8. Orçamento Com Des.'!$A$6:$A$136,A289,'8. Orçamento Com Des.'!$D$6:$D$136)</f>
        <v>260</v>
      </c>
      <c r="L289" s="492"/>
      <c r="M289" s="492"/>
      <c r="N289" s="496"/>
      <c r="O289" s="493"/>
      <c r="P289" s="493"/>
      <c r="Q289" s="491">
        <f t="shared" si="33"/>
        <v>0</v>
      </c>
    </row>
    <row r="290" spans="1:18" ht="15.75" thickBot="1">
      <c r="A290">
        <v>3806426</v>
      </c>
      <c r="B290" s="125"/>
      <c r="C290" s="104"/>
      <c r="D290" s="104"/>
      <c r="E290" s="104"/>
      <c r="F290" s="146" t="s">
        <v>481</v>
      </c>
      <c r="G290" s="146"/>
      <c r="H290" s="146"/>
      <c r="I290" s="104"/>
      <c r="J290" s="134">
        <f>J284</f>
        <v>58.23842512908778</v>
      </c>
      <c r="K290" s="178"/>
      <c r="L290" s="179"/>
      <c r="M290" s="179"/>
      <c r="N290" s="179"/>
      <c r="O290" s="179"/>
      <c r="P290" s="180"/>
      <c r="R290" s="177">
        <f>ROUND((SUM(Q271:Q289)/K271),2)</f>
        <v>58.24</v>
      </c>
    </row>
    <row r="291" spans="1:18" ht="15.75" thickBot="1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R291" s="101">
        <f>SUM(Q271:Q289)</f>
        <v>15141.990533562823</v>
      </c>
    </row>
    <row r="292" spans="1:18" ht="23.25" thickBot="1">
      <c r="A292">
        <v>3806424</v>
      </c>
      <c r="B292" s="106" t="s">
        <v>395</v>
      </c>
      <c r="C292" s="107"/>
      <c r="D292" s="107"/>
      <c r="E292" s="107"/>
      <c r="F292" s="107"/>
      <c r="G292" s="107"/>
      <c r="H292" s="107"/>
      <c r="I292" s="107"/>
      <c r="J292" s="108" t="s">
        <v>396</v>
      </c>
    </row>
    <row r="293" spans="1:18" ht="18.75" thickTop="1">
      <c r="A293">
        <v>3806424</v>
      </c>
      <c r="B293" s="109" t="s">
        <v>397</v>
      </c>
      <c r="E293" s="110" t="s">
        <v>398</v>
      </c>
      <c r="J293" s="111"/>
    </row>
    <row r="294" spans="1:18" ht="15.75">
      <c r="A294">
        <v>3806424</v>
      </c>
      <c r="B294" s="112" t="s">
        <v>400</v>
      </c>
      <c r="E294" s="383">
        <v>45748</v>
      </c>
      <c r="H294" s="113" t="s">
        <v>401</v>
      </c>
      <c r="I294" s="114">
        <v>0.27667000000000003</v>
      </c>
      <c r="J294" s="115" t="s">
        <v>335</v>
      </c>
    </row>
    <row r="295" spans="1:18" ht="32.25" customHeight="1" thickBot="1">
      <c r="A295">
        <v>3806424</v>
      </c>
      <c r="B295" s="116">
        <v>3806424</v>
      </c>
      <c r="C295" s="149" t="s">
        <v>558</v>
      </c>
      <c r="D295" s="149"/>
      <c r="E295" s="149"/>
      <c r="F295" s="149"/>
      <c r="G295" s="149"/>
      <c r="H295" s="149"/>
      <c r="I295" s="150" t="s">
        <v>404</v>
      </c>
      <c r="J295" s="151"/>
    </row>
    <row r="296" spans="1:18" ht="15.75" thickBot="1">
      <c r="A296">
        <v>3806424</v>
      </c>
      <c r="B296" s="148" t="s">
        <v>405</v>
      </c>
      <c r="C296" s="146"/>
      <c r="D296" s="146" t="s">
        <v>212</v>
      </c>
      <c r="E296" s="146" t="s">
        <v>406</v>
      </c>
      <c r="F296" s="146"/>
      <c r="G296" s="146" t="s">
        <v>407</v>
      </c>
      <c r="H296" s="146"/>
      <c r="I296" s="239"/>
      <c r="J296" s="240" t="s">
        <v>408</v>
      </c>
      <c r="K296" s="589" t="s">
        <v>276</v>
      </c>
      <c r="L296" s="590"/>
      <c r="M296" s="591"/>
      <c r="N296" s="592" t="s">
        <v>409</v>
      </c>
      <c r="O296" s="594" t="s">
        <v>410</v>
      </c>
      <c r="P296" s="595"/>
      <c r="Q296" s="598" t="s">
        <v>411</v>
      </c>
    </row>
    <row r="297" spans="1:18" ht="15.75" thickBot="1">
      <c r="A297">
        <v>3806424</v>
      </c>
      <c r="B297" s="148"/>
      <c r="C297" s="146"/>
      <c r="D297" s="146"/>
      <c r="E297" s="103" t="s">
        <v>412</v>
      </c>
      <c r="F297" s="103" t="s">
        <v>413</v>
      </c>
      <c r="G297" s="103" t="s">
        <v>414</v>
      </c>
      <c r="H297" s="103" t="s">
        <v>415</v>
      </c>
      <c r="I297" s="104"/>
      <c r="J297" s="118" t="s">
        <v>416</v>
      </c>
      <c r="K297" s="172" t="s">
        <v>417</v>
      </c>
      <c r="L297" s="600" t="s">
        <v>418</v>
      </c>
      <c r="M297" s="601"/>
      <c r="N297" s="593"/>
      <c r="O297" s="596"/>
      <c r="P297" s="597"/>
      <c r="Q297" s="599"/>
    </row>
    <row r="298" spans="1:18">
      <c r="A298">
        <v>3806424</v>
      </c>
      <c r="B298" s="119" t="s">
        <v>559</v>
      </c>
      <c r="C298" s="120" t="s">
        <v>560</v>
      </c>
      <c r="D298" s="121">
        <v>1</v>
      </c>
      <c r="E298" s="122">
        <v>0.18</v>
      </c>
      <c r="F298" s="122">
        <v>0.82</v>
      </c>
      <c r="G298" s="123">
        <f>VLOOKUP(B298,'EQ - COM DES.'!$A$1:$K$538,10,FALSE)</f>
        <v>456.31659999999999</v>
      </c>
      <c r="H298" s="123">
        <f>VLOOKUP(B298,'EQ - COM DES.'!$A$1:$K$538,11,FALSE)</f>
        <v>219.78639999999999</v>
      </c>
      <c r="J298" s="123">
        <f>ROUND((D298*E298*G298)+(D298*F298*H298),4)</f>
        <v>262.36180000000002</v>
      </c>
      <c r="K298" s="494">
        <f>SUMIF('8. Orçamento Com Des.'!$A$6:$A$136,A298,'8. Orçamento Com Des.'!$D$6:$D$136)</f>
        <v>15</v>
      </c>
      <c r="L298" s="492">
        <f>(D298*E298)</f>
        <v>0.18</v>
      </c>
      <c r="M298" s="492">
        <f>(D298*F298)</f>
        <v>0.82</v>
      </c>
      <c r="N298" s="496" t="str">
        <f>B298</f>
        <v>E9511</v>
      </c>
      <c r="O298" s="493">
        <f t="shared" ref="O298:P301" si="34">(G298/$I$294)</f>
        <v>1649.3172371417211</v>
      </c>
      <c r="P298" s="493">
        <f t="shared" si="34"/>
        <v>794.39910362525745</v>
      </c>
      <c r="Q298" s="491">
        <f>K298*((L298*O298)+(M298*P298))</f>
        <v>14224.265514873312</v>
      </c>
    </row>
    <row r="299" spans="1:18">
      <c r="A299">
        <v>3806424</v>
      </c>
      <c r="B299" s="119" t="s">
        <v>561</v>
      </c>
      <c r="C299" s="120" t="s">
        <v>562</v>
      </c>
      <c r="D299" s="121">
        <v>2</v>
      </c>
      <c r="E299" s="122">
        <v>0.18</v>
      </c>
      <c r="F299" s="122">
        <v>0.82</v>
      </c>
      <c r="G299" s="123">
        <f>VLOOKUP(B299,'EQ - COM DES.'!$A$1:$K$538,10,FALSE)</f>
        <v>182.86850000000001</v>
      </c>
      <c r="H299" s="123">
        <f>VLOOKUP(B299,'EQ - COM DES.'!$A$1:$K$538,11,FALSE)</f>
        <v>136.84889999999999</v>
      </c>
      <c r="J299" s="123">
        <f>ROUND((D299*E299*G299)+(D299*F299*H299),4)</f>
        <v>290.26490000000001</v>
      </c>
      <c r="K299" s="494">
        <f>SUMIF('8. Orçamento Com Des.'!$A$6:$A$136,A299,'8. Orçamento Com Des.'!$D$6:$D$136)</f>
        <v>15</v>
      </c>
      <c r="L299" s="492">
        <f>(D299*E299)</f>
        <v>0.36</v>
      </c>
      <c r="M299" s="492">
        <f>(D299*F299)</f>
        <v>1.64</v>
      </c>
      <c r="N299" s="496" t="str">
        <f>B299</f>
        <v>E9080</v>
      </c>
      <c r="O299" s="493">
        <f t="shared" si="34"/>
        <v>660.9625185238732</v>
      </c>
      <c r="P299" s="493">
        <f t="shared" si="34"/>
        <v>494.62861893230195</v>
      </c>
      <c r="Q299" s="491">
        <f>K299*((L299*O299)+(M299*P299))</f>
        <v>15737.061625763541</v>
      </c>
    </row>
    <row r="300" spans="1:18">
      <c r="A300">
        <v>3806424</v>
      </c>
      <c r="B300" s="119" t="s">
        <v>563</v>
      </c>
      <c r="C300" s="120" t="s">
        <v>564</v>
      </c>
      <c r="D300" s="121">
        <v>1</v>
      </c>
      <c r="E300" s="122">
        <v>1</v>
      </c>
      <c r="F300" s="122">
        <v>0</v>
      </c>
      <c r="G300" s="123">
        <f>VLOOKUP(B300,'EQ - COM DES.'!$A$1:$K$538,10,FALSE)</f>
        <v>309.24680000000001</v>
      </c>
      <c r="H300" s="123">
        <f>VLOOKUP(B300,'EQ - COM DES.'!$A$1:$K$538,11,FALSE)</f>
        <v>17.336300000000001</v>
      </c>
      <c r="J300" s="123">
        <f>ROUND((D300*E300*G300)+(D300*F300*H300),4)</f>
        <v>309.24680000000001</v>
      </c>
      <c r="K300" s="494">
        <f>SUMIF('8. Orçamento Com Des.'!$A$6:$A$136,A300,'8. Orçamento Com Des.'!$D$6:$D$136)</f>
        <v>15</v>
      </c>
      <c r="L300" s="492">
        <f>(D300*E300)</f>
        <v>1</v>
      </c>
      <c r="M300" s="492">
        <f>(D300*F300)</f>
        <v>0</v>
      </c>
      <c r="N300" s="496" t="str">
        <f>B300</f>
        <v>E9778</v>
      </c>
      <c r="O300" s="493">
        <f t="shared" si="34"/>
        <v>1117.7460512523944</v>
      </c>
      <c r="P300" s="493">
        <f t="shared" si="34"/>
        <v>62.660570354574041</v>
      </c>
      <c r="Q300" s="491">
        <f>K300*((L300*O300)+(M300*P300))</f>
        <v>16766.190768785917</v>
      </c>
    </row>
    <row r="301" spans="1:18">
      <c r="A301">
        <v>3806424</v>
      </c>
      <c r="B301" s="119" t="s">
        <v>565</v>
      </c>
      <c r="C301" s="120" t="s">
        <v>566</v>
      </c>
      <c r="D301" s="121">
        <v>1</v>
      </c>
      <c r="E301" s="122">
        <v>1</v>
      </c>
      <c r="F301" s="122">
        <v>0</v>
      </c>
      <c r="G301" s="123">
        <f>VLOOKUP(B301,'EQ - COM DES.'!$A$1:$K$538,10,FALSE)</f>
        <v>250.3827</v>
      </c>
      <c r="H301" s="123">
        <f>VLOOKUP(B301,'EQ - COM DES.'!$A$1:$K$538,11,FALSE)</f>
        <v>191.3681</v>
      </c>
      <c r="J301" s="123">
        <f>ROUND((D301*E301*G301)+(D301*F301*H301),4)</f>
        <v>250.3827</v>
      </c>
      <c r="K301" s="494">
        <f>SUMIF('8. Orçamento Com Des.'!$A$6:$A$136,A301,'8. Orçamento Com Des.'!$D$6:$D$136)</f>
        <v>15</v>
      </c>
      <c r="L301" s="492">
        <f>(D301*E301)</f>
        <v>1</v>
      </c>
      <c r="M301" s="492">
        <f>(D301*F301)</f>
        <v>0</v>
      </c>
      <c r="N301" s="496" t="str">
        <f>B301</f>
        <v>E9078</v>
      </c>
      <c r="O301" s="493">
        <f t="shared" si="34"/>
        <v>904.98680738786265</v>
      </c>
      <c r="P301" s="493">
        <f t="shared" si="34"/>
        <v>691.68359417356407</v>
      </c>
      <c r="Q301" s="491">
        <f>K301*((L301*O301)+(M301*P301))</f>
        <v>13574.80211081794</v>
      </c>
    </row>
    <row r="302" spans="1:18" ht="15.75" thickBot="1">
      <c r="A302">
        <v>3806424</v>
      </c>
      <c r="B302" s="125"/>
      <c r="C302" s="104"/>
      <c r="D302" s="104"/>
      <c r="E302" s="104"/>
      <c r="F302" s="104"/>
      <c r="G302" s="104"/>
      <c r="H302" s="105" t="s">
        <v>433</v>
      </c>
      <c r="I302" s="104"/>
      <c r="J302" s="126">
        <f>SUM(J298:J301)</f>
        <v>1112.2562</v>
      </c>
      <c r="K302" s="494">
        <f>SUMIF('8. Orçamento Com Des.'!$A$6:$A$136,A302,'8. Orçamento Com Des.'!$D$6:$D$136)</f>
        <v>15</v>
      </c>
      <c r="L302" s="492"/>
      <c r="M302" s="492"/>
      <c r="N302" s="496"/>
      <c r="O302" s="493"/>
      <c r="P302" s="493"/>
      <c r="Q302" s="491"/>
    </row>
    <row r="303" spans="1:18" ht="15.75" thickBot="1">
      <c r="A303">
        <v>3806424</v>
      </c>
      <c r="B303" s="127" t="s">
        <v>435</v>
      </c>
      <c r="C303" s="104"/>
      <c r="D303" s="103" t="s">
        <v>212</v>
      </c>
      <c r="E303" s="103" t="s">
        <v>436</v>
      </c>
      <c r="F303" s="104"/>
      <c r="G303" s="103" t="s">
        <v>407</v>
      </c>
      <c r="H303" s="146" t="s">
        <v>437</v>
      </c>
      <c r="I303" s="146"/>
      <c r="J303" s="147"/>
      <c r="K303" s="494">
        <f>SUMIF('8. Orçamento Com Des.'!$A$6:$A$136,A303,'8. Orçamento Com Des.'!$D$6:$D$136)</f>
        <v>15</v>
      </c>
      <c r="L303" s="492"/>
      <c r="M303" s="492"/>
      <c r="N303" s="496"/>
      <c r="O303" s="493"/>
      <c r="P303" s="493"/>
      <c r="Q303" s="491"/>
    </row>
    <row r="304" spans="1:18">
      <c r="A304">
        <v>3806424</v>
      </c>
      <c r="B304" s="119" t="s">
        <v>502</v>
      </c>
      <c r="C304" s="120" t="s">
        <v>503</v>
      </c>
      <c r="D304" s="121">
        <v>4</v>
      </c>
      <c r="E304" s="128" t="s">
        <v>222</v>
      </c>
      <c r="G304" s="123">
        <f>VLOOKUP(B304,'MO - COM DES.'!$A$1:$G$106,6,FALSE)</f>
        <v>22.078700000000001</v>
      </c>
      <c r="J304" s="123">
        <f>ROUND(D304*G304,4)</f>
        <v>88.314800000000005</v>
      </c>
      <c r="K304" s="494">
        <f>SUMIF('8. Orçamento Com Des.'!$A$6:$A$136,A304,'8. Orçamento Com Des.'!$D$6:$D$136)</f>
        <v>15</v>
      </c>
      <c r="L304" s="492">
        <f>D304</f>
        <v>4</v>
      </c>
      <c r="M304" s="492"/>
      <c r="N304" s="496" t="str">
        <f>B304</f>
        <v>P9801</v>
      </c>
      <c r="O304" s="493">
        <f>(G304/I294)</f>
        <v>79.801568655799329</v>
      </c>
      <c r="P304" s="493"/>
      <c r="Q304" s="491">
        <f>K304*L304*O304</f>
        <v>4788.0941193479593</v>
      </c>
    </row>
    <row r="305" spans="1:17">
      <c r="A305">
        <v>3806424</v>
      </c>
      <c r="B305" s="129"/>
      <c r="D305" s="145" t="s">
        <v>440</v>
      </c>
      <c r="E305" s="145"/>
      <c r="F305" s="145"/>
      <c r="G305" s="145"/>
      <c r="H305" s="145"/>
      <c r="J305" s="124">
        <f>J304</f>
        <v>88.314800000000005</v>
      </c>
      <c r="K305" s="494">
        <f>SUMIF('8. Orçamento Com Des.'!$A$6:$A$136,A305,'8. Orçamento Com Des.'!$D$6:$D$136)</f>
        <v>15</v>
      </c>
      <c r="L305" s="492"/>
      <c r="M305" s="492"/>
      <c r="N305" s="496"/>
      <c r="O305" s="493"/>
      <c r="P305" s="493"/>
      <c r="Q305" s="491"/>
    </row>
    <row r="306" spans="1:17" ht="15.75" thickBot="1">
      <c r="A306">
        <v>3806424</v>
      </c>
      <c r="B306" s="125"/>
      <c r="C306" s="104"/>
      <c r="D306" s="146" t="s">
        <v>442</v>
      </c>
      <c r="E306" s="146"/>
      <c r="F306" s="146"/>
      <c r="G306" s="146"/>
      <c r="H306" s="146"/>
      <c r="I306" s="104"/>
      <c r="J306" s="130">
        <f>J302+J305</f>
        <v>1200.5710000000001</v>
      </c>
      <c r="K306" s="494">
        <f>SUMIF('8. Orçamento Com Des.'!$A$6:$A$136,A306,'8. Orçamento Com Des.'!$D$6:$D$136)</f>
        <v>15</v>
      </c>
      <c r="L306" s="492"/>
      <c r="M306" s="492"/>
      <c r="N306" s="496"/>
      <c r="O306" s="493"/>
      <c r="P306" s="493"/>
      <c r="Q306" s="491"/>
    </row>
    <row r="307" spans="1:17">
      <c r="A307">
        <v>3806424</v>
      </c>
      <c r="B307" s="129"/>
      <c r="D307" s="145" t="s">
        <v>444</v>
      </c>
      <c r="E307" s="145"/>
      <c r="F307" s="145"/>
      <c r="G307" s="145"/>
      <c r="H307" s="145"/>
      <c r="J307" s="131">
        <f>J306/I294</f>
        <v>4339.3609715545599</v>
      </c>
      <c r="K307" s="494">
        <f>SUMIF('8. Orçamento Com Des.'!$A$6:$A$136,A307,'8. Orçamento Com Des.'!$D$6:$D$136)</f>
        <v>15</v>
      </c>
      <c r="L307" s="492"/>
      <c r="M307" s="492"/>
      <c r="N307" s="496"/>
      <c r="O307" s="493"/>
      <c r="P307" s="493"/>
      <c r="Q307" s="491"/>
    </row>
    <row r="308" spans="1:17">
      <c r="A308">
        <v>3806424</v>
      </c>
      <c r="B308" s="129"/>
      <c r="H308" s="132" t="s">
        <v>445</v>
      </c>
      <c r="J308" s="133" t="s">
        <v>377</v>
      </c>
      <c r="K308" s="494">
        <f>SUMIF('8. Orçamento Com Des.'!$A$6:$A$136,A308,'8. Orçamento Com Des.'!$D$6:$D$136)</f>
        <v>15</v>
      </c>
      <c r="L308" s="492"/>
      <c r="M308" s="492"/>
      <c r="N308" s="496"/>
      <c r="O308" s="493"/>
      <c r="P308" s="493"/>
      <c r="Q308" s="491"/>
    </row>
    <row r="309" spans="1:17" ht="15.75" thickBot="1">
      <c r="A309">
        <v>3806424</v>
      </c>
      <c r="B309" s="125"/>
      <c r="C309" s="104"/>
      <c r="D309" s="104"/>
      <c r="E309" s="104"/>
      <c r="F309" s="104"/>
      <c r="G309" s="104"/>
      <c r="H309" s="105" t="s">
        <v>446</v>
      </c>
      <c r="I309" s="104"/>
      <c r="J309" s="130" t="s">
        <v>377</v>
      </c>
      <c r="K309" s="494">
        <f>SUMIF('8. Orçamento Com Des.'!$A$6:$A$136,A309,'8. Orçamento Com Des.'!$D$6:$D$136)</f>
        <v>15</v>
      </c>
      <c r="L309" s="492"/>
      <c r="M309" s="492"/>
      <c r="N309" s="496"/>
      <c r="O309" s="493"/>
      <c r="P309" s="493"/>
      <c r="Q309" s="491"/>
    </row>
    <row r="310" spans="1:17" ht="15.75" thickBot="1">
      <c r="A310">
        <v>3806424</v>
      </c>
      <c r="B310" s="127" t="s">
        <v>447</v>
      </c>
      <c r="C310" s="104"/>
      <c r="D310" s="103" t="s">
        <v>212</v>
      </c>
      <c r="E310" s="103" t="s">
        <v>436</v>
      </c>
      <c r="F310" s="104"/>
      <c r="G310" s="103" t="s">
        <v>448</v>
      </c>
      <c r="H310" s="146" t="s">
        <v>449</v>
      </c>
      <c r="I310" s="146"/>
      <c r="J310" s="147"/>
      <c r="K310" s="494">
        <f>SUMIF('8. Orçamento Com Des.'!$A$6:$A$136,A310,'8. Orçamento Com Des.'!$D$6:$D$136)</f>
        <v>15</v>
      </c>
      <c r="L310" s="492"/>
      <c r="M310" s="492"/>
      <c r="N310" s="496"/>
      <c r="O310" s="493"/>
      <c r="P310" s="493"/>
      <c r="Q310" s="491"/>
    </row>
    <row r="311" spans="1:17">
      <c r="A311">
        <v>3806424</v>
      </c>
      <c r="B311" s="119" t="s">
        <v>567</v>
      </c>
      <c r="C311" s="120" t="s">
        <v>568</v>
      </c>
      <c r="D311" s="121">
        <v>1.4</v>
      </c>
      <c r="E311" s="128" t="s">
        <v>346</v>
      </c>
      <c r="G311" s="123">
        <f>VLOOKUP(B311,MATERIAL!$A$1:$D$1678,4,FALSE)</f>
        <v>649.00630000000001</v>
      </c>
      <c r="J311" s="123">
        <f>ROUND(D311*G311,4)</f>
        <v>908.60879999999997</v>
      </c>
      <c r="K311" s="494">
        <f>SUMIF('8. Orçamento Com Des.'!$A$6:$A$136,A311,'8. Orçamento Com Des.'!$D$6:$D$136)</f>
        <v>15</v>
      </c>
      <c r="L311" s="492">
        <f>D311</f>
        <v>1.4</v>
      </c>
      <c r="M311" s="492"/>
      <c r="N311" s="496" t="str">
        <f>B311</f>
        <v>M0810</v>
      </c>
      <c r="O311" s="493">
        <f>G311</f>
        <v>649.00630000000001</v>
      </c>
      <c r="P311" s="493"/>
      <c r="Q311" s="491">
        <f>K311*L311*O311</f>
        <v>13629.132300000001</v>
      </c>
    </row>
    <row r="312" spans="1:17">
      <c r="A312">
        <v>3806424</v>
      </c>
      <c r="B312" s="119" t="s">
        <v>569</v>
      </c>
      <c r="C312" s="120" t="s">
        <v>570</v>
      </c>
      <c r="D312" s="121">
        <v>0.4</v>
      </c>
      <c r="E312" s="128" t="s">
        <v>335</v>
      </c>
      <c r="G312" s="123">
        <f>VLOOKUP(B312,MATERIAL!$A$1:$D$1678,4,FALSE)</f>
        <v>140.58179999999999</v>
      </c>
      <c r="J312" s="123">
        <f>ROUND(D312*G312,4)</f>
        <v>56.232700000000001</v>
      </c>
      <c r="K312" s="494">
        <f>SUMIF('8. Orçamento Com Des.'!$A$6:$A$136,A312,'8. Orçamento Com Des.'!$D$6:$D$136)</f>
        <v>15</v>
      </c>
      <c r="L312" s="492">
        <f>D312</f>
        <v>0.4</v>
      </c>
      <c r="M312" s="492"/>
      <c r="N312" s="496" t="str">
        <f>B312</f>
        <v>M0019</v>
      </c>
      <c r="O312" s="493">
        <f>G312</f>
        <v>140.58179999999999</v>
      </c>
      <c r="P312" s="493"/>
      <c r="Q312" s="491">
        <f>K312*L312*O312</f>
        <v>843.49079999999992</v>
      </c>
    </row>
    <row r="313" spans="1:17">
      <c r="A313">
        <v>3806424</v>
      </c>
      <c r="B313" s="119" t="s">
        <v>571</v>
      </c>
      <c r="C313" s="120" t="s">
        <v>572</v>
      </c>
      <c r="D313" s="121">
        <v>4.8</v>
      </c>
      <c r="E313" s="128" t="s">
        <v>335</v>
      </c>
      <c r="G313" s="123">
        <f>VLOOKUP(B313,MATERIAL!$A$1:$D$1678,4,FALSE)</f>
        <v>21.8139</v>
      </c>
      <c r="J313" s="123">
        <f>ROUND(D313*G313,4)</f>
        <v>104.7067</v>
      </c>
      <c r="K313" s="494">
        <f>SUMIF('8. Orçamento Com Des.'!$A$6:$A$136,A313,'8. Orçamento Com Des.'!$D$6:$D$136)</f>
        <v>15</v>
      </c>
      <c r="L313" s="492">
        <f>D313</f>
        <v>4.8</v>
      </c>
      <c r="M313" s="492"/>
      <c r="N313" s="496" t="str">
        <f>B313</f>
        <v>M0018</v>
      </c>
      <c r="O313" s="493">
        <f>G313</f>
        <v>21.8139</v>
      </c>
      <c r="P313" s="493"/>
      <c r="Q313" s="491">
        <f>K313*L313*O313</f>
        <v>1570.6007999999999</v>
      </c>
    </row>
    <row r="314" spans="1:17" ht="15.75" thickBot="1">
      <c r="A314">
        <v>3806424</v>
      </c>
      <c r="B314" s="125"/>
      <c r="C314" s="104"/>
      <c r="D314" s="146" t="s">
        <v>459</v>
      </c>
      <c r="E314" s="146"/>
      <c r="F314" s="146"/>
      <c r="G314" s="146"/>
      <c r="H314" s="146"/>
      <c r="I314" s="104"/>
      <c r="J314" s="126">
        <f>SUM(J311:J313)</f>
        <v>1069.5482</v>
      </c>
      <c r="K314" s="494">
        <f>SUMIF('8. Orçamento Com Des.'!$A$6:$A$136,A314,'8. Orçamento Com Des.'!$D$6:$D$136)</f>
        <v>15</v>
      </c>
      <c r="L314" s="492"/>
      <c r="M314" s="492"/>
      <c r="N314" s="496"/>
      <c r="O314" s="493"/>
      <c r="P314" s="493"/>
      <c r="Q314" s="491"/>
    </row>
    <row r="315" spans="1:17" ht="15.75" thickBot="1">
      <c r="A315">
        <v>3806424</v>
      </c>
      <c r="B315" s="127" t="s">
        <v>460</v>
      </c>
      <c r="C315" s="104"/>
      <c r="D315" s="103" t="s">
        <v>212</v>
      </c>
      <c r="E315" s="103" t="s">
        <v>436</v>
      </c>
      <c r="F315" s="104"/>
      <c r="G315" s="103" t="s">
        <v>449</v>
      </c>
      <c r="H315" s="146" t="s">
        <v>449</v>
      </c>
      <c r="I315" s="146"/>
      <c r="J315" s="147"/>
      <c r="K315" s="494">
        <f>SUMIF('8. Orçamento Com Des.'!$A$6:$A$136,A315,'8. Orçamento Com Des.'!$D$6:$D$136)</f>
        <v>15</v>
      </c>
      <c r="L315" s="492"/>
      <c r="M315" s="492"/>
      <c r="N315" s="496"/>
      <c r="O315" s="493"/>
      <c r="P315" s="493"/>
      <c r="Q315" s="491"/>
    </row>
    <row r="316" spans="1:17" ht="15.75" thickBot="1">
      <c r="A316">
        <v>3806424</v>
      </c>
      <c r="B316" s="125"/>
      <c r="C316" s="104"/>
      <c r="D316" s="146" t="s">
        <v>461</v>
      </c>
      <c r="E316" s="146"/>
      <c r="F316" s="146"/>
      <c r="G316" s="146"/>
      <c r="H316" s="146"/>
      <c r="I316" s="104"/>
      <c r="J316" s="126"/>
      <c r="K316" s="494">
        <f>SUMIF('8. Orçamento Com Des.'!$A$6:$A$136,A316,'8. Orçamento Com Des.'!$D$6:$D$136)</f>
        <v>15</v>
      </c>
      <c r="L316" s="492"/>
      <c r="M316" s="492"/>
      <c r="N316" s="496"/>
      <c r="O316" s="493"/>
      <c r="P316" s="493"/>
      <c r="Q316" s="491"/>
    </row>
    <row r="317" spans="1:17" ht="15.75" thickBot="1">
      <c r="A317">
        <v>3806424</v>
      </c>
      <c r="B317" s="125"/>
      <c r="C317" s="104"/>
      <c r="D317" s="104"/>
      <c r="E317" s="104"/>
      <c r="F317" s="104"/>
      <c r="G317" s="104"/>
      <c r="H317" s="105" t="s">
        <v>462</v>
      </c>
      <c r="I317" s="104"/>
      <c r="J317" s="130">
        <f>J307+J314</f>
        <v>5408.9091715545601</v>
      </c>
      <c r="K317" s="494">
        <f>SUMIF('8. Orçamento Com Des.'!$A$6:$A$136,A317,'8. Orçamento Com Des.'!$D$6:$D$136)</f>
        <v>15</v>
      </c>
      <c r="L317" s="492"/>
      <c r="M317" s="492"/>
      <c r="N317" s="496"/>
      <c r="O317" s="493"/>
      <c r="P317" s="493"/>
      <c r="Q317" s="491"/>
    </row>
    <row r="318" spans="1:17" ht="15.75" thickBot="1">
      <c r="A318">
        <v>3806424</v>
      </c>
      <c r="B318" s="127" t="s">
        <v>463</v>
      </c>
      <c r="C318" s="104"/>
      <c r="D318" s="103" t="s">
        <v>464</v>
      </c>
      <c r="E318" s="103" t="s">
        <v>212</v>
      </c>
      <c r="F318" s="103" t="s">
        <v>436</v>
      </c>
      <c r="G318" s="104"/>
      <c r="H318" s="103" t="s">
        <v>449</v>
      </c>
      <c r="I318" s="146" t="s">
        <v>449</v>
      </c>
      <c r="J318" s="147"/>
      <c r="K318" s="494">
        <f>SUMIF('8. Orçamento Com Des.'!$A$6:$A$136,A318,'8. Orçamento Com Des.'!$D$6:$D$136)</f>
        <v>15</v>
      </c>
      <c r="L318" s="492"/>
      <c r="M318" s="492"/>
      <c r="N318" s="496"/>
      <c r="O318" s="493"/>
      <c r="P318" s="493"/>
      <c r="Q318" s="491"/>
    </row>
    <row r="319" spans="1:17">
      <c r="A319">
        <v>3806424</v>
      </c>
      <c r="B319" s="119" t="s">
        <v>567</v>
      </c>
      <c r="C319" s="120" t="s">
        <v>573</v>
      </c>
      <c r="D319" s="128">
        <v>5914655</v>
      </c>
      <c r="E319" s="121">
        <v>1.529E-2</v>
      </c>
      <c r="F319" s="128" t="s">
        <v>466</v>
      </c>
      <c r="H319" s="123">
        <f>VLOOKUP(D319,'SICRO 04.25'!$A$1:$D$6492,4,FALSE)</f>
        <v>32.659999999999997</v>
      </c>
      <c r="J319" s="123">
        <f>ROUND(E319*H319,4)</f>
        <v>0.49940000000000001</v>
      </c>
      <c r="K319" s="494">
        <f>SUMIF('8. Orçamento Com Des.'!$A$6:$A$136,A319,'8. Orçamento Com Des.'!$D$6:$D$136)</f>
        <v>15</v>
      </c>
      <c r="L319" s="492">
        <f>E319</f>
        <v>1.529E-2</v>
      </c>
      <c r="M319" s="492"/>
      <c r="N319" s="496">
        <f>D319</f>
        <v>5914655</v>
      </c>
      <c r="O319" s="493">
        <f>H319</f>
        <v>32.659999999999997</v>
      </c>
      <c r="P319" s="493"/>
      <c r="Q319" s="491">
        <f>K319*L319*O319</f>
        <v>7.4905709999999992</v>
      </c>
    </row>
    <row r="320" spans="1:17">
      <c r="A320">
        <v>3806424</v>
      </c>
      <c r="B320" s="119" t="s">
        <v>569</v>
      </c>
      <c r="C320" s="120" t="s">
        <v>574</v>
      </c>
      <c r="D320" s="128">
        <v>5914655</v>
      </c>
      <c r="E320" s="121">
        <v>1.6000000000000001E-4</v>
      </c>
      <c r="F320" s="128" t="s">
        <v>466</v>
      </c>
      <c r="H320" s="123">
        <f>VLOOKUP(D320,'SICRO 04.25'!$A$1:$D$6492,4,FALSE)</f>
        <v>32.659999999999997</v>
      </c>
      <c r="J320" s="123">
        <f>ROUND(E320*H320,4)</f>
        <v>5.1999999999999998E-3</v>
      </c>
      <c r="K320" s="494">
        <f>SUMIF('8. Orçamento Com Des.'!$A$6:$A$136,A320,'8. Orçamento Com Des.'!$D$6:$D$136)</f>
        <v>15</v>
      </c>
      <c r="L320" s="492">
        <f>E320</f>
        <v>1.6000000000000001E-4</v>
      </c>
      <c r="M320" s="492"/>
      <c r="N320" s="496">
        <f>D320</f>
        <v>5914655</v>
      </c>
      <c r="O320" s="493">
        <f>H320</f>
        <v>32.659999999999997</v>
      </c>
      <c r="P320" s="493"/>
      <c r="Q320" s="491">
        <f>K320*L320*O320</f>
        <v>7.8383999999999995E-2</v>
      </c>
    </row>
    <row r="321" spans="1:18">
      <c r="A321">
        <v>3806424</v>
      </c>
      <c r="B321" s="119" t="s">
        <v>571</v>
      </c>
      <c r="C321" s="120" t="s">
        <v>575</v>
      </c>
      <c r="D321" s="128">
        <v>5914655</v>
      </c>
      <c r="E321" s="121">
        <v>1.57E-3</v>
      </c>
      <c r="F321" s="128" t="s">
        <v>466</v>
      </c>
      <c r="H321" s="123">
        <f>VLOOKUP(D321,'SICRO 04.25'!$A$1:$D$6492,4,FALSE)</f>
        <v>32.659999999999997</v>
      </c>
      <c r="J321" s="123">
        <f>ROUND(E321*H321,4)</f>
        <v>5.1299999999999998E-2</v>
      </c>
      <c r="K321" s="494">
        <f>SUMIF('8. Orçamento Com Des.'!$A$6:$A$136,A321,'8. Orçamento Com Des.'!$D$6:$D$136)</f>
        <v>15</v>
      </c>
      <c r="L321" s="492">
        <f>E321</f>
        <v>1.57E-3</v>
      </c>
      <c r="M321" s="492"/>
      <c r="N321" s="496">
        <f>D321</f>
        <v>5914655</v>
      </c>
      <c r="O321" s="493">
        <f>H321</f>
        <v>32.659999999999997</v>
      </c>
      <c r="P321" s="493"/>
      <c r="Q321" s="491">
        <f>K321*L321*O321</f>
        <v>0.76914300000000002</v>
      </c>
    </row>
    <row r="322" spans="1:18" ht="15.75" thickBot="1">
      <c r="A322">
        <v>3806424</v>
      </c>
      <c r="B322" s="125"/>
      <c r="C322" s="104"/>
      <c r="D322" s="146" t="s">
        <v>468</v>
      </c>
      <c r="E322" s="146"/>
      <c r="F322" s="146"/>
      <c r="G322" s="146"/>
      <c r="H322" s="146"/>
      <c r="I322" s="104"/>
      <c r="J322" s="130">
        <f>SUM(J319:J321)</f>
        <v>0.55590000000000006</v>
      </c>
      <c r="K322" s="494">
        <f>SUMIF('8. Orçamento Com Des.'!$A$6:$A$136,A322,'8. Orçamento Com Des.'!$D$6:$D$136)</f>
        <v>15</v>
      </c>
      <c r="L322" s="492"/>
      <c r="M322" s="492"/>
      <c r="N322" s="496"/>
      <c r="O322" s="493"/>
      <c r="P322" s="493"/>
      <c r="Q322" s="491"/>
    </row>
    <row r="323" spans="1:18" ht="15.75" thickBot="1">
      <c r="A323">
        <v>3806424</v>
      </c>
      <c r="B323" s="148" t="s">
        <v>469</v>
      </c>
      <c r="C323" s="146"/>
      <c r="D323" s="146" t="s">
        <v>212</v>
      </c>
      <c r="E323" s="146" t="s">
        <v>436</v>
      </c>
      <c r="F323" s="146" t="s">
        <v>470</v>
      </c>
      <c r="G323" s="146"/>
      <c r="H323" s="146"/>
      <c r="I323" s="239"/>
      <c r="J323" s="147" t="s">
        <v>449</v>
      </c>
      <c r="K323" s="494">
        <f>SUMIF('8. Orçamento Com Des.'!$A$6:$A$136,A323,'8. Orçamento Com Des.'!$D$6:$D$136)</f>
        <v>15</v>
      </c>
      <c r="L323" s="492"/>
      <c r="M323" s="492"/>
      <c r="N323" s="496"/>
      <c r="O323" s="493"/>
      <c r="P323" s="493"/>
      <c r="Q323" s="491"/>
    </row>
    <row r="324" spans="1:18" ht="15.75" thickBot="1">
      <c r="A324">
        <v>3806424</v>
      </c>
      <c r="B324" s="148"/>
      <c r="C324" s="146"/>
      <c r="D324" s="146"/>
      <c r="E324" s="146"/>
      <c r="F324" s="103" t="s">
        <v>471</v>
      </c>
      <c r="G324" s="103" t="s">
        <v>472</v>
      </c>
      <c r="H324" s="103" t="s">
        <v>473</v>
      </c>
      <c r="I324" s="104"/>
      <c r="J324" s="147"/>
      <c r="K324" s="494">
        <f>SUMIF('8. Orçamento Com Des.'!$A$6:$A$136,A324,'8. Orçamento Com Des.'!$D$6:$D$136)</f>
        <v>15</v>
      </c>
      <c r="L324" s="492"/>
      <c r="M324" s="492"/>
      <c r="N324" s="496"/>
      <c r="O324" s="493"/>
      <c r="P324" s="493"/>
      <c r="Q324" s="491"/>
    </row>
    <row r="325" spans="1:18">
      <c r="A325">
        <v>3806424</v>
      </c>
      <c r="B325" s="119" t="s">
        <v>567</v>
      </c>
      <c r="C325" s="120" t="s">
        <v>573</v>
      </c>
      <c r="D325" s="121">
        <v>1.529E-2</v>
      </c>
      <c r="E325" s="128" t="s">
        <v>228</v>
      </c>
      <c r="F325" s="128" t="s">
        <v>477</v>
      </c>
      <c r="G325" s="128" t="s">
        <v>478</v>
      </c>
      <c r="H325" s="128" t="s">
        <v>479</v>
      </c>
      <c r="J325" s="111"/>
      <c r="K325" s="494">
        <f>SUMIF('8. Orçamento Com Des.'!$A$6:$A$136,A325,'8. Orçamento Com Des.'!$D$6:$D$136)</f>
        <v>15</v>
      </c>
      <c r="L325" s="168">
        <f>D325*'3. DMT'!$V$2</f>
        <v>2.52285</v>
      </c>
      <c r="M325" s="168">
        <f t="shared" ref="M325:M327" si="35">K325*L325</f>
        <v>37.842750000000002</v>
      </c>
      <c r="N325" s="496" t="str">
        <f>H325</f>
        <v>5914479</v>
      </c>
      <c r="O325" s="493">
        <f>$W$53</f>
        <v>0.71055406565114776</v>
      </c>
      <c r="P325" s="493"/>
      <c r="Q325" s="491"/>
    </row>
    <row r="326" spans="1:18">
      <c r="A326">
        <v>3806424</v>
      </c>
      <c r="B326" s="119" t="s">
        <v>569</v>
      </c>
      <c r="C326" s="120" t="s">
        <v>574</v>
      </c>
      <c r="D326" s="121">
        <v>1.6000000000000001E-4</v>
      </c>
      <c r="E326" s="128" t="s">
        <v>228</v>
      </c>
      <c r="F326" s="128" t="s">
        <v>477</v>
      </c>
      <c r="G326" s="128" t="s">
        <v>478</v>
      </c>
      <c r="H326" s="128" t="s">
        <v>479</v>
      </c>
      <c r="J326" s="111"/>
      <c r="K326" s="494">
        <f>SUMIF('8. Orçamento Com Des.'!$A$6:$A$136,A326,'8. Orçamento Com Des.'!$D$6:$D$136)</f>
        <v>15</v>
      </c>
      <c r="L326" s="168">
        <f>D326*'3. DMT'!$V$2</f>
        <v>2.6400000000000003E-2</v>
      </c>
      <c r="M326" s="168">
        <f t="shared" si="35"/>
        <v>0.39600000000000007</v>
      </c>
      <c r="N326" s="496" t="str">
        <f>H326</f>
        <v>5914479</v>
      </c>
      <c r="O326" s="493">
        <f>$W$53</f>
        <v>0.71055406565114776</v>
      </c>
      <c r="P326" s="493"/>
      <c r="Q326" s="491"/>
    </row>
    <row r="327" spans="1:18">
      <c r="A327">
        <v>3806424</v>
      </c>
      <c r="B327" s="119" t="s">
        <v>571</v>
      </c>
      <c r="C327" s="120" t="s">
        <v>575</v>
      </c>
      <c r="D327" s="121">
        <v>1.57E-3</v>
      </c>
      <c r="E327" s="128" t="s">
        <v>228</v>
      </c>
      <c r="F327" s="128" t="s">
        <v>477</v>
      </c>
      <c r="G327" s="128" t="s">
        <v>478</v>
      </c>
      <c r="H327" s="128" t="s">
        <v>479</v>
      </c>
      <c r="J327" s="111"/>
      <c r="K327" s="494">
        <f>SUMIF('8. Orçamento Com Des.'!$A$6:$A$136,A327,'8. Orçamento Com Des.'!$D$6:$D$136)</f>
        <v>15</v>
      </c>
      <c r="L327" s="168">
        <f>D327*'3. DMT'!$V$2</f>
        <v>0.25905</v>
      </c>
      <c r="M327" s="168">
        <f t="shared" si="35"/>
        <v>3.8857499999999998</v>
      </c>
      <c r="N327" s="496" t="str">
        <f>H327</f>
        <v>5914479</v>
      </c>
      <c r="O327" s="493">
        <f>$W$53</f>
        <v>0.71055406565114776</v>
      </c>
      <c r="P327" s="493"/>
      <c r="Q327" s="491"/>
    </row>
    <row r="328" spans="1:18">
      <c r="A328">
        <v>3806424</v>
      </c>
      <c r="B328" s="129"/>
      <c r="D328" s="145" t="s">
        <v>480</v>
      </c>
      <c r="E328" s="145"/>
      <c r="F328" s="145"/>
      <c r="G328" s="145"/>
      <c r="H328" s="145"/>
      <c r="J328" s="111"/>
      <c r="K328" s="494">
        <f>SUMIF('8. Orçamento Com Des.'!$A$6:$A$136,A328,'8. Orçamento Com Des.'!$D$6:$D$136)</f>
        <v>15</v>
      </c>
      <c r="L328" s="492"/>
      <c r="M328" s="492"/>
      <c r="N328" s="496"/>
      <c r="O328" s="493"/>
      <c r="P328" s="493"/>
      <c r="Q328" s="491">
        <f>K328*L328*O328</f>
        <v>0</v>
      </c>
    </row>
    <row r="329" spans="1:18" ht="15.75" thickBot="1">
      <c r="A329">
        <v>3806424</v>
      </c>
      <c r="B329" s="125"/>
      <c r="C329" s="104"/>
      <c r="D329" s="104"/>
      <c r="E329" s="104"/>
      <c r="F329" s="146" t="s">
        <v>481</v>
      </c>
      <c r="G329" s="146"/>
      <c r="H329" s="146"/>
      <c r="I329" s="104"/>
      <c r="J329" s="134">
        <f>J317+J322</f>
        <v>5409.4650715545604</v>
      </c>
      <c r="K329" s="178" t="s">
        <v>576</v>
      </c>
      <c r="L329" s="179"/>
      <c r="M329" s="179"/>
      <c r="N329" s="179"/>
      <c r="O329" s="179"/>
      <c r="P329" s="180"/>
      <c r="R329" s="177">
        <f>ROUND((SUM(Q298:Q328)/K298),2)</f>
        <v>5409.47</v>
      </c>
    </row>
    <row r="330" spans="1:18" ht="15.75" thickBot="1">
      <c r="A330" s="157"/>
      <c r="B330" s="157"/>
      <c r="C330" s="157"/>
      <c r="D330" s="157"/>
      <c r="E330" s="157"/>
      <c r="F330" s="157"/>
      <c r="G330" s="157"/>
      <c r="H330" s="157"/>
      <c r="I330" s="157"/>
      <c r="J330" s="157"/>
      <c r="R330" s="101">
        <f>SUM(Q298:Q328)</f>
        <v>81141.976137588659</v>
      </c>
    </row>
    <row r="331" spans="1:18" ht="23.25" thickBot="1">
      <c r="A331">
        <v>3108016</v>
      </c>
      <c r="B331" s="106" t="s">
        <v>395</v>
      </c>
      <c r="C331" s="107"/>
      <c r="D331" s="107"/>
      <c r="E331" s="107"/>
      <c r="F331" s="107"/>
      <c r="G331" s="107"/>
      <c r="H331" s="107"/>
      <c r="I331" s="107"/>
      <c r="J331" s="108" t="s">
        <v>396</v>
      </c>
    </row>
    <row r="332" spans="1:18" ht="18.75" thickTop="1">
      <c r="A332">
        <v>3108016</v>
      </c>
      <c r="B332" s="109" t="s">
        <v>397</v>
      </c>
      <c r="E332" s="110" t="s">
        <v>398</v>
      </c>
      <c r="J332" s="111"/>
    </row>
    <row r="333" spans="1:18" ht="15.75">
      <c r="A333">
        <v>3108016</v>
      </c>
      <c r="B333" s="112" t="s">
        <v>400</v>
      </c>
      <c r="E333" s="383">
        <v>45748</v>
      </c>
      <c r="H333" s="113" t="s">
        <v>401</v>
      </c>
      <c r="I333" s="114">
        <v>1</v>
      </c>
      <c r="J333" s="115" t="s">
        <v>340</v>
      </c>
    </row>
    <row r="334" spans="1:18" ht="32.25" thickBot="1">
      <c r="A334">
        <v>3108016</v>
      </c>
      <c r="B334" s="116">
        <v>3108016</v>
      </c>
      <c r="C334" s="149" t="s">
        <v>577</v>
      </c>
      <c r="D334" s="149"/>
      <c r="E334" s="149"/>
      <c r="F334" s="149"/>
      <c r="G334" s="149"/>
      <c r="H334" s="149"/>
      <c r="I334" s="150" t="s">
        <v>404</v>
      </c>
      <c r="J334" s="151"/>
    </row>
    <row r="335" spans="1:18" ht="15.75" thickBot="1">
      <c r="A335">
        <v>3108016</v>
      </c>
      <c r="B335" s="148" t="s">
        <v>405</v>
      </c>
      <c r="C335" s="146"/>
      <c r="D335" s="146" t="s">
        <v>212</v>
      </c>
      <c r="E335" s="146" t="s">
        <v>406</v>
      </c>
      <c r="F335" s="146"/>
      <c r="G335" s="146" t="s">
        <v>407</v>
      </c>
      <c r="H335" s="153"/>
      <c r="I335" s="239"/>
      <c r="J335" s="240" t="s">
        <v>408</v>
      </c>
      <c r="K335" s="589" t="s">
        <v>276</v>
      </c>
      <c r="L335" s="590"/>
      <c r="M335" s="591"/>
      <c r="N335" s="592" t="s">
        <v>409</v>
      </c>
      <c r="O335" s="594" t="s">
        <v>410</v>
      </c>
      <c r="P335" s="595"/>
      <c r="Q335" s="598" t="s">
        <v>411</v>
      </c>
    </row>
    <row r="336" spans="1:18" ht="15.75" thickBot="1">
      <c r="A336">
        <v>3108016</v>
      </c>
      <c r="B336" s="148"/>
      <c r="C336" s="146"/>
      <c r="D336" s="146"/>
      <c r="E336" s="103" t="s">
        <v>412</v>
      </c>
      <c r="F336" s="103" t="s">
        <v>413</v>
      </c>
      <c r="G336" s="103" t="s">
        <v>414</v>
      </c>
      <c r="H336" s="103" t="s">
        <v>415</v>
      </c>
      <c r="I336" s="104"/>
      <c r="J336" s="118" t="s">
        <v>416</v>
      </c>
      <c r="K336" s="172" t="s">
        <v>417</v>
      </c>
      <c r="L336" s="600" t="s">
        <v>418</v>
      </c>
      <c r="M336" s="601"/>
      <c r="N336" s="593"/>
      <c r="O336" s="596"/>
      <c r="P336" s="597"/>
      <c r="Q336" s="599"/>
    </row>
    <row r="337" spans="1:17">
      <c r="A337">
        <v>3108016</v>
      </c>
      <c r="B337" s="119" t="s">
        <v>578</v>
      </c>
      <c r="C337" s="120" t="s">
        <v>579</v>
      </c>
      <c r="D337" s="121">
        <v>6.0240000000000002E-2</v>
      </c>
      <c r="E337" s="122">
        <v>1</v>
      </c>
      <c r="F337" s="122">
        <v>0</v>
      </c>
      <c r="G337" s="123">
        <f>VLOOKUP(B337,'EQ - COM DES.'!$A$1:$K$538,10,FALSE)</f>
        <v>18.772200000000002</v>
      </c>
      <c r="H337" s="123">
        <f>VLOOKUP(B337,'EQ - COM DES.'!$A$1:$K$538,11,FALSE)</f>
        <v>4.7461000000000002</v>
      </c>
      <c r="J337" s="123">
        <f>ROUND((D337*E337*G337)+(D337*F337*H337),4)</f>
        <v>1.1308</v>
      </c>
      <c r="K337" s="494">
        <f>SUMIF('8. Orçamento Com Des.'!$A$6:$A$136,A337,'8. Orçamento Com Des.'!$D$6:$D$136)</f>
        <v>2599.5128653589791</v>
      </c>
      <c r="L337" s="492">
        <f>(D337*E337)</f>
        <v>6.0240000000000002E-2</v>
      </c>
      <c r="M337" s="492">
        <f>(D337*F337)</f>
        <v>0</v>
      </c>
      <c r="N337" s="496" t="str">
        <f>B337</f>
        <v>E9066</v>
      </c>
      <c r="O337" s="493">
        <f>(G337/$I$383)</f>
        <v>18.772200000000002</v>
      </c>
      <c r="P337" s="493">
        <f>(H337/$I$383)</f>
        <v>4.7461000000000002</v>
      </c>
      <c r="Q337" s="491">
        <f>K337*((L337*O337)+(M337*P337))</f>
        <v>2939.626182764172</v>
      </c>
    </row>
    <row r="338" spans="1:17">
      <c r="A338">
        <v>3108016</v>
      </c>
      <c r="B338" s="119" t="s">
        <v>580</v>
      </c>
      <c r="C338" s="120" t="s">
        <v>581</v>
      </c>
      <c r="D338" s="121">
        <v>6.0240000000000002E-2</v>
      </c>
      <c r="E338" s="122">
        <v>1</v>
      </c>
      <c r="F338" s="122">
        <v>0</v>
      </c>
      <c r="G338" s="123">
        <f>VLOOKUP(B338,'EQ - COM DES.'!$A$1:$K$538,10,FALSE)</f>
        <v>23.880800000000001</v>
      </c>
      <c r="H338" s="123">
        <f>VLOOKUP(B338,'EQ - COM DES.'!$A$1:$K$538,11,FALSE)</f>
        <v>23.5336</v>
      </c>
      <c r="J338" s="123">
        <f>ROUND((D338*E338*G338)+(D338*F338*H338),4)</f>
        <v>1.4386000000000001</v>
      </c>
      <c r="K338" s="494">
        <f>SUMIF('8. Orçamento Com Des.'!$A$6:$A$136,A338,'8. Orçamento Com Des.'!$D$6:$D$136)</f>
        <v>2599.5128653589791</v>
      </c>
      <c r="L338" s="492">
        <f>(D338*E338)</f>
        <v>6.0240000000000002E-2</v>
      </c>
      <c r="M338" s="492">
        <f>(D338*F338)</f>
        <v>0</v>
      </c>
      <c r="N338" s="496" t="str">
        <f>B338</f>
        <v>E9535</v>
      </c>
      <c r="O338" s="493">
        <f>(G338/$I$383)</f>
        <v>23.880800000000001</v>
      </c>
      <c r="P338" s="493">
        <f>(H338/$I$383)</f>
        <v>23.5336</v>
      </c>
      <c r="Q338" s="491">
        <f>K338*((L338*O338)+(M338*P338))</f>
        <v>3739.605637344298</v>
      </c>
    </row>
    <row r="339" spans="1:17" ht="15.75" thickBot="1">
      <c r="A339">
        <v>3108016</v>
      </c>
      <c r="B339" s="125"/>
      <c r="C339" s="104"/>
      <c r="D339" s="104"/>
      <c r="E339" s="104"/>
      <c r="F339" s="104"/>
      <c r="G339" s="104"/>
      <c r="H339" s="105" t="s">
        <v>433</v>
      </c>
      <c r="I339" s="104"/>
      <c r="J339" s="126">
        <f>SUM(J337:J338)</f>
        <v>2.5693999999999999</v>
      </c>
      <c r="K339" s="494"/>
      <c r="L339" s="492"/>
      <c r="M339" s="492"/>
      <c r="N339" s="496"/>
      <c r="O339" s="493"/>
      <c r="P339" s="493"/>
      <c r="Q339" s="491"/>
    </row>
    <row r="340" spans="1:17" ht="15.75" thickBot="1">
      <c r="A340">
        <v>3108016</v>
      </c>
      <c r="B340" s="127" t="s">
        <v>435</v>
      </c>
      <c r="C340" s="104"/>
      <c r="D340" s="103" t="s">
        <v>212</v>
      </c>
      <c r="E340" s="103" t="s">
        <v>436</v>
      </c>
      <c r="F340" s="104"/>
      <c r="G340" s="103" t="s">
        <v>407</v>
      </c>
      <c r="H340" s="146" t="s">
        <v>437</v>
      </c>
      <c r="I340" s="146"/>
      <c r="J340" s="147"/>
      <c r="K340" s="494"/>
      <c r="L340" s="492"/>
      <c r="M340" s="492"/>
      <c r="N340" s="496"/>
      <c r="O340" s="493"/>
      <c r="P340" s="493"/>
      <c r="Q340" s="491"/>
    </row>
    <row r="341" spans="1:17">
      <c r="A341">
        <v>3108016</v>
      </c>
      <c r="B341" s="119" t="s">
        <v>502</v>
      </c>
      <c r="C341" s="120" t="s">
        <v>503</v>
      </c>
      <c r="D341" s="121">
        <v>0.65</v>
      </c>
      <c r="E341" s="128" t="s">
        <v>222</v>
      </c>
      <c r="G341" s="123">
        <f>VLOOKUP(B341,'MO - COM DES.'!$A$1:$G$106,6,FALSE)</f>
        <v>22.078700000000001</v>
      </c>
      <c r="J341" s="123">
        <f>ROUND(D341*G341,4)</f>
        <v>14.3512</v>
      </c>
      <c r="K341" s="494">
        <f>SUMIF('8. Orçamento Com Des.'!$A$6:$A$136,A341,'8. Orçamento Com Des.'!$D$6:$D$136)</f>
        <v>2599.5128653589791</v>
      </c>
      <c r="L341" s="492">
        <f>D341</f>
        <v>0.65</v>
      </c>
      <c r="M341" s="492"/>
      <c r="N341" s="496" t="str">
        <f>B341</f>
        <v>P9801</v>
      </c>
      <c r="O341" s="493">
        <f>G341/$I$383</f>
        <v>22.078700000000001</v>
      </c>
      <c r="P341" s="493"/>
      <c r="Q341" s="491">
        <f>K341*L341*O341</f>
        <v>37306.012055260842</v>
      </c>
    </row>
    <row r="342" spans="1:17">
      <c r="A342">
        <v>3108016</v>
      </c>
      <c r="B342" s="119" t="s">
        <v>582</v>
      </c>
      <c r="C342" s="120" t="s">
        <v>583</v>
      </c>
      <c r="D342" s="121">
        <v>0.65</v>
      </c>
      <c r="E342" s="128" t="s">
        <v>222</v>
      </c>
      <c r="G342" s="123">
        <f>VLOOKUP(B342,'MO - COM DES.'!$A$1:$G$106,6,FALSE)</f>
        <v>24.907</v>
      </c>
      <c r="J342" s="123">
        <f>ROUND(D342*G342,4)</f>
        <v>16.189599999999999</v>
      </c>
      <c r="K342" s="494">
        <f>SUMIF('8. Orçamento Com Des.'!$A$6:$A$136,A342,'8. Orçamento Com Des.'!$D$6:$D$136)</f>
        <v>2599.5128653589791</v>
      </c>
      <c r="L342" s="492">
        <f>D342</f>
        <v>0.65</v>
      </c>
      <c r="M342" s="492"/>
      <c r="N342" s="496" t="str">
        <f>B342</f>
        <v>P9808</v>
      </c>
      <c r="O342" s="493">
        <f>G342/$I$383</f>
        <v>24.907</v>
      </c>
      <c r="P342" s="493"/>
      <c r="Q342" s="491">
        <f>K342*L342*O342</f>
        <v>42084.943509372461</v>
      </c>
    </row>
    <row r="343" spans="1:17">
      <c r="A343">
        <v>3108016</v>
      </c>
      <c r="B343" s="129"/>
      <c r="D343" s="145" t="s">
        <v>440</v>
      </c>
      <c r="E343" s="145"/>
      <c r="F343" s="145"/>
      <c r="G343" s="145"/>
      <c r="H343" s="145"/>
      <c r="J343" s="124">
        <f>SUM(J341:J342)</f>
        <v>30.540799999999997</v>
      </c>
      <c r="K343" s="494"/>
      <c r="L343" s="492"/>
      <c r="M343" s="492"/>
      <c r="N343" s="496"/>
      <c r="O343" s="493"/>
      <c r="P343" s="493"/>
      <c r="Q343" s="491"/>
    </row>
    <row r="344" spans="1:17" ht="15.75" thickBot="1">
      <c r="A344">
        <v>3108016</v>
      </c>
      <c r="B344" s="125"/>
      <c r="C344" s="104"/>
      <c r="D344" s="146" t="s">
        <v>442</v>
      </c>
      <c r="E344" s="146"/>
      <c r="F344" s="146"/>
      <c r="G344" s="146"/>
      <c r="H344" s="146"/>
      <c r="I344" s="104"/>
      <c r="J344" s="130">
        <f>J339+J343</f>
        <v>33.110199999999999</v>
      </c>
      <c r="K344" s="494"/>
      <c r="L344" s="492"/>
      <c r="M344" s="492"/>
      <c r="N344" s="496"/>
      <c r="O344" s="493"/>
      <c r="P344" s="493"/>
      <c r="Q344" s="491"/>
    </row>
    <row r="345" spans="1:17">
      <c r="A345">
        <v>3108016</v>
      </c>
      <c r="B345" s="129"/>
      <c r="D345" s="145" t="s">
        <v>444</v>
      </c>
      <c r="E345" s="145"/>
      <c r="F345" s="145"/>
      <c r="G345" s="145"/>
      <c r="H345" s="145"/>
      <c r="J345" s="131">
        <f>J344/I333</f>
        <v>33.110199999999999</v>
      </c>
      <c r="K345" s="494"/>
      <c r="L345" s="492"/>
      <c r="M345" s="492"/>
      <c r="N345" s="496"/>
      <c r="O345" s="493"/>
      <c r="P345" s="493"/>
      <c r="Q345" s="491"/>
    </row>
    <row r="346" spans="1:17">
      <c r="A346">
        <v>3108016</v>
      </c>
      <c r="B346" s="129"/>
      <c r="H346" s="132" t="s">
        <v>445</v>
      </c>
      <c r="J346" s="133" t="s">
        <v>377</v>
      </c>
      <c r="K346" s="494"/>
      <c r="L346" s="492"/>
      <c r="M346" s="492"/>
      <c r="N346" s="496"/>
      <c r="O346" s="493"/>
      <c r="P346" s="493"/>
      <c r="Q346" s="491"/>
    </row>
    <row r="347" spans="1:17" ht="15.75" thickBot="1">
      <c r="A347">
        <v>3108016</v>
      </c>
      <c r="B347" s="125"/>
      <c r="C347" s="104"/>
      <c r="D347" s="104"/>
      <c r="E347" s="104"/>
      <c r="F347" s="104"/>
      <c r="G347" s="104"/>
      <c r="H347" s="105" t="s">
        <v>446</v>
      </c>
      <c r="I347" s="104"/>
      <c r="J347" s="130" t="s">
        <v>377</v>
      </c>
      <c r="K347" s="494"/>
      <c r="L347" s="492"/>
      <c r="M347" s="492"/>
      <c r="N347" s="496"/>
      <c r="O347" s="493"/>
      <c r="P347" s="493"/>
      <c r="Q347" s="491"/>
    </row>
    <row r="348" spans="1:17" ht="15.75" thickBot="1">
      <c r="A348">
        <v>3108016</v>
      </c>
      <c r="B348" s="127" t="s">
        <v>447</v>
      </c>
      <c r="C348" s="104"/>
      <c r="D348" s="103" t="s">
        <v>212</v>
      </c>
      <c r="E348" s="103" t="s">
        <v>436</v>
      </c>
      <c r="F348" s="104"/>
      <c r="G348" s="103" t="s">
        <v>448</v>
      </c>
      <c r="H348" s="146" t="s">
        <v>449</v>
      </c>
      <c r="I348" s="146"/>
      <c r="J348" s="147"/>
      <c r="K348" s="494"/>
      <c r="L348" s="492"/>
      <c r="M348" s="492"/>
      <c r="N348" s="496"/>
      <c r="O348" s="493"/>
      <c r="P348" s="493"/>
      <c r="Q348" s="491"/>
    </row>
    <row r="349" spans="1:17">
      <c r="A349">
        <v>3108016</v>
      </c>
      <c r="B349" s="119" t="s">
        <v>584</v>
      </c>
      <c r="C349" s="120" t="s">
        <v>585</v>
      </c>
      <c r="D349" s="121">
        <v>0.64166000000000001</v>
      </c>
      <c r="E349" s="128" t="s">
        <v>346</v>
      </c>
      <c r="G349" s="123">
        <f>VLOOKUP(B349,MATERIAL!$A$1:$D$1678,4,FALSE)</f>
        <v>15.673999999999999</v>
      </c>
      <c r="J349" s="123">
        <f>ROUND(D349*G349,4)</f>
        <v>10.057399999999999</v>
      </c>
      <c r="K349" s="494">
        <f>SUMIF('8. Orçamento Com Des.'!$A$6:$A$136,A349,'8. Orçamento Com Des.'!$D$6:$D$136)</f>
        <v>2599.5128653589791</v>
      </c>
      <c r="L349" s="492">
        <f>D349</f>
        <v>0.64166000000000001</v>
      </c>
      <c r="M349" s="492"/>
      <c r="N349" s="496" t="str">
        <f t="shared" ref="N349:N355" si="36">B349</f>
        <v>M0284</v>
      </c>
      <c r="O349" s="493">
        <f t="shared" ref="O349:O355" si="37">G349</f>
        <v>15.673999999999999</v>
      </c>
      <c r="P349" s="493"/>
      <c r="Q349" s="491">
        <f t="shared" ref="Q349:Q355" si="38">K349*L349*O349</f>
        <v>26144.285686369167</v>
      </c>
    </row>
    <row r="350" spans="1:17">
      <c r="A350">
        <v>3108016</v>
      </c>
      <c r="B350" s="119" t="s">
        <v>586</v>
      </c>
      <c r="C350" s="120" t="s">
        <v>587</v>
      </c>
      <c r="D350" s="121">
        <v>0.57750000000000001</v>
      </c>
      <c r="E350" s="128" t="s">
        <v>340</v>
      </c>
      <c r="G350" s="123">
        <f>VLOOKUP(B350,MATERIAL!$A$1:$D$1678,4,FALSE)</f>
        <v>59.290100000000002</v>
      </c>
      <c r="J350" s="123">
        <f t="shared" ref="J350:J355" si="39">ROUND(D350*G350,4)</f>
        <v>34.24</v>
      </c>
      <c r="K350" s="494">
        <f>SUMIF('8. Orçamento Com Des.'!$A$6:$A$136,A350,'8. Orçamento Com Des.'!$D$6:$D$136)</f>
        <v>2599.5128653589791</v>
      </c>
      <c r="L350" s="492">
        <f t="shared" ref="L350:L355" si="40">D350</f>
        <v>0.57750000000000001</v>
      </c>
      <c r="M350" s="492"/>
      <c r="N350" s="496" t="str">
        <f t="shared" si="36"/>
        <v>M0459</v>
      </c>
      <c r="O350" s="493">
        <f t="shared" si="37"/>
        <v>59.290100000000002</v>
      </c>
      <c r="P350" s="493"/>
      <c r="Q350" s="491">
        <f t="shared" si="38"/>
        <v>89007.405643937789</v>
      </c>
    </row>
    <row r="351" spans="1:17">
      <c r="A351">
        <v>3108016</v>
      </c>
      <c r="B351" s="119" t="s">
        <v>588</v>
      </c>
      <c r="C351" s="120" t="s">
        <v>589</v>
      </c>
      <c r="D351" s="121">
        <v>1.0529999999999999E-2</v>
      </c>
      <c r="E351" s="128" t="s">
        <v>590</v>
      </c>
      <c r="G351" s="123">
        <f>VLOOKUP(B351,MATERIAL!$A$1:$D$1678,4,FALSE)</f>
        <v>13.9747</v>
      </c>
      <c r="J351" s="123">
        <f t="shared" si="39"/>
        <v>0.1472</v>
      </c>
      <c r="K351" s="494">
        <f>SUMIF('8. Orçamento Com Des.'!$A$6:$A$136,A351,'8. Orçamento Com Des.'!$D$6:$D$136)</f>
        <v>2599.5128653589791</v>
      </c>
      <c r="L351" s="492">
        <f t="shared" si="40"/>
        <v>1.0529999999999999E-2</v>
      </c>
      <c r="M351" s="492"/>
      <c r="N351" s="496" t="str">
        <f t="shared" si="36"/>
        <v>M0560</v>
      </c>
      <c r="O351" s="493">
        <f t="shared" si="37"/>
        <v>13.9747</v>
      </c>
      <c r="P351" s="493"/>
      <c r="Q351" s="491">
        <f t="shared" si="38"/>
        <v>382.52765298827325</v>
      </c>
    </row>
    <row r="352" spans="1:17">
      <c r="A352">
        <v>3108016</v>
      </c>
      <c r="B352" s="119" t="s">
        <v>591</v>
      </c>
      <c r="C352" s="120" t="s">
        <v>592</v>
      </c>
      <c r="D352" s="121">
        <v>0.28436</v>
      </c>
      <c r="E352" s="128" t="s">
        <v>346</v>
      </c>
      <c r="G352" s="123">
        <f>VLOOKUP(B352,MATERIAL!$A$1:$D$1678,4,FALSE)</f>
        <v>5.2164000000000001</v>
      </c>
      <c r="J352" s="123">
        <f t="shared" si="39"/>
        <v>1.4833000000000001</v>
      </c>
      <c r="K352" s="494">
        <f>SUMIF('8. Orçamento Com Des.'!$A$6:$A$136,A352,'8. Orçamento Com Des.'!$D$6:$D$136)</f>
        <v>2599.5128653589791</v>
      </c>
      <c r="L352" s="492">
        <f t="shared" si="40"/>
        <v>0.28436</v>
      </c>
      <c r="M352" s="492"/>
      <c r="N352" s="496" t="str">
        <f t="shared" si="36"/>
        <v>M0310</v>
      </c>
      <c r="O352" s="493">
        <f t="shared" si="37"/>
        <v>5.2164000000000001</v>
      </c>
      <c r="P352" s="493"/>
      <c r="Q352" s="491">
        <f t="shared" si="38"/>
        <v>3855.9497262917453</v>
      </c>
    </row>
    <row r="353" spans="1:17">
      <c r="A353">
        <v>3108016</v>
      </c>
      <c r="B353" s="119" t="s">
        <v>593</v>
      </c>
      <c r="C353" s="120" t="s">
        <v>594</v>
      </c>
      <c r="D353" s="121">
        <v>0.20394999999999999</v>
      </c>
      <c r="E353" s="128" t="s">
        <v>454</v>
      </c>
      <c r="G353" s="123">
        <f>VLOOKUP(B353,MATERIAL!$A$1:$D$1678,4,FALSE)</f>
        <v>17.928899999999999</v>
      </c>
      <c r="J353" s="123">
        <f t="shared" si="39"/>
        <v>3.6566000000000001</v>
      </c>
      <c r="K353" s="494">
        <f>SUMIF('8. Orçamento Com Des.'!$A$6:$A$136,A353,'8. Orçamento Com Des.'!$D$6:$D$136)</f>
        <v>2599.5128653589791</v>
      </c>
      <c r="L353" s="492">
        <f t="shared" si="40"/>
        <v>0.20394999999999999</v>
      </c>
      <c r="M353" s="492"/>
      <c r="N353" s="496" t="str">
        <f t="shared" si="36"/>
        <v>M1205</v>
      </c>
      <c r="O353" s="493">
        <f t="shared" si="37"/>
        <v>17.928899999999999</v>
      </c>
      <c r="P353" s="493"/>
      <c r="Q353" s="491">
        <f t="shared" si="38"/>
        <v>9505.3765468832717</v>
      </c>
    </row>
    <row r="354" spans="1:17">
      <c r="A354">
        <v>3108016</v>
      </c>
      <c r="B354" s="119" t="s">
        <v>595</v>
      </c>
      <c r="C354" s="120" t="s">
        <v>596</v>
      </c>
      <c r="D354" s="121">
        <v>2.9853900000000002</v>
      </c>
      <c r="E354" s="128" t="s">
        <v>346</v>
      </c>
      <c r="G354" s="123">
        <f>VLOOKUP(B354,MATERIAL!$A$1:$D$1678,4,FALSE)</f>
        <v>3.7038000000000002</v>
      </c>
      <c r="J354" s="123">
        <f t="shared" si="39"/>
        <v>11.0573</v>
      </c>
      <c r="K354" s="494">
        <f>SUMIF('8. Orçamento Com Des.'!$A$6:$A$136,A354,'8. Orçamento Com Des.'!$D$6:$D$136)</f>
        <v>2599.5128653589791</v>
      </c>
      <c r="L354" s="492">
        <f t="shared" si="40"/>
        <v>2.9853900000000002</v>
      </c>
      <c r="M354" s="492"/>
      <c r="N354" s="496" t="str">
        <f t="shared" si="36"/>
        <v>M0290</v>
      </c>
      <c r="O354" s="493">
        <f t="shared" si="37"/>
        <v>3.7038000000000002</v>
      </c>
      <c r="P354" s="493"/>
      <c r="Q354" s="491">
        <f t="shared" si="38"/>
        <v>28743.561065431793</v>
      </c>
    </row>
    <row r="355" spans="1:17">
      <c r="A355">
        <v>3108016</v>
      </c>
      <c r="B355" s="119" t="s">
        <v>597</v>
      </c>
      <c r="C355" s="120" t="s">
        <v>598</v>
      </c>
      <c r="D355" s="121">
        <v>0.51334000000000002</v>
      </c>
      <c r="E355" s="128" t="s">
        <v>346</v>
      </c>
      <c r="G355" s="123">
        <f>VLOOKUP(B355,MATERIAL!$A$1:$D$1678,4,FALSE)</f>
        <v>13.0642</v>
      </c>
      <c r="J355" s="123">
        <f t="shared" si="39"/>
        <v>6.7064000000000004</v>
      </c>
      <c r="K355" s="494">
        <f>SUMIF('8. Orçamento Com Des.'!$A$6:$A$136,A355,'8. Orçamento Com Des.'!$D$6:$D$136)</f>
        <v>2599.5128653589791</v>
      </c>
      <c r="L355" s="492">
        <f t="shared" si="40"/>
        <v>0.51334000000000002</v>
      </c>
      <c r="M355" s="492"/>
      <c r="N355" s="496" t="str">
        <f t="shared" si="36"/>
        <v>M0286</v>
      </c>
      <c r="O355" s="493">
        <f t="shared" si="37"/>
        <v>13.0642</v>
      </c>
      <c r="P355" s="493"/>
      <c r="Q355" s="491">
        <f t="shared" si="38"/>
        <v>17433.311804526198</v>
      </c>
    </row>
    <row r="356" spans="1:17" ht="15.75" thickBot="1">
      <c r="A356">
        <v>3108016</v>
      </c>
      <c r="B356" s="125"/>
      <c r="C356" s="104"/>
      <c r="D356" s="146" t="s">
        <v>459</v>
      </c>
      <c r="E356" s="146"/>
      <c r="F356" s="146"/>
      <c r="G356" s="146"/>
      <c r="H356" s="146"/>
      <c r="I356" s="104"/>
      <c r="J356" s="126">
        <f>SUM(J349:J355)</f>
        <v>67.348199999999991</v>
      </c>
      <c r="K356" s="494"/>
      <c r="L356" s="492"/>
      <c r="M356" s="492"/>
      <c r="N356" s="496"/>
      <c r="O356" s="493"/>
      <c r="P356" s="493"/>
      <c r="Q356" s="491"/>
    </row>
    <row r="357" spans="1:17" ht="15.75" thickBot="1">
      <c r="A357">
        <v>3108016</v>
      </c>
      <c r="B357" s="127" t="s">
        <v>460</v>
      </c>
      <c r="C357" s="104"/>
      <c r="D357" s="103" t="s">
        <v>212</v>
      </c>
      <c r="E357" s="103" t="s">
        <v>436</v>
      </c>
      <c r="F357" s="104"/>
      <c r="G357" s="103" t="s">
        <v>449</v>
      </c>
      <c r="H357" s="146" t="s">
        <v>449</v>
      </c>
      <c r="I357" s="146"/>
      <c r="J357" s="147"/>
      <c r="K357" s="494"/>
      <c r="L357" s="492"/>
      <c r="M357" s="492"/>
      <c r="N357" s="496"/>
      <c r="O357" s="493"/>
      <c r="P357" s="493"/>
      <c r="Q357" s="491"/>
    </row>
    <row r="358" spans="1:17" ht="15.75" thickBot="1">
      <c r="A358">
        <v>3108016</v>
      </c>
      <c r="B358" s="125"/>
      <c r="C358" s="104"/>
      <c r="D358" s="146" t="s">
        <v>461</v>
      </c>
      <c r="E358" s="146"/>
      <c r="F358" s="146"/>
      <c r="G358" s="146"/>
      <c r="H358" s="146"/>
      <c r="I358" s="104"/>
      <c r="J358" s="126"/>
      <c r="K358" s="494"/>
      <c r="L358" s="492"/>
      <c r="M358" s="492"/>
      <c r="N358" s="496"/>
      <c r="O358" s="493"/>
      <c r="P358" s="493"/>
      <c r="Q358" s="491"/>
    </row>
    <row r="359" spans="1:17" ht="15.75" thickBot="1">
      <c r="A359">
        <v>3108016</v>
      </c>
      <c r="B359" s="125"/>
      <c r="C359" s="104"/>
      <c r="D359" s="104"/>
      <c r="E359" s="104"/>
      <c r="F359" s="104"/>
      <c r="G359" s="104"/>
      <c r="H359" s="105" t="s">
        <v>462</v>
      </c>
      <c r="I359" s="104"/>
      <c r="J359" s="130">
        <f>J345+J356</f>
        <v>100.45839999999998</v>
      </c>
      <c r="K359" s="494"/>
      <c r="L359" s="492"/>
      <c r="M359" s="492"/>
      <c r="N359" s="496"/>
      <c r="O359" s="493"/>
      <c r="P359" s="493"/>
      <c r="Q359" s="491"/>
    </row>
    <row r="360" spans="1:17" ht="15.75" thickBot="1">
      <c r="A360">
        <v>3108016</v>
      </c>
      <c r="B360" s="127" t="s">
        <v>463</v>
      </c>
      <c r="C360" s="104"/>
      <c r="D360" s="103" t="s">
        <v>464</v>
      </c>
      <c r="E360" s="103" t="s">
        <v>212</v>
      </c>
      <c r="F360" s="103" t="s">
        <v>436</v>
      </c>
      <c r="G360" s="104"/>
      <c r="H360" s="103" t="s">
        <v>449</v>
      </c>
      <c r="I360" s="146" t="s">
        <v>449</v>
      </c>
      <c r="J360" s="147"/>
      <c r="K360" s="494"/>
      <c r="L360" s="492"/>
      <c r="M360" s="492"/>
      <c r="N360" s="496"/>
      <c r="O360" s="493"/>
      <c r="P360" s="493"/>
      <c r="Q360" s="491"/>
    </row>
    <row r="361" spans="1:17">
      <c r="A361">
        <v>3108016</v>
      </c>
      <c r="B361" s="119" t="s">
        <v>584</v>
      </c>
      <c r="C361" s="120" t="s">
        <v>599</v>
      </c>
      <c r="D361" s="128">
        <v>5914655</v>
      </c>
      <c r="E361" s="121">
        <v>3.6099999999999999E-3</v>
      </c>
      <c r="F361" s="128" t="s">
        <v>466</v>
      </c>
      <c r="H361" s="123">
        <f>VLOOKUP(D361,'SICRO 04.25'!$A$1:$D$6492,4,FALSE)</f>
        <v>32.659999999999997</v>
      </c>
      <c r="J361" s="123">
        <f>ROUND(E361*H361,4)</f>
        <v>0.1179</v>
      </c>
      <c r="K361" s="494">
        <f>SUMIF('8. Orçamento Com Des.'!$A$6:$A$136,A361,'8. Orçamento Com Des.'!$D$6:$D$136)</f>
        <v>2599.5128653589791</v>
      </c>
      <c r="L361" s="492">
        <f>E361</f>
        <v>3.6099999999999999E-3</v>
      </c>
      <c r="M361" s="492"/>
      <c r="N361" s="496">
        <f t="shared" ref="N361:N367" si="41">D361</f>
        <v>5914655</v>
      </c>
      <c r="O361" s="493">
        <f t="shared" ref="O361:O367" si="42">H361</f>
        <v>32.659999999999997</v>
      </c>
      <c r="P361" s="493"/>
      <c r="Q361" s="491">
        <f t="shared" ref="Q361:Q367" si="43">K361*L361*O361</f>
        <v>306.48932555927354</v>
      </c>
    </row>
    <row r="362" spans="1:17">
      <c r="A362">
        <v>3108016</v>
      </c>
      <c r="B362" s="119" t="s">
        <v>586</v>
      </c>
      <c r="C362" s="120" t="s">
        <v>600</v>
      </c>
      <c r="D362" s="128">
        <v>5914655</v>
      </c>
      <c r="E362" s="121">
        <v>8.09E-3</v>
      </c>
      <c r="F362" s="128" t="s">
        <v>466</v>
      </c>
      <c r="H362" s="123">
        <f>VLOOKUP(D362,'SICRO 04.25'!$A$1:$D$6492,4,FALSE)</f>
        <v>32.659999999999997</v>
      </c>
      <c r="J362" s="123">
        <f t="shared" ref="J362:J367" si="44">ROUND(E362*H362,4)</f>
        <v>0.26419999999999999</v>
      </c>
      <c r="K362" s="494">
        <f>SUMIF('8. Orçamento Com Des.'!$A$6:$A$136,A362,'8. Orçamento Com Des.'!$D$6:$D$136)</f>
        <v>2599.5128653589791</v>
      </c>
      <c r="L362" s="492">
        <f t="shared" ref="L362:L367" si="45">E362</f>
        <v>8.09E-3</v>
      </c>
      <c r="M362" s="492"/>
      <c r="N362" s="496">
        <f t="shared" si="41"/>
        <v>5914655</v>
      </c>
      <c r="O362" s="493">
        <f t="shared" si="42"/>
        <v>32.659999999999997</v>
      </c>
      <c r="P362" s="493"/>
      <c r="Q362" s="491">
        <f t="shared" si="43"/>
        <v>686.8417295774301</v>
      </c>
    </row>
    <row r="363" spans="1:17">
      <c r="A363">
        <v>3108016</v>
      </c>
      <c r="B363" s="119" t="s">
        <v>588</v>
      </c>
      <c r="C363" s="120" t="s">
        <v>601</v>
      </c>
      <c r="D363" s="128">
        <v>5914655</v>
      </c>
      <c r="E363" s="121">
        <v>1.0000000000000001E-5</v>
      </c>
      <c r="F363" s="128" t="s">
        <v>466</v>
      </c>
      <c r="H363" s="123">
        <f>VLOOKUP(D363,'SICRO 04.25'!$A$1:$D$6492,4,FALSE)</f>
        <v>32.659999999999997</v>
      </c>
      <c r="J363" s="123">
        <f t="shared" si="44"/>
        <v>2.9999999999999997E-4</v>
      </c>
      <c r="K363" s="494">
        <f>SUMIF('8. Orçamento Com Des.'!$A$6:$A$136,A363,'8. Orçamento Com Des.'!$D$6:$D$136)</f>
        <v>2599.5128653589791</v>
      </c>
      <c r="L363" s="492">
        <f t="shared" si="45"/>
        <v>1.0000000000000001E-5</v>
      </c>
      <c r="M363" s="492"/>
      <c r="N363" s="496">
        <f t="shared" si="41"/>
        <v>5914655</v>
      </c>
      <c r="O363" s="493">
        <f t="shared" si="42"/>
        <v>32.659999999999997</v>
      </c>
      <c r="P363" s="493"/>
      <c r="Q363" s="491">
        <f t="shared" si="43"/>
        <v>0.84900090182624255</v>
      </c>
    </row>
    <row r="364" spans="1:17">
      <c r="A364">
        <v>3108016</v>
      </c>
      <c r="B364" s="119" t="s">
        <v>591</v>
      </c>
      <c r="C364" s="120" t="s">
        <v>602</v>
      </c>
      <c r="D364" s="128">
        <v>5914655</v>
      </c>
      <c r="E364" s="121">
        <v>5.2999999999999998E-4</v>
      </c>
      <c r="F364" s="128" t="s">
        <v>466</v>
      </c>
      <c r="H364" s="123">
        <f>VLOOKUP(D364,'SICRO 04.25'!$A$1:$D$6492,4,FALSE)</f>
        <v>32.659999999999997</v>
      </c>
      <c r="J364" s="123">
        <f t="shared" si="44"/>
        <v>1.7299999999999999E-2</v>
      </c>
      <c r="K364" s="494">
        <f>SUMIF('8. Orçamento Com Des.'!$A$6:$A$136,A364,'8. Orçamento Com Des.'!$D$6:$D$136)</f>
        <v>2599.5128653589791</v>
      </c>
      <c r="L364" s="492">
        <f t="shared" si="45"/>
        <v>5.2999999999999998E-4</v>
      </c>
      <c r="M364" s="492"/>
      <c r="N364" s="496">
        <f t="shared" si="41"/>
        <v>5914655</v>
      </c>
      <c r="O364" s="493">
        <f t="shared" si="42"/>
        <v>32.659999999999997</v>
      </c>
      <c r="P364" s="493"/>
      <c r="Q364" s="491">
        <f t="shared" si="43"/>
        <v>44.997047796790845</v>
      </c>
    </row>
    <row r="365" spans="1:17">
      <c r="A365">
        <v>3108016</v>
      </c>
      <c r="B365" s="119" t="s">
        <v>593</v>
      </c>
      <c r="C365" s="120" t="s">
        <v>603</v>
      </c>
      <c r="D365" s="128">
        <v>5914655</v>
      </c>
      <c r="E365" s="121">
        <v>2.0000000000000001E-4</v>
      </c>
      <c r="F365" s="128" t="s">
        <v>466</v>
      </c>
      <c r="H365" s="123">
        <f>VLOOKUP(D365,'SICRO 04.25'!$A$1:$D$6492,4,FALSE)</f>
        <v>32.659999999999997</v>
      </c>
      <c r="J365" s="123">
        <f t="shared" si="44"/>
        <v>6.4999999999999997E-3</v>
      </c>
      <c r="K365" s="494">
        <f>SUMIF('8. Orçamento Com Des.'!$A$6:$A$136,A365,'8. Orçamento Com Des.'!$D$6:$D$136)</f>
        <v>2599.5128653589791</v>
      </c>
      <c r="L365" s="492">
        <f t="shared" si="45"/>
        <v>2.0000000000000001E-4</v>
      </c>
      <c r="M365" s="492"/>
      <c r="N365" s="496">
        <f t="shared" si="41"/>
        <v>5914655</v>
      </c>
      <c r="O365" s="493">
        <f t="shared" si="42"/>
        <v>32.659999999999997</v>
      </c>
      <c r="P365" s="493"/>
      <c r="Q365" s="491">
        <f t="shared" si="43"/>
        <v>16.98001803652485</v>
      </c>
    </row>
    <row r="366" spans="1:17">
      <c r="A366">
        <v>3108016</v>
      </c>
      <c r="B366" s="119" t="s">
        <v>595</v>
      </c>
      <c r="C366" s="120" t="s">
        <v>604</v>
      </c>
      <c r="D366" s="128">
        <v>5914655</v>
      </c>
      <c r="E366" s="121">
        <v>7.4599999999999996E-3</v>
      </c>
      <c r="F366" s="128" t="s">
        <v>466</v>
      </c>
      <c r="H366" s="123">
        <f>VLOOKUP(D366,'SICRO 04.25'!$A$1:$D$6492,4,FALSE)</f>
        <v>32.659999999999997</v>
      </c>
      <c r="J366" s="123">
        <f t="shared" si="44"/>
        <v>0.24360000000000001</v>
      </c>
      <c r="K366" s="494">
        <f>SUMIF('8. Orçamento Com Des.'!$A$6:$A$136,A366,'8. Orçamento Com Des.'!$D$6:$D$136)</f>
        <v>2599.5128653589791</v>
      </c>
      <c r="L366" s="492">
        <f t="shared" si="45"/>
        <v>7.4599999999999996E-3</v>
      </c>
      <c r="M366" s="492"/>
      <c r="N366" s="496">
        <f t="shared" si="41"/>
        <v>5914655</v>
      </c>
      <c r="O366" s="493">
        <f t="shared" si="42"/>
        <v>32.659999999999997</v>
      </c>
      <c r="P366" s="493"/>
      <c r="Q366" s="491">
        <f t="shared" si="43"/>
        <v>633.35467276237694</v>
      </c>
    </row>
    <row r="367" spans="1:17">
      <c r="A367">
        <v>3108016</v>
      </c>
      <c r="B367" s="119" t="s">
        <v>597</v>
      </c>
      <c r="C367" s="120" t="s">
        <v>605</v>
      </c>
      <c r="D367" s="128">
        <v>5914655</v>
      </c>
      <c r="E367" s="121">
        <v>3.8500000000000001E-3</v>
      </c>
      <c r="F367" s="128" t="s">
        <v>466</v>
      </c>
      <c r="H367" s="123">
        <f>VLOOKUP(D367,'SICRO 04.25'!$A$1:$D$6492,4,FALSE)</f>
        <v>32.659999999999997</v>
      </c>
      <c r="J367" s="123">
        <f t="shared" si="44"/>
        <v>0.12570000000000001</v>
      </c>
      <c r="K367" s="494">
        <f>SUMIF('8. Orçamento Com Des.'!$A$6:$A$136,A367,'8. Orçamento Com Des.'!$D$6:$D$136)</f>
        <v>2599.5128653589791</v>
      </c>
      <c r="L367" s="492">
        <f t="shared" si="45"/>
        <v>3.8500000000000001E-3</v>
      </c>
      <c r="M367" s="492"/>
      <c r="N367" s="496">
        <f t="shared" si="41"/>
        <v>5914655</v>
      </c>
      <c r="O367" s="493">
        <f t="shared" si="42"/>
        <v>32.659999999999997</v>
      </c>
      <c r="P367" s="493"/>
      <c r="Q367" s="491">
        <f t="shared" si="43"/>
        <v>326.8653472031034</v>
      </c>
    </row>
    <row r="368" spans="1:17" ht="15.75" thickBot="1">
      <c r="A368">
        <v>3108016</v>
      </c>
      <c r="B368" s="125"/>
      <c r="C368" s="104"/>
      <c r="D368" s="146" t="s">
        <v>468</v>
      </c>
      <c r="E368" s="146"/>
      <c r="F368" s="146"/>
      <c r="G368" s="146"/>
      <c r="H368" s="146"/>
      <c r="I368" s="104"/>
      <c r="J368" s="130">
        <f>SUM(J361:J367)</f>
        <v>0.77550000000000008</v>
      </c>
      <c r="K368" s="494"/>
      <c r="L368" s="492"/>
      <c r="M368" s="492"/>
      <c r="N368" s="496"/>
      <c r="O368" s="493"/>
      <c r="P368" s="493"/>
      <c r="Q368" s="491"/>
    </row>
    <row r="369" spans="1:18" ht="15.75" thickBot="1">
      <c r="A369">
        <v>3108016</v>
      </c>
      <c r="B369" s="148" t="s">
        <v>469</v>
      </c>
      <c r="C369" s="146"/>
      <c r="D369" s="146" t="s">
        <v>212</v>
      </c>
      <c r="E369" s="146" t="s">
        <v>436</v>
      </c>
      <c r="F369" s="146" t="s">
        <v>470</v>
      </c>
      <c r="G369" s="146"/>
      <c r="H369" s="146"/>
      <c r="I369" s="239"/>
      <c r="J369" s="147" t="s">
        <v>449</v>
      </c>
      <c r="K369" s="494"/>
      <c r="L369" s="492"/>
      <c r="M369" s="492"/>
      <c r="N369" s="496"/>
      <c r="O369" s="493"/>
      <c r="P369" s="493"/>
      <c r="Q369" s="491"/>
    </row>
    <row r="370" spans="1:18" ht="15.75" thickBot="1">
      <c r="A370">
        <v>3108016</v>
      </c>
      <c r="B370" s="148"/>
      <c r="C370" s="146"/>
      <c r="D370" s="146"/>
      <c r="E370" s="146"/>
      <c r="F370" s="103" t="s">
        <v>471</v>
      </c>
      <c r="G370" s="103" t="s">
        <v>472</v>
      </c>
      <c r="H370" s="103" t="s">
        <v>473</v>
      </c>
      <c r="I370" s="104"/>
      <c r="J370" s="147"/>
      <c r="K370" s="494"/>
      <c r="L370" s="492"/>
      <c r="M370" s="492"/>
      <c r="N370" s="496"/>
      <c r="O370" s="493"/>
      <c r="P370" s="493"/>
      <c r="Q370" s="491"/>
    </row>
    <row r="371" spans="1:18">
      <c r="A371">
        <v>3108016</v>
      </c>
      <c r="B371" s="119" t="s">
        <v>584</v>
      </c>
      <c r="C371" s="120" t="s">
        <v>599</v>
      </c>
      <c r="D371" s="121">
        <v>3.6099999999999999E-3</v>
      </c>
      <c r="E371" s="128" t="s">
        <v>228</v>
      </c>
      <c r="F371" s="128" t="s">
        <v>477</v>
      </c>
      <c r="G371" s="128" t="s">
        <v>478</v>
      </c>
      <c r="H371" s="128" t="s">
        <v>479</v>
      </c>
      <c r="J371" s="111"/>
      <c r="K371" s="494">
        <f>SUMIF('8. Orçamento Com Des.'!$A$6:$A$136,A371,'8. Orçamento Com Des.'!$D$6:$D$136)</f>
        <v>2599.5128653589791</v>
      </c>
      <c r="L371" s="168">
        <f>D371*'3. DMT'!$V$2</f>
        <v>0.59565000000000001</v>
      </c>
      <c r="M371" s="168">
        <f t="shared" ref="M371:M377" si="46">K371*L371</f>
        <v>1548.3998382510758</v>
      </c>
      <c r="N371" s="496" t="str">
        <f t="shared" ref="N371:N377" si="47">H371</f>
        <v>5914479</v>
      </c>
      <c r="O371" s="493">
        <f>$W$53</f>
        <v>0.71055406565114776</v>
      </c>
      <c r="P371" s="493"/>
      <c r="Q371" s="491"/>
    </row>
    <row r="372" spans="1:18">
      <c r="A372">
        <v>3108016</v>
      </c>
      <c r="B372" s="119" t="s">
        <v>586</v>
      </c>
      <c r="C372" s="120" t="s">
        <v>600</v>
      </c>
      <c r="D372" s="121">
        <v>8.09E-3</v>
      </c>
      <c r="E372" s="128" t="s">
        <v>228</v>
      </c>
      <c r="F372" s="128" t="s">
        <v>477</v>
      </c>
      <c r="G372" s="128" t="s">
        <v>478</v>
      </c>
      <c r="H372" s="128" t="s">
        <v>479</v>
      </c>
      <c r="J372" s="111"/>
      <c r="K372" s="494">
        <f>SUMIF('8. Orçamento Com Des.'!$A$6:$A$136,A372,'8. Orçamento Com Des.'!$D$6:$D$136)</f>
        <v>2599.5128653589791</v>
      </c>
      <c r="L372" s="168">
        <f>D372*'3. DMT'!$V$2</f>
        <v>1.3348500000000001</v>
      </c>
      <c r="M372" s="168">
        <f t="shared" si="46"/>
        <v>3469.9597483244333</v>
      </c>
      <c r="N372" s="496" t="str">
        <f t="shared" si="47"/>
        <v>5914479</v>
      </c>
      <c r="O372" s="493">
        <f t="shared" ref="O372:O377" si="48">$W$53</f>
        <v>0.71055406565114776</v>
      </c>
      <c r="P372" s="493"/>
      <c r="Q372" s="491"/>
    </row>
    <row r="373" spans="1:18">
      <c r="A373">
        <v>3108016</v>
      </c>
      <c r="B373" s="119" t="s">
        <v>588</v>
      </c>
      <c r="C373" s="120" t="s">
        <v>601</v>
      </c>
      <c r="D373" s="121">
        <v>1.0000000000000001E-5</v>
      </c>
      <c r="E373" s="128" t="s">
        <v>228</v>
      </c>
      <c r="F373" s="128" t="s">
        <v>477</v>
      </c>
      <c r="G373" s="128" t="s">
        <v>478</v>
      </c>
      <c r="H373" s="128" t="s">
        <v>479</v>
      </c>
      <c r="J373" s="111"/>
      <c r="K373" s="494">
        <f>SUMIF('8. Orçamento Com Des.'!$A$6:$A$136,A373,'8. Orçamento Com Des.'!$D$6:$D$136)</f>
        <v>2599.5128653589791</v>
      </c>
      <c r="L373" s="168">
        <f>D373*'3. DMT'!$V$2</f>
        <v>1.6500000000000002E-3</v>
      </c>
      <c r="M373" s="168">
        <f t="shared" si="46"/>
        <v>4.2891962278423161</v>
      </c>
      <c r="N373" s="496" t="str">
        <f t="shared" si="47"/>
        <v>5914479</v>
      </c>
      <c r="O373" s="493">
        <f t="shared" si="48"/>
        <v>0.71055406565114776</v>
      </c>
      <c r="P373" s="493"/>
      <c r="Q373" s="491"/>
    </row>
    <row r="374" spans="1:18">
      <c r="A374">
        <v>3108016</v>
      </c>
      <c r="B374" s="119" t="s">
        <v>591</v>
      </c>
      <c r="C374" s="120" t="s">
        <v>602</v>
      </c>
      <c r="D374" s="121">
        <v>5.2999999999999998E-4</v>
      </c>
      <c r="E374" s="128" t="s">
        <v>228</v>
      </c>
      <c r="F374" s="128" t="s">
        <v>477</v>
      </c>
      <c r="G374" s="128" t="s">
        <v>478</v>
      </c>
      <c r="H374" s="128" t="s">
        <v>479</v>
      </c>
      <c r="J374" s="111"/>
      <c r="K374" s="494">
        <f>SUMIF('8. Orçamento Com Des.'!$A$6:$A$136,A374,'8. Orçamento Com Des.'!$D$6:$D$136)</f>
        <v>2599.5128653589791</v>
      </c>
      <c r="L374" s="168">
        <f>D374*'3. DMT'!$V$2</f>
        <v>8.745E-2</v>
      </c>
      <c r="M374" s="168">
        <f t="shared" si="46"/>
        <v>227.32740007564271</v>
      </c>
      <c r="N374" s="496" t="str">
        <f t="shared" si="47"/>
        <v>5914479</v>
      </c>
      <c r="O374" s="493">
        <f t="shared" si="48"/>
        <v>0.71055406565114776</v>
      </c>
      <c r="P374" s="493"/>
      <c r="Q374" s="491"/>
    </row>
    <row r="375" spans="1:18">
      <c r="A375">
        <v>3108016</v>
      </c>
      <c r="B375" s="119" t="s">
        <v>593</v>
      </c>
      <c r="C375" s="120" t="s">
        <v>603</v>
      </c>
      <c r="D375" s="121">
        <v>2.0000000000000001E-4</v>
      </c>
      <c r="E375" s="128" t="s">
        <v>228</v>
      </c>
      <c r="F375" s="128" t="s">
        <v>477</v>
      </c>
      <c r="G375" s="128" t="s">
        <v>478</v>
      </c>
      <c r="H375" s="128" t="s">
        <v>479</v>
      </c>
      <c r="J375" s="111"/>
      <c r="K375" s="494">
        <f>SUMIF('8. Orçamento Com Des.'!$A$6:$A$136,A375,'8. Orçamento Com Des.'!$D$6:$D$136)</f>
        <v>2599.5128653589791</v>
      </c>
      <c r="L375" s="168">
        <f>D375*'3. DMT'!$V$2</f>
        <v>3.3000000000000002E-2</v>
      </c>
      <c r="M375" s="168">
        <f t="shared" si="46"/>
        <v>85.783924556846316</v>
      </c>
      <c r="N375" s="496" t="str">
        <f t="shared" si="47"/>
        <v>5914479</v>
      </c>
      <c r="O375" s="493">
        <f t="shared" si="48"/>
        <v>0.71055406565114776</v>
      </c>
      <c r="P375" s="493"/>
      <c r="Q375" s="491"/>
    </row>
    <row r="376" spans="1:18">
      <c r="A376">
        <v>3108016</v>
      </c>
      <c r="B376" s="119" t="s">
        <v>595</v>
      </c>
      <c r="C376" s="120" t="s">
        <v>604</v>
      </c>
      <c r="D376" s="121">
        <v>7.4599999999999996E-3</v>
      </c>
      <c r="E376" s="128" t="s">
        <v>228</v>
      </c>
      <c r="F376" s="128" t="s">
        <v>477</v>
      </c>
      <c r="G376" s="128" t="s">
        <v>478</v>
      </c>
      <c r="H376" s="128" t="s">
        <v>479</v>
      </c>
      <c r="J376" s="111"/>
      <c r="K376" s="494">
        <f>SUMIF('8. Orçamento Com Des.'!$A$6:$A$136,A376,'8. Orçamento Com Des.'!$D$6:$D$136)</f>
        <v>2599.5128653589791</v>
      </c>
      <c r="L376" s="168">
        <f>D376*'3. DMT'!$V$2</f>
        <v>1.2308999999999999</v>
      </c>
      <c r="M376" s="168">
        <f t="shared" si="46"/>
        <v>3199.7403859703672</v>
      </c>
      <c r="N376" s="496" t="str">
        <f t="shared" si="47"/>
        <v>5914479</v>
      </c>
      <c r="O376" s="493">
        <f t="shared" si="48"/>
        <v>0.71055406565114776</v>
      </c>
      <c r="P376" s="493"/>
      <c r="Q376" s="491"/>
    </row>
    <row r="377" spans="1:18">
      <c r="A377">
        <v>3108016</v>
      </c>
      <c r="B377" s="119" t="s">
        <v>597</v>
      </c>
      <c r="C377" s="120" t="s">
        <v>605</v>
      </c>
      <c r="D377" s="121">
        <v>3.8500000000000001E-3</v>
      </c>
      <c r="E377" s="128" t="s">
        <v>228</v>
      </c>
      <c r="F377" s="128" t="s">
        <v>477</v>
      </c>
      <c r="G377" s="128" t="s">
        <v>478</v>
      </c>
      <c r="H377" s="128" t="s">
        <v>479</v>
      </c>
      <c r="J377" s="111"/>
      <c r="K377" s="494">
        <f>SUMIF('8. Orçamento Com Des.'!$A$6:$A$136,A377,'8. Orçamento Com Des.'!$D$6:$D$136)</f>
        <v>2599.5128653589791</v>
      </c>
      <c r="L377" s="168">
        <f>D377*'3. DMT'!$V$2</f>
        <v>0.63524999999999998</v>
      </c>
      <c r="M377" s="168">
        <f t="shared" si="46"/>
        <v>1651.3405477192914</v>
      </c>
      <c r="N377" s="496" t="str">
        <f t="shared" si="47"/>
        <v>5914479</v>
      </c>
      <c r="O377" s="493">
        <f t="shared" si="48"/>
        <v>0.71055406565114776</v>
      </c>
      <c r="P377" s="493"/>
      <c r="Q377" s="491"/>
    </row>
    <row r="378" spans="1:18">
      <c r="A378">
        <v>3108016</v>
      </c>
      <c r="B378" s="129"/>
      <c r="D378" s="145" t="s">
        <v>480</v>
      </c>
      <c r="E378" s="145"/>
      <c r="F378" s="145"/>
      <c r="G378" s="145"/>
      <c r="H378" s="145"/>
      <c r="J378" s="111"/>
      <c r="K378" s="494"/>
      <c r="L378" s="492"/>
      <c r="M378" s="492"/>
      <c r="N378" s="496"/>
      <c r="O378" s="493"/>
      <c r="P378" s="493"/>
      <c r="Q378" s="491"/>
    </row>
    <row r="379" spans="1:18" ht="15.75" thickBot="1">
      <c r="A379">
        <v>3108016</v>
      </c>
      <c r="B379" s="125"/>
      <c r="C379" s="104"/>
      <c r="D379" s="104"/>
      <c r="E379" s="104"/>
      <c r="F379" s="146" t="s">
        <v>481</v>
      </c>
      <c r="G379" s="146"/>
      <c r="H379" s="146"/>
      <c r="I379" s="104"/>
      <c r="J379" s="134">
        <f>J359+J368</f>
        <v>101.23389999999998</v>
      </c>
      <c r="K379" s="178"/>
      <c r="L379" s="179"/>
      <c r="M379" s="179"/>
      <c r="N379" s="179"/>
      <c r="O379" s="179"/>
      <c r="P379" s="180"/>
      <c r="R379" s="177">
        <f>ROUND((SUM(Q337:Q378)/K337),2)</f>
        <v>101.23</v>
      </c>
    </row>
    <row r="380" spans="1:18" ht="15.75" thickBot="1">
      <c r="A380" s="157"/>
      <c r="B380" s="157"/>
      <c r="C380" s="157"/>
      <c r="D380" s="157"/>
      <c r="E380" s="157"/>
      <c r="F380" s="157"/>
      <c r="G380" s="157"/>
      <c r="H380" s="157"/>
      <c r="I380" s="157"/>
      <c r="J380" s="157"/>
      <c r="R380" s="101">
        <f>SUM(Q337:Q378)</f>
        <v>263158.98265300732</v>
      </c>
    </row>
    <row r="381" spans="1:18" ht="23.25" thickBot="1">
      <c r="A381">
        <v>3108017</v>
      </c>
      <c r="B381" s="106" t="s">
        <v>395</v>
      </c>
      <c r="C381" s="107"/>
      <c r="D381" s="107"/>
      <c r="E381" s="107"/>
      <c r="F381" s="107"/>
      <c r="G381" s="107"/>
      <c r="H381" s="107"/>
      <c r="I381" s="107"/>
      <c r="J381" s="108" t="s">
        <v>396</v>
      </c>
    </row>
    <row r="382" spans="1:18" ht="18.75" thickTop="1">
      <c r="A382">
        <v>3108017</v>
      </c>
      <c r="B382" s="109" t="s">
        <v>397</v>
      </c>
      <c r="E382" s="110" t="s">
        <v>398</v>
      </c>
      <c r="J382" s="111"/>
    </row>
    <row r="383" spans="1:18" ht="15.75">
      <c r="A383">
        <v>3108017</v>
      </c>
      <c r="B383" s="112" t="s">
        <v>400</v>
      </c>
      <c r="E383" s="383">
        <v>45748</v>
      </c>
      <c r="H383" s="113" t="s">
        <v>401</v>
      </c>
      <c r="I383" s="114">
        <v>1</v>
      </c>
      <c r="J383" s="115" t="s">
        <v>340</v>
      </c>
    </row>
    <row r="384" spans="1:18" ht="33.75" customHeight="1" thickBot="1">
      <c r="A384">
        <v>3108017</v>
      </c>
      <c r="B384" s="116">
        <v>3108017</v>
      </c>
      <c r="C384" s="149" t="s">
        <v>606</v>
      </c>
      <c r="D384" s="149"/>
      <c r="E384" s="149"/>
      <c r="F384" s="149"/>
      <c r="G384" s="149"/>
      <c r="H384" s="149"/>
      <c r="I384" s="150" t="s">
        <v>404</v>
      </c>
      <c r="J384" s="151"/>
    </row>
    <row r="385" spans="1:17" ht="15.75" thickBot="1">
      <c r="A385">
        <v>3108017</v>
      </c>
      <c r="B385" s="148" t="s">
        <v>405</v>
      </c>
      <c r="C385" s="146"/>
      <c r="D385" s="146" t="s">
        <v>212</v>
      </c>
      <c r="E385" s="146" t="s">
        <v>406</v>
      </c>
      <c r="F385" s="146"/>
      <c r="G385" s="146" t="s">
        <v>407</v>
      </c>
      <c r="H385" s="146"/>
      <c r="I385" s="239"/>
      <c r="J385" s="240" t="s">
        <v>408</v>
      </c>
      <c r="K385" s="589" t="s">
        <v>276</v>
      </c>
      <c r="L385" s="590"/>
      <c r="M385" s="591"/>
      <c r="N385" s="592" t="s">
        <v>409</v>
      </c>
      <c r="O385" s="594" t="s">
        <v>410</v>
      </c>
      <c r="P385" s="595"/>
      <c r="Q385" s="598" t="s">
        <v>411</v>
      </c>
    </row>
    <row r="386" spans="1:17" ht="15.75" thickBot="1">
      <c r="A386">
        <v>3108017</v>
      </c>
      <c r="B386" s="148"/>
      <c r="C386" s="146"/>
      <c r="D386" s="146"/>
      <c r="E386" s="103" t="s">
        <v>412</v>
      </c>
      <c r="F386" s="103" t="s">
        <v>413</v>
      </c>
      <c r="G386" s="103" t="s">
        <v>414</v>
      </c>
      <c r="H386" s="103" t="s">
        <v>415</v>
      </c>
      <c r="I386" s="104"/>
      <c r="J386" s="118" t="s">
        <v>416</v>
      </c>
      <c r="K386" s="172" t="s">
        <v>417</v>
      </c>
      <c r="L386" s="600" t="s">
        <v>418</v>
      </c>
      <c r="M386" s="601"/>
      <c r="N386" s="593"/>
      <c r="O386" s="596"/>
      <c r="P386" s="597"/>
      <c r="Q386" s="599"/>
    </row>
    <row r="387" spans="1:17">
      <c r="A387">
        <v>3108017</v>
      </c>
      <c r="B387" s="119" t="s">
        <v>578</v>
      </c>
      <c r="C387" s="120" t="s">
        <v>579</v>
      </c>
      <c r="D387" s="121">
        <v>4.0160000000000001E-2</v>
      </c>
      <c r="E387" s="122">
        <v>1</v>
      </c>
      <c r="F387" s="122">
        <v>0</v>
      </c>
      <c r="G387" s="123">
        <f>VLOOKUP(B387,'EQ - COM DES.'!$A$1:$K$538,10,FALSE)</f>
        <v>18.772200000000002</v>
      </c>
      <c r="H387" s="123">
        <f>VLOOKUP(B387,'EQ - COM DES.'!$A$1:$K$538,11,FALSE)</f>
        <v>4.7461000000000002</v>
      </c>
      <c r="J387" s="123">
        <f>ROUND((D387*E387*G387)+(D387*F387*H387),4)</f>
        <v>0.75390000000000001</v>
      </c>
      <c r="K387" s="494">
        <f>SUMIF('8. Orçamento Com Des.'!$A$6:$A$136,A387,'8. Orçamento Com Des.'!$D$6:$D$136)</f>
        <v>4624.5509999999995</v>
      </c>
      <c r="L387" s="492">
        <f>(D387*E387)</f>
        <v>4.0160000000000001E-2</v>
      </c>
      <c r="M387" s="492">
        <f>(D387*F387)</f>
        <v>0</v>
      </c>
      <c r="N387" s="496" t="str">
        <f>B387</f>
        <v>E9066</v>
      </c>
      <c r="O387" s="493">
        <f>(G387/$I$383)</f>
        <v>18.772200000000002</v>
      </c>
      <c r="P387" s="493">
        <f>(H387/$I$383)</f>
        <v>4.7461000000000002</v>
      </c>
      <c r="Q387" s="491">
        <f>K387*((L387*O387)+(M387*P387))</f>
        <v>3486.4099306931521</v>
      </c>
    </row>
    <row r="388" spans="1:17">
      <c r="A388">
        <v>3108017</v>
      </c>
      <c r="B388" s="119" t="s">
        <v>580</v>
      </c>
      <c r="C388" s="120" t="s">
        <v>581</v>
      </c>
      <c r="D388" s="121">
        <v>4.0160000000000001E-2</v>
      </c>
      <c r="E388" s="122">
        <v>1</v>
      </c>
      <c r="F388" s="122">
        <v>0</v>
      </c>
      <c r="G388" s="123">
        <f>VLOOKUP(B388,'EQ - COM DES.'!$A$1:$K$538,10,FALSE)</f>
        <v>23.880800000000001</v>
      </c>
      <c r="H388" s="123">
        <f>VLOOKUP(B388,'EQ - COM DES.'!$A$1:$K$538,11,FALSE)</f>
        <v>23.5336</v>
      </c>
      <c r="J388" s="123">
        <f>ROUND((D388*E388*G388)+(D388*F388*H388),4)</f>
        <v>0.95909999999999995</v>
      </c>
      <c r="K388" s="494">
        <f>SUMIF('8. Orçamento Com Des.'!$A$6:$A$136,A388,'8. Orçamento Com Des.'!$D$6:$D$136)</f>
        <v>4624.5509999999995</v>
      </c>
      <c r="L388" s="492">
        <f>(D388*E388)</f>
        <v>4.0160000000000001E-2</v>
      </c>
      <c r="M388" s="492">
        <f>(D388*F388)</f>
        <v>0</v>
      </c>
      <c r="N388" s="496" t="str">
        <f>B388</f>
        <v>E9535</v>
      </c>
      <c r="O388" s="493">
        <f>(G388/$I$383)</f>
        <v>23.880800000000001</v>
      </c>
      <c r="P388" s="493">
        <f>(H388/$I$383)</f>
        <v>23.5336</v>
      </c>
      <c r="Q388" s="491">
        <f>K388*((L388*O388)+(M388*P388))</f>
        <v>4435.1891772353283</v>
      </c>
    </row>
    <row r="389" spans="1:17" ht="15.75" thickBot="1">
      <c r="A389">
        <v>3108017</v>
      </c>
      <c r="B389" s="125"/>
      <c r="C389" s="104"/>
      <c r="D389" s="104"/>
      <c r="E389" s="104"/>
      <c r="F389" s="104"/>
      <c r="G389" s="104"/>
      <c r="H389" s="105" t="s">
        <v>433</v>
      </c>
      <c r="I389" s="104"/>
      <c r="J389" s="126">
        <f>SUM(J387:J388)</f>
        <v>1.7130000000000001</v>
      </c>
      <c r="K389" s="494"/>
      <c r="L389" s="492"/>
      <c r="M389" s="492"/>
      <c r="N389" s="496"/>
      <c r="O389" s="493"/>
      <c r="P389" s="493"/>
      <c r="Q389" s="491"/>
    </row>
    <row r="390" spans="1:17" ht="15.75" thickBot="1">
      <c r="A390">
        <v>3108017</v>
      </c>
      <c r="B390" s="127" t="s">
        <v>435</v>
      </c>
      <c r="C390" s="104"/>
      <c r="D390" s="103" t="s">
        <v>212</v>
      </c>
      <c r="E390" s="103" t="s">
        <v>436</v>
      </c>
      <c r="F390" s="104"/>
      <c r="G390" s="103" t="s">
        <v>407</v>
      </c>
      <c r="H390" s="146" t="s">
        <v>437</v>
      </c>
      <c r="I390" s="146"/>
      <c r="J390" s="147"/>
      <c r="K390" s="494"/>
      <c r="L390" s="492"/>
      <c r="M390" s="492"/>
      <c r="N390" s="496"/>
      <c r="O390" s="493"/>
      <c r="P390" s="493"/>
      <c r="Q390" s="491"/>
    </row>
    <row r="391" spans="1:17">
      <c r="A391">
        <v>3108017</v>
      </c>
      <c r="B391" s="119" t="s">
        <v>502</v>
      </c>
      <c r="C391" s="120" t="s">
        <v>503</v>
      </c>
      <c r="D391" s="121">
        <v>0.7</v>
      </c>
      <c r="E391" s="128" t="s">
        <v>222</v>
      </c>
      <c r="G391" s="123">
        <f>VLOOKUP(B391,'MO - COM DES.'!$A$1:$G$106,6,FALSE)</f>
        <v>22.078700000000001</v>
      </c>
      <c r="J391" s="123">
        <f>ROUND(D391*G391,4)</f>
        <v>15.4551</v>
      </c>
      <c r="K391" s="494">
        <f>SUMIF('8. Orçamento Com Des.'!$A$6:$A$136,A391,'8. Orçamento Com Des.'!$D$6:$D$136)</f>
        <v>4624.5509999999995</v>
      </c>
      <c r="L391" s="492">
        <f>D391</f>
        <v>0.7</v>
      </c>
      <c r="M391" s="492"/>
      <c r="N391" s="496" t="str">
        <f>B391</f>
        <v>P9801</v>
      </c>
      <c r="O391" s="493">
        <f>G391/$I$383</f>
        <v>22.078700000000001</v>
      </c>
      <c r="P391" s="493"/>
      <c r="Q391" s="491">
        <f>K391*L391*O391</f>
        <v>71472.851914589992</v>
      </c>
    </row>
    <row r="392" spans="1:17">
      <c r="A392">
        <v>3108017</v>
      </c>
      <c r="B392" s="119" t="s">
        <v>582</v>
      </c>
      <c r="C392" s="120" t="s">
        <v>583</v>
      </c>
      <c r="D392" s="121">
        <v>0.7</v>
      </c>
      <c r="E392" s="128" t="s">
        <v>222</v>
      </c>
      <c r="G392" s="123">
        <f>VLOOKUP(B392,'MO - COM DES.'!$A$1:$G$106,6,FALSE)</f>
        <v>24.907</v>
      </c>
      <c r="J392" s="123">
        <f>ROUND(D392*G392,4)</f>
        <v>17.434899999999999</v>
      </c>
      <c r="K392" s="494">
        <f>SUMIF('8. Orçamento Com Des.'!$A$6:$A$136,A392,'8. Orçamento Com Des.'!$D$6:$D$136)</f>
        <v>4624.5509999999995</v>
      </c>
      <c r="L392" s="492">
        <f>D392</f>
        <v>0.7</v>
      </c>
      <c r="M392" s="492"/>
      <c r="N392" s="496" t="str">
        <f>B392</f>
        <v>P9808</v>
      </c>
      <c r="O392" s="493">
        <f>G392/$I$383</f>
        <v>24.907</v>
      </c>
      <c r="P392" s="493"/>
      <c r="Q392" s="491">
        <f>K392*L392*O392</f>
        <v>80628.584229899992</v>
      </c>
    </row>
    <row r="393" spans="1:17">
      <c r="A393">
        <v>3108017</v>
      </c>
      <c r="B393" s="129"/>
      <c r="D393" s="145" t="s">
        <v>440</v>
      </c>
      <c r="E393" s="145"/>
      <c r="F393" s="145"/>
      <c r="G393" s="145"/>
      <c r="H393" s="145"/>
      <c r="J393" s="124">
        <f>SUM(J391:J392)</f>
        <v>32.89</v>
      </c>
      <c r="K393" s="494"/>
      <c r="L393" s="492"/>
      <c r="M393" s="492"/>
      <c r="N393" s="496"/>
      <c r="O393" s="493"/>
      <c r="P393" s="493"/>
      <c r="Q393" s="491"/>
    </row>
    <row r="394" spans="1:17" ht="15.75" thickBot="1">
      <c r="A394">
        <v>3108017</v>
      </c>
      <c r="B394" s="125"/>
      <c r="C394" s="104"/>
      <c r="D394" s="146" t="s">
        <v>442</v>
      </c>
      <c r="E394" s="146"/>
      <c r="F394" s="146"/>
      <c r="G394" s="146"/>
      <c r="H394" s="146"/>
      <c r="I394" s="104"/>
      <c r="J394" s="130">
        <f>J389+J393</f>
        <v>34.603000000000002</v>
      </c>
      <c r="K394" s="494"/>
      <c r="L394" s="492"/>
      <c r="M394" s="492"/>
      <c r="N394" s="496"/>
      <c r="O394" s="493"/>
      <c r="P394" s="493"/>
      <c r="Q394" s="491"/>
    </row>
    <row r="395" spans="1:17">
      <c r="A395">
        <v>3108017</v>
      </c>
      <c r="B395" s="129"/>
      <c r="D395" s="145" t="s">
        <v>444</v>
      </c>
      <c r="E395" s="145"/>
      <c r="F395" s="145"/>
      <c r="G395" s="145"/>
      <c r="H395" s="145"/>
      <c r="J395" s="131">
        <f>J394/I383</f>
        <v>34.603000000000002</v>
      </c>
      <c r="K395" s="494"/>
      <c r="L395" s="492"/>
      <c r="M395" s="492"/>
      <c r="N395" s="496"/>
      <c r="O395" s="493"/>
      <c r="P395" s="493"/>
      <c r="Q395" s="491"/>
    </row>
    <row r="396" spans="1:17">
      <c r="A396">
        <v>3108017</v>
      </c>
      <c r="B396" s="129"/>
      <c r="H396" s="132" t="s">
        <v>445</v>
      </c>
      <c r="J396" s="133" t="s">
        <v>377</v>
      </c>
      <c r="K396" s="494"/>
      <c r="L396" s="492"/>
      <c r="M396" s="492"/>
      <c r="N396" s="496"/>
      <c r="O396" s="493"/>
      <c r="P396" s="493"/>
      <c r="Q396" s="491"/>
    </row>
    <row r="397" spans="1:17" ht="15.75" thickBot="1">
      <c r="A397">
        <v>3108017</v>
      </c>
      <c r="B397" s="125"/>
      <c r="C397" s="104"/>
      <c r="D397" s="104"/>
      <c r="E397" s="104"/>
      <c r="F397" s="104"/>
      <c r="G397" s="104"/>
      <c r="H397" s="105" t="s">
        <v>446</v>
      </c>
      <c r="I397" s="104"/>
      <c r="J397" s="130" t="s">
        <v>377</v>
      </c>
      <c r="K397" s="494"/>
      <c r="L397" s="492"/>
      <c r="M397" s="492"/>
      <c r="N397" s="496"/>
      <c r="O397" s="493"/>
      <c r="P397" s="493"/>
      <c r="Q397" s="491"/>
    </row>
    <row r="398" spans="1:17" ht="15.75" thickBot="1">
      <c r="A398">
        <v>3108017</v>
      </c>
      <c r="B398" s="127" t="s">
        <v>447</v>
      </c>
      <c r="C398" s="104"/>
      <c r="D398" s="103" t="s">
        <v>212</v>
      </c>
      <c r="E398" s="103" t="s">
        <v>436</v>
      </c>
      <c r="F398" s="104"/>
      <c r="G398" s="103" t="s">
        <v>448</v>
      </c>
      <c r="H398" s="146" t="s">
        <v>449</v>
      </c>
      <c r="I398" s="146"/>
      <c r="J398" s="147"/>
      <c r="K398" s="494"/>
      <c r="L398" s="492"/>
      <c r="M398" s="492"/>
      <c r="N398" s="496"/>
      <c r="O398" s="493"/>
      <c r="P398" s="493"/>
      <c r="Q398" s="491"/>
    </row>
    <row r="399" spans="1:17">
      <c r="A399">
        <v>3108017</v>
      </c>
      <c r="B399" s="119" t="s">
        <v>584</v>
      </c>
      <c r="C399" s="120" t="s">
        <v>585</v>
      </c>
      <c r="D399" s="121">
        <v>0.44922000000000001</v>
      </c>
      <c r="E399" s="128" t="s">
        <v>346</v>
      </c>
      <c r="G399" s="123">
        <f>VLOOKUP(B399,MATERIAL!$A$1:$D$1678,4,FALSE)</f>
        <v>15.673999999999999</v>
      </c>
      <c r="J399" s="123">
        <f>ROUND(D399*G399,4)</f>
        <v>7.0411000000000001</v>
      </c>
      <c r="K399" s="494">
        <f>SUMIF('8. Orçamento Com Des.'!$A$6:$A$136,A399,'8. Orçamento Com Des.'!$D$6:$D$136)</f>
        <v>4624.5509999999995</v>
      </c>
      <c r="L399" s="492">
        <f>D399</f>
        <v>0.44922000000000001</v>
      </c>
      <c r="M399" s="492"/>
      <c r="N399" s="496" t="str">
        <f t="shared" ref="N399:N405" si="49">B399</f>
        <v>M0284</v>
      </c>
      <c r="O399" s="493">
        <f t="shared" ref="O399:O405" si="50">G399</f>
        <v>15.673999999999999</v>
      </c>
      <c r="P399" s="493"/>
      <c r="Q399" s="491">
        <f t="shared" ref="Q399:Q405" si="51">K399*L399*O399</f>
        <v>32561.807102648276</v>
      </c>
    </row>
    <row r="400" spans="1:17">
      <c r="A400">
        <v>3108017</v>
      </c>
      <c r="B400" s="119" t="s">
        <v>586</v>
      </c>
      <c r="C400" s="120" t="s">
        <v>587</v>
      </c>
      <c r="D400" s="121">
        <v>0.40429999999999999</v>
      </c>
      <c r="E400" s="128" t="s">
        <v>340</v>
      </c>
      <c r="G400" s="123">
        <f>VLOOKUP(B400,MATERIAL!$A$1:$D$1678,4,FALSE)</f>
        <v>59.290100000000002</v>
      </c>
      <c r="J400" s="123">
        <f t="shared" ref="J400:J405" si="52">ROUND(D400*G400,4)</f>
        <v>23.971</v>
      </c>
      <c r="K400" s="494">
        <f>SUMIF('8. Orçamento Com Des.'!$A$6:$A$136,A400,'8. Orçamento Com Des.'!$D$6:$D$136)</f>
        <v>4624.5509999999995</v>
      </c>
      <c r="L400" s="492">
        <f t="shared" ref="L400:L405" si="53">D400</f>
        <v>0.40429999999999999</v>
      </c>
      <c r="M400" s="492"/>
      <c r="N400" s="496" t="str">
        <f t="shared" si="49"/>
        <v>M0459</v>
      </c>
      <c r="O400" s="493">
        <f t="shared" si="50"/>
        <v>59.290100000000002</v>
      </c>
      <c r="P400" s="493"/>
      <c r="Q400" s="491">
        <f t="shared" si="51"/>
        <v>110855.05389039392</v>
      </c>
    </row>
    <row r="401" spans="1:17">
      <c r="A401">
        <v>3108017</v>
      </c>
      <c r="B401" s="119" t="s">
        <v>588</v>
      </c>
      <c r="C401" s="120" t="s">
        <v>589</v>
      </c>
      <c r="D401" s="121">
        <v>1.111E-2</v>
      </c>
      <c r="E401" s="128" t="s">
        <v>590</v>
      </c>
      <c r="G401" s="123">
        <f>VLOOKUP(B401,MATERIAL!$A$1:$D$1678,4,FALSE)</f>
        <v>13.9747</v>
      </c>
      <c r="J401" s="123">
        <f t="shared" si="52"/>
        <v>0.15529999999999999</v>
      </c>
      <c r="K401" s="494">
        <f>SUMIF('8. Orçamento Com Des.'!$A$6:$A$136,A401,'8. Orçamento Com Des.'!$D$6:$D$136)</f>
        <v>4624.5509999999995</v>
      </c>
      <c r="L401" s="492">
        <f t="shared" si="53"/>
        <v>1.111E-2</v>
      </c>
      <c r="M401" s="492"/>
      <c r="N401" s="496" t="str">
        <f t="shared" si="49"/>
        <v>M0560</v>
      </c>
      <c r="O401" s="493">
        <f t="shared" si="50"/>
        <v>13.9747</v>
      </c>
      <c r="P401" s="493"/>
      <c r="Q401" s="491">
        <f t="shared" si="51"/>
        <v>718.00277987126697</v>
      </c>
    </row>
    <row r="402" spans="1:17">
      <c r="A402">
        <v>3108017</v>
      </c>
      <c r="B402" s="119" t="s">
        <v>591</v>
      </c>
      <c r="C402" s="120" t="s">
        <v>592</v>
      </c>
      <c r="D402" s="121">
        <v>0.19908000000000001</v>
      </c>
      <c r="E402" s="128" t="s">
        <v>346</v>
      </c>
      <c r="G402" s="123">
        <f>VLOOKUP(B402,MATERIAL!$A$1:$D$1678,4,FALSE)</f>
        <v>5.2164000000000001</v>
      </c>
      <c r="J402" s="123">
        <f t="shared" si="52"/>
        <v>1.0385</v>
      </c>
      <c r="K402" s="494">
        <f>SUMIF('8. Orçamento Com Des.'!$A$6:$A$136,A402,'8. Orçamento Com Des.'!$D$6:$D$136)</f>
        <v>4624.5509999999995</v>
      </c>
      <c r="L402" s="492">
        <f t="shared" si="53"/>
        <v>0.19908000000000001</v>
      </c>
      <c r="M402" s="492"/>
      <c r="N402" s="496" t="str">
        <f t="shared" si="49"/>
        <v>M0310</v>
      </c>
      <c r="O402" s="493">
        <f t="shared" si="50"/>
        <v>5.2164000000000001</v>
      </c>
      <c r="P402" s="493"/>
      <c r="Q402" s="491">
        <f t="shared" si="51"/>
        <v>4802.5079400705117</v>
      </c>
    </row>
    <row r="403" spans="1:17">
      <c r="A403">
        <v>3108017</v>
      </c>
      <c r="B403" s="119" t="s">
        <v>593</v>
      </c>
      <c r="C403" s="120" t="s">
        <v>594</v>
      </c>
      <c r="D403" s="121">
        <v>0.20394999999999999</v>
      </c>
      <c r="E403" s="128" t="s">
        <v>454</v>
      </c>
      <c r="G403" s="123">
        <f>VLOOKUP(B403,MATERIAL!$A$1:$D$1678,4,FALSE)</f>
        <v>17.928899999999999</v>
      </c>
      <c r="J403" s="123">
        <f t="shared" si="52"/>
        <v>3.6566000000000001</v>
      </c>
      <c r="K403" s="494">
        <f>SUMIF('8. Orçamento Com Des.'!$A$6:$A$136,A403,'8. Orçamento Com Des.'!$D$6:$D$136)</f>
        <v>4624.5509999999995</v>
      </c>
      <c r="L403" s="492">
        <f t="shared" si="53"/>
        <v>0.20394999999999999</v>
      </c>
      <c r="M403" s="492"/>
      <c r="N403" s="496" t="str">
        <f t="shared" si="49"/>
        <v>M1205</v>
      </c>
      <c r="O403" s="493">
        <f t="shared" si="50"/>
        <v>17.928899999999999</v>
      </c>
      <c r="P403" s="493"/>
      <c r="Q403" s="491">
        <f t="shared" si="51"/>
        <v>16910.129278854401</v>
      </c>
    </row>
    <row r="404" spans="1:17">
      <c r="A404">
        <v>3108017</v>
      </c>
      <c r="B404" s="119" t="s">
        <v>595</v>
      </c>
      <c r="C404" s="120" t="s">
        <v>596</v>
      </c>
      <c r="D404" s="121">
        <v>2.0900300000000001</v>
      </c>
      <c r="E404" s="128" t="s">
        <v>346</v>
      </c>
      <c r="G404" s="123">
        <f>VLOOKUP(B404,MATERIAL!$A$1:$D$1678,4,FALSE)</f>
        <v>3.7038000000000002</v>
      </c>
      <c r="J404" s="123">
        <f t="shared" si="52"/>
        <v>7.7411000000000003</v>
      </c>
      <c r="K404" s="494">
        <f>SUMIF('8. Orçamento Com Des.'!$A$6:$A$136,A404,'8. Orçamento Com Des.'!$D$6:$D$136)</f>
        <v>4624.5509999999995</v>
      </c>
      <c r="L404" s="492">
        <f t="shared" si="53"/>
        <v>2.0900300000000001</v>
      </c>
      <c r="M404" s="492"/>
      <c r="N404" s="496" t="str">
        <f t="shared" si="49"/>
        <v>M0290</v>
      </c>
      <c r="O404" s="493">
        <f t="shared" si="50"/>
        <v>3.7038000000000002</v>
      </c>
      <c r="P404" s="493"/>
      <c r="Q404" s="491">
        <f t="shared" si="51"/>
        <v>35798.894919401813</v>
      </c>
    </row>
    <row r="405" spans="1:17">
      <c r="A405">
        <v>3108017</v>
      </c>
      <c r="B405" s="119" t="s">
        <v>597</v>
      </c>
      <c r="C405" s="120" t="s">
        <v>598</v>
      </c>
      <c r="D405" s="121">
        <v>0.35937999999999998</v>
      </c>
      <c r="E405" s="128" t="s">
        <v>346</v>
      </c>
      <c r="G405" s="123">
        <f>VLOOKUP(B405,MATERIAL!$A$1:$D$1678,4,FALSE)</f>
        <v>13.0642</v>
      </c>
      <c r="J405" s="123">
        <f t="shared" si="52"/>
        <v>4.6950000000000003</v>
      </c>
      <c r="K405" s="494">
        <f>SUMIF('8. Orçamento Com Des.'!$A$6:$A$136,A405,'8. Orçamento Com Des.'!$D$6:$D$136)</f>
        <v>4624.5509999999995</v>
      </c>
      <c r="L405" s="492">
        <f t="shared" si="53"/>
        <v>0.35937999999999998</v>
      </c>
      <c r="M405" s="492"/>
      <c r="N405" s="496" t="str">
        <f t="shared" si="49"/>
        <v>M0286</v>
      </c>
      <c r="O405" s="493">
        <f t="shared" si="50"/>
        <v>13.0642</v>
      </c>
      <c r="P405" s="493"/>
      <c r="Q405" s="491">
        <f t="shared" si="51"/>
        <v>21712.323346023994</v>
      </c>
    </row>
    <row r="406" spans="1:17" ht="15.75" thickBot="1">
      <c r="A406">
        <v>3108017</v>
      </c>
      <c r="B406" s="125"/>
      <c r="C406" s="104"/>
      <c r="D406" s="146" t="s">
        <v>459</v>
      </c>
      <c r="E406" s="146"/>
      <c r="F406" s="146"/>
      <c r="G406" s="146"/>
      <c r="H406" s="146"/>
      <c r="I406" s="104"/>
      <c r="J406" s="126">
        <f>SUM(J399:J405)</f>
        <v>48.2986</v>
      </c>
      <c r="K406" s="494"/>
      <c r="L406" s="492"/>
      <c r="M406" s="492"/>
      <c r="N406" s="496"/>
      <c r="O406" s="493"/>
      <c r="P406" s="493"/>
      <c r="Q406" s="491"/>
    </row>
    <row r="407" spans="1:17" ht="15.75" thickBot="1">
      <c r="A407">
        <v>3108017</v>
      </c>
      <c r="B407" s="127" t="s">
        <v>460</v>
      </c>
      <c r="C407" s="104"/>
      <c r="D407" s="103" t="s">
        <v>212</v>
      </c>
      <c r="E407" s="103" t="s">
        <v>436</v>
      </c>
      <c r="F407" s="104"/>
      <c r="G407" s="103" t="s">
        <v>449</v>
      </c>
      <c r="H407" s="146" t="s">
        <v>449</v>
      </c>
      <c r="I407" s="146"/>
      <c r="J407" s="147"/>
      <c r="K407" s="494"/>
      <c r="L407" s="492"/>
      <c r="M407" s="492"/>
      <c r="N407" s="496"/>
      <c r="O407" s="493"/>
      <c r="P407" s="493"/>
      <c r="Q407" s="491"/>
    </row>
    <row r="408" spans="1:17" ht="15.75" thickBot="1">
      <c r="A408">
        <v>3108017</v>
      </c>
      <c r="B408" s="125"/>
      <c r="C408" s="104"/>
      <c r="D408" s="146" t="s">
        <v>461</v>
      </c>
      <c r="E408" s="146"/>
      <c r="F408" s="146"/>
      <c r="G408" s="146"/>
      <c r="H408" s="146"/>
      <c r="I408" s="104"/>
      <c r="J408" s="126"/>
      <c r="K408" s="494"/>
      <c r="L408" s="492"/>
      <c r="M408" s="492"/>
      <c r="N408" s="496"/>
      <c r="O408" s="493"/>
      <c r="P408" s="493"/>
      <c r="Q408" s="491"/>
    </row>
    <row r="409" spans="1:17" ht="15.75" thickBot="1">
      <c r="A409">
        <v>3108017</v>
      </c>
      <c r="B409" s="125"/>
      <c r="C409" s="104"/>
      <c r="D409" s="104"/>
      <c r="E409" s="104"/>
      <c r="F409" s="104"/>
      <c r="G409" s="104"/>
      <c r="H409" s="105" t="s">
        <v>462</v>
      </c>
      <c r="I409" s="104"/>
      <c r="J409" s="130">
        <f>J395+J406</f>
        <v>82.901600000000002</v>
      </c>
      <c r="K409" s="494"/>
      <c r="L409" s="492"/>
      <c r="M409" s="492"/>
      <c r="N409" s="496"/>
      <c r="O409" s="493"/>
      <c r="P409" s="493"/>
      <c r="Q409" s="491"/>
    </row>
    <row r="410" spans="1:17" ht="15.75" thickBot="1">
      <c r="A410">
        <v>3108017</v>
      </c>
      <c r="B410" s="127" t="s">
        <v>463</v>
      </c>
      <c r="C410" s="104"/>
      <c r="D410" s="103" t="s">
        <v>464</v>
      </c>
      <c r="E410" s="103" t="s">
        <v>212</v>
      </c>
      <c r="F410" s="103" t="s">
        <v>436</v>
      </c>
      <c r="G410" s="104"/>
      <c r="H410" s="103" t="s">
        <v>449</v>
      </c>
      <c r="I410" s="146" t="s">
        <v>449</v>
      </c>
      <c r="J410" s="147"/>
      <c r="K410" s="494"/>
      <c r="L410" s="492"/>
      <c r="M410" s="492"/>
      <c r="N410" s="496"/>
      <c r="O410" s="493"/>
      <c r="P410" s="493"/>
      <c r="Q410" s="491"/>
    </row>
    <row r="411" spans="1:17">
      <c r="A411">
        <v>3108017</v>
      </c>
      <c r="B411" s="119" t="s">
        <v>584</v>
      </c>
      <c r="C411" s="120" t="s">
        <v>599</v>
      </c>
      <c r="D411" s="128">
        <v>5914655</v>
      </c>
      <c r="E411" s="121">
        <v>2.5300000000000001E-3</v>
      </c>
      <c r="F411" s="128" t="s">
        <v>466</v>
      </c>
      <c r="H411" s="123">
        <f>VLOOKUP(D411,'SICRO 04.25'!$A$1:$D$6492,4,FALSE)</f>
        <v>32.659999999999997</v>
      </c>
      <c r="J411" s="123">
        <f>ROUND(E411*H411,4)</f>
        <v>8.2600000000000007E-2</v>
      </c>
      <c r="K411" s="494">
        <f>SUMIF('8. Orçamento Com Des.'!$A$6:$A$136,A411,'8. Orçamento Com Des.'!$D$6:$D$136)</f>
        <v>4624.5509999999995</v>
      </c>
      <c r="L411" s="492">
        <f>E411</f>
        <v>2.5300000000000001E-3</v>
      </c>
      <c r="M411" s="492"/>
      <c r="N411" s="496">
        <f t="shared" ref="N411:N417" si="54">D411</f>
        <v>5914655</v>
      </c>
      <c r="O411" s="493">
        <f t="shared" ref="O411:O417" si="55">H411</f>
        <v>32.659999999999997</v>
      </c>
      <c r="P411" s="493"/>
      <c r="Q411" s="491">
        <f t="shared" ref="Q411:Q417" si="56">K411*L411*O411</f>
        <v>382.12572421979996</v>
      </c>
    </row>
    <row r="412" spans="1:17">
      <c r="A412">
        <v>3108017</v>
      </c>
      <c r="B412" s="119" t="s">
        <v>586</v>
      </c>
      <c r="C412" s="120" t="s">
        <v>600</v>
      </c>
      <c r="D412" s="128">
        <v>5914655</v>
      </c>
      <c r="E412" s="121">
        <v>5.6600000000000001E-3</v>
      </c>
      <c r="F412" s="128" t="s">
        <v>466</v>
      </c>
      <c r="H412" s="123">
        <f>VLOOKUP(D412,'SICRO 04.25'!$A$1:$D$6492,4,FALSE)</f>
        <v>32.659999999999997</v>
      </c>
      <c r="J412" s="123">
        <f t="shared" ref="J412:J417" si="57">ROUND(E412*H412,4)</f>
        <v>0.18490000000000001</v>
      </c>
      <c r="K412" s="494">
        <f>SUMIF('8. Orçamento Com Des.'!$A$6:$A$136,A412,'8. Orçamento Com Des.'!$D$6:$D$136)</f>
        <v>4624.5509999999995</v>
      </c>
      <c r="L412" s="492">
        <f t="shared" ref="L412:L417" si="58">E412</f>
        <v>5.6600000000000001E-3</v>
      </c>
      <c r="M412" s="492"/>
      <c r="N412" s="496">
        <f t="shared" si="54"/>
        <v>5914655</v>
      </c>
      <c r="O412" s="493">
        <f t="shared" si="55"/>
        <v>32.659999999999997</v>
      </c>
      <c r="P412" s="493"/>
      <c r="Q412" s="491">
        <f t="shared" si="56"/>
        <v>854.87414983559984</v>
      </c>
    </row>
    <row r="413" spans="1:17">
      <c r="A413">
        <v>3108017</v>
      </c>
      <c r="B413" s="119" t="s">
        <v>588</v>
      </c>
      <c r="C413" s="120" t="s">
        <v>601</v>
      </c>
      <c r="D413" s="128">
        <v>5914655</v>
      </c>
      <c r="E413" s="121">
        <v>1.0000000000000001E-5</v>
      </c>
      <c r="F413" s="128" t="s">
        <v>466</v>
      </c>
      <c r="H413" s="123">
        <f>VLOOKUP(D413,'SICRO 04.25'!$A$1:$D$6492,4,FALSE)</f>
        <v>32.659999999999997</v>
      </c>
      <c r="J413" s="123">
        <f t="shared" si="57"/>
        <v>2.9999999999999997E-4</v>
      </c>
      <c r="K413" s="494">
        <f>SUMIF('8. Orçamento Com Des.'!$A$6:$A$136,A413,'8. Orçamento Com Des.'!$D$6:$D$136)</f>
        <v>4624.5509999999995</v>
      </c>
      <c r="L413" s="492">
        <f t="shared" si="58"/>
        <v>1.0000000000000001E-5</v>
      </c>
      <c r="M413" s="492"/>
      <c r="N413" s="496">
        <f t="shared" si="54"/>
        <v>5914655</v>
      </c>
      <c r="O413" s="493">
        <f t="shared" si="55"/>
        <v>32.659999999999997</v>
      </c>
      <c r="P413" s="493"/>
      <c r="Q413" s="491">
        <f t="shared" si="56"/>
        <v>1.5103783565999997</v>
      </c>
    </row>
    <row r="414" spans="1:17">
      <c r="A414">
        <v>3108017</v>
      </c>
      <c r="B414" s="119" t="s">
        <v>591</v>
      </c>
      <c r="C414" s="120" t="s">
        <v>602</v>
      </c>
      <c r="D414" s="128">
        <v>5914655</v>
      </c>
      <c r="E414" s="121">
        <v>3.6999999999999999E-4</v>
      </c>
      <c r="F414" s="128" t="s">
        <v>466</v>
      </c>
      <c r="H414" s="123">
        <f>VLOOKUP(D414,'SICRO 04.25'!$A$1:$D$6492,4,FALSE)</f>
        <v>32.659999999999997</v>
      </c>
      <c r="J414" s="123">
        <f t="shared" si="57"/>
        <v>1.21E-2</v>
      </c>
      <c r="K414" s="494">
        <f>SUMIF('8. Orçamento Com Des.'!$A$6:$A$136,A414,'8. Orçamento Com Des.'!$D$6:$D$136)</f>
        <v>4624.5509999999995</v>
      </c>
      <c r="L414" s="492">
        <f t="shared" si="58"/>
        <v>3.6999999999999999E-4</v>
      </c>
      <c r="M414" s="492"/>
      <c r="N414" s="496">
        <f t="shared" si="54"/>
        <v>5914655</v>
      </c>
      <c r="O414" s="493">
        <f t="shared" si="55"/>
        <v>32.659999999999997</v>
      </c>
      <c r="P414" s="493"/>
      <c r="Q414" s="491">
        <f t="shared" si="56"/>
        <v>55.883999194199987</v>
      </c>
    </row>
    <row r="415" spans="1:17">
      <c r="A415">
        <v>3108017</v>
      </c>
      <c r="B415" s="119" t="s">
        <v>593</v>
      </c>
      <c r="C415" s="120" t="s">
        <v>603</v>
      </c>
      <c r="D415" s="128">
        <v>5914655</v>
      </c>
      <c r="E415" s="121">
        <v>2.0000000000000001E-4</v>
      </c>
      <c r="F415" s="128" t="s">
        <v>466</v>
      </c>
      <c r="H415" s="123">
        <f>VLOOKUP(D415,'SICRO 04.25'!$A$1:$D$6492,4,FALSE)</f>
        <v>32.659999999999997</v>
      </c>
      <c r="J415" s="123">
        <f t="shared" si="57"/>
        <v>6.4999999999999997E-3</v>
      </c>
      <c r="K415" s="494">
        <f>SUMIF('8. Orçamento Com Des.'!$A$6:$A$136,A415,'8. Orçamento Com Des.'!$D$6:$D$136)</f>
        <v>4624.5509999999995</v>
      </c>
      <c r="L415" s="492">
        <f t="shared" si="58"/>
        <v>2.0000000000000001E-4</v>
      </c>
      <c r="M415" s="492"/>
      <c r="N415" s="496">
        <f t="shared" si="54"/>
        <v>5914655</v>
      </c>
      <c r="O415" s="493">
        <f t="shared" si="55"/>
        <v>32.659999999999997</v>
      </c>
      <c r="P415" s="493"/>
      <c r="Q415" s="491">
        <f t="shared" si="56"/>
        <v>30.207567131999994</v>
      </c>
    </row>
    <row r="416" spans="1:17">
      <c r="A416">
        <v>3108017</v>
      </c>
      <c r="B416" s="119" t="s">
        <v>595</v>
      </c>
      <c r="C416" s="120" t="s">
        <v>604</v>
      </c>
      <c r="D416" s="128">
        <v>5914655</v>
      </c>
      <c r="E416" s="121">
        <v>5.2300000000000003E-3</v>
      </c>
      <c r="F416" s="128" t="s">
        <v>466</v>
      </c>
      <c r="H416" s="123">
        <f>VLOOKUP(D416,'SICRO 04.25'!$A$1:$D$6492,4,FALSE)</f>
        <v>32.659999999999997</v>
      </c>
      <c r="J416" s="123">
        <f t="shared" si="57"/>
        <v>0.17080000000000001</v>
      </c>
      <c r="K416" s="494">
        <f>SUMIF('8. Orçamento Com Des.'!$A$6:$A$136,A416,'8. Orçamento Com Des.'!$D$6:$D$136)</f>
        <v>4624.5509999999995</v>
      </c>
      <c r="L416" s="492">
        <f t="shared" si="58"/>
        <v>5.2300000000000003E-3</v>
      </c>
      <c r="M416" s="492"/>
      <c r="N416" s="496">
        <f t="shared" si="54"/>
        <v>5914655</v>
      </c>
      <c r="O416" s="493">
        <f t="shared" si="55"/>
        <v>32.659999999999997</v>
      </c>
      <c r="P416" s="493"/>
      <c r="Q416" s="491">
        <f t="shared" si="56"/>
        <v>789.9278805017999</v>
      </c>
    </row>
    <row r="417" spans="1:18">
      <c r="A417">
        <v>3108017</v>
      </c>
      <c r="B417" s="119" t="s">
        <v>597</v>
      </c>
      <c r="C417" s="120" t="s">
        <v>605</v>
      </c>
      <c r="D417" s="128">
        <v>5914655</v>
      </c>
      <c r="E417" s="121">
        <v>2.7000000000000001E-3</v>
      </c>
      <c r="F417" s="128" t="s">
        <v>466</v>
      </c>
      <c r="H417" s="123">
        <f>VLOOKUP(D417,'SICRO 04.25'!$A$1:$D$6492,4,FALSE)</f>
        <v>32.659999999999997</v>
      </c>
      <c r="J417" s="123">
        <f t="shared" si="57"/>
        <v>8.8200000000000001E-2</v>
      </c>
      <c r="K417" s="494">
        <f>SUMIF('8. Orçamento Com Des.'!$A$6:$A$136,A417,'8. Orçamento Com Des.'!$D$6:$D$136)</f>
        <v>4624.5509999999995</v>
      </c>
      <c r="L417" s="492">
        <f t="shared" si="58"/>
        <v>2.7000000000000001E-3</v>
      </c>
      <c r="M417" s="492"/>
      <c r="N417" s="496">
        <f t="shared" si="54"/>
        <v>5914655</v>
      </c>
      <c r="O417" s="493">
        <f t="shared" si="55"/>
        <v>32.659999999999997</v>
      </c>
      <c r="P417" s="493"/>
      <c r="Q417" s="491">
        <f t="shared" si="56"/>
        <v>407.80215628199994</v>
      </c>
    </row>
    <row r="418" spans="1:18" ht="15.75" thickBot="1">
      <c r="A418">
        <v>3108017</v>
      </c>
      <c r="B418" s="125"/>
      <c r="C418" s="104"/>
      <c r="D418" s="146" t="s">
        <v>468</v>
      </c>
      <c r="E418" s="146"/>
      <c r="F418" s="146"/>
      <c r="G418" s="146"/>
      <c r="H418" s="146"/>
      <c r="I418" s="104"/>
      <c r="J418" s="130">
        <f>SUM(J411:J417)</f>
        <v>0.54540000000000011</v>
      </c>
      <c r="K418" s="494"/>
      <c r="L418" s="492"/>
      <c r="M418" s="492"/>
      <c r="N418" s="496"/>
      <c r="O418" s="493"/>
      <c r="P418" s="493"/>
      <c r="Q418" s="491"/>
    </row>
    <row r="419" spans="1:18" ht="15.75" thickBot="1">
      <c r="A419">
        <v>3108017</v>
      </c>
      <c r="B419" s="148" t="s">
        <v>469</v>
      </c>
      <c r="C419" s="146"/>
      <c r="D419" s="146" t="s">
        <v>212</v>
      </c>
      <c r="E419" s="146" t="s">
        <v>436</v>
      </c>
      <c r="F419" s="146" t="s">
        <v>470</v>
      </c>
      <c r="G419" s="146"/>
      <c r="H419" s="146"/>
      <c r="I419" s="239"/>
      <c r="J419" s="147" t="s">
        <v>449</v>
      </c>
      <c r="K419" s="494"/>
      <c r="L419" s="492"/>
      <c r="M419" s="492"/>
      <c r="N419" s="496"/>
      <c r="O419" s="493"/>
      <c r="P419" s="493"/>
      <c r="Q419" s="491"/>
    </row>
    <row r="420" spans="1:18" ht="15.75" thickBot="1">
      <c r="A420">
        <v>3108017</v>
      </c>
      <c r="B420" s="148"/>
      <c r="C420" s="146"/>
      <c r="D420" s="146"/>
      <c r="E420" s="146"/>
      <c r="F420" s="103" t="s">
        <v>471</v>
      </c>
      <c r="G420" s="103" t="s">
        <v>472</v>
      </c>
      <c r="H420" s="103" t="s">
        <v>473</v>
      </c>
      <c r="I420" s="104"/>
      <c r="J420" s="147"/>
      <c r="K420" s="494"/>
      <c r="L420" s="492"/>
      <c r="M420" s="492"/>
      <c r="N420" s="496"/>
      <c r="O420" s="493"/>
      <c r="P420" s="493"/>
      <c r="Q420" s="491"/>
    </row>
    <row r="421" spans="1:18">
      <c r="A421">
        <v>3108017</v>
      </c>
      <c r="B421" s="119" t="s">
        <v>584</v>
      </c>
      <c r="C421" s="120" t="s">
        <v>599</v>
      </c>
      <c r="D421" s="121">
        <v>2.5300000000000001E-3</v>
      </c>
      <c r="E421" s="128" t="s">
        <v>228</v>
      </c>
      <c r="F421" s="128" t="s">
        <v>477</v>
      </c>
      <c r="G421" s="128" t="s">
        <v>478</v>
      </c>
      <c r="H421" s="128" t="s">
        <v>479</v>
      </c>
      <c r="J421" s="111"/>
      <c r="K421" s="494">
        <f>SUMIF('8. Orçamento Com Des.'!$A$6:$A$136,A421,'8. Orçamento Com Des.'!$D$6:$D$136)</f>
        <v>4624.5509999999995</v>
      </c>
      <c r="L421" s="168">
        <f>D421*'3. DMT'!$V$2</f>
        <v>0.41745000000000004</v>
      </c>
      <c r="M421" s="168">
        <f t="shared" ref="M421:M427" si="59">K421*L421</f>
        <v>1930.51881495</v>
      </c>
      <c r="N421" s="496" t="str">
        <f t="shared" ref="N421:N427" si="60">H421</f>
        <v>5914479</v>
      </c>
      <c r="O421" s="493">
        <f>$W$53</f>
        <v>0.71055406565114776</v>
      </c>
      <c r="P421" s="493"/>
      <c r="Q421" s="491"/>
    </row>
    <row r="422" spans="1:18">
      <c r="A422">
        <v>3108017</v>
      </c>
      <c r="B422" s="119" t="s">
        <v>586</v>
      </c>
      <c r="C422" s="120" t="s">
        <v>600</v>
      </c>
      <c r="D422" s="121">
        <v>5.6600000000000001E-3</v>
      </c>
      <c r="E422" s="128" t="s">
        <v>228</v>
      </c>
      <c r="F422" s="128" t="s">
        <v>477</v>
      </c>
      <c r="G422" s="128" t="s">
        <v>478</v>
      </c>
      <c r="H422" s="128" t="s">
        <v>479</v>
      </c>
      <c r="J422" s="111"/>
      <c r="K422" s="494">
        <f>SUMIF('8. Orçamento Com Des.'!$A$6:$A$136,A422,'8. Orçamento Com Des.'!$D$6:$D$136)</f>
        <v>4624.5509999999995</v>
      </c>
      <c r="L422" s="168">
        <f>D422*'3. DMT'!$V$2</f>
        <v>0.93390000000000006</v>
      </c>
      <c r="M422" s="168">
        <f t="shared" si="59"/>
        <v>4318.8681789000002</v>
      </c>
      <c r="N422" s="496" t="str">
        <f t="shared" si="60"/>
        <v>5914479</v>
      </c>
      <c r="O422" s="493">
        <f t="shared" ref="O422:O427" si="61">$W$53</f>
        <v>0.71055406565114776</v>
      </c>
      <c r="P422" s="493"/>
      <c r="Q422" s="491"/>
    </row>
    <row r="423" spans="1:18">
      <c r="A423">
        <v>3108017</v>
      </c>
      <c r="B423" s="119" t="s">
        <v>588</v>
      </c>
      <c r="C423" s="120" t="s">
        <v>601</v>
      </c>
      <c r="D423" s="121">
        <v>1.0000000000000001E-5</v>
      </c>
      <c r="E423" s="128" t="s">
        <v>228</v>
      </c>
      <c r="F423" s="128" t="s">
        <v>477</v>
      </c>
      <c r="G423" s="128" t="s">
        <v>478</v>
      </c>
      <c r="H423" s="128" t="s">
        <v>479</v>
      </c>
      <c r="J423" s="111"/>
      <c r="K423" s="494">
        <f>SUMIF('8. Orçamento Com Des.'!$A$6:$A$136,A423,'8. Orçamento Com Des.'!$D$6:$D$136)</f>
        <v>4624.5509999999995</v>
      </c>
      <c r="L423" s="168">
        <f>D423*'3. DMT'!$V$2</f>
        <v>1.6500000000000002E-3</v>
      </c>
      <c r="M423" s="168">
        <f t="shared" si="59"/>
        <v>7.63050915</v>
      </c>
      <c r="N423" s="496" t="str">
        <f t="shared" si="60"/>
        <v>5914479</v>
      </c>
      <c r="O423" s="493">
        <f t="shared" si="61"/>
        <v>0.71055406565114776</v>
      </c>
      <c r="P423" s="493"/>
      <c r="Q423" s="491"/>
    </row>
    <row r="424" spans="1:18">
      <c r="A424">
        <v>3108017</v>
      </c>
      <c r="B424" s="119" t="s">
        <v>591</v>
      </c>
      <c r="C424" s="120" t="s">
        <v>602</v>
      </c>
      <c r="D424" s="121">
        <v>3.6999999999999999E-4</v>
      </c>
      <c r="E424" s="128" t="s">
        <v>228</v>
      </c>
      <c r="F424" s="128" t="s">
        <v>477</v>
      </c>
      <c r="G424" s="128" t="s">
        <v>478</v>
      </c>
      <c r="H424" s="128" t="s">
        <v>479</v>
      </c>
      <c r="J424" s="111"/>
      <c r="K424" s="494">
        <f>SUMIF('8. Orçamento Com Des.'!$A$6:$A$136,A424,'8. Orçamento Com Des.'!$D$6:$D$136)</f>
        <v>4624.5509999999995</v>
      </c>
      <c r="L424" s="168">
        <f>D424*'3. DMT'!$V$2</f>
        <v>6.105E-2</v>
      </c>
      <c r="M424" s="168">
        <f t="shared" si="59"/>
        <v>282.32883854999994</v>
      </c>
      <c r="N424" s="496" t="str">
        <f t="shared" si="60"/>
        <v>5914479</v>
      </c>
      <c r="O424" s="493">
        <f t="shared" si="61"/>
        <v>0.71055406565114776</v>
      </c>
      <c r="P424" s="493"/>
      <c r="Q424" s="491"/>
    </row>
    <row r="425" spans="1:18">
      <c r="A425">
        <v>3108017</v>
      </c>
      <c r="B425" s="119" t="s">
        <v>593</v>
      </c>
      <c r="C425" s="120" t="s">
        <v>603</v>
      </c>
      <c r="D425" s="121">
        <v>2.0000000000000001E-4</v>
      </c>
      <c r="E425" s="128" t="s">
        <v>228</v>
      </c>
      <c r="F425" s="128" t="s">
        <v>477</v>
      </c>
      <c r="G425" s="128" t="s">
        <v>478</v>
      </c>
      <c r="H425" s="128" t="s">
        <v>479</v>
      </c>
      <c r="J425" s="111"/>
      <c r="K425" s="494">
        <f>SUMIF('8. Orçamento Com Des.'!$A$6:$A$136,A425,'8. Orçamento Com Des.'!$D$6:$D$136)</f>
        <v>4624.5509999999995</v>
      </c>
      <c r="L425" s="168">
        <f>D425*'3. DMT'!$V$2</f>
        <v>3.3000000000000002E-2</v>
      </c>
      <c r="M425" s="168">
        <f t="shared" si="59"/>
        <v>152.61018299999998</v>
      </c>
      <c r="N425" s="496" t="str">
        <f t="shared" si="60"/>
        <v>5914479</v>
      </c>
      <c r="O425" s="493">
        <f t="shared" si="61"/>
        <v>0.71055406565114776</v>
      </c>
      <c r="P425" s="493"/>
      <c r="Q425" s="491"/>
    </row>
    <row r="426" spans="1:18">
      <c r="A426">
        <v>3108017</v>
      </c>
      <c r="B426" s="119" t="s">
        <v>595</v>
      </c>
      <c r="C426" s="120" t="s">
        <v>604</v>
      </c>
      <c r="D426" s="121">
        <v>5.2300000000000003E-3</v>
      </c>
      <c r="E426" s="128" t="s">
        <v>228</v>
      </c>
      <c r="F426" s="128" t="s">
        <v>477</v>
      </c>
      <c r="G426" s="128" t="s">
        <v>478</v>
      </c>
      <c r="H426" s="128" t="s">
        <v>479</v>
      </c>
      <c r="J426" s="111"/>
      <c r="K426" s="494">
        <f>SUMIF('8. Orçamento Com Des.'!$A$6:$A$136,A426,'8. Orçamento Com Des.'!$D$6:$D$136)</f>
        <v>4624.5509999999995</v>
      </c>
      <c r="L426" s="168">
        <f>D426*'3. DMT'!$V$2</f>
        <v>0.86294999999999999</v>
      </c>
      <c r="M426" s="168">
        <f t="shared" si="59"/>
        <v>3990.7562854499997</v>
      </c>
      <c r="N426" s="496" t="str">
        <f t="shared" si="60"/>
        <v>5914479</v>
      </c>
      <c r="O426" s="493">
        <f t="shared" si="61"/>
        <v>0.71055406565114776</v>
      </c>
      <c r="P426" s="493"/>
      <c r="Q426" s="491"/>
    </row>
    <row r="427" spans="1:18">
      <c r="A427">
        <v>3108017</v>
      </c>
      <c r="B427" s="119" t="s">
        <v>597</v>
      </c>
      <c r="C427" s="120" t="s">
        <v>605</v>
      </c>
      <c r="D427" s="121">
        <v>2.7000000000000001E-3</v>
      </c>
      <c r="E427" s="128" t="s">
        <v>228</v>
      </c>
      <c r="F427" s="128" t="s">
        <v>477</v>
      </c>
      <c r="G427" s="128" t="s">
        <v>478</v>
      </c>
      <c r="H427" s="128" t="s">
        <v>479</v>
      </c>
      <c r="J427" s="111"/>
      <c r="K427" s="494">
        <f>SUMIF('8. Orçamento Com Des.'!$A$6:$A$136,A427,'8. Orçamento Com Des.'!$D$6:$D$136)</f>
        <v>4624.5509999999995</v>
      </c>
      <c r="L427" s="168">
        <f>D427*'3. DMT'!$V$2</f>
        <v>0.44550000000000001</v>
      </c>
      <c r="M427" s="168">
        <f t="shared" si="59"/>
        <v>2060.2374704999997</v>
      </c>
      <c r="N427" s="496" t="str">
        <f t="shared" si="60"/>
        <v>5914479</v>
      </c>
      <c r="O427" s="493">
        <f t="shared" si="61"/>
        <v>0.71055406565114776</v>
      </c>
      <c r="P427" s="493"/>
      <c r="Q427" s="491"/>
    </row>
    <row r="428" spans="1:18">
      <c r="A428">
        <v>3108017</v>
      </c>
      <c r="B428" s="129"/>
      <c r="D428" s="145" t="s">
        <v>480</v>
      </c>
      <c r="E428" s="145"/>
      <c r="F428" s="145"/>
      <c r="G428" s="145"/>
      <c r="H428" s="145"/>
      <c r="J428" s="111"/>
      <c r="K428" s="494"/>
      <c r="L428" s="492"/>
      <c r="M428" s="492"/>
      <c r="N428" s="496"/>
      <c r="O428" s="493"/>
      <c r="P428" s="493"/>
      <c r="Q428" s="491"/>
    </row>
    <row r="429" spans="1:18" ht="15.75" thickBot="1">
      <c r="A429">
        <v>3108017</v>
      </c>
      <c r="B429" s="125"/>
      <c r="C429" s="104"/>
      <c r="D429" s="104"/>
      <c r="E429" s="104"/>
      <c r="F429" s="146" t="s">
        <v>481</v>
      </c>
      <c r="G429" s="146"/>
      <c r="H429" s="146"/>
      <c r="I429" s="104"/>
      <c r="J429" s="134">
        <f>J409+J418</f>
        <v>83.447000000000003</v>
      </c>
      <c r="K429" s="178"/>
      <c r="L429" s="179"/>
      <c r="M429" s="179"/>
      <c r="N429" s="179"/>
      <c r="O429" s="179"/>
      <c r="P429" s="180"/>
      <c r="R429" s="177">
        <f>ROUND((SUM(Q387:Q428)/K387),2)</f>
        <v>83.45</v>
      </c>
    </row>
    <row r="430" spans="1:18" ht="15.75" thickBot="1">
      <c r="A430" s="157"/>
      <c r="B430" s="157"/>
      <c r="C430" s="157"/>
      <c r="D430" s="157"/>
      <c r="E430" s="157"/>
      <c r="F430" s="157"/>
      <c r="G430" s="157"/>
      <c r="H430" s="157"/>
      <c r="I430" s="157"/>
      <c r="J430" s="157"/>
      <c r="R430" s="101">
        <f>SUM(Q387:Q428)</f>
        <v>385904.08636520465</v>
      </c>
    </row>
    <row r="431" spans="1:18" ht="23.25" thickBot="1">
      <c r="A431">
        <v>2306732</v>
      </c>
      <c r="B431" s="106" t="s">
        <v>395</v>
      </c>
      <c r="C431" s="107"/>
      <c r="D431" s="107"/>
      <c r="E431" s="107"/>
      <c r="F431" s="107"/>
      <c r="G431" s="107"/>
      <c r="H431" s="107"/>
      <c r="I431" s="107"/>
      <c r="J431" s="108" t="s">
        <v>396</v>
      </c>
    </row>
    <row r="432" spans="1:18" ht="18.75" thickTop="1">
      <c r="A432">
        <v>2306732</v>
      </c>
      <c r="B432" s="109" t="s">
        <v>397</v>
      </c>
      <c r="E432" s="110" t="s">
        <v>398</v>
      </c>
      <c r="J432" s="111"/>
    </row>
    <row r="433" spans="1:17" ht="15.75">
      <c r="A433">
        <v>2306732</v>
      </c>
      <c r="B433" s="112" t="s">
        <v>400</v>
      </c>
      <c r="E433" s="383">
        <v>45748</v>
      </c>
      <c r="H433" s="113" t="s">
        <v>401</v>
      </c>
      <c r="I433" s="114">
        <v>6.3079999999999998</v>
      </c>
      <c r="J433" s="115" t="s">
        <v>346</v>
      </c>
    </row>
    <row r="434" spans="1:17" ht="30.75" customHeight="1" thickBot="1">
      <c r="A434">
        <v>2306732</v>
      </c>
      <c r="B434" s="116">
        <v>2306732</v>
      </c>
      <c r="C434" s="149" t="s">
        <v>607</v>
      </c>
      <c r="D434" s="149"/>
      <c r="E434" s="149"/>
      <c r="F434" s="149"/>
      <c r="G434" s="149"/>
      <c r="H434" s="149"/>
      <c r="I434" s="150" t="s">
        <v>404</v>
      </c>
      <c r="J434" s="151"/>
    </row>
    <row r="435" spans="1:17" ht="15.75" thickBot="1">
      <c r="A435">
        <v>2306732</v>
      </c>
      <c r="B435" s="148" t="s">
        <v>405</v>
      </c>
      <c r="C435" s="146"/>
      <c r="D435" s="146" t="s">
        <v>212</v>
      </c>
      <c r="E435" s="146" t="s">
        <v>406</v>
      </c>
      <c r="F435" s="146"/>
      <c r="G435" s="146" t="s">
        <v>407</v>
      </c>
      <c r="H435" s="153"/>
      <c r="I435" s="239"/>
      <c r="J435" s="240" t="s">
        <v>408</v>
      </c>
      <c r="K435" s="589" t="s">
        <v>276</v>
      </c>
      <c r="L435" s="590"/>
      <c r="M435" s="591"/>
      <c r="N435" s="592" t="s">
        <v>409</v>
      </c>
      <c r="O435" s="594" t="s">
        <v>410</v>
      </c>
      <c r="P435" s="595"/>
      <c r="Q435" s="598" t="s">
        <v>411</v>
      </c>
    </row>
    <row r="436" spans="1:17" ht="15.75" thickBot="1">
      <c r="A436">
        <v>2306732</v>
      </c>
      <c r="B436" s="148"/>
      <c r="C436" s="146"/>
      <c r="D436" s="146"/>
      <c r="E436" s="103" t="s">
        <v>412</v>
      </c>
      <c r="F436" s="103" t="s">
        <v>413</v>
      </c>
      <c r="G436" s="103" t="s">
        <v>414</v>
      </c>
      <c r="H436" s="103" t="s">
        <v>415</v>
      </c>
      <c r="I436" s="104"/>
      <c r="J436" s="118" t="s">
        <v>416</v>
      </c>
      <c r="K436" s="172" t="s">
        <v>417</v>
      </c>
      <c r="L436" s="600" t="s">
        <v>418</v>
      </c>
      <c r="M436" s="601"/>
      <c r="N436" s="593"/>
      <c r="O436" s="596"/>
      <c r="P436" s="597"/>
      <c r="Q436" s="599"/>
    </row>
    <row r="437" spans="1:17">
      <c r="A437">
        <v>2306732</v>
      </c>
      <c r="B437" s="119" t="s">
        <v>608</v>
      </c>
      <c r="C437" s="120" t="s">
        <v>609</v>
      </c>
      <c r="D437" s="121">
        <v>1</v>
      </c>
      <c r="E437" s="122">
        <v>1</v>
      </c>
      <c r="F437" s="122">
        <v>0</v>
      </c>
      <c r="G437" s="123">
        <f>VLOOKUP(B437,'EQ - COM DES.'!$A$1:$K$538,10,FALSE)</f>
        <v>467.65929999999997</v>
      </c>
      <c r="H437" s="123">
        <f>VLOOKUP(B437,'EQ - COM DES.'!$A$1:$K$538,11,FALSE)</f>
        <v>231.1866</v>
      </c>
      <c r="J437" s="123">
        <f>ROUND((D437*E437*G437)+(D437*F437*H437),4)</f>
        <v>467.65929999999997</v>
      </c>
      <c r="K437" s="494">
        <f>SUMIF('8. Orçamento Com Des.'!$A$6:$A$136,A437,'8. Orçamento Com Des.'!$D$6:$D$136)</f>
        <v>468.16000000000008</v>
      </c>
      <c r="L437" s="492">
        <f>(D437*E437)</f>
        <v>1</v>
      </c>
      <c r="M437" s="492">
        <f>(D437*F437)</f>
        <v>0</v>
      </c>
      <c r="N437" s="496" t="str">
        <f>B437</f>
        <v>E9660</v>
      </c>
      <c r="O437" s="493">
        <f>(G437/$I$433)</f>
        <v>74.137492073557382</v>
      </c>
      <c r="P437" s="493">
        <f>(H437/$I$433)</f>
        <v>36.649746353836399</v>
      </c>
      <c r="Q437" s="491">
        <f>K437*((L437*O437)+(M437*P437))</f>
        <v>34708.208289156632</v>
      </c>
    </row>
    <row r="438" spans="1:17">
      <c r="A438">
        <v>2306732</v>
      </c>
      <c r="B438" s="119" t="s">
        <v>610</v>
      </c>
      <c r="C438" s="120" t="s">
        <v>611</v>
      </c>
      <c r="D438" s="121">
        <v>1</v>
      </c>
      <c r="E438" s="122">
        <v>0.8</v>
      </c>
      <c r="F438" s="122">
        <v>0.2</v>
      </c>
      <c r="G438" s="123">
        <f>VLOOKUP(B438,'EQ - COM DES.'!$A$1:$K$538,10,FALSE)</f>
        <v>909.13300000000004</v>
      </c>
      <c r="H438" s="123">
        <f>VLOOKUP(B438,'EQ - COM DES.'!$A$1:$K$538,11,FALSE)</f>
        <v>316.14819999999997</v>
      </c>
      <c r="J438" s="123">
        <f>ROUND((D438*E438*G438)+(D438*F438*H438),4)</f>
        <v>790.53599999999994</v>
      </c>
      <c r="K438" s="494">
        <f>SUMIF('8. Orçamento Com Des.'!$A$6:$A$136,A438,'8. Orçamento Com Des.'!$D$6:$D$136)</f>
        <v>468.16000000000008</v>
      </c>
      <c r="L438" s="492">
        <f>(D438*E438)</f>
        <v>0.8</v>
      </c>
      <c r="M438" s="492">
        <f>(D438*F438)</f>
        <v>0.2</v>
      </c>
      <c r="N438" s="496" t="str">
        <f>B438</f>
        <v>E9072</v>
      </c>
      <c r="O438" s="493">
        <f>(G438/$I$433)</f>
        <v>144.12381103360812</v>
      </c>
      <c r="P438" s="493">
        <f>(H438/$I$433)</f>
        <v>50.118611287254275</v>
      </c>
      <c r="Q438" s="491">
        <f>K438*((L438*O438)+(M438*P438))</f>
        <v>58671.108510843391</v>
      </c>
    </row>
    <row r="439" spans="1:17" ht="15.75" thickBot="1">
      <c r="A439">
        <v>2306732</v>
      </c>
      <c r="B439" s="125"/>
      <c r="C439" s="104"/>
      <c r="D439" s="104"/>
      <c r="E439" s="104"/>
      <c r="F439" s="104"/>
      <c r="G439" s="104"/>
      <c r="H439" s="105" t="s">
        <v>433</v>
      </c>
      <c r="I439" s="104"/>
      <c r="J439" s="126">
        <f>SUM(J437:J438)</f>
        <v>1258.1952999999999</v>
      </c>
      <c r="K439" s="494">
        <f>SUMIF('8. Orçamento Com Des.'!$A$6:$A$136,A439,'8. Orçamento Com Des.'!$D$6:$D$136)</f>
        <v>468.16000000000008</v>
      </c>
      <c r="L439" s="492"/>
      <c r="M439" s="492"/>
      <c r="N439" s="496"/>
      <c r="O439" s="493"/>
      <c r="P439" s="493"/>
      <c r="Q439" s="491"/>
    </row>
    <row r="440" spans="1:17" ht="15.75" thickBot="1">
      <c r="A440">
        <v>2306732</v>
      </c>
      <c r="B440" s="127" t="s">
        <v>435</v>
      </c>
      <c r="C440" s="104"/>
      <c r="D440" s="103" t="s">
        <v>212</v>
      </c>
      <c r="E440" s="103" t="s">
        <v>436</v>
      </c>
      <c r="F440" s="104"/>
      <c r="G440" s="103" t="s">
        <v>407</v>
      </c>
      <c r="H440" s="146" t="s">
        <v>437</v>
      </c>
      <c r="I440" s="146"/>
      <c r="J440" s="147"/>
      <c r="K440" s="494">
        <f>SUMIF('8. Orçamento Com Des.'!$A$6:$A$136,A440,'8. Orçamento Com Des.'!$D$6:$D$136)</f>
        <v>468.16000000000008</v>
      </c>
      <c r="L440" s="492"/>
      <c r="M440" s="492"/>
      <c r="N440" s="496"/>
      <c r="O440" s="493"/>
      <c r="P440" s="493"/>
      <c r="Q440" s="491"/>
    </row>
    <row r="441" spans="1:17">
      <c r="A441">
        <v>2306732</v>
      </c>
      <c r="B441" s="119" t="s">
        <v>438</v>
      </c>
      <c r="C441" s="120" t="s">
        <v>439</v>
      </c>
      <c r="D441" s="121">
        <v>4</v>
      </c>
      <c r="E441" s="128" t="s">
        <v>222</v>
      </c>
      <c r="G441" s="123">
        <f>VLOOKUP(B441,'MO - COM DES.'!$A$1:$G$106,6,FALSE)</f>
        <v>20.818100000000001</v>
      </c>
      <c r="J441" s="123">
        <f>ROUND(D441*G441,4)</f>
        <v>83.272400000000005</v>
      </c>
      <c r="K441" s="494">
        <f>SUMIF('8. Orçamento Com Des.'!$A$6:$A$136,A441,'8. Orçamento Com Des.'!$D$6:$D$136)</f>
        <v>468.16000000000008</v>
      </c>
      <c r="L441" s="492">
        <f>D441</f>
        <v>4</v>
      </c>
      <c r="M441" s="492"/>
      <c r="N441" s="496" t="str">
        <f>B441</f>
        <v>P9824</v>
      </c>
      <c r="O441" s="493">
        <f>G441/I433</f>
        <v>3.3002694990488273</v>
      </c>
      <c r="P441" s="493"/>
      <c r="Q441" s="491">
        <f>K441*L441*O441</f>
        <v>6180.2166746987969</v>
      </c>
    </row>
    <row r="442" spans="1:17">
      <c r="A442">
        <v>2306732</v>
      </c>
      <c r="B442" s="129"/>
      <c r="D442" s="145" t="s">
        <v>440</v>
      </c>
      <c r="E442" s="145"/>
      <c r="F442" s="145"/>
      <c r="G442" s="145"/>
      <c r="H442" s="145"/>
      <c r="J442" s="124">
        <f>J441</f>
        <v>83.272400000000005</v>
      </c>
      <c r="K442" s="494">
        <f>SUMIF('8. Orçamento Com Des.'!$A$6:$A$136,A442,'8. Orçamento Com Des.'!$D$6:$D$136)</f>
        <v>468.16000000000008</v>
      </c>
      <c r="L442" s="492"/>
      <c r="M442" s="492"/>
      <c r="N442" s="496"/>
      <c r="O442" s="493"/>
      <c r="P442" s="493"/>
      <c r="Q442" s="491"/>
    </row>
    <row r="443" spans="1:17" ht="15.75" thickBot="1">
      <c r="A443">
        <v>2306732</v>
      </c>
      <c r="B443" s="125"/>
      <c r="C443" s="104"/>
      <c r="D443" s="146" t="s">
        <v>442</v>
      </c>
      <c r="E443" s="146"/>
      <c r="F443" s="146"/>
      <c r="G443" s="146"/>
      <c r="H443" s="146"/>
      <c r="I443" s="104"/>
      <c r="J443" s="130">
        <f>J439+J442</f>
        <v>1341.4676999999999</v>
      </c>
      <c r="K443" s="494">
        <f>SUMIF('8. Orçamento Com Des.'!$A$6:$A$136,A443,'8. Orçamento Com Des.'!$D$6:$D$136)</f>
        <v>468.16000000000008</v>
      </c>
      <c r="L443" s="492"/>
      <c r="M443" s="492"/>
      <c r="N443" s="496"/>
      <c r="O443" s="493"/>
      <c r="P443" s="493"/>
      <c r="Q443" s="491"/>
    </row>
    <row r="444" spans="1:17">
      <c r="A444">
        <v>2306732</v>
      </c>
      <c r="B444" s="129"/>
      <c r="D444" s="145" t="s">
        <v>444</v>
      </c>
      <c r="E444" s="145"/>
      <c r="F444" s="145"/>
      <c r="G444" s="145"/>
      <c r="H444" s="145"/>
      <c r="J444" s="131">
        <f>J443/I433</f>
        <v>212.66133481293593</v>
      </c>
      <c r="K444" s="494">
        <f>SUMIF('8. Orçamento Com Des.'!$A$6:$A$136,A444,'8. Orçamento Com Des.'!$D$6:$D$136)</f>
        <v>468.16000000000008</v>
      </c>
      <c r="L444" s="492"/>
      <c r="M444" s="492"/>
      <c r="N444" s="496"/>
      <c r="O444" s="493"/>
      <c r="P444" s="493"/>
      <c r="Q444" s="491"/>
    </row>
    <row r="445" spans="1:17">
      <c r="A445">
        <v>2306732</v>
      </c>
      <c r="B445" s="129"/>
      <c r="H445" s="132" t="s">
        <v>445</v>
      </c>
      <c r="J445" s="133" t="s">
        <v>377</v>
      </c>
      <c r="K445" s="494">
        <f>SUMIF('8. Orçamento Com Des.'!$A$6:$A$136,A445,'8. Orçamento Com Des.'!$D$6:$D$136)</f>
        <v>468.16000000000008</v>
      </c>
      <c r="L445" s="492"/>
      <c r="M445" s="492"/>
      <c r="N445" s="496"/>
      <c r="O445" s="493"/>
      <c r="P445" s="493"/>
      <c r="Q445" s="491"/>
    </row>
    <row r="446" spans="1:17" ht="15.75" thickBot="1">
      <c r="A446">
        <v>2306732</v>
      </c>
      <c r="B446" s="125"/>
      <c r="C446" s="104"/>
      <c r="D446" s="104"/>
      <c r="E446" s="104"/>
      <c r="F446" s="104"/>
      <c r="G446" s="104"/>
      <c r="H446" s="105" t="s">
        <v>446</v>
      </c>
      <c r="I446" s="104"/>
      <c r="J446" s="130" t="s">
        <v>377</v>
      </c>
      <c r="K446" s="494">
        <f>SUMIF('8. Orçamento Com Des.'!$A$6:$A$136,A446,'8. Orçamento Com Des.'!$D$6:$D$136)</f>
        <v>468.16000000000008</v>
      </c>
      <c r="L446" s="492"/>
      <c r="M446" s="492"/>
      <c r="N446" s="496"/>
      <c r="O446" s="493"/>
      <c r="P446" s="493"/>
      <c r="Q446" s="491"/>
    </row>
    <row r="447" spans="1:17" ht="15.75" thickBot="1">
      <c r="A447">
        <v>2306732</v>
      </c>
      <c r="B447" s="127" t="s">
        <v>447</v>
      </c>
      <c r="C447" s="104"/>
      <c r="D447" s="103" t="s">
        <v>212</v>
      </c>
      <c r="E447" s="103" t="s">
        <v>436</v>
      </c>
      <c r="F447" s="104"/>
      <c r="G447" s="103" t="s">
        <v>448</v>
      </c>
      <c r="H447" s="146" t="s">
        <v>449</v>
      </c>
      <c r="I447" s="146"/>
      <c r="J447" s="147"/>
      <c r="K447" s="494">
        <f>SUMIF('8. Orçamento Com Des.'!$A$6:$A$136,A447,'8. Orçamento Com Des.'!$D$6:$D$136)</f>
        <v>468.16000000000008</v>
      </c>
      <c r="L447" s="492"/>
      <c r="M447" s="492"/>
      <c r="N447" s="496"/>
      <c r="O447" s="493"/>
      <c r="P447" s="493"/>
      <c r="Q447" s="491"/>
    </row>
    <row r="448" spans="1:17" ht="15.75" thickBot="1">
      <c r="A448">
        <v>2306732</v>
      </c>
      <c r="B448" s="125"/>
      <c r="C448" s="104"/>
      <c r="D448" s="146" t="s">
        <v>459</v>
      </c>
      <c r="E448" s="146"/>
      <c r="F448" s="146"/>
      <c r="G448" s="146"/>
      <c r="H448" s="146"/>
      <c r="I448" s="104"/>
      <c r="J448" s="126"/>
      <c r="K448" s="494">
        <f>SUMIF('8. Orçamento Com Des.'!$A$6:$A$136,A448,'8. Orçamento Com Des.'!$D$6:$D$136)</f>
        <v>468.16000000000008</v>
      </c>
      <c r="L448" s="492"/>
      <c r="M448" s="492"/>
      <c r="N448" s="496"/>
      <c r="O448" s="493"/>
      <c r="P448" s="493"/>
      <c r="Q448" s="491"/>
    </row>
    <row r="449" spans="1:18" ht="15.75" thickBot="1">
      <c r="A449">
        <v>2306732</v>
      </c>
      <c r="B449" s="127" t="s">
        <v>460</v>
      </c>
      <c r="C449" s="104"/>
      <c r="D449" s="103" t="s">
        <v>212</v>
      </c>
      <c r="E449" s="103" t="s">
        <v>436</v>
      </c>
      <c r="F449" s="104"/>
      <c r="G449" s="103" t="s">
        <v>449</v>
      </c>
      <c r="H449" s="146" t="s">
        <v>449</v>
      </c>
      <c r="I449" s="146"/>
      <c r="J449" s="147"/>
      <c r="K449" s="494">
        <f>SUMIF('8. Orçamento Com Des.'!$A$6:$A$136,A449,'8. Orçamento Com Des.'!$D$6:$D$136)</f>
        <v>468.16000000000008</v>
      </c>
      <c r="L449" s="492"/>
      <c r="M449" s="492"/>
      <c r="N449" s="496"/>
      <c r="O449" s="493"/>
      <c r="P449" s="493"/>
      <c r="Q449" s="491"/>
    </row>
    <row r="450" spans="1:18">
      <c r="A450">
        <v>2306732</v>
      </c>
      <c r="B450" s="119">
        <v>2306604</v>
      </c>
      <c r="C450" s="120" t="s">
        <v>612</v>
      </c>
      <c r="D450" s="121">
        <v>1</v>
      </c>
      <c r="E450" s="128" t="s">
        <v>346</v>
      </c>
      <c r="G450" s="235">
        <f>VLOOKUP(B450,'SICRO 04.25'!$A$1:$D$6492,4,FALSE)</f>
        <v>738.2</v>
      </c>
      <c r="J450" s="123">
        <f>ROUND(D450*G450,4)</f>
        <v>738.2</v>
      </c>
      <c r="K450" s="494">
        <f>SUMIF('8. Orçamento Com Des.'!$A$6:$A$136,A450,'8. Orçamento Com Des.'!$D$6:$D$136)</f>
        <v>468.16000000000008</v>
      </c>
      <c r="L450" s="492">
        <f>D450</f>
        <v>1</v>
      </c>
      <c r="M450" s="492"/>
      <c r="N450" s="496">
        <f>B450</f>
        <v>2306604</v>
      </c>
      <c r="O450" s="493">
        <f>G450</f>
        <v>738.2</v>
      </c>
      <c r="P450" s="493"/>
      <c r="Q450" s="491">
        <f>K450*L450*O450</f>
        <v>345595.71200000006</v>
      </c>
    </row>
    <row r="451" spans="1:18">
      <c r="A451">
        <v>2306732</v>
      </c>
      <c r="B451" s="119">
        <v>2408058</v>
      </c>
      <c r="C451" s="120" t="s">
        <v>613</v>
      </c>
      <c r="D451" s="121">
        <v>2.8170000000000001E-2</v>
      </c>
      <c r="E451" s="128" t="s">
        <v>454</v>
      </c>
      <c r="G451" s="235">
        <f>VLOOKUP(B451,'SICRO 04.25'!$A$1:$D$6492,4,FALSE)</f>
        <v>64.349999999999994</v>
      </c>
      <c r="J451" s="123">
        <f>ROUND(D451*G451,4)</f>
        <v>1.8127</v>
      </c>
      <c r="K451" s="494">
        <f>SUMIF('8. Orçamento Com Des.'!$A$6:$A$136,A451,'8. Orçamento Com Des.'!$D$6:$D$136)</f>
        <v>468.16000000000008</v>
      </c>
      <c r="L451" s="492">
        <f>D451</f>
        <v>2.8170000000000001E-2</v>
      </c>
      <c r="M451" s="492"/>
      <c r="N451" s="496">
        <f>B451</f>
        <v>2408058</v>
      </c>
      <c r="O451" s="493">
        <f>G451</f>
        <v>64.349999999999994</v>
      </c>
      <c r="P451" s="493"/>
      <c r="Q451" s="491">
        <f>K451*L451*O451</f>
        <v>848.6521243200001</v>
      </c>
    </row>
    <row r="452" spans="1:18" ht="15.75" thickBot="1">
      <c r="A452">
        <v>2306732</v>
      </c>
      <c r="B452" s="125"/>
      <c r="C452" s="104"/>
      <c r="D452" s="146" t="s">
        <v>461</v>
      </c>
      <c r="E452" s="146"/>
      <c r="F452" s="146"/>
      <c r="G452" s="146"/>
      <c r="H452" s="146"/>
      <c r="I452" s="104"/>
      <c r="J452" s="126">
        <f>SUM(J450:J451)</f>
        <v>740.0127</v>
      </c>
      <c r="K452" s="494">
        <f>SUMIF('8. Orçamento Com Des.'!$A$6:$A$136,A452,'8. Orçamento Com Des.'!$D$6:$D$136)</f>
        <v>468.16000000000008</v>
      </c>
      <c r="L452" s="492"/>
      <c r="M452" s="492"/>
      <c r="N452" s="496"/>
      <c r="O452" s="493"/>
      <c r="P452" s="493"/>
      <c r="Q452" s="491"/>
    </row>
    <row r="453" spans="1:18" ht="15.75" thickBot="1">
      <c r="A453">
        <v>2306732</v>
      </c>
      <c r="B453" s="125"/>
      <c r="C453" s="104"/>
      <c r="D453" s="104"/>
      <c r="E453" s="104"/>
      <c r="F453" s="104"/>
      <c r="G453" s="104"/>
      <c r="H453" s="105" t="s">
        <v>462</v>
      </c>
      <c r="I453" s="104"/>
      <c r="J453" s="130">
        <f>J444+J452</f>
        <v>952.67403481293593</v>
      </c>
      <c r="K453" s="494">
        <f>SUMIF('8. Orçamento Com Des.'!$A$6:$A$136,A453,'8. Orçamento Com Des.'!$D$6:$D$136)</f>
        <v>468.16000000000008</v>
      </c>
      <c r="L453" s="492"/>
      <c r="M453" s="492"/>
      <c r="N453" s="496"/>
      <c r="O453" s="493"/>
      <c r="P453" s="493"/>
      <c r="Q453" s="491"/>
    </row>
    <row r="454" spans="1:18" ht="15.75" thickBot="1">
      <c r="A454">
        <v>2306732</v>
      </c>
      <c r="B454" s="127" t="s">
        <v>463</v>
      </c>
      <c r="C454" s="104"/>
      <c r="D454" s="103" t="s">
        <v>464</v>
      </c>
      <c r="E454" s="103" t="s">
        <v>212</v>
      </c>
      <c r="F454" s="103" t="s">
        <v>436</v>
      </c>
      <c r="G454" s="104"/>
      <c r="H454" s="103" t="s">
        <v>449</v>
      </c>
      <c r="I454" s="146" t="s">
        <v>449</v>
      </c>
      <c r="J454" s="147"/>
      <c r="K454" s="494">
        <f>SUMIF('8. Orçamento Com Des.'!$A$6:$A$136,A454,'8. Orçamento Com Des.'!$D$6:$D$136)</f>
        <v>468.16000000000008</v>
      </c>
      <c r="L454" s="492"/>
      <c r="M454" s="492"/>
      <c r="N454" s="496"/>
      <c r="O454" s="493"/>
      <c r="P454" s="493"/>
      <c r="Q454" s="491"/>
    </row>
    <row r="455" spans="1:18" ht="15.75" thickBot="1">
      <c r="A455">
        <v>2306732</v>
      </c>
      <c r="B455" s="125"/>
      <c r="C455" s="104"/>
      <c r="D455" s="146" t="s">
        <v>468</v>
      </c>
      <c r="E455" s="146"/>
      <c r="F455" s="146"/>
      <c r="G455" s="146"/>
      <c r="H455" s="146"/>
      <c r="I455" s="104"/>
      <c r="J455" s="130"/>
      <c r="K455" s="494">
        <f>SUMIF('8. Orçamento Com Des.'!$A$6:$A$136,A455,'8. Orçamento Com Des.'!$D$6:$D$136)</f>
        <v>468.16000000000008</v>
      </c>
      <c r="L455" s="492"/>
      <c r="M455" s="492"/>
      <c r="N455" s="496"/>
      <c r="O455" s="493"/>
      <c r="P455" s="493"/>
      <c r="Q455" s="491"/>
    </row>
    <row r="456" spans="1:18" ht="15.75" thickBot="1">
      <c r="A456">
        <v>2306732</v>
      </c>
      <c r="B456" s="148" t="s">
        <v>469</v>
      </c>
      <c r="C456" s="146"/>
      <c r="D456" s="146" t="s">
        <v>212</v>
      </c>
      <c r="E456" s="146" t="s">
        <v>436</v>
      </c>
      <c r="F456" s="146" t="s">
        <v>470</v>
      </c>
      <c r="G456" s="146"/>
      <c r="H456" s="146"/>
      <c r="I456" s="239"/>
      <c r="J456" s="147" t="s">
        <v>449</v>
      </c>
      <c r="K456" s="494">
        <f>SUMIF('8. Orçamento Com Des.'!$A$6:$A$136,A456,'8. Orçamento Com Des.'!$D$6:$D$136)</f>
        <v>468.16000000000008</v>
      </c>
      <c r="L456" s="492"/>
      <c r="M456" s="492"/>
      <c r="N456" s="496"/>
      <c r="O456" s="493"/>
      <c r="P456" s="493"/>
      <c r="Q456" s="491"/>
    </row>
    <row r="457" spans="1:18" ht="15.75" thickBot="1">
      <c r="A457">
        <v>2306732</v>
      </c>
      <c r="B457" s="148"/>
      <c r="C457" s="146"/>
      <c r="D457" s="146"/>
      <c r="E457" s="146"/>
      <c r="F457" s="103" t="s">
        <v>471</v>
      </c>
      <c r="G457" s="103" t="s">
        <v>472</v>
      </c>
      <c r="H457" s="103" t="s">
        <v>473</v>
      </c>
      <c r="I457" s="104"/>
      <c r="J457" s="147"/>
      <c r="K457" s="494">
        <f>SUMIF('8. Orçamento Com Des.'!$A$6:$A$136,A457,'8. Orçamento Com Des.'!$D$6:$D$136)</f>
        <v>468.16000000000008</v>
      </c>
      <c r="L457" s="492"/>
      <c r="M457" s="492"/>
      <c r="N457" s="496"/>
      <c r="O457" s="493"/>
      <c r="P457" s="493"/>
      <c r="Q457" s="491"/>
    </row>
    <row r="458" spans="1:18">
      <c r="A458">
        <v>2306732</v>
      </c>
      <c r="B458" s="129"/>
      <c r="D458" s="145" t="s">
        <v>480</v>
      </c>
      <c r="E458" s="145"/>
      <c r="F458" s="145"/>
      <c r="G458" s="145"/>
      <c r="H458" s="145"/>
      <c r="J458" s="111"/>
      <c r="K458" s="494">
        <f>SUMIF('8. Orçamento Com Des.'!$A$6:$A$136,A458,'8. Orçamento Com Des.'!$D$6:$D$136)</f>
        <v>468.16000000000008</v>
      </c>
      <c r="L458" s="492"/>
      <c r="M458" s="492"/>
      <c r="N458" s="496"/>
      <c r="O458" s="493"/>
      <c r="P458" s="493"/>
      <c r="Q458" s="491"/>
    </row>
    <row r="459" spans="1:18" ht="15.75" thickBot="1">
      <c r="A459">
        <v>2306732</v>
      </c>
      <c r="B459" s="125"/>
      <c r="C459" s="104"/>
      <c r="D459" s="104"/>
      <c r="E459" s="104"/>
      <c r="F459" s="146" t="s">
        <v>481</v>
      </c>
      <c r="G459" s="146"/>
      <c r="H459" s="146"/>
      <c r="I459" s="104"/>
      <c r="J459" s="134">
        <f>J453</f>
        <v>952.67403481293593</v>
      </c>
      <c r="K459" s="178"/>
      <c r="L459" s="179"/>
      <c r="M459" s="179"/>
      <c r="N459" s="179"/>
      <c r="O459" s="179"/>
      <c r="P459" s="180"/>
      <c r="R459" s="177">
        <f>IF(K437=0,"",ROUND((SUM(Q437:Q458)/K437),2))</f>
        <v>952.67</v>
      </c>
    </row>
    <row r="460" spans="1:18" ht="15.75" thickBot="1">
      <c r="A460" s="157"/>
      <c r="B460" s="157"/>
      <c r="C460" s="157"/>
      <c r="D460" s="157"/>
      <c r="E460" s="157"/>
      <c r="F460" s="157"/>
      <c r="G460" s="157"/>
      <c r="H460" s="157"/>
      <c r="I460" s="157"/>
      <c r="J460" s="157"/>
      <c r="R460" s="101">
        <f>SUM(Q437:Q458)</f>
        <v>446003.89759901888</v>
      </c>
    </row>
    <row r="461" spans="1:18" ht="23.25" thickBot="1">
      <c r="A461">
        <v>2306247</v>
      </c>
      <c r="B461" s="106" t="s">
        <v>395</v>
      </c>
      <c r="C461" s="107"/>
      <c r="D461" s="107"/>
      <c r="E461" s="107"/>
      <c r="F461" s="107"/>
      <c r="G461" s="107"/>
      <c r="H461" s="107"/>
      <c r="I461" s="107"/>
      <c r="J461" s="108" t="s">
        <v>396</v>
      </c>
    </row>
    <row r="462" spans="1:18" ht="18.75" thickTop="1">
      <c r="A462">
        <v>2306247</v>
      </c>
      <c r="B462" s="109" t="s">
        <v>397</v>
      </c>
      <c r="E462" s="110" t="s">
        <v>398</v>
      </c>
      <c r="J462" s="111"/>
    </row>
    <row r="463" spans="1:18" ht="15.75">
      <c r="A463">
        <v>2306247</v>
      </c>
      <c r="B463" s="112" t="s">
        <v>400</v>
      </c>
      <c r="E463" s="383">
        <v>45748</v>
      </c>
      <c r="H463" s="113" t="s">
        <v>401</v>
      </c>
      <c r="I463" s="114">
        <v>0.45865</v>
      </c>
      <c r="J463" s="115" t="s">
        <v>351</v>
      </c>
    </row>
    <row r="464" spans="1:18" ht="16.5" thickBot="1">
      <c r="A464">
        <v>2306247</v>
      </c>
      <c r="B464" s="116">
        <v>2306247</v>
      </c>
      <c r="C464" s="149" t="s">
        <v>614</v>
      </c>
      <c r="D464" s="149"/>
      <c r="E464" s="149"/>
      <c r="F464" s="149"/>
      <c r="G464" s="149"/>
      <c r="H464" s="149"/>
      <c r="I464" s="150" t="s">
        <v>404</v>
      </c>
      <c r="J464" s="151"/>
    </row>
    <row r="465" spans="1:17" ht="15.75" thickBot="1">
      <c r="A465">
        <v>2306247</v>
      </c>
      <c r="B465" s="148" t="s">
        <v>405</v>
      </c>
      <c r="C465" s="146"/>
      <c r="D465" s="146" t="s">
        <v>212</v>
      </c>
      <c r="E465" s="146" t="s">
        <v>406</v>
      </c>
      <c r="F465" s="146"/>
      <c r="G465" s="146" t="s">
        <v>407</v>
      </c>
      <c r="H465" s="153"/>
      <c r="I465" s="239"/>
      <c r="J465" s="240" t="s">
        <v>408</v>
      </c>
      <c r="K465" s="589" t="s">
        <v>276</v>
      </c>
      <c r="L465" s="590"/>
      <c r="M465" s="591"/>
      <c r="N465" s="592" t="s">
        <v>409</v>
      </c>
      <c r="O465" s="594" t="s">
        <v>410</v>
      </c>
      <c r="P465" s="595"/>
      <c r="Q465" s="598" t="s">
        <v>411</v>
      </c>
    </row>
    <row r="466" spans="1:17" ht="15.75" thickBot="1">
      <c r="A466">
        <v>2306247</v>
      </c>
      <c r="B466" s="148"/>
      <c r="C466" s="146"/>
      <c r="D466" s="146"/>
      <c r="E466" s="103" t="s">
        <v>412</v>
      </c>
      <c r="F466" s="103" t="s">
        <v>413</v>
      </c>
      <c r="G466" s="103" t="s">
        <v>414</v>
      </c>
      <c r="H466" s="103" t="s">
        <v>415</v>
      </c>
      <c r="I466" s="104"/>
      <c r="J466" s="118" t="s">
        <v>416</v>
      </c>
      <c r="K466" s="172" t="s">
        <v>417</v>
      </c>
      <c r="L466" s="600" t="s">
        <v>418</v>
      </c>
      <c r="M466" s="601"/>
      <c r="N466" s="593"/>
      <c r="O466" s="596"/>
      <c r="P466" s="597"/>
      <c r="Q466" s="599"/>
    </row>
    <row r="467" spans="1:17">
      <c r="A467">
        <v>2306247</v>
      </c>
      <c r="B467" s="119" t="s">
        <v>615</v>
      </c>
      <c r="C467" s="120" t="s">
        <v>616</v>
      </c>
      <c r="D467" s="121">
        <v>1</v>
      </c>
      <c r="E467" s="122">
        <v>1</v>
      </c>
      <c r="F467" s="122">
        <v>0</v>
      </c>
      <c r="G467" s="123">
        <f>VLOOKUP(B467,'EQ - COM DES.'!$A$1:$K$538,10,FALSE)</f>
        <v>29.169499999999999</v>
      </c>
      <c r="H467" s="123">
        <f>VLOOKUP(B467,'EQ - COM DES.'!$A$1:$K$538,11,FALSE)</f>
        <v>8.9801000000000002</v>
      </c>
      <c r="J467" s="123">
        <f>ROUND((D467*E467*G467)+(D467*F467*H467),4)</f>
        <v>29.169499999999999</v>
      </c>
      <c r="K467" s="494">
        <f>SUMIF('8. Orçamento Com Des.'!$A$6:$A$136,A467,'8. Orçamento Com Des.'!$D$6:$D$136)</f>
        <v>21.124069002737762</v>
      </c>
      <c r="L467" s="492">
        <f>(D467*E467)</f>
        <v>1</v>
      </c>
      <c r="M467" s="492">
        <f>(D467*F467)</f>
        <v>0</v>
      </c>
      <c r="N467" s="496" t="str">
        <f>B467</f>
        <v>E9640</v>
      </c>
      <c r="O467" s="493">
        <f t="shared" ref="O467:P469" si="62">(G467/$I$463)</f>
        <v>63.598604600457861</v>
      </c>
      <c r="P467" s="493">
        <f t="shared" si="62"/>
        <v>19.579417856753516</v>
      </c>
      <c r="Q467" s="491">
        <f>K467*((L467*O467)+(M467*P467))</f>
        <v>1343.4613120579072</v>
      </c>
    </row>
    <row r="468" spans="1:17">
      <c r="A468">
        <v>2306247</v>
      </c>
      <c r="B468" s="119" t="s">
        <v>617</v>
      </c>
      <c r="C468" s="120" t="s">
        <v>618</v>
      </c>
      <c r="D468" s="121">
        <v>1</v>
      </c>
      <c r="E468" s="122">
        <v>1</v>
      </c>
      <c r="F468" s="122">
        <v>0</v>
      </c>
      <c r="G468" s="123">
        <f>VLOOKUP(B468,'EQ - COM DES.'!$A$1:$K$538,10,FALSE)</f>
        <v>27.148</v>
      </c>
      <c r="H468" s="123">
        <f>VLOOKUP(B468,'EQ - COM DES.'!$A$1:$K$538,11,FALSE)</f>
        <v>25.1905</v>
      </c>
      <c r="J468" s="123">
        <f>ROUND((D468*E468*G468)+(D468*F468*H468),4)</f>
        <v>27.148</v>
      </c>
      <c r="K468" s="494">
        <f>SUMIF('8. Orçamento Com Des.'!$A$6:$A$136,A468,'8. Orçamento Com Des.'!$D$6:$D$136)</f>
        <v>21.124069002737762</v>
      </c>
      <c r="L468" s="492">
        <f>(D468*E468)</f>
        <v>1</v>
      </c>
      <c r="M468" s="492">
        <f>(D468*F468)</f>
        <v>0</v>
      </c>
      <c r="N468" s="496" t="str">
        <f>B468</f>
        <v>E9677</v>
      </c>
      <c r="O468" s="493">
        <f t="shared" si="62"/>
        <v>59.191104327918893</v>
      </c>
      <c r="P468" s="493">
        <f t="shared" si="62"/>
        <v>54.923144009593372</v>
      </c>
      <c r="Q468" s="491">
        <f>K468*((L468*O468)+(M468*P468))</f>
        <v>1250.3569721712086</v>
      </c>
    </row>
    <row r="469" spans="1:17">
      <c r="A469">
        <v>2306247</v>
      </c>
      <c r="B469" s="119" t="s">
        <v>431</v>
      </c>
      <c r="C469" s="120" t="s">
        <v>432</v>
      </c>
      <c r="D469" s="121">
        <v>0.40549000000000002</v>
      </c>
      <c r="E469" s="122">
        <v>1</v>
      </c>
      <c r="F469" s="122">
        <v>0</v>
      </c>
      <c r="G469" s="123">
        <f>VLOOKUP(B469,'EQ - COM DES.'!$A$1:$K$538,10,FALSE)</f>
        <v>0.71860000000000002</v>
      </c>
      <c r="H469" s="123">
        <f>VLOOKUP(B469,'EQ - COM DES.'!$A$1:$K$538,11,FALSE)</f>
        <v>0.48849999999999999</v>
      </c>
      <c r="J469" s="123">
        <f>ROUND((D469*E469*G469)+(D469*F469*H469),4)</f>
        <v>0.29139999999999999</v>
      </c>
      <c r="K469" s="494">
        <f>SUMIF('8. Orçamento Com Des.'!$A$6:$A$136,A469,'8. Orçamento Com Des.'!$D$6:$D$136)</f>
        <v>21.124069002737762</v>
      </c>
      <c r="L469" s="492">
        <f>(D469*E469)</f>
        <v>0.40549000000000002</v>
      </c>
      <c r="M469" s="492">
        <f>(D469*F469)</f>
        <v>0</v>
      </c>
      <c r="N469" s="496" t="str">
        <f>B469</f>
        <v>E9071</v>
      </c>
      <c r="O469" s="493">
        <f t="shared" si="62"/>
        <v>1.5667720484029217</v>
      </c>
      <c r="P469" s="493">
        <f t="shared" si="62"/>
        <v>1.065082306769868</v>
      </c>
      <c r="Q469" s="491">
        <f>K469*((L469*O469)+(M469*P469))</f>
        <v>13.420340683542157</v>
      </c>
    </row>
    <row r="470" spans="1:17" ht="15.75" thickBot="1">
      <c r="A470">
        <v>2306247</v>
      </c>
      <c r="B470" s="125"/>
      <c r="C470" s="104"/>
      <c r="D470" s="104"/>
      <c r="E470" s="104"/>
      <c r="F470" s="104"/>
      <c r="G470" s="104"/>
      <c r="H470" s="105" t="s">
        <v>433</v>
      </c>
      <c r="I470" s="104"/>
      <c r="J470" s="126">
        <f>SUM(J467:J469)</f>
        <v>56.608899999999998</v>
      </c>
      <c r="K470" s="494"/>
      <c r="L470" s="492"/>
      <c r="M470" s="492"/>
      <c r="N470" s="496"/>
      <c r="O470" s="493"/>
      <c r="P470" s="493"/>
      <c r="Q470" s="491"/>
    </row>
    <row r="471" spans="1:17" ht="15.75" thickBot="1">
      <c r="A471">
        <v>2306247</v>
      </c>
      <c r="B471" s="127" t="s">
        <v>435</v>
      </c>
      <c r="C471" s="104"/>
      <c r="D471" s="103" t="s">
        <v>212</v>
      </c>
      <c r="E471" s="103" t="s">
        <v>436</v>
      </c>
      <c r="F471" s="104"/>
      <c r="G471" s="103" t="s">
        <v>407</v>
      </c>
      <c r="H471" s="146" t="s">
        <v>437</v>
      </c>
      <c r="I471" s="146"/>
      <c r="J471" s="147"/>
      <c r="K471" s="494"/>
      <c r="L471" s="492"/>
      <c r="M471" s="492"/>
      <c r="N471" s="496"/>
      <c r="O471" s="493"/>
      <c r="P471" s="493"/>
      <c r="Q471" s="491"/>
    </row>
    <row r="472" spans="1:17">
      <c r="A472">
        <v>2306247</v>
      </c>
      <c r="B472" s="119" t="s">
        <v>438</v>
      </c>
      <c r="C472" s="120" t="s">
        <v>439</v>
      </c>
      <c r="D472" s="121">
        <v>0.68691999999999998</v>
      </c>
      <c r="E472" s="128" t="s">
        <v>222</v>
      </c>
      <c r="G472" s="123">
        <f>VLOOKUP(B472,'MO - COM DES.'!$A$1:$G$106,6,FALSE)</f>
        <v>20.818100000000001</v>
      </c>
      <c r="J472" s="123">
        <f>ROUND(D472*G472,4)</f>
        <v>14.3004</v>
      </c>
      <c r="K472" s="494">
        <f>SUMIF('8. Orçamento Com Des.'!$A$6:$A$136,A472,'8. Orçamento Com Des.'!$D$6:$D$136)</f>
        <v>21.124069002737762</v>
      </c>
      <c r="L472" s="492">
        <f>D472</f>
        <v>0.68691999999999998</v>
      </c>
      <c r="M472" s="492"/>
      <c r="N472" s="496" t="str">
        <f>B472</f>
        <v>P9824</v>
      </c>
      <c r="O472" s="493">
        <f>G472/I463</f>
        <v>45.389948762673065</v>
      </c>
      <c r="P472" s="493"/>
      <c r="Q472" s="491">
        <f>K472*((L472*O472)+(M472*P472))</f>
        <v>658.63291582661589</v>
      </c>
    </row>
    <row r="473" spans="1:17">
      <c r="A473">
        <v>2306247</v>
      </c>
      <c r="B473" s="129"/>
      <c r="D473" s="145" t="s">
        <v>440</v>
      </c>
      <c r="E473" s="145"/>
      <c r="F473" s="145"/>
      <c r="G473" s="145"/>
      <c r="H473" s="145"/>
      <c r="J473" s="124">
        <f>J472</f>
        <v>14.3004</v>
      </c>
      <c r="K473" s="494"/>
      <c r="L473" s="492"/>
      <c r="M473" s="492"/>
      <c r="N473" s="496"/>
      <c r="O473" s="493"/>
      <c r="P473" s="493"/>
      <c r="Q473" s="491"/>
    </row>
    <row r="474" spans="1:17" ht="15.75" thickBot="1">
      <c r="A474">
        <v>2306247</v>
      </c>
      <c r="B474" s="125"/>
      <c r="C474" s="104"/>
      <c r="D474" s="146" t="s">
        <v>442</v>
      </c>
      <c r="E474" s="146"/>
      <c r="F474" s="146"/>
      <c r="G474" s="146"/>
      <c r="H474" s="146"/>
      <c r="I474" s="104"/>
      <c r="J474" s="130">
        <f>J470+J473</f>
        <v>70.909300000000002</v>
      </c>
      <c r="K474" s="494"/>
      <c r="L474" s="492"/>
      <c r="M474" s="492"/>
      <c r="N474" s="496"/>
      <c r="O474" s="493"/>
      <c r="P474" s="493"/>
      <c r="Q474" s="491"/>
    </row>
    <row r="475" spans="1:17">
      <c r="A475">
        <v>2306247</v>
      </c>
      <c r="B475" s="129"/>
      <c r="D475" s="145" t="s">
        <v>444</v>
      </c>
      <c r="E475" s="145"/>
      <c r="F475" s="145"/>
      <c r="G475" s="145"/>
      <c r="H475" s="145"/>
      <c r="J475" s="131">
        <f>J474/I463</f>
        <v>154.60438242668701</v>
      </c>
      <c r="K475" s="494"/>
      <c r="L475" s="492"/>
      <c r="M475" s="492"/>
      <c r="N475" s="496"/>
      <c r="O475" s="493"/>
      <c r="P475" s="493"/>
      <c r="Q475" s="491"/>
    </row>
    <row r="476" spans="1:17">
      <c r="A476">
        <v>2306247</v>
      </c>
      <c r="B476" s="129"/>
      <c r="H476" s="132" t="s">
        <v>445</v>
      </c>
      <c r="J476" s="133" t="s">
        <v>377</v>
      </c>
      <c r="K476" s="494"/>
      <c r="L476" s="492"/>
      <c r="M476" s="492"/>
      <c r="N476" s="496"/>
      <c r="O476" s="493"/>
      <c r="P476" s="493"/>
      <c r="Q476" s="491"/>
    </row>
    <row r="477" spans="1:17" ht="15.75" thickBot="1">
      <c r="A477">
        <v>2306247</v>
      </c>
      <c r="B477" s="125"/>
      <c r="C477" s="104"/>
      <c r="D477" s="104"/>
      <c r="E477" s="104"/>
      <c r="F477" s="104"/>
      <c r="G477" s="104"/>
      <c r="H477" s="105" t="s">
        <v>446</v>
      </c>
      <c r="I477" s="104"/>
      <c r="J477" s="130" t="s">
        <v>377</v>
      </c>
      <c r="K477" s="494"/>
      <c r="L477" s="492"/>
      <c r="M477" s="492"/>
      <c r="N477" s="496"/>
      <c r="O477" s="493"/>
      <c r="P477" s="493"/>
      <c r="Q477" s="491"/>
    </row>
    <row r="478" spans="1:17" ht="15.75" thickBot="1">
      <c r="A478">
        <v>2306247</v>
      </c>
      <c r="B478" s="127" t="s">
        <v>447</v>
      </c>
      <c r="C478" s="104"/>
      <c r="D478" s="103" t="s">
        <v>212</v>
      </c>
      <c r="E478" s="103" t="s">
        <v>436</v>
      </c>
      <c r="F478" s="104"/>
      <c r="G478" s="103" t="s">
        <v>448</v>
      </c>
      <c r="H478" s="146" t="s">
        <v>449</v>
      </c>
      <c r="I478" s="146"/>
      <c r="J478" s="147"/>
      <c r="K478" s="494"/>
      <c r="L478" s="492"/>
      <c r="M478" s="492"/>
      <c r="N478" s="496"/>
      <c r="O478" s="493"/>
      <c r="P478" s="493"/>
      <c r="Q478" s="491"/>
    </row>
    <row r="479" spans="1:17">
      <c r="A479">
        <v>2306247</v>
      </c>
      <c r="B479" s="119" t="s">
        <v>619</v>
      </c>
      <c r="C479" s="120" t="s">
        <v>620</v>
      </c>
      <c r="D479" s="121">
        <v>0.17799999999999999</v>
      </c>
      <c r="E479" s="128" t="s">
        <v>335</v>
      </c>
      <c r="G479" s="123">
        <f>VLOOKUP(B479,MATERIAL!$A$1:$D$1678,4,FALSE)</f>
        <v>445.637</v>
      </c>
      <c r="J479" s="123">
        <f>ROUND(D479*G479,4)</f>
        <v>79.323400000000007</v>
      </c>
      <c r="K479" s="494">
        <f>SUMIF('8. Orçamento Com Des.'!$A$6:$A$136,A479,'8. Orçamento Com Des.'!$D$6:$D$136)</f>
        <v>21.124069002737762</v>
      </c>
      <c r="L479" s="492">
        <f>D479</f>
        <v>0.17799999999999999</v>
      </c>
      <c r="M479" s="492"/>
      <c r="N479" s="496" t="str">
        <f>B479</f>
        <v>M1391</v>
      </c>
      <c r="O479" s="493">
        <f>G479</f>
        <v>445.637</v>
      </c>
      <c r="P479" s="493"/>
      <c r="Q479" s="491">
        <f>K479*((L479*O479)+(M479*P479))</f>
        <v>1675.6326793948026</v>
      </c>
    </row>
    <row r="480" spans="1:17" ht="15.75" thickBot="1">
      <c r="A480">
        <v>2306247</v>
      </c>
      <c r="B480" s="125"/>
      <c r="C480" s="104"/>
      <c r="D480" s="146" t="s">
        <v>459</v>
      </c>
      <c r="E480" s="146"/>
      <c r="F480" s="146"/>
      <c r="G480" s="146"/>
      <c r="H480" s="146"/>
      <c r="I480" s="104"/>
      <c r="J480" s="126">
        <f>J479</f>
        <v>79.323400000000007</v>
      </c>
      <c r="K480" s="494"/>
      <c r="L480" s="492"/>
      <c r="M480" s="492"/>
      <c r="N480" s="496"/>
      <c r="O480" s="493"/>
      <c r="P480" s="493"/>
      <c r="Q480" s="491"/>
    </row>
    <row r="481" spans="1:18" ht="15.75" thickBot="1">
      <c r="A481">
        <v>2306247</v>
      </c>
      <c r="B481" s="127" t="s">
        <v>460</v>
      </c>
      <c r="C481" s="104"/>
      <c r="D481" s="103" t="s">
        <v>212</v>
      </c>
      <c r="E481" s="103" t="s">
        <v>436</v>
      </c>
      <c r="F481" s="104"/>
      <c r="G481" s="103" t="s">
        <v>449</v>
      </c>
      <c r="H481" s="146" t="s">
        <v>449</v>
      </c>
      <c r="I481" s="146"/>
      <c r="J481" s="147"/>
      <c r="K481" s="494"/>
      <c r="L481" s="492"/>
      <c r="M481" s="492"/>
      <c r="N481" s="496"/>
      <c r="O481" s="493"/>
      <c r="P481" s="493"/>
      <c r="Q481" s="491"/>
    </row>
    <row r="482" spans="1:18" ht="15.75" thickBot="1">
      <c r="A482">
        <v>2306247</v>
      </c>
      <c r="B482" s="125"/>
      <c r="C482" s="104"/>
      <c r="D482" s="146" t="s">
        <v>461</v>
      </c>
      <c r="E482" s="146"/>
      <c r="F482" s="146"/>
      <c r="G482" s="146"/>
      <c r="H482" s="146"/>
      <c r="I482" s="104"/>
      <c r="J482" s="126"/>
      <c r="K482" s="494"/>
      <c r="L482" s="492"/>
      <c r="M482" s="492"/>
      <c r="N482" s="496"/>
      <c r="O482" s="493"/>
      <c r="P482" s="493"/>
      <c r="Q482" s="491"/>
    </row>
    <row r="483" spans="1:18" ht="15.75" thickBot="1">
      <c r="A483">
        <v>2306247</v>
      </c>
      <c r="B483" s="125"/>
      <c r="C483" s="104"/>
      <c r="D483" s="104"/>
      <c r="E483" s="104"/>
      <c r="F483" s="104"/>
      <c r="G483" s="104"/>
      <c r="H483" s="105" t="s">
        <v>462</v>
      </c>
      <c r="I483" s="104"/>
      <c r="J483" s="130">
        <f>J475+J480</f>
        <v>233.92778242668703</v>
      </c>
      <c r="K483" s="494"/>
      <c r="L483" s="492"/>
      <c r="M483" s="492"/>
      <c r="N483" s="496"/>
      <c r="O483" s="493"/>
      <c r="P483" s="493"/>
      <c r="Q483" s="491"/>
    </row>
    <row r="484" spans="1:18" ht="15.75" thickBot="1">
      <c r="A484">
        <v>2306247</v>
      </c>
      <c r="B484" s="127" t="s">
        <v>463</v>
      </c>
      <c r="C484" s="104"/>
      <c r="D484" s="103" t="s">
        <v>464</v>
      </c>
      <c r="E484" s="103" t="s">
        <v>212</v>
      </c>
      <c r="F484" s="103" t="s">
        <v>436</v>
      </c>
      <c r="G484" s="104"/>
      <c r="H484" s="103" t="s">
        <v>449</v>
      </c>
      <c r="I484" s="146" t="s">
        <v>449</v>
      </c>
      <c r="J484" s="147"/>
      <c r="K484" s="494"/>
      <c r="L484" s="492"/>
      <c r="M484" s="492"/>
      <c r="N484" s="496"/>
      <c r="O484" s="493"/>
      <c r="P484" s="493"/>
      <c r="Q484" s="491"/>
    </row>
    <row r="485" spans="1:18" ht="15.75" thickBot="1">
      <c r="A485">
        <v>2306247</v>
      </c>
      <c r="B485" s="125"/>
      <c r="C485" s="104"/>
      <c r="D485" s="146" t="s">
        <v>468</v>
      </c>
      <c r="E485" s="146"/>
      <c r="F485" s="146"/>
      <c r="G485" s="146"/>
      <c r="H485" s="146"/>
      <c r="I485" s="104"/>
      <c r="J485" s="130"/>
      <c r="K485" s="494"/>
      <c r="L485" s="492"/>
      <c r="M485" s="492"/>
      <c r="N485" s="496"/>
      <c r="O485" s="493"/>
      <c r="P485" s="493"/>
      <c r="Q485" s="491"/>
    </row>
    <row r="486" spans="1:18" ht="15.75" thickBot="1">
      <c r="A486">
        <v>2306247</v>
      </c>
      <c r="B486" s="148" t="s">
        <v>469</v>
      </c>
      <c r="C486" s="146"/>
      <c r="D486" s="146" t="s">
        <v>212</v>
      </c>
      <c r="E486" s="146" t="s">
        <v>436</v>
      </c>
      <c r="F486" s="146" t="s">
        <v>470</v>
      </c>
      <c r="G486" s="146"/>
      <c r="H486" s="146"/>
      <c r="I486" s="239"/>
      <c r="J486" s="147" t="s">
        <v>449</v>
      </c>
      <c r="K486" s="494"/>
      <c r="L486" s="492"/>
      <c r="M486" s="492"/>
      <c r="N486" s="496"/>
      <c r="O486" s="493"/>
      <c r="P486" s="493"/>
      <c r="Q486" s="491"/>
    </row>
    <row r="487" spans="1:18" ht="15.75" thickBot="1">
      <c r="A487">
        <v>2306247</v>
      </c>
      <c r="B487" s="148"/>
      <c r="C487" s="146"/>
      <c r="D487" s="146"/>
      <c r="E487" s="146"/>
      <c r="F487" s="103" t="s">
        <v>471</v>
      </c>
      <c r="G487" s="103" t="s">
        <v>472</v>
      </c>
      <c r="H487" s="103" t="s">
        <v>473</v>
      </c>
      <c r="I487" s="104"/>
      <c r="J487" s="147"/>
      <c r="K487" s="494"/>
      <c r="L487" s="492"/>
      <c r="M487" s="492"/>
      <c r="N487" s="496"/>
      <c r="O487" s="493"/>
      <c r="P487" s="493"/>
      <c r="Q487" s="491"/>
    </row>
    <row r="488" spans="1:18">
      <c r="A488">
        <v>2306247</v>
      </c>
      <c r="B488" s="129"/>
      <c r="D488" s="145" t="s">
        <v>480</v>
      </c>
      <c r="E488" s="145"/>
      <c r="F488" s="145"/>
      <c r="G488" s="145"/>
      <c r="H488" s="145"/>
      <c r="J488" s="111"/>
      <c r="K488" s="494"/>
      <c r="L488" s="492"/>
      <c r="M488" s="492"/>
      <c r="N488" s="496"/>
      <c r="O488" s="493"/>
      <c r="P488" s="493"/>
      <c r="Q488" s="491"/>
    </row>
    <row r="489" spans="1:18" ht="15.75" thickBot="1">
      <c r="A489">
        <v>2306247</v>
      </c>
      <c r="B489" s="140"/>
      <c r="C489" s="137"/>
      <c r="D489" s="137"/>
      <c r="E489" s="137"/>
      <c r="F489" s="152" t="s">
        <v>481</v>
      </c>
      <c r="G489" s="152"/>
      <c r="H489" s="152"/>
      <c r="I489" s="137"/>
      <c r="J489" s="141">
        <f>J483</f>
        <v>233.92778242668703</v>
      </c>
      <c r="K489" s="178"/>
      <c r="L489" s="179"/>
      <c r="M489" s="179"/>
      <c r="N489" s="179"/>
      <c r="O489" s="179"/>
      <c r="P489" s="180"/>
      <c r="R489" s="177">
        <f>ROUND((SUM(Q467:Q488)/K467),2)</f>
        <v>233.93</v>
      </c>
    </row>
    <row r="490" spans="1:18" ht="16.5" thickTop="1" thickBot="1">
      <c r="A490" s="157"/>
      <c r="B490" s="157"/>
      <c r="C490" s="157"/>
      <c r="D490" s="157"/>
      <c r="E490" s="157"/>
      <c r="F490" s="157"/>
      <c r="G490" s="157"/>
      <c r="H490" s="157"/>
      <c r="I490" s="157"/>
      <c r="J490" s="157"/>
      <c r="R490" s="101">
        <f>SUM(Q467:Q488)</f>
        <v>4941.5042201340766</v>
      </c>
    </row>
    <row r="491" spans="1:18">
      <c r="A491">
        <v>2306248</v>
      </c>
      <c r="B491" s="158"/>
      <c r="C491" s="159"/>
      <c r="D491" s="159"/>
      <c r="E491" s="159"/>
      <c r="F491" s="159"/>
      <c r="G491" s="159"/>
      <c r="H491" s="159"/>
      <c r="I491" s="159"/>
      <c r="J491" s="160"/>
    </row>
    <row r="492" spans="1:18">
      <c r="A492">
        <v>2306248</v>
      </c>
      <c r="B492" s="129"/>
      <c r="J492" s="111"/>
    </row>
    <row r="493" spans="1:18" ht="23.25" thickBot="1">
      <c r="A493">
        <v>2306248</v>
      </c>
      <c r="B493" s="161" t="s">
        <v>395</v>
      </c>
      <c r="C493" s="104"/>
      <c r="D493" s="104"/>
      <c r="E493" s="104"/>
      <c r="F493" s="104"/>
      <c r="G493" s="104"/>
      <c r="H493" s="104"/>
      <c r="I493" s="104"/>
      <c r="J493" s="162" t="s">
        <v>396</v>
      </c>
    </row>
    <row r="494" spans="1:18" ht="18">
      <c r="A494">
        <v>2306248</v>
      </c>
      <c r="B494" s="109" t="s">
        <v>397</v>
      </c>
      <c r="E494" s="110" t="s">
        <v>398</v>
      </c>
      <c r="J494" s="111"/>
    </row>
    <row r="495" spans="1:18" ht="15.75">
      <c r="A495">
        <v>2306248</v>
      </c>
      <c r="B495" s="112" t="s">
        <v>400</v>
      </c>
      <c r="E495" s="383">
        <v>45748</v>
      </c>
      <c r="H495" s="113" t="s">
        <v>401</v>
      </c>
      <c r="I495" s="114">
        <v>0.15457000000000001</v>
      </c>
      <c r="J495" s="115" t="s">
        <v>351</v>
      </c>
    </row>
    <row r="496" spans="1:18" ht="16.5" thickBot="1">
      <c r="A496">
        <v>2306248</v>
      </c>
      <c r="B496" s="116">
        <v>2306248</v>
      </c>
      <c r="C496" s="149" t="s">
        <v>434</v>
      </c>
      <c r="D496" s="149"/>
      <c r="E496" s="149"/>
      <c r="F496" s="149"/>
      <c r="G496" s="149"/>
      <c r="H496" s="149"/>
      <c r="I496" s="150" t="s">
        <v>404</v>
      </c>
      <c r="J496" s="151"/>
    </row>
    <row r="497" spans="1:17" ht="15.75" thickBot="1">
      <c r="A497">
        <v>2306248</v>
      </c>
      <c r="B497" s="148" t="s">
        <v>405</v>
      </c>
      <c r="C497" s="146"/>
      <c r="D497" s="146" t="s">
        <v>212</v>
      </c>
      <c r="E497" s="146" t="s">
        <v>406</v>
      </c>
      <c r="F497" s="146"/>
      <c r="G497" s="146" t="s">
        <v>407</v>
      </c>
      <c r="H497" s="146"/>
      <c r="I497" s="239"/>
      <c r="J497" s="240" t="s">
        <v>408</v>
      </c>
      <c r="K497" s="589" t="s">
        <v>276</v>
      </c>
      <c r="L497" s="590"/>
      <c r="M497" s="591"/>
      <c r="N497" s="592" t="s">
        <v>409</v>
      </c>
      <c r="O497" s="594" t="s">
        <v>410</v>
      </c>
      <c r="P497" s="595"/>
      <c r="Q497" s="598" t="s">
        <v>411</v>
      </c>
    </row>
    <row r="498" spans="1:17" ht="15.75" thickBot="1">
      <c r="A498">
        <v>2306248</v>
      </c>
      <c r="B498" s="148"/>
      <c r="C498" s="146"/>
      <c r="D498" s="146"/>
      <c r="E498" s="103" t="s">
        <v>412</v>
      </c>
      <c r="F498" s="103" t="s">
        <v>413</v>
      </c>
      <c r="G498" s="103" t="s">
        <v>414</v>
      </c>
      <c r="H498" s="103" t="s">
        <v>415</v>
      </c>
      <c r="I498" s="104"/>
      <c r="J498" s="118" t="s">
        <v>416</v>
      </c>
      <c r="K498" s="172" t="s">
        <v>417</v>
      </c>
      <c r="L498" s="600" t="s">
        <v>418</v>
      </c>
      <c r="M498" s="601"/>
      <c r="N498" s="593"/>
      <c r="O498" s="596"/>
      <c r="P498" s="597"/>
      <c r="Q498" s="599"/>
    </row>
    <row r="499" spans="1:17">
      <c r="A499">
        <v>2306248</v>
      </c>
      <c r="B499" s="119" t="s">
        <v>615</v>
      </c>
      <c r="C499" s="120" t="s">
        <v>616</v>
      </c>
      <c r="D499" s="121">
        <v>1</v>
      </c>
      <c r="E499" s="122">
        <v>1</v>
      </c>
      <c r="F499" s="122">
        <v>0</v>
      </c>
      <c r="G499" s="123">
        <f>VLOOKUP(B499,'EQ - COM DES.'!$A$1:$K$538,10,FALSE)</f>
        <v>29.169499999999999</v>
      </c>
      <c r="H499" s="123">
        <f>VLOOKUP(B499,'EQ - COM DES.'!$A$1:$K$538,11,FALSE)</f>
        <v>8.9801000000000002</v>
      </c>
      <c r="J499" s="123">
        <f>ROUND((D499*E499*G499)+(D499*F499*H499),4)</f>
        <v>29.169499999999999</v>
      </c>
      <c r="K499" s="494">
        <f>SUMIF('8. Orçamento Com Des.'!$A$6:$A$136,A499,'8. Orçamento Com Des.'!$D$6:$D$136)</f>
        <v>0</v>
      </c>
      <c r="L499" s="492">
        <f>(D499*E499)</f>
        <v>1</v>
      </c>
      <c r="M499" s="492">
        <f>(D499*F499)</f>
        <v>0</v>
      </c>
      <c r="N499" s="496" t="str">
        <f>B499</f>
        <v>E9640</v>
      </c>
      <c r="O499" s="493">
        <f t="shared" ref="O499:P501" si="63">(G499/$I$495)</f>
        <v>188.7138513294947</v>
      </c>
      <c r="P499" s="493">
        <f t="shared" si="63"/>
        <v>58.097302193181079</v>
      </c>
      <c r="Q499" s="491">
        <f>K499*((L499*O499)+(M499*P499))</f>
        <v>0</v>
      </c>
    </row>
    <row r="500" spans="1:17">
      <c r="A500">
        <v>2306248</v>
      </c>
      <c r="B500" s="119" t="s">
        <v>621</v>
      </c>
      <c r="C500" s="120" t="s">
        <v>622</v>
      </c>
      <c r="D500" s="121">
        <v>1</v>
      </c>
      <c r="E500" s="122">
        <v>1</v>
      </c>
      <c r="F500" s="122">
        <v>0</v>
      </c>
      <c r="G500" s="123">
        <f>VLOOKUP(B500,'EQ - COM DES.'!$A$1:$K$538,10,FALSE)</f>
        <v>27.5794</v>
      </c>
      <c r="H500" s="123">
        <f>VLOOKUP(B500,'EQ - COM DES.'!$A$1:$K$538,11,FALSE)</f>
        <v>25.428599999999999</v>
      </c>
      <c r="J500" s="123">
        <f>ROUND((D500*E500*G500)+(D500*F500*H500),4)</f>
        <v>27.5794</v>
      </c>
      <c r="K500" s="494">
        <f>SUMIF('8. Orçamento Com Des.'!$A$6:$A$136,A500,'8. Orçamento Com Des.'!$D$6:$D$136)</f>
        <v>0</v>
      </c>
      <c r="L500" s="492">
        <f>(D500*E500)</f>
        <v>1</v>
      </c>
      <c r="M500" s="492">
        <f>(D500*F500)</f>
        <v>0</v>
      </c>
      <c r="N500" s="496" t="str">
        <f>B500</f>
        <v>E9706</v>
      </c>
      <c r="O500" s="493">
        <f t="shared" si="63"/>
        <v>178.42660283366757</v>
      </c>
      <c r="P500" s="493">
        <f t="shared" si="63"/>
        <v>164.51187164391536</v>
      </c>
      <c r="Q500" s="491">
        <f>K500*((L500*O500)+(M500*P500))</f>
        <v>0</v>
      </c>
    </row>
    <row r="501" spans="1:17">
      <c r="A501">
        <v>2306248</v>
      </c>
      <c r="B501" s="119" t="s">
        <v>431</v>
      </c>
      <c r="C501" s="120" t="s">
        <v>432</v>
      </c>
      <c r="D501" s="121">
        <v>0.13664999999999999</v>
      </c>
      <c r="E501" s="122">
        <v>1</v>
      </c>
      <c r="F501" s="122">
        <v>0</v>
      </c>
      <c r="G501" s="123">
        <f>VLOOKUP(B501,'EQ - COM DES.'!$A$1:$K$538,10,FALSE)</f>
        <v>0.71860000000000002</v>
      </c>
      <c r="H501" s="123">
        <f>VLOOKUP(B501,'EQ - COM DES.'!$A$1:$K$538,11,FALSE)</f>
        <v>0.48849999999999999</v>
      </c>
      <c r="J501" s="123">
        <f>ROUND((D501*E501*G501)+(D501*F501*H501),4)</f>
        <v>9.8199999999999996E-2</v>
      </c>
      <c r="K501" s="494">
        <f>SUMIF('8. Orçamento Com Des.'!$A$6:$A$136,A501,'8. Orçamento Com Des.'!$D$6:$D$136)</f>
        <v>0</v>
      </c>
      <c r="L501" s="492">
        <f>(D501*E501)</f>
        <v>0.13664999999999999</v>
      </c>
      <c r="M501" s="492">
        <f>(D501*F501)</f>
        <v>0</v>
      </c>
      <c r="N501" s="496" t="str">
        <f>B501</f>
        <v>E9071</v>
      </c>
      <c r="O501" s="493">
        <f t="shared" si="63"/>
        <v>4.6490263311121174</v>
      </c>
      <c r="P501" s="493">
        <f t="shared" si="63"/>
        <v>3.1603804101701489</v>
      </c>
      <c r="Q501" s="491">
        <f>K501*((L501*O501)+(M501*P501))</f>
        <v>0</v>
      </c>
    </row>
    <row r="502" spans="1:17" ht="15.75" thickBot="1">
      <c r="A502">
        <v>2306248</v>
      </c>
      <c r="B502" s="125"/>
      <c r="C502" s="104"/>
      <c r="D502" s="104"/>
      <c r="E502" s="104"/>
      <c r="F502" s="104"/>
      <c r="G502" s="104"/>
      <c r="H502" s="105" t="s">
        <v>433</v>
      </c>
      <c r="I502" s="104"/>
      <c r="J502" s="126">
        <f>SUM(J499:J501)</f>
        <v>56.847099999999998</v>
      </c>
      <c r="K502" s="494"/>
      <c r="L502" s="492"/>
      <c r="M502" s="492"/>
      <c r="N502" s="496"/>
      <c r="O502" s="493"/>
      <c r="P502" s="493"/>
      <c r="Q502" s="491"/>
    </row>
    <row r="503" spans="1:17" ht="15.75" thickBot="1">
      <c r="A503">
        <v>2306248</v>
      </c>
      <c r="B503" s="127" t="s">
        <v>435</v>
      </c>
      <c r="C503" s="104"/>
      <c r="D503" s="103" t="s">
        <v>212</v>
      </c>
      <c r="E503" s="103" t="s">
        <v>436</v>
      </c>
      <c r="F503" s="104"/>
      <c r="G503" s="103" t="s">
        <v>407</v>
      </c>
      <c r="H503" s="146" t="s">
        <v>437</v>
      </c>
      <c r="I503" s="146"/>
      <c r="J503" s="147"/>
      <c r="K503" s="494"/>
      <c r="L503" s="492"/>
      <c r="M503" s="492"/>
      <c r="N503" s="496"/>
      <c r="O503" s="493"/>
      <c r="P503" s="493"/>
      <c r="Q503" s="491"/>
    </row>
    <row r="504" spans="1:17">
      <c r="A504">
        <v>2306248</v>
      </c>
      <c r="B504" s="119" t="s">
        <v>438</v>
      </c>
      <c r="C504" s="120" t="s">
        <v>439</v>
      </c>
      <c r="D504" s="121">
        <v>0.23150000000000001</v>
      </c>
      <c r="E504" s="128" t="s">
        <v>222</v>
      </c>
      <c r="G504" s="123">
        <f>VLOOKUP(B504,'MO - COM DES.'!$A$1:$G$106,6,FALSE)</f>
        <v>20.818100000000001</v>
      </c>
      <c r="J504" s="123">
        <f>ROUND(D504*G504,4)</f>
        <v>4.8193999999999999</v>
      </c>
      <c r="K504" s="494">
        <f>SUMIF('8. Orçamento Com Des.'!$A$6:$A$136,A504,'8. Orçamento Com Des.'!$D$6:$D$136)</f>
        <v>0</v>
      </c>
      <c r="L504" s="492">
        <f>D504</f>
        <v>0.23150000000000001</v>
      </c>
      <c r="M504" s="492"/>
      <c r="N504" s="496" t="str">
        <f>B504</f>
        <v>P9824</v>
      </c>
      <c r="O504" s="493">
        <f>G504/I495</f>
        <v>134.68396195898299</v>
      </c>
      <c r="P504" s="493"/>
      <c r="Q504" s="491">
        <f>K504*L504*O504</f>
        <v>0</v>
      </c>
    </row>
    <row r="505" spans="1:17">
      <c r="A505">
        <v>2306248</v>
      </c>
      <c r="B505" s="129"/>
      <c r="D505" s="145" t="s">
        <v>440</v>
      </c>
      <c r="E505" s="145"/>
      <c r="F505" s="145"/>
      <c r="G505" s="145"/>
      <c r="H505" s="145"/>
      <c r="J505" s="124">
        <f>J504</f>
        <v>4.8193999999999999</v>
      </c>
      <c r="K505" s="494"/>
      <c r="L505" s="492"/>
      <c r="M505" s="492"/>
      <c r="N505" s="496"/>
      <c r="O505" s="493"/>
      <c r="P505" s="493"/>
      <c r="Q505" s="491"/>
    </row>
    <row r="506" spans="1:17" ht="15.75" thickBot="1">
      <c r="A506">
        <v>2306248</v>
      </c>
      <c r="B506" s="125"/>
      <c r="C506" s="104"/>
      <c r="D506" s="146" t="s">
        <v>442</v>
      </c>
      <c r="E506" s="146"/>
      <c r="F506" s="146"/>
      <c r="G506" s="146"/>
      <c r="H506" s="146"/>
      <c r="I506" s="104"/>
      <c r="J506" s="130">
        <f>J502+J505</f>
        <v>61.666499999999999</v>
      </c>
      <c r="K506" s="494"/>
      <c r="L506" s="492"/>
      <c r="M506" s="492"/>
      <c r="N506" s="496"/>
      <c r="O506" s="493"/>
      <c r="P506" s="493"/>
      <c r="Q506" s="491"/>
    </row>
    <row r="507" spans="1:17">
      <c r="A507">
        <v>2306248</v>
      </c>
      <c r="B507" s="129"/>
      <c r="D507" s="145" t="s">
        <v>444</v>
      </c>
      <c r="E507" s="145"/>
      <c r="F507" s="145"/>
      <c r="G507" s="145"/>
      <c r="H507" s="145"/>
      <c r="J507" s="131">
        <f>J506/I495</f>
        <v>398.95516594423236</v>
      </c>
      <c r="K507" s="494"/>
      <c r="L507" s="492"/>
      <c r="M507" s="492"/>
      <c r="N507" s="496"/>
      <c r="O507" s="493"/>
      <c r="P507" s="493"/>
      <c r="Q507" s="491"/>
    </row>
    <row r="508" spans="1:17">
      <c r="A508">
        <v>2306248</v>
      </c>
      <c r="B508" s="129"/>
      <c r="H508" s="132" t="s">
        <v>445</v>
      </c>
      <c r="J508" s="133" t="s">
        <v>377</v>
      </c>
      <c r="K508" s="494"/>
      <c r="L508" s="492"/>
      <c r="M508" s="492"/>
      <c r="N508" s="496"/>
      <c r="O508" s="493"/>
      <c r="P508" s="493"/>
      <c r="Q508" s="491"/>
    </row>
    <row r="509" spans="1:17" ht="15.75" thickBot="1">
      <c r="A509">
        <v>2306248</v>
      </c>
      <c r="B509" s="125"/>
      <c r="C509" s="104"/>
      <c r="D509" s="104"/>
      <c r="E509" s="104"/>
      <c r="F509" s="104"/>
      <c r="G509" s="104"/>
      <c r="H509" s="105" t="s">
        <v>446</v>
      </c>
      <c r="I509" s="104"/>
      <c r="J509" s="130" t="s">
        <v>377</v>
      </c>
      <c r="K509" s="494"/>
      <c r="L509" s="492"/>
      <c r="M509" s="492"/>
      <c r="N509" s="496"/>
      <c r="O509" s="493"/>
      <c r="P509" s="493"/>
      <c r="Q509" s="491"/>
    </row>
    <row r="510" spans="1:17" ht="15.75" thickBot="1">
      <c r="A510">
        <v>2306248</v>
      </c>
      <c r="B510" s="127" t="s">
        <v>447</v>
      </c>
      <c r="C510" s="104"/>
      <c r="D510" s="103" t="s">
        <v>212</v>
      </c>
      <c r="E510" s="103" t="s">
        <v>436</v>
      </c>
      <c r="F510" s="104"/>
      <c r="G510" s="103" t="s">
        <v>448</v>
      </c>
      <c r="H510" s="146" t="s">
        <v>449</v>
      </c>
      <c r="I510" s="146"/>
      <c r="J510" s="147"/>
      <c r="K510" s="494"/>
      <c r="L510" s="492"/>
      <c r="M510" s="492"/>
      <c r="N510" s="496"/>
      <c r="O510" s="493"/>
      <c r="P510" s="493"/>
      <c r="Q510" s="491"/>
    </row>
    <row r="511" spans="1:17">
      <c r="A511">
        <v>2306248</v>
      </c>
      <c r="B511" s="119" t="s">
        <v>623</v>
      </c>
      <c r="C511" s="120" t="s">
        <v>624</v>
      </c>
      <c r="D511" s="121">
        <v>0.17799999999999999</v>
      </c>
      <c r="E511" s="128" t="s">
        <v>335</v>
      </c>
      <c r="G511" s="123">
        <f>VLOOKUP(B511,MATERIAL!$A$1:$D$1678,4,FALSE)</f>
        <v>790.13009999999997</v>
      </c>
      <c r="J511" s="123">
        <f>ROUND(D511*G511,4)</f>
        <v>140.64320000000001</v>
      </c>
      <c r="K511" s="494">
        <f>SUMIF('8. Orçamento Com Des.'!$A$6:$A$136,A511,'8. Orçamento Com Des.'!$D$6:$D$136)</f>
        <v>0</v>
      </c>
      <c r="L511" s="492">
        <f>D511</f>
        <v>0.17799999999999999</v>
      </c>
      <c r="M511" s="492"/>
      <c r="N511" s="496" t="str">
        <f>B511</f>
        <v>M0601</v>
      </c>
      <c r="O511" s="493">
        <f>G511</f>
        <v>790.13009999999997</v>
      </c>
      <c r="P511" s="493"/>
      <c r="Q511" s="491">
        <f>K511*L511*O511</f>
        <v>0</v>
      </c>
    </row>
    <row r="512" spans="1:17" ht="15.75" thickBot="1">
      <c r="A512">
        <v>2306248</v>
      </c>
      <c r="B512" s="125"/>
      <c r="C512" s="104"/>
      <c r="D512" s="146" t="s">
        <v>459</v>
      </c>
      <c r="E512" s="146"/>
      <c r="F512" s="146"/>
      <c r="G512" s="146"/>
      <c r="H512" s="146"/>
      <c r="I512" s="104"/>
      <c r="J512" s="126">
        <f>J511</f>
        <v>140.64320000000001</v>
      </c>
      <c r="K512" s="494"/>
      <c r="L512" s="492"/>
      <c r="M512" s="492"/>
      <c r="N512" s="496"/>
      <c r="O512" s="493"/>
      <c r="P512" s="493"/>
      <c r="Q512" s="491"/>
    </row>
    <row r="513" spans="1:18" ht="15.75" thickBot="1">
      <c r="A513">
        <v>2306248</v>
      </c>
      <c r="B513" s="127" t="s">
        <v>460</v>
      </c>
      <c r="C513" s="104"/>
      <c r="D513" s="103" t="s">
        <v>212</v>
      </c>
      <c r="E513" s="103" t="s">
        <v>436</v>
      </c>
      <c r="F513" s="104"/>
      <c r="G513" s="103" t="s">
        <v>449</v>
      </c>
      <c r="H513" s="146" t="s">
        <v>449</v>
      </c>
      <c r="I513" s="146"/>
      <c r="J513" s="147"/>
      <c r="K513" s="494"/>
      <c r="L513" s="492"/>
      <c r="M513" s="492"/>
      <c r="N513" s="496"/>
      <c r="O513" s="493"/>
      <c r="P513" s="493"/>
      <c r="Q513" s="491"/>
    </row>
    <row r="514" spans="1:18" ht="15.75" thickBot="1">
      <c r="A514">
        <v>2306248</v>
      </c>
      <c r="B514" s="125"/>
      <c r="C514" s="104"/>
      <c r="D514" s="146" t="s">
        <v>461</v>
      </c>
      <c r="E514" s="146"/>
      <c r="F514" s="146"/>
      <c r="G514" s="146"/>
      <c r="H514" s="146"/>
      <c r="I514" s="104"/>
      <c r="J514" s="126"/>
      <c r="K514" s="494"/>
      <c r="L514" s="492"/>
      <c r="M514" s="492"/>
      <c r="N514" s="496"/>
      <c r="O514" s="493"/>
      <c r="P514" s="493"/>
      <c r="Q514" s="491"/>
    </row>
    <row r="515" spans="1:18" ht="15.75" thickBot="1">
      <c r="A515">
        <v>2306248</v>
      </c>
      <c r="B515" s="125"/>
      <c r="C515" s="104"/>
      <c r="D515" s="104"/>
      <c r="E515" s="104"/>
      <c r="F515" s="104"/>
      <c r="G515" s="104"/>
      <c r="H515" s="105" t="s">
        <v>462</v>
      </c>
      <c r="I515" s="104"/>
      <c r="J515" s="130">
        <f>J507+J512</f>
        <v>539.59836594423234</v>
      </c>
      <c r="K515" s="494"/>
      <c r="L515" s="492"/>
      <c r="M515" s="492"/>
      <c r="N515" s="496"/>
      <c r="O515" s="493"/>
      <c r="P515" s="493"/>
      <c r="Q515" s="491"/>
    </row>
    <row r="516" spans="1:18" ht="15.75" thickBot="1">
      <c r="A516">
        <v>2306248</v>
      </c>
      <c r="B516" s="127" t="s">
        <v>463</v>
      </c>
      <c r="C516" s="104"/>
      <c r="D516" s="103" t="s">
        <v>464</v>
      </c>
      <c r="E516" s="103" t="s">
        <v>212</v>
      </c>
      <c r="F516" s="103" t="s">
        <v>436</v>
      </c>
      <c r="G516" s="104"/>
      <c r="H516" s="103" t="s">
        <v>449</v>
      </c>
      <c r="I516" s="146" t="s">
        <v>449</v>
      </c>
      <c r="J516" s="147"/>
      <c r="K516" s="494"/>
      <c r="L516" s="492"/>
      <c r="M516" s="492"/>
      <c r="N516" s="496"/>
      <c r="O516" s="493"/>
      <c r="P516" s="493"/>
      <c r="Q516" s="491"/>
    </row>
    <row r="517" spans="1:18" ht="15.75" thickBot="1">
      <c r="A517">
        <v>2306248</v>
      </c>
      <c r="B517" s="125"/>
      <c r="C517" s="104"/>
      <c r="D517" s="146" t="s">
        <v>468</v>
      </c>
      <c r="E517" s="146"/>
      <c r="F517" s="146"/>
      <c r="G517" s="146"/>
      <c r="H517" s="146"/>
      <c r="I517" s="104"/>
      <c r="J517" s="130"/>
      <c r="K517" s="494"/>
      <c r="L517" s="492"/>
      <c r="M517" s="492"/>
      <c r="N517" s="496"/>
      <c r="O517" s="493"/>
      <c r="P517" s="493"/>
      <c r="Q517" s="491"/>
    </row>
    <row r="518" spans="1:18" ht="15.75" thickBot="1">
      <c r="A518">
        <v>2306248</v>
      </c>
      <c r="B518" s="148" t="s">
        <v>469</v>
      </c>
      <c r="C518" s="146"/>
      <c r="D518" s="146" t="s">
        <v>212</v>
      </c>
      <c r="E518" s="146" t="s">
        <v>436</v>
      </c>
      <c r="F518" s="146" t="s">
        <v>470</v>
      </c>
      <c r="G518" s="146"/>
      <c r="H518" s="146"/>
      <c r="I518" s="239"/>
      <c r="J518" s="147" t="s">
        <v>449</v>
      </c>
      <c r="K518" s="494"/>
      <c r="L518" s="492"/>
      <c r="M518" s="492"/>
      <c r="N518" s="496"/>
      <c r="O518" s="493"/>
      <c r="P518" s="493"/>
      <c r="Q518" s="491"/>
    </row>
    <row r="519" spans="1:18" ht="15.75" thickBot="1">
      <c r="A519">
        <v>2306248</v>
      </c>
      <c r="B519" s="148"/>
      <c r="C519" s="146"/>
      <c r="D519" s="146"/>
      <c r="E519" s="146"/>
      <c r="F519" s="103" t="s">
        <v>471</v>
      </c>
      <c r="G519" s="103" t="s">
        <v>472</v>
      </c>
      <c r="H519" s="103" t="s">
        <v>473</v>
      </c>
      <c r="I519" s="104"/>
      <c r="J519" s="147"/>
      <c r="K519" s="494"/>
      <c r="L519" s="492"/>
      <c r="M519" s="492"/>
      <c r="N519" s="496"/>
      <c r="O519" s="493"/>
      <c r="P519" s="493"/>
      <c r="Q519" s="491"/>
    </row>
    <row r="520" spans="1:18">
      <c r="A520">
        <v>2306248</v>
      </c>
      <c r="B520" s="129"/>
      <c r="D520" s="145" t="s">
        <v>480</v>
      </c>
      <c r="E520" s="145"/>
      <c r="F520" s="145"/>
      <c r="G520" s="145"/>
      <c r="H520" s="145"/>
      <c r="J520" s="111"/>
      <c r="K520" s="494"/>
      <c r="L520" s="492"/>
      <c r="M520" s="492"/>
      <c r="N520" s="496"/>
      <c r="O520" s="493"/>
      <c r="P520" s="493"/>
      <c r="Q520" s="491"/>
    </row>
    <row r="521" spans="1:18" ht="15.75" thickBot="1">
      <c r="A521">
        <v>2306248</v>
      </c>
      <c r="B521" s="125"/>
      <c r="C521" s="104"/>
      <c r="D521" s="104"/>
      <c r="E521" s="104"/>
      <c r="F521" s="146" t="s">
        <v>481</v>
      </c>
      <c r="G521" s="146"/>
      <c r="H521" s="146"/>
      <c r="I521" s="104"/>
      <c r="J521" s="134">
        <f>J515</f>
        <v>539.59836594423234</v>
      </c>
      <c r="K521" s="178"/>
      <c r="L521" s="179"/>
      <c r="M521" s="179"/>
      <c r="N521" s="179"/>
      <c r="O521" s="179"/>
      <c r="P521" s="180"/>
      <c r="R521" s="177">
        <f>ROUND((SUM(Q502:Q520)/$K$116),2)</f>
        <v>0</v>
      </c>
    </row>
    <row r="522" spans="1:18" ht="15.75" thickBot="1">
      <c r="A522" s="157"/>
      <c r="B522" s="157"/>
      <c r="C522" s="157"/>
      <c r="D522" s="157"/>
      <c r="E522" s="157"/>
      <c r="F522" s="157"/>
      <c r="G522" s="157"/>
      <c r="H522" s="157"/>
      <c r="I522" s="157"/>
      <c r="J522" s="157"/>
      <c r="R522" s="101">
        <f>SUM(Q499:Q520)</f>
        <v>0</v>
      </c>
    </row>
    <row r="523" spans="1:18" ht="23.25" thickBot="1">
      <c r="A523">
        <v>2306066</v>
      </c>
      <c r="B523" s="106" t="s">
        <v>395</v>
      </c>
      <c r="C523" s="107"/>
      <c r="D523" s="107"/>
      <c r="E523" s="107"/>
      <c r="F523" s="107"/>
      <c r="G523" s="107"/>
      <c r="H523" s="107"/>
      <c r="I523" s="107"/>
      <c r="J523" s="108" t="s">
        <v>396</v>
      </c>
    </row>
    <row r="524" spans="1:18" ht="18.75" thickTop="1">
      <c r="A524">
        <v>2306066</v>
      </c>
      <c r="B524" s="109" t="s">
        <v>397</v>
      </c>
      <c r="E524" s="110" t="s">
        <v>398</v>
      </c>
      <c r="J524" s="111"/>
    </row>
    <row r="525" spans="1:18" ht="15.75">
      <c r="A525">
        <v>2306066</v>
      </c>
      <c r="B525" s="112" t="s">
        <v>400</v>
      </c>
      <c r="E525" s="383">
        <v>45748</v>
      </c>
      <c r="H525" s="113" t="s">
        <v>401</v>
      </c>
      <c r="I525" s="114">
        <v>3.1539999999999999</v>
      </c>
      <c r="J525" s="115" t="s">
        <v>346</v>
      </c>
    </row>
    <row r="526" spans="1:18" ht="16.5" thickBot="1">
      <c r="A526">
        <v>2306066</v>
      </c>
      <c r="B526" s="116">
        <v>2306066</v>
      </c>
      <c r="C526" s="149" t="s">
        <v>625</v>
      </c>
      <c r="D526" s="149"/>
      <c r="E526" s="149"/>
      <c r="F526" s="149"/>
      <c r="G526" s="149"/>
      <c r="H526" s="149"/>
      <c r="I526" s="150" t="s">
        <v>404</v>
      </c>
      <c r="J526" s="151"/>
    </row>
    <row r="527" spans="1:18" ht="15.75" thickBot="1">
      <c r="A527">
        <v>2306066</v>
      </c>
      <c r="B527" s="148" t="s">
        <v>405</v>
      </c>
      <c r="C527" s="146"/>
      <c r="D527" s="146" t="s">
        <v>212</v>
      </c>
      <c r="E527" s="146" t="s">
        <v>406</v>
      </c>
      <c r="F527" s="146"/>
      <c r="G527" s="146" t="s">
        <v>407</v>
      </c>
      <c r="H527" s="146"/>
      <c r="I527" s="239"/>
      <c r="J527" s="240" t="s">
        <v>408</v>
      </c>
      <c r="K527" s="589" t="s">
        <v>276</v>
      </c>
      <c r="L527" s="590"/>
      <c r="M527" s="591"/>
      <c r="N527" s="592" t="s">
        <v>409</v>
      </c>
      <c r="O527" s="594" t="s">
        <v>410</v>
      </c>
      <c r="P527" s="595"/>
      <c r="Q527" s="598" t="s">
        <v>411</v>
      </c>
    </row>
    <row r="528" spans="1:18" ht="15.75" thickBot="1">
      <c r="A528">
        <v>2306066</v>
      </c>
      <c r="B528" s="148"/>
      <c r="C528" s="146"/>
      <c r="D528" s="146"/>
      <c r="E528" s="103" t="s">
        <v>412</v>
      </c>
      <c r="F528" s="103" t="s">
        <v>413</v>
      </c>
      <c r="G528" s="103" t="s">
        <v>414</v>
      </c>
      <c r="H528" s="103" t="s">
        <v>415</v>
      </c>
      <c r="I528" s="104"/>
      <c r="J528" s="118" t="s">
        <v>416</v>
      </c>
      <c r="K528" s="172" t="s">
        <v>417</v>
      </c>
      <c r="L528" s="600" t="s">
        <v>418</v>
      </c>
      <c r="M528" s="601"/>
      <c r="N528" s="593"/>
      <c r="O528" s="596"/>
      <c r="P528" s="597"/>
      <c r="Q528" s="599"/>
    </row>
    <row r="529" spans="1:17">
      <c r="A529">
        <v>2306066</v>
      </c>
      <c r="B529" s="119" t="s">
        <v>419</v>
      </c>
      <c r="C529" s="120" t="s">
        <v>420</v>
      </c>
      <c r="D529" s="121">
        <v>0.15962000000000001</v>
      </c>
      <c r="E529" s="122">
        <v>1</v>
      </c>
      <c r="F529" s="122">
        <v>0</v>
      </c>
      <c r="G529" s="123">
        <f>VLOOKUP(B529,'EQ - COM DES.'!$A$1:$K$538,10,FALSE)</f>
        <v>7.3845999999999998</v>
      </c>
      <c r="H529" s="123">
        <f>VLOOKUP(B529,'EQ - COM DES.'!$A$1:$K$538,11,FALSE)</f>
        <v>4.3170000000000002</v>
      </c>
      <c r="J529" s="123">
        <f t="shared" ref="J529:J534" si="64">ROUND((D529*E529*G529)+(D529*F529*H529),4)</f>
        <v>1.1787000000000001</v>
      </c>
      <c r="K529" s="494">
        <f>SUMIF('8. Orçamento Com Des.'!$A$6:$A$136,A529,'8. Orçamento Com Des.'!$D$6:$D$136)</f>
        <v>190</v>
      </c>
      <c r="L529" s="492">
        <f t="shared" ref="L529:L534" si="65">(D529*E529)</f>
        <v>0.15962000000000001</v>
      </c>
      <c r="M529" s="492">
        <f t="shared" ref="M529:M534" si="66">(D529*F529)</f>
        <v>0</v>
      </c>
      <c r="N529" s="496" t="str">
        <f t="shared" ref="N529:N534" si="67">B529</f>
        <v>E9750</v>
      </c>
      <c r="O529" s="493">
        <f t="shared" ref="O529:P534" si="68">(G529/$I$525)</f>
        <v>2.3413443246670895</v>
      </c>
      <c r="P529" s="493">
        <f t="shared" si="68"/>
        <v>1.3687381103360812</v>
      </c>
      <c r="Q529" s="491">
        <f t="shared" ref="Q529:Q534" si="69">K529*((L529*O529)+(M529*P529))</f>
        <v>71.007822409638564</v>
      </c>
    </row>
    <row r="530" spans="1:17">
      <c r="A530">
        <v>2306066</v>
      </c>
      <c r="B530" s="119" t="s">
        <v>421</v>
      </c>
      <c r="C530" s="120" t="s">
        <v>422</v>
      </c>
      <c r="D530" s="121">
        <v>1</v>
      </c>
      <c r="E530" s="122">
        <v>7.0000000000000007E-2</v>
      </c>
      <c r="F530" s="122">
        <v>0.93</v>
      </c>
      <c r="G530" s="123">
        <f>VLOOKUP(B530,'EQ - COM DES.'!$A$1:$K$538,10,FALSE)</f>
        <v>246.25489999999999</v>
      </c>
      <c r="H530" s="123">
        <f>VLOOKUP(B530,'EQ - COM DES.'!$A$1:$K$538,11,FALSE)</f>
        <v>66.513800000000003</v>
      </c>
      <c r="J530" s="123">
        <f t="shared" si="64"/>
        <v>79.095699999999994</v>
      </c>
      <c r="K530" s="494">
        <f>SUMIF('8. Orçamento Com Des.'!$A$6:$A$136,A530,'8. Orçamento Com Des.'!$D$6:$D$136)</f>
        <v>190</v>
      </c>
      <c r="L530" s="492">
        <f t="shared" si="65"/>
        <v>7.0000000000000007E-2</v>
      </c>
      <c r="M530" s="492">
        <f t="shared" si="66"/>
        <v>0.93</v>
      </c>
      <c r="N530" s="496" t="str">
        <f t="shared" si="67"/>
        <v>E9605</v>
      </c>
      <c r="O530" s="493">
        <f t="shared" si="68"/>
        <v>78.077013316423589</v>
      </c>
      <c r="P530" s="493">
        <f t="shared" si="68"/>
        <v>21.088712745719722</v>
      </c>
      <c r="Q530" s="491">
        <f t="shared" si="69"/>
        <v>4764.7998192771092</v>
      </c>
    </row>
    <row r="531" spans="1:17">
      <c r="A531">
        <v>2306066</v>
      </c>
      <c r="B531" s="119" t="s">
        <v>425</v>
      </c>
      <c r="C531" s="120" t="s">
        <v>426</v>
      </c>
      <c r="D531" s="121">
        <v>0.25830999999999998</v>
      </c>
      <c r="E531" s="122">
        <v>1</v>
      </c>
      <c r="F531" s="122">
        <v>0</v>
      </c>
      <c r="G531" s="123">
        <f>VLOOKUP(B531,'EQ - COM DES.'!$A$1:$K$538,10,FALSE)</f>
        <v>68.561000000000007</v>
      </c>
      <c r="H531" s="123">
        <f>VLOOKUP(B531,'EQ - COM DES.'!$A$1:$K$538,11,FALSE)</f>
        <v>7.8593999999999999</v>
      </c>
      <c r="J531" s="123">
        <f t="shared" si="64"/>
        <v>17.71</v>
      </c>
      <c r="K531" s="494">
        <f>SUMIF('8. Orçamento Com Des.'!$A$6:$A$136,A531,'8. Orçamento Com Des.'!$D$6:$D$136)</f>
        <v>190</v>
      </c>
      <c r="L531" s="492">
        <f t="shared" si="65"/>
        <v>0.25830999999999998</v>
      </c>
      <c r="M531" s="492">
        <f t="shared" si="66"/>
        <v>0</v>
      </c>
      <c r="N531" s="496" t="str">
        <f t="shared" si="67"/>
        <v>E9754</v>
      </c>
      <c r="O531" s="493">
        <f t="shared" si="68"/>
        <v>21.737793278376667</v>
      </c>
      <c r="P531" s="493">
        <f t="shared" si="68"/>
        <v>2.4918833227647434</v>
      </c>
      <c r="Q531" s="491">
        <f t="shared" si="69"/>
        <v>1066.8669825301206</v>
      </c>
    </row>
    <row r="532" spans="1:17">
      <c r="A532">
        <v>2306066</v>
      </c>
      <c r="B532" s="119" t="s">
        <v>427</v>
      </c>
      <c r="C532" s="120" t="s">
        <v>428</v>
      </c>
      <c r="D532" s="121">
        <v>0.25830999999999998</v>
      </c>
      <c r="E532" s="122">
        <v>1</v>
      </c>
      <c r="F532" s="122">
        <v>0</v>
      </c>
      <c r="G532" s="123">
        <f>VLOOKUP(B532,'EQ - COM DES.'!$A$1:$K$538,10,FALSE)</f>
        <v>28.344999999999999</v>
      </c>
      <c r="H532" s="123">
        <f>VLOOKUP(B532,'EQ - COM DES.'!$A$1:$K$538,11,FALSE)</f>
        <v>26.033300000000001</v>
      </c>
      <c r="J532" s="123">
        <f t="shared" si="64"/>
        <v>7.3217999999999996</v>
      </c>
      <c r="K532" s="494">
        <f>SUMIF('8. Orçamento Com Des.'!$A$6:$A$136,A532,'8. Orçamento Com Des.'!$D$6:$D$136)</f>
        <v>190</v>
      </c>
      <c r="L532" s="492">
        <f t="shared" si="65"/>
        <v>0.25830999999999998</v>
      </c>
      <c r="M532" s="492">
        <f t="shared" si="66"/>
        <v>0</v>
      </c>
      <c r="N532" s="496" t="str">
        <f t="shared" si="67"/>
        <v>E9694</v>
      </c>
      <c r="O532" s="493">
        <f t="shared" si="68"/>
        <v>8.9870006341154092</v>
      </c>
      <c r="P532" s="493">
        <f t="shared" si="68"/>
        <v>8.2540583386176287</v>
      </c>
      <c r="Q532" s="491">
        <f t="shared" si="69"/>
        <v>441.07210542168673</v>
      </c>
    </row>
    <row r="533" spans="1:17">
      <c r="A533">
        <v>2306066</v>
      </c>
      <c r="B533" s="119" t="s">
        <v>429</v>
      </c>
      <c r="C533" s="120" t="s">
        <v>430</v>
      </c>
      <c r="D533" s="121">
        <v>1</v>
      </c>
      <c r="E533" s="122">
        <v>1</v>
      </c>
      <c r="F533" s="122">
        <v>0</v>
      </c>
      <c r="G533" s="123">
        <f>VLOOKUP(B533,'EQ - COM DES.'!$A$1:$K$538,10,FALSE)</f>
        <v>336.37700000000001</v>
      </c>
      <c r="H533" s="123">
        <f>VLOOKUP(B533,'EQ - COM DES.'!$A$1:$K$538,11,FALSE)</f>
        <v>183.88669999999999</v>
      </c>
      <c r="J533" s="123">
        <f t="shared" si="64"/>
        <v>336.37700000000001</v>
      </c>
      <c r="K533" s="494">
        <f>SUMIF('8. Orçamento Com Des.'!$A$6:$A$136,A533,'8. Orçamento Com Des.'!$D$6:$D$136)</f>
        <v>190</v>
      </c>
      <c r="L533" s="492">
        <f t="shared" si="65"/>
        <v>1</v>
      </c>
      <c r="M533" s="492">
        <f t="shared" si="66"/>
        <v>0</v>
      </c>
      <c r="N533" s="496" t="str">
        <f t="shared" si="67"/>
        <v>E9642</v>
      </c>
      <c r="O533" s="493">
        <f t="shared" si="68"/>
        <v>106.65091946734306</v>
      </c>
      <c r="P533" s="493">
        <f t="shared" si="68"/>
        <v>58.30269499048827</v>
      </c>
      <c r="Q533" s="491">
        <f t="shared" si="69"/>
        <v>20263.674698795181</v>
      </c>
    </row>
    <row r="534" spans="1:17">
      <c r="A534">
        <v>2306066</v>
      </c>
      <c r="B534" s="119" t="s">
        <v>431</v>
      </c>
      <c r="C534" s="120" t="s">
        <v>432</v>
      </c>
      <c r="D534" s="121">
        <v>0.58779999999999999</v>
      </c>
      <c r="E534" s="122">
        <v>1</v>
      </c>
      <c r="F534" s="122">
        <v>0</v>
      </c>
      <c r="G534" s="123">
        <f>VLOOKUP(B534,'EQ - COM DES.'!$A$1:$K$538,10,FALSE)</f>
        <v>0.71860000000000002</v>
      </c>
      <c r="H534" s="123">
        <f>VLOOKUP(B534,'EQ - COM DES.'!$A$1:$K$538,11,FALSE)</f>
        <v>0.48849999999999999</v>
      </c>
      <c r="J534" s="123">
        <f t="shared" si="64"/>
        <v>0.4224</v>
      </c>
      <c r="K534" s="494">
        <f>SUMIF('8. Orçamento Com Des.'!$A$6:$A$136,A534,'8. Orçamento Com Des.'!$D$6:$D$136)</f>
        <v>190</v>
      </c>
      <c r="L534" s="492">
        <f t="shared" si="65"/>
        <v>0.58779999999999999</v>
      </c>
      <c r="M534" s="492">
        <f t="shared" si="66"/>
        <v>0</v>
      </c>
      <c r="N534" s="496" t="str">
        <f t="shared" si="67"/>
        <v>E9071</v>
      </c>
      <c r="O534" s="493">
        <f t="shared" si="68"/>
        <v>0.22783766645529488</v>
      </c>
      <c r="P534" s="493">
        <f t="shared" si="68"/>
        <v>0.15488268864933419</v>
      </c>
      <c r="Q534" s="491">
        <f t="shared" si="69"/>
        <v>25.445366265060244</v>
      </c>
    </row>
    <row r="535" spans="1:17" ht="15.75" thickBot="1">
      <c r="A535">
        <v>2306066</v>
      </c>
      <c r="B535" s="125"/>
      <c r="C535" s="104"/>
      <c r="D535" s="104"/>
      <c r="E535" s="104"/>
      <c r="F535" s="104"/>
      <c r="G535" s="104"/>
      <c r="H535" s="105" t="s">
        <v>433</v>
      </c>
      <c r="I535" s="104"/>
      <c r="J535" s="126">
        <f>SUM(J529:J534)</f>
        <v>442.10559999999998</v>
      </c>
      <c r="K535" s="494"/>
      <c r="L535" s="492"/>
      <c r="M535" s="492"/>
      <c r="N535" s="496"/>
      <c r="O535" s="493"/>
      <c r="P535" s="493"/>
      <c r="Q535" s="491"/>
    </row>
    <row r="536" spans="1:17" ht="15.75" thickBot="1">
      <c r="A536">
        <v>2306066</v>
      </c>
      <c r="B536" s="127" t="s">
        <v>435</v>
      </c>
      <c r="C536" s="104"/>
      <c r="D536" s="103" t="s">
        <v>212</v>
      </c>
      <c r="E536" s="103" t="s">
        <v>436</v>
      </c>
      <c r="F536" s="104"/>
      <c r="G536" s="103" t="s">
        <v>407</v>
      </c>
      <c r="H536" s="146" t="s">
        <v>437</v>
      </c>
      <c r="I536" s="146"/>
      <c r="J536" s="147"/>
      <c r="K536" s="494"/>
      <c r="L536" s="492"/>
      <c r="M536" s="492"/>
      <c r="N536" s="496"/>
      <c r="O536" s="493"/>
      <c r="P536" s="493"/>
      <c r="Q536" s="491"/>
    </row>
    <row r="537" spans="1:17">
      <c r="A537">
        <v>2306066</v>
      </c>
      <c r="B537" s="119" t="s">
        <v>438</v>
      </c>
      <c r="C537" s="120" t="s">
        <v>439</v>
      </c>
      <c r="D537" s="121">
        <v>4.5877999999999997</v>
      </c>
      <c r="E537" s="128" t="s">
        <v>222</v>
      </c>
      <c r="G537" s="123">
        <f>VLOOKUP(B537,'MO - COM DES.'!$A$1:$G$106,6,FALSE)</f>
        <v>20.818100000000001</v>
      </c>
      <c r="J537" s="123">
        <f>ROUND(D537*G537,4)</f>
        <v>95.509299999999996</v>
      </c>
      <c r="K537" s="494">
        <f>SUMIF('8. Orçamento Com Des.'!$A$6:$A$136,A537,'8. Orçamento Com Des.'!$D$6:$D$136)</f>
        <v>190</v>
      </c>
      <c r="L537" s="492">
        <f>D537</f>
        <v>4.5877999999999997</v>
      </c>
      <c r="M537" s="492"/>
      <c r="N537" s="496" t="str">
        <f>B537</f>
        <v>P9824</v>
      </c>
      <c r="O537" s="493">
        <f>(G537/I525)</f>
        <v>6.6005389980976545</v>
      </c>
      <c r="P537" s="493"/>
      <c r="Q537" s="491">
        <f>K537*((L537*O537)+(M537*P537))</f>
        <v>5753.5710349397596</v>
      </c>
    </row>
    <row r="538" spans="1:17">
      <c r="A538">
        <v>2306066</v>
      </c>
      <c r="B538" s="129"/>
      <c r="D538" s="145" t="s">
        <v>440</v>
      </c>
      <c r="E538" s="145"/>
      <c r="F538" s="145"/>
      <c r="G538" s="145"/>
      <c r="H538" s="145"/>
      <c r="J538" s="124">
        <f>J537</f>
        <v>95.509299999999996</v>
      </c>
      <c r="K538" s="494"/>
      <c r="L538" s="492"/>
      <c r="M538" s="492"/>
      <c r="N538" s="496"/>
      <c r="O538" s="493"/>
      <c r="P538" s="493"/>
      <c r="Q538" s="491"/>
    </row>
    <row r="539" spans="1:17" ht="15.75" thickBot="1">
      <c r="A539">
        <v>2306066</v>
      </c>
      <c r="B539" s="125"/>
      <c r="C539" s="104"/>
      <c r="D539" s="146" t="s">
        <v>442</v>
      </c>
      <c r="E539" s="146"/>
      <c r="F539" s="146"/>
      <c r="G539" s="146"/>
      <c r="H539" s="146"/>
      <c r="I539" s="104"/>
      <c r="J539" s="130">
        <f>J535+J538</f>
        <v>537.61490000000003</v>
      </c>
      <c r="K539" s="494"/>
      <c r="L539" s="492"/>
      <c r="M539" s="492"/>
      <c r="N539" s="496"/>
      <c r="O539" s="493"/>
      <c r="P539" s="493"/>
      <c r="Q539" s="491"/>
    </row>
    <row r="540" spans="1:17">
      <c r="A540">
        <v>2306066</v>
      </c>
      <c r="B540" s="129"/>
      <c r="D540" s="145" t="s">
        <v>444</v>
      </c>
      <c r="E540" s="145"/>
      <c r="F540" s="145"/>
      <c r="G540" s="145"/>
      <c r="H540" s="145"/>
      <c r="J540" s="131">
        <f>J539/I525</f>
        <v>170.45494610019026</v>
      </c>
      <c r="K540" s="494"/>
      <c r="L540" s="492"/>
      <c r="M540" s="492"/>
      <c r="N540" s="496"/>
      <c r="O540" s="493"/>
      <c r="P540" s="493"/>
      <c r="Q540" s="491"/>
    </row>
    <row r="541" spans="1:17">
      <c r="A541">
        <v>2306066</v>
      </c>
      <c r="B541" s="129"/>
      <c r="H541" s="132" t="s">
        <v>445</v>
      </c>
      <c r="J541" s="133" t="s">
        <v>377</v>
      </c>
      <c r="K541" s="494"/>
      <c r="L541" s="492"/>
      <c r="M541" s="492"/>
      <c r="N541" s="496"/>
      <c r="O541" s="493"/>
      <c r="P541" s="493"/>
      <c r="Q541" s="491"/>
    </row>
    <row r="542" spans="1:17" ht="15.75" thickBot="1">
      <c r="A542">
        <v>2306066</v>
      </c>
      <c r="B542" s="125"/>
      <c r="C542" s="104"/>
      <c r="D542" s="104"/>
      <c r="E542" s="104"/>
      <c r="F542" s="104"/>
      <c r="G542" s="104"/>
      <c r="H542" s="105" t="s">
        <v>446</v>
      </c>
      <c r="I542" s="104"/>
      <c r="J542" s="130" t="s">
        <v>377</v>
      </c>
      <c r="K542" s="494"/>
      <c r="L542" s="492"/>
      <c r="M542" s="492"/>
      <c r="N542" s="496"/>
      <c r="O542" s="493"/>
      <c r="P542" s="493"/>
      <c r="Q542" s="491"/>
    </row>
    <row r="543" spans="1:17" ht="15.75" thickBot="1">
      <c r="A543">
        <v>2306066</v>
      </c>
      <c r="B543" s="127" t="s">
        <v>447</v>
      </c>
      <c r="C543" s="104"/>
      <c r="D543" s="103" t="s">
        <v>212</v>
      </c>
      <c r="E543" s="103" t="s">
        <v>436</v>
      </c>
      <c r="F543" s="104"/>
      <c r="G543" s="103" t="s">
        <v>448</v>
      </c>
      <c r="H543" s="146" t="s">
        <v>449</v>
      </c>
      <c r="I543" s="146"/>
      <c r="J543" s="147"/>
      <c r="K543" s="494"/>
      <c r="L543" s="492"/>
      <c r="M543" s="492"/>
      <c r="N543" s="496"/>
      <c r="O543" s="493"/>
      <c r="P543" s="493"/>
      <c r="Q543" s="491"/>
    </row>
    <row r="544" spans="1:17">
      <c r="A544">
        <v>2306066</v>
      </c>
      <c r="B544" s="119" t="s">
        <v>450</v>
      </c>
      <c r="C544" s="120" t="s">
        <v>451</v>
      </c>
      <c r="D544" s="121">
        <v>0.10782</v>
      </c>
      <c r="E544" s="128" t="s">
        <v>351</v>
      </c>
      <c r="G544" s="123">
        <f>VLOOKUP(B544,MATERIAL!$A$1:$D$1678,4,FALSE)</f>
        <v>144.05619999999999</v>
      </c>
      <c r="J544" s="123">
        <f>ROUND(D544*G544,4)</f>
        <v>15.5321</v>
      </c>
      <c r="K544" s="494">
        <f>SUMIF('8. Orçamento Com Des.'!$A$6:$A$136,A544,'8. Orçamento Com Des.'!$D$6:$D$136)</f>
        <v>190</v>
      </c>
      <c r="L544" s="492">
        <f>D544</f>
        <v>0.10782</v>
      </c>
      <c r="M544" s="492"/>
      <c r="N544" s="496" t="str">
        <f>B544</f>
        <v>M0082</v>
      </c>
      <c r="O544" s="493">
        <f>G544</f>
        <v>144.05619999999999</v>
      </c>
      <c r="P544" s="493"/>
      <c r="Q544" s="491">
        <f>K544*((L544*O544)+(M544*P544))</f>
        <v>2951.1065019599996</v>
      </c>
    </row>
    <row r="545" spans="1:17">
      <c r="A545">
        <v>2306066</v>
      </c>
      <c r="B545" s="119" t="s">
        <v>452</v>
      </c>
      <c r="C545" s="120" t="s">
        <v>453</v>
      </c>
      <c r="D545" s="121">
        <v>82.935599999999994</v>
      </c>
      <c r="E545" s="128" t="s">
        <v>454</v>
      </c>
      <c r="G545" s="123">
        <f>VLOOKUP(B545,MATERIAL!$A$1:$D$1678,4,FALSE)</f>
        <v>0.78</v>
      </c>
      <c r="J545" s="123">
        <f>ROUND(D545*G545,4)</f>
        <v>64.689800000000005</v>
      </c>
      <c r="K545" s="494">
        <f>SUMIF('8. Orçamento Com Des.'!$A$6:$A$136,A545,'8. Orçamento Com Des.'!$D$6:$D$136)</f>
        <v>190</v>
      </c>
      <c r="L545" s="492">
        <f>D545</f>
        <v>82.935599999999994</v>
      </c>
      <c r="M545" s="492"/>
      <c r="N545" s="496" t="str">
        <f>B545</f>
        <v>M0424</v>
      </c>
      <c r="O545" s="493">
        <f>G545</f>
        <v>0.78</v>
      </c>
      <c r="P545" s="493"/>
      <c r="Q545" s="491">
        <f>K545*((L545*O545)+(M545*P545))</f>
        <v>12291.055920000001</v>
      </c>
    </row>
    <row r="546" spans="1:17" ht="28.5">
      <c r="A546">
        <v>2306066</v>
      </c>
      <c r="B546" s="119" t="s">
        <v>626</v>
      </c>
      <c r="C546" s="120" t="s">
        <v>627</v>
      </c>
      <c r="D546" s="121">
        <v>1E-3</v>
      </c>
      <c r="E546" s="128" t="s">
        <v>346</v>
      </c>
      <c r="G546" s="123">
        <f>VLOOKUP(B546,MATERIAL!$A$1:$D$1678,4,FALSE)</f>
        <v>1559.9942000000001</v>
      </c>
      <c r="J546" s="123">
        <f>ROUND(D546*G546,4)</f>
        <v>1.56</v>
      </c>
      <c r="K546" s="494">
        <f>SUMIF('8. Orçamento Com Des.'!$A$6:$A$136,A546,'8. Orçamento Com Des.'!$D$6:$D$136)</f>
        <v>190</v>
      </c>
      <c r="L546" s="492">
        <f>D546</f>
        <v>1E-3</v>
      </c>
      <c r="M546" s="492"/>
      <c r="N546" s="496" t="str">
        <f>B546</f>
        <v>M2321</v>
      </c>
      <c r="O546" s="493">
        <f>G546</f>
        <v>1559.9942000000001</v>
      </c>
      <c r="P546" s="493"/>
      <c r="Q546" s="491">
        <f>K546*((L546*O546)+(M546*P546))</f>
        <v>296.39889800000003</v>
      </c>
    </row>
    <row r="547" spans="1:17" ht="15.75" thickBot="1">
      <c r="A547">
        <v>2306066</v>
      </c>
      <c r="B547" s="125"/>
      <c r="C547" s="104"/>
      <c r="D547" s="146" t="s">
        <v>459</v>
      </c>
      <c r="E547" s="146"/>
      <c r="F547" s="146"/>
      <c r="G547" s="146"/>
      <c r="H547" s="146"/>
      <c r="I547" s="104"/>
      <c r="J547" s="126">
        <f>SUM(J544:J546)</f>
        <v>81.781900000000007</v>
      </c>
      <c r="K547" s="494"/>
      <c r="L547" s="492"/>
      <c r="M547" s="492"/>
      <c r="N547" s="496"/>
      <c r="O547" s="493"/>
      <c r="P547" s="493"/>
      <c r="Q547" s="491"/>
    </row>
    <row r="548" spans="1:17" ht="15.75" thickBot="1">
      <c r="A548">
        <v>2306066</v>
      </c>
      <c r="B548" s="127" t="s">
        <v>460</v>
      </c>
      <c r="C548" s="104"/>
      <c r="D548" s="103" t="s">
        <v>212</v>
      </c>
      <c r="E548" s="103" t="s">
        <v>436</v>
      </c>
      <c r="F548" s="104"/>
      <c r="G548" s="103" t="s">
        <v>449</v>
      </c>
      <c r="H548" s="146" t="s">
        <v>449</v>
      </c>
      <c r="I548" s="146"/>
      <c r="J548" s="147"/>
      <c r="K548" s="494"/>
      <c r="L548" s="492"/>
      <c r="M548" s="492"/>
      <c r="N548" s="496"/>
      <c r="O548" s="493"/>
      <c r="P548" s="493"/>
      <c r="Q548" s="491"/>
    </row>
    <row r="549" spans="1:17" ht="15.75" thickBot="1">
      <c r="A549">
        <v>2306066</v>
      </c>
      <c r="B549" s="125"/>
      <c r="C549" s="104"/>
      <c r="D549" s="146" t="s">
        <v>461</v>
      </c>
      <c r="E549" s="146"/>
      <c r="F549" s="146"/>
      <c r="G549" s="146"/>
      <c r="H549" s="146"/>
      <c r="I549" s="104"/>
      <c r="J549" s="126"/>
      <c r="K549" s="494"/>
      <c r="L549" s="492"/>
      <c r="M549" s="492"/>
      <c r="N549" s="496"/>
      <c r="O549" s="493"/>
      <c r="P549" s="493"/>
      <c r="Q549" s="491"/>
    </row>
    <row r="550" spans="1:17" ht="15.75" thickBot="1">
      <c r="A550">
        <v>2306066</v>
      </c>
      <c r="B550" s="125"/>
      <c r="C550" s="104"/>
      <c r="D550" s="104"/>
      <c r="E550" s="104"/>
      <c r="F550" s="104"/>
      <c r="G550" s="104"/>
      <c r="H550" s="105" t="s">
        <v>462</v>
      </c>
      <c r="I550" s="104"/>
      <c r="J550" s="130">
        <f>J540+J547</f>
        <v>252.23684610019026</v>
      </c>
      <c r="K550" s="494"/>
      <c r="L550" s="492"/>
      <c r="M550" s="492"/>
      <c r="N550" s="496"/>
      <c r="O550" s="493"/>
      <c r="P550" s="493"/>
      <c r="Q550" s="491"/>
    </row>
    <row r="551" spans="1:17" ht="15.75" thickBot="1">
      <c r="A551">
        <v>2306066</v>
      </c>
      <c r="B551" s="127" t="s">
        <v>463</v>
      </c>
      <c r="C551" s="104"/>
      <c r="D551" s="103" t="s">
        <v>464</v>
      </c>
      <c r="E551" s="103" t="s">
        <v>212</v>
      </c>
      <c r="F551" s="103" t="s">
        <v>436</v>
      </c>
      <c r="G551" s="104"/>
      <c r="H551" s="103" t="s">
        <v>449</v>
      </c>
      <c r="I551" s="146" t="s">
        <v>449</v>
      </c>
      <c r="J551" s="147"/>
      <c r="K551" s="494"/>
      <c r="L551" s="492"/>
      <c r="M551" s="492"/>
      <c r="N551" s="496"/>
      <c r="O551" s="493"/>
      <c r="P551" s="493"/>
      <c r="Q551" s="491"/>
    </row>
    <row r="552" spans="1:17">
      <c r="A552">
        <v>2306066</v>
      </c>
      <c r="B552" s="119" t="s">
        <v>450</v>
      </c>
      <c r="C552" s="120" t="s">
        <v>465</v>
      </c>
      <c r="D552" s="128">
        <v>5914647</v>
      </c>
      <c r="E552" s="121">
        <v>0.16173000000000001</v>
      </c>
      <c r="F552" s="128" t="s">
        <v>466</v>
      </c>
      <c r="H552" s="123">
        <f>VLOOKUP(D552,'SICRO 04.25'!$A$1:$D$6492,4,FALSE)</f>
        <v>1.72</v>
      </c>
      <c r="J552" s="123">
        <f>ROUND(E552*H552,4)</f>
        <v>0.2782</v>
      </c>
      <c r="K552" s="494">
        <f>SUMIF('8. Orçamento Com Des.'!$A$6:$A$136,A552,'8. Orçamento Com Des.'!$D$6:$D$136)</f>
        <v>190</v>
      </c>
      <c r="L552" s="492">
        <f>E552</f>
        <v>0.16173000000000001</v>
      </c>
      <c r="M552" s="492"/>
      <c r="N552" s="496">
        <f>D552</f>
        <v>5914647</v>
      </c>
      <c r="O552" s="493">
        <f>H552</f>
        <v>1.72</v>
      </c>
      <c r="P552" s="493"/>
      <c r="Q552" s="491">
        <f>K552*((L552*O552)+(M552*P552))</f>
        <v>52.853364000000006</v>
      </c>
    </row>
    <row r="553" spans="1:17">
      <c r="A553">
        <v>2306066</v>
      </c>
      <c r="B553" s="119" t="s">
        <v>452</v>
      </c>
      <c r="C553" s="120" t="s">
        <v>467</v>
      </c>
      <c r="D553" s="128">
        <v>5914655</v>
      </c>
      <c r="E553" s="121">
        <v>8.294E-2</v>
      </c>
      <c r="F553" s="128" t="s">
        <v>466</v>
      </c>
      <c r="H553" s="123">
        <f>VLOOKUP(D553,'SICRO 04.25'!$A$1:$D$6492,4,FALSE)</f>
        <v>32.659999999999997</v>
      </c>
      <c r="J553" s="123">
        <f>ROUND(E553*H553,4)</f>
        <v>2.7088000000000001</v>
      </c>
      <c r="K553" s="494">
        <f>SUMIF('8. Orçamento Com Des.'!$A$6:$A$136,A553,'8. Orçamento Com Des.'!$D$6:$D$136)</f>
        <v>190</v>
      </c>
      <c r="L553" s="492">
        <f>E553</f>
        <v>8.294E-2</v>
      </c>
      <c r="M553" s="492"/>
      <c r="N553" s="496">
        <f>D553</f>
        <v>5914655</v>
      </c>
      <c r="O553" s="493">
        <f>H553</f>
        <v>32.659999999999997</v>
      </c>
      <c r="P553" s="493"/>
      <c r="Q553" s="491">
        <f>K553*((L553*O553)+(M553*P553))</f>
        <v>514.6758759999999</v>
      </c>
    </row>
    <row r="554" spans="1:17" ht="28.5">
      <c r="A554">
        <v>2306066</v>
      </c>
      <c r="B554" s="119" t="s">
        <v>626</v>
      </c>
      <c r="C554" s="120" t="s">
        <v>628</v>
      </c>
      <c r="D554" s="128">
        <v>5914655</v>
      </c>
      <c r="E554" s="121">
        <v>9.0000000000000006E-5</v>
      </c>
      <c r="F554" s="128" t="s">
        <v>466</v>
      </c>
      <c r="H554" s="123">
        <f>VLOOKUP(D554,'SICRO 04.25'!$A$1:$D$6492,4,FALSE)</f>
        <v>32.659999999999997</v>
      </c>
      <c r="J554" s="123">
        <f>ROUND(E554*H554,4)</f>
        <v>2.8999999999999998E-3</v>
      </c>
      <c r="K554" s="494">
        <f>SUMIF('8. Orçamento Com Des.'!$A$6:$A$136,A554,'8. Orçamento Com Des.'!$D$6:$D$136)</f>
        <v>190</v>
      </c>
      <c r="L554" s="492">
        <f>E554</f>
        <v>9.0000000000000006E-5</v>
      </c>
      <c r="M554" s="492"/>
      <c r="N554" s="496">
        <f>D554</f>
        <v>5914655</v>
      </c>
      <c r="O554" s="493">
        <f>H554</f>
        <v>32.659999999999997</v>
      </c>
      <c r="P554" s="493"/>
      <c r="Q554" s="491">
        <f>K554*((L554*O554)+(M554*P554))</f>
        <v>0.55848600000000004</v>
      </c>
    </row>
    <row r="555" spans="1:17" ht="15.75" thickBot="1">
      <c r="A555">
        <v>2306066</v>
      </c>
      <c r="B555" s="125"/>
      <c r="C555" s="104"/>
      <c r="D555" s="146" t="s">
        <v>468</v>
      </c>
      <c r="E555" s="146"/>
      <c r="F555" s="146"/>
      <c r="G555" s="146"/>
      <c r="H555" s="146"/>
      <c r="I555" s="104"/>
      <c r="J555" s="130">
        <f>SUM(J552:J554)</f>
        <v>2.9899</v>
      </c>
      <c r="K555" s="494"/>
      <c r="L555" s="492"/>
      <c r="M555" s="492"/>
      <c r="N555" s="496"/>
      <c r="O555" s="493"/>
      <c r="P555" s="493"/>
      <c r="Q555" s="491"/>
    </row>
    <row r="556" spans="1:17" ht="15.75" thickBot="1">
      <c r="A556">
        <v>2306066</v>
      </c>
      <c r="B556" s="148" t="s">
        <v>469</v>
      </c>
      <c r="C556" s="146"/>
      <c r="D556" s="146" t="s">
        <v>212</v>
      </c>
      <c r="E556" s="146" t="s">
        <v>436</v>
      </c>
      <c r="F556" s="146" t="s">
        <v>470</v>
      </c>
      <c r="G556" s="146"/>
      <c r="H556" s="146"/>
      <c r="I556" s="239"/>
      <c r="J556" s="147" t="s">
        <v>449</v>
      </c>
      <c r="K556" s="494"/>
      <c r="L556" s="492"/>
      <c r="M556" s="492"/>
      <c r="N556" s="496"/>
      <c r="O556" s="493"/>
      <c r="P556" s="493"/>
      <c r="Q556" s="491"/>
    </row>
    <row r="557" spans="1:17" ht="15.75" thickBot="1">
      <c r="A557">
        <v>2306066</v>
      </c>
      <c r="B557" s="148"/>
      <c r="C557" s="146"/>
      <c r="D557" s="146"/>
      <c r="E557" s="146"/>
      <c r="F557" s="103" t="s">
        <v>471</v>
      </c>
      <c r="G557" s="103" t="s">
        <v>472</v>
      </c>
      <c r="H557" s="103" t="s">
        <v>473</v>
      </c>
      <c r="I557" s="104"/>
      <c r="J557" s="147"/>
      <c r="K557" s="494"/>
      <c r="L557" s="492"/>
      <c r="M557" s="492"/>
      <c r="N557" s="496"/>
      <c r="O557" s="493"/>
      <c r="P557" s="493"/>
      <c r="Q557" s="491"/>
    </row>
    <row r="558" spans="1:17">
      <c r="A558">
        <v>2306066</v>
      </c>
      <c r="B558" s="119" t="s">
        <v>450</v>
      </c>
      <c r="C558" s="120" t="s">
        <v>465</v>
      </c>
      <c r="D558" s="121">
        <v>0.16173000000000001</v>
      </c>
      <c r="E558" s="128" t="s">
        <v>228</v>
      </c>
      <c r="F558" s="128" t="s">
        <v>474</v>
      </c>
      <c r="G558" s="128" t="s">
        <v>475</v>
      </c>
      <c r="H558" s="128" t="s">
        <v>476</v>
      </c>
      <c r="J558" s="111"/>
      <c r="K558" s="494">
        <f>SUMIF('8. Orçamento Com Des.'!$A$6:$A$136,A558,'8. Orçamento Com Des.'!$D$6:$D$136)</f>
        <v>190</v>
      </c>
      <c r="L558" s="168">
        <f>D558*'3. DMT'!$V$2</f>
        <v>26.685450000000003</v>
      </c>
      <c r="M558" s="168">
        <f t="shared" ref="M558:M560" si="70">K558*L558</f>
        <v>5070.2355000000007</v>
      </c>
      <c r="N558" s="496" t="str">
        <f>H558</f>
        <v>5914389</v>
      </c>
      <c r="O558" s="493">
        <f>W52</f>
        <v>0.7730323962516733</v>
      </c>
      <c r="P558" s="493"/>
      <c r="Q558" s="491"/>
    </row>
    <row r="559" spans="1:17">
      <c r="A559">
        <v>2306066</v>
      </c>
      <c r="B559" s="119" t="s">
        <v>452</v>
      </c>
      <c r="C559" s="120" t="s">
        <v>467</v>
      </c>
      <c r="D559" s="121">
        <v>8.294E-2</v>
      </c>
      <c r="E559" s="128" t="s">
        <v>228</v>
      </c>
      <c r="F559" s="128" t="s">
        <v>477</v>
      </c>
      <c r="G559" s="128" t="s">
        <v>478</v>
      </c>
      <c r="H559" s="128" t="s">
        <v>479</v>
      </c>
      <c r="J559" s="111"/>
      <c r="K559" s="494">
        <f>SUMIF('8. Orçamento Com Des.'!$A$6:$A$136,A559,'8. Orçamento Com Des.'!$D$6:$D$136)</f>
        <v>190</v>
      </c>
      <c r="L559" s="168">
        <f>D559*'3. DMT'!$V$2</f>
        <v>13.6851</v>
      </c>
      <c r="M559" s="168">
        <f t="shared" si="70"/>
        <v>2600.1689999999999</v>
      </c>
      <c r="N559" s="496" t="str">
        <f>H559</f>
        <v>5914479</v>
      </c>
      <c r="O559" s="493">
        <f>$W$53</f>
        <v>0.71055406565114776</v>
      </c>
      <c r="P559" s="493"/>
      <c r="Q559" s="491"/>
    </row>
    <row r="560" spans="1:17" ht="28.5">
      <c r="A560">
        <v>2306066</v>
      </c>
      <c r="B560" s="119" t="s">
        <v>626</v>
      </c>
      <c r="C560" s="120" t="s">
        <v>628</v>
      </c>
      <c r="D560" s="121">
        <v>9.0000000000000006E-5</v>
      </c>
      <c r="E560" s="128" t="s">
        <v>228</v>
      </c>
      <c r="F560" s="128" t="s">
        <v>477</v>
      </c>
      <c r="G560" s="128" t="s">
        <v>478</v>
      </c>
      <c r="H560" s="128" t="s">
        <v>479</v>
      </c>
      <c r="J560" s="111"/>
      <c r="K560" s="494">
        <f>SUMIF('8. Orçamento Com Des.'!$A$6:$A$136,A560,'8. Orçamento Com Des.'!$D$6:$D$136)</f>
        <v>190</v>
      </c>
      <c r="L560" s="168">
        <f>D560*'3. DMT'!$V$2</f>
        <v>1.485E-2</v>
      </c>
      <c r="M560" s="168">
        <f t="shared" si="70"/>
        <v>2.8214999999999999</v>
      </c>
      <c r="N560" s="496" t="str">
        <f>H560</f>
        <v>5914479</v>
      </c>
      <c r="O560" s="493">
        <f>$W$53</f>
        <v>0.71055406565114776</v>
      </c>
      <c r="P560" s="493"/>
      <c r="Q560" s="491"/>
    </row>
    <row r="561" spans="1:18">
      <c r="A561">
        <v>2306066</v>
      </c>
      <c r="B561" s="129"/>
      <c r="D561" s="145" t="s">
        <v>480</v>
      </c>
      <c r="E561" s="145"/>
      <c r="F561" s="145"/>
      <c r="G561" s="145"/>
      <c r="H561" s="145"/>
      <c r="J561" s="111"/>
      <c r="K561" s="494"/>
      <c r="L561" s="492"/>
      <c r="M561" s="492"/>
      <c r="N561" s="496"/>
      <c r="O561" s="493"/>
      <c r="P561" s="493"/>
      <c r="Q561" s="491"/>
    </row>
    <row r="562" spans="1:18" ht="15.75" thickBot="1">
      <c r="A562">
        <v>2306066</v>
      </c>
      <c r="B562" s="125"/>
      <c r="C562" s="104"/>
      <c r="D562" s="104"/>
      <c r="E562" s="104"/>
      <c r="F562" s="146" t="s">
        <v>481</v>
      </c>
      <c r="G562" s="146"/>
      <c r="H562" s="146"/>
      <c r="I562" s="104"/>
      <c r="J562" s="134">
        <f>J550+J555</f>
        <v>255.22674610019027</v>
      </c>
      <c r="K562" s="178"/>
      <c r="L562" s="179"/>
      <c r="M562" s="179"/>
      <c r="N562" s="179"/>
      <c r="O562" s="179"/>
      <c r="P562" s="180"/>
      <c r="R562" s="177">
        <f>IF(K529=0,"",ROUND((SUM(Q529:Q561)/K529),2))</f>
        <v>255.23</v>
      </c>
    </row>
    <row r="563" spans="1:18" ht="15.75" thickBot="1">
      <c r="A563" s="157"/>
      <c r="B563" s="157"/>
      <c r="C563" s="157"/>
      <c r="D563" s="157"/>
      <c r="E563" s="157"/>
      <c r="F563" s="157"/>
      <c r="G563" s="157"/>
      <c r="H563" s="157"/>
      <c r="I563" s="157"/>
      <c r="J563" s="157"/>
      <c r="R563" s="101">
        <f>SUM(Q529:Q561)</f>
        <v>48493.086875598558</v>
      </c>
    </row>
    <row r="564" spans="1:18" ht="23.25" thickBot="1">
      <c r="A564">
        <v>2007971</v>
      </c>
      <c r="B564" s="106" t="s">
        <v>395</v>
      </c>
      <c r="C564" s="107"/>
      <c r="D564" s="107"/>
      <c r="E564" s="107"/>
      <c r="F564" s="107"/>
      <c r="G564" s="107"/>
      <c r="H564" s="107"/>
      <c r="I564" s="107"/>
      <c r="J564" s="108" t="s">
        <v>396</v>
      </c>
    </row>
    <row r="565" spans="1:18" ht="18.75" thickTop="1">
      <c r="A565">
        <v>2007971</v>
      </c>
      <c r="B565" s="109" t="s">
        <v>397</v>
      </c>
      <c r="E565" s="110" t="s">
        <v>398</v>
      </c>
      <c r="J565" s="111"/>
    </row>
    <row r="566" spans="1:18" ht="15.75">
      <c r="A566">
        <v>2007971</v>
      </c>
      <c r="B566" s="112" t="s">
        <v>400</v>
      </c>
      <c r="E566" s="383">
        <v>45748</v>
      </c>
      <c r="H566" s="113" t="s">
        <v>401</v>
      </c>
      <c r="I566" s="114">
        <v>2</v>
      </c>
      <c r="J566" s="115" t="s">
        <v>346</v>
      </c>
    </row>
    <row r="567" spans="1:18" ht="16.5" thickBot="1">
      <c r="A567">
        <v>2007971</v>
      </c>
      <c r="B567" s="116">
        <v>2007971</v>
      </c>
      <c r="C567" s="149" t="s">
        <v>629</v>
      </c>
      <c r="D567" s="149"/>
      <c r="E567" s="149"/>
      <c r="F567" s="149"/>
      <c r="G567" s="149"/>
      <c r="H567" s="149"/>
      <c r="I567" s="150" t="s">
        <v>404</v>
      </c>
      <c r="J567" s="151"/>
    </row>
    <row r="568" spans="1:18" ht="15.75" thickBot="1">
      <c r="A568">
        <v>2007971</v>
      </c>
      <c r="B568" s="148" t="s">
        <v>405</v>
      </c>
      <c r="C568" s="146"/>
      <c r="D568" s="146" t="s">
        <v>212</v>
      </c>
      <c r="E568" s="146" t="s">
        <v>406</v>
      </c>
      <c r="F568" s="146"/>
      <c r="G568" s="146" t="s">
        <v>407</v>
      </c>
      <c r="H568" s="146"/>
      <c r="I568" s="239"/>
      <c r="J568" s="240" t="s">
        <v>408</v>
      </c>
      <c r="K568" s="589" t="s">
        <v>276</v>
      </c>
      <c r="L568" s="590"/>
      <c r="M568" s="591"/>
      <c r="N568" s="592" t="s">
        <v>409</v>
      </c>
      <c r="O568" s="594" t="s">
        <v>410</v>
      </c>
      <c r="P568" s="595"/>
      <c r="Q568" s="598" t="s">
        <v>411</v>
      </c>
    </row>
    <row r="569" spans="1:18" ht="15.75" thickBot="1">
      <c r="A569">
        <v>2007971</v>
      </c>
      <c r="B569" s="148"/>
      <c r="C569" s="146"/>
      <c r="D569" s="146"/>
      <c r="E569" s="103" t="s">
        <v>412</v>
      </c>
      <c r="F569" s="103" t="s">
        <v>413</v>
      </c>
      <c r="G569" s="103" t="s">
        <v>414</v>
      </c>
      <c r="H569" s="103" t="s">
        <v>415</v>
      </c>
      <c r="I569" s="104"/>
      <c r="J569" s="118" t="s">
        <v>416</v>
      </c>
      <c r="K569" s="172" t="s">
        <v>417</v>
      </c>
      <c r="L569" s="600" t="s">
        <v>418</v>
      </c>
      <c r="M569" s="601"/>
      <c r="N569" s="593"/>
      <c r="O569" s="596"/>
      <c r="P569" s="597"/>
      <c r="Q569" s="599"/>
    </row>
    <row r="570" spans="1:18" ht="15.75" thickBot="1">
      <c r="A570">
        <v>2007971</v>
      </c>
      <c r="B570" s="125"/>
      <c r="C570" s="104"/>
      <c r="D570" s="104"/>
      <c r="E570" s="104"/>
      <c r="F570" s="104"/>
      <c r="G570" s="104"/>
      <c r="H570" s="105" t="s">
        <v>433</v>
      </c>
      <c r="I570" s="104"/>
      <c r="J570" s="126"/>
      <c r="K570" s="494"/>
      <c r="L570" s="492"/>
      <c r="M570" s="492"/>
      <c r="N570" s="496"/>
      <c r="O570" s="493"/>
      <c r="P570" s="493"/>
      <c r="Q570" s="491"/>
    </row>
    <row r="571" spans="1:18" ht="15.75" thickBot="1">
      <c r="A571">
        <v>2007971</v>
      </c>
      <c r="B571" s="127" t="s">
        <v>435</v>
      </c>
      <c r="C571" s="104"/>
      <c r="D571" s="103" t="s">
        <v>212</v>
      </c>
      <c r="E571" s="103" t="s">
        <v>436</v>
      </c>
      <c r="F571" s="104"/>
      <c r="G571" s="103" t="s">
        <v>407</v>
      </c>
      <c r="H571" s="146" t="s">
        <v>437</v>
      </c>
      <c r="I571" s="146"/>
      <c r="J571" s="147"/>
      <c r="K571" s="494"/>
      <c r="L571" s="492"/>
      <c r="M571" s="492"/>
      <c r="N571" s="496"/>
      <c r="O571" s="493"/>
      <c r="P571" s="493"/>
      <c r="Q571" s="491"/>
    </row>
    <row r="572" spans="1:18">
      <c r="A572">
        <v>2007971</v>
      </c>
      <c r="B572" s="119" t="s">
        <v>438</v>
      </c>
      <c r="C572" s="120" t="s">
        <v>439</v>
      </c>
      <c r="D572" s="121">
        <v>1</v>
      </c>
      <c r="E572" s="128" t="s">
        <v>222</v>
      </c>
      <c r="G572" s="123">
        <f>VLOOKUP(B572,'MO - COM DES.'!$A$1:$G$106,6,FALSE)</f>
        <v>20.818100000000001</v>
      </c>
      <c r="J572" s="123">
        <f>ROUND(D572*G572,4)</f>
        <v>20.818100000000001</v>
      </c>
      <c r="K572" s="494">
        <f>SUMIF('8. Orçamento Com Des.'!$A$6:$A$136,A572,'8. Orçamento Com Des.'!$D$6:$D$136)</f>
        <v>33</v>
      </c>
      <c r="L572" s="492">
        <f>D572</f>
        <v>1</v>
      </c>
      <c r="M572" s="492"/>
      <c r="N572" s="496" t="str">
        <f>B572</f>
        <v>P9824</v>
      </c>
      <c r="O572" s="493">
        <f>G572/I566</f>
        <v>10.409050000000001</v>
      </c>
      <c r="P572" s="493"/>
      <c r="Q572" s="491">
        <f>K572*((L572*O572)+(M572*P572))</f>
        <v>343.49865</v>
      </c>
    </row>
    <row r="573" spans="1:18">
      <c r="A573">
        <v>2007971</v>
      </c>
      <c r="B573" s="129"/>
      <c r="D573" s="145" t="s">
        <v>440</v>
      </c>
      <c r="E573" s="145"/>
      <c r="F573" s="145"/>
      <c r="G573" s="145"/>
      <c r="H573" s="145"/>
      <c r="J573" s="124">
        <f>J572</f>
        <v>20.818100000000001</v>
      </c>
      <c r="K573" s="494"/>
      <c r="L573" s="492"/>
      <c r="M573" s="492"/>
      <c r="N573" s="496"/>
      <c r="O573" s="493"/>
      <c r="P573" s="493"/>
      <c r="Q573" s="491"/>
    </row>
    <row r="574" spans="1:18" ht="15.75" thickBot="1">
      <c r="A574">
        <v>2007971</v>
      </c>
      <c r="B574" s="125"/>
      <c r="C574" s="104"/>
      <c r="D574" s="146" t="s">
        <v>442</v>
      </c>
      <c r="E574" s="146"/>
      <c r="F574" s="146"/>
      <c r="G574" s="146"/>
      <c r="H574" s="146"/>
      <c r="I574" s="104"/>
      <c r="J574" s="130">
        <f>J573</f>
        <v>20.818100000000001</v>
      </c>
      <c r="K574" s="494"/>
      <c r="L574" s="492"/>
      <c r="M574" s="492"/>
      <c r="N574" s="496"/>
      <c r="O574" s="493"/>
      <c r="P574" s="493"/>
      <c r="Q574" s="491"/>
    </row>
    <row r="575" spans="1:18">
      <c r="A575">
        <v>2007971</v>
      </c>
      <c r="B575" s="129"/>
      <c r="D575" s="145" t="s">
        <v>444</v>
      </c>
      <c r="E575" s="145"/>
      <c r="F575" s="145"/>
      <c r="G575" s="145"/>
      <c r="H575" s="145"/>
      <c r="J575" s="131">
        <f>J574/I566</f>
        <v>10.409050000000001</v>
      </c>
      <c r="K575" s="494"/>
      <c r="L575" s="492"/>
      <c r="M575" s="492"/>
      <c r="N575" s="496"/>
      <c r="O575" s="493"/>
      <c r="P575" s="493"/>
      <c r="Q575" s="491"/>
    </row>
    <row r="576" spans="1:18">
      <c r="A576">
        <v>2007971</v>
      </c>
      <c r="B576" s="129"/>
      <c r="H576" s="132" t="s">
        <v>445</v>
      </c>
      <c r="J576" s="133" t="s">
        <v>377</v>
      </c>
      <c r="K576" s="494"/>
      <c r="L576" s="492"/>
      <c r="M576" s="492"/>
      <c r="N576" s="496"/>
      <c r="O576" s="493"/>
      <c r="P576" s="493"/>
      <c r="Q576" s="491"/>
    </row>
    <row r="577" spans="1:18" ht="15.75" thickBot="1">
      <c r="A577">
        <v>2007971</v>
      </c>
      <c r="B577" s="125"/>
      <c r="C577" s="104"/>
      <c r="D577" s="104"/>
      <c r="E577" s="104"/>
      <c r="F577" s="104"/>
      <c r="G577" s="104"/>
      <c r="H577" s="105" t="s">
        <v>446</v>
      </c>
      <c r="I577" s="104"/>
      <c r="J577" s="130" t="s">
        <v>377</v>
      </c>
      <c r="K577" s="494"/>
      <c r="L577" s="492"/>
      <c r="M577" s="492"/>
      <c r="N577" s="496"/>
      <c r="O577" s="493"/>
      <c r="P577" s="493"/>
      <c r="Q577" s="491"/>
    </row>
    <row r="578" spans="1:18" ht="15.75" thickBot="1">
      <c r="A578">
        <v>2007971</v>
      </c>
      <c r="B578" s="127" t="s">
        <v>447</v>
      </c>
      <c r="C578" s="104"/>
      <c r="D578" s="103" t="s">
        <v>212</v>
      </c>
      <c r="E578" s="103" t="s">
        <v>436</v>
      </c>
      <c r="F578" s="104"/>
      <c r="G578" s="103" t="s">
        <v>448</v>
      </c>
      <c r="H578" s="146" t="s">
        <v>449</v>
      </c>
      <c r="I578" s="146"/>
      <c r="J578" s="147"/>
      <c r="K578" s="494"/>
      <c r="L578" s="492"/>
      <c r="M578" s="492"/>
      <c r="N578" s="496"/>
      <c r="O578" s="493"/>
      <c r="P578" s="493"/>
      <c r="Q578" s="491"/>
    </row>
    <row r="579" spans="1:18">
      <c r="A579">
        <v>2007971</v>
      </c>
      <c r="B579" s="119" t="s">
        <v>630</v>
      </c>
      <c r="C579" s="120" t="s">
        <v>631</v>
      </c>
      <c r="D579" s="121">
        <v>1</v>
      </c>
      <c r="E579" s="128" t="s">
        <v>346</v>
      </c>
      <c r="G579" s="123">
        <f>VLOOKUP(B579,MATERIAL!$A$1:$D$1678,4,FALSE)</f>
        <v>78.160600000000002</v>
      </c>
      <c r="J579" s="123">
        <f>ROUND(D579*G579,4)</f>
        <v>78.160600000000002</v>
      </c>
      <c r="K579" s="494">
        <f>SUMIF('8. Orçamento Com Des.'!$A$6:$A$136,A579,'8. Orçamento Com Des.'!$D$6:$D$136)</f>
        <v>33</v>
      </c>
      <c r="L579" s="492">
        <f>D579</f>
        <v>1</v>
      </c>
      <c r="M579" s="492"/>
      <c r="N579" s="496" t="str">
        <f>B579</f>
        <v>M1673</v>
      </c>
      <c r="O579" s="493">
        <f>G579</f>
        <v>78.160600000000002</v>
      </c>
      <c r="P579" s="493"/>
      <c r="Q579" s="491">
        <f>K579*((L579*O579)+(M579*P579))</f>
        <v>2579.2998000000002</v>
      </c>
    </row>
    <row r="580" spans="1:18" ht="15.75" thickBot="1">
      <c r="A580">
        <v>2007971</v>
      </c>
      <c r="B580" s="125"/>
      <c r="C580" s="104"/>
      <c r="D580" s="146" t="s">
        <v>459</v>
      </c>
      <c r="E580" s="146"/>
      <c r="F580" s="146"/>
      <c r="G580" s="146"/>
      <c r="H580" s="146"/>
      <c r="I580" s="104"/>
      <c r="J580" s="126">
        <f>J579</f>
        <v>78.160600000000002</v>
      </c>
      <c r="K580" s="494"/>
      <c r="L580" s="492"/>
      <c r="M580" s="492"/>
      <c r="N580" s="496"/>
      <c r="O580" s="493"/>
      <c r="P580" s="493"/>
      <c r="Q580" s="491"/>
    </row>
    <row r="581" spans="1:18" ht="15.75" thickBot="1">
      <c r="A581">
        <v>2007971</v>
      </c>
      <c r="B581" s="127" t="s">
        <v>460</v>
      </c>
      <c r="C581" s="104"/>
      <c r="D581" s="103" t="s">
        <v>212</v>
      </c>
      <c r="E581" s="103" t="s">
        <v>436</v>
      </c>
      <c r="F581" s="104"/>
      <c r="G581" s="103" t="s">
        <v>449</v>
      </c>
      <c r="H581" s="146" t="s">
        <v>449</v>
      </c>
      <c r="I581" s="146"/>
      <c r="J581" s="147"/>
      <c r="K581" s="494"/>
      <c r="L581" s="492"/>
      <c r="M581" s="492"/>
      <c r="N581" s="496"/>
      <c r="O581" s="493"/>
      <c r="P581" s="493"/>
      <c r="Q581" s="491"/>
    </row>
    <row r="582" spans="1:18" ht="15.75" thickBot="1">
      <c r="A582">
        <v>2007971</v>
      </c>
      <c r="B582" s="125"/>
      <c r="C582" s="104"/>
      <c r="D582" s="146" t="s">
        <v>461</v>
      </c>
      <c r="E582" s="146"/>
      <c r="F582" s="146"/>
      <c r="G582" s="146"/>
      <c r="H582" s="146"/>
      <c r="I582" s="104"/>
      <c r="J582" s="126"/>
      <c r="K582" s="494"/>
      <c r="L582" s="492"/>
      <c r="M582" s="492"/>
      <c r="N582" s="496"/>
      <c r="O582" s="493"/>
      <c r="P582" s="493"/>
      <c r="Q582" s="491"/>
    </row>
    <row r="583" spans="1:18" ht="15.75" thickBot="1">
      <c r="A583">
        <v>2007971</v>
      </c>
      <c r="B583" s="125"/>
      <c r="C583" s="104"/>
      <c r="D583" s="104"/>
      <c r="E583" s="104"/>
      <c r="F583" s="104"/>
      <c r="G583" s="104"/>
      <c r="H583" s="105" t="s">
        <v>462</v>
      </c>
      <c r="I583" s="104"/>
      <c r="J583" s="130">
        <f>J575+J580</f>
        <v>88.569649999999996</v>
      </c>
      <c r="K583" s="494"/>
      <c r="L583" s="492"/>
      <c r="M583" s="492"/>
      <c r="N583" s="496"/>
      <c r="O583" s="493"/>
      <c r="P583" s="493"/>
      <c r="Q583" s="491"/>
    </row>
    <row r="584" spans="1:18" ht="15.75" thickBot="1">
      <c r="A584">
        <v>2007971</v>
      </c>
      <c r="B584" s="127" t="s">
        <v>463</v>
      </c>
      <c r="C584" s="104"/>
      <c r="D584" s="103" t="s">
        <v>464</v>
      </c>
      <c r="E584" s="103" t="s">
        <v>212</v>
      </c>
      <c r="F584" s="103" t="s">
        <v>436</v>
      </c>
      <c r="G584" s="104"/>
      <c r="H584" s="103" t="s">
        <v>449</v>
      </c>
      <c r="I584" s="146" t="s">
        <v>449</v>
      </c>
      <c r="J584" s="147"/>
      <c r="K584" s="494"/>
      <c r="L584" s="492"/>
      <c r="M584" s="492"/>
      <c r="N584" s="496"/>
      <c r="O584" s="493"/>
      <c r="P584" s="493"/>
      <c r="Q584" s="491"/>
    </row>
    <row r="585" spans="1:18">
      <c r="A585">
        <v>2007971</v>
      </c>
      <c r="B585" s="119" t="s">
        <v>630</v>
      </c>
      <c r="C585" s="120" t="s">
        <v>632</v>
      </c>
      <c r="D585" s="128" t="s">
        <v>633</v>
      </c>
      <c r="E585" s="121">
        <v>1.2199999999999999E-3</v>
      </c>
      <c r="F585" s="128" t="s">
        <v>466</v>
      </c>
      <c r="H585" s="123">
        <v>32.56</v>
      </c>
      <c r="J585" s="123">
        <f>ROUND(E585*H585,4)</f>
        <v>3.9699999999999999E-2</v>
      </c>
      <c r="K585" s="494">
        <f>SUMIF('8. Orçamento Com Des.'!$A$6:$A$136,A585,'8. Orçamento Com Des.'!$D$6:$D$136)</f>
        <v>33</v>
      </c>
      <c r="L585" s="492">
        <f>E585</f>
        <v>1.2199999999999999E-3</v>
      </c>
      <c r="M585" s="492"/>
      <c r="N585" s="496" t="str">
        <f>D585</f>
        <v>5914655</v>
      </c>
      <c r="O585" s="493">
        <f>H585</f>
        <v>32.56</v>
      </c>
      <c r="P585" s="493"/>
      <c r="Q585" s="491">
        <f>K585*((L585*O585)+(M585*P585))</f>
        <v>1.3108656000000001</v>
      </c>
    </row>
    <row r="586" spans="1:18" ht="15.75" thickBot="1">
      <c r="A586">
        <v>2007971</v>
      </c>
      <c r="B586" s="125"/>
      <c r="C586" s="104"/>
      <c r="D586" s="146" t="s">
        <v>468</v>
      </c>
      <c r="E586" s="146"/>
      <c r="F586" s="146"/>
      <c r="G586" s="146"/>
      <c r="H586" s="146"/>
      <c r="I586" s="104"/>
      <c r="J586" s="130">
        <f>J585</f>
        <v>3.9699999999999999E-2</v>
      </c>
      <c r="K586" s="494"/>
      <c r="L586" s="492"/>
      <c r="M586" s="492"/>
      <c r="N586" s="496"/>
      <c r="O586" s="493"/>
      <c r="P586" s="493"/>
      <c r="Q586" s="491"/>
    </row>
    <row r="587" spans="1:18" ht="15.75" thickBot="1">
      <c r="A587">
        <v>2007971</v>
      </c>
      <c r="B587" s="148" t="s">
        <v>469</v>
      </c>
      <c r="C587" s="146"/>
      <c r="D587" s="146" t="s">
        <v>212</v>
      </c>
      <c r="E587" s="146" t="s">
        <v>436</v>
      </c>
      <c r="F587" s="146" t="s">
        <v>470</v>
      </c>
      <c r="G587" s="146"/>
      <c r="H587" s="146"/>
      <c r="I587" s="239"/>
      <c r="J587" s="147" t="s">
        <v>449</v>
      </c>
      <c r="K587" s="494"/>
      <c r="L587" s="492"/>
      <c r="M587" s="492"/>
      <c r="N587" s="496"/>
      <c r="O587" s="493"/>
      <c r="P587" s="493"/>
      <c r="Q587" s="491"/>
    </row>
    <row r="588" spans="1:18" ht="15.75" thickBot="1">
      <c r="A588">
        <v>2007971</v>
      </c>
      <c r="B588" s="148"/>
      <c r="C588" s="146"/>
      <c r="D588" s="146"/>
      <c r="E588" s="146"/>
      <c r="F588" s="103" t="s">
        <v>471</v>
      </c>
      <c r="G588" s="103" t="s">
        <v>472</v>
      </c>
      <c r="H588" s="103" t="s">
        <v>473</v>
      </c>
      <c r="I588" s="104"/>
      <c r="J588" s="147"/>
      <c r="K588" s="494"/>
      <c r="L588" s="492"/>
      <c r="M588" s="492"/>
      <c r="N588" s="496"/>
      <c r="O588" s="493"/>
      <c r="P588" s="493"/>
      <c r="Q588" s="491"/>
    </row>
    <row r="589" spans="1:18">
      <c r="A589">
        <v>2007971</v>
      </c>
      <c r="B589" s="119" t="s">
        <v>630</v>
      </c>
      <c r="C589" s="120" t="s">
        <v>632</v>
      </c>
      <c r="D589" s="121">
        <v>5.9699999999999996E-3</v>
      </c>
      <c r="E589" s="128" t="s">
        <v>228</v>
      </c>
      <c r="F589" s="128" t="s">
        <v>477</v>
      </c>
      <c r="G589" s="128" t="s">
        <v>478</v>
      </c>
      <c r="H589" s="128" t="s">
        <v>479</v>
      </c>
      <c r="J589" s="111"/>
      <c r="K589" s="494">
        <f>SUMIF('8. Orçamento Com Des.'!$A$6:$A$136,A589,'8. Orçamento Com Des.'!$D$6:$D$136)</f>
        <v>33</v>
      </c>
      <c r="L589" s="168">
        <f>D589*'3. DMT'!$V$2</f>
        <v>0.98504999999999998</v>
      </c>
      <c r="M589" s="168">
        <f>K589*L589</f>
        <v>32.50665</v>
      </c>
      <c r="N589" s="496" t="str">
        <f>H589</f>
        <v>5914479</v>
      </c>
      <c r="O589" s="493">
        <f>W53</f>
        <v>0.71055406565114776</v>
      </c>
      <c r="P589" s="493"/>
      <c r="Q589" s="491">
        <f>K589*((L589*O589)+(M589*P589))</f>
        <v>23.097732318198879</v>
      </c>
    </row>
    <row r="590" spans="1:18">
      <c r="A590">
        <v>2007971</v>
      </c>
      <c r="B590" s="129"/>
      <c r="D590" s="145" t="s">
        <v>480</v>
      </c>
      <c r="E590" s="145"/>
      <c r="F590" s="145"/>
      <c r="G590" s="145"/>
      <c r="H590" s="145"/>
      <c r="J590" s="111"/>
      <c r="K590" s="494"/>
      <c r="L590" s="492"/>
      <c r="M590" s="492"/>
      <c r="N590" s="496"/>
      <c r="O590" s="493"/>
      <c r="P590" s="493"/>
      <c r="Q590" s="491"/>
    </row>
    <row r="591" spans="1:18" ht="15.75" thickBot="1">
      <c r="A591">
        <v>2007971</v>
      </c>
      <c r="B591" s="125"/>
      <c r="C591" s="104"/>
      <c r="D591" s="104"/>
      <c r="E591" s="104"/>
      <c r="F591" s="146" t="s">
        <v>481</v>
      </c>
      <c r="G591" s="146"/>
      <c r="H591" s="146"/>
      <c r="I591" s="104"/>
      <c r="J591" s="134">
        <f>J583+J586</f>
        <v>88.609349999999992</v>
      </c>
      <c r="K591" s="178"/>
      <c r="L591" s="179"/>
      <c r="M591" s="179"/>
      <c r="N591" s="179"/>
      <c r="O591" s="179"/>
      <c r="P591" s="180"/>
      <c r="R591" s="177">
        <f>ROUND((SUM(Q570:Q590)/K572),2)</f>
        <v>89.31</v>
      </c>
    </row>
    <row r="592" spans="1:18" ht="15.75" thickBot="1">
      <c r="A592" s="157"/>
      <c r="B592" s="157"/>
      <c r="C592" s="157"/>
      <c r="D592" s="157"/>
      <c r="E592" s="157"/>
      <c r="F592" s="157"/>
      <c r="G592" s="157"/>
      <c r="H592" s="157"/>
      <c r="I592" s="157"/>
      <c r="J592" s="157"/>
      <c r="R592" s="101">
        <f>SUM(Q570:Q590)</f>
        <v>2947.2070479181989</v>
      </c>
    </row>
    <row r="593" spans="1:17" ht="23.25" thickBot="1">
      <c r="A593">
        <v>1106382</v>
      </c>
      <c r="B593" s="106" t="s">
        <v>395</v>
      </c>
      <c r="C593" s="107"/>
      <c r="D593" s="107"/>
      <c r="E593" s="107"/>
      <c r="F593" s="107"/>
      <c r="G593" s="107"/>
      <c r="H593" s="107"/>
      <c r="I593" s="107"/>
      <c r="J593" s="108" t="s">
        <v>396</v>
      </c>
    </row>
    <row r="594" spans="1:17" ht="18.75" thickTop="1">
      <c r="A594">
        <v>1106382</v>
      </c>
      <c r="B594" s="109" t="s">
        <v>397</v>
      </c>
      <c r="E594" s="110" t="s">
        <v>398</v>
      </c>
      <c r="J594" s="111"/>
    </row>
    <row r="595" spans="1:17" ht="15.75">
      <c r="A595">
        <v>1106382</v>
      </c>
      <c r="B595" s="112" t="s">
        <v>400</v>
      </c>
      <c r="E595" s="383">
        <v>45748</v>
      </c>
      <c r="H595" s="113" t="s">
        <v>401</v>
      </c>
      <c r="I595" s="139">
        <v>24.9</v>
      </c>
      <c r="J595" s="115" t="s">
        <v>351</v>
      </c>
    </row>
    <row r="596" spans="1:17" ht="37.5" customHeight="1" thickBot="1">
      <c r="A596">
        <v>1106382</v>
      </c>
      <c r="B596" s="116">
        <v>1106382</v>
      </c>
      <c r="C596" s="149" t="s">
        <v>634</v>
      </c>
      <c r="D596" s="149"/>
      <c r="E596" s="149"/>
      <c r="F596" s="149"/>
      <c r="G596" s="149"/>
      <c r="H596" s="149"/>
      <c r="I596" s="150" t="s">
        <v>404</v>
      </c>
      <c r="J596" s="151"/>
    </row>
    <row r="597" spans="1:17" ht="15.75" thickBot="1">
      <c r="A597">
        <v>1106382</v>
      </c>
      <c r="B597" s="148" t="s">
        <v>405</v>
      </c>
      <c r="C597" s="146"/>
      <c r="D597" s="146" t="s">
        <v>212</v>
      </c>
      <c r="E597" s="146" t="s">
        <v>406</v>
      </c>
      <c r="F597" s="146"/>
      <c r="G597" s="146" t="s">
        <v>407</v>
      </c>
      <c r="H597" s="146"/>
      <c r="I597" s="239"/>
      <c r="J597" s="240" t="s">
        <v>408</v>
      </c>
      <c r="K597" s="589" t="s">
        <v>276</v>
      </c>
      <c r="L597" s="590"/>
      <c r="M597" s="591"/>
      <c r="N597" s="592" t="s">
        <v>409</v>
      </c>
      <c r="O597" s="594" t="s">
        <v>410</v>
      </c>
      <c r="P597" s="595"/>
      <c r="Q597" s="598" t="s">
        <v>411</v>
      </c>
    </row>
    <row r="598" spans="1:17" ht="15.75" thickBot="1">
      <c r="A598">
        <v>1106382</v>
      </c>
      <c r="B598" s="148"/>
      <c r="C598" s="146"/>
      <c r="D598" s="146"/>
      <c r="E598" s="103" t="s">
        <v>412</v>
      </c>
      <c r="F598" s="103" t="s">
        <v>413</v>
      </c>
      <c r="G598" s="103" t="s">
        <v>414</v>
      </c>
      <c r="H598" s="103" t="s">
        <v>415</v>
      </c>
      <c r="I598" s="104"/>
      <c r="J598" s="118" t="s">
        <v>416</v>
      </c>
      <c r="K598" s="172" t="s">
        <v>417</v>
      </c>
      <c r="L598" s="600" t="s">
        <v>418</v>
      </c>
      <c r="M598" s="601"/>
      <c r="N598" s="593"/>
      <c r="O598" s="596"/>
      <c r="P598" s="597"/>
      <c r="Q598" s="599"/>
    </row>
    <row r="599" spans="1:17">
      <c r="A599">
        <v>1106382</v>
      </c>
      <c r="B599" s="119" t="s">
        <v>635</v>
      </c>
      <c r="C599" s="120" t="s">
        <v>636</v>
      </c>
      <c r="D599" s="121">
        <v>1</v>
      </c>
      <c r="E599" s="122">
        <v>0.31</v>
      </c>
      <c r="F599" s="122">
        <v>0.69</v>
      </c>
      <c r="G599" s="123">
        <f>VLOOKUP(B599,'EQ - COM DES.'!$A$1:$K$538,10,FALSE)</f>
        <v>200.64660000000001</v>
      </c>
      <c r="H599" s="123">
        <f>VLOOKUP(B599,'EQ - COM DES.'!$A$1:$K$538,11,FALSE)</f>
        <v>97.213300000000004</v>
      </c>
      <c r="J599" s="123">
        <f>ROUND((D599*E599*G599)+(D599*F599*H599),4)</f>
        <v>129.27760000000001</v>
      </c>
      <c r="K599" s="494">
        <f>SUMIF('8. Orçamento Com Des.'!$A$6:$A$136,A599,'8. Orçamento Com Des.'!$D$6:$D$136)</f>
        <v>640.97649999999999</v>
      </c>
      <c r="L599" s="492">
        <f>(D599*E599)</f>
        <v>0.31</v>
      </c>
      <c r="M599" s="492">
        <f>(D599*F599)</f>
        <v>0.69</v>
      </c>
      <c r="N599" s="496" t="str">
        <f>B599</f>
        <v>E9584</v>
      </c>
      <c r="O599" s="493">
        <f t="shared" ref="O599:P601" si="71">(G599/$I$595)</f>
        <v>8.0580963855421697</v>
      </c>
      <c r="P599" s="493">
        <f t="shared" si="71"/>
        <v>3.9041485943775105</v>
      </c>
      <c r="Q599" s="491">
        <f>K599*((L599*O599)+(M599*P599))</f>
        <v>3327.8682055766867</v>
      </c>
    </row>
    <row r="600" spans="1:17">
      <c r="A600">
        <v>1106382</v>
      </c>
      <c r="B600" s="119" t="s">
        <v>637</v>
      </c>
      <c r="C600" s="120" t="s">
        <v>638</v>
      </c>
      <c r="D600" s="121">
        <v>1</v>
      </c>
      <c r="E600" s="122">
        <v>1</v>
      </c>
      <c r="F600" s="122">
        <v>0</v>
      </c>
      <c r="G600" s="123">
        <f>VLOOKUP(B600,'EQ - COM DES.'!$A$1:$K$538,10,FALSE)</f>
        <v>69.596500000000006</v>
      </c>
      <c r="H600" s="123">
        <f>VLOOKUP(B600,'EQ - COM DES.'!$A$1:$K$538,11,FALSE)</f>
        <v>57.209400000000002</v>
      </c>
      <c r="J600" s="123">
        <f>ROUND((D600*E600*G600)+(D600*F600*H600),4)</f>
        <v>69.596500000000006</v>
      </c>
      <c r="K600" s="494">
        <f>SUMIF('8. Orçamento Com Des.'!$A$6:$A$136,A600,'8. Orçamento Com Des.'!$D$6:$D$136)</f>
        <v>640.97649999999999</v>
      </c>
      <c r="L600" s="492">
        <f>(D600*E600)</f>
        <v>1</v>
      </c>
      <c r="M600" s="492">
        <f>(D600*F600)</f>
        <v>0</v>
      </c>
      <c r="N600" s="496" t="str">
        <f>B600</f>
        <v>E9599</v>
      </c>
      <c r="O600" s="493">
        <f t="shared" si="71"/>
        <v>2.7950401606425705</v>
      </c>
      <c r="P600" s="493">
        <f t="shared" si="71"/>
        <v>2.2975662650602411</v>
      </c>
      <c r="Q600" s="491">
        <f>K600*((L600*O600)+(M600*P600))</f>
        <v>1791.5550595281127</v>
      </c>
    </row>
    <row r="601" spans="1:17">
      <c r="A601">
        <v>1106382</v>
      </c>
      <c r="B601" s="119" t="s">
        <v>639</v>
      </c>
      <c r="C601" s="120" t="s">
        <v>640</v>
      </c>
      <c r="D601" s="121">
        <v>1</v>
      </c>
      <c r="E601" s="122">
        <v>1</v>
      </c>
      <c r="F601" s="122">
        <v>0</v>
      </c>
      <c r="G601" s="123">
        <f>VLOOKUP(B601,'EQ - COM DES.'!$A$1:$K$538,10,FALSE)</f>
        <v>106.8746</v>
      </c>
      <c r="H601" s="123">
        <f>VLOOKUP(B601,'EQ - COM DES.'!$A$1:$K$538,11,FALSE)</f>
        <v>8.2605000000000004</v>
      </c>
      <c r="J601" s="123">
        <f>ROUND((D601*E601*G601)+(D601*F601*H601),4)</f>
        <v>106.8746</v>
      </c>
      <c r="K601" s="494">
        <f>SUMIF('8. Orçamento Com Des.'!$A$6:$A$136,A601,'8. Orçamento Com Des.'!$D$6:$D$136)</f>
        <v>640.97649999999999</v>
      </c>
      <c r="L601" s="492">
        <f>(D601*E601)</f>
        <v>1</v>
      </c>
      <c r="M601" s="492">
        <f>(D601*F601)</f>
        <v>0</v>
      </c>
      <c r="N601" s="496" t="str">
        <f>B601</f>
        <v>E9779</v>
      </c>
      <c r="O601" s="493">
        <f t="shared" si="71"/>
        <v>4.2921526104417671</v>
      </c>
      <c r="P601" s="493">
        <f t="shared" si="71"/>
        <v>0.33174698795180724</v>
      </c>
      <c r="Q601" s="491">
        <f>K601*((L601*O601)+(M601*P601))</f>
        <v>2751.1689577068273</v>
      </c>
    </row>
    <row r="602" spans="1:17" ht="15.75" thickBot="1">
      <c r="A602">
        <v>1106382</v>
      </c>
      <c r="B602" s="125"/>
      <c r="C602" s="104"/>
      <c r="D602" s="104"/>
      <c r="E602" s="104"/>
      <c r="F602" s="104"/>
      <c r="G602" s="104"/>
      <c r="H602" s="105" t="s">
        <v>433</v>
      </c>
      <c r="I602" s="104"/>
      <c r="J602" s="126">
        <f>SUM(J599:J601)</f>
        <v>305.74869999999999</v>
      </c>
      <c r="K602" s="494"/>
      <c r="L602" s="492"/>
      <c r="M602" s="492"/>
      <c r="N602" s="496"/>
      <c r="O602" s="493"/>
      <c r="P602" s="493"/>
      <c r="Q602" s="491"/>
    </row>
    <row r="603" spans="1:17" ht="15.75" thickBot="1">
      <c r="A603">
        <v>1106382</v>
      </c>
      <c r="B603" s="127" t="s">
        <v>435</v>
      </c>
      <c r="C603" s="104"/>
      <c r="D603" s="103" t="s">
        <v>212</v>
      </c>
      <c r="E603" s="103" t="s">
        <v>436</v>
      </c>
      <c r="F603" s="104"/>
      <c r="G603" s="103" t="s">
        <v>407</v>
      </c>
      <c r="H603" s="146" t="s">
        <v>437</v>
      </c>
      <c r="I603" s="146"/>
      <c r="J603" s="147"/>
      <c r="K603" s="494"/>
      <c r="L603" s="492"/>
      <c r="M603" s="492"/>
      <c r="N603" s="496"/>
      <c r="O603" s="493"/>
      <c r="P603" s="493"/>
      <c r="Q603" s="491"/>
    </row>
    <row r="604" spans="1:17">
      <c r="A604">
        <v>1106382</v>
      </c>
      <c r="B604" s="119" t="s">
        <v>438</v>
      </c>
      <c r="C604" s="120" t="s">
        <v>439</v>
      </c>
      <c r="D604" s="121">
        <v>2</v>
      </c>
      <c r="E604" s="128" t="s">
        <v>222</v>
      </c>
      <c r="G604" s="123">
        <f>VLOOKUP(B604,'MO - COM DES.'!$A$1:$G$106,6,FALSE)</f>
        <v>20.818100000000001</v>
      </c>
      <c r="J604" s="123">
        <f>ROUND(D604*G604,4)</f>
        <v>41.636200000000002</v>
      </c>
      <c r="K604" s="494">
        <f>SUMIF('8. Orçamento Com Des.'!$A$6:$A$136,A604,'8. Orçamento Com Des.'!$D$6:$D$136)</f>
        <v>640.97649999999999</v>
      </c>
      <c r="L604" s="492">
        <f>D604</f>
        <v>2</v>
      </c>
      <c r="M604" s="492"/>
      <c r="N604" s="496" t="str">
        <f>B604</f>
        <v>P9824</v>
      </c>
      <c r="O604" s="493">
        <f>(G604/$I$595)</f>
        <v>0.83606827309236953</v>
      </c>
      <c r="P604" s="493"/>
      <c r="Q604" s="491">
        <f>K604*L604*O604</f>
        <v>1071.8002308955824</v>
      </c>
    </row>
    <row r="605" spans="1:17">
      <c r="A605">
        <v>1106382</v>
      </c>
      <c r="B605" s="129"/>
      <c r="D605" s="145" t="s">
        <v>440</v>
      </c>
      <c r="E605" s="145"/>
      <c r="F605" s="145"/>
      <c r="G605" s="145"/>
      <c r="H605" s="145"/>
      <c r="J605" s="124">
        <f>J604</f>
        <v>41.636200000000002</v>
      </c>
      <c r="K605" s="494"/>
      <c r="L605" s="492"/>
      <c r="M605" s="492"/>
      <c r="N605" s="496"/>
      <c r="O605" s="493"/>
      <c r="P605" s="493"/>
      <c r="Q605" s="491"/>
    </row>
    <row r="606" spans="1:17" ht="15.75" thickBot="1">
      <c r="A606">
        <v>1106382</v>
      </c>
      <c r="B606" s="125"/>
      <c r="C606" s="104"/>
      <c r="D606" s="146" t="s">
        <v>442</v>
      </c>
      <c r="E606" s="146"/>
      <c r="F606" s="146"/>
      <c r="G606" s="146"/>
      <c r="H606" s="146"/>
      <c r="I606" s="104"/>
      <c r="J606" s="130">
        <f>J602+J605</f>
        <v>347.38490000000002</v>
      </c>
      <c r="K606" s="494"/>
      <c r="L606" s="492"/>
      <c r="M606" s="492"/>
      <c r="N606" s="496"/>
      <c r="O606" s="493"/>
      <c r="P606" s="493"/>
      <c r="Q606" s="491"/>
    </row>
    <row r="607" spans="1:17">
      <c r="A607">
        <v>1106382</v>
      </c>
      <c r="B607" s="129"/>
      <c r="D607" s="145" t="s">
        <v>444</v>
      </c>
      <c r="E607" s="145"/>
      <c r="F607" s="145"/>
      <c r="G607" s="145"/>
      <c r="H607" s="145"/>
      <c r="J607" s="131">
        <f>J606/I595</f>
        <v>13.951200803212853</v>
      </c>
      <c r="K607" s="494"/>
      <c r="L607" s="492"/>
      <c r="M607" s="492"/>
      <c r="N607" s="496"/>
      <c r="O607" s="493"/>
      <c r="P607" s="493"/>
      <c r="Q607" s="491"/>
    </row>
    <row r="608" spans="1:17">
      <c r="A608">
        <v>1106382</v>
      </c>
      <c r="B608" s="129"/>
      <c r="H608" s="132" t="s">
        <v>445</v>
      </c>
      <c r="J608" s="133" t="s">
        <v>377</v>
      </c>
      <c r="K608" s="494"/>
      <c r="L608" s="492"/>
      <c r="M608" s="492"/>
      <c r="N608" s="496"/>
      <c r="O608" s="493"/>
      <c r="P608" s="493"/>
      <c r="Q608" s="491"/>
    </row>
    <row r="609" spans="1:17" ht="15.75" thickBot="1">
      <c r="A609">
        <v>1106382</v>
      </c>
      <c r="B609" s="125"/>
      <c r="C609" s="104"/>
      <c r="D609" s="104"/>
      <c r="E609" s="104"/>
      <c r="F609" s="104"/>
      <c r="G609" s="104"/>
      <c r="H609" s="105" t="s">
        <v>446</v>
      </c>
      <c r="I609" s="104"/>
      <c r="J609" s="130" t="s">
        <v>377</v>
      </c>
      <c r="K609" s="494"/>
      <c r="L609" s="492"/>
      <c r="M609" s="492"/>
      <c r="N609" s="496"/>
      <c r="O609" s="493"/>
      <c r="P609" s="493"/>
      <c r="Q609" s="491"/>
    </row>
    <row r="610" spans="1:17" ht="15.75" thickBot="1">
      <c r="A610">
        <v>1106382</v>
      </c>
      <c r="B610" s="127" t="s">
        <v>447</v>
      </c>
      <c r="C610" s="104"/>
      <c r="D610" s="103" t="s">
        <v>212</v>
      </c>
      <c r="E610" s="103" t="s">
        <v>436</v>
      </c>
      <c r="F610" s="104"/>
      <c r="G610" s="103" t="s">
        <v>448</v>
      </c>
      <c r="H610" s="146" t="s">
        <v>449</v>
      </c>
      <c r="I610" s="146"/>
      <c r="J610" s="147"/>
      <c r="K610" s="494"/>
      <c r="L610" s="492"/>
      <c r="M610" s="492"/>
      <c r="N610" s="496"/>
      <c r="O610" s="493"/>
      <c r="P610" s="493"/>
      <c r="Q610" s="491"/>
    </row>
    <row r="611" spans="1:17">
      <c r="A611">
        <v>1106382</v>
      </c>
      <c r="B611" s="119" t="s">
        <v>523</v>
      </c>
      <c r="C611" s="120" t="s">
        <v>524</v>
      </c>
      <c r="D611" s="121">
        <v>1.7033499999999999</v>
      </c>
      <c r="E611" s="128" t="s">
        <v>454</v>
      </c>
      <c r="G611" s="123">
        <f>VLOOKUP(B611,MATERIAL!$A$1:$D$1678,4,FALSE)</f>
        <v>6.5582000000000003</v>
      </c>
      <c r="J611" s="123">
        <f>ROUND(D611*G611,4)</f>
        <v>11.1709</v>
      </c>
      <c r="K611" s="494">
        <f>SUMIF('8. Orçamento Com Des.'!$A$6:$A$136,A611,'8. Orçamento Com Des.'!$D$6:$D$136)</f>
        <v>640.97649999999999</v>
      </c>
      <c r="L611" s="492">
        <f>D611</f>
        <v>1.7033499999999999</v>
      </c>
      <c r="M611" s="492"/>
      <c r="N611" s="496" t="str">
        <f>B611</f>
        <v>M0030</v>
      </c>
      <c r="O611" s="493">
        <f>G611</f>
        <v>6.5582000000000003</v>
      </c>
      <c r="P611" s="493"/>
      <c r="Q611" s="491">
        <f>K611*L611*O611</f>
        <v>7160.290774385704</v>
      </c>
    </row>
    <row r="612" spans="1:17">
      <c r="A612">
        <v>1106382</v>
      </c>
      <c r="B612" s="119" t="s">
        <v>452</v>
      </c>
      <c r="C612" s="120" t="s">
        <v>453</v>
      </c>
      <c r="D612" s="121">
        <v>425.83814999999998</v>
      </c>
      <c r="E612" s="128" t="s">
        <v>454</v>
      </c>
      <c r="G612" s="123">
        <f>VLOOKUP(B612,MATERIAL!$A$1:$D$1678,4,FALSE)</f>
        <v>0.78</v>
      </c>
      <c r="J612" s="123">
        <f>ROUND(D612*G612,4)</f>
        <v>332.15379999999999</v>
      </c>
      <c r="K612" s="494">
        <f>SUMIF('8. Orçamento Com Des.'!$A$6:$A$136,A612,'8. Orçamento Com Des.'!$D$6:$D$136)</f>
        <v>640.97649999999999</v>
      </c>
      <c r="L612" s="492">
        <f>D612</f>
        <v>425.83814999999998</v>
      </c>
      <c r="M612" s="492"/>
      <c r="N612" s="496" t="str">
        <f>B612</f>
        <v>M0424</v>
      </c>
      <c r="O612" s="493">
        <f>G612</f>
        <v>0.78</v>
      </c>
      <c r="P612" s="493"/>
      <c r="Q612" s="491">
        <f>K612*L612*O612</f>
        <v>212902.75262371052</v>
      </c>
    </row>
    <row r="613" spans="1:17" ht="15.75" thickBot="1">
      <c r="A613">
        <v>1106382</v>
      </c>
      <c r="B613" s="125"/>
      <c r="C613" s="104"/>
      <c r="D613" s="146" t="s">
        <v>459</v>
      </c>
      <c r="E613" s="146"/>
      <c r="F613" s="146"/>
      <c r="G613" s="146"/>
      <c r="H613" s="146"/>
      <c r="I613" s="104"/>
      <c r="J613" s="126">
        <f>SUM(J611:J612)</f>
        <v>343.32470000000001</v>
      </c>
      <c r="K613" s="494"/>
      <c r="L613" s="492"/>
      <c r="M613" s="492"/>
      <c r="N613" s="496"/>
      <c r="O613" s="493"/>
      <c r="P613" s="493"/>
      <c r="Q613" s="491"/>
    </row>
    <row r="614" spans="1:17" ht="15.75" thickBot="1">
      <c r="A614">
        <v>1106382</v>
      </c>
      <c r="B614" s="127" t="s">
        <v>460</v>
      </c>
      <c r="C614" s="104"/>
      <c r="D614" s="103" t="s">
        <v>212</v>
      </c>
      <c r="E614" s="103" t="s">
        <v>436</v>
      </c>
      <c r="F614" s="104"/>
      <c r="G614" s="103" t="s">
        <v>449</v>
      </c>
      <c r="H614" s="146" t="s">
        <v>449</v>
      </c>
      <c r="I614" s="146"/>
      <c r="J614" s="147"/>
      <c r="K614" s="494"/>
      <c r="L614" s="492"/>
      <c r="M614" s="492"/>
      <c r="N614" s="496"/>
      <c r="O614" s="493"/>
      <c r="P614" s="493"/>
      <c r="Q614" s="491"/>
    </row>
    <row r="615" spans="1:17">
      <c r="A615">
        <v>1106382</v>
      </c>
      <c r="B615" s="119">
        <v>4816020</v>
      </c>
      <c r="C615" s="120" t="s">
        <v>641</v>
      </c>
      <c r="D615" s="121">
        <v>0.54778000000000004</v>
      </c>
      <c r="E615" s="128" t="s">
        <v>351</v>
      </c>
      <c r="G615" s="235">
        <f>VLOOKUP(B615,'SICRO 04.25'!$A$1:$D$6492,4,FALSE)</f>
        <v>12.02</v>
      </c>
      <c r="J615" s="123">
        <f>ROUND(D615*G615,4)</f>
        <v>6.5842999999999998</v>
      </c>
      <c r="K615" s="494">
        <f>SUMIF('8. Orçamento Com Des.'!$A$6:$A$136,A615,'8. Orçamento Com Des.'!$D$6:$D$136)</f>
        <v>640.97649999999999</v>
      </c>
      <c r="L615" s="492">
        <f>D615</f>
        <v>0.54778000000000004</v>
      </c>
      <c r="M615" s="492"/>
      <c r="N615" s="496">
        <f>B615</f>
        <v>4816020</v>
      </c>
      <c r="O615" s="493">
        <f>G615</f>
        <v>12.02</v>
      </c>
      <c r="P615" s="493"/>
      <c r="Q615" s="491">
        <f>K615*L615*O615</f>
        <v>4220.3915681833996</v>
      </c>
    </row>
    <row r="616" spans="1:17">
      <c r="A616">
        <v>1106382</v>
      </c>
      <c r="B616" s="119">
        <v>4816012</v>
      </c>
      <c r="C616" s="120" t="s">
        <v>642</v>
      </c>
      <c r="D616" s="121">
        <v>0.68813000000000002</v>
      </c>
      <c r="E616" s="128" t="s">
        <v>351</v>
      </c>
      <c r="G616" s="235">
        <f>VLOOKUP(B616,'SICRO 04.25'!$A$1:$D$6492,4,FALSE)</f>
        <v>56.64</v>
      </c>
      <c r="J616" s="123">
        <f>ROUND(D616*G616,4)</f>
        <v>38.975700000000003</v>
      </c>
      <c r="K616" s="494">
        <f>SUMIF('8. Orçamento Com Des.'!$A$6:$A$136,A616,'8. Orçamento Com Des.'!$D$6:$D$136)</f>
        <v>640.97649999999999</v>
      </c>
      <c r="L616" s="492">
        <f>D616</f>
        <v>0.68813000000000002</v>
      </c>
      <c r="M616" s="492"/>
      <c r="N616" s="496">
        <f>B616</f>
        <v>4816012</v>
      </c>
      <c r="O616" s="493">
        <f>G616</f>
        <v>56.64</v>
      </c>
      <c r="P616" s="493"/>
      <c r="Q616" s="491">
        <f>K616*L616*O616</f>
        <v>24982.497002644799</v>
      </c>
    </row>
    <row r="617" spans="1:17" ht="15.75" thickBot="1">
      <c r="A617">
        <v>1106382</v>
      </c>
      <c r="B617" s="125"/>
      <c r="C617" s="104"/>
      <c r="D617" s="146" t="s">
        <v>461</v>
      </c>
      <c r="E617" s="146"/>
      <c r="F617" s="146"/>
      <c r="G617" s="146"/>
      <c r="H617" s="146"/>
      <c r="I617" s="104"/>
      <c r="J617" s="126">
        <f>SUM(J615:J616)</f>
        <v>45.56</v>
      </c>
      <c r="K617" s="494"/>
      <c r="L617" s="492"/>
      <c r="M617" s="492"/>
      <c r="N617" s="496"/>
      <c r="O617" s="493"/>
      <c r="P617" s="493"/>
      <c r="Q617" s="491"/>
    </row>
    <row r="618" spans="1:17" ht="15.75" thickBot="1">
      <c r="A618">
        <v>1106382</v>
      </c>
      <c r="B618" s="125"/>
      <c r="C618" s="104"/>
      <c r="D618" s="104"/>
      <c r="E618" s="104"/>
      <c r="F618" s="104"/>
      <c r="G618" s="104"/>
      <c r="H618" s="105" t="s">
        <v>462</v>
      </c>
      <c r="I618" s="104"/>
      <c r="J618" s="130">
        <f>J607+J613+J617</f>
        <v>402.83590080321284</v>
      </c>
      <c r="K618" s="494"/>
      <c r="L618" s="492"/>
      <c r="M618" s="492"/>
      <c r="N618" s="496"/>
      <c r="O618" s="493"/>
      <c r="P618" s="493"/>
      <c r="Q618" s="491"/>
    </row>
    <row r="619" spans="1:17" ht="15.75" thickBot="1">
      <c r="A619">
        <v>1106382</v>
      </c>
      <c r="B619" s="127" t="s">
        <v>463</v>
      </c>
      <c r="C619" s="104"/>
      <c r="D619" s="103" t="s">
        <v>464</v>
      </c>
      <c r="E619" s="103" t="s">
        <v>212</v>
      </c>
      <c r="F619" s="103" t="s">
        <v>436</v>
      </c>
      <c r="G619" s="104"/>
      <c r="H619" s="103" t="s">
        <v>449</v>
      </c>
      <c r="I619" s="146" t="s">
        <v>449</v>
      </c>
      <c r="J619" s="147"/>
      <c r="K619" s="494"/>
      <c r="L619" s="492"/>
      <c r="M619" s="492"/>
      <c r="N619" s="496"/>
      <c r="O619" s="493"/>
      <c r="P619" s="493"/>
      <c r="Q619" s="491"/>
    </row>
    <row r="620" spans="1:17">
      <c r="A620">
        <v>1106382</v>
      </c>
      <c r="B620" s="119" t="s">
        <v>643</v>
      </c>
      <c r="C620" s="120" t="s">
        <v>644</v>
      </c>
      <c r="D620" s="128">
        <v>5915407</v>
      </c>
      <c r="E620" s="121">
        <v>0.82167000000000001</v>
      </c>
      <c r="F620" s="128" t="s">
        <v>466</v>
      </c>
      <c r="H620" s="123">
        <f>VLOOKUP(D620,'SICRO 04.25'!$A$1:$D$6492,4,FALSE)</f>
        <v>2.72</v>
      </c>
      <c r="J620" s="123">
        <f>ROUND(E620*H620,4)</f>
        <v>2.2349000000000001</v>
      </c>
      <c r="K620" s="494">
        <f>SUMIF('8. Orçamento Com Des.'!$A$6:$A$136,A620,'8. Orçamento Com Des.'!$D$6:$D$136)</f>
        <v>640.97649999999999</v>
      </c>
      <c r="L620" s="492">
        <f>E620</f>
        <v>0.82167000000000001</v>
      </c>
      <c r="M620" s="492"/>
      <c r="N620" s="496">
        <f>D620</f>
        <v>5915407</v>
      </c>
      <c r="O620" s="493">
        <f>H620</f>
        <v>2.72</v>
      </c>
      <c r="P620" s="493"/>
      <c r="Q620" s="491">
        <f>K620*L620*O620</f>
        <v>1432.5455572536</v>
      </c>
    </row>
    <row r="621" spans="1:17">
      <c r="A621">
        <v>1106382</v>
      </c>
      <c r="B621" s="119" t="s">
        <v>645</v>
      </c>
      <c r="C621" s="120" t="s">
        <v>646</v>
      </c>
      <c r="D621" s="128">
        <v>5915407</v>
      </c>
      <c r="E621" s="121">
        <v>1.0322</v>
      </c>
      <c r="F621" s="128" t="s">
        <v>466</v>
      </c>
      <c r="H621" s="123">
        <f>VLOOKUP(D621,'SICRO 04.25'!$A$1:$D$6492,4,FALSE)</f>
        <v>2.72</v>
      </c>
      <c r="J621" s="123">
        <f>ROUND(E621*H621,4)</f>
        <v>2.8075999999999999</v>
      </c>
      <c r="K621" s="494">
        <f>SUMIF('8. Orçamento Com Des.'!$A$6:$A$136,A621,'8. Orçamento Com Des.'!$D$6:$D$136)</f>
        <v>640.97649999999999</v>
      </c>
      <c r="L621" s="492">
        <f>E621</f>
        <v>1.0322</v>
      </c>
      <c r="M621" s="492"/>
      <c r="N621" s="496">
        <f>D621</f>
        <v>5915407</v>
      </c>
      <c r="O621" s="493">
        <f>H621</f>
        <v>2.72</v>
      </c>
      <c r="P621" s="493"/>
      <c r="Q621" s="491">
        <f>K621*L621*O621</f>
        <v>1799.5953657760001</v>
      </c>
    </row>
    <row r="622" spans="1:17">
      <c r="A622">
        <v>1106382</v>
      </c>
      <c r="B622" s="119" t="s">
        <v>523</v>
      </c>
      <c r="C622" s="120" t="s">
        <v>538</v>
      </c>
      <c r="D622" s="128">
        <v>5914655</v>
      </c>
      <c r="E622" s="121">
        <v>1.6999999999999999E-3</v>
      </c>
      <c r="F622" s="128" t="s">
        <v>466</v>
      </c>
      <c r="H622" s="123">
        <f>VLOOKUP(D622,'SICRO 04.25'!$A$1:$D$6492,4,FALSE)</f>
        <v>32.659999999999997</v>
      </c>
      <c r="J622" s="123">
        <f>ROUND(E622*H622,4)</f>
        <v>5.5500000000000001E-2</v>
      </c>
      <c r="K622" s="494">
        <f>SUMIF('8. Orçamento Com Des.'!$A$6:$A$136,A622,'8. Orçamento Com Des.'!$D$6:$D$136)</f>
        <v>640.97649999999999</v>
      </c>
      <c r="L622" s="492">
        <f>E622</f>
        <v>1.6999999999999999E-3</v>
      </c>
      <c r="M622" s="492"/>
      <c r="N622" s="496">
        <f>D622</f>
        <v>5914655</v>
      </c>
      <c r="O622" s="493">
        <f>H622</f>
        <v>32.659999999999997</v>
      </c>
      <c r="P622" s="493"/>
      <c r="Q622" s="491">
        <f>K622*L622*O622</f>
        <v>35.588297232999999</v>
      </c>
    </row>
    <row r="623" spans="1:17">
      <c r="A623">
        <v>1106382</v>
      </c>
      <c r="B623" s="119" t="s">
        <v>452</v>
      </c>
      <c r="C623" s="120" t="s">
        <v>467</v>
      </c>
      <c r="D623" s="128">
        <v>5914655</v>
      </c>
      <c r="E623" s="121">
        <v>0.42584</v>
      </c>
      <c r="F623" s="128" t="s">
        <v>466</v>
      </c>
      <c r="H623" s="123">
        <f>VLOOKUP(D623,'SICRO 04.25'!$A$1:$D$6492,4,FALSE)</f>
        <v>32.659999999999997</v>
      </c>
      <c r="J623" s="123">
        <f>ROUND(E623*H623,4)</f>
        <v>13.9079</v>
      </c>
      <c r="K623" s="494">
        <f>SUMIF('8. Orçamento Com Des.'!$A$6:$A$136,A623,'8. Orçamento Com Des.'!$D$6:$D$136)</f>
        <v>640.97649999999999</v>
      </c>
      <c r="L623" s="492">
        <f>E623</f>
        <v>0.42584</v>
      </c>
      <c r="M623" s="492"/>
      <c r="N623" s="496">
        <f>D623</f>
        <v>5914655</v>
      </c>
      <c r="O623" s="493">
        <f>H623</f>
        <v>32.659999999999997</v>
      </c>
      <c r="P623" s="493"/>
      <c r="Q623" s="491">
        <f>K623*L623*O623</f>
        <v>8914.6591139415996</v>
      </c>
    </row>
    <row r="624" spans="1:17" ht="15.75" thickBot="1">
      <c r="A624">
        <v>1106382</v>
      </c>
      <c r="B624" s="125"/>
      <c r="C624" s="104"/>
      <c r="D624" s="146" t="s">
        <v>468</v>
      </c>
      <c r="E624" s="146"/>
      <c r="F624" s="146"/>
      <c r="G624" s="146"/>
      <c r="H624" s="146"/>
      <c r="I624" s="104"/>
      <c r="J624" s="130">
        <f>SUM(J620:J623)</f>
        <v>19.0059</v>
      </c>
      <c r="K624" s="494"/>
      <c r="L624" s="492"/>
      <c r="M624" s="492"/>
      <c r="N624" s="496"/>
      <c r="O624" s="493"/>
      <c r="P624" s="493"/>
      <c r="Q624" s="491"/>
    </row>
    <row r="625" spans="1:18" ht="15.75" thickBot="1">
      <c r="A625">
        <v>1106382</v>
      </c>
      <c r="B625" s="148" t="s">
        <v>469</v>
      </c>
      <c r="C625" s="146"/>
      <c r="D625" s="146" t="s">
        <v>212</v>
      </c>
      <c r="E625" s="146" t="s">
        <v>436</v>
      </c>
      <c r="F625" s="146" t="s">
        <v>470</v>
      </c>
      <c r="G625" s="146"/>
      <c r="H625" s="146"/>
      <c r="I625" s="239"/>
      <c r="J625" s="147" t="s">
        <v>449</v>
      </c>
      <c r="K625" s="494"/>
      <c r="L625" s="492"/>
      <c r="M625" s="492"/>
      <c r="N625" s="496"/>
      <c r="O625" s="493"/>
      <c r="P625" s="493"/>
      <c r="Q625" s="491"/>
    </row>
    <row r="626" spans="1:18" ht="15.75" thickBot="1">
      <c r="A626">
        <v>1106382</v>
      </c>
      <c r="B626" s="148"/>
      <c r="C626" s="146"/>
      <c r="D626" s="146"/>
      <c r="E626" s="146"/>
      <c r="F626" s="103" t="s">
        <v>471</v>
      </c>
      <c r="G626" s="103" t="s">
        <v>472</v>
      </c>
      <c r="H626" s="103" t="s">
        <v>473</v>
      </c>
      <c r="I626" s="104"/>
      <c r="J626" s="147"/>
      <c r="K626" s="494"/>
      <c r="L626" s="492"/>
      <c r="M626" s="492"/>
      <c r="N626" s="496"/>
      <c r="O626" s="493"/>
      <c r="P626" s="493"/>
      <c r="Q626" s="491"/>
    </row>
    <row r="627" spans="1:18">
      <c r="A627">
        <v>1106382</v>
      </c>
      <c r="B627" s="119" t="s">
        <v>643</v>
      </c>
      <c r="C627" s="120" t="s">
        <v>644</v>
      </c>
      <c r="D627" s="121">
        <v>0.82167000000000001</v>
      </c>
      <c r="E627" s="128" t="s">
        <v>228</v>
      </c>
      <c r="F627" s="128" t="s">
        <v>474</v>
      </c>
      <c r="G627" s="128" t="s">
        <v>475</v>
      </c>
      <c r="H627" s="128" t="s">
        <v>476</v>
      </c>
      <c r="J627" s="111"/>
      <c r="K627" s="494">
        <f>SUMIF('8. Orçamento Com Des.'!$A$6:$A$136,A627,'8. Orçamento Com Des.'!$D$6:$D$136)</f>
        <v>640.97649999999999</v>
      </c>
      <c r="L627" s="168">
        <f>D627*'3. DMT'!$V$2</f>
        <v>135.57554999999999</v>
      </c>
      <c r="M627" s="168">
        <f t="shared" ref="M627:M630" si="72">K627*L627</f>
        <v>86900.741524574987</v>
      </c>
      <c r="N627" s="496" t="str">
        <f>H627</f>
        <v>5914389</v>
      </c>
      <c r="O627" s="493">
        <f>$W$52</f>
        <v>0.7730323962516733</v>
      </c>
      <c r="P627" s="493"/>
      <c r="Q627" s="491"/>
    </row>
    <row r="628" spans="1:18">
      <c r="A628">
        <v>1106382</v>
      </c>
      <c r="B628" s="119" t="s">
        <v>645</v>
      </c>
      <c r="C628" s="120" t="s">
        <v>646</v>
      </c>
      <c r="D628" s="121">
        <v>1.0322</v>
      </c>
      <c r="E628" s="128" t="s">
        <v>228</v>
      </c>
      <c r="F628" s="128" t="s">
        <v>474</v>
      </c>
      <c r="G628" s="128" t="s">
        <v>475</v>
      </c>
      <c r="H628" s="128" t="s">
        <v>476</v>
      </c>
      <c r="J628" s="111"/>
      <c r="K628" s="494">
        <f>SUMIF('8. Orçamento Com Des.'!$A$6:$A$136,A628,'8. Orçamento Com Des.'!$D$6:$D$136)</f>
        <v>640.97649999999999</v>
      </c>
      <c r="L628" s="168">
        <f>D628*'3. DMT'!$V$2</f>
        <v>170.31299999999999</v>
      </c>
      <c r="M628" s="168">
        <f t="shared" si="72"/>
        <v>109166.63064449999</v>
      </c>
      <c r="N628" s="496" t="str">
        <f>H628</f>
        <v>5914389</v>
      </c>
      <c r="O628" s="493">
        <f>$W$52</f>
        <v>0.7730323962516733</v>
      </c>
      <c r="P628" s="493"/>
      <c r="Q628" s="491"/>
    </row>
    <row r="629" spans="1:18">
      <c r="A629">
        <v>1106382</v>
      </c>
      <c r="B629" s="119" t="s">
        <v>523</v>
      </c>
      <c r="C629" s="120" t="s">
        <v>538</v>
      </c>
      <c r="D629" s="121">
        <v>1.6999999999999999E-3</v>
      </c>
      <c r="E629" s="128" t="s">
        <v>228</v>
      </c>
      <c r="F629" s="128" t="s">
        <v>477</v>
      </c>
      <c r="G629" s="128" t="s">
        <v>478</v>
      </c>
      <c r="H629" s="128" t="s">
        <v>479</v>
      </c>
      <c r="J629" s="111"/>
      <c r="K629" s="494">
        <f>SUMIF('8. Orçamento Com Des.'!$A$6:$A$136,A629,'8. Orçamento Com Des.'!$D$6:$D$136)</f>
        <v>640.97649999999999</v>
      </c>
      <c r="L629" s="168">
        <f>D629*'3. DMT'!$V$2</f>
        <v>0.28049999999999997</v>
      </c>
      <c r="M629" s="168">
        <f t="shared" si="72"/>
        <v>179.79390824999999</v>
      </c>
      <c r="N629" s="496" t="str">
        <f>H629</f>
        <v>5914479</v>
      </c>
      <c r="O629" s="493">
        <f>$W$53</f>
        <v>0.71055406565114776</v>
      </c>
      <c r="P629" s="493"/>
      <c r="Q629" s="491"/>
    </row>
    <row r="630" spans="1:18">
      <c r="A630">
        <v>1106382</v>
      </c>
      <c r="B630" s="119" t="s">
        <v>452</v>
      </c>
      <c r="C630" s="120" t="s">
        <v>467</v>
      </c>
      <c r="D630" s="121">
        <v>0.42584</v>
      </c>
      <c r="E630" s="128" t="s">
        <v>228</v>
      </c>
      <c r="F630" s="128" t="s">
        <v>477</v>
      </c>
      <c r="G630" s="128" t="s">
        <v>478</v>
      </c>
      <c r="H630" s="128" t="s">
        <v>479</v>
      </c>
      <c r="J630" s="111"/>
      <c r="K630" s="494">
        <f>SUMIF('8. Orçamento Com Des.'!$A$6:$A$136,A630,'8. Orçamento Com Des.'!$D$6:$D$136)</f>
        <v>640.97649999999999</v>
      </c>
      <c r="L630" s="168">
        <f>D630*'3. DMT'!$V$2</f>
        <v>70.263599999999997</v>
      </c>
      <c r="M630" s="168">
        <f t="shared" si="72"/>
        <v>45037.316405399994</v>
      </c>
      <c r="N630" s="496" t="str">
        <f>H630</f>
        <v>5914479</v>
      </c>
      <c r="O630" s="493">
        <f>$W$53</f>
        <v>0.71055406565114776</v>
      </c>
      <c r="P630" s="493"/>
      <c r="Q630" s="491"/>
    </row>
    <row r="631" spans="1:18">
      <c r="A631">
        <v>1106382</v>
      </c>
      <c r="B631" s="129"/>
      <c r="D631" s="145" t="s">
        <v>480</v>
      </c>
      <c r="E631" s="145"/>
      <c r="F631" s="145"/>
      <c r="G631" s="145"/>
      <c r="H631" s="145"/>
      <c r="J631" s="111"/>
      <c r="K631" s="494"/>
      <c r="L631" s="492"/>
      <c r="M631" s="492"/>
      <c r="N631" s="496"/>
      <c r="O631" s="493"/>
      <c r="P631" s="493"/>
      <c r="Q631" s="491"/>
    </row>
    <row r="632" spans="1:18" ht="15.75" thickBot="1">
      <c r="A632">
        <v>1106382</v>
      </c>
      <c r="B632" s="125"/>
      <c r="C632" s="104"/>
      <c r="D632" s="104"/>
      <c r="E632" s="104"/>
      <c r="F632" s="146" t="s">
        <v>481</v>
      </c>
      <c r="G632" s="146"/>
      <c r="H632" s="146"/>
      <c r="I632" s="104"/>
      <c r="J632" s="134">
        <f>J618+J624</f>
        <v>421.84180080321283</v>
      </c>
      <c r="K632" s="178"/>
      <c r="L632" s="179"/>
      <c r="M632" s="179"/>
      <c r="N632" s="179"/>
      <c r="O632" s="179"/>
      <c r="P632" s="180"/>
      <c r="R632" s="177">
        <f>IF(K599=0,"",ROUND((SUM(Q599:Q631)/K599),2))</f>
        <v>421.84</v>
      </c>
    </row>
    <row r="633" spans="1:18" ht="15.75" thickBot="1">
      <c r="A633" s="157"/>
      <c r="B633" s="157"/>
      <c r="C633" s="157"/>
      <c r="D633" s="157"/>
      <c r="E633" s="157"/>
      <c r="F633" s="157"/>
      <c r="G633" s="157"/>
      <c r="H633" s="157"/>
      <c r="I633" s="157"/>
      <c r="J633" s="157"/>
      <c r="R633" s="101">
        <f>SUM(Q599:Q631)</f>
        <v>270390.71275683586</v>
      </c>
    </row>
    <row r="634" spans="1:18" ht="23.25" thickBot="1">
      <c r="A634">
        <v>1106280</v>
      </c>
      <c r="B634" s="106" t="s">
        <v>395</v>
      </c>
      <c r="C634" s="107"/>
      <c r="D634" s="107"/>
      <c r="E634" s="107"/>
      <c r="F634" s="107"/>
      <c r="G634" s="107"/>
      <c r="H634" s="107"/>
      <c r="I634" s="107"/>
      <c r="J634" s="108" t="s">
        <v>396</v>
      </c>
    </row>
    <row r="635" spans="1:18" ht="18.75" thickTop="1">
      <c r="A635">
        <v>1106280</v>
      </c>
      <c r="B635" s="109" t="s">
        <v>397</v>
      </c>
      <c r="E635" s="110" t="s">
        <v>398</v>
      </c>
      <c r="J635" s="111"/>
    </row>
    <row r="636" spans="1:18" ht="15.75">
      <c r="A636">
        <v>1106280</v>
      </c>
      <c r="B636" s="112" t="s">
        <v>400</v>
      </c>
      <c r="E636" s="383">
        <v>45748</v>
      </c>
      <c r="H636" s="113" t="s">
        <v>401</v>
      </c>
      <c r="I636" s="139">
        <v>24.9</v>
      </c>
      <c r="J636" s="115" t="s">
        <v>351</v>
      </c>
    </row>
    <row r="637" spans="1:18" ht="40.5" customHeight="1" thickBot="1">
      <c r="A637">
        <v>1106280</v>
      </c>
      <c r="B637" s="116">
        <v>1106280</v>
      </c>
      <c r="C637" s="149" t="s">
        <v>647</v>
      </c>
      <c r="D637" s="149"/>
      <c r="E637" s="149"/>
      <c r="F637" s="149"/>
      <c r="G637" s="149"/>
      <c r="H637" s="149"/>
      <c r="I637" s="150" t="s">
        <v>404</v>
      </c>
      <c r="J637" s="151"/>
    </row>
    <row r="638" spans="1:18" ht="15.75" thickBot="1">
      <c r="A638">
        <v>1106280</v>
      </c>
      <c r="B638" s="148" t="s">
        <v>405</v>
      </c>
      <c r="C638" s="146"/>
      <c r="D638" s="146" t="s">
        <v>212</v>
      </c>
      <c r="E638" s="146" t="s">
        <v>406</v>
      </c>
      <c r="F638" s="146"/>
      <c r="G638" s="146" t="s">
        <v>407</v>
      </c>
      <c r="H638" s="146"/>
      <c r="I638" s="239"/>
      <c r="J638" s="240" t="s">
        <v>408</v>
      </c>
      <c r="K638" s="589" t="s">
        <v>276</v>
      </c>
      <c r="L638" s="590"/>
      <c r="M638" s="591"/>
      <c r="N638" s="592" t="s">
        <v>409</v>
      </c>
      <c r="O638" s="594" t="s">
        <v>410</v>
      </c>
      <c r="P638" s="595"/>
      <c r="Q638" s="598" t="s">
        <v>411</v>
      </c>
    </row>
    <row r="639" spans="1:18" ht="15.75" thickBot="1">
      <c r="A639">
        <v>1106280</v>
      </c>
      <c r="B639" s="148"/>
      <c r="C639" s="146"/>
      <c r="D639" s="146"/>
      <c r="E639" s="103" t="s">
        <v>412</v>
      </c>
      <c r="F639" s="103" t="s">
        <v>413</v>
      </c>
      <c r="G639" s="103" t="s">
        <v>414</v>
      </c>
      <c r="H639" s="103" t="s">
        <v>415</v>
      </c>
      <c r="I639" s="104"/>
      <c r="J639" s="118" t="s">
        <v>416</v>
      </c>
      <c r="K639" s="172" t="s">
        <v>417</v>
      </c>
      <c r="L639" s="600" t="s">
        <v>418</v>
      </c>
      <c r="M639" s="601"/>
      <c r="N639" s="593"/>
      <c r="O639" s="596"/>
      <c r="P639" s="597"/>
      <c r="Q639" s="599"/>
    </row>
    <row r="640" spans="1:18">
      <c r="A640">
        <v>1106280</v>
      </c>
      <c r="B640" s="119" t="s">
        <v>635</v>
      </c>
      <c r="C640" s="120" t="s">
        <v>636</v>
      </c>
      <c r="D640" s="121">
        <v>1</v>
      </c>
      <c r="E640" s="122">
        <v>0.31</v>
      </c>
      <c r="F640" s="122">
        <v>0.69</v>
      </c>
      <c r="G640" s="123">
        <f>VLOOKUP(B640,'EQ - COM DES.'!$A$1:$K$538,10,FALSE)</f>
        <v>200.64660000000001</v>
      </c>
      <c r="H640" s="123">
        <f>VLOOKUP(B640,'EQ - COM DES.'!$A$1:$K$538,11,FALSE)</f>
        <v>97.213300000000004</v>
      </c>
      <c r="J640" s="123">
        <f>ROUND((D640*E640*G640)+(D640*F640*H640),4)</f>
        <v>129.27760000000001</v>
      </c>
      <c r="K640" s="494">
        <f>SUMIF('8. Orçamento Com Des.'!$A$6:$A$136,A640,'8. Orçamento Com Des.'!$D$6:$D$136)</f>
        <v>361.19581633974485</v>
      </c>
      <c r="L640" s="492">
        <f>(D640*E640)</f>
        <v>0.31</v>
      </c>
      <c r="M640" s="492">
        <f>(D640*F640)</f>
        <v>0.69</v>
      </c>
      <c r="N640" s="496" t="str">
        <f>B640</f>
        <v>E9584</v>
      </c>
      <c r="O640" s="493">
        <f t="shared" ref="O640:P642" si="73">(G640/$I$636)</f>
        <v>8.0580963855421697</v>
      </c>
      <c r="P640" s="493">
        <f t="shared" si="73"/>
        <v>3.9041485943775105</v>
      </c>
      <c r="Q640" s="491">
        <f>K640*((L640*O640)+(M640*P640))</f>
        <v>1875.2825933311958</v>
      </c>
    </row>
    <row r="641" spans="1:17">
      <c r="A641">
        <v>1106280</v>
      </c>
      <c r="B641" s="119" t="s">
        <v>637</v>
      </c>
      <c r="C641" s="120" t="s">
        <v>638</v>
      </c>
      <c r="D641" s="121">
        <v>1</v>
      </c>
      <c r="E641" s="122">
        <v>1</v>
      </c>
      <c r="F641" s="122">
        <v>0</v>
      </c>
      <c r="G641" s="123">
        <f>VLOOKUP(B641,'EQ - COM DES.'!$A$1:$K$538,10,FALSE)</f>
        <v>69.596500000000006</v>
      </c>
      <c r="H641" s="123">
        <f>VLOOKUP(B641,'EQ - COM DES.'!$A$1:$K$538,11,FALSE)</f>
        <v>57.209400000000002</v>
      </c>
      <c r="J641" s="123">
        <f>ROUND((D641*E641*G641)+(D641*F641*H641),4)</f>
        <v>69.596500000000006</v>
      </c>
      <c r="K641" s="494">
        <f>SUMIF('8. Orçamento Com Des.'!$A$6:$A$136,A641,'8. Orçamento Com Des.'!$D$6:$D$136)</f>
        <v>361.19581633974485</v>
      </c>
      <c r="L641" s="492">
        <f>(D641*E641)</f>
        <v>1</v>
      </c>
      <c r="M641" s="492">
        <f>(D641*F641)</f>
        <v>0</v>
      </c>
      <c r="N641" s="496" t="str">
        <f>B641</f>
        <v>E9599</v>
      </c>
      <c r="O641" s="493">
        <f t="shared" si="73"/>
        <v>2.7950401606425705</v>
      </c>
      <c r="P641" s="493">
        <f t="shared" si="73"/>
        <v>2.2975662650602411</v>
      </c>
      <c r="Q641" s="491">
        <f>K641*((L641*O641)+(M641*P641))</f>
        <v>1009.5568125256649</v>
      </c>
    </row>
    <row r="642" spans="1:17">
      <c r="A642">
        <v>1106280</v>
      </c>
      <c r="B642" s="119" t="s">
        <v>639</v>
      </c>
      <c r="C642" s="120" t="s">
        <v>640</v>
      </c>
      <c r="D642" s="121">
        <v>1</v>
      </c>
      <c r="E642" s="122">
        <v>1</v>
      </c>
      <c r="F642" s="122">
        <v>0</v>
      </c>
      <c r="G642" s="123">
        <f>VLOOKUP(B642,'EQ - COM DES.'!$A$1:$K$538,10,FALSE)</f>
        <v>106.8746</v>
      </c>
      <c r="H642" s="123">
        <f>VLOOKUP(B642,'EQ - COM DES.'!$A$1:$K$538,11,FALSE)</f>
        <v>8.2605000000000004</v>
      </c>
      <c r="J642" s="123">
        <f>ROUND((D642*E642*G642)+(D642*F642*H642),4)</f>
        <v>106.8746</v>
      </c>
      <c r="K642" s="494">
        <f>SUMIF('8. Orçamento Com Des.'!$A$6:$A$136,A642,'8. Orçamento Com Des.'!$D$6:$D$136)</f>
        <v>361.19581633974485</v>
      </c>
      <c r="L642" s="492">
        <f>(D642*E642)</f>
        <v>1</v>
      </c>
      <c r="M642" s="492">
        <f>(D642*F642)</f>
        <v>0</v>
      </c>
      <c r="N642" s="496" t="str">
        <f>B642</f>
        <v>E9779</v>
      </c>
      <c r="O642" s="493">
        <f t="shared" si="73"/>
        <v>4.2921526104417671</v>
      </c>
      <c r="P642" s="493">
        <f t="shared" si="73"/>
        <v>0.33174698795180724</v>
      </c>
      <c r="Q642" s="491">
        <f>K642*((L642*O642)+(M642*P642))</f>
        <v>1550.3075659832809</v>
      </c>
    </row>
    <row r="643" spans="1:17" ht="15.75" thickBot="1">
      <c r="A643">
        <v>1106280</v>
      </c>
      <c r="B643" s="125"/>
      <c r="C643" s="104"/>
      <c r="D643" s="104"/>
      <c r="E643" s="104"/>
      <c r="F643" s="104"/>
      <c r="G643" s="104"/>
      <c r="H643" s="105" t="s">
        <v>433</v>
      </c>
      <c r="I643" s="104"/>
      <c r="J643" s="126">
        <f>SUM(J640:J642)</f>
        <v>305.74869999999999</v>
      </c>
      <c r="K643" s="494"/>
      <c r="L643" s="492"/>
      <c r="M643" s="492"/>
      <c r="N643" s="496"/>
      <c r="O643" s="493"/>
      <c r="P643" s="493"/>
      <c r="Q643" s="491"/>
    </row>
    <row r="644" spans="1:17" ht="15.75" thickBot="1">
      <c r="A644">
        <v>1106280</v>
      </c>
      <c r="B644" s="127" t="s">
        <v>435</v>
      </c>
      <c r="C644" s="104"/>
      <c r="D644" s="103" t="s">
        <v>212</v>
      </c>
      <c r="E644" s="103" t="s">
        <v>436</v>
      </c>
      <c r="F644" s="104"/>
      <c r="G644" s="103" t="s">
        <v>407</v>
      </c>
      <c r="H644" s="146" t="s">
        <v>437</v>
      </c>
      <c r="I644" s="146"/>
      <c r="J644" s="147"/>
      <c r="K644" s="494"/>
      <c r="L644" s="492"/>
      <c r="M644" s="492"/>
      <c r="N644" s="496"/>
      <c r="O644" s="493"/>
      <c r="P644" s="493"/>
      <c r="Q644" s="491"/>
    </row>
    <row r="645" spans="1:17">
      <c r="A645">
        <v>1106280</v>
      </c>
      <c r="B645" s="119" t="s">
        <v>438</v>
      </c>
      <c r="C645" s="120" t="s">
        <v>439</v>
      </c>
      <c r="D645" s="121">
        <v>2</v>
      </c>
      <c r="E645" s="128" t="s">
        <v>222</v>
      </c>
      <c r="G645" s="123">
        <f>VLOOKUP(B645,'MO - COM DES.'!$A$1:$G$106,6,FALSE)</f>
        <v>20.818100000000001</v>
      </c>
      <c r="J645" s="123">
        <f>ROUND(D645*G645,4)</f>
        <v>41.636200000000002</v>
      </c>
      <c r="K645" s="494">
        <f>SUMIF('8. Orçamento Com Des.'!$A$6:$A$136,A645,'8. Orçamento Com Des.'!$D$6:$D$136)</f>
        <v>361.19581633974485</v>
      </c>
      <c r="L645" s="492">
        <f>D645</f>
        <v>2</v>
      </c>
      <c r="M645" s="492"/>
      <c r="N645" s="496" t="str">
        <f>B645</f>
        <v>P9824</v>
      </c>
      <c r="O645" s="493">
        <f>G645/I636</f>
        <v>0.83606827309236953</v>
      </c>
      <c r="P645" s="493"/>
      <c r="Q645" s="491">
        <f>K645*L645*O645</f>
        <v>603.96872483071832</v>
      </c>
    </row>
    <row r="646" spans="1:17">
      <c r="A646">
        <v>1106280</v>
      </c>
      <c r="B646" s="129"/>
      <c r="D646" s="145" t="s">
        <v>440</v>
      </c>
      <c r="E646" s="145"/>
      <c r="F646" s="145"/>
      <c r="G646" s="145"/>
      <c r="H646" s="145"/>
      <c r="J646" s="124">
        <f>J645</f>
        <v>41.636200000000002</v>
      </c>
      <c r="K646" s="494"/>
      <c r="L646" s="492"/>
      <c r="M646" s="492"/>
      <c r="N646" s="496"/>
      <c r="O646" s="493"/>
      <c r="P646" s="493"/>
      <c r="Q646" s="491"/>
    </row>
    <row r="647" spans="1:17" ht="15.75" thickBot="1">
      <c r="A647">
        <v>1106280</v>
      </c>
      <c r="B647" s="125"/>
      <c r="C647" s="104"/>
      <c r="D647" s="146" t="s">
        <v>442</v>
      </c>
      <c r="E647" s="146"/>
      <c r="F647" s="146"/>
      <c r="G647" s="146"/>
      <c r="H647" s="146"/>
      <c r="I647" s="104"/>
      <c r="J647" s="130">
        <f>J643+J646</f>
        <v>347.38490000000002</v>
      </c>
      <c r="K647" s="494"/>
      <c r="L647" s="492"/>
      <c r="M647" s="492"/>
      <c r="N647" s="496"/>
      <c r="O647" s="493"/>
      <c r="P647" s="493"/>
      <c r="Q647" s="491"/>
    </row>
    <row r="648" spans="1:17">
      <c r="A648">
        <v>1106280</v>
      </c>
      <c r="B648" s="129"/>
      <c r="D648" s="145" t="s">
        <v>444</v>
      </c>
      <c r="E648" s="145"/>
      <c r="F648" s="145"/>
      <c r="G648" s="145"/>
      <c r="H648" s="145"/>
      <c r="J648" s="131">
        <f>J647/I636</f>
        <v>13.951200803212853</v>
      </c>
      <c r="K648" s="494"/>
      <c r="L648" s="492"/>
      <c r="M648" s="492"/>
      <c r="N648" s="496"/>
      <c r="O648" s="493"/>
      <c r="P648" s="493"/>
      <c r="Q648" s="491"/>
    </row>
    <row r="649" spans="1:17">
      <c r="A649">
        <v>1106280</v>
      </c>
      <c r="B649" s="129"/>
      <c r="H649" s="132" t="s">
        <v>445</v>
      </c>
      <c r="J649" s="133" t="s">
        <v>377</v>
      </c>
      <c r="K649" s="494"/>
      <c r="L649" s="492"/>
      <c r="M649" s="492"/>
      <c r="N649" s="496"/>
      <c r="O649" s="493"/>
      <c r="P649" s="493"/>
      <c r="Q649" s="491"/>
    </row>
    <row r="650" spans="1:17" ht="15.75" thickBot="1">
      <c r="A650">
        <v>1106280</v>
      </c>
      <c r="B650" s="125"/>
      <c r="C650" s="104"/>
      <c r="D650" s="104"/>
      <c r="E650" s="104"/>
      <c r="F650" s="104"/>
      <c r="G650" s="104"/>
      <c r="H650" s="105" t="s">
        <v>446</v>
      </c>
      <c r="I650" s="104"/>
      <c r="J650" s="130" t="s">
        <v>377</v>
      </c>
      <c r="K650" s="494"/>
      <c r="L650" s="492"/>
      <c r="M650" s="492"/>
      <c r="N650" s="496"/>
      <c r="O650" s="493"/>
      <c r="P650" s="493"/>
      <c r="Q650" s="491"/>
    </row>
    <row r="651" spans="1:17" ht="15.75" thickBot="1">
      <c r="A651">
        <v>1106280</v>
      </c>
      <c r="B651" s="127" t="s">
        <v>447</v>
      </c>
      <c r="C651" s="104"/>
      <c r="D651" s="103" t="s">
        <v>212</v>
      </c>
      <c r="E651" s="103" t="s">
        <v>436</v>
      </c>
      <c r="F651" s="104"/>
      <c r="G651" s="103" t="s">
        <v>448</v>
      </c>
      <c r="H651" s="146" t="s">
        <v>449</v>
      </c>
      <c r="I651" s="146"/>
      <c r="J651" s="147"/>
      <c r="K651" s="494"/>
      <c r="L651" s="492"/>
      <c r="M651" s="492"/>
      <c r="N651" s="496"/>
      <c r="O651" s="493"/>
      <c r="P651" s="493"/>
      <c r="Q651" s="491"/>
    </row>
    <row r="652" spans="1:17">
      <c r="A652">
        <v>1106280</v>
      </c>
      <c r="B652" s="119" t="s">
        <v>523</v>
      </c>
      <c r="C652" s="120" t="s">
        <v>524</v>
      </c>
      <c r="D652" s="121">
        <v>1.52423</v>
      </c>
      <c r="E652" s="128" t="s">
        <v>454</v>
      </c>
      <c r="G652" s="123">
        <f>VLOOKUP(B652,MATERIAL!$A$1:$D$1678,4,FALSE)</f>
        <v>6.5582000000000003</v>
      </c>
      <c r="J652" s="123">
        <f>ROUND(D652*G652,4)</f>
        <v>9.9962</v>
      </c>
      <c r="K652" s="494">
        <f>SUMIF('8. Orçamento Com Des.'!$A$6:$A$136,A652,'8. Orçamento Com Des.'!$D$6:$D$136)</f>
        <v>361.19581633974485</v>
      </c>
      <c r="L652" s="492">
        <f>D652</f>
        <v>1.52423</v>
      </c>
      <c r="M652" s="492"/>
      <c r="N652" s="496" t="str">
        <f>B652</f>
        <v>M0030</v>
      </c>
      <c r="O652" s="493">
        <f>G652</f>
        <v>6.5582000000000003</v>
      </c>
      <c r="P652" s="493"/>
      <c r="Q652" s="491">
        <f>K652*L652*O652</f>
        <v>3610.5874924568611</v>
      </c>
    </row>
    <row r="653" spans="1:17">
      <c r="A653">
        <v>1106280</v>
      </c>
      <c r="B653" s="119" t="s">
        <v>450</v>
      </c>
      <c r="C653" s="120" t="s">
        <v>451</v>
      </c>
      <c r="D653" s="121">
        <v>0.57311000000000001</v>
      </c>
      <c r="E653" s="128" t="s">
        <v>351</v>
      </c>
      <c r="G653" s="123">
        <f>VLOOKUP(B653,MATERIAL!$A$1:$D$1678,4,FALSE)</f>
        <v>144.05619999999999</v>
      </c>
      <c r="J653" s="123">
        <f>ROUND(D653*G653,4)</f>
        <v>82.56</v>
      </c>
      <c r="K653" s="494">
        <f>SUMIF('8. Orçamento Com Des.'!$A$6:$A$136,A653,'8. Orçamento Com Des.'!$D$6:$D$136)</f>
        <v>361.19581633974485</v>
      </c>
      <c r="L653" s="492">
        <f>D653</f>
        <v>0.57311000000000001</v>
      </c>
      <c r="M653" s="492"/>
      <c r="N653" s="496" t="str">
        <f>B653</f>
        <v>M0082</v>
      </c>
      <c r="O653" s="493">
        <f>G653</f>
        <v>144.05619999999999</v>
      </c>
      <c r="P653" s="493"/>
      <c r="Q653" s="491">
        <f>K653*L653*O653</f>
        <v>29820.344216863647</v>
      </c>
    </row>
    <row r="654" spans="1:17">
      <c r="A654">
        <v>1106280</v>
      </c>
      <c r="B654" s="119" t="s">
        <v>648</v>
      </c>
      <c r="C654" s="120" t="s">
        <v>649</v>
      </c>
      <c r="D654" s="121">
        <v>0.68813000000000002</v>
      </c>
      <c r="E654" s="128" t="s">
        <v>351</v>
      </c>
      <c r="G654" s="123">
        <f>VLOOKUP(B654,MATERIAL!$A$1:$D$1678,4,FALSE)</f>
        <v>146.797</v>
      </c>
      <c r="J654" s="123">
        <f>ROUND(D654*G654,4)</f>
        <v>101.0154</v>
      </c>
      <c r="K654" s="494">
        <f>SUMIF('8. Orçamento Com Des.'!$A$6:$A$136,A654,'8. Orçamento Com Des.'!$D$6:$D$136)</f>
        <v>361.19581633974485</v>
      </c>
      <c r="L654" s="492">
        <f>D654</f>
        <v>0.68813000000000002</v>
      </c>
      <c r="M654" s="492"/>
      <c r="N654" s="496" t="str">
        <f>B654</f>
        <v>M0191</v>
      </c>
      <c r="O654" s="493">
        <f>G654</f>
        <v>146.797</v>
      </c>
      <c r="P654" s="493"/>
      <c r="Q654" s="491">
        <f>K654*L654*O654</f>
        <v>36486.346948935818</v>
      </c>
    </row>
    <row r="655" spans="1:17">
      <c r="A655">
        <v>1106280</v>
      </c>
      <c r="B655" s="119" t="s">
        <v>452</v>
      </c>
      <c r="C655" s="120" t="s">
        <v>453</v>
      </c>
      <c r="D655" s="121">
        <v>381.05671999999998</v>
      </c>
      <c r="E655" s="128" t="s">
        <v>454</v>
      </c>
      <c r="G655" s="123">
        <f>VLOOKUP(B655,MATERIAL!$A$1:$D$1678,4,FALSE)</f>
        <v>0.78</v>
      </c>
      <c r="J655" s="123">
        <f>ROUND(D655*G655,4)</f>
        <v>297.2242</v>
      </c>
      <c r="K655" s="494">
        <f>SUMIF('8. Orçamento Com Des.'!$A$6:$A$136,A655,'8. Orçamento Com Des.'!$D$6:$D$136)</f>
        <v>361.19581633974485</v>
      </c>
      <c r="L655" s="492">
        <f>D655</f>
        <v>381.05671999999998</v>
      </c>
      <c r="M655" s="492"/>
      <c r="N655" s="496" t="str">
        <f>B655</f>
        <v>M0424</v>
      </c>
      <c r="O655" s="493">
        <f>G655</f>
        <v>0.78</v>
      </c>
      <c r="P655" s="493"/>
      <c r="Q655" s="491">
        <f>K655*L655*O655</f>
        <v>107356.15258067354</v>
      </c>
    </row>
    <row r="656" spans="1:17" ht="15.75" thickBot="1">
      <c r="A656">
        <v>1106280</v>
      </c>
      <c r="B656" s="125"/>
      <c r="C656" s="104"/>
      <c r="D656" s="146" t="s">
        <v>459</v>
      </c>
      <c r="E656" s="146"/>
      <c r="F656" s="146"/>
      <c r="G656" s="146"/>
      <c r="H656" s="146"/>
      <c r="I656" s="104"/>
      <c r="J656" s="126">
        <f>SUM(J652:J655)</f>
        <v>490.79579999999999</v>
      </c>
      <c r="K656" s="494"/>
      <c r="L656" s="492"/>
      <c r="M656" s="492"/>
      <c r="N656" s="496"/>
      <c r="O656" s="493"/>
      <c r="P656" s="493"/>
      <c r="Q656" s="491"/>
    </row>
    <row r="657" spans="1:17" ht="15.75" thickBot="1">
      <c r="A657">
        <v>1106280</v>
      </c>
      <c r="B657" s="127" t="s">
        <v>460</v>
      </c>
      <c r="C657" s="104"/>
      <c r="D657" s="103" t="s">
        <v>212</v>
      </c>
      <c r="E657" s="103" t="s">
        <v>436</v>
      </c>
      <c r="F657" s="104"/>
      <c r="G657" s="103" t="s">
        <v>449</v>
      </c>
      <c r="H657" s="146" t="s">
        <v>449</v>
      </c>
      <c r="I657" s="146"/>
      <c r="J657" s="147"/>
      <c r="K657" s="494"/>
      <c r="L657" s="492"/>
      <c r="M657" s="492"/>
      <c r="N657" s="496"/>
      <c r="O657" s="493"/>
      <c r="P657" s="493"/>
      <c r="Q657" s="491"/>
    </row>
    <row r="658" spans="1:17" ht="15.75" thickBot="1">
      <c r="A658">
        <v>1106280</v>
      </c>
      <c r="B658" s="125"/>
      <c r="C658" s="104"/>
      <c r="D658" s="146" t="s">
        <v>461</v>
      </c>
      <c r="E658" s="146"/>
      <c r="F658" s="146"/>
      <c r="G658" s="146"/>
      <c r="H658" s="146"/>
      <c r="I658" s="104"/>
      <c r="J658" s="126"/>
      <c r="K658" s="494"/>
      <c r="L658" s="492"/>
      <c r="M658" s="492"/>
      <c r="N658" s="496"/>
      <c r="O658" s="493"/>
      <c r="P658" s="493"/>
      <c r="Q658" s="491"/>
    </row>
    <row r="659" spans="1:17" ht="15.75" thickBot="1">
      <c r="A659">
        <v>1106280</v>
      </c>
      <c r="B659" s="125"/>
      <c r="C659" s="104"/>
      <c r="D659" s="104"/>
      <c r="E659" s="104"/>
      <c r="F659" s="104"/>
      <c r="G659" s="104"/>
      <c r="H659" s="105" t="s">
        <v>462</v>
      </c>
      <c r="I659" s="104"/>
      <c r="J659" s="130">
        <f>J648+J656</f>
        <v>504.74700080321281</v>
      </c>
      <c r="K659" s="494"/>
      <c r="L659" s="492"/>
      <c r="M659" s="492"/>
      <c r="N659" s="496"/>
      <c r="O659" s="493"/>
      <c r="P659" s="493"/>
      <c r="Q659" s="491"/>
    </row>
    <row r="660" spans="1:17" ht="15.75" thickBot="1">
      <c r="A660">
        <v>1106280</v>
      </c>
      <c r="B660" s="127" t="s">
        <v>463</v>
      </c>
      <c r="C660" s="104"/>
      <c r="D660" s="103" t="s">
        <v>464</v>
      </c>
      <c r="E660" s="103" t="s">
        <v>212</v>
      </c>
      <c r="F660" s="103" t="s">
        <v>436</v>
      </c>
      <c r="G660" s="104"/>
      <c r="H660" s="103" t="s">
        <v>449</v>
      </c>
      <c r="I660" s="146" t="s">
        <v>449</v>
      </c>
      <c r="J660" s="147"/>
      <c r="K660" s="494"/>
      <c r="L660" s="492"/>
      <c r="M660" s="492"/>
      <c r="N660" s="496"/>
      <c r="O660" s="493"/>
      <c r="P660" s="493"/>
      <c r="Q660" s="491"/>
    </row>
    <row r="661" spans="1:17">
      <c r="A661">
        <v>1106280</v>
      </c>
      <c r="B661" s="119" t="s">
        <v>523</v>
      </c>
      <c r="C661" s="120" t="s">
        <v>538</v>
      </c>
      <c r="D661" s="128">
        <v>5914655</v>
      </c>
      <c r="E661" s="121">
        <v>1.5200000000000001E-3</v>
      </c>
      <c r="F661" s="128" t="s">
        <v>466</v>
      </c>
      <c r="H661" s="123">
        <f>VLOOKUP(D661,'SICRO 04.25'!$A$1:$D$6492,4,FALSE)</f>
        <v>32.659999999999997</v>
      </c>
      <c r="J661" s="123">
        <f>ROUND(E661*H661,4)</f>
        <v>4.9599999999999998E-2</v>
      </c>
      <c r="K661" s="494">
        <f>SUMIF('8. Orçamento Com Des.'!$A$6:$A$136,A661,'8. Orçamento Com Des.'!$D$6:$D$136)</f>
        <v>361.19581633974485</v>
      </c>
      <c r="L661" s="492">
        <f>E661</f>
        <v>1.5200000000000001E-3</v>
      </c>
      <c r="M661" s="492"/>
      <c r="N661" s="496">
        <f>D661</f>
        <v>5914655</v>
      </c>
      <c r="O661" s="493">
        <f>H661</f>
        <v>32.659999999999997</v>
      </c>
      <c r="P661" s="493"/>
      <c r="Q661" s="491">
        <f>K661*L661*O661</f>
        <v>17.930916149717223</v>
      </c>
    </row>
    <row r="662" spans="1:17">
      <c r="A662">
        <v>1106280</v>
      </c>
      <c r="B662" s="119" t="s">
        <v>450</v>
      </c>
      <c r="C662" s="120" t="s">
        <v>465</v>
      </c>
      <c r="D662" s="128">
        <v>5914647</v>
      </c>
      <c r="E662" s="121">
        <v>0.85967000000000005</v>
      </c>
      <c r="F662" s="128" t="s">
        <v>466</v>
      </c>
      <c r="H662" s="123">
        <f>VLOOKUP(D662,'SICRO 04.25'!$A$1:$D$6492,4,FALSE)</f>
        <v>1.72</v>
      </c>
      <c r="J662" s="123">
        <f>ROUND(E662*H662,4)</f>
        <v>1.4785999999999999</v>
      </c>
      <c r="K662" s="494">
        <f>SUMIF('8. Orçamento Com Des.'!$A$6:$A$136,A662,'8. Orçamento Com Des.'!$D$6:$D$136)</f>
        <v>361.19581633974485</v>
      </c>
      <c r="L662" s="492">
        <f>E662</f>
        <v>0.85967000000000005</v>
      </c>
      <c r="M662" s="492"/>
      <c r="N662" s="496">
        <f>D662</f>
        <v>5914647</v>
      </c>
      <c r="O662" s="493">
        <f>H662</f>
        <v>1.72</v>
      </c>
      <c r="P662" s="493"/>
      <c r="Q662" s="491">
        <f>K662*L662*O662</f>
        <v>534.07583678439619</v>
      </c>
    </row>
    <row r="663" spans="1:17">
      <c r="A663">
        <v>1106280</v>
      </c>
      <c r="B663" s="119" t="s">
        <v>648</v>
      </c>
      <c r="C663" s="120" t="s">
        <v>650</v>
      </c>
      <c r="D663" s="128">
        <v>5914647</v>
      </c>
      <c r="E663" s="121">
        <v>1.0322</v>
      </c>
      <c r="F663" s="128" t="s">
        <v>466</v>
      </c>
      <c r="H663" s="123">
        <f>VLOOKUP(D663,'SICRO 04.25'!$A$1:$D$6492,4,FALSE)</f>
        <v>1.72</v>
      </c>
      <c r="J663" s="123">
        <f>ROUND(E663*H663,4)</f>
        <v>1.7754000000000001</v>
      </c>
      <c r="K663" s="494">
        <f>SUMIF('8. Orçamento Com Des.'!$A$6:$A$136,A663,'8. Orçamento Com Des.'!$D$6:$D$136)</f>
        <v>361.19581633974485</v>
      </c>
      <c r="L663" s="492">
        <f>E663</f>
        <v>1.0322</v>
      </c>
      <c r="M663" s="492"/>
      <c r="N663" s="496">
        <f>D663</f>
        <v>5914647</v>
      </c>
      <c r="O663" s="493">
        <f>H663</f>
        <v>1.72</v>
      </c>
      <c r="P663" s="493"/>
      <c r="Q663" s="491">
        <f>K663*L663*O663</f>
        <v>641.26127319652153</v>
      </c>
    </row>
    <row r="664" spans="1:17">
      <c r="A664">
        <v>1106280</v>
      </c>
      <c r="B664" s="119" t="s">
        <v>452</v>
      </c>
      <c r="C664" s="120" t="s">
        <v>467</v>
      </c>
      <c r="D664" s="128">
        <v>5914655</v>
      </c>
      <c r="E664" s="121">
        <v>0.38106000000000001</v>
      </c>
      <c r="F664" s="128" t="s">
        <v>466</v>
      </c>
      <c r="H664" s="123">
        <f>VLOOKUP(D664,'SICRO 04.25'!$A$1:$D$6492,4,FALSE)</f>
        <v>32.659999999999997</v>
      </c>
      <c r="J664" s="123">
        <f>ROUND(E664*H664,4)</f>
        <v>12.445399999999999</v>
      </c>
      <c r="K664" s="494">
        <f>SUMIF('8. Orçamento Com Des.'!$A$6:$A$136,A664,'8. Orçamento Com Des.'!$D$6:$D$136)</f>
        <v>361.19581633974485</v>
      </c>
      <c r="L664" s="492">
        <f>E664</f>
        <v>0.38106000000000001</v>
      </c>
      <c r="M664" s="492"/>
      <c r="N664" s="496">
        <f>D664</f>
        <v>5914655</v>
      </c>
      <c r="O664" s="493">
        <f>H664</f>
        <v>32.659999999999997</v>
      </c>
      <c r="P664" s="493"/>
      <c r="Q664" s="491">
        <f>K664*L664*O664</f>
        <v>4495.2334921126603</v>
      </c>
    </row>
    <row r="665" spans="1:17" ht="15.75" thickBot="1">
      <c r="A665">
        <v>1106280</v>
      </c>
      <c r="B665" s="125"/>
      <c r="C665" s="104"/>
      <c r="D665" s="146" t="s">
        <v>468</v>
      </c>
      <c r="E665" s="146"/>
      <c r="F665" s="146"/>
      <c r="G665" s="146"/>
      <c r="H665" s="146"/>
      <c r="I665" s="104"/>
      <c r="J665" s="130">
        <f>SUM(J661:J664)</f>
        <v>15.748999999999999</v>
      </c>
      <c r="K665" s="494"/>
      <c r="L665" s="492"/>
      <c r="M665" s="492"/>
      <c r="N665" s="496"/>
      <c r="O665" s="493"/>
      <c r="P665" s="493"/>
      <c r="Q665" s="491"/>
    </row>
    <row r="666" spans="1:17" ht="15.75" thickBot="1">
      <c r="A666">
        <v>1106280</v>
      </c>
      <c r="B666" s="148" t="s">
        <v>469</v>
      </c>
      <c r="C666" s="146"/>
      <c r="D666" s="146" t="s">
        <v>212</v>
      </c>
      <c r="E666" s="146" t="s">
        <v>436</v>
      </c>
      <c r="F666" s="146" t="s">
        <v>470</v>
      </c>
      <c r="G666" s="146"/>
      <c r="H666" s="146"/>
      <c r="I666" s="239"/>
      <c r="J666" s="147" t="s">
        <v>449</v>
      </c>
      <c r="K666" s="494"/>
      <c r="L666" s="492"/>
      <c r="M666" s="492"/>
      <c r="N666" s="496"/>
      <c r="O666" s="493"/>
      <c r="P666" s="493"/>
      <c r="Q666" s="491"/>
    </row>
    <row r="667" spans="1:17" ht="15.75" thickBot="1">
      <c r="A667">
        <v>1106280</v>
      </c>
      <c r="B667" s="148"/>
      <c r="C667" s="146"/>
      <c r="D667" s="146"/>
      <c r="E667" s="146"/>
      <c r="F667" s="103" t="s">
        <v>471</v>
      </c>
      <c r="G667" s="103" t="s">
        <v>472</v>
      </c>
      <c r="H667" s="103" t="s">
        <v>473</v>
      </c>
      <c r="I667" s="104"/>
      <c r="J667" s="147"/>
      <c r="K667" s="494"/>
      <c r="L667" s="492"/>
      <c r="M667" s="492"/>
      <c r="N667" s="496"/>
      <c r="O667" s="493"/>
      <c r="P667" s="493"/>
      <c r="Q667" s="491"/>
    </row>
    <row r="668" spans="1:17">
      <c r="A668">
        <v>1106280</v>
      </c>
      <c r="B668" s="119" t="s">
        <v>523</v>
      </c>
      <c r="C668" s="120" t="s">
        <v>538</v>
      </c>
      <c r="D668" s="121">
        <v>1.5200000000000001E-3</v>
      </c>
      <c r="E668" s="128" t="s">
        <v>228</v>
      </c>
      <c r="F668" s="128" t="s">
        <v>477</v>
      </c>
      <c r="G668" s="128" t="s">
        <v>478</v>
      </c>
      <c r="H668" s="128" t="s">
        <v>479</v>
      </c>
      <c r="J668" s="111"/>
      <c r="K668" s="494">
        <f>SUMIF('8. Orçamento Com Des.'!$A$6:$A$136,A668,'8. Orçamento Com Des.'!$D$6:$D$136)</f>
        <v>361.19581633974485</v>
      </c>
      <c r="L668" s="168">
        <f>D668*'3. DMT'!$V$2</f>
        <v>0.25080000000000002</v>
      </c>
      <c r="M668" s="168">
        <f t="shared" ref="M668:M671" si="74">K668*L668</f>
        <v>90.58791073800802</v>
      </c>
      <c r="N668" s="496" t="str">
        <f>H668</f>
        <v>5914479</v>
      </c>
      <c r="O668" s="493">
        <f>W53</f>
        <v>0.71055406565114776</v>
      </c>
      <c r="P668" s="493"/>
      <c r="Q668" s="491"/>
    </row>
    <row r="669" spans="1:17">
      <c r="A669">
        <v>1106280</v>
      </c>
      <c r="B669" s="119" t="s">
        <v>450</v>
      </c>
      <c r="C669" s="120" t="s">
        <v>465</v>
      </c>
      <c r="D669" s="121">
        <v>0.85967000000000005</v>
      </c>
      <c r="E669" s="128" t="s">
        <v>228</v>
      </c>
      <c r="F669" s="128" t="s">
        <v>474</v>
      </c>
      <c r="G669" s="128" t="s">
        <v>475</v>
      </c>
      <c r="H669" s="128" t="s">
        <v>476</v>
      </c>
      <c r="J669" s="111"/>
      <c r="K669" s="494">
        <f>SUMIF('8. Orçamento Com Des.'!$A$6:$A$136,A669,'8. Orçamento Com Des.'!$D$6:$D$136)</f>
        <v>361.19581633974485</v>
      </c>
      <c r="L669" s="168">
        <f>D669*'3. DMT'!$V$2</f>
        <v>141.84555</v>
      </c>
      <c r="M669" s="168">
        <f t="shared" si="74"/>
        <v>51234.019226410099</v>
      </c>
      <c r="N669" s="496" t="str">
        <f>H669</f>
        <v>5914389</v>
      </c>
      <c r="O669" s="493">
        <f>W52</f>
        <v>0.7730323962516733</v>
      </c>
      <c r="P669" s="493"/>
      <c r="Q669" s="491"/>
    </row>
    <row r="670" spans="1:17">
      <c r="A670">
        <v>1106280</v>
      </c>
      <c r="B670" s="119" t="s">
        <v>648</v>
      </c>
      <c r="C670" s="120" t="s">
        <v>650</v>
      </c>
      <c r="D670" s="121">
        <v>1.0322</v>
      </c>
      <c r="E670" s="128" t="s">
        <v>228</v>
      </c>
      <c r="F670" s="128" t="s">
        <v>474</v>
      </c>
      <c r="G670" s="128" t="s">
        <v>475</v>
      </c>
      <c r="H670" s="128" t="s">
        <v>476</v>
      </c>
      <c r="J670" s="111"/>
      <c r="K670" s="494">
        <f>SUMIF('8. Orçamento Com Des.'!$A$6:$A$136,A670,'8. Orçamento Com Des.'!$D$6:$D$136)</f>
        <v>361.19581633974485</v>
      </c>
      <c r="L670" s="168">
        <f>D670*'3. DMT'!$V$2</f>
        <v>170.31299999999999</v>
      </c>
      <c r="M670" s="168">
        <f t="shared" si="74"/>
        <v>61516.343068270959</v>
      </c>
      <c r="N670" s="496" t="str">
        <f>H670</f>
        <v>5914389</v>
      </c>
      <c r="O670" s="493">
        <f>W52</f>
        <v>0.7730323962516733</v>
      </c>
      <c r="P670" s="493"/>
      <c r="Q670" s="491"/>
    </row>
    <row r="671" spans="1:17">
      <c r="A671">
        <v>1106280</v>
      </c>
      <c r="B671" s="119" t="s">
        <v>452</v>
      </c>
      <c r="C671" s="120" t="s">
        <v>467</v>
      </c>
      <c r="D671" s="121">
        <v>0.38106000000000001</v>
      </c>
      <c r="E671" s="128" t="s">
        <v>228</v>
      </c>
      <c r="F671" s="128" t="s">
        <v>477</v>
      </c>
      <c r="G671" s="128" t="s">
        <v>478</v>
      </c>
      <c r="H671" s="128" t="s">
        <v>479</v>
      </c>
      <c r="J671" s="111"/>
      <c r="K671" s="494">
        <f>SUMIF('8. Orçamento Com Des.'!$A$6:$A$136,A671,'8. Orçamento Com Des.'!$D$6:$D$136)</f>
        <v>361.19581633974485</v>
      </c>
      <c r="L671" s="168">
        <f>D671*'3. DMT'!$V$2</f>
        <v>62.874900000000004</v>
      </c>
      <c r="M671" s="168">
        <f t="shared" si="74"/>
        <v>22710.150832779826</v>
      </c>
      <c r="N671" s="496" t="str">
        <f>H671</f>
        <v>5914479</v>
      </c>
      <c r="O671" s="493">
        <f>W53</f>
        <v>0.71055406565114776</v>
      </c>
      <c r="P671" s="493"/>
      <c r="Q671" s="491"/>
    </row>
    <row r="672" spans="1:17">
      <c r="A672">
        <v>1106280</v>
      </c>
      <c r="B672" s="129"/>
      <c r="D672" s="145" t="s">
        <v>480</v>
      </c>
      <c r="E672" s="145"/>
      <c r="F672" s="145"/>
      <c r="G672" s="145"/>
      <c r="H672" s="145"/>
      <c r="J672" s="111"/>
      <c r="K672" s="494"/>
      <c r="L672" s="492"/>
      <c r="M672" s="492"/>
      <c r="N672" s="496"/>
      <c r="O672" s="493"/>
      <c r="P672" s="493"/>
      <c r="Q672" s="491"/>
    </row>
    <row r="673" spans="1:18" ht="15.75" thickBot="1">
      <c r="A673">
        <v>1106280</v>
      </c>
      <c r="B673" s="140"/>
      <c r="C673" s="137"/>
      <c r="D673" s="137"/>
      <c r="E673" s="137"/>
      <c r="F673" s="152" t="s">
        <v>481</v>
      </c>
      <c r="G673" s="152"/>
      <c r="H673" s="152"/>
      <c r="I673" s="137"/>
      <c r="J673" s="141">
        <f>J659+J665</f>
        <v>520.49600080321284</v>
      </c>
      <c r="K673" s="178"/>
      <c r="L673" s="179"/>
      <c r="M673" s="179"/>
      <c r="N673" s="179"/>
      <c r="O673" s="179"/>
      <c r="P673" s="180"/>
      <c r="R673" s="177">
        <f>IF(K640=0,"",ROUND((SUM(Q640:Q672)/K640),2))</f>
        <v>520.5</v>
      </c>
    </row>
    <row r="674" spans="1:18" ht="16.5" thickTop="1" thickBot="1">
      <c r="A674">
        <v>1106280</v>
      </c>
      <c r="B674" s="142" t="s">
        <v>515</v>
      </c>
      <c r="C674" s="143"/>
      <c r="D674" s="143"/>
      <c r="E674" s="143"/>
      <c r="F674" s="143"/>
      <c r="G674" s="143"/>
      <c r="H674" s="143"/>
      <c r="I674" s="143"/>
      <c r="J674" s="144"/>
      <c r="R674" s="101">
        <f>SUM(Q640:Q672)</f>
        <v>188001.04845384404</v>
      </c>
    </row>
    <row r="675" spans="1:18" ht="15.75" thickBot="1">
      <c r="A675" s="157"/>
      <c r="B675" s="157"/>
      <c r="C675" s="157"/>
      <c r="D675" s="157"/>
      <c r="E675" s="157"/>
      <c r="F675" s="157"/>
      <c r="G675" s="157"/>
      <c r="H675" s="157"/>
      <c r="I675" s="157"/>
      <c r="J675" s="157"/>
    </row>
    <row r="676" spans="1:18" ht="23.25" thickBot="1">
      <c r="A676">
        <v>1106088</v>
      </c>
      <c r="B676" s="106" t="s">
        <v>395</v>
      </c>
      <c r="C676" s="107"/>
      <c r="D676" s="107"/>
      <c r="E676" s="107"/>
      <c r="F676" s="107"/>
      <c r="G676" s="107"/>
      <c r="H676" s="107"/>
      <c r="I676" s="107"/>
      <c r="J676" s="108" t="s">
        <v>396</v>
      </c>
    </row>
    <row r="677" spans="1:18" ht="18.75" thickTop="1">
      <c r="A677">
        <v>1106088</v>
      </c>
      <c r="B677" s="109" t="s">
        <v>397</v>
      </c>
      <c r="E677" s="110" t="s">
        <v>398</v>
      </c>
      <c r="J677" s="111"/>
    </row>
    <row r="678" spans="1:18" ht="15.75">
      <c r="A678">
        <v>1106088</v>
      </c>
      <c r="B678" s="112" t="s">
        <v>400</v>
      </c>
      <c r="E678" s="383">
        <v>45748</v>
      </c>
      <c r="H678" s="113" t="s">
        <v>401</v>
      </c>
      <c r="I678" s="139">
        <v>24.9</v>
      </c>
      <c r="J678" s="115" t="s">
        <v>351</v>
      </c>
    </row>
    <row r="679" spans="1:18" ht="43.5" customHeight="1" thickBot="1">
      <c r="A679">
        <v>1106088</v>
      </c>
      <c r="B679" s="116">
        <v>1106088</v>
      </c>
      <c r="C679" s="149" t="s">
        <v>651</v>
      </c>
      <c r="D679" s="149"/>
      <c r="E679" s="149"/>
      <c r="F679" s="149"/>
      <c r="G679" s="149"/>
      <c r="H679" s="149"/>
      <c r="I679" s="150" t="s">
        <v>404</v>
      </c>
      <c r="J679" s="151"/>
    </row>
    <row r="680" spans="1:18" ht="15.75" thickBot="1">
      <c r="A680">
        <v>1106088</v>
      </c>
      <c r="B680" s="148" t="s">
        <v>405</v>
      </c>
      <c r="C680" s="146"/>
      <c r="D680" s="146" t="s">
        <v>212</v>
      </c>
      <c r="E680" s="146" t="s">
        <v>406</v>
      </c>
      <c r="F680" s="146"/>
      <c r="G680" s="146" t="s">
        <v>407</v>
      </c>
      <c r="H680" s="146"/>
      <c r="I680" s="239"/>
      <c r="J680" s="240" t="s">
        <v>408</v>
      </c>
      <c r="K680" s="589" t="s">
        <v>276</v>
      </c>
      <c r="L680" s="590"/>
      <c r="M680" s="591"/>
      <c r="N680" s="592" t="s">
        <v>409</v>
      </c>
      <c r="O680" s="594" t="s">
        <v>410</v>
      </c>
      <c r="P680" s="595"/>
      <c r="Q680" s="598" t="s">
        <v>411</v>
      </c>
    </row>
    <row r="681" spans="1:18" ht="15.75" thickBot="1">
      <c r="A681">
        <v>1106088</v>
      </c>
      <c r="B681" s="148"/>
      <c r="C681" s="146"/>
      <c r="D681" s="146"/>
      <c r="E681" s="103" t="s">
        <v>412</v>
      </c>
      <c r="F681" s="103" t="s">
        <v>413</v>
      </c>
      <c r="G681" s="103" t="s">
        <v>414</v>
      </c>
      <c r="H681" s="103" t="s">
        <v>415</v>
      </c>
      <c r="I681" s="104"/>
      <c r="J681" s="118" t="s">
        <v>416</v>
      </c>
      <c r="K681" s="172" t="s">
        <v>417</v>
      </c>
      <c r="L681" s="600" t="s">
        <v>418</v>
      </c>
      <c r="M681" s="601"/>
      <c r="N681" s="593"/>
      <c r="O681" s="596"/>
      <c r="P681" s="597"/>
      <c r="Q681" s="599"/>
    </row>
    <row r="682" spans="1:18">
      <c r="A682">
        <v>1106088</v>
      </c>
      <c r="B682" s="119" t="s">
        <v>652</v>
      </c>
      <c r="C682" s="120" t="s">
        <v>653</v>
      </c>
      <c r="D682" s="121">
        <v>1</v>
      </c>
      <c r="E682" s="122">
        <v>1</v>
      </c>
      <c r="F682" s="122">
        <v>0</v>
      </c>
      <c r="G682" s="123">
        <f>VLOOKUP(B682,'EQ - COM DES.'!$A$1:$K$538,10,FALSE)</f>
        <v>183.26689999999999</v>
      </c>
      <c r="H682" s="123">
        <f>VLOOKUP(B682,'EQ - COM DES.'!$A$1:$K$538,11,FALSE)</f>
        <v>68.578299999999999</v>
      </c>
      <c r="J682" s="123">
        <f>ROUND((D682*E682*G682)+(D682*F682*H682),4)</f>
        <v>183.26689999999999</v>
      </c>
      <c r="K682" s="494">
        <f>SUMIF('8. Orçamento Com Des.'!$A$6:$A$136,A682,'8. Orçamento Com Des.'!$D$6:$D$136)</f>
        <v>1002.1723163397448</v>
      </c>
      <c r="L682" s="492">
        <f>(D682*E682)</f>
        <v>1</v>
      </c>
      <c r="M682" s="492">
        <f>(D682*F682)</f>
        <v>0</v>
      </c>
      <c r="N682" s="496" t="str">
        <f>B682</f>
        <v>E9073</v>
      </c>
      <c r="O682" s="493">
        <f>(G682/I678)</f>
        <v>7.3601164658634541</v>
      </c>
      <c r="P682" s="493">
        <f>(H682/I678)</f>
        <v>2.7541485943775101</v>
      </c>
      <c r="Q682" s="491">
        <f>K682*((L682*O682)+(M682*P682))</f>
        <v>7376.1049671246747</v>
      </c>
    </row>
    <row r="683" spans="1:18" ht="15.75" thickBot="1">
      <c r="A683">
        <v>1106088</v>
      </c>
      <c r="B683" s="125"/>
      <c r="C683" s="104"/>
      <c r="D683" s="104"/>
      <c r="E683" s="104"/>
      <c r="F683" s="104"/>
      <c r="G683" s="104"/>
      <c r="H683" s="105" t="s">
        <v>433</v>
      </c>
      <c r="I683" s="104"/>
      <c r="J683" s="126">
        <f>J682</f>
        <v>183.26689999999999</v>
      </c>
      <c r="K683" s="494"/>
      <c r="L683" s="492"/>
      <c r="M683" s="492"/>
      <c r="N683" s="496"/>
      <c r="O683" s="493"/>
      <c r="P683" s="493"/>
      <c r="Q683" s="491"/>
    </row>
    <row r="684" spans="1:18" ht="15.75" thickBot="1">
      <c r="A684">
        <v>1106088</v>
      </c>
      <c r="B684" s="127" t="s">
        <v>435</v>
      </c>
      <c r="C684" s="104"/>
      <c r="D684" s="103" t="s">
        <v>212</v>
      </c>
      <c r="E684" s="103" t="s">
        <v>436</v>
      </c>
      <c r="F684" s="104"/>
      <c r="G684" s="103" t="s">
        <v>407</v>
      </c>
      <c r="H684" s="146" t="s">
        <v>437</v>
      </c>
      <c r="I684" s="146"/>
      <c r="J684" s="147"/>
      <c r="K684" s="494"/>
      <c r="L684" s="492"/>
      <c r="M684" s="492"/>
      <c r="N684" s="496"/>
      <c r="O684" s="493"/>
      <c r="P684" s="493"/>
      <c r="Q684" s="491"/>
    </row>
    <row r="685" spans="1:18">
      <c r="A685">
        <v>1106088</v>
      </c>
      <c r="B685" s="119" t="s">
        <v>654</v>
      </c>
      <c r="C685" s="120" t="s">
        <v>655</v>
      </c>
      <c r="D685" s="121">
        <v>1</v>
      </c>
      <c r="E685" s="128" t="s">
        <v>222</v>
      </c>
      <c r="G685" s="123">
        <f>VLOOKUP(B685,'MO - COM DES.'!$A$1:$G$106,6,FALSE)</f>
        <v>25.030899999999999</v>
      </c>
      <c r="J685" s="123">
        <f>ROUND(D685*G685,4)</f>
        <v>25.030899999999999</v>
      </c>
      <c r="K685" s="494">
        <f>SUMIF('8. Orçamento Com Des.'!$A$6:$A$136,A685,'8. Orçamento Com Des.'!$D$6:$D$136)</f>
        <v>1002.1723163397448</v>
      </c>
      <c r="L685" s="492">
        <f>D685</f>
        <v>1</v>
      </c>
      <c r="M685" s="492"/>
      <c r="N685" s="496" t="str">
        <f>B685</f>
        <v>P9821</v>
      </c>
      <c r="O685" s="493">
        <f>(G685/I678)</f>
        <v>1.0052570281124498</v>
      </c>
      <c r="P685" s="493"/>
      <c r="Q685" s="491">
        <f>K685*L685*O685</f>
        <v>1007.4407643802617</v>
      </c>
    </row>
    <row r="686" spans="1:18">
      <c r="A686">
        <v>1106088</v>
      </c>
      <c r="B686" s="119" t="s">
        <v>438</v>
      </c>
      <c r="C686" s="120" t="s">
        <v>439</v>
      </c>
      <c r="D686" s="121">
        <v>7</v>
      </c>
      <c r="E686" s="128" t="s">
        <v>222</v>
      </c>
      <c r="G686" s="123">
        <f>VLOOKUP(B686,'MO - COM DES.'!$A$1:$G$106,6,FALSE)</f>
        <v>20.818100000000001</v>
      </c>
      <c r="J686" s="123">
        <f>ROUND(D686*G686,4)</f>
        <v>145.72669999999999</v>
      </c>
      <c r="K686" s="494">
        <f>SUMIF('8. Orçamento Com Des.'!$A$6:$A$136,A686,'8. Orçamento Com Des.'!$D$6:$D$136)</f>
        <v>1002.1723163397448</v>
      </c>
      <c r="L686" s="492">
        <f>D686</f>
        <v>7</v>
      </c>
      <c r="M686" s="492"/>
      <c r="N686" s="496" t="str">
        <f>B686</f>
        <v>P9824</v>
      </c>
      <c r="O686" s="493">
        <f>(G686/I678)</f>
        <v>0.83606827309236953</v>
      </c>
      <c r="P686" s="493"/>
      <c r="Q686" s="491">
        <f>K686*L686*O686</f>
        <v>5865.1913450420525</v>
      </c>
    </row>
    <row r="687" spans="1:18">
      <c r="A687">
        <v>1106088</v>
      </c>
      <c r="B687" s="129"/>
      <c r="D687" s="145" t="s">
        <v>440</v>
      </c>
      <c r="E687" s="145"/>
      <c r="F687" s="145"/>
      <c r="G687" s="145"/>
      <c r="H687" s="145"/>
      <c r="J687" s="124">
        <f>SUM(J685:J686)</f>
        <v>170.7576</v>
      </c>
      <c r="K687" s="494"/>
      <c r="L687" s="492"/>
      <c r="M687" s="492"/>
      <c r="N687" s="496"/>
      <c r="O687" s="493"/>
      <c r="P687" s="493"/>
      <c r="Q687" s="491"/>
    </row>
    <row r="688" spans="1:18" ht="15.75" thickBot="1">
      <c r="A688">
        <v>1106088</v>
      </c>
      <c r="B688" s="125"/>
      <c r="C688" s="104"/>
      <c r="D688" s="146" t="s">
        <v>442</v>
      </c>
      <c r="E688" s="146"/>
      <c r="F688" s="146"/>
      <c r="G688" s="146"/>
      <c r="H688" s="146"/>
      <c r="I688" s="104"/>
      <c r="J688" s="130">
        <f>J683+J687</f>
        <v>354.02449999999999</v>
      </c>
      <c r="K688" s="494"/>
      <c r="L688" s="492"/>
      <c r="M688" s="492"/>
      <c r="N688" s="496"/>
      <c r="O688" s="493"/>
      <c r="P688" s="493"/>
      <c r="Q688" s="491"/>
    </row>
    <row r="689" spans="1:17">
      <c r="A689">
        <v>1106088</v>
      </c>
      <c r="B689" s="129"/>
      <c r="D689" s="145" t="s">
        <v>444</v>
      </c>
      <c r="E689" s="145"/>
      <c r="F689" s="145"/>
      <c r="G689" s="145"/>
      <c r="H689" s="145"/>
      <c r="J689" s="131">
        <f>J688/I678</f>
        <v>14.21785140562249</v>
      </c>
      <c r="K689" s="494"/>
      <c r="L689" s="492"/>
      <c r="M689" s="492"/>
      <c r="N689" s="496"/>
      <c r="O689" s="493"/>
      <c r="P689" s="493"/>
      <c r="Q689" s="491"/>
    </row>
    <row r="690" spans="1:17">
      <c r="A690">
        <v>1106088</v>
      </c>
      <c r="B690" s="129"/>
      <c r="H690" s="132" t="s">
        <v>445</v>
      </c>
      <c r="J690" s="133" t="s">
        <v>377</v>
      </c>
      <c r="K690" s="494"/>
      <c r="L690" s="492"/>
      <c r="M690" s="492"/>
      <c r="N690" s="496"/>
      <c r="O690" s="493"/>
      <c r="P690" s="493"/>
      <c r="Q690" s="491"/>
    </row>
    <row r="691" spans="1:17" ht="15.75" thickBot="1">
      <c r="A691">
        <v>1106088</v>
      </c>
      <c r="B691" s="125"/>
      <c r="C691" s="104"/>
      <c r="D691" s="104"/>
      <c r="E691" s="104"/>
      <c r="F691" s="104"/>
      <c r="G691" s="104"/>
      <c r="H691" s="105" t="s">
        <v>446</v>
      </c>
      <c r="I691" s="104"/>
      <c r="J691" s="130" t="s">
        <v>377</v>
      </c>
      <c r="K691" s="494"/>
      <c r="L691" s="492"/>
      <c r="M691" s="492"/>
      <c r="N691" s="496"/>
      <c r="O691" s="493"/>
      <c r="P691" s="493"/>
      <c r="Q691" s="491"/>
    </row>
    <row r="692" spans="1:17" ht="15.75" thickBot="1">
      <c r="A692">
        <v>1106088</v>
      </c>
      <c r="B692" s="127" t="s">
        <v>447</v>
      </c>
      <c r="C692" s="104"/>
      <c r="D692" s="103" t="s">
        <v>212</v>
      </c>
      <c r="E692" s="103" t="s">
        <v>436</v>
      </c>
      <c r="F692" s="104"/>
      <c r="G692" s="103" t="s">
        <v>448</v>
      </c>
      <c r="H692" s="146" t="s">
        <v>449</v>
      </c>
      <c r="I692" s="146"/>
      <c r="J692" s="147"/>
      <c r="K692" s="494"/>
      <c r="L692" s="492"/>
      <c r="M692" s="492"/>
      <c r="N692" s="496"/>
      <c r="O692" s="493"/>
      <c r="P692" s="493"/>
      <c r="Q692" s="491"/>
    </row>
    <row r="693" spans="1:17" ht="15.75" thickBot="1">
      <c r="A693">
        <v>1106088</v>
      </c>
      <c r="B693" s="125"/>
      <c r="C693" s="104"/>
      <c r="D693" s="146" t="s">
        <v>459</v>
      </c>
      <c r="E693" s="146"/>
      <c r="F693" s="146"/>
      <c r="G693" s="146"/>
      <c r="H693" s="146"/>
      <c r="I693" s="104"/>
      <c r="J693" s="126"/>
      <c r="K693" s="494"/>
      <c r="L693" s="492"/>
      <c r="M693" s="492"/>
      <c r="N693" s="496"/>
      <c r="O693" s="493"/>
      <c r="P693" s="493"/>
      <c r="Q693" s="491"/>
    </row>
    <row r="694" spans="1:17" ht="15.75" thickBot="1">
      <c r="A694">
        <v>1106088</v>
      </c>
      <c r="B694" s="127" t="s">
        <v>460</v>
      </c>
      <c r="C694" s="104"/>
      <c r="D694" s="103" t="s">
        <v>212</v>
      </c>
      <c r="E694" s="103" t="s">
        <v>436</v>
      </c>
      <c r="F694" s="104"/>
      <c r="G694" s="103" t="s">
        <v>449</v>
      </c>
      <c r="H694" s="146" t="s">
        <v>449</v>
      </c>
      <c r="I694" s="146"/>
      <c r="J694" s="147"/>
      <c r="K694" s="494"/>
      <c r="L694" s="492"/>
      <c r="M694" s="492"/>
      <c r="N694" s="496"/>
      <c r="O694" s="493"/>
      <c r="P694" s="493"/>
      <c r="Q694" s="491"/>
    </row>
    <row r="695" spans="1:17">
      <c r="A695">
        <v>1106088</v>
      </c>
      <c r="B695" s="119">
        <v>1110000</v>
      </c>
      <c r="C695" s="120" t="s">
        <v>656</v>
      </c>
      <c r="D695" s="121">
        <v>1</v>
      </c>
      <c r="E695" s="128" t="s">
        <v>351</v>
      </c>
      <c r="G695" s="235">
        <f>VLOOKUP(B695,'SICRO 04.25'!$A$1:$D$6492,4,FALSE)</f>
        <v>0</v>
      </c>
      <c r="J695" s="123">
        <f>ROUND(D695*G695,4)</f>
        <v>0</v>
      </c>
      <c r="K695" s="494"/>
      <c r="L695" s="492"/>
      <c r="M695" s="492"/>
      <c r="N695" s="496"/>
      <c r="O695" s="493"/>
      <c r="P695" s="493"/>
      <c r="Q695" s="491"/>
    </row>
    <row r="696" spans="1:17" ht="15.75" thickBot="1">
      <c r="A696">
        <v>1106088</v>
      </c>
      <c r="B696" s="125"/>
      <c r="C696" s="104"/>
      <c r="D696" s="146" t="s">
        <v>461</v>
      </c>
      <c r="E696" s="146"/>
      <c r="F696" s="146"/>
      <c r="G696" s="146"/>
      <c r="H696" s="146"/>
      <c r="I696" s="104"/>
      <c r="J696" s="126"/>
      <c r="K696" s="494"/>
      <c r="L696" s="492"/>
      <c r="M696" s="492"/>
      <c r="N696" s="496"/>
      <c r="O696" s="493"/>
      <c r="P696" s="493"/>
      <c r="Q696" s="491"/>
    </row>
    <row r="697" spans="1:17" ht="15.75" thickBot="1">
      <c r="A697">
        <v>1106088</v>
      </c>
      <c r="B697" s="125"/>
      <c r="C697" s="104"/>
      <c r="D697" s="104"/>
      <c r="E697" s="104"/>
      <c r="F697" s="104"/>
      <c r="G697" s="104"/>
      <c r="H697" s="105" t="s">
        <v>462</v>
      </c>
      <c r="I697" s="104"/>
      <c r="J697" s="130">
        <f>J689+J695</f>
        <v>14.21785140562249</v>
      </c>
      <c r="K697" s="494"/>
      <c r="L697" s="492"/>
      <c r="M697" s="492"/>
      <c r="N697" s="496"/>
      <c r="O697" s="493"/>
      <c r="P697" s="493"/>
      <c r="Q697" s="491"/>
    </row>
    <row r="698" spans="1:17" ht="15.75" thickBot="1">
      <c r="A698">
        <v>1106088</v>
      </c>
      <c r="B698" s="127" t="s">
        <v>463</v>
      </c>
      <c r="C698" s="104"/>
      <c r="D698" s="103" t="s">
        <v>464</v>
      </c>
      <c r="E698" s="103" t="s">
        <v>212</v>
      </c>
      <c r="F698" s="103" t="s">
        <v>436</v>
      </c>
      <c r="G698" s="104"/>
      <c r="H698" s="103" t="s">
        <v>449</v>
      </c>
      <c r="I698" s="146" t="s">
        <v>449</v>
      </c>
      <c r="J698" s="147"/>
      <c r="K698" s="494"/>
      <c r="L698" s="492"/>
      <c r="M698" s="492"/>
      <c r="N698" s="496"/>
      <c r="O698" s="493"/>
      <c r="P698" s="493"/>
      <c r="Q698" s="491"/>
    </row>
    <row r="699" spans="1:17">
      <c r="A699">
        <v>1106088</v>
      </c>
      <c r="B699" s="119" t="s">
        <v>657</v>
      </c>
      <c r="C699" s="120" t="s">
        <v>658</v>
      </c>
      <c r="D699" s="128">
        <v>5909007</v>
      </c>
      <c r="E699" s="121">
        <v>2.4</v>
      </c>
      <c r="F699" s="128" t="s">
        <v>466</v>
      </c>
      <c r="H699" s="123">
        <f>VLOOKUP(D699,'SICRO 04.25'!$A$1:$D$6492,4,FALSE)</f>
        <v>19.68</v>
      </c>
      <c r="J699" s="123">
        <f>ROUND(E699*H699,4)</f>
        <v>47.231999999999999</v>
      </c>
      <c r="K699" s="494">
        <f>SUMIF('8. Orçamento Com Des.'!$A$6:$A$136,A699,'8. Orçamento Com Des.'!$D$6:$D$136)</f>
        <v>1002.1723163397448</v>
      </c>
      <c r="L699" s="492">
        <f>E699</f>
        <v>2.4</v>
      </c>
      <c r="M699" s="492"/>
      <c r="N699" s="496">
        <f>D699</f>
        <v>5909007</v>
      </c>
      <c r="O699" s="493">
        <f>H699</f>
        <v>19.68</v>
      </c>
      <c r="P699" s="493"/>
      <c r="Q699" s="491">
        <f>K699*L699*O699</f>
        <v>47334.60284535883</v>
      </c>
    </row>
    <row r="700" spans="1:17" ht="15.75" thickBot="1">
      <c r="A700">
        <v>1106088</v>
      </c>
      <c r="B700" s="125"/>
      <c r="C700" s="104"/>
      <c r="D700" s="146" t="s">
        <v>468</v>
      </c>
      <c r="E700" s="146"/>
      <c r="F700" s="146"/>
      <c r="G700" s="146"/>
      <c r="H700" s="146"/>
      <c r="I700" s="104"/>
      <c r="J700" s="130">
        <f>J699</f>
        <v>47.231999999999999</v>
      </c>
      <c r="K700" s="494"/>
      <c r="L700" s="492"/>
      <c r="M700" s="492"/>
      <c r="N700" s="496"/>
      <c r="O700" s="493"/>
      <c r="P700" s="493"/>
      <c r="Q700" s="491"/>
    </row>
    <row r="701" spans="1:17" ht="15.75" thickBot="1">
      <c r="A701">
        <v>1106088</v>
      </c>
      <c r="B701" s="148" t="s">
        <v>469</v>
      </c>
      <c r="C701" s="146"/>
      <c r="D701" s="146" t="s">
        <v>212</v>
      </c>
      <c r="E701" s="146" t="s">
        <v>436</v>
      </c>
      <c r="F701" s="146" t="s">
        <v>470</v>
      </c>
      <c r="G701" s="146"/>
      <c r="H701" s="146"/>
      <c r="I701" s="239"/>
      <c r="J701" s="147" t="s">
        <v>449</v>
      </c>
      <c r="K701" s="494"/>
      <c r="L701" s="492"/>
      <c r="M701" s="492"/>
      <c r="N701" s="496"/>
      <c r="O701" s="493"/>
      <c r="P701" s="493"/>
      <c r="Q701" s="491"/>
    </row>
    <row r="702" spans="1:17" ht="15.75" thickBot="1">
      <c r="A702">
        <v>1106088</v>
      </c>
      <c r="B702" s="148"/>
      <c r="C702" s="146"/>
      <c r="D702" s="146"/>
      <c r="E702" s="146"/>
      <c r="F702" s="103" t="s">
        <v>471</v>
      </c>
      <c r="G702" s="103" t="s">
        <v>472</v>
      </c>
      <c r="H702" s="103" t="s">
        <v>473</v>
      </c>
      <c r="I702" s="104"/>
      <c r="J702" s="147"/>
      <c r="K702" s="494"/>
      <c r="L702" s="492"/>
      <c r="M702" s="492"/>
      <c r="N702" s="496"/>
      <c r="O702" s="493"/>
      <c r="P702" s="493"/>
      <c r="Q702" s="491"/>
    </row>
    <row r="703" spans="1:17">
      <c r="A703">
        <v>1106088</v>
      </c>
      <c r="B703" s="119" t="s">
        <v>657</v>
      </c>
      <c r="C703" s="120" t="s">
        <v>658</v>
      </c>
      <c r="D703" s="121">
        <v>2.4</v>
      </c>
      <c r="E703" s="128" t="s">
        <v>228</v>
      </c>
      <c r="F703" s="128" t="s">
        <v>659</v>
      </c>
      <c r="G703" s="128" t="s">
        <v>660</v>
      </c>
      <c r="H703" s="128" t="s">
        <v>661</v>
      </c>
      <c r="J703" s="111"/>
      <c r="K703" s="494">
        <f>SUMIF('8. Orçamento Com Des.'!$A$6:$A$136,A703,'8. Orçamento Com Des.'!$D$6:$D$136)</f>
        <v>1002.1723163397448</v>
      </c>
      <c r="L703" s="168">
        <f>D703*'3. DMT'!$V$2</f>
        <v>396</v>
      </c>
      <c r="M703" s="168"/>
      <c r="N703" s="496" t="str">
        <f>H703</f>
        <v>5914569</v>
      </c>
      <c r="O703" s="493">
        <f>W54</f>
        <v>0.71011399765729588</v>
      </c>
      <c r="P703" s="493"/>
      <c r="Q703" s="491"/>
    </row>
    <row r="704" spans="1:17">
      <c r="A704">
        <v>1106088</v>
      </c>
      <c r="B704" s="129"/>
      <c r="D704" s="145" t="s">
        <v>480</v>
      </c>
      <c r="E704" s="145"/>
      <c r="F704" s="145"/>
      <c r="G704" s="145"/>
      <c r="H704" s="145"/>
      <c r="J704" s="111"/>
      <c r="K704" s="494"/>
      <c r="L704" s="492"/>
      <c r="M704" s="492"/>
      <c r="N704" s="496"/>
      <c r="O704" s="493"/>
      <c r="P704" s="493"/>
      <c r="Q704" s="491"/>
    </row>
    <row r="705" spans="1:18" ht="15.75" thickBot="1">
      <c r="A705">
        <v>1106088</v>
      </c>
      <c r="B705" s="125"/>
      <c r="C705" s="104"/>
      <c r="D705" s="104"/>
      <c r="E705" s="104"/>
      <c r="F705" s="146" t="s">
        <v>481</v>
      </c>
      <c r="G705" s="146"/>
      <c r="H705" s="146"/>
      <c r="I705" s="104"/>
      <c r="J705" s="134">
        <f>J697+J700</f>
        <v>61.449851405622489</v>
      </c>
      <c r="K705" s="178"/>
      <c r="L705" s="179"/>
      <c r="M705" s="179"/>
      <c r="N705" s="179"/>
      <c r="O705" s="179"/>
      <c r="P705" s="180"/>
      <c r="R705" s="177">
        <f>ROUND((SUM(Q682:Q704)/K682),2)</f>
        <v>61.45</v>
      </c>
    </row>
    <row r="706" spans="1:18" ht="15.75" thickBot="1">
      <c r="A706" s="157"/>
      <c r="B706" s="157"/>
      <c r="C706" s="157"/>
      <c r="D706" s="157"/>
      <c r="E706" s="157"/>
      <c r="F706" s="157"/>
      <c r="G706" s="157"/>
      <c r="H706" s="157"/>
      <c r="I706" s="157"/>
      <c r="J706" s="157"/>
      <c r="R706" s="101">
        <f>SUM(Q682:Q704)</f>
        <v>61583.339921905819</v>
      </c>
    </row>
    <row r="707" spans="1:18" ht="23.25" thickBot="1">
      <c r="A707">
        <v>1106057</v>
      </c>
      <c r="B707" s="106" t="s">
        <v>395</v>
      </c>
      <c r="C707" s="107"/>
      <c r="D707" s="107"/>
      <c r="E707" s="107"/>
      <c r="F707" s="107"/>
      <c r="G707" s="107"/>
      <c r="H707" s="107"/>
      <c r="I707" s="107"/>
      <c r="J707" s="108" t="s">
        <v>396</v>
      </c>
    </row>
    <row r="708" spans="1:18" ht="18.75" thickTop="1">
      <c r="A708">
        <v>1106057</v>
      </c>
      <c r="B708" s="109" t="s">
        <v>397</v>
      </c>
      <c r="E708" s="110" t="s">
        <v>398</v>
      </c>
      <c r="J708" s="111"/>
    </row>
    <row r="709" spans="1:18" ht="15.75">
      <c r="A709">
        <v>1106057</v>
      </c>
      <c r="B709" s="112" t="s">
        <v>400</v>
      </c>
      <c r="E709" s="383">
        <v>45748</v>
      </c>
      <c r="H709" s="113" t="s">
        <v>401</v>
      </c>
      <c r="I709" s="114">
        <v>3.9289900000000002</v>
      </c>
      <c r="J709" s="115" t="s">
        <v>351</v>
      </c>
    </row>
    <row r="710" spans="1:18" ht="16.5" thickBot="1">
      <c r="A710">
        <v>1106057</v>
      </c>
      <c r="B710" s="116">
        <v>1106057</v>
      </c>
      <c r="C710" s="149" t="s">
        <v>662</v>
      </c>
      <c r="D710" s="149"/>
      <c r="E710" s="149"/>
      <c r="F710" s="149"/>
      <c r="G710" s="149"/>
      <c r="H710" s="149"/>
      <c r="I710" s="150" t="s">
        <v>404</v>
      </c>
      <c r="J710" s="151"/>
    </row>
    <row r="711" spans="1:18" ht="15.75" thickBot="1">
      <c r="A711">
        <v>1106057</v>
      </c>
      <c r="B711" s="148" t="s">
        <v>405</v>
      </c>
      <c r="C711" s="146"/>
      <c r="D711" s="146" t="s">
        <v>212</v>
      </c>
      <c r="E711" s="146" t="s">
        <v>406</v>
      </c>
      <c r="F711" s="146"/>
      <c r="G711" s="146" t="s">
        <v>407</v>
      </c>
      <c r="H711" s="153"/>
      <c r="I711" s="239"/>
      <c r="J711" s="240" t="s">
        <v>408</v>
      </c>
      <c r="K711" s="589" t="s">
        <v>276</v>
      </c>
      <c r="L711" s="590"/>
      <c r="M711" s="591"/>
      <c r="N711" s="592" t="s">
        <v>409</v>
      </c>
      <c r="O711" s="594" t="s">
        <v>410</v>
      </c>
      <c r="P711" s="595"/>
      <c r="Q711" s="598" t="s">
        <v>411</v>
      </c>
    </row>
    <row r="712" spans="1:18" ht="15.75" thickBot="1">
      <c r="A712">
        <v>1106057</v>
      </c>
      <c r="B712" s="148"/>
      <c r="C712" s="146"/>
      <c r="D712" s="146"/>
      <c r="E712" s="103" t="s">
        <v>412</v>
      </c>
      <c r="F712" s="103" t="s">
        <v>413</v>
      </c>
      <c r="G712" s="103" t="s">
        <v>414</v>
      </c>
      <c r="H712" s="103" t="s">
        <v>415</v>
      </c>
      <c r="I712" s="104"/>
      <c r="J712" s="118" t="s">
        <v>416</v>
      </c>
      <c r="K712" s="172" t="s">
        <v>417</v>
      </c>
      <c r="L712" s="600" t="s">
        <v>418</v>
      </c>
      <c r="M712" s="601"/>
      <c r="N712" s="593"/>
      <c r="O712" s="596"/>
      <c r="P712" s="597"/>
      <c r="Q712" s="599"/>
    </row>
    <row r="713" spans="1:18">
      <c r="A713">
        <v>1106057</v>
      </c>
      <c r="B713" s="119" t="s">
        <v>663</v>
      </c>
      <c r="C713" s="120" t="s">
        <v>664</v>
      </c>
      <c r="D713" s="121">
        <v>1</v>
      </c>
      <c r="E713" s="122">
        <v>1</v>
      </c>
      <c r="F713" s="122">
        <v>0</v>
      </c>
      <c r="G713" s="123">
        <f>VLOOKUP(B713,'EQ - COM DES.'!$A$1:$K$538,10,FALSE)</f>
        <v>47.909100000000002</v>
      </c>
      <c r="H713" s="123">
        <f>VLOOKUP(B713,'EQ - COM DES.'!$A$1:$K$538,11,FALSE)</f>
        <v>26.493300000000001</v>
      </c>
      <c r="J713" s="123">
        <f>ROUND((D713*E713*G713)+(D713*F713*H713),4)</f>
        <v>47.909100000000002</v>
      </c>
      <c r="K713" s="494">
        <f>SUMIF('8. Orçamento Com Des.'!$A$6:$A$136,A713,'8. Orçamento Com Des.'!$D$6:$D$136)</f>
        <v>25.692</v>
      </c>
      <c r="L713" s="492">
        <f>(D713*E713)</f>
        <v>1</v>
      </c>
      <c r="M713" s="492">
        <f>(D713*F713)</f>
        <v>0</v>
      </c>
      <c r="N713" s="496" t="str">
        <f>B713</f>
        <v>E9519</v>
      </c>
      <c r="O713" s="493">
        <f t="shared" ref="O713:P715" si="75">(G713/$I$709)</f>
        <v>12.193744448318778</v>
      </c>
      <c r="P713" s="493">
        <f t="shared" si="75"/>
        <v>6.7430306516432976</v>
      </c>
      <c r="Q713" s="491">
        <f>K713*((L713*O713)+(M713*P713))</f>
        <v>313.28168236620604</v>
      </c>
    </row>
    <row r="714" spans="1:18">
      <c r="A714">
        <v>1106057</v>
      </c>
      <c r="B714" s="119" t="s">
        <v>431</v>
      </c>
      <c r="C714" s="120" t="s">
        <v>432</v>
      </c>
      <c r="D714" s="121">
        <v>4</v>
      </c>
      <c r="E714" s="122">
        <v>0.88</v>
      </c>
      <c r="F714" s="122">
        <v>0.12</v>
      </c>
      <c r="G714" s="123">
        <f>VLOOKUP(B714,'EQ - COM DES.'!$A$1:$K$538,10,FALSE)</f>
        <v>0.71860000000000002</v>
      </c>
      <c r="H714" s="123">
        <f>VLOOKUP(B714,'EQ - COM DES.'!$A$1:$K$538,11,FALSE)</f>
        <v>0.48849999999999999</v>
      </c>
      <c r="J714" s="123">
        <f>ROUND((D714*E714*G714)+(D714*F714*H714),4)</f>
        <v>2.7639999999999998</v>
      </c>
      <c r="K714" s="494">
        <f>SUMIF('8. Orçamento Com Des.'!$A$6:$A$136,A714,'8. Orçamento Com Des.'!$D$6:$D$136)</f>
        <v>25.692</v>
      </c>
      <c r="L714" s="492">
        <f>(D714*E714)</f>
        <v>3.52</v>
      </c>
      <c r="M714" s="492">
        <f>(D714*F714)</f>
        <v>0.48</v>
      </c>
      <c r="N714" s="496" t="str">
        <f>B714</f>
        <v>E9071</v>
      </c>
      <c r="O714" s="493">
        <f t="shared" si="75"/>
        <v>0.18289687680548944</v>
      </c>
      <c r="P714" s="493">
        <f t="shared" si="75"/>
        <v>0.12433220751389033</v>
      </c>
      <c r="Q714" s="491">
        <f>K714*((L714*O714)+(M714*P714))</f>
        <v>18.073717363495451</v>
      </c>
    </row>
    <row r="715" spans="1:18">
      <c r="A715">
        <v>1106057</v>
      </c>
      <c r="B715" s="119" t="s">
        <v>665</v>
      </c>
      <c r="C715" s="120" t="s">
        <v>666</v>
      </c>
      <c r="D715" s="121">
        <v>3</v>
      </c>
      <c r="E715" s="122">
        <v>0.41</v>
      </c>
      <c r="F715" s="122">
        <v>0.59</v>
      </c>
      <c r="G715" s="123">
        <f>VLOOKUP(B715,'EQ - COM DES.'!$A$1:$K$538,10,FALSE)</f>
        <v>1.5612999999999999</v>
      </c>
      <c r="H715" s="123">
        <f>VLOOKUP(B715,'EQ - COM DES.'!$A$1:$K$538,11,FALSE)</f>
        <v>1.0613999999999999</v>
      </c>
      <c r="J715" s="123">
        <f>ROUND((D715*E715*G715)+(D715*F715*H715),4)</f>
        <v>3.7991000000000001</v>
      </c>
      <c r="K715" s="494">
        <f>SUMIF('8. Orçamento Com Des.'!$A$6:$A$136,A715,'8. Orçamento Com Des.'!$D$6:$D$136)</f>
        <v>25.692</v>
      </c>
      <c r="L715" s="492">
        <f>(D715*E715)</f>
        <v>1.23</v>
      </c>
      <c r="M715" s="492">
        <f>(D715*F715)</f>
        <v>1.77</v>
      </c>
      <c r="N715" s="496" t="str">
        <f>B715</f>
        <v>E9064</v>
      </c>
      <c r="O715" s="493">
        <f t="shared" si="75"/>
        <v>0.39737947920457928</v>
      </c>
      <c r="P715" s="493">
        <f t="shared" si="75"/>
        <v>0.27014576265147017</v>
      </c>
      <c r="Q715" s="491">
        <f>K715*((L715*O715)+(M715*P715))</f>
        <v>24.842487836314163</v>
      </c>
    </row>
    <row r="716" spans="1:18" ht="15.75" thickBot="1">
      <c r="A716">
        <v>1106057</v>
      </c>
      <c r="B716" s="125"/>
      <c r="C716" s="104"/>
      <c r="D716" s="104"/>
      <c r="E716" s="104"/>
      <c r="F716" s="104"/>
      <c r="G716" s="104"/>
      <c r="H716" s="105" t="s">
        <v>433</v>
      </c>
      <c r="I716" s="104"/>
      <c r="J716" s="126">
        <f>SUM(J713:J715)</f>
        <v>54.472200000000008</v>
      </c>
      <c r="K716" s="494"/>
      <c r="L716" s="492"/>
      <c r="M716" s="492"/>
      <c r="N716" s="496"/>
      <c r="O716" s="493"/>
      <c r="P716" s="493"/>
      <c r="Q716" s="491"/>
    </row>
    <row r="717" spans="1:18" ht="15.75" thickBot="1">
      <c r="A717">
        <v>1106057</v>
      </c>
      <c r="B717" s="127" t="s">
        <v>435</v>
      </c>
      <c r="C717" s="104"/>
      <c r="D717" s="103" t="s">
        <v>212</v>
      </c>
      <c r="E717" s="103" t="s">
        <v>436</v>
      </c>
      <c r="F717" s="104"/>
      <c r="G717" s="103" t="s">
        <v>407</v>
      </c>
      <c r="H717" s="146" t="s">
        <v>437</v>
      </c>
      <c r="I717" s="146"/>
      <c r="J717" s="147"/>
      <c r="K717" s="494"/>
      <c r="L717" s="492"/>
      <c r="M717" s="492"/>
      <c r="N717" s="496"/>
      <c r="O717" s="493"/>
      <c r="P717" s="493"/>
      <c r="Q717" s="491"/>
    </row>
    <row r="718" spans="1:18">
      <c r="A718">
        <v>1106057</v>
      </c>
      <c r="B718" s="119" t="s">
        <v>654</v>
      </c>
      <c r="C718" s="120" t="s">
        <v>655</v>
      </c>
      <c r="D718" s="121">
        <v>1</v>
      </c>
      <c r="E718" s="128" t="s">
        <v>222</v>
      </c>
      <c r="G718" s="123">
        <f>VLOOKUP(B718,'MO - COM DES.'!$A$1:$G$106,6,FALSE)</f>
        <v>25.030899999999999</v>
      </c>
      <c r="J718" s="123">
        <f>ROUND(D718*G718,4)</f>
        <v>25.030899999999999</v>
      </c>
      <c r="K718" s="494">
        <f>SUMIF('8. Orçamento Com Des.'!$A$6:$A$136,A718,'8. Orçamento Com Des.'!$D$6:$D$136)</f>
        <v>25.692</v>
      </c>
      <c r="L718" s="492">
        <f>D718</f>
        <v>1</v>
      </c>
      <c r="M718" s="492"/>
      <c r="N718" s="496" t="str">
        <f>B718</f>
        <v>P9821</v>
      </c>
      <c r="O718" s="493">
        <f>(G718/$I$709)</f>
        <v>6.3708230359456239</v>
      </c>
      <c r="P718" s="493"/>
      <c r="Q718" s="491">
        <f>K718*L718*O718</f>
        <v>163.67918543951498</v>
      </c>
    </row>
    <row r="719" spans="1:18">
      <c r="A719">
        <v>1106057</v>
      </c>
      <c r="B719" s="119" t="s">
        <v>438</v>
      </c>
      <c r="C719" s="120" t="s">
        <v>439</v>
      </c>
      <c r="D719" s="121">
        <v>9</v>
      </c>
      <c r="E719" s="128" t="s">
        <v>222</v>
      </c>
      <c r="G719" s="123">
        <f>VLOOKUP(B719,'MO - COM DES.'!$A$1:$G$106,6,FALSE)</f>
        <v>20.818100000000001</v>
      </c>
      <c r="J719" s="123">
        <f>ROUND(D719*G719,4)</f>
        <v>187.3629</v>
      </c>
      <c r="K719" s="494">
        <f>SUMIF('8. Orçamento Com Des.'!$A$6:$A$136,A719,'8. Orçamento Com Des.'!$D$6:$D$136)</f>
        <v>25.692</v>
      </c>
      <c r="L719" s="492">
        <f>D719</f>
        <v>9</v>
      </c>
      <c r="M719" s="492"/>
      <c r="N719" s="496" t="str">
        <f>B719</f>
        <v>P9824</v>
      </c>
      <c r="O719" s="493">
        <f>(G719/$I$709)</f>
        <v>5.298588186785917</v>
      </c>
      <c r="P719" s="493"/>
      <c r="Q719" s="491">
        <f>K719*L719*O719</f>
        <v>1225.181949254134</v>
      </c>
    </row>
    <row r="720" spans="1:18">
      <c r="A720">
        <v>1106057</v>
      </c>
      <c r="B720" s="129"/>
      <c r="D720" s="145" t="s">
        <v>440</v>
      </c>
      <c r="E720" s="145"/>
      <c r="F720" s="145"/>
      <c r="G720" s="145"/>
      <c r="H720" s="145"/>
      <c r="J720" s="124">
        <f>SUM(J718:J719)</f>
        <v>212.3938</v>
      </c>
      <c r="K720" s="494"/>
      <c r="L720" s="492"/>
      <c r="M720" s="492"/>
      <c r="N720" s="496"/>
      <c r="O720" s="493"/>
      <c r="P720" s="493"/>
      <c r="Q720" s="491"/>
    </row>
    <row r="721" spans="1:17" ht="15.75" thickBot="1">
      <c r="A721">
        <v>1106057</v>
      </c>
      <c r="B721" s="125"/>
      <c r="C721" s="104"/>
      <c r="D721" s="146" t="s">
        <v>442</v>
      </c>
      <c r="E721" s="146"/>
      <c r="F721" s="146"/>
      <c r="G721" s="146"/>
      <c r="H721" s="146"/>
      <c r="I721" s="104"/>
      <c r="J721" s="130">
        <f>J716+J720</f>
        <v>266.86599999999999</v>
      </c>
      <c r="K721" s="494"/>
      <c r="L721" s="492"/>
      <c r="M721" s="492"/>
      <c r="N721" s="496"/>
      <c r="O721" s="493"/>
      <c r="P721" s="493"/>
      <c r="Q721" s="491"/>
    </row>
    <row r="722" spans="1:17">
      <c r="A722">
        <v>1106057</v>
      </c>
      <c r="B722" s="129"/>
      <c r="D722" s="145" t="s">
        <v>444</v>
      </c>
      <c r="E722" s="145"/>
      <c r="F722" s="145"/>
      <c r="G722" s="145"/>
      <c r="H722" s="145"/>
      <c r="J722" s="131">
        <f>J721/I709</f>
        <v>67.922290461416281</v>
      </c>
      <c r="K722" s="494"/>
      <c r="L722" s="492"/>
      <c r="M722" s="492"/>
      <c r="N722" s="496"/>
      <c r="O722" s="493"/>
      <c r="P722" s="493"/>
      <c r="Q722" s="491"/>
    </row>
    <row r="723" spans="1:17">
      <c r="A723">
        <v>1106057</v>
      </c>
      <c r="B723" s="129"/>
      <c r="H723" s="132" t="s">
        <v>445</v>
      </c>
      <c r="J723" s="133" t="s">
        <v>377</v>
      </c>
      <c r="K723" s="494"/>
      <c r="L723" s="492"/>
      <c r="M723" s="492"/>
      <c r="N723" s="496"/>
      <c r="O723" s="493"/>
      <c r="P723" s="493"/>
      <c r="Q723" s="491"/>
    </row>
    <row r="724" spans="1:17" ht="15.75" thickBot="1">
      <c r="A724">
        <v>1106057</v>
      </c>
      <c r="B724" s="125"/>
      <c r="C724" s="104"/>
      <c r="D724" s="104"/>
      <c r="E724" s="104"/>
      <c r="F724" s="104"/>
      <c r="G724" s="104"/>
      <c r="H724" s="105" t="s">
        <v>446</v>
      </c>
      <c r="I724" s="104"/>
      <c r="J724" s="130" t="s">
        <v>377</v>
      </c>
      <c r="K724" s="494"/>
      <c r="L724" s="492"/>
      <c r="M724" s="492"/>
      <c r="N724" s="496"/>
      <c r="O724" s="493"/>
      <c r="P724" s="493"/>
      <c r="Q724" s="491"/>
    </row>
    <row r="725" spans="1:17" ht="15.75" thickBot="1">
      <c r="A725">
        <v>1106057</v>
      </c>
      <c r="B725" s="127" t="s">
        <v>447</v>
      </c>
      <c r="C725" s="104"/>
      <c r="D725" s="103" t="s">
        <v>212</v>
      </c>
      <c r="E725" s="103" t="s">
        <v>436</v>
      </c>
      <c r="F725" s="104"/>
      <c r="G725" s="103" t="s">
        <v>448</v>
      </c>
      <c r="H725" s="146" t="s">
        <v>449</v>
      </c>
      <c r="I725" s="146"/>
      <c r="J725" s="147"/>
      <c r="K725" s="494"/>
      <c r="L725" s="492"/>
      <c r="M725" s="492"/>
      <c r="N725" s="496"/>
      <c r="O725" s="493"/>
      <c r="P725" s="493"/>
      <c r="Q725" s="491"/>
    </row>
    <row r="726" spans="1:17">
      <c r="A726">
        <v>1106057</v>
      </c>
      <c r="B726" s="119" t="s">
        <v>450</v>
      </c>
      <c r="C726" s="120" t="s">
        <v>451</v>
      </c>
      <c r="D726" s="121">
        <v>0.59948000000000001</v>
      </c>
      <c r="E726" s="128" t="s">
        <v>351</v>
      </c>
      <c r="G726" s="123">
        <f>VLOOKUP(B726,MATERIAL!$A$1:$D$1678,4,FALSE)</f>
        <v>144.05619999999999</v>
      </c>
      <c r="J726" s="123">
        <f>ROUND(D726*G726,4)</f>
        <v>86.358800000000002</v>
      </c>
      <c r="K726" s="494">
        <f>SUMIF('8. Orçamento Com Des.'!$A$6:$A$136,A726,'8. Orçamento Com Des.'!$D$6:$D$136)</f>
        <v>25.692</v>
      </c>
      <c r="L726" s="492">
        <f>D726</f>
        <v>0.59948000000000001</v>
      </c>
      <c r="M726" s="492"/>
      <c r="N726" s="496" t="str">
        <f>B726</f>
        <v>M0082</v>
      </c>
      <c r="O726" s="493">
        <f>G726</f>
        <v>144.05619999999999</v>
      </c>
      <c r="P726" s="493"/>
      <c r="Q726" s="491">
        <f>K726*L726*O726</f>
        <v>2218.7305664569922</v>
      </c>
    </row>
    <row r="727" spans="1:17">
      <c r="A727">
        <v>1106057</v>
      </c>
      <c r="B727" s="119" t="s">
        <v>667</v>
      </c>
      <c r="C727" s="120" t="s">
        <v>668</v>
      </c>
      <c r="D727" s="121">
        <v>0.73507999999999996</v>
      </c>
      <c r="E727" s="128" t="s">
        <v>351</v>
      </c>
      <c r="G727" s="123">
        <f>VLOOKUP(B727,MATERIAL!$A$1:$D$1678,4,FALSE)</f>
        <v>138.89859999999999</v>
      </c>
      <c r="J727" s="123">
        <f>ROUND(D727*G727,4)</f>
        <v>102.1016</v>
      </c>
      <c r="K727" s="494">
        <f>SUMIF('8. Orçamento Com Des.'!$A$6:$A$136,A727,'8. Orçamento Com Des.'!$D$6:$D$136)</f>
        <v>25.692</v>
      </c>
      <c r="L727" s="492">
        <f>D727</f>
        <v>0.73507999999999996</v>
      </c>
      <c r="M727" s="492"/>
      <c r="N727" s="496" t="str">
        <f>B727</f>
        <v>M0192</v>
      </c>
      <c r="O727" s="493">
        <f>G727</f>
        <v>138.89859999999999</v>
      </c>
      <c r="P727" s="493"/>
      <c r="Q727" s="491">
        <f>K727*L727*O727</f>
        <v>2623.1938675584956</v>
      </c>
    </row>
    <row r="728" spans="1:17">
      <c r="A728">
        <v>1106057</v>
      </c>
      <c r="B728" s="119" t="s">
        <v>452</v>
      </c>
      <c r="C728" s="120" t="s">
        <v>453</v>
      </c>
      <c r="D728" s="121">
        <v>280.53417999999999</v>
      </c>
      <c r="E728" s="128" t="s">
        <v>454</v>
      </c>
      <c r="G728" s="123">
        <f>VLOOKUP(B728,MATERIAL!$A$1:$D$1678,4,FALSE)</f>
        <v>0.78</v>
      </c>
      <c r="J728" s="123">
        <f>ROUND(D728*G728,4)</f>
        <v>218.8167</v>
      </c>
      <c r="K728" s="494">
        <f>SUMIF('8. Orçamento Com Des.'!$A$6:$A$136,A728,'8. Orçamento Com Des.'!$D$6:$D$136)</f>
        <v>25.692</v>
      </c>
      <c r="L728" s="492">
        <f>D728</f>
        <v>280.53417999999999</v>
      </c>
      <c r="M728" s="492"/>
      <c r="N728" s="496" t="str">
        <f>B728</f>
        <v>M0424</v>
      </c>
      <c r="O728" s="493">
        <f>G728</f>
        <v>0.78</v>
      </c>
      <c r="P728" s="493"/>
      <c r="Q728" s="491">
        <f>K728*L728*O728</f>
        <v>5621.8376389967998</v>
      </c>
    </row>
    <row r="729" spans="1:17" ht="15.75" thickBot="1">
      <c r="A729">
        <v>1106057</v>
      </c>
      <c r="B729" s="125"/>
      <c r="C729" s="104"/>
      <c r="D729" s="146" t="s">
        <v>459</v>
      </c>
      <c r="E729" s="146"/>
      <c r="F729" s="146"/>
      <c r="G729" s="146"/>
      <c r="H729" s="146"/>
      <c r="I729" s="104"/>
      <c r="J729" s="126">
        <f>SUM(J726:J728)</f>
        <v>407.27710000000002</v>
      </c>
      <c r="K729" s="494"/>
      <c r="L729" s="492"/>
      <c r="M729" s="492"/>
      <c r="N729" s="496"/>
      <c r="O729" s="493"/>
      <c r="P729" s="493"/>
      <c r="Q729" s="491"/>
    </row>
    <row r="730" spans="1:17" ht="15.75" thickBot="1">
      <c r="A730">
        <v>1106057</v>
      </c>
      <c r="B730" s="127" t="s">
        <v>460</v>
      </c>
      <c r="C730" s="104"/>
      <c r="D730" s="103" t="s">
        <v>212</v>
      </c>
      <c r="E730" s="103" t="s">
        <v>436</v>
      </c>
      <c r="F730" s="104"/>
      <c r="G730" s="103" t="s">
        <v>449</v>
      </c>
      <c r="H730" s="146" t="s">
        <v>449</v>
      </c>
      <c r="I730" s="146"/>
      <c r="J730" s="147"/>
      <c r="K730" s="494"/>
      <c r="L730" s="492"/>
      <c r="M730" s="492"/>
      <c r="N730" s="496"/>
      <c r="O730" s="493"/>
      <c r="P730" s="493"/>
      <c r="Q730" s="491"/>
    </row>
    <row r="731" spans="1:17" ht="15.75" thickBot="1">
      <c r="A731">
        <v>1106057</v>
      </c>
      <c r="B731" s="125"/>
      <c r="C731" s="104"/>
      <c r="D731" s="146" t="s">
        <v>461</v>
      </c>
      <c r="E731" s="146"/>
      <c r="F731" s="146"/>
      <c r="G731" s="146"/>
      <c r="H731" s="146"/>
      <c r="I731" s="104"/>
      <c r="J731" s="126"/>
      <c r="K731" s="494"/>
      <c r="L731" s="492"/>
      <c r="M731" s="492"/>
      <c r="N731" s="496"/>
      <c r="O731" s="493"/>
      <c r="P731" s="493"/>
      <c r="Q731" s="491"/>
    </row>
    <row r="732" spans="1:17" ht="15.75" thickBot="1">
      <c r="A732">
        <v>1106057</v>
      </c>
      <c r="B732" s="125"/>
      <c r="C732" s="104"/>
      <c r="D732" s="104"/>
      <c r="E732" s="104"/>
      <c r="F732" s="104"/>
      <c r="G732" s="104"/>
      <c r="H732" s="105" t="s">
        <v>462</v>
      </c>
      <c r="I732" s="104"/>
      <c r="J732" s="130">
        <f>J722+J729</f>
        <v>475.19939046141633</v>
      </c>
      <c r="K732" s="494"/>
      <c r="L732" s="492"/>
      <c r="M732" s="492"/>
      <c r="N732" s="496"/>
      <c r="O732" s="493"/>
      <c r="P732" s="493"/>
      <c r="Q732" s="491"/>
    </row>
    <row r="733" spans="1:17" ht="15.75" thickBot="1">
      <c r="A733">
        <v>1106057</v>
      </c>
      <c r="B733" s="127" t="s">
        <v>463</v>
      </c>
      <c r="C733" s="104"/>
      <c r="D733" s="103" t="s">
        <v>464</v>
      </c>
      <c r="E733" s="103" t="s">
        <v>212</v>
      </c>
      <c r="F733" s="103" t="s">
        <v>436</v>
      </c>
      <c r="G733" s="104"/>
      <c r="H733" s="103" t="s">
        <v>449</v>
      </c>
      <c r="I733" s="146" t="s">
        <v>449</v>
      </c>
      <c r="J733" s="147"/>
      <c r="K733" s="494"/>
      <c r="L733" s="492"/>
      <c r="M733" s="492"/>
      <c r="N733" s="496"/>
      <c r="O733" s="493"/>
      <c r="P733" s="493"/>
      <c r="Q733" s="491"/>
    </row>
    <row r="734" spans="1:17">
      <c r="A734">
        <v>1106057</v>
      </c>
      <c r="B734" s="119" t="s">
        <v>450</v>
      </c>
      <c r="C734" s="120" t="s">
        <v>465</v>
      </c>
      <c r="D734" s="128">
        <v>5914647</v>
      </c>
      <c r="E734" s="121">
        <v>0.89922000000000002</v>
      </c>
      <c r="F734" s="128" t="s">
        <v>466</v>
      </c>
      <c r="H734" s="123">
        <f>VLOOKUP(D734,'SICRO 04.25'!$A$1:$D$6492,4,FALSE)</f>
        <v>1.72</v>
      </c>
      <c r="J734" s="123">
        <f>ROUND(E734*H734,4)</f>
        <v>1.5467</v>
      </c>
      <c r="K734" s="494">
        <f>SUMIF('8. Orçamento Com Des.'!$A$6:$A$136,A734,'8. Orçamento Com Des.'!$D$6:$D$136)</f>
        <v>25.692</v>
      </c>
      <c r="L734" s="492">
        <f>E734</f>
        <v>0.89922000000000002</v>
      </c>
      <c r="M734" s="492"/>
      <c r="N734" s="496">
        <f>D734</f>
        <v>5914647</v>
      </c>
      <c r="O734" s="493">
        <f>H734</f>
        <v>1.72</v>
      </c>
      <c r="P734" s="493"/>
      <c r="Q734" s="491">
        <f>K734*L734*O734</f>
        <v>39.736747612800002</v>
      </c>
    </row>
    <row r="735" spans="1:17">
      <c r="A735">
        <v>1106057</v>
      </c>
      <c r="B735" s="119" t="s">
        <v>667</v>
      </c>
      <c r="C735" s="120" t="s">
        <v>669</v>
      </c>
      <c r="D735" s="128">
        <v>5914647</v>
      </c>
      <c r="E735" s="121">
        <v>1.1026199999999999</v>
      </c>
      <c r="F735" s="128" t="s">
        <v>466</v>
      </c>
      <c r="H735" s="123">
        <f>VLOOKUP(D735,'SICRO 04.25'!$A$1:$D$6492,4,FALSE)</f>
        <v>1.72</v>
      </c>
      <c r="J735" s="123">
        <f>ROUND(E735*H735,4)</f>
        <v>1.8965000000000001</v>
      </c>
      <c r="K735" s="494">
        <f>SUMIF('8. Orçamento Com Des.'!$A$6:$A$136,A735,'8. Orçamento Com Des.'!$D$6:$D$136)</f>
        <v>25.692</v>
      </c>
      <c r="L735" s="492">
        <f>E735</f>
        <v>1.1026199999999999</v>
      </c>
      <c r="M735" s="492"/>
      <c r="N735" s="496">
        <f>D735</f>
        <v>5914647</v>
      </c>
      <c r="O735" s="493">
        <f>H735</f>
        <v>1.72</v>
      </c>
      <c r="P735" s="493"/>
      <c r="Q735" s="491">
        <f>K735*L735*O735</f>
        <v>48.725042428799995</v>
      </c>
    </row>
    <row r="736" spans="1:17">
      <c r="A736">
        <v>1106057</v>
      </c>
      <c r="B736" s="119" t="s">
        <v>452</v>
      </c>
      <c r="C736" s="120" t="s">
        <v>467</v>
      </c>
      <c r="D736" s="128">
        <v>5914655</v>
      </c>
      <c r="E736" s="121">
        <v>0.28053</v>
      </c>
      <c r="F736" s="128" t="s">
        <v>466</v>
      </c>
      <c r="H736" s="123">
        <f>VLOOKUP(D736,'SICRO 04.25'!$A$1:$D$6492,4,FALSE)</f>
        <v>32.659999999999997</v>
      </c>
      <c r="J736" s="123">
        <f>ROUND(E736*H736,4)</f>
        <v>9.1621000000000006</v>
      </c>
      <c r="K736" s="494">
        <f>SUMIF('8. Orçamento Com Des.'!$A$6:$A$136,A736,'8. Orçamento Com Des.'!$D$6:$D$136)</f>
        <v>25.692</v>
      </c>
      <c r="L736" s="492">
        <f>E736</f>
        <v>0.28053</v>
      </c>
      <c r="M736" s="492"/>
      <c r="N736" s="496">
        <f>D736</f>
        <v>5914655</v>
      </c>
      <c r="O736" s="493">
        <f>H736</f>
        <v>32.659999999999997</v>
      </c>
      <c r="P736" s="493"/>
      <c r="Q736" s="491">
        <f>K736*L736*O736</f>
        <v>235.39292498159998</v>
      </c>
    </row>
    <row r="737" spans="1:18" ht="15.75" thickBot="1">
      <c r="A737">
        <v>1106057</v>
      </c>
      <c r="B737" s="125"/>
      <c r="C737" s="104"/>
      <c r="D737" s="146" t="s">
        <v>468</v>
      </c>
      <c r="E737" s="146"/>
      <c r="F737" s="146"/>
      <c r="G737" s="146"/>
      <c r="H737" s="146"/>
      <c r="I737" s="104"/>
      <c r="J737" s="130">
        <f>SUM(J734:J736)</f>
        <v>12.6053</v>
      </c>
      <c r="K737" s="494"/>
      <c r="L737" s="492"/>
      <c r="M737" s="492"/>
      <c r="N737" s="496"/>
      <c r="O737" s="493"/>
      <c r="P737" s="493"/>
      <c r="Q737" s="491"/>
    </row>
    <row r="738" spans="1:18" ht="15.75" thickBot="1">
      <c r="A738">
        <v>1106057</v>
      </c>
      <c r="B738" s="148" t="s">
        <v>469</v>
      </c>
      <c r="C738" s="146"/>
      <c r="D738" s="146" t="s">
        <v>212</v>
      </c>
      <c r="E738" s="146" t="s">
        <v>436</v>
      </c>
      <c r="F738" s="146" t="s">
        <v>470</v>
      </c>
      <c r="G738" s="146"/>
      <c r="H738" s="146"/>
      <c r="I738" s="239"/>
      <c r="J738" s="147" t="s">
        <v>449</v>
      </c>
      <c r="K738" s="494"/>
      <c r="L738" s="492"/>
      <c r="M738" s="492"/>
      <c r="N738" s="496"/>
      <c r="O738" s="493"/>
      <c r="P738" s="493"/>
      <c r="Q738" s="491"/>
    </row>
    <row r="739" spans="1:18" ht="15.75" thickBot="1">
      <c r="A739">
        <v>1106057</v>
      </c>
      <c r="B739" s="148"/>
      <c r="C739" s="146"/>
      <c r="D739" s="146"/>
      <c r="E739" s="146"/>
      <c r="F739" s="103" t="s">
        <v>471</v>
      </c>
      <c r="G739" s="103" t="s">
        <v>472</v>
      </c>
      <c r="H739" s="103" t="s">
        <v>473</v>
      </c>
      <c r="I739" s="104"/>
      <c r="J739" s="147"/>
      <c r="K739" s="494"/>
      <c r="L739" s="492"/>
      <c r="M739" s="492"/>
      <c r="N739" s="496"/>
      <c r="O739" s="493"/>
      <c r="P739" s="493"/>
      <c r="Q739" s="491"/>
    </row>
    <row r="740" spans="1:18">
      <c r="A740">
        <v>1106057</v>
      </c>
      <c r="B740" s="119" t="s">
        <v>450</v>
      </c>
      <c r="C740" s="120" t="s">
        <v>465</v>
      </c>
      <c r="D740" s="121">
        <v>0.89922000000000002</v>
      </c>
      <c r="E740" s="128" t="s">
        <v>228</v>
      </c>
      <c r="F740" s="128" t="s">
        <v>474</v>
      </c>
      <c r="G740" s="128" t="s">
        <v>475</v>
      </c>
      <c r="H740" s="128" t="s">
        <v>476</v>
      </c>
      <c r="J740" s="111"/>
      <c r="K740" s="494">
        <f>SUMIF('8. Orçamento Com Des.'!$A$6:$A$136,A740,'8. Orçamento Com Des.'!$D$6:$D$136)</f>
        <v>25.692</v>
      </c>
      <c r="L740" s="168">
        <f>D740*'3. DMT'!$V$2</f>
        <v>148.37129999999999</v>
      </c>
      <c r="M740" s="168">
        <f t="shared" ref="M740:M742" si="76">K740*L740</f>
        <v>3811.9554395999999</v>
      </c>
      <c r="N740" s="496" t="str">
        <f>H740</f>
        <v>5914389</v>
      </c>
      <c r="O740" s="493">
        <f>W52</f>
        <v>0.7730323962516733</v>
      </c>
      <c r="P740" s="493"/>
      <c r="Q740" s="491"/>
    </row>
    <row r="741" spans="1:18">
      <c r="A741">
        <v>1106057</v>
      </c>
      <c r="B741" s="119" t="s">
        <v>667</v>
      </c>
      <c r="C741" s="120" t="s">
        <v>669</v>
      </c>
      <c r="D741" s="121">
        <v>1.1026199999999999</v>
      </c>
      <c r="E741" s="128" t="s">
        <v>228</v>
      </c>
      <c r="F741" s="128" t="s">
        <v>474</v>
      </c>
      <c r="G741" s="128" t="s">
        <v>475</v>
      </c>
      <c r="H741" s="128" t="s">
        <v>476</v>
      </c>
      <c r="J741" s="111"/>
      <c r="K741" s="494">
        <f>SUMIF('8. Orçamento Com Des.'!$A$6:$A$136,A741,'8. Orçamento Com Des.'!$D$6:$D$136)</f>
        <v>25.692</v>
      </c>
      <c r="L741" s="168">
        <f>D741*'3. DMT'!$V$2</f>
        <v>181.9323</v>
      </c>
      <c r="M741" s="168">
        <f t="shared" si="76"/>
        <v>4674.2046516</v>
      </c>
      <c r="N741" s="496" t="str">
        <f>H741</f>
        <v>5914389</v>
      </c>
      <c r="O741" s="493">
        <f>W52</f>
        <v>0.7730323962516733</v>
      </c>
      <c r="P741" s="493"/>
      <c r="Q741" s="491"/>
    </row>
    <row r="742" spans="1:18">
      <c r="A742">
        <v>1106057</v>
      </c>
      <c r="B742" s="119" t="s">
        <v>452</v>
      </c>
      <c r="C742" s="120" t="s">
        <v>467</v>
      </c>
      <c r="D742" s="121">
        <v>0.28053</v>
      </c>
      <c r="E742" s="128" t="s">
        <v>228</v>
      </c>
      <c r="F742" s="128" t="s">
        <v>477</v>
      </c>
      <c r="G742" s="128" t="s">
        <v>478</v>
      </c>
      <c r="H742" s="128" t="s">
        <v>479</v>
      </c>
      <c r="J742" s="111"/>
      <c r="K742" s="494">
        <f>SUMIF('8. Orçamento Com Des.'!$A$6:$A$136,A742,'8. Orçamento Com Des.'!$D$6:$D$136)</f>
        <v>25.692</v>
      </c>
      <c r="L742" s="168">
        <f>D742*'3. DMT'!$V$2</f>
        <v>46.28745</v>
      </c>
      <c r="M742" s="168">
        <f t="shared" si="76"/>
        <v>1189.2171654000001</v>
      </c>
      <c r="N742" s="496" t="str">
        <f>H742</f>
        <v>5914479</v>
      </c>
      <c r="O742" s="493">
        <f>W53</f>
        <v>0.71055406565114776</v>
      </c>
      <c r="P742" s="493"/>
      <c r="Q742" s="491"/>
    </row>
    <row r="743" spans="1:18">
      <c r="A743">
        <v>1106057</v>
      </c>
      <c r="B743" s="129"/>
      <c r="D743" s="145" t="s">
        <v>480</v>
      </c>
      <c r="E743" s="145"/>
      <c r="F743" s="145"/>
      <c r="G743" s="145"/>
      <c r="H743" s="145"/>
      <c r="J743" s="111"/>
      <c r="K743" s="494"/>
      <c r="L743" s="492"/>
      <c r="M743" s="492"/>
      <c r="N743" s="496"/>
      <c r="O743" s="493"/>
      <c r="P743" s="493"/>
      <c r="Q743" s="491"/>
    </row>
    <row r="744" spans="1:18" ht="15.75" thickBot="1">
      <c r="A744">
        <v>1106057</v>
      </c>
      <c r="B744" s="125"/>
      <c r="C744" s="104"/>
      <c r="D744" s="104"/>
      <c r="E744" s="104"/>
      <c r="F744" s="146" t="s">
        <v>481</v>
      </c>
      <c r="G744" s="146"/>
      <c r="H744" s="146"/>
      <c r="I744" s="104"/>
      <c r="J744" s="134">
        <f>J732+J737</f>
        <v>487.80469046141633</v>
      </c>
      <c r="K744" s="178"/>
      <c r="L744" s="179"/>
      <c r="M744" s="179"/>
      <c r="N744" s="179"/>
      <c r="O744" s="179"/>
      <c r="P744" s="180"/>
      <c r="R744" s="177">
        <f>ROUND((SUM(Q713:Q743)/K713),2)</f>
        <v>487.8</v>
      </c>
    </row>
    <row r="745" spans="1:18" ht="15.75" thickBot="1">
      <c r="A745" s="157"/>
      <c r="B745" s="157"/>
      <c r="C745" s="157"/>
      <c r="D745" s="157"/>
      <c r="E745" s="157"/>
      <c r="F745" s="157"/>
      <c r="G745" s="157"/>
      <c r="H745" s="157"/>
      <c r="I745" s="157"/>
      <c r="J745" s="157"/>
      <c r="R745" s="101">
        <f>SUM(Q713:Q743)</f>
        <v>12532.675810295152</v>
      </c>
    </row>
    <row r="746" spans="1:18" ht="23.25" thickBot="1">
      <c r="A746">
        <v>1100657</v>
      </c>
      <c r="B746" s="106" t="s">
        <v>395</v>
      </c>
      <c r="C746" s="107"/>
      <c r="D746" s="107"/>
      <c r="E746" s="107"/>
      <c r="F746" s="107"/>
      <c r="G746" s="107"/>
      <c r="H746" s="107"/>
      <c r="I746" s="107"/>
      <c r="J746" s="108" t="s">
        <v>396</v>
      </c>
    </row>
    <row r="747" spans="1:18" ht="18.75" thickTop="1">
      <c r="A747">
        <v>1100657</v>
      </c>
      <c r="B747" s="109" t="s">
        <v>397</v>
      </c>
      <c r="E747" s="110" t="s">
        <v>398</v>
      </c>
      <c r="J747" s="111"/>
    </row>
    <row r="748" spans="1:18" ht="15.75">
      <c r="A748">
        <v>1100657</v>
      </c>
      <c r="B748" s="112" t="s">
        <v>400</v>
      </c>
      <c r="E748" s="383">
        <v>45748</v>
      </c>
      <c r="H748" s="113" t="s">
        <v>401</v>
      </c>
      <c r="I748" s="114">
        <v>9</v>
      </c>
      <c r="J748" s="115" t="s">
        <v>351</v>
      </c>
    </row>
    <row r="749" spans="1:18" ht="16.5" thickBot="1">
      <c r="A749">
        <v>1100657</v>
      </c>
      <c r="B749" s="116">
        <v>1100657</v>
      </c>
      <c r="C749" s="149" t="s">
        <v>670</v>
      </c>
      <c r="D749" s="149"/>
      <c r="E749" s="149"/>
      <c r="F749" s="149"/>
      <c r="G749" s="149"/>
      <c r="H749" s="149"/>
      <c r="I749" s="150" t="s">
        <v>404</v>
      </c>
      <c r="J749" s="151"/>
    </row>
    <row r="750" spans="1:18" ht="15.75" thickBot="1">
      <c r="A750">
        <v>1100657</v>
      </c>
      <c r="B750" s="148" t="s">
        <v>405</v>
      </c>
      <c r="C750" s="146"/>
      <c r="D750" s="146" t="s">
        <v>212</v>
      </c>
      <c r="E750" s="146" t="s">
        <v>406</v>
      </c>
      <c r="F750" s="146"/>
      <c r="G750" s="146" t="s">
        <v>407</v>
      </c>
      <c r="H750" s="153"/>
      <c r="I750" s="239"/>
      <c r="J750" s="240" t="s">
        <v>408</v>
      </c>
      <c r="K750" s="589" t="s">
        <v>276</v>
      </c>
      <c r="L750" s="590"/>
      <c r="M750" s="591"/>
      <c r="N750" s="592" t="s">
        <v>409</v>
      </c>
      <c r="O750" s="594" t="s">
        <v>410</v>
      </c>
      <c r="P750" s="595"/>
      <c r="Q750" s="598" t="s">
        <v>411</v>
      </c>
    </row>
    <row r="751" spans="1:18" ht="15.75" thickBot="1">
      <c r="A751">
        <v>1100657</v>
      </c>
      <c r="B751" s="148"/>
      <c r="C751" s="146"/>
      <c r="D751" s="146"/>
      <c r="E751" s="103" t="s">
        <v>412</v>
      </c>
      <c r="F751" s="103" t="s">
        <v>413</v>
      </c>
      <c r="G751" s="103" t="s">
        <v>414</v>
      </c>
      <c r="H751" s="103" t="s">
        <v>415</v>
      </c>
      <c r="I751" s="104"/>
      <c r="J751" s="118" t="s">
        <v>416</v>
      </c>
      <c r="K751" s="172" t="s">
        <v>417</v>
      </c>
      <c r="L751" s="600" t="s">
        <v>418</v>
      </c>
      <c r="M751" s="601"/>
      <c r="N751" s="593"/>
      <c r="O751" s="596"/>
      <c r="P751" s="597"/>
      <c r="Q751" s="599"/>
    </row>
    <row r="752" spans="1:18">
      <c r="A752">
        <v>1100657</v>
      </c>
      <c r="B752" s="119" t="s">
        <v>671</v>
      </c>
      <c r="C752" s="120" t="s">
        <v>672</v>
      </c>
      <c r="D752" s="121">
        <v>1</v>
      </c>
      <c r="E752" s="122">
        <v>1</v>
      </c>
      <c r="F752" s="122">
        <v>0</v>
      </c>
      <c r="G752" s="123">
        <f>VLOOKUP(B752,'EQ - COM DES.'!$A$1:$K$538,10,FALSE)</f>
        <v>9.0757999999999992</v>
      </c>
      <c r="H752" s="123">
        <f>VLOOKUP(B752,'EQ - COM DES.'!$A$1:$K$538,11,FALSE)</f>
        <v>0.81100000000000005</v>
      </c>
      <c r="J752" s="123">
        <f>ROUND((D752*E752*G752)+(D752*F752*H752),4)</f>
        <v>9.0757999999999992</v>
      </c>
      <c r="K752" s="494">
        <f>SUMIF('8. Orçamento Com Des.'!$A$6:$A$136,A752,'8. Orçamento Com Des.'!$D$6:$D$136)</f>
        <v>1002.1723163397448</v>
      </c>
      <c r="L752" s="492">
        <f>(D752*E752)</f>
        <v>1</v>
      </c>
      <c r="M752" s="492">
        <f>(D752*F752)</f>
        <v>0</v>
      </c>
      <c r="N752" s="496" t="str">
        <f>B752</f>
        <v>E9069</v>
      </c>
      <c r="O752" s="493">
        <f>(G752/$I$748)</f>
        <v>1.0084222222222221</v>
      </c>
      <c r="P752" s="493">
        <f>(H752/$I$748)</f>
        <v>9.0111111111111114E-2</v>
      </c>
      <c r="Q752" s="491">
        <f>K752*((L752*O752)+(M752*P752))</f>
        <v>1010.6128342929172</v>
      </c>
    </row>
    <row r="753" spans="1:17" ht="15.75" thickBot="1">
      <c r="A753">
        <v>1100657</v>
      </c>
      <c r="B753" s="125"/>
      <c r="C753" s="104"/>
      <c r="D753" s="104"/>
      <c r="E753" s="104"/>
      <c r="F753" s="104"/>
      <c r="G753" s="104"/>
      <c r="H753" s="105" t="s">
        <v>433</v>
      </c>
      <c r="I753" s="104"/>
      <c r="J753" s="126">
        <f>J752</f>
        <v>9.0757999999999992</v>
      </c>
      <c r="K753" s="494"/>
      <c r="L753" s="492"/>
      <c r="M753" s="492"/>
      <c r="N753" s="496"/>
      <c r="O753" s="493"/>
      <c r="P753" s="493"/>
      <c r="Q753" s="491"/>
    </row>
    <row r="754" spans="1:17" ht="15.75" thickBot="1">
      <c r="A754">
        <v>1100657</v>
      </c>
      <c r="B754" s="127" t="s">
        <v>435</v>
      </c>
      <c r="C754" s="104"/>
      <c r="D754" s="103" t="s">
        <v>212</v>
      </c>
      <c r="E754" s="103" t="s">
        <v>436</v>
      </c>
      <c r="F754" s="104"/>
      <c r="G754" s="103" t="s">
        <v>407</v>
      </c>
      <c r="H754" s="146" t="s">
        <v>437</v>
      </c>
      <c r="I754" s="146"/>
      <c r="J754" s="147"/>
      <c r="K754" s="494"/>
      <c r="L754" s="492"/>
      <c r="M754" s="492"/>
      <c r="N754" s="496"/>
      <c r="O754" s="493"/>
      <c r="P754" s="493"/>
      <c r="Q754" s="491"/>
    </row>
    <row r="755" spans="1:17">
      <c r="A755">
        <v>1100657</v>
      </c>
      <c r="B755" s="119" t="s">
        <v>438</v>
      </c>
      <c r="C755" s="120" t="s">
        <v>439</v>
      </c>
      <c r="D755" s="121">
        <v>1</v>
      </c>
      <c r="E755" s="128" t="s">
        <v>222</v>
      </c>
      <c r="G755" s="123">
        <f>VLOOKUP(B755,'MO - COM DES.'!$A$1:$G$106,6,FALSE)</f>
        <v>20.818100000000001</v>
      </c>
      <c r="J755" s="123">
        <f>ROUND(D755*G755,4)</f>
        <v>20.818100000000001</v>
      </c>
      <c r="K755" s="494">
        <f>SUMIF('8. Orçamento Com Des.'!$A$6:$A$136,A755,'8. Orçamento Com Des.'!$D$6:$D$136)</f>
        <v>1002.1723163397448</v>
      </c>
      <c r="L755" s="492">
        <f>D755</f>
        <v>1</v>
      </c>
      <c r="M755" s="492"/>
      <c r="N755" s="496" t="str">
        <f>B755</f>
        <v>P9824</v>
      </c>
      <c r="O755" s="493">
        <f>(G755/I748)</f>
        <v>2.3131222222222223</v>
      </c>
      <c r="P755" s="493"/>
      <c r="Q755" s="491">
        <f>K755*L755*O755</f>
        <v>2318.1470554213824</v>
      </c>
    </row>
    <row r="756" spans="1:17">
      <c r="A756">
        <v>1100657</v>
      </c>
      <c r="B756" s="129"/>
      <c r="D756" s="145" t="s">
        <v>440</v>
      </c>
      <c r="E756" s="145"/>
      <c r="F756" s="145"/>
      <c r="G756" s="145"/>
      <c r="H756" s="145"/>
      <c r="J756" s="124">
        <f>J755</f>
        <v>20.818100000000001</v>
      </c>
      <c r="K756" s="494"/>
      <c r="L756" s="492"/>
      <c r="M756" s="492"/>
      <c r="N756" s="496"/>
      <c r="O756" s="493"/>
      <c r="P756" s="493"/>
      <c r="Q756" s="491"/>
    </row>
    <row r="757" spans="1:17" ht="15.75" thickBot="1">
      <c r="A757">
        <v>1100657</v>
      </c>
      <c r="B757" s="125"/>
      <c r="C757" s="104"/>
      <c r="D757" s="146" t="s">
        <v>442</v>
      </c>
      <c r="E757" s="146"/>
      <c r="F757" s="146"/>
      <c r="G757" s="146"/>
      <c r="H757" s="146"/>
      <c r="I757" s="104"/>
      <c r="J757" s="130">
        <f>J753+J756</f>
        <v>29.893900000000002</v>
      </c>
      <c r="K757" s="494"/>
      <c r="L757" s="492"/>
      <c r="M757" s="492"/>
      <c r="N757" s="496"/>
      <c r="O757" s="493"/>
      <c r="P757" s="493"/>
      <c r="Q757" s="491"/>
    </row>
    <row r="758" spans="1:17">
      <c r="A758">
        <v>1100657</v>
      </c>
      <c r="B758" s="129"/>
      <c r="D758" s="145" t="s">
        <v>444</v>
      </c>
      <c r="E758" s="145"/>
      <c r="F758" s="145"/>
      <c r="G758" s="145"/>
      <c r="H758" s="145"/>
      <c r="J758" s="131">
        <f>J757/I748</f>
        <v>3.3215444444444446</v>
      </c>
      <c r="K758" s="494"/>
      <c r="L758" s="492"/>
      <c r="M758" s="492"/>
      <c r="N758" s="496"/>
      <c r="O758" s="493"/>
      <c r="P758" s="493"/>
      <c r="Q758" s="491"/>
    </row>
    <row r="759" spans="1:17">
      <c r="A759">
        <v>1100657</v>
      </c>
      <c r="B759" s="129"/>
      <c r="H759" s="132" t="s">
        <v>445</v>
      </c>
      <c r="J759" s="133" t="s">
        <v>377</v>
      </c>
      <c r="K759" s="494"/>
      <c r="L759" s="492"/>
      <c r="M759" s="492"/>
      <c r="N759" s="496"/>
      <c r="O759" s="493"/>
      <c r="P759" s="493"/>
      <c r="Q759" s="491"/>
    </row>
    <row r="760" spans="1:17" ht="15.75" thickBot="1">
      <c r="A760">
        <v>1100657</v>
      </c>
      <c r="B760" s="125"/>
      <c r="C760" s="104"/>
      <c r="D760" s="104"/>
      <c r="E760" s="104"/>
      <c r="F760" s="104"/>
      <c r="G760" s="104"/>
      <c r="H760" s="105" t="s">
        <v>446</v>
      </c>
      <c r="I760" s="104"/>
      <c r="J760" s="130" t="s">
        <v>377</v>
      </c>
      <c r="K760" s="494"/>
      <c r="L760" s="492"/>
      <c r="M760" s="492"/>
      <c r="N760" s="496"/>
      <c r="O760" s="493"/>
      <c r="P760" s="493"/>
      <c r="Q760" s="491"/>
    </row>
    <row r="761" spans="1:17" ht="15.75" thickBot="1">
      <c r="A761">
        <v>1100657</v>
      </c>
      <c r="B761" s="127" t="s">
        <v>447</v>
      </c>
      <c r="C761" s="104"/>
      <c r="D761" s="103" t="s">
        <v>212</v>
      </c>
      <c r="E761" s="103" t="s">
        <v>436</v>
      </c>
      <c r="F761" s="104"/>
      <c r="G761" s="103" t="s">
        <v>448</v>
      </c>
      <c r="H761" s="146" t="s">
        <v>449</v>
      </c>
      <c r="I761" s="146"/>
      <c r="J761" s="147"/>
      <c r="K761" s="494"/>
      <c r="L761" s="492"/>
      <c r="M761" s="492"/>
      <c r="N761" s="496"/>
      <c r="O761" s="493"/>
      <c r="P761" s="493"/>
      <c r="Q761" s="491"/>
    </row>
    <row r="762" spans="1:17" ht="15.75" thickBot="1">
      <c r="A762">
        <v>1100657</v>
      </c>
      <c r="B762" s="125"/>
      <c r="C762" s="104"/>
      <c r="D762" s="146" t="s">
        <v>459</v>
      </c>
      <c r="E762" s="146"/>
      <c r="F762" s="146"/>
      <c r="G762" s="146"/>
      <c r="H762" s="146"/>
      <c r="I762" s="104"/>
      <c r="J762" s="126"/>
      <c r="K762" s="494"/>
      <c r="L762" s="492"/>
      <c r="M762" s="492"/>
      <c r="N762" s="496"/>
      <c r="O762" s="493"/>
      <c r="P762" s="493"/>
      <c r="Q762" s="491"/>
    </row>
    <row r="763" spans="1:17" ht="15.75" thickBot="1">
      <c r="A763">
        <v>1100657</v>
      </c>
      <c r="B763" s="127" t="s">
        <v>460</v>
      </c>
      <c r="C763" s="104"/>
      <c r="D763" s="103" t="s">
        <v>212</v>
      </c>
      <c r="E763" s="103" t="s">
        <v>436</v>
      </c>
      <c r="F763" s="104"/>
      <c r="G763" s="103" t="s">
        <v>449</v>
      </c>
      <c r="H763" s="146" t="s">
        <v>449</v>
      </c>
      <c r="I763" s="146"/>
      <c r="J763" s="147"/>
      <c r="K763" s="494"/>
      <c r="L763" s="492"/>
      <c r="M763" s="492"/>
      <c r="N763" s="496"/>
      <c r="O763" s="493"/>
      <c r="P763" s="493"/>
      <c r="Q763" s="491"/>
    </row>
    <row r="764" spans="1:17" ht="15.75" thickBot="1">
      <c r="A764">
        <v>1100657</v>
      </c>
      <c r="B764" s="125"/>
      <c r="C764" s="104"/>
      <c r="D764" s="146" t="s">
        <v>461</v>
      </c>
      <c r="E764" s="146"/>
      <c r="F764" s="146"/>
      <c r="G764" s="146"/>
      <c r="H764" s="146"/>
      <c r="I764" s="104"/>
      <c r="J764" s="126"/>
      <c r="K764" s="494"/>
      <c r="L764" s="492"/>
      <c r="M764" s="492"/>
      <c r="N764" s="496"/>
      <c r="O764" s="493"/>
      <c r="P764" s="493"/>
      <c r="Q764" s="491"/>
    </row>
    <row r="765" spans="1:17" ht="15.75" thickBot="1">
      <c r="A765">
        <v>1100657</v>
      </c>
      <c r="B765" s="125"/>
      <c r="C765" s="104"/>
      <c r="D765" s="104"/>
      <c r="E765" s="104"/>
      <c r="F765" s="104"/>
      <c r="G765" s="104"/>
      <c r="H765" s="105" t="s">
        <v>462</v>
      </c>
      <c r="I765" s="104"/>
      <c r="J765" s="130">
        <f>J758</f>
        <v>3.3215444444444446</v>
      </c>
      <c r="K765" s="494"/>
      <c r="L765" s="492"/>
      <c r="M765" s="492"/>
      <c r="N765" s="496"/>
      <c r="O765" s="493"/>
      <c r="P765" s="493"/>
      <c r="Q765" s="491"/>
    </row>
    <row r="766" spans="1:17" ht="15.75" thickBot="1">
      <c r="A766">
        <v>1100657</v>
      </c>
      <c r="B766" s="127" t="s">
        <v>463</v>
      </c>
      <c r="C766" s="104"/>
      <c r="D766" s="103" t="s">
        <v>464</v>
      </c>
      <c r="E766" s="103" t="s">
        <v>212</v>
      </c>
      <c r="F766" s="103" t="s">
        <v>436</v>
      </c>
      <c r="G766" s="104"/>
      <c r="H766" s="103" t="s">
        <v>449</v>
      </c>
      <c r="I766" s="146" t="s">
        <v>449</v>
      </c>
      <c r="J766" s="147"/>
      <c r="K766" s="494"/>
      <c r="L766" s="492"/>
      <c r="M766" s="492"/>
      <c r="N766" s="496"/>
      <c r="O766" s="493"/>
      <c r="P766" s="493"/>
      <c r="Q766" s="491"/>
    </row>
    <row r="767" spans="1:17" ht="15.75" thickBot="1">
      <c r="A767">
        <v>1100657</v>
      </c>
      <c r="B767" s="125"/>
      <c r="C767" s="104"/>
      <c r="D767" s="146" t="s">
        <v>468</v>
      </c>
      <c r="E767" s="146"/>
      <c r="F767" s="146"/>
      <c r="G767" s="146"/>
      <c r="H767" s="146"/>
      <c r="I767" s="104"/>
      <c r="J767" s="130"/>
      <c r="K767" s="494"/>
      <c r="L767" s="492"/>
      <c r="M767" s="492"/>
      <c r="N767" s="496"/>
      <c r="O767" s="493"/>
      <c r="P767" s="493"/>
      <c r="Q767" s="491"/>
    </row>
    <row r="768" spans="1:17" ht="15.75" thickBot="1">
      <c r="A768">
        <v>1100657</v>
      </c>
      <c r="B768" s="148" t="s">
        <v>469</v>
      </c>
      <c r="C768" s="146"/>
      <c r="D768" s="146" t="s">
        <v>212</v>
      </c>
      <c r="E768" s="146" t="s">
        <v>436</v>
      </c>
      <c r="F768" s="146" t="s">
        <v>470</v>
      </c>
      <c r="G768" s="146"/>
      <c r="H768" s="146"/>
      <c r="I768" s="239"/>
      <c r="J768" s="147" t="s">
        <v>449</v>
      </c>
      <c r="K768" s="494"/>
      <c r="L768" s="492"/>
      <c r="M768" s="492"/>
      <c r="N768" s="496"/>
      <c r="O768" s="493"/>
      <c r="P768" s="493"/>
      <c r="Q768" s="491"/>
    </row>
    <row r="769" spans="1:18" ht="15.75" thickBot="1">
      <c r="A769">
        <v>1100657</v>
      </c>
      <c r="B769" s="148"/>
      <c r="C769" s="146"/>
      <c r="D769" s="146"/>
      <c r="E769" s="146"/>
      <c r="F769" s="103" t="s">
        <v>471</v>
      </c>
      <c r="G769" s="103" t="s">
        <v>472</v>
      </c>
      <c r="H769" s="103" t="s">
        <v>473</v>
      </c>
      <c r="I769" s="104"/>
      <c r="J769" s="147"/>
      <c r="K769" s="494"/>
      <c r="L769" s="492"/>
      <c r="M769" s="492"/>
      <c r="N769" s="496"/>
      <c r="O769" s="493"/>
      <c r="P769" s="493"/>
      <c r="Q769" s="491"/>
    </row>
    <row r="770" spans="1:18">
      <c r="A770">
        <v>1100657</v>
      </c>
      <c r="B770" s="129"/>
      <c r="D770" s="145" t="s">
        <v>480</v>
      </c>
      <c r="E770" s="145"/>
      <c r="F770" s="145"/>
      <c r="G770" s="145"/>
      <c r="H770" s="145"/>
      <c r="J770" s="111"/>
      <c r="K770" s="494"/>
      <c r="L770" s="492"/>
      <c r="M770" s="492"/>
      <c r="N770" s="496"/>
      <c r="O770" s="493"/>
      <c r="P770" s="493"/>
      <c r="Q770" s="491"/>
    </row>
    <row r="771" spans="1:18" ht="15.75" thickBot="1">
      <c r="A771">
        <v>1100657</v>
      </c>
      <c r="B771" s="125"/>
      <c r="C771" s="104"/>
      <c r="D771" s="104"/>
      <c r="E771" s="104"/>
      <c r="F771" s="146" t="s">
        <v>481</v>
      </c>
      <c r="G771" s="146"/>
      <c r="H771" s="146"/>
      <c r="I771" s="104"/>
      <c r="J771" s="134">
        <f>J765</f>
        <v>3.3215444444444446</v>
      </c>
      <c r="K771" s="178"/>
      <c r="L771" s="179"/>
      <c r="M771" s="179"/>
      <c r="N771" s="179"/>
      <c r="O771" s="179"/>
      <c r="P771" s="180"/>
      <c r="R771" s="177">
        <f>ROUND((SUM(Q752:Q770)/K752),2)</f>
        <v>3.32</v>
      </c>
    </row>
    <row r="772" spans="1:18" ht="15.75" thickBot="1">
      <c r="A772" s="157"/>
      <c r="B772" s="157"/>
      <c r="C772" s="157"/>
      <c r="D772" s="157"/>
      <c r="E772" s="157"/>
      <c r="F772" s="157"/>
      <c r="G772" s="157"/>
      <c r="H772" s="157"/>
      <c r="I772" s="157"/>
      <c r="J772" s="157"/>
      <c r="R772" s="101">
        <f>SUM(Q752:Q770)</f>
        <v>3328.7598897142998</v>
      </c>
    </row>
    <row r="773" spans="1:18" ht="23.25" thickBot="1">
      <c r="A773">
        <v>407819</v>
      </c>
      <c r="B773" s="106" t="s">
        <v>395</v>
      </c>
      <c r="C773" s="107"/>
      <c r="D773" s="107"/>
      <c r="E773" s="107"/>
      <c r="F773" s="107"/>
      <c r="G773" s="107"/>
      <c r="H773" s="107"/>
      <c r="I773" s="107"/>
      <c r="J773" s="108" t="s">
        <v>396</v>
      </c>
    </row>
    <row r="774" spans="1:18" ht="18.75" thickTop="1">
      <c r="A774">
        <v>407819</v>
      </c>
      <c r="B774" s="109" t="s">
        <v>397</v>
      </c>
      <c r="E774" s="110" t="s">
        <v>398</v>
      </c>
      <c r="J774" s="111"/>
    </row>
    <row r="775" spans="1:18" ht="15.75">
      <c r="A775">
        <v>407819</v>
      </c>
      <c r="B775" s="112" t="s">
        <v>400</v>
      </c>
      <c r="E775" s="383">
        <v>45748</v>
      </c>
      <c r="H775" s="113" t="s">
        <v>401</v>
      </c>
      <c r="I775" s="114">
        <v>1</v>
      </c>
      <c r="J775" s="115" t="s">
        <v>454</v>
      </c>
    </row>
    <row r="776" spans="1:18" ht="16.5" thickBot="1">
      <c r="A776">
        <v>407819</v>
      </c>
      <c r="B776" s="116">
        <v>407819</v>
      </c>
      <c r="C776" s="149" t="s">
        <v>673</v>
      </c>
      <c r="D776" s="149"/>
      <c r="E776" s="149"/>
      <c r="F776" s="149"/>
      <c r="G776" s="149"/>
      <c r="H776" s="149"/>
      <c r="I776" s="150" t="s">
        <v>404</v>
      </c>
      <c r="J776" s="151"/>
    </row>
    <row r="777" spans="1:18" ht="15.75" thickBot="1">
      <c r="A777">
        <v>407819</v>
      </c>
      <c r="B777" s="148" t="s">
        <v>405</v>
      </c>
      <c r="C777" s="146"/>
      <c r="D777" s="146" t="s">
        <v>212</v>
      </c>
      <c r="E777" s="146" t="s">
        <v>406</v>
      </c>
      <c r="F777" s="146"/>
      <c r="G777" s="146" t="s">
        <v>407</v>
      </c>
      <c r="H777" s="153"/>
      <c r="I777" s="239"/>
      <c r="J777" s="240" t="s">
        <v>408</v>
      </c>
      <c r="K777" s="589" t="s">
        <v>276</v>
      </c>
      <c r="L777" s="590"/>
      <c r="M777" s="591"/>
      <c r="N777" s="592" t="s">
        <v>409</v>
      </c>
      <c r="O777" s="594" t="s">
        <v>410</v>
      </c>
      <c r="P777" s="595"/>
      <c r="Q777" s="598" t="s">
        <v>411</v>
      </c>
    </row>
    <row r="778" spans="1:18" ht="15.75" thickBot="1">
      <c r="A778">
        <v>407819</v>
      </c>
      <c r="B778" s="148"/>
      <c r="C778" s="146"/>
      <c r="D778" s="146"/>
      <c r="E778" s="103" t="s">
        <v>412</v>
      </c>
      <c r="F778" s="103" t="s">
        <v>413</v>
      </c>
      <c r="G778" s="103" t="s">
        <v>414</v>
      </c>
      <c r="H778" s="103" t="s">
        <v>415</v>
      </c>
      <c r="I778" s="104"/>
      <c r="J778" s="118" t="s">
        <v>416</v>
      </c>
      <c r="K778" s="172" t="s">
        <v>417</v>
      </c>
      <c r="L778" s="600" t="s">
        <v>418</v>
      </c>
      <c r="M778" s="601"/>
      <c r="N778" s="593"/>
      <c r="O778" s="596"/>
      <c r="P778" s="597"/>
      <c r="Q778" s="599"/>
    </row>
    <row r="779" spans="1:18" ht="15.75" thickBot="1">
      <c r="A779">
        <v>407819</v>
      </c>
      <c r="B779" s="125"/>
      <c r="C779" s="104"/>
      <c r="D779" s="104"/>
      <c r="E779" s="104"/>
      <c r="F779" s="104"/>
      <c r="G779" s="104"/>
      <c r="H779" s="105" t="s">
        <v>433</v>
      </c>
      <c r="I779" s="104"/>
      <c r="J779" s="126"/>
      <c r="K779" s="494">
        <f>SUMIF('8. Orçamento Com Des.'!$A$6:$A$136,A779,'8. Orçamento Com Des.'!$D$6:$D$136)</f>
        <v>120036.86999949999</v>
      </c>
      <c r="L779" s="492"/>
      <c r="M779" s="492"/>
      <c r="N779" s="496"/>
      <c r="O779" s="493"/>
      <c r="P779" s="493"/>
      <c r="Q779" s="491"/>
    </row>
    <row r="780" spans="1:18" ht="15.75" thickBot="1">
      <c r="A780">
        <v>407819</v>
      </c>
      <c r="B780" s="127" t="s">
        <v>435</v>
      </c>
      <c r="C780" s="104"/>
      <c r="D780" s="103" t="s">
        <v>212</v>
      </c>
      <c r="E780" s="103" t="s">
        <v>436</v>
      </c>
      <c r="F780" s="104"/>
      <c r="G780" s="103" t="s">
        <v>407</v>
      </c>
      <c r="H780" s="146" t="s">
        <v>437</v>
      </c>
      <c r="I780" s="146"/>
      <c r="J780" s="147"/>
      <c r="K780" s="494">
        <f>SUMIF('8. Orçamento Com Des.'!$A$6:$A$136,A780,'8. Orçamento Com Des.'!$D$6:$D$136)</f>
        <v>120036.86999949999</v>
      </c>
      <c r="L780" s="492"/>
      <c r="M780" s="492"/>
      <c r="N780" s="496"/>
      <c r="O780" s="493"/>
      <c r="P780" s="493"/>
      <c r="Q780" s="491"/>
    </row>
    <row r="781" spans="1:18">
      <c r="A781">
        <v>407819</v>
      </c>
      <c r="B781" s="119" t="s">
        <v>502</v>
      </c>
      <c r="C781" s="120" t="s">
        <v>503</v>
      </c>
      <c r="D781" s="121">
        <v>0.09</v>
      </c>
      <c r="E781" s="128" t="s">
        <v>222</v>
      </c>
      <c r="G781" s="123">
        <f>VLOOKUP(B781,'MO - COM DES.'!$A$1:$G$106,6,FALSE)</f>
        <v>22.078700000000001</v>
      </c>
      <c r="J781" s="123">
        <f>ROUND(D781*G781,4)</f>
        <v>1.9871000000000001</v>
      </c>
      <c r="K781" s="494">
        <f>SUMIF('8. Orçamento Com Des.'!$A$6:$A$136,A781,'8. Orçamento Com Des.'!$D$6:$D$136)</f>
        <v>120036.86999949999</v>
      </c>
      <c r="L781" s="492">
        <f>D781</f>
        <v>0.09</v>
      </c>
      <c r="M781" s="492"/>
      <c r="N781" s="496" t="str">
        <f>B781</f>
        <v>P9801</v>
      </c>
      <c r="O781" s="493">
        <f>G781/$I$775</f>
        <v>22.078700000000001</v>
      </c>
      <c r="P781" s="493"/>
      <c r="Q781" s="491">
        <f>K781*L781*O781</f>
        <v>238523.22374921644</v>
      </c>
    </row>
    <row r="782" spans="1:18">
      <c r="A782">
        <v>407819</v>
      </c>
      <c r="B782" s="119" t="s">
        <v>504</v>
      </c>
      <c r="C782" s="120" t="s">
        <v>505</v>
      </c>
      <c r="D782" s="121">
        <v>0.09</v>
      </c>
      <c r="E782" s="128" t="s">
        <v>222</v>
      </c>
      <c r="G782" s="123">
        <f>VLOOKUP(B782,'MO - COM DES.'!$A$1:$G$106,6,FALSE)</f>
        <v>30.586500000000001</v>
      </c>
      <c r="J782" s="123">
        <f>ROUND(D782*G782,4)</f>
        <v>2.7528000000000001</v>
      </c>
      <c r="K782" s="494">
        <f>SUMIF('8. Orçamento Com Des.'!$A$6:$A$136,A782,'8. Orçamento Com Des.'!$D$6:$D$136)</f>
        <v>120036.86999949999</v>
      </c>
      <c r="L782" s="492">
        <f>D782</f>
        <v>0.09</v>
      </c>
      <c r="M782" s="492"/>
      <c r="N782" s="496" t="str">
        <f>B782</f>
        <v>P9805</v>
      </c>
      <c r="O782" s="493">
        <f>G782/$I$775</f>
        <v>30.586500000000001</v>
      </c>
      <c r="P782" s="493"/>
      <c r="Q782" s="491">
        <f>K782*L782*O782</f>
        <v>330435.69518157357</v>
      </c>
    </row>
    <row r="783" spans="1:18">
      <c r="A783">
        <v>407819</v>
      </c>
      <c r="B783" s="129"/>
      <c r="D783" s="145" t="s">
        <v>440</v>
      </c>
      <c r="E783" s="145"/>
      <c r="F783" s="145"/>
      <c r="G783" s="145"/>
      <c r="H783" s="145"/>
      <c r="J783" s="124">
        <f>SUM(J781:J782)</f>
        <v>4.7399000000000004</v>
      </c>
      <c r="K783" s="494"/>
      <c r="L783" s="492"/>
      <c r="M783" s="492"/>
      <c r="N783" s="496"/>
      <c r="O783" s="493"/>
      <c r="P783" s="493"/>
      <c r="Q783" s="491"/>
    </row>
    <row r="784" spans="1:18" ht="15.75" thickBot="1">
      <c r="A784">
        <v>407819</v>
      </c>
      <c r="B784" s="125"/>
      <c r="C784" s="104"/>
      <c r="D784" s="146" t="s">
        <v>442</v>
      </c>
      <c r="E784" s="146"/>
      <c r="F784" s="146"/>
      <c r="G784" s="146"/>
      <c r="H784" s="146"/>
      <c r="I784" s="104"/>
      <c r="J784" s="130">
        <f>J783</f>
        <v>4.7399000000000004</v>
      </c>
      <c r="K784" s="494"/>
      <c r="L784" s="492"/>
      <c r="M784" s="492"/>
      <c r="N784" s="496"/>
      <c r="O784" s="493"/>
      <c r="P784" s="493"/>
      <c r="Q784" s="491"/>
    </row>
    <row r="785" spans="1:17">
      <c r="A785">
        <v>407819</v>
      </c>
      <c r="B785" s="129"/>
      <c r="D785" s="145" t="s">
        <v>444</v>
      </c>
      <c r="E785" s="145"/>
      <c r="F785" s="145"/>
      <c r="G785" s="145"/>
      <c r="H785" s="145"/>
      <c r="J785" s="131">
        <f>J784/I775</f>
        <v>4.7399000000000004</v>
      </c>
      <c r="K785" s="494"/>
      <c r="L785" s="492"/>
      <c r="M785" s="492"/>
      <c r="N785" s="496"/>
      <c r="O785" s="493"/>
      <c r="P785" s="493"/>
      <c r="Q785" s="491"/>
    </row>
    <row r="786" spans="1:17">
      <c r="A786">
        <v>407819</v>
      </c>
      <c r="B786" s="129"/>
      <c r="H786" s="132" t="s">
        <v>445</v>
      </c>
      <c r="J786" s="133" t="s">
        <v>377</v>
      </c>
      <c r="K786" s="494"/>
      <c r="L786" s="492"/>
      <c r="M786" s="492"/>
      <c r="N786" s="496"/>
      <c r="O786" s="493"/>
      <c r="P786" s="493"/>
      <c r="Q786" s="491"/>
    </row>
    <row r="787" spans="1:17" ht="15.75" thickBot="1">
      <c r="A787">
        <v>407819</v>
      </c>
      <c r="B787" s="125"/>
      <c r="C787" s="104"/>
      <c r="D787" s="104"/>
      <c r="E787" s="104"/>
      <c r="F787" s="104"/>
      <c r="G787" s="104"/>
      <c r="H787" s="105" t="s">
        <v>446</v>
      </c>
      <c r="I787" s="104"/>
      <c r="J787" s="130" t="s">
        <v>377</v>
      </c>
      <c r="K787" s="494"/>
      <c r="L787" s="492"/>
      <c r="M787" s="492"/>
      <c r="N787" s="496"/>
      <c r="O787" s="493"/>
      <c r="P787" s="493"/>
      <c r="Q787" s="491"/>
    </row>
    <row r="788" spans="1:17" ht="15.75" thickBot="1">
      <c r="A788">
        <v>407819</v>
      </c>
      <c r="B788" s="127" t="s">
        <v>447</v>
      </c>
      <c r="C788" s="104"/>
      <c r="D788" s="103" t="s">
        <v>212</v>
      </c>
      <c r="E788" s="103" t="s">
        <v>436</v>
      </c>
      <c r="F788" s="104"/>
      <c r="G788" s="103" t="s">
        <v>448</v>
      </c>
      <c r="H788" s="146" t="s">
        <v>449</v>
      </c>
      <c r="I788" s="146"/>
      <c r="J788" s="147"/>
      <c r="K788" s="494"/>
      <c r="L788" s="492"/>
      <c r="M788" s="492"/>
      <c r="N788" s="496"/>
      <c r="O788" s="493"/>
      <c r="P788" s="493"/>
      <c r="Q788" s="491"/>
    </row>
    <row r="789" spans="1:17">
      <c r="A789">
        <v>407819</v>
      </c>
      <c r="B789" s="119" t="s">
        <v>521</v>
      </c>
      <c r="C789" s="120" t="s">
        <v>522</v>
      </c>
      <c r="D789" s="121">
        <v>1.1000000000000001</v>
      </c>
      <c r="E789" s="128" t="s">
        <v>454</v>
      </c>
      <c r="G789" s="123">
        <f>VLOOKUP(B789,MATERIAL!$A$1:$D$1678,4,FALSE)</f>
        <v>6.6329000000000002</v>
      </c>
      <c r="J789" s="123">
        <f>ROUND(D789*G789,4)</f>
        <v>7.2961999999999998</v>
      </c>
      <c r="K789" s="494">
        <f>SUMIF('8. Orçamento Com Des.'!$A$6:$A$136,A789,'8. Orçamento Com Des.'!$D$6:$D$136)</f>
        <v>120036.86999949999</v>
      </c>
      <c r="L789" s="492">
        <f>D789</f>
        <v>1.1000000000000001</v>
      </c>
      <c r="M789" s="492"/>
      <c r="N789" s="496" t="str">
        <f>B789</f>
        <v>M0004</v>
      </c>
      <c r="O789" s="493">
        <f>G789</f>
        <v>6.6329000000000002</v>
      </c>
      <c r="P789" s="493"/>
      <c r="Q789" s="491">
        <f>K789*L789*O789</f>
        <v>875811.81052165187</v>
      </c>
    </row>
    <row r="790" spans="1:17">
      <c r="A790">
        <v>407819</v>
      </c>
      <c r="B790" s="119" t="s">
        <v>525</v>
      </c>
      <c r="C790" s="120" t="s">
        <v>526</v>
      </c>
      <c r="D790" s="121">
        <v>1.4999999999999999E-2</v>
      </c>
      <c r="E790" s="128" t="s">
        <v>454</v>
      </c>
      <c r="G790" s="123">
        <f>VLOOKUP(B790,MATERIAL!$A$1:$D$1678,4,FALSE)</f>
        <v>9.7934000000000001</v>
      </c>
      <c r="J790" s="123">
        <f>ROUND(D790*G790,4)</f>
        <v>0.1469</v>
      </c>
      <c r="K790" s="494">
        <f>SUMIF('8. Orçamento Com Des.'!$A$6:$A$136,A790,'8. Orçamento Com Des.'!$D$6:$D$136)</f>
        <v>120036.86999949999</v>
      </c>
      <c r="L790" s="492">
        <f>D790</f>
        <v>1.4999999999999999E-2</v>
      </c>
      <c r="M790" s="492"/>
      <c r="N790" s="496" t="str">
        <f>B790</f>
        <v>M0075</v>
      </c>
      <c r="O790" s="493">
        <f>G790</f>
        <v>9.7934000000000001</v>
      </c>
      <c r="P790" s="493"/>
      <c r="Q790" s="491">
        <f>K790*L790*O790</f>
        <v>17633.536239796547</v>
      </c>
    </row>
    <row r="791" spans="1:17" ht="15.75" thickBot="1">
      <c r="A791">
        <v>407819</v>
      </c>
      <c r="B791" s="125"/>
      <c r="C791" s="104"/>
      <c r="D791" s="146" t="s">
        <v>459</v>
      </c>
      <c r="E791" s="146"/>
      <c r="F791" s="146"/>
      <c r="G791" s="146"/>
      <c r="H791" s="146"/>
      <c r="I791" s="104"/>
      <c r="J791" s="126">
        <f>J789+J790</f>
        <v>7.4430999999999994</v>
      </c>
      <c r="K791" s="494"/>
      <c r="L791" s="492"/>
      <c r="M791" s="492"/>
      <c r="N791" s="496"/>
      <c r="O791" s="493"/>
      <c r="P791" s="493"/>
      <c r="Q791" s="491"/>
    </row>
    <row r="792" spans="1:17" ht="15.75" thickBot="1">
      <c r="A792">
        <v>407819</v>
      </c>
      <c r="B792" s="127" t="s">
        <v>460</v>
      </c>
      <c r="C792" s="104"/>
      <c r="D792" s="103" t="s">
        <v>212</v>
      </c>
      <c r="E792" s="103" t="s">
        <v>436</v>
      </c>
      <c r="F792" s="104"/>
      <c r="G792" s="103" t="s">
        <v>449</v>
      </c>
      <c r="H792" s="146" t="s">
        <v>449</v>
      </c>
      <c r="I792" s="146"/>
      <c r="J792" s="147"/>
      <c r="K792" s="494"/>
      <c r="L792" s="492"/>
      <c r="M792" s="492"/>
      <c r="N792" s="496"/>
      <c r="O792" s="493"/>
      <c r="P792" s="493"/>
      <c r="Q792" s="491"/>
    </row>
    <row r="793" spans="1:17" ht="15.75" thickBot="1">
      <c r="A793">
        <v>407819</v>
      </c>
      <c r="B793" s="125"/>
      <c r="C793" s="104"/>
      <c r="D793" s="146" t="s">
        <v>461</v>
      </c>
      <c r="E793" s="146"/>
      <c r="F793" s="146"/>
      <c r="G793" s="146"/>
      <c r="H793" s="146"/>
      <c r="I793" s="104"/>
      <c r="J793" s="126"/>
      <c r="K793" s="494"/>
      <c r="L793" s="492"/>
      <c r="M793" s="492"/>
      <c r="N793" s="496"/>
      <c r="O793" s="493"/>
      <c r="P793" s="493"/>
      <c r="Q793" s="491"/>
    </row>
    <row r="794" spans="1:17" ht="15.75" thickBot="1">
      <c r="A794">
        <v>407819</v>
      </c>
      <c r="B794" s="125"/>
      <c r="C794" s="104"/>
      <c r="D794" s="104"/>
      <c r="E794" s="104"/>
      <c r="F794" s="104"/>
      <c r="G794" s="104"/>
      <c r="H794" s="105" t="s">
        <v>462</v>
      </c>
      <c r="I794" s="104"/>
      <c r="J794" s="130">
        <f>J785+J791</f>
        <v>12.183</v>
      </c>
      <c r="K794" s="494"/>
      <c r="L794" s="492"/>
      <c r="M794" s="492"/>
      <c r="N794" s="496"/>
      <c r="O794" s="493"/>
      <c r="P794" s="493"/>
      <c r="Q794" s="491"/>
    </row>
    <row r="795" spans="1:17" ht="15.75" thickBot="1">
      <c r="A795">
        <v>407819</v>
      </c>
      <c r="B795" s="127" t="s">
        <v>463</v>
      </c>
      <c r="C795" s="104"/>
      <c r="D795" s="103" t="s">
        <v>464</v>
      </c>
      <c r="E795" s="103" t="s">
        <v>212</v>
      </c>
      <c r="F795" s="103" t="s">
        <v>436</v>
      </c>
      <c r="G795" s="104"/>
      <c r="H795" s="103" t="s">
        <v>449</v>
      </c>
      <c r="I795" s="146" t="s">
        <v>449</v>
      </c>
      <c r="J795" s="147"/>
      <c r="K795" s="494"/>
      <c r="L795" s="492"/>
      <c r="M795" s="492"/>
      <c r="N795" s="496"/>
      <c r="O795" s="493"/>
      <c r="P795" s="493"/>
      <c r="Q795" s="491"/>
    </row>
    <row r="796" spans="1:17">
      <c r="A796">
        <v>407819</v>
      </c>
      <c r="B796" s="119" t="s">
        <v>521</v>
      </c>
      <c r="C796" s="120" t="s">
        <v>537</v>
      </c>
      <c r="D796" s="128">
        <v>5914655</v>
      </c>
      <c r="E796" s="121">
        <v>1.1000000000000001E-3</v>
      </c>
      <c r="F796" s="128" t="s">
        <v>466</v>
      </c>
      <c r="H796" s="123">
        <f>VLOOKUP(D796,'SICRO 04.25'!$A$1:$D$6492,4,FALSE)</f>
        <v>32.659999999999997</v>
      </c>
      <c r="J796" s="123">
        <f>ROUND(E796*H796,4)</f>
        <v>3.5900000000000001E-2</v>
      </c>
      <c r="K796" s="494">
        <f>SUMIF('8. Orçamento Com Des.'!$A$6:$A$136,A796,'8. Orçamento Com Des.'!$D$6:$D$136)</f>
        <v>120036.86999949999</v>
      </c>
      <c r="L796" s="492">
        <f>E796</f>
        <v>1.1000000000000001E-3</v>
      </c>
      <c r="M796" s="492"/>
      <c r="N796" s="496">
        <f>D796</f>
        <v>5914655</v>
      </c>
      <c r="O796" s="493">
        <f>H796</f>
        <v>32.659999999999997</v>
      </c>
      <c r="P796" s="493"/>
      <c r="Q796" s="491">
        <f>K796*L796*O796</f>
        <v>4312.4445916020359</v>
      </c>
    </row>
    <row r="797" spans="1:17">
      <c r="A797">
        <v>407819</v>
      </c>
      <c r="B797" s="119" t="s">
        <v>525</v>
      </c>
      <c r="C797" s="120" t="s">
        <v>539</v>
      </c>
      <c r="D797" s="128">
        <v>5914655</v>
      </c>
      <c r="E797" s="121">
        <v>2.0000000000000002E-5</v>
      </c>
      <c r="F797" s="128" t="s">
        <v>466</v>
      </c>
      <c r="H797" s="123">
        <f>VLOOKUP(D797,'SICRO 04.25'!$A$1:$D$6492,4,FALSE)</f>
        <v>32.659999999999997</v>
      </c>
      <c r="J797" s="123">
        <f>ROUND(E797*H797,4)</f>
        <v>6.9999999999999999E-4</v>
      </c>
      <c r="K797" s="494">
        <f>SUMIF('8. Orçamento Com Des.'!$A$6:$A$136,A797,'8. Orçamento Com Des.'!$D$6:$D$136)</f>
        <v>120036.86999949999</v>
      </c>
      <c r="L797" s="492">
        <f>E797</f>
        <v>2.0000000000000002E-5</v>
      </c>
      <c r="M797" s="492"/>
      <c r="N797" s="496">
        <f>D797</f>
        <v>5914655</v>
      </c>
      <c r="O797" s="493">
        <f>H797</f>
        <v>32.659999999999997</v>
      </c>
      <c r="P797" s="493"/>
      <c r="Q797" s="491">
        <f>K797*L797*O797</f>
        <v>78.408083483673394</v>
      </c>
    </row>
    <row r="798" spans="1:17" ht="15.75" thickBot="1">
      <c r="A798">
        <v>407819</v>
      </c>
      <c r="B798" s="125"/>
      <c r="C798" s="104"/>
      <c r="D798" s="146" t="s">
        <v>468</v>
      </c>
      <c r="E798" s="146"/>
      <c r="F798" s="146"/>
      <c r="G798" s="146"/>
      <c r="H798" s="146"/>
      <c r="I798" s="104"/>
      <c r="J798" s="130">
        <f>J796+J797</f>
        <v>3.6600000000000001E-2</v>
      </c>
      <c r="K798" s="494"/>
      <c r="L798" s="492"/>
      <c r="M798" s="492"/>
      <c r="N798" s="496"/>
      <c r="O798" s="493"/>
      <c r="P798" s="493"/>
      <c r="Q798" s="491"/>
    </row>
    <row r="799" spans="1:17" ht="15.75" thickBot="1">
      <c r="A799">
        <v>407819</v>
      </c>
      <c r="B799" s="148" t="s">
        <v>469</v>
      </c>
      <c r="C799" s="146"/>
      <c r="D799" s="146" t="s">
        <v>212</v>
      </c>
      <c r="E799" s="146" t="s">
        <v>436</v>
      </c>
      <c r="F799" s="146" t="s">
        <v>470</v>
      </c>
      <c r="G799" s="146"/>
      <c r="H799" s="146"/>
      <c r="I799" s="239"/>
      <c r="J799" s="147" t="s">
        <v>449</v>
      </c>
      <c r="K799" s="494"/>
      <c r="L799" s="492"/>
      <c r="M799" s="492"/>
      <c r="N799" s="496"/>
      <c r="O799" s="493"/>
      <c r="P799" s="493"/>
      <c r="Q799" s="491"/>
    </row>
    <row r="800" spans="1:17" ht="15.75" thickBot="1">
      <c r="A800">
        <v>407819</v>
      </c>
      <c r="B800" s="148"/>
      <c r="C800" s="146"/>
      <c r="D800" s="146"/>
      <c r="E800" s="146"/>
      <c r="F800" s="103" t="s">
        <v>471</v>
      </c>
      <c r="G800" s="103" t="s">
        <v>472</v>
      </c>
      <c r="H800" s="103" t="s">
        <v>473</v>
      </c>
      <c r="I800" s="104"/>
      <c r="J800" s="147"/>
      <c r="K800" s="494"/>
      <c r="L800" s="492"/>
      <c r="M800" s="492"/>
      <c r="N800" s="496"/>
      <c r="O800" s="493"/>
      <c r="P800" s="493"/>
      <c r="Q800" s="491"/>
    </row>
    <row r="801" spans="1:18">
      <c r="A801">
        <v>407819</v>
      </c>
      <c r="B801" s="119" t="s">
        <v>521</v>
      </c>
      <c r="C801" s="120" t="s">
        <v>537</v>
      </c>
      <c r="D801" s="121">
        <v>1.1000000000000001E-3</v>
      </c>
      <c r="E801" s="128" t="s">
        <v>228</v>
      </c>
      <c r="F801" s="128" t="s">
        <v>477</v>
      </c>
      <c r="G801" s="128" t="s">
        <v>478</v>
      </c>
      <c r="H801" s="128" t="s">
        <v>479</v>
      </c>
      <c r="J801" s="111"/>
      <c r="K801" s="494">
        <f>SUMIF('8. Orçamento Com Des.'!$A$6:$A$136,A801,'8. Orçamento Com Des.'!$D$6:$D$136)</f>
        <v>120036.86999949999</v>
      </c>
      <c r="L801" s="168">
        <f>D801*'3. DMT'!$V$2</f>
        <v>0.18150000000000002</v>
      </c>
      <c r="M801" s="168">
        <f t="shared" ref="M801:M802" si="77">K801*L801</f>
        <v>21786.69190490925</v>
      </c>
      <c r="N801" s="496" t="str">
        <f>H801</f>
        <v>5914479</v>
      </c>
      <c r="O801" s="493">
        <f>W53</f>
        <v>0.71055406565114776</v>
      </c>
      <c r="P801" s="493"/>
      <c r="Q801" s="491"/>
    </row>
    <row r="802" spans="1:18">
      <c r="A802">
        <v>407819</v>
      </c>
      <c r="B802" s="119" t="s">
        <v>525</v>
      </c>
      <c r="C802" s="120" t="s">
        <v>539</v>
      </c>
      <c r="D802" s="121">
        <v>2.0000000000000002E-5</v>
      </c>
      <c r="E802" s="128" t="s">
        <v>228</v>
      </c>
      <c r="F802" s="128" t="s">
        <v>477</v>
      </c>
      <c r="G802" s="128" t="s">
        <v>478</v>
      </c>
      <c r="H802" s="128" t="s">
        <v>479</v>
      </c>
      <c r="J802" s="111"/>
      <c r="K802" s="494">
        <f>SUMIF('8. Orçamento Com Des.'!$A$6:$A$136,A802,'8. Orçamento Com Des.'!$D$6:$D$136)</f>
        <v>120036.86999949999</v>
      </c>
      <c r="L802" s="168">
        <f>D802*'3. DMT'!$V$2</f>
        <v>3.3000000000000004E-3</v>
      </c>
      <c r="M802" s="168">
        <f t="shared" si="77"/>
        <v>396.12167099835</v>
      </c>
      <c r="N802" s="496" t="str">
        <f>H802</f>
        <v>5914479</v>
      </c>
      <c r="O802" s="493">
        <f>W53</f>
        <v>0.71055406565114776</v>
      </c>
      <c r="P802" s="493"/>
      <c r="Q802" s="491"/>
    </row>
    <row r="803" spans="1:18">
      <c r="A803">
        <v>407819</v>
      </c>
      <c r="B803" s="129"/>
      <c r="D803" s="145" t="s">
        <v>480</v>
      </c>
      <c r="E803" s="145"/>
      <c r="F803" s="145"/>
      <c r="G803" s="145"/>
      <c r="H803" s="145"/>
      <c r="J803" s="111"/>
      <c r="K803" s="494"/>
      <c r="L803" s="492"/>
      <c r="M803" s="492"/>
      <c r="N803" s="496"/>
      <c r="O803" s="493"/>
      <c r="P803" s="493"/>
      <c r="Q803" s="491"/>
    </row>
    <row r="804" spans="1:18" ht="15.75" thickBot="1">
      <c r="A804">
        <v>407819</v>
      </c>
      <c r="B804" s="125"/>
      <c r="C804" s="104"/>
      <c r="D804" s="104"/>
      <c r="E804" s="104"/>
      <c r="F804" s="146" t="s">
        <v>481</v>
      </c>
      <c r="G804" s="146"/>
      <c r="H804" s="146"/>
      <c r="I804" s="104"/>
      <c r="J804" s="134">
        <f>J794+J798</f>
        <v>12.2196</v>
      </c>
      <c r="K804" s="178"/>
      <c r="L804" s="179"/>
      <c r="M804" s="179"/>
      <c r="N804" s="179"/>
      <c r="O804" s="179"/>
      <c r="P804" s="180"/>
      <c r="R804" s="177">
        <f>ROUND((SUM(Q779:Q803)/K779),2)</f>
        <v>12.22</v>
      </c>
    </row>
    <row r="805" spans="1:18" ht="15.75" thickBot="1">
      <c r="A805" s="157"/>
      <c r="B805" s="157"/>
      <c r="C805" s="157"/>
      <c r="D805" s="157"/>
      <c r="E805" s="157"/>
      <c r="F805" s="157"/>
      <c r="G805" s="157"/>
      <c r="H805" s="157"/>
      <c r="I805" s="157"/>
      <c r="J805" s="157"/>
      <c r="R805" s="101">
        <f>SUM(Q779:Q803)</f>
        <v>1466795.1183673241</v>
      </c>
    </row>
    <row r="806" spans="1:18" ht="23.25" thickBot="1">
      <c r="A806">
        <v>307737</v>
      </c>
      <c r="B806" s="106" t="s">
        <v>395</v>
      </c>
      <c r="C806" s="107"/>
      <c r="D806" s="107"/>
      <c r="E806" s="107"/>
      <c r="F806" s="107"/>
      <c r="G806" s="107"/>
      <c r="H806" s="107"/>
      <c r="I806" s="107"/>
      <c r="J806" s="108" t="s">
        <v>396</v>
      </c>
    </row>
    <row r="807" spans="1:18" ht="18.75" thickTop="1">
      <c r="A807">
        <v>307737</v>
      </c>
      <c r="B807" s="109" t="s">
        <v>397</v>
      </c>
      <c r="E807" s="110" t="s">
        <v>398</v>
      </c>
      <c r="J807" s="111"/>
    </row>
    <row r="808" spans="1:18" ht="15.75">
      <c r="A808">
        <v>307737</v>
      </c>
      <c r="B808" s="112" t="s">
        <v>400</v>
      </c>
      <c r="E808" s="383">
        <v>45748</v>
      </c>
      <c r="H808" s="113" t="s">
        <v>401</v>
      </c>
      <c r="I808" s="114">
        <v>1.7</v>
      </c>
      <c r="J808" s="115" t="s">
        <v>346</v>
      </c>
    </row>
    <row r="809" spans="1:18" ht="16.5" thickBot="1">
      <c r="A809">
        <v>307737</v>
      </c>
      <c r="B809" s="116">
        <v>307737</v>
      </c>
      <c r="C809" s="149" t="s">
        <v>674</v>
      </c>
      <c r="D809" s="149"/>
      <c r="E809" s="149"/>
      <c r="F809" s="149"/>
      <c r="G809" s="149"/>
      <c r="H809" s="149"/>
      <c r="I809" s="150" t="s">
        <v>404</v>
      </c>
      <c r="J809" s="151"/>
    </row>
    <row r="810" spans="1:18" ht="15.75" thickBot="1">
      <c r="A810">
        <v>307737</v>
      </c>
      <c r="B810" s="148" t="s">
        <v>405</v>
      </c>
      <c r="C810" s="146"/>
      <c r="D810" s="146" t="s">
        <v>212</v>
      </c>
      <c r="E810" s="146" t="s">
        <v>406</v>
      </c>
      <c r="F810" s="146"/>
      <c r="G810" s="146" t="s">
        <v>407</v>
      </c>
      <c r="H810" s="153"/>
      <c r="I810" s="239"/>
      <c r="J810" s="240" t="s">
        <v>408</v>
      </c>
      <c r="K810" s="589" t="s">
        <v>276</v>
      </c>
      <c r="L810" s="590"/>
      <c r="M810" s="591"/>
      <c r="N810" s="592" t="s">
        <v>409</v>
      </c>
      <c r="O810" s="594" t="s">
        <v>410</v>
      </c>
      <c r="P810" s="595"/>
      <c r="Q810" s="598" t="s">
        <v>411</v>
      </c>
    </row>
    <row r="811" spans="1:18" ht="15.75" thickBot="1">
      <c r="A811">
        <v>307737</v>
      </c>
      <c r="B811" s="148"/>
      <c r="C811" s="146"/>
      <c r="D811" s="146"/>
      <c r="E811" s="103" t="s">
        <v>412</v>
      </c>
      <c r="F811" s="103" t="s">
        <v>413</v>
      </c>
      <c r="G811" s="103" t="s">
        <v>414</v>
      </c>
      <c r="H811" s="103" t="s">
        <v>415</v>
      </c>
      <c r="I811" s="104"/>
      <c r="J811" s="118" t="s">
        <v>416</v>
      </c>
      <c r="K811" s="172" t="s">
        <v>417</v>
      </c>
      <c r="L811" s="600" t="s">
        <v>418</v>
      </c>
      <c r="M811" s="601"/>
      <c r="N811" s="593"/>
      <c r="O811" s="596"/>
      <c r="P811" s="597"/>
      <c r="Q811" s="599"/>
    </row>
    <row r="812" spans="1:18" ht="15.75" thickBot="1">
      <c r="A812">
        <v>307737</v>
      </c>
      <c r="B812" s="125"/>
      <c r="C812" s="104"/>
      <c r="D812" s="104"/>
      <c r="E812" s="104"/>
      <c r="F812" s="104"/>
      <c r="G812" s="104"/>
      <c r="H812" s="105" t="s">
        <v>433</v>
      </c>
      <c r="I812" s="104"/>
      <c r="J812" s="126"/>
      <c r="K812" s="494">
        <f>SUMIF('8. Orçamento Com Des.'!$A$6:$A$136,A812,'8. Orçamento Com Des.'!$D$6:$D$136)</f>
        <v>35.200000000000003</v>
      </c>
      <c r="L812" s="492"/>
      <c r="M812" s="492"/>
      <c r="N812" s="496"/>
      <c r="O812" s="493"/>
      <c r="P812" s="493"/>
      <c r="Q812" s="491"/>
    </row>
    <row r="813" spans="1:18" ht="15.75" thickBot="1">
      <c r="A813">
        <v>307737</v>
      </c>
      <c r="B813" s="127" t="s">
        <v>435</v>
      </c>
      <c r="C813" s="104"/>
      <c r="D813" s="103" t="s">
        <v>212</v>
      </c>
      <c r="E813" s="103" t="s">
        <v>436</v>
      </c>
      <c r="F813" s="104"/>
      <c r="G813" s="103" t="s">
        <v>407</v>
      </c>
      <c r="H813" s="146" t="s">
        <v>437</v>
      </c>
      <c r="I813" s="146"/>
      <c r="J813" s="147"/>
      <c r="K813" s="494">
        <f>SUMIF('8. Orçamento Com Des.'!$A$6:$A$136,A813,'8. Orçamento Com Des.'!$D$6:$D$136)</f>
        <v>35.200000000000003</v>
      </c>
      <c r="L813" s="492"/>
      <c r="M813" s="492"/>
      <c r="N813" s="496"/>
      <c r="O813" s="493"/>
      <c r="P813" s="493"/>
      <c r="Q813" s="491"/>
    </row>
    <row r="814" spans="1:18">
      <c r="A814">
        <v>307737</v>
      </c>
      <c r="B814" s="119" t="s">
        <v>654</v>
      </c>
      <c r="C814" s="120" t="s">
        <v>655</v>
      </c>
      <c r="D814" s="121">
        <v>1</v>
      </c>
      <c r="E814" s="128" t="s">
        <v>222</v>
      </c>
      <c r="G814" s="123">
        <f>VLOOKUP(B814,'MO - COM DES.'!$A$1:$G$106,6,FALSE)</f>
        <v>25.030899999999999</v>
      </c>
      <c r="J814" s="123">
        <f>ROUND(D814*G814,4)</f>
        <v>25.030899999999999</v>
      </c>
      <c r="K814" s="494">
        <f>SUMIF('8. Orçamento Com Des.'!$A$6:$A$136,A814,'8. Orçamento Com Des.'!$D$6:$D$136)</f>
        <v>35.200000000000003</v>
      </c>
      <c r="L814" s="492">
        <f>D814</f>
        <v>1</v>
      </c>
      <c r="M814" s="492"/>
      <c r="N814" s="496" t="str">
        <f>B814</f>
        <v>P9821</v>
      </c>
      <c r="O814" s="493">
        <f>G814/I808</f>
        <v>14.724058823529411</v>
      </c>
      <c r="P814" s="493"/>
      <c r="Q814" s="491">
        <f>K814*L814*O814</f>
        <v>518.28687058823527</v>
      </c>
    </row>
    <row r="815" spans="1:18">
      <c r="A815">
        <v>307737</v>
      </c>
      <c r="B815" s="119" t="s">
        <v>438</v>
      </c>
      <c r="C815" s="120" t="s">
        <v>439</v>
      </c>
      <c r="D815" s="121">
        <v>1</v>
      </c>
      <c r="E815" s="128" t="s">
        <v>222</v>
      </c>
      <c r="G815" s="123">
        <f>VLOOKUP(B815,'MO - COM DES.'!$A$1:$G$106,6,FALSE)</f>
        <v>20.818100000000001</v>
      </c>
      <c r="J815" s="123">
        <f>ROUND(D815*G815,4)</f>
        <v>20.818100000000001</v>
      </c>
      <c r="K815" s="494">
        <f>SUMIF('8. Orçamento Com Des.'!$A$6:$A$136,A815,'8. Orçamento Com Des.'!$D$6:$D$136)</f>
        <v>35.200000000000003</v>
      </c>
      <c r="L815" s="492">
        <f>D815</f>
        <v>1</v>
      </c>
      <c r="M815" s="492"/>
      <c r="N815" s="496" t="str">
        <f>B815</f>
        <v>P9824</v>
      </c>
      <c r="O815" s="493">
        <f>G815/I808</f>
        <v>12.245941176470589</v>
      </c>
      <c r="P815" s="493"/>
      <c r="Q815" s="491">
        <f>K815*L815*O815</f>
        <v>431.05712941176478</v>
      </c>
    </row>
    <row r="816" spans="1:18">
      <c r="A816">
        <v>307737</v>
      </c>
      <c r="B816" s="129"/>
      <c r="D816" s="145" t="s">
        <v>440</v>
      </c>
      <c r="E816" s="145"/>
      <c r="F816" s="145"/>
      <c r="G816" s="145"/>
      <c r="H816" s="145"/>
      <c r="J816" s="124">
        <f>SUM(J814:J815)</f>
        <v>45.849000000000004</v>
      </c>
      <c r="K816" s="494"/>
      <c r="L816" s="492"/>
      <c r="M816" s="492"/>
      <c r="N816" s="496"/>
      <c r="O816" s="493"/>
      <c r="P816" s="493"/>
      <c r="Q816" s="491"/>
    </row>
    <row r="817" spans="1:17" ht="15.75" thickBot="1">
      <c r="A817">
        <v>307737</v>
      </c>
      <c r="B817" s="125"/>
      <c r="C817" s="104"/>
      <c r="D817" s="146" t="s">
        <v>442</v>
      </c>
      <c r="E817" s="146"/>
      <c r="F817" s="146"/>
      <c r="G817" s="146"/>
      <c r="H817" s="146"/>
      <c r="I817" s="104"/>
      <c r="J817" s="130">
        <f>J816</f>
        <v>45.849000000000004</v>
      </c>
      <c r="K817" s="494"/>
      <c r="L817" s="492"/>
      <c r="M817" s="492"/>
      <c r="N817" s="496"/>
      <c r="O817" s="493"/>
      <c r="P817" s="493"/>
      <c r="Q817" s="491"/>
    </row>
    <row r="818" spans="1:17">
      <c r="A818">
        <v>307737</v>
      </c>
      <c r="B818" s="129"/>
      <c r="D818" s="145" t="s">
        <v>444</v>
      </c>
      <c r="E818" s="145"/>
      <c r="F818" s="145"/>
      <c r="G818" s="145"/>
      <c r="H818" s="145"/>
      <c r="J818" s="131">
        <f>J817/I808</f>
        <v>26.970000000000002</v>
      </c>
      <c r="K818" s="494"/>
      <c r="L818" s="492"/>
      <c r="M818" s="492"/>
      <c r="N818" s="496"/>
      <c r="O818" s="493"/>
      <c r="P818" s="493"/>
      <c r="Q818" s="491"/>
    </row>
    <row r="819" spans="1:17">
      <c r="A819">
        <v>307737</v>
      </c>
      <c r="B819" s="129"/>
      <c r="H819" s="132" t="s">
        <v>445</v>
      </c>
      <c r="J819" s="133" t="s">
        <v>377</v>
      </c>
      <c r="K819" s="494"/>
      <c r="L819" s="492"/>
      <c r="M819" s="492"/>
      <c r="N819" s="496"/>
      <c r="O819" s="493"/>
      <c r="P819" s="493"/>
      <c r="Q819" s="491"/>
    </row>
    <row r="820" spans="1:17" ht="15.75" thickBot="1">
      <c r="A820">
        <v>307737</v>
      </c>
      <c r="B820" s="125"/>
      <c r="C820" s="104"/>
      <c r="D820" s="104"/>
      <c r="E820" s="104"/>
      <c r="F820" s="104"/>
      <c r="G820" s="104"/>
      <c r="H820" s="105" t="s">
        <v>446</v>
      </c>
      <c r="I820" s="104"/>
      <c r="J820" s="130" t="s">
        <v>377</v>
      </c>
      <c r="K820" s="494"/>
      <c r="L820" s="492"/>
      <c r="M820" s="492"/>
      <c r="N820" s="496"/>
      <c r="O820" s="493"/>
      <c r="P820" s="493"/>
      <c r="Q820" s="491"/>
    </row>
    <row r="821" spans="1:17" ht="15.75" thickBot="1">
      <c r="A821">
        <v>307737</v>
      </c>
      <c r="B821" s="127" t="s">
        <v>447</v>
      </c>
      <c r="C821" s="104"/>
      <c r="D821" s="103" t="s">
        <v>212</v>
      </c>
      <c r="E821" s="103" t="s">
        <v>436</v>
      </c>
      <c r="F821" s="104"/>
      <c r="G821" s="103" t="s">
        <v>448</v>
      </c>
      <c r="H821" s="146" t="s">
        <v>449</v>
      </c>
      <c r="I821" s="146"/>
      <c r="J821" s="147"/>
      <c r="K821" s="494"/>
      <c r="L821" s="492"/>
      <c r="M821" s="492"/>
      <c r="N821" s="496"/>
      <c r="O821" s="493"/>
      <c r="P821" s="493"/>
      <c r="Q821" s="491"/>
    </row>
    <row r="822" spans="1:17">
      <c r="A822">
        <v>307737</v>
      </c>
      <c r="B822" s="119" t="s">
        <v>675</v>
      </c>
      <c r="C822" s="120" t="s">
        <v>676</v>
      </c>
      <c r="D822" s="121">
        <v>1.248</v>
      </c>
      <c r="E822" s="128" t="s">
        <v>454</v>
      </c>
      <c r="G822" s="123">
        <f>VLOOKUP(B822,MATERIAL!$A$1:$D$1678,4,FALSE)</f>
        <v>127.8848</v>
      </c>
      <c r="J822" s="123">
        <f>ROUND(D822*G822,4)</f>
        <v>159.6002</v>
      </c>
      <c r="K822" s="494">
        <f>SUMIF('8. Orçamento Com Des.'!$A$6:$A$136,A822,'8. Orçamento Com Des.'!$D$6:$D$136)</f>
        <v>35.200000000000003</v>
      </c>
      <c r="L822" s="492">
        <f>D822</f>
        <v>1.248</v>
      </c>
      <c r="M822" s="492"/>
      <c r="N822" s="496" t="str">
        <f>B822</f>
        <v>M1150</v>
      </c>
      <c r="O822" s="493">
        <f>G822</f>
        <v>127.8848</v>
      </c>
      <c r="P822" s="493"/>
      <c r="Q822" s="491">
        <f>K822*L822*O822</f>
        <v>5617.9281100799999</v>
      </c>
    </row>
    <row r="823" spans="1:17">
      <c r="A823">
        <v>307737</v>
      </c>
      <c r="B823" s="119" t="s">
        <v>677</v>
      </c>
      <c r="C823" s="120" t="s">
        <v>678</v>
      </c>
      <c r="D823" s="121">
        <v>1</v>
      </c>
      <c r="E823" s="128" t="s">
        <v>346</v>
      </c>
      <c r="G823" s="123">
        <f>VLOOKUP(B823,MATERIAL!$A$1:$D$1678,4,FALSE)</f>
        <v>399.42</v>
      </c>
      <c r="J823" s="123">
        <f>ROUND(D823*G823,4)</f>
        <v>399.42</v>
      </c>
      <c r="K823" s="494">
        <f>SUMIF('8. Orçamento Com Des.'!$A$6:$A$136,A823,'8. Orçamento Com Des.'!$D$6:$D$136)</f>
        <v>35.200000000000003</v>
      </c>
      <c r="L823" s="492">
        <f>D823</f>
        <v>1</v>
      </c>
      <c r="M823" s="492"/>
      <c r="N823" s="496" t="str">
        <f>B823</f>
        <v>M1152</v>
      </c>
      <c r="O823" s="493">
        <f>G823</f>
        <v>399.42</v>
      </c>
      <c r="P823" s="493"/>
      <c r="Q823" s="491">
        <f>K823*L823*O823</f>
        <v>14059.584000000003</v>
      </c>
    </row>
    <row r="824" spans="1:17" ht="15.75" thickBot="1">
      <c r="A824">
        <v>307737</v>
      </c>
      <c r="B824" s="125"/>
      <c r="C824" s="104"/>
      <c r="D824" s="146" t="s">
        <v>459</v>
      </c>
      <c r="E824" s="146"/>
      <c r="F824" s="146"/>
      <c r="G824" s="146"/>
      <c r="H824" s="146"/>
      <c r="I824" s="104"/>
      <c r="J824" s="126">
        <f>J822+J823</f>
        <v>559.02020000000005</v>
      </c>
      <c r="K824" s="494"/>
      <c r="L824" s="492"/>
      <c r="M824" s="492"/>
      <c r="N824" s="496"/>
      <c r="O824" s="493"/>
      <c r="P824" s="493"/>
      <c r="Q824" s="491"/>
    </row>
    <row r="825" spans="1:17" ht="15.75" thickBot="1">
      <c r="A825">
        <v>307737</v>
      </c>
      <c r="B825" s="127" t="s">
        <v>460</v>
      </c>
      <c r="C825" s="104"/>
      <c r="D825" s="103" t="s">
        <v>212</v>
      </c>
      <c r="E825" s="103" t="s">
        <v>436</v>
      </c>
      <c r="F825" s="104"/>
      <c r="G825" s="103" t="s">
        <v>449</v>
      </c>
      <c r="H825" s="146" t="s">
        <v>449</v>
      </c>
      <c r="I825" s="146"/>
      <c r="J825" s="147"/>
      <c r="K825" s="494"/>
      <c r="L825" s="492"/>
      <c r="M825" s="492"/>
      <c r="N825" s="496"/>
      <c r="O825" s="493"/>
      <c r="P825" s="493"/>
      <c r="Q825" s="491"/>
    </row>
    <row r="826" spans="1:17" ht="15.75" thickBot="1">
      <c r="A826">
        <v>307737</v>
      </c>
      <c r="B826" s="125"/>
      <c r="C826" s="104"/>
      <c r="D826" s="146" t="s">
        <v>461</v>
      </c>
      <c r="E826" s="146"/>
      <c r="F826" s="146"/>
      <c r="G826" s="146"/>
      <c r="H826" s="146"/>
      <c r="I826" s="104"/>
      <c r="J826" s="126"/>
      <c r="K826" s="494"/>
      <c r="L826" s="492"/>
      <c r="M826" s="492"/>
      <c r="N826" s="496"/>
      <c r="O826" s="493"/>
      <c r="P826" s="493"/>
      <c r="Q826" s="491"/>
    </row>
    <row r="827" spans="1:17" ht="15.75" thickBot="1">
      <c r="A827">
        <v>307737</v>
      </c>
      <c r="B827" s="125"/>
      <c r="C827" s="104"/>
      <c r="D827" s="104"/>
      <c r="E827" s="104"/>
      <c r="F827" s="104"/>
      <c r="G827" s="104"/>
      <c r="H827" s="105" t="s">
        <v>462</v>
      </c>
      <c r="I827" s="104"/>
      <c r="J827" s="130">
        <f>J818+J824</f>
        <v>585.99020000000007</v>
      </c>
      <c r="K827" s="494"/>
      <c r="L827" s="492"/>
      <c r="M827" s="492"/>
      <c r="N827" s="496"/>
      <c r="O827" s="493"/>
      <c r="P827" s="493"/>
      <c r="Q827" s="491"/>
    </row>
    <row r="828" spans="1:17" ht="15.75" thickBot="1">
      <c r="A828">
        <v>307737</v>
      </c>
      <c r="B828" s="127" t="s">
        <v>463</v>
      </c>
      <c r="C828" s="104"/>
      <c r="D828" s="103" t="s">
        <v>464</v>
      </c>
      <c r="E828" s="103" t="s">
        <v>212</v>
      </c>
      <c r="F828" s="103" t="s">
        <v>436</v>
      </c>
      <c r="G828" s="104"/>
      <c r="H828" s="103" t="s">
        <v>449</v>
      </c>
      <c r="I828" s="146" t="s">
        <v>449</v>
      </c>
      <c r="J828" s="147"/>
      <c r="K828" s="494"/>
      <c r="L828" s="492"/>
      <c r="M828" s="492"/>
      <c r="N828" s="496"/>
      <c r="O828" s="493"/>
      <c r="P828" s="493"/>
      <c r="Q828" s="491"/>
    </row>
    <row r="829" spans="1:17">
      <c r="A829">
        <v>307737</v>
      </c>
      <c r="B829" s="119" t="s">
        <v>675</v>
      </c>
      <c r="C829" s="120" t="s">
        <v>679</v>
      </c>
      <c r="D829" s="128">
        <v>5914655</v>
      </c>
      <c r="E829" s="121">
        <v>1.25E-3</v>
      </c>
      <c r="F829" s="128" t="s">
        <v>466</v>
      </c>
      <c r="H829" s="123">
        <f>VLOOKUP(D829,'SICRO 04.25'!$A$1:$D$6492,4,FALSE)</f>
        <v>32.659999999999997</v>
      </c>
      <c r="J829" s="123">
        <f>ROUND(E829*H829,4)</f>
        <v>4.0800000000000003E-2</v>
      </c>
      <c r="K829" s="494">
        <f>SUMIF('8. Orçamento Com Des.'!$A$6:$A$136,A829,'8. Orçamento Com Des.'!$D$6:$D$136)</f>
        <v>35.200000000000003</v>
      </c>
      <c r="L829" s="492">
        <f>E829</f>
        <v>1.25E-3</v>
      </c>
      <c r="M829" s="492"/>
      <c r="N829" s="496">
        <f>D829</f>
        <v>5914655</v>
      </c>
      <c r="O829" s="493">
        <f>H829</f>
        <v>32.659999999999997</v>
      </c>
      <c r="P829" s="493"/>
      <c r="Q829" s="491">
        <f>K829*L829*O829</f>
        <v>1.4370400000000001</v>
      </c>
    </row>
    <row r="830" spans="1:17">
      <c r="A830">
        <v>307737</v>
      </c>
      <c r="B830" s="119" t="s">
        <v>677</v>
      </c>
      <c r="C830" s="120" t="s">
        <v>680</v>
      </c>
      <c r="D830" s="128">
        <v>5914655</v>
      </c>
      <c r="E830" s="121">
        <v>2.8E-3</v>
      </c>
      <c r="F830" s="128" t="s">
        <v>466</v>
      </c>
      <c r="H830" s="123">
        <f>VLOOKUP(D830,'SICRO 04.25'!$A$1:$D$6492,4,FALSE)</f>
        <v>32.659999999999997</v>
      </c>
      <c r="J830" s="123">
        <f>ROUND(E830*H830,4)</f>
        <v>9.1399999999999995E-2</v>
      </c>
      <c r="K830" s="494">
        <f>SUMIF('8. Orçamento Com Des.'!$A$6:$A$136,A830,'8. Orçamento Com Des.'!$D$6:$D$136)</f>
        <v>35.200000000000003</v>
      </c>
      <c r="L830" s="492">
        <f>E830</f>
        <v>2.8E-3</v>
      </c>
      <c r="M830" s="492"/>
      <c r="N830" s="496">
        <f>D830</f>
        <v>5914655</v>
      </c>
      <c r="O830" s="493">
        <f>H830</f>
        <v>32.659999999999997</v>
      </c>
      <c r="P830" s="493"/>
      <c r="Q830" s="491">
        <f>K830*L830*O830</f>
        <v>3.2189695999999999</v>
      </c>
    </row>
    <row r="831" spans="1:17" ht="15.75" thickBot="1">
      <c r="A831">
        <v>307737</v>
      </c>
      <c r="B831" s="125"/>
      <c r="C831" s="104"/>
      <c r="D831" s="146" t="s">
        <v>468</v>
      </c>
      <c r="E831" s="146"/>
      <c r="F831" s="146"/>
      <c r="G831" s="146"/>
      <c r="H831" s="146"/>
      <c r="I831" s="104"/>
      <c r="J831" s="130">
        <f>J829+J830</f>
        <v>0.13219999999999998</v>
      </c>
      <c r="K831" s="494"/>
      <c r="L831" s="492"/>
      <c r="M831" s="492"/>
      <c r="N831" s="496"/>
      <c r="O831" s="493"/>
      <c r="P831" s="493"/>
      <c r="Q831" s="491"/>
    </row>
    <row r="832" spans="1:17" ht="15.75" thickBot="1">
      <c r="A832">
        <v>307737</v>
      </c>
      <c r="B832" s="148" t="s">
        <v>469</v>
      </c>
      <c r="C832" s="146"/>
      <c r="D832" s="146" t="s">
        <v>212</v>
      </c>
      <c r="E832" s="146" t="s">
        <v>436</v>
      </c>
      <c r="F832" s="146" t="s">
        <v>470</v>
      </c>
      <c r="G832" s="146"/>
      <c r="H832" s="146"/>
      <c r="I832" s="239"/>
      <c r="J832" s="147" t="s">
        <v>449</v>
      </c>
      <c r="K832" s="494"/>
      <c r="L832" s="492"/>
      <c r="M832" s="492"/>
      <c r="N832" s="496"/>
      <c r="O832" s="493"/>
      <c r="P832" s="493"/>
      <c r="Q832" s="491"/>
    </row>
    <row r="833" spans="1:18" ht="15.75" thickBot="1">
      <c r="A833">
        <v>307737</v>
      </c>
      <c r="B833" s="148"/>
      <c r="C833" s="146"/>
      <c r="D833" s="146"/>
      <c r="E833" s="146"/>
      <c r="F833" s="103" t="s">
        <v>471</v>
      </c>
      <c r="G833" s="103" t="s">
        <v>472</v>
      </c>
      <c r="H833" s="103" t="s">
        <v>473</v>
      </c>
      <c r="I833" s="104"/>
      <c r="J833" s="147"/>
      <c r="K833" s="494"/>
      <c r="L833" s="492"/>
      <c r="M833" s="492"/>
      <c r="N833" s="496"/>
      <c r="O833" s="493"/>
      <c r="P833" s="493"/>
      <c r="Q833" s="491"/>
    </row>
    <row r="834" spans="1:18">
      <c r="A834">
        <v>307737</v>
      </c>
      <c r="B834" s="119" t="s">
        <v>675</v>
      </c>
      <c r="C834" s="120" t="s">
        <v>679</v>
      </c>
      <c r="D834" s="121">
        <v>1.25E-3</v>
      </c>
      <c r="E834" s="128" t="s">
        <v>228</v>
      </c>
      <c r="F834" s="128" t="s">
        <v>477</v>
      </c>
      <c r="G834" s="128" t="s">
        <v>478</v>
      </c>
      <c r="H834" s="128" t="s">
        <v>479</v>
      </c>
      <c r="J834" s="111"/>
      <c r="K834" s="494">
        <f>SUMIF('8. Orçamento Com Des.'!$A$6:$A$136,A834,'8. Orçamento Com Des.'!$D$6:$D$136)</f>
        <v>35.200000000000003</v>
      </c>
      <c r="L834" s="168">
        <f>D834*'3. DMT'!$V$2</f>
        <v>0.20625000000000002</v>
      </c>
      <c r="M834" s="168">
        <f t="shared" ref="M834:M835" si="78">K834*L834</f>
        <v>7.2600000000000016</v>
      </c>
      <c r="N834" s="496" t="str">
        <f>H834</f>
        <v>5914479</v>
      </c>
      <c r="O834" s="493">
        <f>W53</f>
        <v>0.71055406565114776</v>
      </c>
      <c r="P834" s="493"/>
      <c r="Q834" s="491">
        <f>K834*L834*O834</f>
        <v>5.1586225166273341</v>
      </c>
    </row>
    <row r="835" spans="1:18">
      <c r="A835">
        <v>307737</v>
      </c>
      <c r="B835" s="119" t="s">
        <v>677</v>
      </c>
      <c r="C835" s="120" t="s">
        <v>680</v>
      </c>
      <c r="D835" s="121">
        <v>2.8E-3</v>
      </c>
      <c r="E835" s="128" t="s">
        <v>228</v>
      </c>
      <c r="F835" s="128" t="s">
        <v>477</v>
      </c>
      <c r="G835" s="128" t="s">
        <v>478</v>
      </c>
      <c r="H835" s="128" t="s">
        <v>479</v>
      </c>
      <c r="J835" s="111"/>
      <c r="K835" s="494">
        <f>SUMIF('8. Orçamento Com Des.'!$A$6:$A$136,A835,'8. Orçamento Com Des.'!$D$6:$D$136)</f>
        <v>35.200000000000003</v>
      </c>
      <c r="L835" s="168">
        <f>D835*'3. DMT'!$V$2</f>
        <v>0.46200000000000002</v>
      </c>
      <c r="M835" s="168">
        <f t="shared" si="78"/>
        <v>16.262400000000003</v>
      </c>
      <c r="N835" s="496" t="str">
        <f>H835</f>
        <v>5914479</v>
      </c>
      <c r="O835" s="493">
        <f>W53</f>
        <v>0.71055406565114776</v>
      </c>
      <c r="P835" s="493"/>
      <c r="Q835" s="491">
        <f>K835*L835*O835</f>
        <v>11.555314437245228</v>
      </c>
    </row>
    <row r="836" spans="1:18">
      <c r="A836">
        <v>307737</v>
      </c>
      <c r="B836" s="129"/>
      <c r="D836" s="145" t="s">
        <v>480</v>
      </c>
      <c r="E836" s="145"/>
      <c r="F836" s="145"/>
      <c r="G836" s="145"/>
      <c r="H836" s="145"/>
      <c r="J836" s="111"/>
      <c r="K836" s="494"/>
      <c r="L836" s="492"/>
      <c r="M836" s="492"/>
      <c r="N836" s="496"/>
      <c r="O836" s="493"/>
      <c r="P836" s="493"/>
      <c r="Q836" s="491"/>
    </row>
    <row r="837" spans="1:18" ht="15.75" thickBot="1">
      <c r="A837">
        <v>307737</v>
      </c>
      <c r="B837" s="125"/>
      <c r="C837" s="104"/>
      <c r="D837" s="104"/>
      <c r="E837" s="104"/>
      <c r="F837" s="146" t="s">
        <v>481</v>
      </c>
      <c r="G837" s="146"/>
      <c r="H837" s="146"/>
      <c r="I837" s="104"/>
      <c r="J837" s="134">
        <f>J827+J831</f>
        <v>586.12240000000008</v>
      </c>
      <c r="K837" s="178"/>
      <c r="L837" s="179"/>
      <c r="M837" s="179"/>
      <c r="N837" s="179"/>
      <c r="O837" s="179"/>
      <c r="P837" s="180"/>
      <c r="R837" s="177">
        <f>ROUND((SUM(Q812:Q836)/K812),2)</f>
        <v>586.6</v>
      </c>
    </row>
    <row r="838" spans="1:18" ht="15.75" thickBot="1">
      <c r="A838" s="157"/>
      <c r="B838" s="157"/>
      <c r="C838" s="157"/>
      <c r="D838" s="157"/>
      <c r="E838" s="157"/>
      <c r="F838" s="157"/>
      <c r="G838" s="157"/>
      <c r="H838" s="157"/>
      <c r="I838" s="157"/>
      <c r="J838" s="157"/>
      <c r="R838" s="101">
        <f>SUM(Q812:Q836)</f>
        <v>20648.226056633877</v>
      </c>
    </row>
    <row r="839" spans="1:18" ht="23.25" thickBot="1">
      <c r="A839">
        <v>307732</v>
      </c>
      <c r="B839" s="106" t="s">
        <v>395</v>
      </c>
      <c r="C839" s="107"/>
      <c r="D839" s="107"/>
      <c r="E839" s="107"/>
      <c r="F839" s="107"/>
      <c r="G839" s="107"/>
      <c r="H839" s="107"/>
      <c r="I839" s="107"/>
      <c r="J839" s="108" t="s">
        <v>396</v>
      </c>
    </row>
    <row r="840" spans="1:18" ht="18.75" thickTop="1">
      <c r="A840">
        <v>307732</v>
      </c>
      <c r="B840" s="109" t="s">
        <v>397</v>
      </c>
      <c r="E840" s="110" t="s">
        <v>398</v>
      </c>
      <c r="J840" s="111"/>
    </row>
    <row r="841" spans="1:18" ht="15.75">
      <c r="A841">
        <v>307732</v>
      </c>
      <c r="B841" s="112" t="s">
        <v>400</v>
      </c>
      <c r="E841" s="383">
        <v>45748</v>
      </c>
      <c r="H841" s="113" t="s">
        <v>401</v>
      </c>
      <c r="I841" s="114">
        <v>6</v>
      </c>
      <c r="J841" s="115" t="s">
        <v>681</v>
      </c>
    </row>
    <row r="842" spans="1:18" ht="42.75" customHeight="1" thickBot="1">
      <c r="A842">
        <v>307732</v>
      </c>
      <c r="B842" s="116">
        <v>307732</v>
      </c>
      <c r="C842" s="149" t="s">
        <v>682</v>
      </c>
      <c r="D842" s="149"/>
      <c r="E842" s="149"/>
      <c r="F842" s="149"/>
      <c r="G842" s="149"/>
      <c r="H842" s="149"/>
      <c r="I842" s="150" t="s">
        <v>404</v>
      </c>
      <c r="J842" s="151"/>
    </row>
    <row r="843" spans="1:18" ht="15.75" thickBot="1">
      <c r="A843">
        <v>307732</v>
      </c>
      <c r="B843" s="148" t="s">
        <v>405</v>
      </c>
      <c r="C843" s="146"/>
      <c r="D843" s="146" t="s">
        <v>212</v>
      </c>
      <c r="E843" s="146" t="s">
        <v>406</v>
      </c>
      <c r="F843" s="146"/>
      <c r="G843" s="146" t="s">
        <v>407</v>
      </c>
      <c r="H843" s="153"/>
      <c r="I843" s="239"/>
      <c r="J843" s="240" t="s">
        <v>408</v>
      </c>
      <c r="K843" s="589" t="s">
        <v>276</v>
      </c>
      <c r="L843" s="590"/>
      <c r="M843" s="591"/>
      <c r="N843" s="592" t="s">
        <v>409</v>
      </c>
      <c r="O843" s="594" t="s">
        <v>410</v>
      </c>
      <c r="P843" s="595"/>
      <c r="Q843" s="598" t="s">
        <v>411</v>
      </c>
    </row>
    <row r="844" spans="1:18" ht="15.75" thickBot="1">
      <c r="A844">
        <v>307732</v>
      </c>
      <c r="B844" s="148"/>
      <c r="C844" s="146"/>
      <c r="D844" s="146"/>
      <c r="E844" s="103" t="s">
        <v>412</v>
      </c>
      <c r="F844" s="103" t="s">
        <v>413</v>
      </c>
      <c r="G844" s="103" t="s">
        <v>414</v>
      </c>
      <c r="H844" s="103" t="s">
        <v>415</v>
      </c>
      <c r="I844" s="104"/>
      <c r="J844" s="118" t="s">
        <v>416</v>
      </c>
      <c r="K844" s="172" t="s">
        <v>417</v>
      </c>
      <c r="L844" s="600" t="s">
        <v>418</v>
      </c>
      <c r="M844" s="601"/>
      <c r="N844" s="593"/>
      <c r="O844" s="596"/>
      <c r="P844" s="597"/>
      <c r="Q844" s="599"/>
    </row>
    <row r="845" spans="1:18" ht="15.75" thickBot="1">
      <c r="A845">
        <v>307732</v>
      </c>
      <c r="B845" s="125"/>
      <c r="C845" s="104"/>
      <c r="D845" s="104"/>
      <c r="E845" s="104"/>
      <c r="F845" s="104"/>
      <c r="G845" s="104"/>
      <c r="H845" s="105" t="s">
        <v>433</v>
      </c>
      <c r="I845" s="104"/>
      <c r="J845" s="126"/>
      <c r="K845" s="494">
        <f>SUMIF('8. Orçamento Com Des.'!$A$6:$A$136,A845,'8. Orçamento Com Des.'!$D$6:$D$136)</f>
        <v>184.5</v>
      </c>
      <c r="L845" s="492"/>
      <c r="M845" s="492"/>
      <c r="N845" s="496"/>
      <c r="O845" s="493"/>
      <c r="P845" s="493"/>
      <c r="Q845" s="491"/>
    </row>
    <row r="846" spans="1:18" ht="15.75" thickBot="1">
      <c r="A846">
        <v>307732</v>
      </c>
      <c r="B846" s="127" t="s">
        <v>435</v>
      </c>
      <c r="C846" s="104"/>
      <c r="D846" s="103" t="s">
        <v>212</v>
      </c>
      <c r="E846" s="103" t="s">
        <v>436</v>
      </c>
      <c r="F846" s="104"/>
      <c r="G846" s="103" t="s">
        <v>407</v>
      </c>
      <c r="H846" s="146" t="s">
        <v>437</v>
      </c>
      <c r="I846" s="146"/>
      <c r="J846" s="147"/>
      <c r="K846" s="494">
        <f>SUMIF('8. Orçamento Com Des.'!$A$6:$A$136,A846,'8. Orçamento Com Des.'!$D$6:$D$136)</f>
        <v>184.5</v>
      </c>
      <c r="L846" s="492"/>
      <c r="M846" s="492"/>
      <c r="N846" s="496"/>
      <c r="O846" s="493"/>
      <c r="P846" s="493"/>
      <c r="Q846" s="491"/>
    </row>
    <row r="847" spans="1:18">
      <c r="A847">
        <v>307732</v>
      </c>
      <c r="B847" s="119" t="s">
        <v>654</v>
      </c>
      <c r="C847" s="120" t="s">
        <v>655</v>
      </c>
      <c r="D847" s="121">
        <v>1</v>
      </c>
      <c r="E847" s="128" t="s">
        <v>222</v>
      </c>
      <c r="G847" s="123">
        <f>VLOOKUP(B847,'MO - COM DES.'!$A$1:$G$106,6,FALSE)</f>
        <v>25.030899999999999</v>
      </c>
      <c r="J847" s="123">
        <f>ROUND(D847*G847,4)</f>
        <v>25.030899999999999</v>
      </c>
      <c r="K847" s="494">
        <f>SUMIF('8. Orçamento Com Des.'!$A$6:$A$136,A847,'8. Orçamento Com Des.'!$D$6:$D$136)</f>
        <v>184.5</v>
      </c>
      <c r="L847" s="492">
        <f>D847</f>
        <v>1</v>
      </c>
      <c r="M847" s="492"/>
      <c r="N847" s="496" t="str">
        <f>B847</f>
        <v>P9821</v>
      </c>
      <c r="O847" s="493">
        <f>G847/I841</f>
        <v>4.1718166666666665</v>
      </c>
      <c r="P847" s="493"/>
      <c r="Q847" s="491">
        <f>K847*L847*O847</f>
        <v>769.70017499999994</v>
      </c>
    </row>
    <row r="848" spans="1:18">
      <c r="A848">
        <v>307732</v>
      </c>
      <c r="B848" s="129"/>
      <c r="D848" s="145" t="s">
        <v>440</v>
      </c>
      <c r="E848" s="145"/>
      <c r="F848" s="145"/>
      <c r="G848" s="145"/>
      <c r="H848" s="145"/>
      <c r="J848" s="124">
        <f>SUM(J846:J847)</f>
        <v>25.030899999999999</v>
      </c>
      <c r="K848" s="494"/>
      <c r="L848" s="492"/>
      <c r="M848" s="492"/>
      <c r="N848" s="496"/>
      <c r="O848" s="493"/>
      <c r="P848" s="493"/>
      <c r="Q848" s="491"/>
    </row>
    <row r="849" spans="1:17" ht="15.75" thickBot="1">
      <c r="A849">
        <v>307732</v>
      </c>
      <c r="B849" s="125"/>
      <c r="C849" s="104"/>
      <c r="D849" s="146" t="s">
        <v>442</v>
      </c>
      <c r="E849" s="146"/>
      <c r="F849" s="146"/>
      <c r="G849" s="146"/>
      <c r="H849" s="146"/>
      <c r="I849" s="104"/>
      <c r="J849" s="130">
        <f>J848</f>
        <v>25.030899999999999</v>
      </c>
      <c r="K849" s="494"/>
      <c r="L849" s="492"/>
      <c r="M849" s="492"/>
      <c r="N849" s="496"/>
      <c r="O849" s="493"/>
      <c r="P849" s="493"/>
      <c r="Q849" s="491"/>
    </row>
    <row r="850" spans="1:17">
      <c r="A850">
        <v>307732</v>
      </c>
      <c r="B850" s="129"/>
      <c r="D850" s="145" t="s">
        <v>444</v>
      </c>
      <c r="E850" s="145"/>
      <c r="F850" s="145"/>
      <c r="G850" s="145"/>
      <c r="H850" s="145"/>
      <c r="J850" s="131">
        <f>J849/I841</f>
        <v>4.1718166666666665</v>
      </c>
      <c r="K850" s="494"/>
      <c r="L850" s="492"/>
      <c r="M850" s="492"/>
      <c r="N850" s="496"/>
      <c r="O850" s="493"/>
      <c r="P850" s="493"/>
      <c r="Q850" s="491"/>
    </row>
    <row r="851" spans="1:17">
      <c r="A851">
        <v>307732</v>
      </c>
      <c r="B851" s="129"/>
      <c r="H851" s="132" t="s">
        <v>445</v>
      </c>
      <c r="J851" s="133" t="s">
        <v>377</v>
      </c>
      <c r="K851" s="494"/>
      <c r="L851" s="492"/>
      <c r="M851" s="492"/>
      <c r="N851" s="496"/>
      <c r="O851" s="493"/>
      <c r="P851" s="493"/>
      <c r="Q851" s="491"/>
    </row>
    <row r="852" spans="1:17" ht="15.75" thickBot="1">
      <c r="A852">
        <v>307732</v>
      </c>
      <c r="B852" s="125"/>
      <c r="C852" s="104"/>
      <c r="D852" s="104"/>
      <c r="E852" s="104"/>
      <c r="F852" s="104"/>
      <c r="G852" s="104"/>
      <c r="H852" s="105" t="s">
        <v>446</v>
      </c>
      <c r="I852" s="104"/>
      <c r="J852" s="130" t="s">
        <v>377</v>
      </c>
      <c r="K852" s="494"/>
      <c r="L852" s="492"/>
      <c r="M852" s="492"/>
      <c r="N852" s="496"/>
      <c r="O852" s="493"/>
      <c r="P852" s="493"/>
      <c r="Q852" s="491"/>
    </row>
    <row r="853" spans="1:17" ht="15.75" thickBot="1">
      <c r="A853">
        <v>307732</v>
      </c>
      <c r="B853" s="127" t="s">
        <v>447</v>
      </c>
      <c r="C853" s="104"/>
      <c r="D853" s="103" t="s">
        <v>212</v>
      </c>
      <c r="E853" s="103" t="s">
        <v>436</v>
      </c>
      <c r="F853" s="104"/>
      <c r="G853" s="103" t="s">
        <v>448</v>
      </c>
      <c r="H853" s="146" t="s">
        <v>449</v>
      </c>
      <c r="I853" s="146"/>
      <c r="J853" s="147"/>
      <c r="K853" s="494"/>
      <c r="L853" s="492"/>
      <c r="M853" s="492"/>
      <c r="N853" s="496"/>
      <c r="O853" s="493"/>
      <c r="P853" s="493"/>
      <c r="Q853" s="491"/>
    </row>
    <row r="854" spans="1:17">
      <c r="A854">
        <v>307732</v>
      </c>
      <c r="B854" s="119" t="s">
        <v>683</v>
      </c>
      <c r="C854" s="120" t="s">
        <v>684</v>
      </c>
      <c r="D854" s="121">
        <v>1</v>
      </c>
      <c r="E854" s="128" t="s">
        <v>681</v>
      </c>
      <c r="G854" s="123">
        <f>VLOOKUP(B854,MATERIAL!$A$1:$D$1678,4,FALSE)</f>
        <v>114.5444</v>
      </c>
      <c r="J854" s="123">
        <f>ROUND(D854*G854,4)</f>
        <v>114.5444</v>
      </c>
      <c r="K854" s="494">
        <f>SUMIF('8. Orçamento Com Des.'!$A$6:$A$136,A854,'8. Orçamento Com Des.'!$D$6:$D$136)</f>
        <v>184.5</v>
      </c>
      <c r="L854" s="492">
        <f>D854</f>
        <v>1</v>
      </c>
      <c r="M854" s="492"/>
      <c r="N854" s="496" t="str">
        <f>B854</f>
        <v>M0798</v>
      </c>
      <c r="O854" s="493">
        <f>G854</f>
        <v>114.5444</v>
      </c>
      <c r="P854" s="493"/>
      <c r="Q854" s="491">
        <f>K854*L854*O854</f>
        <v>21133.441800000001</v>
      </c>
    </row>
    <row r="855" spans="1:17" ht="15.75" thickBot="1">
      <c r="A855">
        <v>307732</v>
      </c>
      <c r="B855" s="125"/>
      <c r="C855" s="104"/>
      <c r="D855" s="146" t="s">
        <v>459</v>
      </c>
      <c r="E855" s="146"/>
      <c r="F855" s="146"/>
      <c r="G855" s="146"/>
      <c r="H855" s="146"/>
      <c r="I855" s="104"/>
      <c r="J855" s="126">
        <f>J854</f>
        <v>114.5444</v>
      </c>
      <c r="K855" s="494"/>
      <c r="L855" s="492"/>
      <c r="M855" s="492"/>
      <c r="N855" s="496"/>
      <c r="O855" s="493"/>
      <c r="P855" s="493"/>
      <c r="Q855" s="491"/>
    </row>
    <row r="856" spans="1:17" ht="15.75" thickBot="1">
      <c r="A856">
        <v>307732</v>
      </c>
      <c r="B856" s="127" t="s">
        <v>460</v>
      </c>
      <c r="C856" s="104"/>
      <c r="D856" s="103" t="s">
        <v>212</v>
      </c>
      <c r="E856" s="103" t="s">
        <v>436</v>
      </c>
      <c r="F856" s="104"/>
      <c r="G856" s="103" t="s">
        <v>449</v>
      </c>
      <c r="H856" s="146" t="s">
        <v>449</v>
      </c>
      <c r="I856" s="146"/>
      <c r="J856" s="147"/>
      <c r="K856" s="494"/>
      <c r="L856" s="492"/>
      <c r="M856" s="492"/>
      <c r="N856" s="496"/>
      <c r="O856" s="493"/>
      <c r="P856" s="493"/>
      <c r="Q856" s="491"/>
    </row>
    <row r="857" spans="1:17" ht="15.75" thickBot="1">
      <c r="A857">
        <v>307732</v>
      </c>
      <c r="B857" s="125"/>
      <c r="C857" s="104"/>
      <c r="D857" s="146" t="s">
        <v>461</v>
      </c>
      <c r="E857" s="146"/>
      <c r="F857" s="146"/>
      <c r="G857" s="146"/>
      <c r="H857" s="146"/>
      <c r="I857" s="104"/>
      <c r="J857" s="126"/>
      <c r="K857" s="494"/>
      <c r="L857" s="492"/>
      <c r="M857" s="492"/>
      <c r="N857" s="496"/>
      <c r="O857" s="493"/>
      <c r="P857" s="493"/>
      <c r="Q857" s="491"/>
    </row>
    <row r="858" spans="1:17" ht="15.75" thickBot="1">
      <c r="A858">
        <v>307732</v>
      </c>
      <c r="B858" s="125"/>
      <c r="C858" s="104"/>
      <c r="D858" s="104"/>
      <c r="E858" s="104"/>
      <c r="F858" s="104"/>
      <c r="G858" s="104"/>
      <c r="H858" s="105" t="s">
        <v>462</v>
      </c>
      <c r="I858" s="104"/>
      <c r="J858" s="130">
        <f>J850+J855</f>
        <v>118.71621666666667</v>
      </c>
      <c r="K858" s="494"/>
      <c r="L858" s="492"/>
      <c r="M858" s="492"/>
      <c r="N858" s="496"/>
      <c r="O858" s="493"/>
      <c r="P858" s="493"/>
      <c r="Q858" s="491"/>
    </row>
    <row r="859" spans="1:17" ht="15.75" thickBot="1">
      <c r="A859">
        <v>307732</v>
      </c>
      <c r="B859" s="127" t="s">
        <v>463</v>
      </c>
      <c r="C859" s="104"/>
      <c r="D859" s="103" t="s">
        <v>464</v>
      </c>
      <c r="E859" s="103" t="s">
        <v>212</v>
      </c>
      <c r="F859" s="103" t="s">
        <v>436</v>
      </c>
      <c r="G859" s="104"/>
      <c r="H859" s="103" t="s">
        <v>449</v>
      </c>
      <c r="I859" s="146" t="s">
        <v>449</v>
      </c>
      <c r="J859" s="147"/>
      <c r="K859" s="494"/>
      <c r="L859" s="492"/>
      <c r="M859" s="492"/>
      <c r="N859" s="496"/>
      <c r="O859" s="493"/>
      <c r="P859" s="493"/>
      <c r="Q859" s="491"/>
    </row>
    <row r="860" spans="1:17">
      <c r="A860">
        <v>307732</v>
      </c>
      <c r="B860" s="119" t="s">
        <v>683</v>
      </c>
      <c r="C860" s="120" t="s">
        <v>685</v>
      </c>
      <c r="D860" s="128">
        <v>5914655</v>
      </c>
      <c r="E860" s="121">
        <v>3.2000000000000002E-3</v>
      </c>
      <c r="F860" s="128" t="s">
        <v>466</v>
      </c>
      <c r="H860" s="123">
        <f>VLOOKUP(D860,'SICRO 04.25'!$A$1:$D$6492,4,FALSE)</f>
        <v>32.659999999999997</v>
      </c>
      <c r="J860" s="124">
        <v>0.1043</v>
      </c>
      <c r="K860" s="494">
        <f>SUMIF('8. Orçamento Com Des.'!$A$6:$A$136,A860,'8. Orçamento Com Des.'!$D$6:$D$136)</f>
        <v>184.5</v>
      </c>
      <c r="L860" s="492">
        <f>E860</f>
        <v>3.2000000000000002E-3</v>
      </c>
      <c r="M860" s="492"/>
      <c r="N860" s="496">
        <f>D860</f>
        <v>5914655</v>
      </c>
      <c r="O860" s="493">
        <f>H860</f>
        <v>32.659999999999997</v>
      </c>
      <c r="P860" s="493"/>
      <c r="Q860" s="491">
        <f>K860*L860*O860</f>
        <v>19.282463999999997</v>
      </c>
    </row>
    <row r="861" spans="1:17" ht="15.75" thickBot="1">
      <c r="A861">
        <v>307732</v>
      </c>
      <c r="B861" s="125"/>
      <c r="C861" s="104"/>
      <c r="D861" s="146" t="s">
        <v>468</v>
      </c>
      <c r="E861" s="146"/>
      <c r="F861" s="146"/>
      <c r="G861" s="146"/>
      <c r="H861" s="146"/>
      <c r="I861" s="104"/>
      <c r="J861" s="130">
        <v>0.1043</v>
      </c>
      <c r="K861" s="494"/>
      <c r="L861" s="492"/>
      <c r="M861" s="492"/>
      <c r="N861" s="496"/>
      <c r="O861" s="493"/>
      <c r="P861" s="493"/>
      <c r="Q861" s="491"/>
    </row>
    <row r="862" spans="1:17" ht="15.75" thickBot="1">
      <c r="A862">
        <v>307732</v>
      </c>
      <c r="B862" s="148" t="s">
        <v>469</v>
      </c>
      <c r="C862" s="146"/>
      <c r="D862" s="146" t="s">
        <v>212</v>
      </c>
      <c r="E862" s="146" t="s">
        <v>436</v>
      </c>
      <c r="F862" s="146" t="s">
        <v>470</v>
      </c>
      <c r="G862" s="146"/>
      <c r="H862" s="146"/>
      <c r="I862" s="239"/>
      <c r="J862" s="147" t="s">
        <v>449</v>
      </c>
      <c r="K862" s="494"/>
      <c r="L862" s="492"/>
      <c r="M862" s="492"/>
      <c r="N862" s="496"/>
      <c r="O862" s="493"/>
      <c r="P862" s="493"/>
      <c r="Q862" s="491"/>
    </row>
    <row r="863" spans="1:17" ht="15.75" thickBot="1">
      <c r="A863">
        <v>307732</v>
      </c>
      <c r="B863" s="148"/>
      <c r="C863" s="146"/>
      <c r="D863" s="146"/>
      <c r="E863" s="146"/>
      <c r="F863" s="103" t="s">
        <v>471</v>
      </c>
      <c r="G863" s="103" t="s">
        <v>472</v>
      </c>
      <c r="H863" s="103" t="s">
        <v>473</v>
      </c>
      <c r="I863" s="104"/>
      <c r="J863" s="147"/>
      <c r="K863" s="494"/>
      <c r="L863" s="492"/>
      <c r="M863" s="492"/>
      <c r="N863" s="496"/>
      <c r="O863" s="493"/>
      <c r="P863" s="493"/>
      <c r="Q863" s="491"/>
    </row>
    <row r="864" spans="1:17">
      <c r="A864">
        <v>307732</v>
      </c>
      <c r="B864" s="119" t="s">
        <v>683</v>
      </c>
      <c r="C864" s="120" t="s">
        <v>685</v>
      </c>
      <c r="D864" s="121">
        <v>3.2000000000000002E-3</v>
      </c>
      <c r="E864" s="128" t="s">
        <v>228</v>
      </c>
      <c r="F864" s="128" t="s">
        <v>477</v>
      </c>
      <c r="G864" s="128" t="s">
        <v>478</v>
      </c>
      <c r="H864" s="128" t="s">
        <v>479</v>
      </c>
      <c r="J864" s="111"/>
      <c r="K864" s="494">
        <f>SUMIF('8. Orçamento Com Des.'!$A$6:$A$136,A864,'8. Orçamento Com Des.'!$D$6:$D$136)</f>
        <v>184.5</v>
      </c>
      <c r="L864" s="168">
        <f>D864*'3. DMT'!$V$2</f>
        <v>0.52800000000000002</v>
      </c>
      <c r="M864" s="168">
        <f>K864*L864</f>
        <v>97.416000000000011</v>
      </c>
      <c r="N864" s="496" t="str">
        <f>H864</f>
        <v>5914479</v>
      </c>
      <c r="O864" s="493">
        <f>W53</f>
        <v>0.71055406565114776</v>
      </c>
      <c r="P864" s="493"/>
      <c r="Q864" s="491"/>
    </row>
    <row r="865" spans="1:18">
      <c r="A865">
        <v>307732</v>
      </c>
      <c r="B865" s="129"/>
      <c r="D865" s="145" t="s">
        <v>480</v>
      </c>
      <c r="E865" s="145"/>
      <c r="F865" s="145"/>
      <c r="G865" s="145"/>
      <c r="H865" s="145"/>
      <c r="J865" s="111"/>
      <c r="K865" s="494"/>
      <c r="L865" s="492"/>
      <c r="M865" s="492"/>
      <c r="N865" s="496"/>
      <c r="O865" s="493"/>
      <c r="P865" s="493"/>
      <c r="Q865" s="491"/>
    </row>
    <row r="866" spans="1:18" ht="15.75" thickBot="1">
      <c r="A866">
        <v>307732</v>
      </c>
      <c r="B866" s="125"/>
      <c r="C866" s="104"/>
      <c r="D866" s="104"/>
      <c r="E866" s="104"/>
      <c r="F866" s="146" t="s">
        <v>481</v>
      </c>
      <c r="G866" s="146"/>
      <c r="H866" s="146"/>
      <c r="I866" s="104"/>
      <c r="J866" s="134">
        <f>J858+J861</f>
        <v>118.82051666666666</v>
      </c>
      <c r="K866" s="178"/>
      <c r="L866" s="179"/>
      <c r="M866" s="179"/>
      <c r="N866" s="179"/>
      <c r="O866" s="179"/>
      <c r="P866" s="180"/>
      <c r="R866" s="177">
        <f>ROUND((SUM(Q847:Q865)/K845),2)</f>
        <v>118.82</v>
      </c>
    </row>
    <row r="867" spans="1:18" ht="15.75" thickBot="1">
      <c r="A867" s="157"/>
      <c r="B867" s="157"/>
      <c r="C867" s="157"/>
      <c r="D867" s="157"/>
      <c r="E867" s="157"/>
      <c r="F867" s="157"/>
      <c r="G867" s="157"/>
      <c r="H867" s="157"/>
      <c r="I867" s="157"/>
      <c r="J867" s="157"/>
      <c r="R867" s="101">
        <f>SUM(Q845:Q865)</f>
        <v>21922.424438999999</v>
      </c>
    </row>
    <row r="868" spans="1:18" ht="15.75">
      <c r="A868" s="15" t="s">
        <v>352</v>
      </c>
      <c r="B868" s="205" t="s">
        <v>400</v>
      </c>
      <c r="C868" s="206"/>
      <c r="D868" s="206"/>
      <c r="E868" s="395">
        <v>45748</v>
      </c>
      <c r="F868" s="206"/>
      <c r="G868" s="206"/>
      <c r="H868" s="207" t="s">
        <v>401</v>
      </c>
      <c r="I868" s="208">
        <v>1</v>
      </c>
      <c r="J868" s="209" t="s">
        <v>686</v>
      </c>
    </row>
    <row r="869" spans="1:18" ht="16.5" thickBot="1">
      <c r="A869" s="15" t="s">
        <v>352</v>
      </c>
      <c r="B869" s="210" t="s">
        <v>352</v>
      </c>
      <c r="C869" s="211" t="s">
        <v>687</v>
      </c>
      <c r="D869" s="211"/>
      <c r="E869" s="211"/>
      <c r="F869" s="211"/>
      <c r="G869" s="211"/>
      <c r="H869" s="211"/>
      <c r="I869" s="212" t="s">
        <v>404</v>
      </c>
      <c r="J869" s="213"/>
    </row>
    <row r="870" spans="1:18" ht="15.75" thickBot="1">
      <c r="A870" s="15" t="s">
        <v>352</v>
      </c>
      <c r="B870" s="214" t="s">
        <v>405</v>
      </c>
      <c r="C870" s="215"/>
      <c r="D870" s="215" t="s">
        <v>212</v>
      </c>
      <c r="E870" s="215" t="s">
        <v>406</v>
      </c>
      <c r="F870" s="215"/>
      <c r="G870" s="215" t="s">
        <v>407</v>
      </c>
      <c r="H870" s="215"/>
      <c r="I870" s="238"/>
      <c r="J870" s="241" t="s">
        <v>408</v>
      </c>
      <c r="K870" s="589" t="s">
        <v>276</v>
      </c>
      <c r="L870" s="590"/>
      <c r="M870" s="591"/>
      <c r="N870" s="592" t="s">
        <v>409</v>
      </c>
      <c r="O870" s="594" t="s">
        <v>410</v>
      </c>
      <c r="P870" s="595"/>
      <c r="Q870" s="598" t="s">
        <v>411</v>
      </c>
    </row>
    <row r="871" spans="1:18" ht="15.75" thickBot="1">
      <c r="A871" s="15" t="s">
        <v>352</v>
      </c>
      <c r="B871" s="526"/>
      <c r="C871" s="396"/>
      <c r="D871" s="396"/>
      <c r="E871" s="397" t="s">
        <v>412</v>
      </c>
      <c r="F871" s="397" t="s">
        <v>413</v>
      </c>
      <c r="G871" s="397" t="s">
        <v>414</v>
      </c>
      <c r="H871" s="397" t="s">
        <v>415</v>
      </c>
      <c r="I871" s="398"/>
      <c r="J871" s="399" t="s">
        <v>416</v>
      </c>
      <c r="K871" s="172" t="s">
        <v>417</v>
      </c>
      <c r="L871" s="600" t="s">
        <v>418</v>
      </c>
      <c r="M871" s="601"/>
      <c r="N871" s="593"/>
      <c r="O871" s="596"/>
      <c r="P871" s="597"/>
      <c r="Q871" s="599"/>
    </row>
    <row r="872" spans="1:18">
      <c r="A872" s="15" t="s">
        <v>352</v>
      </c>
      <c r="B872" s="219" t="s">
        <v>688</v>
      </c>
      <c r="C872" s="459" t="s">
        <v>689</v>
      </c>
      <c r="D872" s="218">
        <f>4*440</f>
        <v>1760</v>
      </c>
      <c r="E872" s="218">
        <v>1</v>
      </c>
      <c r="F872" s="218">
        <v>0</v>
      </c>
      <c r="G872" s="123">
        <f>VLOOKUP(B872,'EQ - COM DES.'!$A$1:$K$538,10,FALSE)</f>
        <v>84.813000000000002</v>
      </c>
      <c r="H872" s="123">
        <f>VLOOKUP(B872,'EQ - COM DES.'!$A$1:$K$538,11,FALSE)</f>
        <v>58.059800000000003</v>
      </c>
      <c r="I872" s="218"/>
      <c r="J872" s="124">
        <f>ROUND((D872*E872*G872)+(D872*F872*H872),4)</f>
        <v>149270.88</v>
      </c>
      <c r="K872" s="494">
        <f>SUMIF('8. Orçamento Com Des.'!$A$6:$A$136,A872,'8. Orçamento Com Des.'!$D$6:$D$136)</f>
        <v>1</v>
      </c>
      <c r="L872" s="492">
        <f>(D872*E872)</f>
        <v>1760</v>
      </c>
      <c r="M872" s="492">
        <f>(D872*F872)</f>
        <v>0</v>
      </c>
      <c r="N872" s="496" t="str">
        <f>B872</f>
        <v>E9055</v>
      </c>
      <c r="O872" s="493">
        <f>(G872/$I$868)</f>
        <v>84.813000000000002</v>
      </c>
      <c r="P872" s="493">
        <f>(H872/$I$868)</f>
        <v>58.059800000000003</v>
      </c>
      <c r="Q872" s="491">
        <f>K872*((L872*O872)+(M872*P872))</f>
        <v>149270.88</v>
      </c>
    </row>
    <row r="873" spans="1:18">
      <c r="A873" s="15" t="s">
        <v>352</v>
      </c>
      <c r="B873" s="219" t="s">
        <v>690</v>
      </c>
      <c r="C873" s="459" t="s">
        <v>691</v>
      </c>
      <c r="D873" s="218">
        <v>440</v>
      </c>
      <c r="E873" s="218">
        <v>1</v>
      </c>
      <c r="F873" s="218">
        <v>0</v>
      </c>
      <c r="G873" s="123">
        <f>VLOOKUP(B873,'EQ - COM DES.'!$A$1:$K$538,10,FALSE)</f>
        <v>43.799500000000002</v>
      </c>
      <c r="H873" s="123">
        <f>VLOOKUP(B873,'EQ - COM DES.'!$A$1:$K$538,11,FALSE)</f>
        <v>35.304600000000001</v>
      </c>
      <c r="I873" s="218"/>
      <c r="J873" s="124">
        <f>ROUND((D873*E873*G873)+(D873*F873*H873),4)</f>
        <v>19271.78</v>
      </c>
      <c r="K873" s="494">
        <f>SUMIF('8. Orçamento Com Des.'!$A$6:$A$136,A873,'8. Orçamento Com Des.'!$D$6:$D$136)</f>
        <v>1</v>
      </c>
      <c r="L873" s="492">
        <f t="shared" ref="L873:L876" si="79">(D873*E873)</f>
        <v>440</v>
      </c>
      <c r="M873" s="492">
        <f t="shared" ref="M873:M876" si="80">(D873*F873)</f>
        <v>0</v>
      </c>
      <c r="N873" s="496" t="str">
        <f t="shared" ref="N873:N876" si="81">B873</f>
        <v>E9058</v>
      </c>
      <c r="O873" s="493">
        <f t="shared" ref="O873:O876" si="82">(G873/$I$868)</f>
        <v>43.799500000000002</v>
      </c>
      <c r="P873" s="493">
        <f t="shared" ref="P873:P876" si="83">(H873/$I$868)</f>
        <v>35.304600000000001</v>
      </c>
      <c r="Q873" s="491">
        <f t="shared" ref="Q873:Q876" si="84">K873*((L873*O873)+(M873*P873))</f>
        <v>19271.780000000002</v>
      </c>
    </row>
    <row r="874" spans="1:18">
      <c r="A874" s="15" t="s">
        <v>352</v>
      </c>
      <c r="B874" s="219" t="s">
        <v>692</v>
      </c>
      <c r="C874" s="459" t="s">
        <v>693</v>
      </c>
      <c r="D874" s="218">
        <v>440</v>
      </c>
      <c r="E874" s="218">
        <v>0.5</v>
      </c>
      <c r="F874" s="218">
        <v>0.5</v>
      </c>
      <c r="G874" s="123">
        <f>VLOOKUP(B874,'EQ - COM DES.'!$A$1:$K$538,10,FALSE)</f>
        <v>344.68729999999999</v>
      </c>
      <c r="H874" s="123">
        <f>VLOOKUP(B874,'EQ - COM DES.'!$A$1:$K$538,11,FALSE)</f>
        <v>50.240099999999998</v>
      </c>
      <c r="I874" s="218"/>
      <c r="J874" s="124">
        <f>ROUND((D874*E874*G874)+(D874*F874*H874),4)</f>
        <v>86884.028000000006</v>
      </c>
      <c r="K874" s="494">
        <f>SUMIF('8. Orçamento Com Des.'!$A$6:$A$136,A874,'8. Orçamento Com Des.'!$D$6:$D$136)</f>
        <v>1</v>
      </c>
      <c r="L874" s="492">
        <f t="shared" si="79"/>
        <v>220</v>
      </c>
      <c r="M874" s="492">
        <f t="shared" si="80"/>
        <v>220</v>
      </c>
      <c r="N874" s="496" t="str">
        <f t="shared" si="81"/>
        <v>E9601</v>
      </c>
      <c r="O874" s="493">
        <f t="shared" si="82"/>
        <v>344.68729999999999</v>
      </c>
      <c r="P874" s="493">
        <f t="shared" si="83"/>
        <v>50.240099999999998</v>
      </c>
      <c r="Q874" s="491">
        <f t="shared" si="84"/>
        <v>86884.028000000006</v>
      </c>
    </row>
    <row r="875" spans="1:18">
      <c r="A875" s="15" t="s">
        <v>352</v>
      </c>
      <c r="B875" s="219" t="s">
        <v>694</v>
      </c>
      <c r="C875" s="459" t="s">
        <v>695</v>
      </c>
      <c r="D875" s="218">
        <v>440</v>
      </c>
      <c r="E875" s="218">
        <v>0.5</v>
      </c>
      <c r="F875" s="218">
        <v>0.5</v>
      </c>
      <c r="G875" s="123">
        <f>VLOOKUP(B875,'EQ - COM DES.'!$A$1:$K$538,10,FALSE)</f>
        <v>408.58249999999998</v>
      </c>
      <c r="H875" s="123">
        <f>VLOOKUP(B875,'EQ - COM DES.'!$A$1:$K$538,11,FALSE)</f>
        <v>168.4992</v>
      </c>
      <c r="I875" s="218"/>
      <c r="J875" s="124">
        <f>ROUND((D875*E875*G875)+(D875*F875*H875),4)</f>
        <v>126957.974</v>
      </c>
      <c r="K875" s="494">
        <f>SUMIF('8. Orçamento Com Des.'!$A$6:$A$136,A875,'8. Orçamento Com Des.'!$D$6:$D$136)</f>
        <v>1</v>
      </c>
      <c r="L875" s="492">
        <f t="shared" si="79"/>
        <v>220</v>
      </c>
      <c r="M875" s="492">
        <f t="shared" si="80"/>
        <v>220</v>
      </c>
      <c r="N875" s="496" t="str">
        <f t="shared" si="81"/>
        <v>E9603</v>
      </c>
      <c r="O875" s="493">
        <f t="shared" si="82"/>
        <v>408.58249999999998</v>
      </c>
      <c r="P875" s="493">
        <f t="shared" si="83"/>
        <v>168.4992</v>
      </c>
      <c r="Q875" s="491">
        <f t="shared" si="84"/>
        <v>126957.97399999999</v>
      </c>
    </row>
    <row r="876" spans="1:18">
      <c r="A876" s="15" t="s">
        <v>352</v>
      </c>
      <c r="B876" s="219" t="s">
        <v>696</v>
      </c>
      <c r="C876" s="459" t="s">
        <v>697</v>
      </c>
      <c r="D876" s="218">
        <v>440</v>
      </c>
      <c r="E876" s="218">
        <v>1</v>
      </c>
      <c r="F876" s="218">
        <v>0</v>
      </c>
      <c r="G876" s="123">
        <f>VLOOKUP(B876,'EQ - COM DES.'!$A$1:$K$538,10,FALSE)</f>
        <v>231.03309999999999</v>
      </c>
      <c r="H876" s="123">
        <f>VLOOKUP(B876,'EQ - COM DES.'!$A$1:$K$538,11,FALSE)</f>
        <v>46.359200000000001</v>
      </c>
      <c r="I876" s="218"/>
      <c r="J876" s="124">
        <f>ROUND((D876*E876*G876)+(D876*F876*H876),4)</f>
        <v>101654.564</v>
      </c>
      <c r="K876" s="494">
        <f>SUMIF('8. Orçamento Com Des.'!$A$6:$A$136,A876,'8. Orçamento Com Des.'!$D$6:$D$136)</f>
        <v>1</v>
      </c>
      <c r="L876" s="492">
        <f t="shared" si="79"/>
        <v>440</v>
      </c>
      <c r="M876" s="492">
        <f t="shared" si="80"/>
        <v>0</v>
      </c>
      <c r="N876" s="496" t="str">
        <f t="shared" si="81"/>
        <v>E9671</v>
      </c>
      <c r="O876" s="493">
        <f t="shared" si="82"/>
        <v>231.03309999999999</v>
      </c>
      <c r="P876" s="493">
        <f t="shared" si="83"/>
        <v>46.359200000000001</v>
      </c>
      <c r="Q876" s="491">
        <f t="shared" si="84"/>
        <v>101654.564</v>
      </c>
    </row>
    <row r="877" spans="1:18" ht="15.75" thickBot="1">
      <c r="A877" s="15" t="s">
        <v>352</v>
      </c>
      <c r="B877" s="220"/>
      <c r="C877" s="221"/>
      <c r="D877" s="221"/>
      <c r="E877" s="215" t="s">
        <v>433</v>
      </c>
      <c r="F877" s="215"/>
      <c r="G877" s="215"/>
      <c r="H877" s="215"/>
      <c r="I877" s="221"/>
      <c r="J877" s="222">
        <f>SUM(J872:J876)</f>
        <v>484039.22600000002</v>
      </c>
      <c r="K877" s="494">
        <f>SUMIF('8. Orçamento Com Des.'!$A$6:$A$136,A877,'8. Orçamento Com Des.'!$D$6:$D$136)</f>
        <v>1</v>
      </c>
      <c r="L877" s="492"/>
      <c r="M877" s="492"/>
      <c r="N877" s="496"/>
      <c r="O877" s="493"/>
      <c r="P877" s="493"/>
      <c r="Q877" s="491"/>
    </row>
    <row r="878" spans="1:18" ht="15.75" thickBot="1">
      <c r="A878" s="15" t="s">
        <v>352</v>
      </c>
      <c r="B878" s="223" t="s">
        <v>435</v>
      </c>
      <c r="C878" s="221"/>
      <c r="D878" s="224" t="s">
        <v>212</v>
      </c>
      <c r="E878" s="224" t="s">
        <v>436</v>
      </c>
      <c r="F878" s="221"/>
      <c r="G878" s="224" t="s">
        <v>407</v>
      </c>
      <c r="H878" s="215" t="s">
        <v>437</v>
      </c>
      <c r="I878" s="215"/>
      <c r="J878" s="225"/>
      <c r="K878" s="494">
        <f>SUMIF('8. Orçamento Com Des.'!$A$6:$A$136,A878,'8. Orçamento Com Des.'!$D$6:$D$136)</f>
        <v>1</v>
      </c>
      <c r="L878" s="492"/>
      <c r="M878" s="492"/>
      <c r="N878" s="496"/>
      <c r="O878" s="493"/>
      <c r="P878" s="493"/>
      <c r="Q878" s="491"/>
    </row>
    <row r="879" spans="1:18">
      <c r="A879" s="15" t="s">
        <v>352</v>
      </c>
      <c r="B879" s="527" t="s">
        <v>698</v>
      </c>
      <c r="C879" s="528" t="s">
        <v>699</v>
      </c>
      <c r="D879" s="398">
        <v>440</v>
      </c>
      <c r="E879" s="398" t="s">
        <v>222</v>
      </c>
      <c r="F879" s="398"/>
      <c r="G879" s="123">
        <f>VLOOKUP(B879,'MO - COM DES.'!$A$1:$G$106,6,FALSE)</f>
        <v>31.896100000000001</v>
      </c>
      <c r="H879" s="400"/>
      <c r="I879" s="400"/>
      <c r="J879" s="401">
        <f>ROUND(D879*G879,4)</f>
        <v>14034.284</v>
      </c>
      <c r="K879" s="494">
        <f>SUMIF('8. Orçamento Com Des.'!$A$6:$A$136,A879,'8. Orçamento Com Des.'!$D$6:$D$136)</f>
        <v>1</v>
      </c>
      <c r="L879" s="492">
        <f t="shared" ref="L879" si="85">D879</f>
        <v>440</v>
      </c>
      <c r="M879" s="492"/>
      <c r="N879" s="496" t="str">
        <f t="shared" ref="N879" si="86">B879</f>
        <v>P9807</v>
      </c>
      <c r="O879" s="493">
        <f t="shared" ref="O879" si="87">(G879/$I$868)</f>
        <v>31.896100000000001</v>
      </c>
      <c r="P879" s="493"/>
      <c r="Q879" s="491">
        <f t="shared" ref="Q879" si="88">K879*((L879*O879)+(M879*P879))</f>
        <v>14034.284</v>
      </c>
    </row>
    <row r="880" spans="1:18">
      <c r="A880" s="15" t="s">
        <v>352</v>
      </c>
      <c r="B880" s="226"/>
      <c r="C880" s="216"/>
      <c r="D880" s="217" t="s">
        <v>440</v>
      </c>
      <c r="E880" s="217"/>
      <c r="F880" s="217"/>
      <c r="G880" s="217"/>
      <c r="H880" s="217"/>
      <c r="I880" s="216"/>
      <c r="J880" s="227">
        <f>J879</f>
        <v>14034.284</v>
      </c>
      <c r="K880" s="494"/>
      <c r="L880" s="492"/>
      <c r="M880" s="492"/>
      <c r="N880" s="496"/>
      <c r="O880" s="493"/>
      <c r="P880" s="493"/>
      <c r="Q880" s="491"/>
    </row>
    <row r="881" spans="1:18" ht="15.75" thickBot="1">
      <c r="A881" s="15" t="s">
        <v>352</v>
      </c>
      <c r="B881" s="220"/>
      <c r="C881" s="221"/>
      <c r="D881" s="215" t="s">
        <v>442</v>
      </c>
      <c r="E881" s="215"/>
      <c r="F881" s="215"/>
      <c r="G881" s="215"/>
      <c r="H881" s="215"/>
      <c r="I881" s="221"/>
      <c r="J881" s="228">
        <f>J877+J880</f>
        <v>498073.51</v>
      </c>
      <c r="K881" s="494"/>
      <c r="L881" s="492"/>
      <c r="M881" s="492"/>
      <c r="N881" s="496"/>
      <c r="O881" s="493"/>
      <c r="P881" s="493"/>
      <c r="Q881" s="491"/>
    </row>
    <row r="882" spans="1:18">
      <c r="A882" s="15" t="s">
        <v>352</v>
      </c>
      <c r="B882" s="226"/>
      <c r="C882" s="216"/>
      <c r="D882" s="217" t="s">
        <v>444</v>
      </c>
      <c r="E882" s="217"/>
      <c r="F882" s="217"/>
      <c r="G882" s="217"/>
      <c r="H882" s="217"/>
      <c r="I882" s="216"/>
      <c r="J882" s="529">
        <f>J881/I868</f>
        <v>498073.51</v>
      </c>
      <c r="K882" s="494"/>
      <c r="L882" s="492"/>
      <c r="M882" s="492"/>
      <c r="N882" s="496"/>
      <c r="O882" s="493"/>
      <c r="P882" s="493"/>
      <c r="Q882" s="491"/>
    </row>
    <row r="883" spans="1:18">
      <c r="A883" s="15" t="s">
        <v>352</v>
      </c>
      <c r="B883" s="226"/>
      <c r="C883" s="216"/>
      <c r="D883" s="216"/>
      <c r="E883" s="216"/>
      <c r="F883" s="216"/>
      <c r="G883" s="216"/>
      <c r="H883" s="229" t="s">
        <v>445</v>
      </c>
      <c r="I883" s="216"/>
      <c r="J883" s="230" t="s">
        <v>377</v>
      </c>
      <c r="K883" s="494"/>
      <c r="L883" s="492"/>
      <c r="M883" s="492"/>
      <c r="N883" s="496"/>
      <c r="O883" s="493"/>
      <c r="P883" s="493"/>
      <c r="Q883" s="491"/>
    </row>
    <row r="884" spans="1:18" ht="15.75" thickBot="1">
      <c r="A884" s="15" t="s">
        <v>352</v>
      </c>
      <c r="B884" s="220"/>
      <c r="C884" s="221"/>
      <c r="D884" s="221"/>
      <c r="E884" s="221"/>
      <c r="F884" s="221"/>
      <c r="G884" s="221"/>
      <c r="H884" s="231" t="s">
        <v>446</v>
      </c>
      <c r="I884" s="221"/>
      <c r="J884" s="228" t="s">
        <v>377</v>
      </c>
      <c r="K884" s="494"/>
      <c r="L884" s="492"/>
      <c r="M884" s="492"/>
      <c r="N884" s="496"/>
      <c r="O884" s="493"/>
      <c r="P884" s="493"/>
      <c r="Q884" s="491"/>
    </row>
    <row r="885" spans="1:18" ht="15.75" thickBot="1">
      <c r="A885" s="15" t="s">
        <v>352</v>
      </c>
      <c r="B885" s="223" t="s">
        <v>447</v>
      </c>
      <c r="C885" s="221"/>
      <c r="D885" s="224" t="s">
        <v>212</v>
      </c>
      <c r="E885" s="224" t="s">
        <v>436</v>
      </c>
      <c r="F885" s="221"/>
      <c r="G885" s="224" t="s">
        <v>448</v>
      </c>
      <c r="H885" s="215" t="s">
        <v>449</v>
      </c>
      <c r="I885" s="215"/>
      <c r="J885" s="225"/>
      <c r="K885" s="494"/>
      <c r="L885" s="492"/>
      <c r="M885" s="492"/>
      <c r="N885" s="496"/>
      <c r="O885" s="493"/>
      <c r="P885" s="493"/>
      <c r="Q885" s="491"/>
    </row>
    <row r="886" spans="1:18">
      <c r="A886" s="15" t="s">
        <v>352</v>
      </c>
      <c r="B886" s="232"/>
      <c r="C886" s="233"/>
      <c r="D886" s="234"/>
      <c r="E886" s="218"/>
      <c r="F886" s="216"/>
      <c r="G886" s="235"/>
      <c r="H886" s="216"/>
      <c r="I886" s="216"/>
      <c r="J886" s="227"/>
      <c r="K886" s="494"/>
      <c r="L886" s="492"/>
      <c r="M886" s="492"/>
      <c r="N886" s="496"/>
      <c r="O886" s="493"/>
      <c r="P886" s="493"/>
      <c r="Q886" s="491"/>
    </row>
    <row r="887" spans="1:18" ht="15.75" thickBot="1">
      <c r="A887" s="15" t="s">
        <v>352</v>
      </c>
      <c r="B887" s="220"/>
      <c r="C887" s="221"/>
      <c r="D887" s="215" t="s">
        <v>459</v>
      </c>
      <c r="E887" s="215"/>
      <c r="F887" s="215"/>
      <c r="G887" s="215"/>
      <c r="H887" s="215"/>
      <c r="I887" s="221"/>
      <c r="J887" s="222">
        <f>J886</f>
        <v>0</v>
      </c>
      <c r="K887" s="494"/>
      <c r="L887" s="492"/>
      <c r="M887" s="492"/>
      <c r="N887" s="496"/>
      <c r="O887" s="493"/>
      <c r="P887" s="493"/>
      <c r="Q887" s="491"/>
    </row>
    <row r="888" spans="1:18" ht="15.75" thickBot="1">
      <c r="A888" s="15" t="s">
        <v>352</v>
      </c>
      <c r="B888" s="223" t="s">
        <v>460</v>
      </c>
      <c r="C888" s="221"/>
      <c r="D888" s="224" t="s">
        <v>212</v>
      </c>
      <c r="E888" s="224" t="s">
        <v>436</v>
      </c>
      <c r="F888" s="221"/>
      <c r="G888" s="224" t="s">
        <v>449</v>
      </c>
      <c r="H888" s="215" t="s">
        <v>449</v>
      </c>
      <c r="I888" s="215"/>
      <c r="J888" s="225"/>
      <c r="K888" s="494"/>
      <c r="L888" s="492"/>
      <c r="M888" s="492"/>
      <c r="N888" s="496"/>
      <c r="O888" s="493"/>
      <c r="P888" s="493"/>
      <c r="Q888" s="491"/>
    </row>
    <row r="889" spans="1:18" ht="15.75" thickBot="1">
      <c r="A889" s="15" t="s">
        <v>352</v>
      </c>
      <c r="B889" s="220"/>
      <c r="C889" s="221"/>
      <c r="D889" s="215" t="s">
        <v>461</v>
      </c>
      <c r="E889" s="215"/>
      <c r="F889" s="215"/>
      <c r="G889" s="215"/>
      <c r="H889" s="215"/>
      <c r="I889" s="221"/>
      <c r="J889" s="222"/>
      <c r="K889" s="494"/>
      <c r="L889" s="492"/>
      <c r="M889" s="492"/>
      <c r="N889" s="496"/>
      <c r="O889" s="493"/>
      <c r="P889" s="493"/>
      <c r="Q889" s="491"/>
    </row>
    <row r="890" spans="1:18" ht="15.75" thickBot="1">
      <c r="A890" s="15" t="s">
        <v>352</v>
      </c>
      <c r="B890" s="220"/>
      <c r="C890" s="221"/>
      <c r="D890" s="221"/>
      <c r="E890" s="221"/>
      <c r="F890" s="221"/>
      <c r="G890" s="221"/>
      <c r="H890" s="231" t="s">
        <v>462</v>
      </c>
      <c r="I890" s="221"/>
      <c r="J890" s="228">
        <f>J882+J887</f>
        <v>498073.51</v>
      </c>
      <c r="K890" s="494"/>
      <c r="L890" s="492"/>
      <c r="M890" s="492"/>
      <c r="N890" s="496"/>
      <c r="O890" s="493"/>
      <c r="P890" s="493"/>
      <c r="Q890" s="491"/>
    </row>
    <row r="891" spans="1:18" ht="15.75" thickBot="1">
      <c r="A891" s="15" t="s">
        <v>352</v>
      </c>
      <c r="B891" s="223" t="s">
        <v>463</v>
      </c>
      <c r="C891" s="221"/>
      <c r="D891" s="224" t="s">
        <v>464</v>
      </c>
      <c r="E891" s="224" t="s">
        <v>212</v>
      </c>
      <c r="F891" s="224" t="s">
        <v>436</v>
      </c>
      <c r="G891" s="221"/>
      <c r="H891" s="231" t="s">
        <v>449</v>
      </c>
      <c r="I891" s="215" t="s">
        <v>449</v>
      </c>
      <c r="J891" s="225"/>
      <c r="K891" s="494"/>
      <c r="L891" s="492"/>
      <c r="M891" s="492"/>
      <c r="N891" s="496"/>
      <c r="O891" s="493"/>
      <c r="P891" s="493"/>
      <c r="Q891" s="491"/>
    </row>
    <row r="892" spans="1:18" ht="15.75" thickBot="1">
      <c r="A892" s="15" t="s">
        <v>352</v>
      </c>
      <c r="B892" s="220"/>
      <c r="C892" s="221"/>
      <c r="D892" s="215" t="s">
        <v>468</v>
      </c>
      <c r="E892" s="215"/>
      <c r="F892" s="215"/>
      <c r="G892" s="215"/>
      <c r="H892" s="215"/>
      <c r="I892" s="221"/>
      <c r="J892" s="228">
        <v>0</v>
      </c>
      <c r="K892" s="494"/>
      <c r="L892" s="492"/>
      <c r="M892" s="492"/>
      <c r="N892" s="496"/>
      <c r="O892" s="493"/>
      <c r="P892" s="493"/>
      <c r="Q892" s="491"/>
    </row>
    <row r="893" spans="1:18" ht="15.75" thickBot="1">
      <c r="A893" s="15" t="s">
        <v>352</v>
      </c>
      <c r="B893" s="214" t="s">
        <v>469</v>
      </c>
      <c r="C893" s="215"/>
      <c r="D893" s="215" t="s">
        <v>212</v>
      </c>
      <c r="E893" s="215" t="s">
        <v>436</v>
      </c>
      <c r="F893" s="215" t="s">
        <v>470</v>
      </c>
      <c r="G893" s="215"/>
      <c r="H893" s="215"/>
      <c r="I893" s="238"/>
      <c r="J893" s="225" t="s">
        <v>449</v>
      </c>
      <c r="K893" s="494"/>
      <c r="L893" s="492"/>
      <c r="M893" s="492"/>
      <c r="N893" s="496"/>
      <c r="O893" s="493"/>
      <c r="P893" s="493"/>
      <c r="Q893" s="491"/>
    </row>
    <row r="894" spans="1:18" ht="15.75" thickBot="1">
      <c r="A894" s="15" t="s">
        <v>352</v>
      </c>
      <c r="B894" s="214"/>
      <c r="C894" s="215"/>
      <c r="D894" s="215"/>
      <c r="E894" s="215"/>
      <c r="F894" s="224" t="s">
        <v>471</v>
      </c>
      <c r="G894" s="224" t="s">
        <v>472</v>
      </c>
      <c r="H894" s="224" t="s">
        <v>473</v>
      </c>
      <c r="I894" s="221"/>
      <c r="J894" s="225"/>
      <c r="K894" s="494"/>
      <c r="L894" s="168"/>
      <c r="M894" s="168"/>
      <c r="N894" s="496"/>
      <c r="O894" s="493"/>
      <c r="P894" s="493"/>
      <c r="Q894" s="491"/>
    </row>
    <row r="895" spans="1:18">
      <c r="A895" s="15" t="s">
        <v>352</v>
      </c>
      <c r="B895" s="226"/>
      <c r="C895" s="216"/>
      <c r="D895" s="217" t="s">
        <v>480</v>
      </c>
      <c r="E895" s="217"/>
      <c r="F895" s="217"/>
      <c r="G895" s="217"/>
      <c r="H895" s="217"/>
      <c r="I895" s="216"/>
      <c r="J895" s="236"/>
      <c r="K895" s="494"/>
      <c r="L895" s="492"/>
      <c r="M895" s="492"/>
      <c r="N895" s="496"/>
      <c r="O895" s="493"/>
      <c r="P895" s="493"/>
      <c r="Q895" s="491"/>
    </row>
    <row r="896" spans="1:18" ht="15.75" thickBot="1">
      <c r="A896" s="15" t="s">
        <v>352</v>
      </c>
      <c r="B896" s="220"/>
      <c r="C896" s="221"/>
      <c r="D896" s="221"/>
      <c r="E896" s="221"/>
      <c r="F896" s="215" t="s">
        <v>481</v>
      </c>
      <c r="G896" s="215"/>
      <c r="H896" s="215"/>
      <c r="I896" s="221"/>
      <c r="J896" s="237">
        <f>ROUND(J890+J892+J895,2)</f>
        <v>498073.51</v>
      </c>
      <c r="K896" s="178"/>
      <c r="L896" s="179"/>
      <c r="M896" s="179"/>
      <c r="N896" s="179"/>
      <c r="O896" s="179"/>
      <c r="P896" s="180"/>
      <c r="R896" s="177">
        <f>ROUND((SUM(Q872:Q895)/K872),2)</f>
        <v>498073.51</v>
      </c>
    </row>
    <row r="897" spans="1:18" ht="33" customHeight="1">
      <c r="B897" s="614" t="s">
        <v>700</v>
      </c>
      <c r="C897" s="614"/>
      <c r="D897" s="614"/>
      <c r="E897" s="614"/>
      <c r="F897" s="614"/>
      <c r="G897" s="614"/>
      <c r="H897" s="614"/>
      <c r="I897" s="614"/>
      <c r="J897" s="615"/>
      <c r="R897" s="101">
        <f>SUM(Q872:Q895)</f>
        <v>498073.51</v>
      </c>
    </row>
    <row r="898" spans="1:18" ht="15.75" thickBot="1">
      <c r="A898" s="157"/>
      <c r="B898" s="157"/>
      <c r="C898" s="157"/>
      <c r="D898" s="157"/>
      <c r="E898" s="157"/>
      <c r="F898" s="157"/>
      <c r="G898" s="157"/>
      <c r="H898" s="157"/>
      <c r="I898" s="157"/>
      <c r="J898" s="157"/>
      <c r="R898" s="101">
        <f>SUM(Q845:Q865)</f>
        <v>21922.424438999999</v>
      </c>
    </row>
    <row r="899" spans="1:18" ht="23.25" thickBot="1">
      <c r="A899">
        <v>307084</v>
      </c>
      <c r="B899" s="106" t="s">
        <v>395</v>
      </c>
      <c r="C899" s="107"/>
      <c r="D899" s="107"/>
      <c r="E899" s="107"/>
      <c r="F899" s="107"/>
      <c r="G899" s="107"/>
      <c r="H899" s="107"/>
      <c r="I899" s="107"/>
      <c r="J899" s="108" t="s">
        <v>396</v>
      </c>
    </row>
    <row r="900" spans="1:18" ht="18.75" thickTop="1">
      <c r="A900">
        <v>307084</v>
      </c>
      <c r="B900" s="109" t="s">
        <v>397</v>
      </c>
      <c r="E900" s="110" t="s">
        <v>398</v>
      </c>
      <c r="J900" s="111"/>
    </row>
    <row r="901" spans="1:18" ht="15.75">
      <c r="A901">
        <v>307084</v>
      </c>
      <c r="B901" s="112" t="s">
        <v>400</v>
      </c>
      <c r="E901" s="383">
        <v>45748</v>
      </c>
      <c r="H901" s="113" t="s">
        <v>401</v>
      </c>
      <c r="I901" s="114">
        <v>5</v>
      </c>
      <c r="J901" s="115" t="s">
        <v>346</v>
      </c>
    </row>
    <row r="902" spans="1:18" ht="51.75" customHeight="1" thickBot="1">
      <c r="A902">
        <v>307084</v>
      </c>
      <c r="B902" s="116">
        <v>307084</v>
      </c>
      <c r="C902" s="149" t="s">
        <v>701</v>
      </c>
      <c r="D902" s="149"/>
      <c r="E902" s="149"/>
      <c r="F902" s="149"/>
      <c r="G902" s="149"/>
      <c r="H902" s="149"/>
      <c r="I902" s="150" t="s">
        <v>404</v>
      </c>
      <c r="J902" s="151"/>
    </row>
    <row r="903" spans="1:18" ht="15.75" thickBot="1">
      <c r="A903">
        <v>307084</v>
      </c>
      <c r="B903" s="148" t="s">
        <v>405</v>
      </c>
      <c r="C903" s="146"/>
      <c r="D903" s="146" t="s">
        <v>212</v>
      </c>
      <c r="E903" s="146" t="s">
        <v>406</v>
      </c>
      <c r="F903" s="146"/>
      <c r="G903" s="146" t="s">
        <v>407</v>
      </c>
      <c r="H903" s="153"/>
      <c r="I903" s="239"/>
      <c r="J903" s="240" t="s">
        <v>408</v>
      </c>
      <c r="K903" s="589" t="s">
        <v>276</v>
      </c>
      <c r="L903" s="590"/>
      <c r="M903" s="591"/>
      <c r="N903" s="592" t="s">
        <v>409</v>
      </c>
      <c r="O903" s="594" t="s">
        <v>410</v>
      </c>
      <c r="P903" s="595"/>
      <c r="Q903" s="598" t="s">
        <v>411</v>
      </c>
    </row>
    <row r="904" spans="1:18" ht="15.75" thickBot="1">
      <c r="A904">
        <v>307084</v>
      </c>
      <c r="B904" s="148"/>
      <c r="C904" s="146"/>
      <c r="D904" s="146"/>
      <c r="E904" s="103" t="s">
        <v>412</v>
      </c>
      <c r="F904" s="103" t="s">
        <v>413</v>
      </c>
      <c r="G904" s="103" t="s">
        <v>414</v>
      </c>
      <c r="H904" s="103" t="s">
        <v>415</v>
      </c>
      <c r="I904" s="104"/>
      <c r="J904" s="118" t="s">
        <v>416</v>
      </c>
      <c r="K904" s="172" t="s">
        <v>417</v>
      </c>
      <c r="L904" s="600" t="s">
        <v>418</v>
      </c>
      <c r="M904" s="601"/>
      <c r="N904" s="593"/>
      <c r="O904" s="596"/>
      <c r="P904" s="597"/>
      <c r="Q904" s="599"/>
    </row>
    <row r="905" spans="1:18">
      <c r="A905">
        <v>307084</v>
      </c>
      <c r="B905" s="119" t="s">
        <v>498</v>
      </c>
      <c r="C905" s="120" t="s">
        <v>499</v>
      </c>
      <c r="D905" s="121">
        <v>0.60241</v>
      </c>
      <c r="E905" s="122">
        <v>1</v>
      </c>
      <c r="F905" s="122">
        <v>0</v>
      </c>
      <c r="G905" s="123">
        <f>VLOOKUP(B905,'EQ - COM DES.'!$A$1:$K$538,10,FALSE)</f>
        <v>11.0101</v>
      </c>
      <c r="H905" s="123">
        <f>VLOOKUP(B905,'EQ - COM DES.'!$A$1:$K$538,11,FALSE)</f>
        <v>0.50090000000000001</v>
      </c>
      <c r="J905" s="389">
        <f>ROUND((D905*E905*G905)+(D905*F905*H905),4)</f>
        <v>6.6326000000000001</v>
      </c>
      <c r="K905" s="494">
        <f>SUMIF('8. Orçamento Com Des.'!$A$6:$A$136,A905,'8. Orçamento Com Des.'!$D$6:$D$136)</f>
        <v>35.200000000000003</v>
      </c>
      <c r="L905" s="492">
        <f>(D905*E905)</f>
        <v>0.60241</v>
      </c>
      <c r="M905" s="492">
        <f>(D905*F905)</f>
        <v>0</v>
      </c>
      <c r="N905" s="496" t="str">
        <f>B905</f>
        <v>E9764</v>
      </c>
      <c r="O905" s="493">
        <f t="shared" ref="O905:P907" si="89">(G905/$I$901)</f>
        <v>2.2020200000000001</v>
      </c>
      <c r="P905" s="493">
        <f t="shared" si="89"/>
        <v>0.10018000000000001</v>
      </c>
      <c r="Q905" s="491">
        <f>K905*((L905*O905)+(M905*P905))</f>
        <v>46.693464160640005</v>
      </c>
    </row>
    <row r="906" spans="1:18">
      <c r="A906">
        <v>307084</v>
      </c>
      <c r="B906" s="119" t="s">
        <v>702</v>
      </c>
      <c r="C906" s="120" t="s">
        <v>703</v>
      </c>
      <c r="D906" s="121">
        <v>0.60241</v>
      </c>
      <c r="E906" s="122">
        <v>1</v>
      </c>
      <c r="F906" s="122">
        <v>0</v>
      </c>
      <c r="G906" s="123">
        <f>VLOOKUP(B906,'EQ - COM DES.'!$A$1:$K$538,10,FALSE)</f>
        <v>1.2972999999999999</v>
      </c>
      <c r="H906" s="123">
        <f>VLOOKUP(B906,'EQ - COM DES.'!$A$1:$K$538,11,FALSE)</f>
        <v>0.71589999999999998</v>
      </c>
      <c r="J906" s="389">
        <f>ROUND((D906*E906*G906)+(D906*F906*H906),4)</f>
        <v>0.78149999999999997</v>
      </c>
      <c r="K906" s="494">
        <f>SUMIF('8. Orçamento Com Des.'!$A$6:$A$136,A906,'8. Orçamento Com Des.'!$D$6:$D$136)</f>
        <v>35.200000000000003</v>
      </c>
      <c r="L906" s="492">
        <f>(D906*E906)</f>
        <v>0.60241</v>
      </c>
      <c r="M906" s="492">
        <f>(D906*F906)</f>
        <v>0</v>
      </c>
      <c r="N906" s="496" t="str">
        <f>B906</f>
        <v>E9675</v>
      </c>
      <c r="O906" s="493">
        <f t="shared" si="89"/>
        <v>0.25945999999999997</v>
      </c>
      <c r="P906" s="493">
        <f t="shared" si="89"/>
        <v>0.14318</v>
      </c>
      <c r="Q906" s="491">
        <f>K906*((L906*O906)+(M906*P906))</f>
        <v>5.5018057107199994</v>
      </c>
    </row>
    <row r="907" spans="1:18">
      <c r="A907">
        <v>307084</v>
      </c>
      <c r="B907" s="119" t="s">
        <v>704</v>
      </c>
      <c r="C907" s="120" t="s">
        <v>705</v>
      </c>
      <c r="D907" s="121">
        <v>0.12048</v>
      </c>
      <c r="E907" s="122">
        <v>1</v>
      </c>
      <c r="F907" s="122">
        <v>0</v>
      </c>
      <c r="G907" s="123">
        <f>VLOOKUP(B907,'EQ - COM DES.'!$A$1:$K$538,10,FALSE)</f>
        <v>22.6311</v>
      </c>
      <c r="H907" s="123">
        <f>VLOOKUP(B907,'EQ - COM DES.'!$A$1:$K$538,11,FALSE)</f>
        <v>2.0326</v>
      </c>
      <c r="J907" s="389">
        <f>ROUND((D907*E907*G907)+(D907*F907*H907),4)</f>
        <v>2.7265999999999999</v>
      </c>
      <c r="K907" s="494">
        <f>SUMIF('8. Orçamento Com Des.'!$A$6:$A$136,A907,'8. Orçamento Com Des.'!$D$6:$D$136)</f>
        <v>35.200000000000003</v>
      </c>
      <c r="L907" s="492">
        <f>(D907*E907)</f>
        <v>0.12048</v>
      </c>
      <c r="M907" s="492">
        <f>(D907*F907)</f>
        <v>0</v>
      </c>
      <c r="N907" s="496" t="str">
        <f>B907</f>
        <v>E9591</v>
      </c>
      <c r="O907" s="493">
        <f t="shared" si="89"/>
        <v>4.5262200000000004</v>
      </c>
      <c r="P907" s="493">
        <f t="shared" si="89"/>
        <v>0.40651999999999999</v>
      </c>
      <c r="Q907" s="491">
        <f>K907*((L907*O907)+(M907*P907))</f>
        <v>19.195228293120003</v>
      </c>
    </row>
    <row r="908" spans="1:18" ht="15.75" thickBot="1">
      <c r="A908">
        <v>307084</v>
      </c>
      <c r="B908" s="125"/>
      <c r="C908" s="104"/>
      <c r="D908" s="104"/>
      <c r="E908" s="104"/>
      <c r="F908" s="104"/>
      <c r="G908" s="104"/>
      <c r="H908" s="105" t="s">
        <v>433</v>
      </c>
      <c r="I908" s="104"/>
      <c r="J908" s="390">
        <f>SUM(J905:J907)</f>
        <v>10.140700000000001</v>
      </c>
      <c r="K908" s="494"/>
      <c r="L908" s="492"/>
      <c r="M908" s="492"/>
      <c r="N908" s="496"/>
      <c r="O908" s="493"/>
      <c r="P908" s="493"/>
      <c r="Q908" s="491"/>
    </row>
    <row r="909" spans="1:18" ht="15.75" thickBot="1">
      <c r="A909">
        <v>307084</v>
      </c>
      <c r="B909" s="127" t="s">
        <v>435</v>
      </c>
      <c r="C909" s="104"/>
      <c r="D909" s="103" t="s">
        <v>212</v>
      </c>
      <c r="E909" s="103" t="s">
        <v>436</v>
      </c>
      <c r="F909" s="104"/>
      <c r="G909" s="103" t="s">
        <v>407</v>
      </c>
      <c r="H909" s="146" t="s">
        <v>437</v>
      </c>
      <c r="I909" s="146"/>
      <c r="J909" s="391"/>
      <c r="K909" s="494"/>
      <c r="L909" s="492"/>
      <c r="M909" s="492"/>
      <c r="N909" s="496"/>
      <c r="O909" s="493"/>
      <c r="P909" s="493"/>
      <c r="Q909" s="491"/>
    </row>
    <row r="910" spans="1:18">
      <c r="A910">
        <v>307084</v>
      </c>
      <c r="B910" s="119" t="s">
        <v>654</v>
      </c>
      <c r="C910" s="120" t="s">
        <v>655</v>
      </c>
      <c r="D910" s="121">
        <v>1</v>
      </c>
      <c r="E910" s="128" t="s">
        <v>222</v>
      </c>
      <c r="G910" s="123">
        <f>VLOOKUP(B910,'MO - COM DES.'!$A$1:$G$106,6,FALSE)</f>
        <v>25.030899999999999</v>
      </c>
      <c r="J910" s="389">
        <f>ROUND(D910*G910,4)</f>
        <v>25.030899999999999</v>
      </c>
      <c r="K910" s="494">
        <f>SUMIF('8. Orçamento Com Des.'!$A$6:$A$136,A910,'8. Orçamento Com Des.'!$D$6:$D$136)</f>
        <v>35.200000000000003</v>
      </c>
      <c r="L910" s="492">
        <f>D910</f>
        <v>1</v>
      </c>
      <c r="M910" s="492"/>
      <c r="N910" s="496" t="str">
        <f>B910</f>
        <v>P9821</v>
      </c>
      <c r="O910" s="493">
        <f>(G910/$I$901)</f>
        <v>5.0061799999999996</v>
      </c>
      <c r="P910" s="493"/>
      <c r="Q910" s="491">
        <f>K910*((L910*O910)+(M910*P910))</f>
        <v>176.217536</v>
      </c>
    </row>
    <row r="911" spans="1:18">
      <c r="A911">
        <v>307084</v>
      </c>
      <c r="B911" s="119" t="s">
        <v>438</v>
      </c>
      <c r="C911" s="120" t="s">
        <v>439</v>
      </c>
      <c r="D911" s="121">
        <v>2</v>
      </c>
      <c r="E911" s="128" t="s">
        <v>222</v>
      </c>
      <c r="G911" s="123">
        <f>VLOOKUP(B911,'MO - COM DES.'!$A$1:$G$106,6,FALSE)</f>
        <v>20.818100000000001</v>
      </c>
      <c r="J911" s="389">
        <f>ROUND(D911*G911,4)</f>
        <v>41.636200000000002</v>
      </c>
      <c r="K911" s="494">
        <f>SUMIF('8. Orçamento Com Des.'!$A$6:$A$136,A911,'8. Orçamento Com Des.'!$D$6:$D$136)</f>
        <v>35.200000000000003</v>
      </c>
      <c r="L911" s="492">
        <f>D911</f>
        <v>2</v>
      </c>
      <c r="M911" s="492"/>
      <c r="N911" s="496" t="str">
        <f>B911</f>
        <v>P9824</v>
      </c>
      <c r="O911" s="493">
        <f>(G911/$I$901)</f>
        <v>4.1636199999999999</v>
      </c>
      <c r="P911" s="493"/>
      <c r="Q911" s="491">
        <f>K911*((L911*O911)+(M911*P911))</f>
        <v>293.11884800000001</v>
      </c>
    </row>
    <row r="912" spans="1:18">
      <c r="A912">
        <v>307084</v>
      </c>
      <c r="B912" s="129"/>
      <c r="D912" s="145" t="s">
        <v>440</v>
      </c>
      <c r="E912" s="145"/>
      <c r="F912" s="145"/>
      <c r="G912" s="145"/>
      <c r="H912" s="145"/>
      <c r="J912" s="392">
        <f>SUM(J910:J911)</f>
        <v>66.667100000000005</v>
      </c>
      <c r="K912" s="494"/>
      <c r="L912" s="492"/>
      <c r="M912" s="492"/>
      <c r="N912" s="496"/>
      <c r="O912" s="493"/>
      <c r="P912" s="493"/>
      <c r="Q912" s="491"/>
    </row>
    <row r="913" spans="1:17" ht="15.75" thickBot="1">
      <c r="A913">
        <v>307084</v>
      </c>
      <c r="B913" s="125"/>
      <c r="C913" s="104"/>
      <c r="D913" s="146" t="s">
        <v>442</v>
      </c>
      <c r="E913" s="146"/>
      <c r="F913" s="146"/>
      <c r="G913" s="146"/>
      <c r="H913" s="146"/>
      <c r="I913" s="104"/>
      <c r="J913" s="393">
        <f>J908+J912</f>
        <v>76.8078</v>
      </c>
      <c r="K913" s="494"/>
      <c r="L913" s="492"/>
      <c r="M913" s="492"/>
      <c r="N913" s="496"/>
      <c r="O913" s="493"/>
      <c r="P913" s="493"/>
      <c r="Q913" s="491"/>
    </row>
    <row r="914" spans="1:17">
      <c r="A914">
        <v>307084</v>
      </c>
      <c r="B914" s="129"/>
      <c r="D914" s="145" t="s">
        <v>444</v>
      </c>
      <c r="E914" s="145"/>
      <c r="F914" s="145"/>
      <c r="G914" s="145"/>
      <c r="H914" s="145"/>
      <c r="J914" s="394">
        <f>J913/I901</f>
        <v>15.361560000000001</v>
      </c>
      <c r="K914" s="494"/>
      <c r="L914" s="492"/>
      <c r="M914" s="492"/>
      <c r="N914" s="496"/>
      <c r="O914" s="493"/>
      <c r="P914" s="493"/>
      <c r="Q914" s="491"/>
    </row>
    <row r="915" spans="1:17">
      <c r="A915">
        <v>307084</v>
      </c>
      <c r="B915" s="129"/>
      <c r="H915" s="132" t="s">
        <v>445</v>
      </c>
      <c r="J915" s="394" t="s">
        <v>377</v>
      </c>
      <c r="K915" s="494"/>
      <c r="L915" s="492"/>
      <c r="M915" s="492"/>
      <c r="N915" s="496"/>
      <c r="O915" s="493"/>
      <c r="P915" s="493"/>
      <c r="Q915" s="491"/>
    </row>
    <row r="916" spans="1:17" ht="15.75" thickBot="1">
      <c r="A916">
        <v>307084</v>
      </c>
      <c r="B916" s="125"/>
      <c r="C916" s="104"/>
      <c r="D916" s="104"/>
      <c r="E916" s="104"/>
      <c r="F916" s="104"/>
      <c r="G916" s="104"/>
      <c r="H916" s="105" t="s">
        <v>446</v>
      </c>
      <c r="I916" s="104"/>
      <c r="J916" s="393" t="s">
        <v>377</v>
      </c>
      <c r="K916" s="494"/>
      <c r="L916" s="492"/>
      <c r="M916" s="492"/>
      <c r="N916" s="496"/>
      <c r="O916" s="493"/>
      <c r="P916" s="493"/>
      <c r="Q916" s="491"/>
    </row>
    <row r="917" spans="1:17" ht="15.75" thickBot="1">
      <c r="A917">
        <v>307084</v>
      </c>
      <c r="B917" s="127" t="s">
        <v>447</v>
      </c>
      <c r="C917" s="104"/>
      <c r="D917" s="103" t="s">
        <v>212</v>
      </c>
      <c r="E917" s="103" t="s">
        <v>436</v>
      </c>
      <c r="F917" s="104"/>
      <c r="G917" s="103" t="s">
        <v>448</v>
      </c>
      <c r="H917" s="146" t="s">
        <v>449</v>
      </c>
      <c r="I917" s="146"/>
      <c r="J917" s="391"/>
      <c r="K917" s="494"/>
      <c r="L917" s="492"/>
      <c r="M917" s="492"/>
      <c r="N917" s="496"/>
      <c r="O917" s="493"/>
      <c r="P917" s="493"/>
      <c r="Q917" s="491"/>
    </row>
    <row r="918" spans="1:17">
      <c r="A918">
        <v>307084</v>
      </c>
      <c r="B918" s="119" t="s">
        <v>706</v>
      </c>
      <c r="C918" s="120" t="s">
        <v>707</v>
      </c>
      <c r="D918" s="121">
        <v>2.4</v>
      </c>
      <c r="E918" s="128" t="s">
        <v>454</v>
      </c>
      <c r="G918" s="123">
        <f>VLOOKUP(B918,MATERIAL!$A$1:$D$1678,4,FALSE)</f>
        <v>7.6859999999999999</v>
      </c>
      <c r="J918" s="389">
        <f>ROUND(D918*G918,4)</f>
        <v>18.446400000000001</v>
      </c>
      <c r="K918" s="494">
        <f>SUMIF('8. Orçamento Com Des.'!$A$6:$A$136,A918,'8. Orçamento Com Des.'!$D$6:$D$136)</f>
        <v>35.200000000000003</v>
      </c>
      <c r="L918" s="492">
        <f>D918</f>
        <v>2.4</v>
      </c>
      <c r="M918" s="492"/>
      <c r="N918" s="496" t="str">
        <f>B918</f>
        <v>M1379</v>
      </c>
      <c r="O918" s="493">
        <f>G918</f>
        <v>7.6859999999999999</v>
      </c>
      <c r="P918" s="493"/>
      <c r="Q918" s="491">
        <f>K918*((L918*O918)+(M918*P918))</f>
        <v>649.31328000000008</v>
      </c>
    </row>
    <row r="919" spans="1:17">
      <c r="A919">
        <v>307084</v>
      </c>
      <c r="B919" s="119" t="s">
        <v>708</v>
      </c>
      <c r="C919" s="120" t="s">
        <v>709</v>
      </c>
      <c r="D919" s="121">
        <v>6.6699999999999997E-3</v>
      </c>
      <c r="E919" s="128" t="s">
        <v>335</v>
      </c>
      <c r="G919" s="123">
        <f>VLOOKUP(B919,MATERIAL!$A$1:$D$1678,4,FALSE)</f>
        <v>504.31799999999998</v>
      </c>
      <c r="J919" s="389">
        <f>ROUND(D919*G919,4)</f>
        <v>3.3637999999999999</v>
      </c>
      <c r="K919" s="494">
        <f>SUMIF('8. Orçamento Com Des.'!$A$6:$A$136,A919,'8. Orçamento Com Des.'!$D$6:$D$136)</f>
        <v>35.200000000000003</v>
      </c>
      <c r="L919" s="492">
        <f>D919</f>
        <v>6.6699999999999997E-3</v>
      </c>
      <c r="M919" s="492"/>
      <c r="N919" s="496" t="str">
        <f>B919</f>
        <v>M1385</v>
      </c>
      <c r="O919" s="493">
        <f>G919</f>
        <v>504.31799999999998</v>
      </c>
      <c r="P919" s="493"/>
      <c r="Q919" s="491">
        <f>K919*((L919*O919)+(M919*P919))</f>
        <v>118.405797312</v>
      </c>
    </row>
    <row r="920" spans="1:17">
      <c r="A920">
        <v>307084</v>
      </c>
      <c r="B920" s="119" t="s">
        <v>619</v>
      </c>
      <c r="C920" s="120" t="s">
        <v>620</v>
      </c>
      <c r="D920" s="121">
        <v>8.0000000000000004E-4</v>
      </c>
      <c r="E920" s="128" t="s">
        <v>335</v>
      </c>
      <c r="G920" s="123">
        <f>VLOOKUP(B920,MATERIAL!$A$1:$D$1678,4,FALSE)</f>
        <v>445.637</v>
      </c>
      <c r="J920" s="389">
        <f>ROUND(D920*G920,4)</f>
        <v>0.35649999999999998</v>
      </c>
      <c r="K920" s="494">
        <f>SUMIF('8. Orçamento Com Des.'!$A$6:$A$136,A920,'8. Orçamento Com Des.'!$D$6:$D$136)</f>
        <v>35.200000000000003</v>
      </c>
      <c r="L920" s="492">
        <f>D920</f>
        <v>8.0000000000000004E-4</v>
      </c>
      <c r="M920" s="492"/>
      <c r="N920" s="496" t="str">
        <f>B920</f>
        <v>M1391</v>
      </c>
      <c r="O920" s="493">
        <f>G920</f>
        <v>445.637</v>
      </c>
      <c r="P920" s="493"/>
      <c r="Q920" s="491">
        <f>K920*((L920*O920)+(M920*P920))</f>
        <v>12.549137920000002</v>
      </c>
    </row>
    <row r="921" spans="1:17" ht="15.75" thickBot="1">
      <c r="A921">
        <v>307084</v>
      </c>
      <c r="B921" s="125"/>
      <c r="C921" s="104"/>
      <c r="D921" s="146" t="s">
        <v>459</v>
      </c>
      <c r="E921" s="146"/>
      <c r="F921" s="146"/>
      <c r="G921" s="146"/>
      <c r="H921" s="146"/>
      <c r="I921" s="104"/>
      <c r="J921" s="390">
        <f>SUM(J918:J920)</f>
        <v>22.166700000000002</v>
      </c>
      <c r="K921" s="494"/>
      <c r="L921" s="492"/>
      <c r="M921" s="492"/>
      <c r="N921" s="496"/>
      <c r="O921" s="493"/>
      <c r="P921" s="493"/>
      <c r="Q921" s="491"/>
    </row>
    <row r="922" spans="1:17" ht="15.75" thickBot="1">
      <c r="A922">
        <v>307084</v>
      </c>
      <c r="B922" s="127" t="s">
        <v>460</v>
      </c>
      <c r="C922" s="104"/>
      <c r="D922" s="103" t="s">
        <v>212</v>
      </c>
      <c r="E922" s="103" t="s">
        <v>436</v>
      </c>
      <c r="F922" s="104"/>
      <c r="G922" s="103" t="s">
        <v>449</v>
      </c>
      <c r="H922" s="146" t="s">
        <v>449</v>
      </c>
      <c r="I922" s="146"/>
      <c r="J922" s="391"/>
      <c r="K922" s="494"/>
      <c r="L922" s="492"/>
      <c r="M922" s="492"/>
      <c r="N922" s="496"/>
      <c r="O922" s="493"/>
      <c r="P922" s="493"/>
      <c r="Q922" s="491"/>
    </row>
    <row r="923" spans="1:17" ht="15.75" thickBot="1">
      <c r="A923">
        <v>307084</v>
      </c>
      <c r="B923" s="125"/>
      <c r="C923" s="104"/>
      <c r="D923" s="146" t="s">
        <v>461</v>
      </c>
      <c r="E923" s="146"/>
      <c r="F923" s="146"/>
      <c r="G923" s="146"/>
      <c r="H923" s="146"/>
      <c r="I923" s="104"/>
      <c r="J923" s="390"/>
      <c r="K923" s="494"/>
      <c r="L923" s="492"/>
      <c r="M923" s="492"/>
      <c r="N923" s="496"/>
      <c r="O923" s="493"/>
      <c r="P923" s="493"/>
      <c r="Q923" s="491"/>
    </row>
    <row r="924" spans="1:17" ht="15.75" thickBot="1">
      <c r="A924">
        <v>307084</v>
      </c>
      <c r="B924" s="125"/>
      <c r="C924" s="104"/>
      <c r="D924" s="104"/>
      <c r="E924" s="104"/>
      <c r="F924" s="104"/>
      <c r="G924" s="104"/>
      <c r="H924" s="105" t="s">
        <v>462</v>
      </c>
      <c r="I924" s="104"/>
      <c r="J924" s="393">
        <f>J914+J921</f>
        <v>37.528260000000003</v>
      </c>
      <c r="K924" s="494"/>
      <c r="L924" s="492"/>
      <c r="M924" s="492"/>
      <c r="N924" s="496"/>
      <c r="O924" s="493"/>
      <c r="P924" s="493"/>
      <c r="Q924" s="491"/>
    </row>
    <row r="925" spans="1:17" ht="15.75" thickBot="1">
      <c r="A925">
        <v>307084</v>
      </c>
      <c r="B925" s="127" t="s">
        <v>463</v>
      </c>
      <c r="C925" s="104"/>
      <c r="D925" s="103" t="s">
        <v>464</v>
      </c>
      <c r="E925" s="103" t="s">
        <v>212</v>
      </c>
      <c r="F925" s="103" t="s">
        <v>436</v>
      </c>
      <c r="G925" s="104"/>
      <c r="H925" s="103" t="s">
        <v>449</v>
      </c>
      <c r="I925" s="146" t="s">
        <v>449</v>
      </c>
      <c r="J925" s="391"/>
      <c r="K925" s="494"/>
      <c r="L925" s="492"/>
      <c r="M925" s="492"/>
      <c r="N925" s="496"/>
      <c r="O925" s="493"/>
      <c r="P925" s="493"/>
      <c r="Q925" s="491"/>
    </row>
    <row r="926" spans="1:17">
      <c r="A926">
        <v>307084</v>
      </c>
      <c r="B926" s="119" t="s">
        <v>706</v>
      </c>
      <c r="C926" s="120" t="s">
        <v>710</v>
      </c>
      <c r="D926" s="128">
        <v>5914655</v>
      </c>
      <c r="E926" s="121">
        <v>2.3999999999999998E-3</v>
      </c>
      <c r="F926" s="128" t="s">
        <v>466</v>
      </c>
      <c r="H926" s="123">
        <f>VLOOKUP(D926,'SICRO 04.25'!$A$1:$D$6492,4,FALSE)</f>
        <v>32.659999999999997</v>
      </c>
      <c r="J926" s="389">
        <f>ROUND(E926*H926,4)</f>
        <v>7.8399999999999997E-2</v>
      </c>
      <c r="K926" s="494">
        <f>SUMIF('8. Orçamento Com Des.'!$A$6:$A$136,A926,'8. Orçamento Com Des.'!$D$6:$D$136)</f>
        <v>35.200000000000003</v>
      </c>
      <c r="L926" s="492">
        <f>E926</f>
        <v>2.3999999999999998E-3</v>
      </c>
      <c r="M926" s="492"/>
      <c r="N926" s="496">
        <f>D926</f>
        <v>5914655</v>
      </c>
      <c r="O926" s="493">
        <f>H926</f>
        <v>32.659999999999997</v>
      </c>
      <c r="P926" s="493"/>
      <c r="Q926" s="491">
        <f>K926*((L926*O926)+(M926*P926))</f>
        <v>2.7591167999999997</v>
      </c>
    </row>
    <row r="927" spans="1:17" ht="15.75" thickBot="1">
      <c r="A927">
        <v>307084</v>
      </c>
      <c r="B927" s="125"/>
      <c r="C927" s="104"/>
      <c r="D927" s="146" t="s">
        <v>468</v>
      </c>
      <c r="E927" s="146"/>
      <c r="F927" s="146"/>
      <c r="G927" s="146"/>
      <c r="H927" s="146"/>
      <c r="I927" s="104"/>
      <c r="J927" s="393">
        <f>J926</f>
        <v>7.8399999999999997E-2</v>
      </c>
      <c r="K927" s="494"/>
      <c r="L927" s="492"/>
      <c r="M927" s="492"/>
      <c r="N927" s="496"/>
      <c r="O927" s="493"/>
      <c r="P927" s="493"/>
      <c r="Q927" s="491"/>
    </row>
    <row r="928" spans="1:17" ht="15.75" thickBot="1">
      <c r="A928">
        <v>307084</v>
      </c>
      <c r="B928" s="148" t="s">
        <v>469</v>
      </c>
      <c r="C928" s="146"/>
      <c r="D928" s="146" t="s">
        <v>212</v>
      </c>
      <c r="E928" s="146" t="s">
        <v>436</v>
      </c>
      <c r="F928" s="146" t="s">
        <v>470</v>
      </c>
      <c r="G928" s="146"/>
      <c r="H928" s="146"/>
      <c r="I928" s="239"/>
      <c r="J928" s="147" t="s">
        <v>449</v>
      </c>
      <c r="K928" s="494"/>
      <c r="L928" s="492"/>
      <c r="M928" s="492"/>
      <c r="N928" s="496"/>
      <c r="O928" s="493"/>
      <c r="P928" s="493"/>
      <c r="Q928" s="491"/>
    </row>
    <row r="929" spans="1:18" ht="15.75" thickBot="1">
      <c r="A929">
        <v>307084</v>
      </c>
      <c r="B929" s="148"/>
      <c r="C929" s="146"/>
      <c r="D929" s="146"/>
      <c r="E929" s="146"/>
      <c r="F929" s="103" t="s">
        <v>471</v>
      </c>
      <c r="G929" s="103" t="s">
        <v>472</v>
      </c>
      <c r="H929" s="103" t="s">
        <v>473</v>
      </c>
      <c r="I929" s="104"/>
      <c r="J929" s="147"/>
      <c r="K929" s="494"/>
      <c r="L929" s="492"/>
      <c r="M929" s="492"/>
      <c r="N929" s="496"/>
      <c r="O929" s="493"/>
      <c r="P929" s="493"/>
      <c r="Q929" s="491"/>
    </row>
    <row r="930" spans="1:18">
      <c r="A930">
        <v>307084</v>
      </c>
      <c r="B930" s="119" t="s">
        <v>706</v>
      </c>
      <c r="C930" s="120" t="s">
        <v>710</v>
      </c>
      <c r="D930" s="121">
        <v>2.3999999999999998E-3</v>
      </c>
      <c r="E930" s="128" t="s">
        <v>228</v>
      </c>
      <c r="F930" s="128" t="s">
        <v>477</v>
      </c>
      <c r="G930" s="128" t="s">
        <v>478</v>
      </c>
      <c r="H930" s="128" t="s">
        <v>479</v>
      </c>
      <c r="J930" s="111"/>
      <c r="K930" s="494">
        <f>SUMIF('8. Orçamento Com Des.'!$A$6:$A$136,A930,'8. Orçamento Com Des.'!$D$6:$D$136)</f>
        <v>35.200000000000003</v>
      </c>
      <c r="L930" s="168">
        <f>D930*'3. DMT'!$V$2</f>
        <v>0.39599999999999996</v>
      </c>
      <c r="M930" s="168">
        <f>K930*L930</f>
        <v>13.9392</v>
      </c>
      <c r="N930" s="496" t="str">
        <f>H930</f>
        <v>5914479</v>
      </c>
      <c r="O930" s="493">
        <f>W53</f>
        <v>0.71055406565114776</v>
      </c>
      <c r="P930" s="493"/>
      <c r="Q930" s="491"/>
    </row>
    <row r="931" spans="1:18">
      <c r="A931">
        <v>307084</v>
      </c>
      <c r="B931" s="129"/>
      <c r="D931" s="145" t="s">
        <v>480</v>
      </c>
      <c r="E931" s="145"/>
      <c r="F931" s="145"/>
      <c r="G931" s="145"/>
      <c r="H931" s="145"/>
      <c r="J931" s="111"/>
      <c r="K931" s="494"/>
      <c r="L931" s="492"/>
      <c r="M931" s="492"/>
      <c r="N931" s="496"/>
      <c r="O931" s="493"/>
      <c r="P931" s="493"/>
      <c r="Q931" s="491"/>
    </row>
    <row r="932" spans="1:18" ht="15.75" thickBot="1">
      <c r="A932">
        <v>307084</v>
      </c>
      <c r="B932" s="125"/>
      <c r="C932" s="104"/>
      <c r="D932" s="104"/>
      <c r="E932" s="104"/>
      <c r="F932" s="146" t="s">
        <v>481</v>
      </c>
      <c r="G932" s="146"/>
      <c r="H932" s="146"/>
      <c r="I932" s="104"/>
      <c r="J932" s="134">
        <f>J924+J927</f>
        <v>37.606660000000005</v>
      </c>
      <c r="K932" s="178"/>
      <c r="L932" s="179"/>
      <c r="M932" s="179"/>
      <c r="N932" s="179"/>
      <c r="O932" s="179"/>
      <c r="P932" s="180"/>
      <c r="R932" s="177">
        <f>ROUND((SUM(Q905:Q931)/K905),2)</f>
        <v>37.61</v>
      </c>
    </row>
    <row r="933" spans="1:18" ht="15.75" thickBot="1">
      <c r="A933" s="157"/>
      <c r="B933" s="157"/>
      <c r="C933" s="157"/>
      <c r="D933" s="157"/>
      <c r="E933" s="157"/>
      <c r="F933" s="157"/>
      <c r="G933" s="157"/>
      <c r="H933" s="157"/>
      <c r="I933" s="157"/>
      <c r="J933" s="157"/>
      <c r="R933" s="101">
        <f>SUM(Q905:Q931)</f>
        <v>1323.75421419648</v>
      </c>
    </row>
    <row r="934" spans="1:18" ht="15.75">
      <c r="A934" s="15">
        <v>5502590</v>
      </c>
      <c r="B934" s="205" t="s">
        <v>400</v>
      </c>
      <c r="C934" s="206"/>
      <c r="D934" s="206"/>
      <c r="E934" s="395">
        <v>45748</v>
      </c>
      <c r="F934" s="206"/>
      <c r="G934" s="206"/>
      <c r="H934" s="207" t="s">
        <v>401</v>
      </c>
      <c r="I934" s="208">
        <v>131.61000000000001</v>
      </c>
      <c r="J934" s="209" t="s">
        <v>351</v>
      </c>
    </row>
    <row r="935" spans="1:18" ht="32.25" thickBot="1">
      <c r="A935" s="15">
        <v>5502590</v>
      </c>
      <c r="B935" s="210">
        <v>5502590</v>
      </c>
      <c r="C935" s="211" t="s">
        <v>711</v>
      </c>
      <c r="D935" s="211"/>
      <c r="E935" s="211"/>
      <c r="F935" s="211"/>
      <c r="G935" s="211"/>
      <c r="H935" s="211"/>
      <c r="I935" s="212" t="s">
        <v>404</v>
      </c>
      <c r="J935" s="213"/>
    </row>
    <row r="936" spans="1:18" ht="15.75" thickBot="1">
      <c r="A936" s="15">
        <v>5502590</v>
      </c>
      <c r="B936" s="214" t="s">
        <v>405</v>
      </c>
      <c r="C936" s="215"/>
      <c r="D936" s="215" t="s">
        <v>212</v>
      </c>
      <c r="E936" s="215" t="s">
        <v>406</v>
      </c>
      <c r="F936" s="215"/>
      <c r="G936" s="215" t="s">
        <v>407</v>
      </c>
      <c r="H936" s="215"/>
      <c r="I936" s="238"/>
      <c r="J936" s="241" t="s">
        <v>408</v>
      </c>
      <c r="K936" s="589" t="s">
        <v>276</v>
      </c>
      <c r="L936" s="590"/>
      <c r="M936" s="591"/>
      <c r="N936" s="592" t="s">
        <v>409</v>
      </c>
      <c r="O936" s="594" t="s">
        <v>410</v>
      </c>
      <c r="P936" s="595"/>
      <c r="Q936" s="598" t="s">
        <v>411</v>
      </c>
    </row>
    <row r="937" spans="1:18" ht="15.75" thickBot="1">
      <c r="A937" s="15">
        <v>5502590</v>
      </c>
      <c r="B937" s="119"/>
      <c r="C937" s="120"/>
      <c r="D937" s="396"/>
      <c r="E937" s="397" t="s">
        <v>412</v>
      </c>
      <c r="F937" s="397" t="s">
        <v>413</v>
      </c>
      <c r="G937" s="397" t="s">
        <v>414</v>
      </c>
      <c r="H937" s="397" t="s">
        <v>415</v>
      </c>
      <c r="I937" s="398"/>
      <c r="J937" s="399" t="s">
        <v>416</v>
      </c>
      <c r="K937" s="172" t="s">
        <v>417</v>
      </c>
      <c r="L937" s="600" t="s">
        <v>418</v>
      </c>
      <c r="M937" s="601"/>
      <c r="N937" s="593"/>
      <c r="O937" s="596"/>
      <c r="P937" s="597"/>
      <c r="Q937" s="599"/>
    </row>
    <row r="938" spans="1:18">
      <c r="A938" s="15">
        <v>5502590</v>
      </c>
      <c r="B938" s="119" t="s">
        <v>712</v>
      </c>
      <c r="C938" s="120" t="s">
        <v>713</v>
      </c>
      <c r="D938" s="218">
        <v>4</v>
      </c>
      <c r="E938" s="218">
        <v>1</v>
      </c>
      <c r="F938" s="218">
        <v>0</v>
      </c>
      <c r="G938" s="123">
        <f>VLOOKUP(B938,'EQ - COM DES.'!$A$1:$K$538,10,FALSE)</f>
        <v>306.72609999999997</v>
      </c>
      <c r="H938" s="123">
        <f>VLOOKUP(B938,'EQ - COM DES.'!$A$1:$K$538,11,FALSE)</f>
        <v>87.015699999999995</v>
      </c>
      <c r="I938" s="218"/>
      <c r="J938" s="389">
        <f>ROUND((D938*E938*G938)+(D938*F938*H938),4)</f>
        <v>1226.9043999999999</v>
      </c>
      <c r="K938" s="494">
        <f>SUMIF('8. Orçamento Com Des.'!$A$6:$A$136,A938,'8. Orçamento Com Des.'!$D$6:$D$136)</f>
        <v>2822</v>
      </c>
      <c r="L938" s="492">
        <f>(D938*E938)</f>
        <v>4</v>
      </c>
      <c r="M938" s="492">
        <f>(D938*F938)</f>
        <v>0</v>
      </c>
      <c r="N938" s="496" t="str">
        <f>B938</f>
        <v>E9667</v>
      </c>
      <c r="O938" s="493">
        <f>(G938/$I$934)</f>
        <v>2.3305683458703741</v>
      </c>
      <c r="P938" s="493">
        <f>(H938/$I$934)</f>
        <v>0.66116328546463021</v>
      </c>
      <c r="Q938" s="491">
        <f>K938*((L938*O938)+(M938*P938))</f>
        <v>26307.455488184783</v>
      </c>
    </row>
    <row r="939" spans="1:18">
      <c r="A939" s="15">
        <v>5502590</v>
      </c>
      <c r="B939" s="119" t="s">
        <v>714</v>
      </c>
      <c r="C939" s="459" t="s">
        <v>715</v>
      </c>
      <c r="D939" s="218">
        <v>1</v>
      </c>
      <c r="E939" s="218">
        <v>0.53</v>
      </c>
      <c r="F939" s="218">
        <v>0.14000000000000001</v>
      </c>
      <c r="G939" s="123">
        <f>VLOOKUP(B939,'EQ - COM DES.'!$A$1:$K$538,10,FALSE)</f>
        <v>300.64830000000001</v>
      </c>
      <c r="H939" s="123">
        <f>VLOOKUP(B939,'EQ - COM DES.'!$A$1:$K$538,11,FALSE)</f>
        <v>133.6634</v>
      </c>
      <c r="I939" s="218"/>
      <c r="J939" s="389">
        <f>ROUND((D939*E939*G939)+(D939*F939*H939),4)</f>
        <v>178.0565</v>
      </c>
      <c r="K939" s="494">
        <f>SUMIF('8. Orçamento Com Des.'!$A$6:$A$136,A939,'8. Orçamento Com Des.'!$D$6:$D$136)</f>
        <v>2822</v>
      </c>
      <c r="L939" s="492">
        <f t="shared" ref="L939:L942" si="90">(D939*E939)</f>
        <v>0.53</v>
      </c>
      <c r="M939" s="492">
        <f t="shared" ref="M939:M942" si="91">(D939*F939)</f>
        <v>0.14000000000000001</v>
      </c>
      <c r="N939" s="496" t="str">
        <f t="shared" ref="N939:N942" si="92">B939</f>
        <v>E9515</v>
      </c>
      <c r="O939" s="493">
        <f t="shared" ref="O939:P942" si="93">(G939/$I$934)</f>
        <v>2.2843879644403917</v>
      </c>
      <c r="P939" s="493">
        <f t="shared" si="93"/>
        <v>1.0156021578907377</v>
      </c>
      <c r="Q939" s="491">
        <f t="shared" ref="Q939:Q942" si="94">K939*((L939*O939)+(M939*P939))</f>
        <v>3817.9118034343892</v>
      </c>
    </row>
    <row r="940" spans="1:18">
      <c r="A940" s="15">
        <v>5502590</v>
      </c>
      <c r="B940" s="219"/>
      <c r="C940" s="459"/>
      <c r="D940" s="218"/>
      <c r="E940" s="218"/>
      <c r="F940" s="218"/>
      <c r="G940" s="123"/>
      <c r="H940" s="123"/>
      <c r="I940" s="218"/>
      <c r="J940" s="389"/>
      <c r="K940" s="494">
        <f>SUMIF('8. Orçamento Com Des.'!$A$6:$A$136,A940,'8. Orçamento Com Des.'!$D$6:$D$136)</f>
        <v>2822</v>
      </c>
      <c r="L940" s="492">
        <f t="shared" si="90"/>
        <v>0</v>
      </c>
      <c r="M940" s="492">
        <f t="shared" si="91"/>
        <v>0</v>
      </c>
      <c r="N940" s="496">
        <f t="shared" si="92"/>
        <v>0</v>
      </c>
      <c r="O940" s="493">
        <f t="shared" si="93"/>
        <v>0</v>
      </c>
      <c r="P940" s="493">
        <f t="shared" si="93"/>
        <v>0</v>
      </c>
      <c r="Q940" s="491">
        <f t="shared" si="94"/>
        <v>0</v>
      </c>
    </row>
    <row r="941" spans="1:18">
      <c r="A941" s="15">
        <v>5502590</v>
      </c>
      <c r="B941" s="219"/>
      <c r="C941" s="459"/>
      <c r="D941" s="218"/>
      <c r="E941" s="218"/>
      <c r="F941" s="218"/>
      <c r="G941" s="123"/>
      <c r="H941" s="123"/>
      <c r="I941" s="218"/>
      <c r="J941" s="389"/>
      <c r="K941" s="494">
        <f>SUMIF('8. Orçamento Com Des.'!$A$6:$A$136,A941,'8. Orçamento Com Des.'!$D$6:$D$136)</f>
        <v>2822</v>
      </c>
      <c r="L941" s="492">
        <f t="shared" si="90"/>
        <v>0</v>
      </c>
      <c r="M941" s="492">
        <f t="shared" si="91"/>
        <v>0</v>
      </c>
      <c r="N941" s="496">
        <f t="shared" si="92"/>
        <v>0</v>
      </c>
      <c r="O941" s="493">
        <f t="shared" si="93"/>
        <v>0</v>
      </c>
      <c r="P941" s="493">
        <f t="shared" si="93"/>
        <v>0</v>
      </c>
      <c r="Q941" s="491">
        <f t="shared" si="94"/>
        <v>0</v>
      </c>
    </row>
    <row r="942" spans="1:18">
      <c r="A942" s="15">
        <v>5502590</v>
      </c>
      <c r="B942" s="219"/>
      <c r="C942" s="459"/>
      <c r="D942" s="218"/>
      <c r="E942" s="218"/>
      <c r="F942" s="218"/>
      <c r="G942" s="123"/>
      <c r="H942" s="123"/>
      <c r="I942" s="218"/>
      <c r="J942" s="389"/>
      <c r="K942" s="494">
        <f>SUMIF('8. Orçamento Com Des.'!$A$6:$A$136,A942,'8. Orçamento Com Des.'!$D$6:$D$136)</f>
        <v>2822</v>
      </c>
      <c r="L942" s="492">
        <f t="shared" si="90"/>
        <v>0</v>
      </c>
      <c r="M942" s="492">
        <f t="shared" si="91"/>
        <v>0</v>
      </c>
      <c r="N942" s="496">
        <f t="shared" si="92"/>
        <v>0</v>
      </c>
      <c r="O942" s="493">
        <f t="shared" si="93"/>
        <v>0</v>
      </c>
      <c r="P942" s="493">
        <f t="shared" si="93"/>
        <v>0</v>
      </c>
      <c r="Q942" s="491">
        <f t="shared" si="94"/>
        <v>0</v>
      </c>
    </row>
    <row r="943" spans="1:18" ht="15.75" thickBot="1">
      <c r="A943" s="15">
        <v>5502590</v>
      </c>
      <c r="B943" s="220"/>
      <c r="C943" s="221"/>
      <c r="D943" s="221"/>
      <c r="E943" s="215" t="s">
        <v>433</v>
      </c>
      <c r="F943" s="215"/>
      <c r="G943" s="215"/>
      <c r="H943" s="215"/>
      <c r="I943" s="221"/>
      <c r="J943" s="222">
        <f>SUM(J938:J942)</f>
        <v>1404.9608999999998</v>
      </c>
      <c r="K943" s="494"/>
      <c r="L943" s="492"/>
      <c r="M943" s="492"/>
      <c r="N943" s="496"/>
      <c r="O943" s="493"/>
      <c r="P943" s="493"/>
      <c r="Q943" s="491"/>
    </row>
    <row r="944" spans="1:18" ht="15.75" thickBot="1">
      <c r="A944" s="15">
        <v>5502590</v>
      </c>
      <c r="B944" s="223" t="s">
        <v>435</v>
      </c>
      <c r="C944" s="221"/>
      <c r="D944" s="224" t="s">
        <v>212</v>
      </c>
      <c r="E944" s="224" t="s">
        <v>436</v>
      </c>
      <c r="F944" s="221"/>
      <c r="G944" s="224" t="s">
        <v>407</v>
      </c>
      <c r="H944" s="215" t="s">
        <v>437</v>
      </c>
      <c r="I944" s="215"/>
      <c r="J944" s="225"/>
      <c r="K944" s="494"/>
      <c r="L944" s="492"/>
      <c r="M944" s="492"/>
      <c r="N944" s="496"/>
      <c r="O944" s="493"/>
      <c r="P944" s="493"/>
      <c r="Q944" s="491"/>
    </row>
    <row r="945" spans="1:17">
      <c r="A945" s="15">
        <v>5502590</v>
      </c>
      <c r="B945" s="119" t="s">
        <v>438</v>
      </c>
      <c r="C945" s="120" t="s">
        <v>439</v>
      </c>
      <c r="D945" s="398">
        <v>2</v>
      </c>
      <c r="E945" s="398" t="s">
        <v>222</v>
      </c>
      <c r="F945" s="398"/>
      <c r="G945" s="123">
        <f>VLOOKUP(B945,'MO - COM DES.'!$A$1:$G$106,6,FALSE)</f>
        <v>20.818100000000001</v>
      </c>
      <c r="H945" s="400"/>
      <c r="I945" s="400"/>
      <c r="J945" s="401">
        <f>ROUND(D945*G945,4)</f>
        <v>41.636200000000002</v>
      </c>
      <c r="K945" s="494">
        <f>SUMIF('8. Orçamento Com Des.'!$A$6:$A$136,A945,'8. Orçamento Com Des.'!$D$6:$D$136)</f>
        <v>2822</v>
      </c>
      <c r="L945" s="492">
        <f t="shared" ref="L945" si="95">D945</f>
        <v>2</v>
      </c>
      <c r="M945" s="492"/>
      <c r="N945" s="496" t="str">
        <f t="shared" ref="N945" si="96">B945</f>
        <v>P9824</v>
      </c>
      <c r="O945" s="493">
        <f>(G945/$I$934)</f>
        <v>0.15818022946584606</v>
      </c>
      <c r="P945" s="493"/>
      <c r="Q945" s="491">
        <f t="shared" ref="Q945" si="97">K945*((L945*O945)+(M945*P945))</f>
        <v>892.76921510523516</v>
      </c>
    </row>
    <row r="946" spans="1:17">
      <c r="A946" s="15">
        <v>5502590</v>
      </c>
      <c r="B946" s="226"/>
      <c r="C946" s="216"/>
      <c r="D946" s="217" t="s">
        <v>440</v>
      </c>
      <c r="E946" s="217"/>
      <c r="F946" s="217"/>
      <c r="G946" s="217"/>
      <c r="H946" s="217"/>
      <c r="I946" s="216"/>
      <c r="J946" s="227">
        <f>J945</f>
        <v>41.636200000000002</v>
      </c>
      <c r="K946" s="494"/>
      <c r="L946" s="492"/>
      <c r="M946" s="492"/>
      <c r="N946" s="496"/>
      <c r="O946" s="493"/>
      <c r="P946" s="493"/>
      <c r="Q946" s="491"/>
    </row>
    <row r="947" spans="1:17" ht="15.75" thickBot="1">
      <c r="A947" s="15">
        <v>5502590</v>
      </c>
      <c r="B947" s="220"/>
      <c r="C947" s="221"/>
      <c r="D947" s="215" t="s">
        <v>442</v>
      </c>
      <c r="E947" s="215"/>
      <c r="F947" s="215"/>
      <c r="G947" s="215"/>
      <c r="H947" s="215"/>
      <c r="I947" s="221"/>
      <c r="J947" s="228">
        <f>J943+J946</f>
        <v>1446.5970999999997</v>
      </c>
      <c r="K947" s="494"/>
      <c r="L947" s="492"/>
      <c r="M947" s="492"/>
      <c r="N947" s="496"/>
      <c r="O947" s="493"/>
      <c r="P947" s="493"/>
      <c r="Q947" s="491"/>
    </row>
    <row r="948" spans="1:17">
      <c r="A948" s="15">
        <v>5502590</v>
      </c>
      <c r="B948" s="219"/>
      <c r="C948" s="459"/>
      <c r="D948" s="218"/>
      <c r="E948" s="218"/>
      <c r="F948" s="218"/>
      <c r="G948" s="123"/>
      <c r="H948" s="123"/>
      <c r="I948" s="218"/>
      <c r="J948" s="389">
        <f>J947/I934</f>
        <v>10.991543955626469</v>
      </c>
      <c r="K948" s="494"/>
      <c r="L948" s="492"/>
      <c r="M948" s="492"/>
      <c r="N948" s="496"/>
      <c r="O948" s="493"/>
      <c r="P948" s="493"/>
      <c r="Q948" s="491"/>
    </row>
    <row r="949" spans="1:17">
      <c r="A949" s="15">
        <v>5502590</v>
      </c>
      <c r="B949" s="226"/>
      <c r="C949" s="216"/>
      <c r="D949" s="216"/>
      <c r="E949" s="216"/>
      <c r="F949" s="216"/>
      <c r="G949" s="216"/>
      <c r="H949" s="229" t="s">
        <v>445</v>
      </c>
      <c r="I949" s="216"/>
      <c r="J949" s="230">
        <v>0.1208</v>
      </c>
      <c r="K949" s="494"/>
      <c r="L949" s="492"/>
      <c r="M949" s="492"/>
      <c r="N949" s="496"/>
      <c r="O949" s="493"/>
      <c r="P949" s="493"/>
      <c r="Q949" s="491"/>
    </row>
    <row r="950" spans="1:17" ht="15.75" thickBot="1">
      <c r="A950" s="15">
        <v>5502590</v>
      </c>
      <c r="B950" s="220"/>
      <c r="C950" s="221"/>
      <c r="D950" s="221"/>
      <c r="E950" s="221"/>
      <c r="F950" s="221"/>
      <c r="G950" s="221"/>
      <c r="H950" s="231" t="s">
        <v>446</v>
      </c>
      <c r="I950" s="221"/>
      <c r="J950" s="228" t="s">
        <v>377</v>
      </c>
      <c r="K950" s="494"/>
      <c r="L950" s="492"/>
      <c r="M950" s="492"/>
      <c r="N950" s="496"/>
      <c r="O950" s="493"/>
      <c r="P950" s="493"/>
      <c r="Q950" s="491"/>
    </row>
    <row r="951" spans="1:17" ht="15.75" thickBot="1">
      <c r="A951" s="15">
        <v>5502590</v>
      </c>
      <c r="B951" s="223" t="s">
        <v>447</v>
      </c>
      <c r="C951" s="221"/>
      <c r="D951" s="224" t="s">
        <v>212</v>
      </c>
      <c r="E951" s="224" t="s">
        <v>436</v>
      </c>
      <c r="F951" s="221"/>
      <c r="G951" s="224" t="s">
        <v>448</v>
      </c>
      <c r="H951" s="215" t="s">
        <v>449</v>
      </c>
      <c r="I951" s="215"/>
      <c r="J951" s="225"/>
      <c r="K951" s="494"/>
      <c r="L951" s="492"/>
      <c r="M951" s="492"/>
      <c r="N951" s="496"/>
      <c r="O951" s="493"/>
      <c r="P951" s="493"/>
      <c r="Q951" s="491"/>
    </row>
    <row r="952" spans="1:17">
      <c r="A952" s="15">
        <v>5502590</v>
      </c>
      <c r="B952" s="119"/>
      <c r="C952" s="120"/>
      <c r="D952" s="121"/>
      <c r="E952" s="128"/>
      <c r="G952" s="123"/>
      <c r="J952" s="389"/>
      <c r="K952" s="494"/>
      <c r="L952" s="492"/>
      <c r="M952" s="492"/>
      <c r="N952" s="496"/>
      <c r="O952" s="493"/>
      <c r="P952" s="493"/>
      <c r="Q952" s="491"/>
    </row>
    <row r="953" spans="1:17" ht="15.75" thickBot="1">
      <c r="A953" s="15">
        <v>5502590</v>
      </c>
      <c r="B953" s="220"/>
      <c r="C953" s="221"/>
      <c r="D953" s="215" t="s">
        <v>459</v>
      </c>
      <c r="E953" s="215"/>
      <c r="F953" s="215"/>
      <c r="G953" s="215"/>
      <c r="H953" s="215"/>
      <c r="I953" s="221"/>
      <c r="J953" s="222">
        <f>J952</f>
        <v>0</v>
      </c>
      <c r="K953" s="494"/>
      <c r="L953" s="492"/>
      <c r="M953" s="492"/>
      <c r="N953" s="496"/>
      <c r="O953" s="493"/>
      <c r="P953" s="493"/>
      <c r="Q953" s="491"/>
    </row>
    <row r="954" spans="1:17" ht="15.75" thickBot="1">
      <c r="A954" s="15">
        <v>5502590</v>
      </c>
      <c r="B954" s="223" t="s">
        <v>460</v>
      </c>
      <c r="C954" s="221"/>
      <c r="D954" s="224" t="s">
        <v>212</v>
      </c>
      <c r="E954" s="224" t="s">
        <v>436</v>
      </c>
      <c r="F954" s="221"/>
      <c r="G954" s="224" t="s">
        <v>449</v>
      </c>
      <c r="H954" s="215" t="s">
        <v>449</v>
      </c>
      <c r="I954" s="215"/>
      <c r="J954" s="225"/>
      <c r="K954" s="494"/>
      <c r="L954" s="492"/>
      <c r="M954" s="492"/>
      <c r="N954" s="496"/>
      <c r="O954" s="493"/>
      <c r="P954" s="493"/>
      <c r="Q954" s="491"/>
    </row>
    <row r="955" spans="1:17" ht="15.75" thickBot="1">
      <c r="A955" s="15">
        <v>5502590</v>
      </c>
      <c r="B955" s="220"/>
      <c r="C955" s="221"/>
      <c r="D955" s="215" t="s">
        <v>461</v>
      </c>
      <c r="E955" s="215"/>
      <c r="F955" s="215"/>
      <c r="G955" s="215"/>
      <c r="H955" s="215"/>
      <c r="I955" s="221"/>
      <c r="J955" s="222"/>
      <c r="K955" s="494"/>
      <c r="L955" s="492"/>
      <c r="M955" s="492"/>
      <c r="N955" s="496"/>
      <c r="O955" s="493"/>
      <c r="P955" s="493"/>
      <c r="Q955" s="491"/>
    </row>
    <row r="956" spans="1:17" ht="15.75" thickBot="1">
      <c r="A956" s="15">
        <v>5502590</v>
      </c>
      <c r="B956" s="220"/>
      <c r="C956" s="221"/>
      <c r="D956" s="221"/>
      <c r="E956" s="221"/>
      <c r="F956" s="221"/>
      <c r="G956" s="221"/>
      <c r="H956" s="231" t="s">
        <v>462</v>
      </c>
      <c r="I956" s="221"/>
      <c r="J956" s="228">
        <f>J948+J953</f>
        <v>10.991543955626469</v>
      </c>
      <c r="K956" s="494"/>
      <c r="L956" s="492"/>
      <c r="M956" s="492"/>
      <c r="N956" s="496"/>
      <c r="O956" s="493"/>
      <c r="P956" s="493"/>
      <c r="Q956" s="491"/>
    </row>
    <row r="957" spans="1:17" ht="15.75" thickBot="1">
      <c r="A957" s="15">
        <v>5502590</v>
      </c>
      <c r="B957" s="223" t="s">
        <v>463</v>
      </c>
      <c r="C957" s="221"/>
      <c r="D957" s="224" t="s">
        <v>464</v>
      </c>
      <c r="E957" s="224" t="s">
        <v>212</v>
      </c>
      <c r="F957" s="224" t="s">
        <v>436</v>
      </c>
      <c r="G957" s="221"/>
      <c r="H957" s="231" t="s">
        <v>449</v>
      </c>
      <c r="I957" s="215" t="s">
        <v>449</v>
      </c>
      <c r="J957" s="225"/>
      <c r="K957" s="494"/>
      <c r="L957" s="492"/>
      <c r="M957" s="492"/>
      <c r="N957" s="496"/>
      <c r="O957" s="493"/>
      <c r="P957" s="493"/>
      <c r="Q957" s="491"/>
    </row>
    <row r="958" spans="1:17" ht="15.75" thickBot="1">
      <c r="A958" s="15">
        <v>5502590</v>
      </c>
      <c r="B958" s="220"/>
      <c r="C958" s="221"/>
      <c r="D958" s="215" t="s">
        <v>468</v>
      </c>
      <c r="E958" s="215"/>
      <c r="F958" s="215"/>
      <c r="G958" s="215"/>
      <c r="H958" s="215"/>
      <c r="I958" s="221"/>
      <c r="J958" s="228">
        <v>0</v>
      </c>
      <c r="K958" s="494"/>
      <c r="L958" s="492"/>
      <c r="M958" s="492"/>
      <c r="N958" s="496"/>
      <c r="O958" s="493"/>
      <c r="P958" s="493"/>
      <c r="Q958" s="491"/>
    </row>
    <row r="959" spans="1:17" ht="15.75" thickBot="1">
      <c r="A959" s="15">
        <v>5502590</v>
      </c>
      <c r="B959" s="214" t="s">
        <v>469</v>
      </c>
      <c r="C959" s="215"/>
      <c r="D959" s="215" t="s">
        <v>212</v>
      </c>
      <c r="E959" s="215" t="s">
        <v>436</v>
      </c>
      <c r="F959" s="215" t="s">
        <v>470</v>
      </c>
      <c r="G959" s="215"/>
      <c r="H959" s="215"/>
      <c r="I959" s="238"/>
      <c r="J959" s="225" t="s">
        <v>449</v>
      </c>
      <c r="K959" s="494"/>
      <c r="L959" s="492"/>
      <c r="M959" s="492"/>
      <c r="N959" s="496"/>
      <c r="O959" s="493"/>
      <c r="P959" s="493"/>
      <c r="Q959" s="491"/>
    </row>
    <row r="960" spans="1:17" ht="15.75" thickBot="1">
      <c r="A960" s="15">
        <v>5502590</v>
      </c>
      <c r="B960" s="214"/>
      <c r="C960" s="215"/>
      <c r="D960" s="215"/>
      <c r="E960" s="215"/>
      <c r="F960" s="224" t="s">
        <v>471</v>
      </c>
      <c r="G960" s="224" t="s">
        <v>472</v>
      </c>
      <c r="H960" s="224" t="s">
        <v>473</v>
      </c>
      <c r="I960" s="221"/>
      <c r="J960" s="225"/>
      <c r="K960" s="494"/>
      <c r="L960" s="168"/>
      <c r="M960" s="168"/>
      <c r="N960" s="496"/>
      <c r="O960" s="493"/>
      <c r="P960" s="493"/>
      <c r="Q960" s="491"/>
    </row>
    <row r="961" spans="1:18">
      <c r="A961" s="15">
        <v>5502590</v>
      </c>
      <c r="B961" s="119" t="s">
        <v>716</v>
      </c>
      <c r="C961" s="120" t="s">
        <v>717</v>
      </c>
      <c r="D961" s="121">
        <v>2</v>
      </c>
      <c r="E961" s="128" t="s">
        <v>228</v>
      </c>
      <c r="F961" s="128" t="s">
        <v>477</v>
      </c>
      <c r="G961" s="128" t="s">
        <v>478</v>
      </c>
      <c r="H961" s="128" t="s">
        <v>479</v>
      </c>
      <c r="I961" s="218"/>
      <c r="J961" s="487"/>
      <c r="K961" s="494">
        <f>SUMIF('8. Orçamento Com Des.'!$A$6:$A$146,A961,'8. Orçamento Com Des.'!$D$6:$D$146)</f>
        <v>2822</v>
      </c>
      <c r="L961" s="168">
        <f>D961*1.2</f>
        <v>2.4</v>
      </c>
      <c r="M961" s="168">
        <f t="shared" ref="M961" si="98">K961*L961</f>
        <v>6772.8</v>
      </c>
      <c r="N961" s="496">
        <v>5914449</v>
      </c>
      <c r="O961" s="493">
        <v>1.03</v>
      </c>
      <c r="P961" s="493"/>
      <c r="Q961" s="491"/>
    </row>
    <row r="962" spans="1:18">
      <c r="A962" s="15">
        <v>5502590</v>
      </c>
      <c r="B962" s="226"/>
      <c r="C962" s="216"/>
      <c r="D962" s="217" t="s">
        <v>480</v>
      </c>
      <c r="E962" s="217"/>
      <c r="F962" s="217"/>
      <c r="G962" s="217"/>
      <c r="H962" s="217"/>
      <c r="I962" s="216"/>
      <c r="J962" s="236"/>
      <c r="K962" s="494"/>
      <c r="L962" s="492"/>
      <c r="M962" s="492"/>
      <c r="N962" s="496"/>
      <c r="O962" s="493"/>
      <c r="P962" s="493"/>
      <c r="Q962" s="491"/>
    </row>
    <row r="963" spans="1:18" ht="15.75" thickBot="1">
      <c r="A963" s="15">
        <v>5502590</v>
      </c>
      <c r="B963" s="220"/>
      <c r="C963" s="221"/>
      <c r="D963" s="221"/>
      <c r="E963" s="221"/>
      <c r="F963" s="215" t="s">
        <v>481</v>
      </c>
      <c r="G963" s="215"/>
      <c r="H963" s="215"/>
      <c r="I963" s="221"/>
      <c r="J963" s="237">
        <f>ROUND(J956+J958+J962,2)</f>
        <v>10.99</v>
      </c>
      <c r="K963" s="178"/>
      <c r="L963" s="179"/>
      <c r="M963" s="179"/>
      <c r="N963" s="179"/>
      <c r="O963" s="179"/>
      <c r="P963" s="180"/>
      <c r="R963" s="177">
        <f>ROUND((SUM(Q938:Q962)/K938),2)</f>
        <v>10.99</v>
      </c>
    </row>
    <row r="964" spans="1:18" ht="35.25" customHeight="1">
      <c r="B964" s="614"/>
      <c r="C964" s="614"/>
      <c r="D964" s="614"/>
      <c r="E964" s="614"/>
      <c r="F964" s="614"/>
      <c r="G964" s="614"/>
      <c r="H964" s="614"/>
      <c r="I964" s="614"/>
      <c r="J964" s="615"/>
      <c r="R964" s="101">
        <f>SUM(Q938:Q962)</f>
        <v>31018.136506724408</v>
      </c>
    </row>
    <row r="965" spans="1:18">
      <c r="A965" s="157"/>
      <c r="B965" s="157"/>
      <c r="C965" s="157"/>
      <c r="D965" s="157"/>
      <c r="E965" s="157"/>
      <c r="F965" s="157"/>
      <c r="G965" s="157"/>
      <c r="H965" s="157"/>
      <c r="I965" s="157"/>
      <c r="J965" s="157"/>
    </row>
    <row r="966" spans="1:18" ht="15.75">
      <c r="A966">
        <v>9776</v>
      </c>
      <c r="B966" s="112" t="s">
        <v>400</v>
      </c>
      <c r="E966" s="383">
        <v>45748</v>
      </c>
      <c r="H966" s="113" t="s">
        <v>401</v>
      </c>
      <c r="I966" s="114">
        <v>1</v>
      </c>
      <c r="J966" s="115" t="s">
        <v>686</v>
      </c>
    </row>
    <row r="967" spans="1:18" ht="16.5" thickBot="1">
      <c r="A967">
        <v>9776</v>
      </c>
      <c r="B967" s="116">
        <v>9776</v>
      </c>
      <c r="C967" s="149" t="s">
        <v>718</v>
      </c>
      <c r="D967" s="149"/>
      <c r="E967" s="149"/>
      <c r="F967" s="149"/>
      <c r="G967" s="149"/>
      <c r="H967" s="149"/>
      <c r="I967" s="150" t="s">
        <v>404</v>
      </c>
      <c r="J967" s="151"/>
    </row>
    <row r="968" spans="1:18" ht="15.75" thickBot="1">
      <c r="A968">
        <v>9776</v>
      </c>
      <c r="B968" s="148" t="s">
        <v>405</v>
      </c>
      <c r="C968" s="146"/>
      <c r="D968" s="146" t="s">
        <v>212</v>
      </c>
      <c r="E968" s="146" t="s">
        <v>406</v>
      </c>
      <c r="F968" s="146"/>
      <c r="G968" s="146" t="s">
        <v>407</v>
      </c>
      <c r="H968" s="146"/>
      <c r="J968" s="117" t="s">
        <v>408</v>
      </c>
      <c r="K968" s="589" t="s">
        <v>276</v>
      </c>
      <c r="L968" s="590"/>
      <c r="M968" s="591"/>
      <c r="N968" s="592" t="s">
        <v>409</v>
      </c>
      <c r="O968" s="594" t="s">
        <v>410</v>
      </c>
      <c r="P968" s="595"/>
      <c r="Q968" s="598" t="s">
        <v>411</v>
      </c>
    </row>
    <row r="969" spans="1:18" ht="15.75" thickBot="1">
      <c r="A969">
        <v>9776</v>
      </c>
      <c r="B969" s="366"/>
      <c r="C969" s="145"/>
      <c r="D969" s="145"/>
      <c r="E969" s="367" t="s">
        <v>412</v>
      </c>
      <c r="F969" s="367" t="s">
        <v>413</v>
      </c>
      <c r="G969" s="367" t="s">
        <v>414</v>
      </c>
      <c r="H969" s="367" t="s">
        <v>415</v>
      </c>
      <c r="I969" s="128"/>
      <c r="J969" s="117" t="s">
        <v>416</v>
      </c>
      <c r="K969" s="172" t="s">
        <v>417</v>
      </c>
      <c r="L969" s="600" t="s">
        <v>418</v>
      </c>
      <c r="M969" s="601"/>
      <c r="N969" s="593"/>
      <c r="O969" s="596"/>
      <c r="P969" s="597"/>
      <c r="Q969" s="599"/>
    </row>
    <row r="970" spans="1:18" ht="15.75" thickBot="1">
      <c r="A970">
        <v>9776</v>
      </c>
      <c r="B970" s="368" t="s">
        <v>719</v>
      </c>
      <c r="C970" s="369" t="s">
        <v>718</v>
      </c>
      <c r="D970" s="369">
        <v>1</v>
      </c>
      <c r="E970" s="370">
        <v>1</v>
      </c>
      <c r="F970" s="370">
        <v>0</v>
      </c>
      <c r="G970" s="123">
        <f>VLOOKUP(B970,'EQ - COM DES.'!$A$1:$K$538,10,FALSE)</f>
        <v>165.53039999999999</v>
      </c>
      <c r="H970" s="123">
        <f>VLOOKUP(B970,'EQ - COM DES.'!$A$1:$K$538,11,FALSE)</f>
        <v>13.064500000000001</v>
      </c>
      <c r="I970" s="370"/>
      <c r="J970" s="124">
        <f>ROUND((D970*E970*G970)+(D970*F970*H970),4)</f>
        <v>165.53039999999999</v>
      </c>
      <c r="K970" s="494">
        <f>SUMIF('8. Orçamento Com Des.'!$A$6:$A$136,A970,'8. Orçamento Com Des.'!$D$6:$D$136)</f>
        <v>1000</v>
      </c>
      <c r="L970" s="492">
        <f>(D970*E970)</f>
        <v>1</v>
      </c>
      <c r="M970" s="492">
        <f>(D970*F970)</f>
        <v>0</v>
      </c>
      <c r="N970" s="496" t="str">
        <f>B970</f>
        <v>E9776</v>
      </c>
      <c r="O970" s="493">
        <f>(G970/$I$966)</f>
        <v>165.53039999999999</v>
      </c>
      <c r="P970" s="493">
        <f>(H970/$I$966)</f>
        <v>13.064500000000001</v>
      </c>
      <c r="Q970" s="491">
        <f>K970*((L970*O970)+(M970*P970))</f>
        <v>165530.4</v>
      </c>
    </row>
    <row r="971" spans="1:18" ht="15.75" thickBot="1">
      <c r="A971">
        <v>9776</v>
      </c>
      <c r="B971" s="125"/>
      <c r="C971" s="104"/>
      <c r="D971" s="104"/>
      <c r="E971" s="146" t="s">
        <v>433</v>
      </c>
      <c r="F971" s="146"/>
      <c r="G971" s="146"/>
      <c r="H971" s="146"/>
      <c r="I971" s="104"/>
      <c r="J971" s="126">
        <f>J970</f>
        <v>165.53039999999999</v>
      </c>
      <c r="K971" s="494"/>
      <c r="L971" s="492"/>
      <c r="M971" s="492"/>
      <c r="N971" s="496"/>
      <c r="O971" s="493"/>
      <c r="P971" s="493"/>
      <c r="Q971" s="491"/>
    </row>
    <row r="972" spans="1:18" ht="15.75" thickBot="1">
      <c r="A972">
        <v>9776</v>
      </c>
      <c r="B972" s="127" t="s">
        <v>435</v>
      </c>
      <c r="C972" s="104"/>
      <c r="D972" s="103" t="s">
        <v>212</v>
      </c>
      <c r="E972" s="103" t="s">
        <v>436</v>
      </c>
      <c r="F972" s="104"/>
      <c r="G972" s="103" t="s">
        <v>407</v>
      </c>
      <c r="H972" s="146" t="s">
        <v>437</v>
      </c>
      <c r="I972" s="146"/>
      <c r="J972" s="147"/>
      <c r="K972" s="494"/>
      <c r="L972" s="492"/>
      <c r="M972" s="492"/>
      <c r="N972" s="496"/>
      <c r="O972" s="493"/>
      <c r="P972" s="493"/>
      <c r="Q972" s="491"/>
    </row>
    <row r="973" spans="1:18">
      <c r="A973">
        <v>9776</v>
      </c>
      <c r="B973" s="129"/>
      <c r="D973" s="145" t="s">
        <v>440</v>
      </c>
      <c r="E973" s="145"/>
      <c r="F973" s="145"/>
      <c r="G973" s="145"/>
      <c r="H973" s="145"/>
      <c r="J973" s="124">
        <v>0</v>
      </c>
      <c r="K973" s="494"/>
      <c r="L973" s="492"/>
      <c r="M973" s="492"/>
      <c r="N973" s="496"/>
      <c r="O973" s="493"/>
      <c r="P973" s="493"/>
      <c r="Q973" s="491"/>
    </row>
    <row r="974" spans="1:18" ht="15.75" thickBot="1">
      <c r="A974">
        <v>9776</v>
      </c>
      <c r="B974" s="125"/>
      <c r="C974" s="104"/>
      <c r="D974" s="146" t="s">
        <v>442</v>
      </c>
      <c r="E974" s="146"/>
      <c r="F974" s="146"/>
      <c r="G974" s="146"/>
      <c r="H974" s="146"/>
      <c r="I974" s="104"/>
      <c r="J974" s="130">
        <f>J971</f>
        <v>165.53039999999999</v>
      </c>
      <c r="K974" s="494"/>
      <c r="L974" s="492"/>
      <c r="M974" s="492"/>
      <c r="N974" s="496"/>
      <c r="O974" s="493"/>
      <c r="P974" s="493"/>
      <c r="Q974" s="491"/>
    </row>
    <row r="975" spans="1:18">
      <c r="A975">
        <v>9776</v>
      </c>
      <c r="B975" s="129"/>
      <c r="D975" s="145" t="s">
        <v>444</v>
      </c>
      <c r="E975" s="145"/>
      <c r="F975" s="145"/>
      <c r="G975" s="145"/>
      <c r="H975" s="145"/>
      <c r="J975" s="131">
        <f>J974/I966</f>
        <v>165.53039999999999</v>
      </c>
      <c r="K975" s="494"/>
      <c r="L975" s="492"/>
      <c r="M975" s="492"/>
      <c r="N975" s="496"/>
      <c r="O975" s="493"/>
      <c r="P975" s="493"/>
      <c r="Q975" s="491"/>
    </row>
    <row r="976" spans="1:18">
      <c r="A976">
        <v>9776</v>
      </c>
      <c r="B976" s="129"/>
      <c r="H976" s="132" t="s">
        <v>445</v>
      </c>
      <c r="J976" s="133" t="s">
        <v>377</v>
      </c>
      <c r="K976" s="494"/>
      <c r="L976" s="492"/>
      <c r="M976" s="492"/>
      <c r="N976" s="496"/>
      <c r="O976" s="493"/>
      <c r="P976" s="493"/>
      <c r="Q976" s="491"/>
    </row>
    <row r="977" spans="1:18" ht="15.75" thickBot="1">
      <c r="A977">
        <v>9776</v>
      </c>
      <c r="B977" s="125"/>
      <c r="C977" s="104"/>
      <c r="D977" s="104"/>
      <c r="E977" s="104"/>
      <c r="F977" s="104"/>
      <c r="G977" s="104"/>
      <c r="H977" s="105" t="s">
        <v>446</v>
      </c>
      <c r="I977" s="104"/>
      <c r="J977" s="130" t="s">
        <v>377</v>
      </c>
      <c r="K977" s="494"/>
      <c r="L977" s="492"/>
      <c r="M977" s="492"/>
      <c r="N977" s="496"/>
      <c r="O977" s="493"/>
      <c r="P977" s="493"/>
      <c r="Q977" s="491"/>
    </row>
    <row r="978" spans="1:18" ht="15.75" thickBot="1">
      <c r="A978">
        <v>9776</v>
      </c>
      <c r="B978" s="127" t="s">
        <v>447</v>
      </c>
      <c r="C978" s="104"/>
      <c r="D978" s="103" t="s">
        <v>212</v>
      </c>
      <c r="E978" s="103" t="s">
        <v>436</v>
      </c>
      <c r="F978" s="104"/>
      <c r="G978" s="103" t="s">
        <v>448</v>
      </c>
      <c r="H978" s="146" t="s">
        <v>449</v>
      </c>
      <c r="I978" s="146"/>
      <c r="J978" s="147"/>
      <c r="K978" s="494"/>
      <c r="L978" s="492"/>
      <c r="M978" s="492"/>
      <c r="N978" s="496"/>
      <c r="O978" s="493"/>
      <c r="P978" s="493"/>
      <c r="Q978" s="491"/>
    </row>
    <row r="979" spans="1:18" ht="15.75" thickBot="1">
      <c r="A979">
        <v>9776</v>
      </c>
      <c r="B979" s="125"/>
      <c r="C979" s="104"/>
      <c r="D979" s="146" t="s">
        <v>459</v>
      </c>
      <c r="E979" s="146"/>
      <c r="F979" s="146"/>
      <c r="G979" s="146"/>
      <c r="H979" s="146"/>
      <c r="I979" s="104"/>
      <c r="J979" s="126">
        <v>0</v>
      </c>
      <c r="K979" s="494"/>
      <c r="L979" s="492"/>
      <c r="M979" s="492"/>
      <c r="N979" s="496"/>
      <c r="O979" s="493"/>
      <c r="P979" s="493"/>
      <c r="Q979" s="491"/>
    </row>
    <row r="980" spans="1:18" ht="15.75" thickBot="1">
      <c r="A980">
        <v>9776</v>
      </c>
      <c r="B980" s="127" t="s">
        <v>460</v>
      </c>
      <c r="C980" s="104"/>
      <c r="D980" s="103" t="s">
        <v>212</v>
      </c>
      <c r="E980" s="103" t="s">
        <v>436</v>
      </c>
      <c r="F980" s="104"/>
      <c r="G980" s="103" t="s">
        <v>449</v>
      </c>
      <c r="H980" s="146" t="s">
        <v>449</v>
      </c>
      <c r="I980" s="146"/>
      <c r="J980" s="147"/>
      <c r="K980" s="494"/>
      <c r="L980" s="492"/>
      <c r="M980" s="492"/>
      <c r="N980" s="496"/>
      <c r="O980" s="493"/>
      <c r="P980" s="493"/>
      <c r="Q980" s="491"/>
    </row>
    <row r="981" spans="1:18" ht="15.75" thickBot="1">
      <c r="A981">
        <v>9776</v>
      </c>
      <c r="B981" s="125"/>
      <c r="C981" s="104"/>
      <c r="D981" s="146" t="s">
        <v>461</v>
      </c>
      <c r="E981" s="146"/>
      <c r="F981" s="146"/>
      <c r="G981" s="146"/>
      <c r="H981" s="146"/>
      <c r="I981" s="104"/>
      <c r="J981" s="126"/>
      <c r="K981" s="494"/>
      <c r="L981" s="492"/>
      <c r="M981" s="492"/>
      <c r="N981" s="496"/>
      <c r="O981" s="493"/>
      <c r="P981" s="493"/>
      <c r="Q981" s="491"/>
    </row>
    <row r="982" spans="1:18" ht="15.75" thickBot="1">
      <c r="A982">
        <v>9776</v>
      </c>
      <c r="B982" s="125"/>
      <c r="C982" s="104"/>
      <c r="D982" s="104"/>
      <c r="E982" s="104"/>
      <c r="F982" s="104"/>
      <c r="G982" s="104"/>
      <c r="H982" s="105" t="s">
        <v>462</v>
      </c>
      <c r="I982" s="104"/>
      <c r="J982" s="130">
        <f>J975</f>
        <v>165.53039999999999</v>
      </c>
      <c r="K982" s="494"/>
      <c r="L982" s="492"/>
      <c r="M982" s="492"/>
      <c r="N982" s="496"/>
      <c r="O982" s="493"/>
      <c r="P982" s="493"/>
      <c r="Q982" s="491"/>
    </row>
    <row r="983" spans="1:18" ht="15.75" thickBot="1">
      <c r="A983">
        <v>9776</v>
      </c>
      <c r="B983" s="127" t="s">
        <v>463</v>
      </c>
      <c r="C983" s="104"/>
      <c r="D983" s="103" t="s">
        <v>464</v>
      </c>
      <c r="E983" s="103" t="s">
        <v>212</v>
      </c>
      <c r="F983" s="103" t="s">
        <v>436</v>
      </c>
      <c r="G983" s="104"/>
      <c r="H983" s="103" t="s">
        <v>449</v>
      </c>
      <c r="I983" s="146" t="s">
        <v>449</v>
      </c>
      <c r="J983" s="147"/>
      <c r="K983" s="494"/>
      <c r="L983" s="492"/>
      <c r="M983" s="492"/>
      <c r="N983" s="496"/>
      <c r="O983" s="493"/>
      <c r="P983" s="493"/>
      <c r="Q983" s="491"/>
    </row>
    <row r="984" spans="1:18" ht="15.75" thickBot="1">
      <c r="A984">
        <v>9776</v>
      </c>
      <c r="B984" s="125"/>
      <c r="C984" s="104"/>
      <c r="D984" s="146" t="s">
        <v>468</v>
      </c>
      <c r="E984" s="146"/>
      <c r="F984" s="146"/>
      <c r="G984" s="146"/>
      <c r="H984" s="146"/>
      <c r="I984" s="104"/>
      <c r="J984" s="130">
        <v>0</v>
      </c>
      <c r="K984" s="494"/>
      <c r="L984" s="492"/>
      <c r="M984" s="492"/>
      <c r="N984" s="496"/>
      <c r="O984" s="493"/>
      <c r="P984" s="493"/>
      <c r="Q984" s="491"/>
    </row>
    <row r="985" spans="1:18" ht="15.75" thickBot="1">
      <c r="A985">
        <v>9776</v>
      </c>
      <c r="B985" s="148" t="s">
        <v>469</v>
      </c>
      <c r="C985" s="146"/>
      <c r="D985" s="146" t="s">
        <v>212</v>
      </c>
      <c r="E985" s="146" t="s">
        <v>436</v>
      </c>
      <c r="F985" s="146" t="s">
        <v>470</v>
      </c>
      <c r="G985" s="146"/>
      <c r="H985" s="146"/>
      <c r="J985" s="147" t="s">
        <v>449</v>
      </c>
      <c r="K985" s="494"/>
      <c r="L985" s="168"/>
      <c r="M985" s="168"/>
      <c r="N985" s="496"/>
      <c r="O985" s="493"/>
      <c r="P985" s="493"/>
      <c r="Q985" s="491"/>
    </row>
    <row r="986" spans="1:18" ht="15.75" thickBot="1">
      <c r="A986">
        <v>9776</v>
      </c>
      <c r="B986" s="148"/>
      <c r="C986" s="146"/>
      <c r="D986" s="146"/>
      <c r="E986" s="146"/>
      <c r="F986" s="103" t="s">
        <v>471</v>
      </c>
      <c r="G986" s="103" t="s">
        <v>472</v>
      </c>
      <c r="H986" s="103" t="s">
        <v>473</v>
      </c>
      <c r="I986" s="104"/>
      <c r="J986" s="147"/>
      <c r="K986" s="494"/>
      <c r="L986" s="492"/>
      <c r="M986" s="492"/>
      <c r="N986" s="496"/>
      <c r="O986" s="493"/>
      <c r="P986" s="493"/>
      <c r="Q986" s="491"/>
    </row>
    <row r="987" spans="1:18" ht="15.75" thickBot="1">
      <c r="A987">
        <v>9776</v>
      </c>
      <c r="B987" s="129"/>
      <c r="D987" s="145" t="s">
        <v>480</v>
      </c>
      <c r="E987" s="145"/>
      <c r="F987" s="145"/>
      <c r="G987" s="145"/>
      <c r="H987" s="145"/>
      <c r="J987" s="111"/>
      <c r="K987" s="178"/>
      <c r="L987" s="179"/>
      <c r="M987" s="179"/>
      <c r="N987" s="179"/>
      <c r="O987" s="179"/>
      <c r="P987" s="180"/>
      <c r="R987" s="177">
        <f>ROUND((SUM(Q970:Q986)/K970),2)</f>
        <v>165.53</v>
      </c>
    </row>
    <row r="988" spans="1:18" ht="15.75" thickBot="1">
      <c r="A988">
        <v>9776</v>
      </c>
      <c r="B988" s="125"/>
      <c r="C988" s="104"/>
      <c r="D988" s="104"/>
      <c r="E988" s="104"/>
      <c r="F988" s="146" t="s">
        <v>481</v>
      </c>
      <c r="G988" s="146"/>
      <c r="H988" s="146"/>
      <c r="I988" s="104"/>
      <c r="J988" s="134">
        <f>J982</f>
        <v>165.53039999999999</v>
      </c>
      <c r="R988" s="101">
        <f>SUM(Q970:Q986)</f>
        <v>165530.4</v>
      </c>
    </row>
    <row r="989" spans="1:18">
      <c r="A989" s="157"/>
      <c r="B989" s="157"/>
      <c r="C989" s="157"/>
      <c r="D989" s="157"/>
      <c r="E989" s="157"/>
      <c r="F989" s="157"/>
      <c r="G989" s="157"/>
      <c r="H989" s="157"/>
      <c r="I989" s="157"/>
      <c r="J989" s="157"/>
    </row>
    <row r="990" spans="1:18" ht="15.75">
      <c r="A990" t="s">
        <v>720</v>
      </c>
      <c r="B990" s="112" t="s">
        <v>400</v>
      </c>
      <c r="E990" s="383">
        <v>45748</v>
      </c>
      <c r="H990" s="113" t="s">
        <v>401</v>
      </c>
      <c r="I990" s="114">
        <v>1</v>
      </c>
      <c r="J990" s="115" t="s">
        <v>222</v>
      </c>
    </row>
    <row r="991" spans="1:18" ht="16.5" thickBot="1">
      <c r="A991" t="s">
        <v>720</v>
      </c>
      <c r="B991" s="116" t="s">
        <v>482</v>
      </c>
      <c r="C991" s="149" t="s">
        <v>721</v>
      </c>
      <c r="D991" s="149"/>
      <c r="E991" s="149"/>
      <c r="F991" s="149"/>
      <c r="G991" s="149"/>
      <c r="H991" s="149"/>
      <c r="I991" s="150" t="s">
        <v>404</v>
      </c>
      <c r="J991" s="151"/>
    </row>
    <row r="992" spans="1:18" ht="15.75" thickBot="1">
      <c r="A992" t="s">
        <v>720</v>
      </c>
      <c r="B992" s="148" t="s">
        <v>405</v>
      </c>
      <c r="C992" s="146"/>
      <c r="D992" s="146" t="s">
        <v>212</v>
      </c>
      <c r="E992" s="146" t="s">
        <v>406</v>
      </c>
      <c r="F992" s="146"/>
      <c r="G992" s="146" t="s">
        <v>407</v>
      </c>
      <c r="H992" s="146"/>
      <c r="J992" s="117" t="s">
        <v>408</v>
      </c>
      <c r="K992" s="589" t="s">
        <v>276</v>
      </c>
      <c r="L992" s="590"/>
      <c r="M992" s="591"/>
      <c r="N992" s="592" t="s">
        <v>409</v>
      </c>
      <c r="O992" s="594" t="s">
        <v>410</v>
      </c>
      <c r="P992" s="595"/>
      <c r="Q992" s="598" t="s">
        <v>411</v>
      </c>
    </row>
    <row r="993" spans="1:18" ht="15.75" thickBot="1">
      <c r="A993" t="s">
        <v>720</v>
      </c>
      <c r="B993" s="148"/>
      <c r="C993" s="146"/>
      <c r="D993" s="146"/>
      <c r="E993" s="103" t="s">
        <v>412</v>
      </c>
      <c r="F993" s="103" t="s">
        <v>413</v>
      </c>
      <c r="G993" s="103" t="s">
        <v>414</v>
      </c>
      <c r="H993" s="103" t="s">
        <v>415</v>
      </c>
      <c r="I993" s="104"/>
      <c r="J993" s="118" t="s">
        <v>416</v>
      </c>
      <c r="K993" s="172" t="s">
        <v>417</v>
      </c>
      <c r="L993" s="600" t="s">
        <v>418</v>
      </c>
      <c r="M993" s="601"/>
      <c r="N993" s="593"/>
      <c r="O993" s="596"/>
      <c r="P993" s="597"/>
      <c r="Q993" s="599"/>
    </row>
    <row r="994" spans="1:18" ht="15.75" thickBot="1">
      <c r="A994" t="s">
        <v>720</v>
      </c>
      <c r="B994" s="371" t="s">
        <v>722</v>
      </c>
      <c r="C994" s="372" t="s">
        <v>723</v>
      </c>
      <c r="D994" s="372">
        <v>1</v>
      </c>
      <c r="E994" s="104">
        <v>0.6</v>
      </c>
      <c r="F994" s="104">
        <v>0.4</v>
      </c>
      <c r="G994" s="123">
        <f>VLOOKUP(B994,'EQ - COM DES.'!$A$1:$K$538,10,FALSE)</f>
        <v>496.82420000000002</v>
      </c>
      <c r="H994" s="123">
        <f>VLOOKUP(B994,'EQ - COM DES.'!$A$1:$K$538,11,FALSE)</f>
        <v>256.0224</v>
      </c>
      <c r="I994" s="104"/>
      <c r="J994" s="124">
        <f>ROUND((D994*E994*G994)+(D994*F994*H994),4)</f>
        <v>400.50349999999997</v>
      </c>
      <c r="K994" s="494">
        <f>SUMIF('8. Orçamento Com Des.'!$A$6:$A$136,A994,'8. Orçamento Com Des.'!$D$6:$D$136)</f>
        <v>0</v>
      </c>
      <c r="L994" s="492">
        <f>(D994*E994)</f>
        <v>0.6</v>
      </c>
      <c r="M994" s="492">
        <f>(D994*F994)</f>
        <v>0.4</v>
      </c>
      <c r="N994" s="496" t="str">
        <f>B994</f>
        <v>E9050</v>
      </c>
      <c r="O994" s="493">
        <f>(G994/$I$990)</f>
        <v>496.82420000000002</v>
      </c>
      <c r="P994" s="493">
        <f>(H994/$I$990)</f>
        <v>256.0224</v>
      </c>
      <c r="Q994" s="491">
        <f>K994*((L994*O994)+(M994*P994))</f>
        <v>0</v>
      </c>
    </row>
    <row r="995" spans="1:18" ht="15.75" thickBot="1">
      <c r="A995" t="s">
        <v>720</v>
      </c>
      <c r="B995" s="125"/>
      <c r="C995" s="104"/>
      <c r="D995" s="104"/>
      <c r="E995" s="146" t="s">
        <v>433</v>
      </c>
      <c r="F995" s="146"/>
      <c r="G995" s="146"/>
      <c r="H995" s="146"/>
      <c r="I995" s="104"/>
      <c r="J995" s="126">
        <f>J994</f>
        <v>400.50349999999997</v>
      </c>
      <c r="K995" s="494"/>
      <c r="L995" s="492"/>
      <c r="M995" s="492"/>
      <c r="N995" s="496"/>
      <c r="O995" s="493"/>
      <c r="P995" s="493"/>
      <c r="Q995" s="491"/>
      <c r="R995" s="101"/>
    </row>
    <row r="996" spans="1:18" ht="15.75" thickBot="1">
      <c r="A996" t="s">
        <v>720</v>
      </c>
      <c r="B996" s="127" t="s">
        <v>435</v>
      </c>
      <c r="C996" s="104"/>
      <c r="D996" s="103" t="s">
        <v>212</v>
      </c>
      <c r="E996" s="103" t="s">
        <v>436</v>
      </c>
      <c r="F996" s="104"/>
      <c r="G996" s="103" t="s">
        <v>407</v>
      </c>
      <c r="H996" s="146" t="s">
        <v>437</v>
      </c>
      <c r="I996" s="146"/>
      <c r="J996" s="147"/>
      <c r="K996" s="494"/>
      <c r="L996" s="492"/>
      <c r="M996" s="492"/>
      <c r="N996" s="496"/>
      <c r="O996" s="493"/>
      <c r="P996" s="493"/>
      <c r="Q996" s="491"/>
    </row>
    <row r="997" spans="1:18">
      <c r="A997" t="s">
        <v>720</v>
      </c>
      <c r="B997" s="129"/>
      <c r="D997" s="145" t="s">
        <v>440</v>
      </c>
      <c r="E997" s="145"/>
      <c r="F997" s="145"/>
      <c r="G997" s="145"/>
      <c r="H997" s="145"/>
      <c r="J997" s="124">
        <v>0</v>
      </c>
      <c r="K997" s="494"/>
      <c r="L997" s="492"/>
      <c r="M997" s="492"/>
      <c r="N997" s="496"/>
      <c r="O997" s="493"/>
      <c r="P997" s="493"/>
      <c r="Q997" s="491"/>
    </row>
    <row r="998" spans="1:18" ht="15.75" thickBot="1">
      <c r="A998" t="s">
        <v>720</v>
      </c>
      <c r="B998" s="125"/>
      <c r="C998" s="104"/>
      <c r="D998" s="146" t="s">
        <v>442</v>
      </c>
      <c r="E998" s="146"/>
      <c r="F998" s="146"/>
      <c r="G998" s="146"/>
      <c r="H998" s="146"/>
      <c r="I998" s="104"/>
      <c r="J998" s="130">
        <f>J995</f>
        <v>400.50349999999997</v>
      </c>
      <c r="K998" s="494"/>
      <c r="L998" s="492"/>
      <c r="M998" s="492"/>
      <c r="N998" s="496"/>
      <c r="O998" s="493"/>
      <c r="P998" s="493"/>
      <c r="Q998" s="491"/>
    </row>
    <row r="999" spans="1:18">
      <c r="A999" t="s">
        <v>720</v>
      </c>
      <c r="B999" s="129"/>
      <c r="D999" s="145" t="s">
        <v>444</v>
      </c>
      <c r="E999" s="145"/>
      <c r="F999" s="145"/>
      <c r="G999" s="145"/>
      <c r="H999" s="145"/>
      <c r="J999" s="131">
        <f>J998/I990</f>
        <v>400.50349999999997</v>
      </c>
      <c r="K999" s="494"/>
      <c r="L999" s="492"/>
      <c r="M999" s="492"/>
      <c r="N999" s="496"/>
      <c r="O999" s="493"/>
      <c r="P999" s="493"/>
      <c r="Q999" s="491"/>
    </row>
    <row r="1000" spans="1:18">
      <c r="A1000" t="s">
        <v>720</v>
      </c>
      <c r="B1000" s="129"/>
      <c r="H1000" s="132" t="s">
        <v>445</v>
      </c>
      <c r="J1000" s="133" t="s">
        <v>377</v>
      </c>
      <c r="K1000" s="494"/>
      <c r="L1000" s="492"/>
      <c r="M1000" s="492"/>
      <c r="N1000" s="496"/>
      <c r="O1000" s="493"/>
      <c r="P1000" s="493"/>
      <c r="Q1000" s="491"/>
    </row>
    <row r="1001" spans="1:18" ht="15.75" thickBot="1">
      <c r="A1001" t="s">
        <v>720</v>
      </c>
      <c r="B1001" s="125"/>
      <c r="C1001" s="104"/>
      <c r="D1001" s="104"/>
      <c r="E1001" s="104"/>
      <c r="F1001" s="104"/>
      <c r="G1001" s="104"/>
      <c r="H1001" s="105" t="s">
        <v>446</v>
      </c>
      <c r="I1001" s="104"/>
      <c r="J1001" s="130" t="s">
        <v>377</v>
      </c>
      <c r="K1001" s="494"/>
      <c r="L1001" s="492"/>
      <c r="M1001" s="492"/>
      <c r="N1001" s="496"/>
      <c r="O1001" s="493"/>
      <c r="P1001" s="493"/>
      <c r="Q1001" s="491"/>
    </row>
    <row r="1002" spans="1:18" ht="15.75" thickBot="1">
      <c r="A1002" t="s">
        <v>720</v>
      </c>
      <c r="B1002" s="127" t="s">
        <v>447</v>
      </c>
      <c r="C1002" s="104"/>
      <c r="D1002" s="103" t="s">
        <v>212</v>
      </c>
      <c r="E1002" s="103" t="s">
        <v>436</v>
      </c>
      <c r="F1002" s="104"/>
      <c r="G1002" s="103" t="s">
        <v>448</v>
      </c>
      <c r="H1002" s="146" t="s">
        <v>449</v>
      </c>
      <c r="I1002" s="146"/>
      <c r="J1002" s="147"/>
      <c r="K1002" s="494"/>
      <c r="L1002" s="492"/>
      <c r="M1002" s="492"/>
      <c r="N1002" s="496"/>
      <c r="O1002" s="493"/>
      <c r="P1002" s="493"/>
      <c r="Q1002" s="491"/>
    </row>
    <row r="1003" spans="1:18" ht="15.75" thickBot="1">
      <c r="A1003" t="s">
        <v>720</v>
      </c>
      <c r="B1003" s="125"/>
      <c r="C1003" s="104"/>
      <c r="D1003" s="146" t="s">
        <v>459</v>
      </c>
      <c r="E1003" s="146"/>
      <c r="F1003" s="146"/>
      <c r="G1003" s="146"/>
      <c r="H1003" s="146"/>
      <c r="I1003" s="104"/>
      <c r="J1003" s="126">
        <v>0</v>
      </c>
      <c r="K1003" s="494"/>
      <c r="L1003" s="492"/>
      <c r="M1003" s="492"/>
      <c r="N1003" s="496"/>
      <c r="O1003" s="493"/>
      <c r="P1003" s="493"/>
      <c r="Q1003" s="491"/>
    </row>
    <row r="1004" spans="1:18" ht="15.75" thickBot="1">
      <c r="A1004" t="s">
        <v>720</v>
      </c>
      <c r="B1004" s="127" t="s">
        <v>460</v>
      </c>
      <c r="C1004" s="104"/>
      <c r="D1004" s="103" t="s">
        <v>212</v>
      </c>
      <c r="E1004" s="103" t="s">
        <v>436</v>
      </c>
      <c r="F1004" s="104"/>
      <c r="G1004" s="103" t="s">
        <v>449</v>
      </c>
      <c r="H1004" s="146" t="s">
        <v>449</v>
      </c>
      <c r="I1004" s="146"/>
      <c r="J1004" s="147"/>
      <c r="K1004" s="494"/>
      <c r="L1004" s="492"/>
      <c r="M1004" s="492"/>
      <c r="N1004" s="496"/>
      <c r="O1004" s="493"/>
      <c r="P1004" s="493"/>
      <c r="Q1004" s="491"/>
    </row>
    <row r="1005" spans="1:18" ht="15.75" thickBot="1">
      <c r="A1005" t="s">
        <v>720</v>
      </c>
      <c r="B1005" s="125"/>
      <c r="C1005" s="104"/>
      <c r="D1005" s="146" t="s">
        <v>461</v>
      </c>
      <c r="E1005" s="146"/>
      <c r="F1005" s="146"/>
      <c r="G1005" s="146"/>
      <c r="H1005" s="146"/>
      <c r="I1005" s="104"/>
      <c r="J1005" s="126"/>
      <c r="K1005" s="494"/>
      <c r="L1005" s="492"/>
      <c r="M1005" s="492"/>
      <c r="N1005" s="496"/>
      <c r="O1005" s="493"/>
      <c r="P1005" s="493"/>
      <c r="Q1005" s="491"/>
    </row>
    <row r="1006" spans="1:18" ht="15.75" thickBot="1">
      <c r="A1006" t="s">
        <v>720</v>
      </c>
      <c r="B1006" s="125"/>
      <c r="C1006" s="104"/>
      <c r="D1006" s="104"/>
      <c r="E1006" s="104"/>
      <c r="F1006" s="104"/>
      <c r="G1006" s="104"/>
      <c r="H1006" s="105" t="s">
        <v>462</v>
      </c>
      <c r="I1006" s="104"/>
      <c r="J1006" s="130">
        <f>J999</f>
        <v>400.50349999999997</v>
      </c>
      <c r="K1006" s="494"/>
      <c r="L1006" s="492"/>
      <c r="M1006" s="492"/>
      <c r="N1006" s="496"/>
      <c r="O1006" s="493"/>
      <c r="P1006" s="493"/>
      <c r="Q1006" s="491"/>
    </row>
    <row r="1007" spans="1:18" ht="15.75" thickBot="1">
      <c r="A1007" t="s">
        <v>720</v>
      </c>
      <c r="B1007" s="127" t="s">
        <v>463</v>
      </c>
      <c r="C1007" s="104"/>
      <c r="D1007" s="103" t="s">
        <v>464</v>
      </c>
      <c r="E1007" s="103" t="s">
        <v>212</v>
      </c>
      <c r="F1007" s="103" t="s">
        <v>436</v>
      </c>
      <c r="G1007" s="104"/>
      <c r="H1007" s="103" t="s">
        <v>449</v>
      </c>
      <c r="I1007" s="146" t="s">
        <v>449</v>
      </c>
      <c r="J1007" s="147"/>
      <c r="K1007" s="494"/>
      <c r="L1007" s="492"/>
      <c r="M1007" s="492"/>
      <c r="N1007" s="496"/>
      <c r="O1007" s="493"/>
      <c r="P1007" s="493"/>
      <c r="Q1007" s="491"/>
    </row>
    <row r="1008" spans="1:18" ht="15.75" thickBot="1">
      <c r="A1008" t="s">
        <v>720</v>
      </c>
      <c r="B1008" s="125"/>
      <c r="C1008" s="104"/>
      <c r="D1008" s="146" t="s">
        <v>468</v>
      </c>
      <c r="E1008" s="146"/>
      <c r="F1008" s="146"/>
      <c r="G1008" s="146"/>
      <c r="H1008" s="146"/>
      <c r="I1008" s="104"/>
      <c r="J1008" s="130">
        <v>0</v>
      </c>
      <c r="K1008" s="494"/>
      <c r="L1008" s="492"/>
      <c r="M1008" s="492"/>
      <c r="N1008" s="496"/>
      <c r="O1008" s="493"/>
      <c r="P1008" s="493"/>
      <c r="Q1008" s="491"/>
    </row>
    <row r="1009" spans="1:18" ht="15.75" thickBot="1">
      <c r="A1009" t="s">
        <v>720</v>
      </c>
      <c r="B1009" s="148" t="s">
        <v>469</v>
      </c>
      <c r="C1009" s="146"/>
      <c r="D1009" s="146" t="s">
        <v>212</v>
      </c>
      <c r="E1009" s="146" t="s">
        <v>436</v>
      </c>
      <c r="F1009" s="146" t="s">
        <v>470</v>
      </c>
      <c r="G1009" s="146"/>
      <c r="H1009" s="146"/>
      <c r="J1009" s="147" t="s">
        <v>449</v>
      </c>
      <c r="K1009" s="494"/>
      <c r="L1009" s="168"/>
      <c r="M1009" s="168"/>
      <c r="N1009" s="496"/>
      <c r="O1009" s="493"/>
      <c r="P1009" s="493"/>
      <c r="Q1009" s="491"/>
    </row>
    <row r="1010" spans="1:18" ht="15.75" thickBot="1">
      <c r="A1010" t="s">
        <v>720</v>
      </c>
      <c r="B1010" s="148"/>
      <c r="C1010" s="146"/>
      <c r="D1010" s="146"/>
      <c r="E1010" s="146"/>
      <c r="F1010" s="103" t="s">
        <v>471</v>
      </c>
      <c r="G1010" s="103" t="s">
        <v>472</v>
      </c>
      <c r="H1010" s="103" t="s">
        <v>473</v>
      </c>
      <c r="I1010" s="104"/>
      <c r="J1010" s="147"/>
      <c r="K1010" s="494"/>
      <c r="L1010" s="492"/>
      <c r="M1010" s="492"/>
      <c r="N1010" s="496"/>
      <c r="O1010" s="493"/>
      <c r="P1010" s="493"/>
      <c r="Q1010" s="491"/>
    </row>
    <row r="1011" spans="1:18">
      <c r="A1011" t="s">
        <v>720</v>
      </c>
      <c r="B1011" s="129"/>
      <c r="D1011" s="145" t="s">
        <v>480</v>
      </c>
      <c r="E1011" s="145"/>
      <c r="F1011" s="145"/>
      <c r="G1011" s="145"/>
      <c r="H1011" s="145"/>
      <c r="J1011" s="111"/>
      <c r="K1011" s="494"/>
      <c r="L1011" s="492"/>
      <c r="M1011" s="492"/>
      <c r="N1011" s="496"/>
      <c r="O1011" s="493"/>
      <c r="P1011" s="493"/>
      <c r="Q1011" s="491"/>
    </row>
    <row r="1012" spans="1:18" ht="15.75" thickBot="1">
      <c r="A1012" t="s">
        <v>720</v>
      </c>
      <c r="B1012" s="125"/>
      <c r="C1012" s="104"/>
      <c r="D1012" s="104"/>
      <c r="E1012" s="104"/>
      <c r="F1012" s="146" t="s">
        <v>481</v>
      </c>
      <c r="G1012" s="146"/>
      <c r="H1012" s="146"/>
      <c r="I1012" s="104"/>
      <c r="J1012" s="134">
        <f>J1006</f>
        <v>400.50349999999997</v>
      </c>
      <c r="K1012" s="178"/>
      <c r="L1012" s="179"/>
      <c r="M1012" s="179"/>
      <c r="N1012" s="179"/>
      <c r="O1012" s="179"/>
      <c r="P1012" s="180"/>
      <c r="R1012" s="177" t="e">
        <f>ROUND((SUM(Q994:Q1010)/K994),2)</f>
        <v>#DIV/0!</v>
      </c>
    </row>
    <row r="1013" spans="1:18" ht="15.75" thickBot="1">
      <c r="A1013" s="157"/>
      <c r="B1013" s="157"/>
      <c r="C1013" s="157"/>
      <c r="D1013" s="157"/>
      <c r="E1013" s="157"/>
      <c r="F1013" s="157"/>
      <c r="G1013" s="157"/>
      <c r="H1013" s="157"/>
      <c r="I1013" s="157"/>
      <c r="J1013" s="157"/>
      <c r="R1013" s="101">
        <f>SUM(Q995:Q1011)</f>
        <v>0</v>
      </c>
    </row>
    <row r="1014" spans="1:18" ht="23.25" thickBot="1">
      <c r="B1014" s="106" t="s">
        <v>395</v>
      </c>
      <c r="C1014" s="107"/>
      <c r="D1014" s="107"/>
      <c r="E1014" s="107"/>
      <c r="F1014" s="107"/>
      <c r="G1014" s="107"/>
      <c r="H1014" s="107"/>
      <c r="I1014" s="107"/>
      <c r="J1014" s="108" t="s">
        <v>396</v>
      </c>
    </row>
    <row r="1015" spans="1:18" ht="19.5" thickTop="1" thickBot="1">
      <c r="B1015" s="109" t="s">
        <v>397</v>
      </c>
      <c r="E1015" s="110" t="s">
        <v>398</v>
      </c>
      <c r="J1015" s="111"/>
    </row>
    <row r="1016" spans="1:18" ht="15.75">
      <c r="A1016">
        <v>3808207</v>
      </c>
      <c r="B1016" s="373" t="s">
        <v>400</v>
      </c>
      <c r="C1016" s="159"/>
      <c r="D1016" s="159"/>
      <c r="E1016" s="402">
        <v>45748</v>
      </c>
      <c r="F1016" s="159"/>
      <c r="G1016" s="159"/>
      <c r="H1016" s="374" t="s">
        <v>401</v>
      </c>
      <c r="I1016" s="375">
        <v>1</v>
      </c>
      <c r="J1016" s="376" t="s">
        <v>346</v>
      </c>
    </row>
    <row r="1017" spans="1:18" ht="16.5" customHeight="1" thickBot="1">
      <c r="A1017">
        <v>3808207</v>
      </c>
      <c r="B1017" s="116" t="s">
        <v>724</v>
      </c>
      <c r="C1017" s="149" t="s">
        <v>725</v>
      </c>
      <c r="D1017" s="149"/>
      <c r="E1017" s="149"/>
      <c r="F1017" s="149"/>
      <c r="G1017" s="149"/>
      <c r="H1017" s="149"/>
      <c r="I1017" s="150" t="s">
        <v>404</v>
      </c>
      <c r="J1017" s="151"/>
    </row>
    <row r="1018" spans="1:18" ht="15.75" thickBot="1">
      <c r="A1018">
        <v>3808207</v>
      </c>
      <c r="B1018" s="148" t="s">
        <v>405</v>
      </c>
      <c r="C1018" s="146"/>
      <c r="D1018" s="146" t="s">
        <v>212</v>
      </c>
      <c r="E1018" s="146" t="s">
        <v>406</v>
      </c>
      <c r="F1018" s="146"/>
      <c r="G1018" s="146" t="s">
        <v>407</v>
      </c>
      <c r="H1018" s="146"/>
      <c r="J1018" s="117" t="s">
        <v>408</v>
      </c>
      <c r="K1018" s="589" t="s">
        <v>276</v>
      </c>
      <c r="L1018" s="590"/>
      <c r="M1018" s="591"/>
      <c r="N1018" s="592" t="s">
        <v>409</v>
      </c>
      <c r="O1018" s="594" t="s">
        <v>410</v>
      </c>
      <c r="P1018" s="595"/>
      <c r="Q1018" s="598" t="s">
        <v>411</v>
      </c>
    </row>
    <row r="1019" spans="1:18" ht="15.75" thickBot="1">
      <c r="A1019">
        <v>3808207</v>
      </c>
      <c r="B1019" s="148"/>
      <c r="C1019" s="146"/>
      <c r="D1019" s="146"/>
      <c r="E1019" s="103" t="s">
        <v>412</v>
      </c>
      <c r="F1019" s="103" t="s">
        <v>413</v>
      </c>
      <c r="G1019" s="103" t="s">
        <v>414</v>
      </c>
      <c r="H1019" s="103" t="s">
        <v>415</v>
      </c>
      <c r="I1019" s="104"/>
      <c r="J1019" s="118" t="s">
        <v>416</v>
      </c>
      <c r="K1019" s="172" t="s">
        <v>417</v>
      </c>
      <c r="L1019" s="600" t="s">
        <v>418</v>
      </c>
      <c r="M1019" s="601"/>
      <c r="N1019" s="593"/>
      <c r="O1019" s="596"/>
      <c r="P1019" s="597"/>
      <c r="Q1019" s="599"/>
    </row>
    <row r="1020" spans="1:18" ht="15.75" thickBot="1">
      <c r="A1020">
        <v>3808207</v>
      </c>
      <c r="B1020" s="125"/>
      <c r="C1020" s="104"/>
      <c r="D1020" s="104"/>
      <c r="E1020" s="104"/>
      <c r="F1020" s="104"/>
      <c r="G1020" s="104"/>
      <c r="H1020" s="105" t="s">
        <v>433</v>
      </c>
      <c r="I1020" s="104"/>
      <c r="J1020" s="126"/>
      <c r="K1020" s="494">
        <f>SUMIF('8. Orçamento Com Des.'!$A$6:$A$146,A1020,'8. Orçamento Com Des.'!$D$6:$D$146)</f>
        <v>36</v>
      </c>
      <c r="L1020" s="492"/>
      <c r="M1020" s="492"/>
      <c r="N1020" s="496"/>
      <c r="O1020" s="493"/>
      <c r="P1020" s="493"/>
      <c r="Q1020" s="491"/>
    </row>
    <row r="1021" spans="1:18" ht="15.75" thickBot="1">
      <c r="A1021">
        <v>3808207</v>
      </c>
      <c r="B1021" s="127" t="s">
        <v>435</v>
      </c>
      <c r="C1021" s="104"/>
      <c r="D1021" s="103" t="s">
        <v>212</v>
      </c>
      <c r="E1021" s="103" t="s">
        <v>436</v>
      </c>
      <c r="F1021" s="104"/>
      <c r="G1021" s="103" t="s">
        <v>407</v>
      </c>
      <c r="H1021" s="146" t="s">
        <v>437</v>
      </c>
      <c r="I1021" s="146"/>
      <c r="J1021" s="147"/>
      <c r="K1021" s="494">
        <f>SUMIF('8. Orçamento Com Des.'!$A$6:$A$146,A1021,'8. Orçamento Com Des.'!$D$6:$D$146)</f>
        <v>36</v>
      </c>
      <c r="L1021" s="492"/>
      <c r="M1021" s="492"/>
      <c r="N1021" s="496"/>
      <c r="O1021" s="493"/>
      <c r="P1021" s="493"/>
      <c r="Q1021" s="491"/>
    </row>
    <row r="1022" spans="1:18">
      <c r="A1022">
        <v>3808207</v>
      </c>
      <c r="B1022" s="119" t="s">
        <v>502</v>
      </c>
      <c r="C1022" s="120" t="s">
        <v>503</v>
      </c>
      <c r="D1022" s="121">
        <v>2</v>
      </c>
      <c r="E1022" s="128" t="s">
        <v>222</v>
      </c>
      <c r="G1022" s="123">
        <f>VLOOKUP(B1022,'MO - COM DES.'!$A$1:$G$106,6,FALSE)</f>
        <v>22.078700000000001</v>
      </c>
      <c r="J1022" s="403">
        <f>ROUND(D1022*G1022,4)</f>
        <v>44.157400000000003</v>
      </c>
      <c r="K1022" s="494">
        <f>SUMIF('8. Orçamento Com Des.'!$A$6:$A$146,A1022,'8. Orçamento Com Des.'!$D$6:$D$146)</f>
        <v>36</v>
      </c>
      <c r="L1022" s="492">
        <f>D1022</f>
        <v>2</v>
      </c>
      <c r="M1022" s="492"/>
      <c r="N1022" s="496" t="str">
        <f>B1022</f>
        <v>P9801</v>
      </c>
      <c r="O1022" s="493">
        <f>(G1022/$I$1016)</f>
        <v>22.078700000000001</v>
      </c>
      <c r="P1022" s="493"/>
      <c r="Q1022" s="491">
        <f>K1022*((L1022*O1022)+(M1022*P1022))</f>
        <v>1589.6664000000001</v>
      </c>
    </row>
    <row r="1023" spans="1:18">
      <c r="A1023">
        <v>3808207</v>
      </c>
      <c r="B1023" s="119" t="s">
        <v>726</v>
      </c>
      <c r="C1023" s="120" t="s">
        <v>727</v>
      </c>
      <c r="D1023" s="121">
        <v>1</v>
      </c>
      <c r="E1023" s="128" t="s">
        <v>222</v>
      </c>
      <c r="G1023" s="123">
        <f>VLOOKUP(B1023,'MO - COM DES.'!$A$1:$G$106,6,FALSE)</f>
        <v>29.351600000000001</v>
      </c>
      <c r="J1023" s="403">
        <f>ROUND(D1023*G1023,4)</f>
        <v>29.351600000000001</v>
      </c>
      <c r="K1023" s="494">
        <f>SUMIF('8. Orçamento Com Des.'!$A$6:$A$146,A1023,'8. Orçamento Com Des.'!$D$6:$D$146)</f>
        <v>36</v>
      </c>
      <c r="L1023" s="492">
        <f>D1023</f>
        <v>1</v>
      </c>
      <c r="M1023" s="492"/>
      <c r="N1023" s="496" t="str">
        <f>B1023</f>
        <v>P9830</v>
      </c>
      <c r="O1023" s="493">
        <f>(G1023/$I$1016)</f>
        <v>29.351600000000001</v>
      </c>
      <c r="P1023" s="493"/>
      <c r="Q1023" s="491">
        <f>K1023*((L1023*O1023)+(M1023*P1023))</f>
        <v>1056.6576</v>
      </c>
    </row>
    <row r="1024" spans="1:18">
      <c r="A1024">
        <v>3808207</v>
      </c>
      <c r="B1024" s="129"/>
      <c r="D1024" s="145" t="s">
        <v>440</v>
      </c>
      <c r="E1024" s="145"/>
      <c r="F1024" s="145"/>
      <c r="G1024" s="145"/>
      <c r="H1024" s="145"/>
      <c r="J1024" s="124">
        <f>SUM(J1022:J1023)</f>
        <v>73.509</v>
      </c>
      <c r="K1024" s="494">
        <f>SUMIF('8. Orçamento Com Des.'!$A$6:$A$146,A1024,'8. Orçamento Com Des.'!$D$6:$D$146)</f>
        <v>36</v>
      </c>
      <c r="L1024" s="492"/>
      <c r="M1024" s="492"/>
      <c r="N1024" s="496"/>
      <c r="O1024" s="493"/>
      <c r="P1024" s="493"/>
      <c r="Q1024" s="491"/>
    </row>
    <row r="1025" spans="1:17" ht="15.75" thickBot="1">
      <c r="A1025">
        <v>3808207</v>
      </c>
      <c r="B1025" s="125"/>
      <c r="C1025" s="104"/>
      <c r="D1025" s="146" t="s">
        <v>442</v>
      </c>
      <c r="E1025" s="146"/>
      <c r="F1025" s="146"/>
      <c r="G1025" s="146"/>
      <c r="H1025" s="146"/>
      <c r="I1025" s="104"/>
      <c r="J1025" s="130">
        <f>J1024</f>
        <v>73.509</v>
      </c>
      <c r="K1025" s="494">
        <f>SUMIF('8. Orçamento Com Des.'!$A$6:$A$146,A1025,'8. Orçamento Com Des.'!$D$6:$D$146)</f>
        <v>36</v>
      </c>
      <c r="L1025" s="492"/>
      <c r="M1025" s="492"/>
      <c r="N1025" s="496"/>
      <c r="O1025" s="493"/>
      <c r="P1025" s="493"/>
      <c r="Q1025" s="491"/>
    </row>
    <row r="1026" spans="1:17">
      <c r="A1026">
        <v>3808207</v>
      </c>
      <c r="B1026" s="129"/>
      <c r="D1026" s="145" t="s">
        <v>444</v>
      </c>
      <c r="E1026" s="145"/>
      <c r="F1026" s="145"/>
      <c r="G1026" s="145"/>
      <c r="H1026" s="145"/>
      <c r="J1026" s="131">
        <f>J1025/I1016</f>
        <v>73.509</v>
      </c>
      <c r="K1026" s="494">
        <f>SUMIF('8. Orçamento Com Des.'!$A$6:$A$146,A1026,'8. Orçamento Com Des.'!$D$6:$D$146)</f>
        <v>36</v>
      </c>
      <c r="L1026" s="492"/>
      <c r="M1026" s="492"/>
      <c r="N1026" s="496"/>
      <c r="O1026" s="493"/>
      <c r="P1026" s="493"/>
      <c r="Q1026" s="491"/>
    </row>
    <row r="1027" spans="1:17">
      <c r="A1027">
        <v>3808207</v>
      </c>
      <c r="B1027" s="129"/>
      <c r="H1027" s="132" t="s">
        <v>445</v>
      </c>
      <c r="J1027" s="133" t="s">
        <v>377</v>
      </c>
      <c r="K1027" s="494">
        <f>SUMIF('8. Orçamento Com Des.'!$A$6:$A$146,A1027,'8. Orçamento Com Des.'!$D$6:$D$146)</f>
        <v>36</v>
      </c>
      <c r="L1027" s="492"/>
      <c r="M1027" s="492"/>
      <c r="N1027" s="496"/>
      <c r="O1027" s="493"/>
      <c r="P1027" s="493"/>
      <c r="Q1027" s="491"/>
    </row>
    <row r="1028" spans="1:17" ht="15.75" thickBot="1">
      <c r="A1028">
        <v>3808207</v>
      </c>
      <c r="B1028" s="125"/>
      <c r="C1028" s="104"/>
      <c r="D1028" s="104"/>
      <c r="E1028" s="104"/>
      <c r="F1028" s="104"/>
      <c r="G1028" s="104"/>
      <c r="H1028" s="105" t="s">
        <v>446</v>
      </c>
      <c r="I1028" s="104"/>
      <c r="J1028" s="130" t="s">
        <v>377</v>
      </c>
      <c r="K1028" s="494">
        <f>SUMIF('8. Orçamento Com Des.'!$A$6:$A$146,A1028,'8. Orçamento Com Des.'!$D$6:$D$146)</f>
        <v>36</v>
      </c>
      <c r="L1028" s="492"/>
      <c r="M1028" s="492"/>
      <c r="N1028" s="496"/>
      <c r="O1028" s="493"/>
      <c r="P1028" s="493"/>
      <c r="Q1028" s="491"/>
    </row>
    <row r="1029" spans="1:17" ht="15.75" thickBot="1">
      <c r="A1029">
        <v>3808207</v>
      </c>
      <c r="B1029" s="127" t="s">
        <v>447</v>
      </c>
      <c r="C1029" s="104"/>
      <c r="D1029" s="103" t="s">
        <v>212</v>
      </c>
      <c r="E1029" s="103" t="s">
        <v>436</v>
      </c>
      <c r="F1029" s="104"/>
      <c r="G1029" s="103" t="s">
        <v>448</v>
      </c>
      <c r="H1029" s="146" t="s">
        <v>449</v>
      </c>
      <c r="I1029" s="146"/>
      <c r="J1029" s="147"/>
      <c r="K1029" s="494">
        <f>SUMIF('8. Orçamento Com Des.'!$A$6:$A$146,A1029,'8. Orçamento Com Des.'!$D$6:$D$146)</f>
        <v>36</v>
      </c>
      <c r="L1029" s="492"/>
      <c r="M1029" s="492"/>
      <c r="N1029" s="496"/>
      <c r="O1029" s="493"/>
      <c r="P1029" s="493"/>
      <c r="Q1029" s="491"/>
    </row>
    <row r="1030" spans="1:17">
      <c r="A1030">
        <v>3808207</v>
      </c>
      <c r="B1030" s="119" t="s">
        <v>728</v>
      </c>
      <c r="C1030" s="120" t="s">
        <v>729</v>
      </c>
      <c r="D1030" s="121">
        <v>3.2799999999999999E-3</v>
      </c>
      <c r="E1030" s="128" t="s">
        <v>335</v>
      </c>
      <c r="G1030" s="123">
        <f>VLOOKUP(B1030,MATERIAL!$A$1:$D$1678,4,FALSE)</f>
        <v>57.592199999999998</v>
      </c>
      <c r="J1030" s="403">
        <f>ROUND(D1030*G1030,4)</f>
        <v>0.18890000000000001</v>
      </c>
      <c r="K1030" s="494">
        <f>SUMIF('8. Orçamento Com Des.'!$A$6:$A$146,A1030,'8. Orçamento Com Des.'!$D$6:$D$146)</f>
        <v>36</v>
      </c>
      <c r="L1030" s="492">
        <f t="shared" ref="L1030:L1045" si="99">D1030</f>
        <v>3.2799999999999999E-3</v>
      </c>
      <c r="M1030" s="492"/>
      <c r="N1030" s="496" t="str">
        <f t="shared" ref="N1030:N1045" si="100">B1030</f>
        <v>M0562</v>
      </c>
      <c r="O1030" s="493">
        <f t="shared" ref="O1030:O1045" si="101">G1030</f>
        <v>57.592199999999998</v>
      </c>
      <c r="P1030" s="493"/>
      <c r="Q1030" s="491">
        <f t="shared" ref="Q1030:Q1045" si="102">K1030*((L1030*O1030)+(M1030*P1030))</f>
        <v>6.8004869759999993</v>
      </c>
    </row>
    <row r="1031" spans="1:17">
      <c r="A1031">
        <v>3808207</v>
      </c>
      <c r="B1031" s="119" t="s">
        <v>730</v>
      </c>
      <c r="C1031" s="120" t="s">
        <v>731</v>
      </c>
      <c r="D1031" s="121">
        <v>1.64E-3</v>
      </c>
      <c r="E1031" s="128" t="s">
        <v>335</v>
      </c>
      <c r="G1031" s="123">
        <f>VLOOKUP(B1031,MATERIAL!$A$1:$D$1678,4,FALSE)</f>
        <v>292.5924</v>
      </c>
      <c r="J1031" s="403">
        <f t="shared" ref="J1031:J1045" si="103">ROUND(D1031*G1031,4)</f>
        <v>0.47989999999999999</v>
      </c>
      <c r="K1031" s="494">
        <f>SUMIF('8. Orçamento Com Des.'!$A$6:$A$146,A1031,'8. Orçamento Com Des.'!$D$6:$D$146)</f>
        <v>36</v>
      </c>
      <c r="L1031" s="492">
        <f t="shared" si="99"/>
        <v>1.64E-3</v>
      </c>
      <c r="M1031" s="492"/>
      <c r="N1031" s="496" t="str">
        <f t="shared" si="100"/>
        <v>M0576</v>
      </c>
      <c r="O1031" s="493">
        <f t="shared" si="101"/>
        <v>292.5924</v>
      </c>
      <c r="P1031" s="493"/>
      <c r="Q1031" s="491">
        <f t="shared" si="102"/>
        <v>17.274655295999999</v>
      </c>
    </row>
    <row r="1032" spans="1:17">
      <c r="A1032">
        <v>3808207</v>
      </c>
      <c r="B1032" s="119" t="s">
        <v>732</v>
      </c>
      <c r="C1032" s="120" t="s">
        <v>733</v>
      </c>
      <c r="D1032" s="121">
        <v>9.8399999999999998E-3</v>
      </c>
      <c r="E1032" s="128" t="s">
        <v>335</v>
      </c>
      <c r="G1032" s="123">
        <f>VLOOKUP(B1032,MATERIAL!$A$1:$D$1678,4,FALSE)</f>
        <v>714.27380000000005</v>
      </c>
      <c r="J1032" s="403">
        <f t="shared" si="103"/>
        <v>7.0285000000000002</v>
      </c>
      <c r="K1032" s="494">
        <f>SUMIF('8. Orçamento Com Des.'!$A$6:$A$146,A1032,'8. Orçamento Com Des.'!$D$6:$D$146)</f>
        <v>36</v>
      </c>
      <c r="L1032" s="492">
        <f t="shared" si="99"/>
        <v>9.8399999999999998E-3</v>
      </c>
      <c r="M1032" s="492"/>
      <c r="N1032" s="496" t="str">
        <f t="shared" si="100"/>
        <v>M0574</v>
      </c>
      <c r="O1032" s="493">
        <f t="shared" si="101"/>
        <v>714.27380000000005</v>
      </c>
      <c r="P1032" s="493"/>
      <c r="Q1032" s="491">
        <f t="shared" si="102"/>
        <v>253.02435091200002</v>
      </c>
    </row>
    <row r="1033" spans="1:17">
      <c r="A1033">
        <v>3808207</v>
      </c>
      <c r="B1033" s="119" t="s">
        <v>734</v>
      </c>
      <c r="C1033" s="120" t="s">
        <v>735</v>
      </c>
      <c r="D1033" s="121">
        <v>4.9199999999999999E-3</v>
      </c>
      <c r="E1033" s="128" t="s">
        <v>335</v>
      </c>
      <c r="G1033" s="123">
        <f>VLOOKUP(B1033,MATERIAL!$A$1:$D$1678,4,FALSE)</f>
        <v>1082.3616</v>
      </c>
      <c r="J1033" s="403">
        <f t="shared" si="103"/>
        <v>5.3251999999999997</v>
      </c>
      <c r="K1033" s="494">
        <f>SUMIF('8. Orçamento Com Des.'!$A$6:$A$146,A1033,'8. Orçamento Com Des.'!$D$6:$D$146)</f>
        <v>36</v>
      </c>
      <c r="L1033" s="492">
        <f t="shared" si="99"/>
        <v>4.9199999999999999E-3</v>
      </c>
      <c r="M1033" s="492"/>
      <c r="N1033" s="496" t="str">
        <f t="shared" si="100"/>
        <v>M0575</v>
      </c>
      <c r="O1033" s="493">
        <f t="shared" si="101"/>
        <v>1082.3616</v>
      </c>
      <c r="P1033" s="493"/>
      <c r="Q1033" s="491">
        <f t="shared" si="102"/>
        <v>191.70788659199997</v>
      </c>
    </row>
    <row r="1034" spans="1:17">
      <c r="A1034">
        <v>3808207</v>
      </c>
      <c r="B1034" s="119" t="s">
        <v>736</v>
      </c>
      <c r="C1034" s="120" t="s">
        <v>737</v>
      </c>
      <c r="D1034" s="121">
        <v>8.2000000000000007E-3</v>
      </c>
      <c r="E1034" s="128" t="s">
        <v>335</v>
      </c>
      <c r="G1034" s="123">
        <f>VLOOKUP(B1034,MATERIAL!$A$1:$D$1678,4,FALSE)</f>
        <v>348.7987</v>
      </c>
      <c r="J1034" s="403">
        <f t="shared" si="103"/>
        <v>2.8601000000000001</v>
      </c>
      <c r="K1034" s="494">
        <f>SUMIF('8. Orçamento Com Des.'!$A$6:$A$146,A1034,'8. Orçamento Com Des.'!$D$6:$D$146)</f>
        <v>36</v>
      </c>
      <c r="L1034" s="492">
        <f t="shared" si="99"/>
        <v>8.2000000000000007E-3</v>
      </c>
      <c r="M1034" s="492"/>
      <c r="N1034" s="496" t="str">
        <f t="shared" si="100"/>
        <v>M0570</v>
      </c>
      <c r="O1034" s="493">
        <f t="shared" si="101"/>
        <v>348.7987</v>
      </c>
      <c r="P1034" s="493"/>
      <c r="Q1034" s="491">
        <f t="shared" si="102"/>
        <v>102.96537624000001</v>
      </c>
    </row>
    <row r="1035" spans="1:17">
      <c r="A1035">
        <v>3808207</v>
      </c>
      <c r="B1035" s="119" t="s">
        <v>738</v>
      </c>
      <c r="C1035" s="120" t="s">
        <v>739</v>
      </c>
      <c r="D1035" s="121">
        <v>1.64E-3</v>
      </c>
      <c r="E1035" s="128" t="s">
        <v>335</v>
      </c>
      <c r="G1035" s="123">
        <f>VLOOKUP(B1035,MATERIAL!$A$1:$D$1678,4,FALSE)</f>
        <v>393.9966</v>
      </c>
      <c r="J1035" s="403">
        <f t="shared" si="103"/>
        <v>0.6462</v>
      </c>
      <c r="K1035" s="494">
        <f>SUMIF('8. Orçamento Com Des.'!$A$6:$A$146,A1035,'8. Orçamento Com Des.'!$D$6:$D$146)</f>
        <v>36</v>
      </c>
      <c r="L1035" s="492">
        <f t="shared" si="99"/>
        <v>1.64E-3</v>
      </c>
      <c r="M1035" s="492"/>
      <c r="N1035" s="496" t="str">
        <f t="shared" si="100"/>
        <v>M0571</v>
      </c>
      <c r="O1035" s="493">
        <f t="shared" si="101"/>
        <v>393.9966</v>
      </c>
      <c r="P1035" s="493"/>
      <c r="Q1035" s="491">
        <f t="shared" si="102"/>
        <v>23.261559263999999</v>
      </c>
    </row>
    <row r="1036" spans="1:17">
      <c r="A1036">
        <v>3808207</v>
      </c>
      <c r="B1036" s="119" t="s">
        <v>740</v>
      </c>
      <c r="C1036" s="120" t="s">
        <v>741</v>
      </c>
      <c r="D1036" s="121">
        <v>4.9199999999999999E-3</v>
      </c>
      <c r="E1036" s="128" t="s">
        <v>335</v>
      </c>
      <c r="G1036" s="123">
        <f>VLOOKUP(B1036,MATERIAL!$A$1:$D$1678,4,FALSE)</f>
        <v>4490.6911</v>
      </c>
      <c r="J1036" s="403">
        <f t="shared" si="103"/>
        <v>22.094200000000001</v>
      </c>
      <c r="K1036" s="494">
        <f>SUMIF('8. Orçamento Com Des.'!$A$6:$A$146,A1036,'8. Orçamento Com Des.'!$D$6:$D$146)</f>
        <v>36</v>
      </c>
      <c r="L1036" s="492">
        <f t="shared" si="99"/>
        <v>4.9199999999999999E-3</v>
      </c>
      <c r="M1036" s="492"/>
      <c r="N1036" s="496" t="str">
        <f t="shared" si="100"/>
        <v>M0573</v>
      </c>
      <c r="O1036" s="493">
        <f t="shared" si="101"/>
        <v>4490.6911</v>
      </c>
      <c r="P1036" s="493"/>
      <c r="Q1036" s="491">
        <f t="shared" si="102"/>
        <v>795.39120763200003</v>
      </c>
    </row>
    <row r="1037" spans="1:17">
      <c r="A1037">
        <v>3808207</v>
      </c>
      <c r="B1037" s="119" t="s">
        <v>742</v>
      </c>
      <c r="C1037" s="120" t="s">
        <v>743</v>
      </c>
      <c r="D1037" s="121">
        <v>1.311E-2</v>
      </c>
      <c r="E1037" s="128" t="s">
        <v>335</v>
      </c>
      <c r="G1037" s="123">
        <f>VLOOKUP(B1037,MATERIAL!$A$1:$D$1678,4,FALSE)</f>
        <v>130.5121</v>
      </c>
      <c r="J1037" s="403">
        <f t="shared" si="103"/>
        <v>1.7110000000000001</v>
      </c>
      <c r="K1037" s="494">
        <f>SUMIF('8. Orçamento Com Des.'!$A$6:$A$146,A1037,'8. Orçamento Com Des.'!$D$6:$D$146)</f>
        <v>36</v>
      </c>
      <c r="L1037" s="492">
        <f t="shared" si="99"/>
        <v>1.311E-2</v>
      </c>
      <c r="M1037" s="492"/>
      <c r="N1037" s="496" t="str">
        <f t="shared" si="100"/>
        <v>M0564</v>
      </c>
      <c r="O1037" s="493">
        <f t="shared" si="101"/>
        <v>130.5121</v>
      </c>
      <c r="P1037" s="493"/>
      <c r="Q1037" s="491">
        <f t="shared" si="102"/>
        <v>61.596490716000005</v>
      </c>
    </row>
    <row r="1038" spans="1:17">
      <c r="A1038">
        <v>3808207</v>
      </c>
      <c r="B1038" s="119" t="s">
        <v>744</v>
      </c>
      <c r="C1038" s="120" t="s">
        <v>745</v>
      </c>
      <c r="D1038" s="121">
        <v>1.311E-2</v>
      </c>
      <c r="E1038" s="128" t="s">
        <v>335</v>
      </c>
      <c r="G1038" s="123">
        <f>VLOOKUP(B1038,MATERIAL!$A$1:$D$1678,4,FALSE)</f>
        <v>546.52480000000003</v>
      </c>
      <c r="J1038" s="403">
        <f t="shared" si="103"/>
        <v>7.1649000000000003</v>
      </c>
      <c r="K1038" s="494">
        <f>SUMIF('8. Orçamento Com Des.'!$A$6:$A$146,A1038,'8. Orçamento Com Des.'!$D$6:$D$146)</f>
        <v>36</v>
      </c>
      <c r="L1038" s="492">
        <f t="shared" si="99"/>
        <v>1.311E-2</v>
      </c>
      <c r="M1038" s="492"/>
      <c r="N1038" s="496" t="str">
        <f t="shared" si="100"/>
        <v>M0572</v>
      </c>
      <c r="O1038" s="493">
        <f t="shared" si="101"/>
        <v>546.52480000000003</v>
      </c>
      <c r="P1038" s="493"/>
      <c r="Q1038" s="491">
        <f t="shared" si="102"/>
        <v>257.93784460800003</v>
      </c>
    </row>
    <row r="1039" spans="1:17">
      <c r="A1039">
        <v>3808207</v>
      </c>
      <c r="B1039" s="119" t="s">
        <v>746</v>
      </c>
      <c r="C1039" s="120" t="s">
        <v>747</v>
      </c>
      <c r="D1039" s="121">
        <v>1.4749999999999999E-2</v>
      </c>
      <c r="E1039" s="128" t="s">
        <v>335</v>
      </c>
      <c r="G1039" s="123">
        <f>VLOOKUP(B1039,MATERIAL!$A$1:$D$1678,4,FALSE)</f>
        <v>296.26839999999999</v>
      </c>
      <c r="J1039" s="403">
        <f t="shared" si="103"/>
        <v>4.37</v>
      </c>
      <c r="K1039" s="494">
        <f>SUMIF('8. Orçamento Com Des.'!$A$6:$A$146,A1039,'8. Orçamento Com Des.'!$D$6:$D$146)</f>
        <v>36</v>
      </c>
      <c r="L1039" s="492">
        <f t="shared" si="99"/>
        <v>1.4749999999999999E-2</v>
      </c>
      <c r="M1039" s="492"/>
      <c r="N1039" s="496" t="str">
        <f t="shared" si="100"/>
        <v>M0565</v>
      </c>
      <c r="O1039" s="493">
        <f t="shared" si="101"/>
        <v>296.26839999999999</v>
      </c>
      <c r="P1039" s="493"/>
      <c r="Q1039" s="491">
        <f t="shared" si="102"/>
        <v>157.31852039999998</v>
      </c>
    </row>
    <row r="1040" spans="1:17">
      <c r="A1040">
        <v>3808207</v>
      </c>
      <c r="B1040" s="119" t="s">
        <v>748</v>
      </c>
      <c r="C1040" s="120" t="s">
        <v>749</v>
      </c>
      <c r="D1040" s="121">
        <v>3.279E-2</v>
      </c>
      <c r="E1040" s="128" t="s">
        <v>335</v>
      </c>
      <c r="G1040" s="123">
        <f>VLOOKUP(B1040,MATERIAL!$A$1:$D$1678,4,FALSE)</f>
        <v>459.01089999999999</v>
      </c>
      <c r="J1040" s="403">
        <f t="shared" si="103"/>
        <v>15.051</v>
      </c>
      <c r="K1040" s="494">
        <f>SUMIF('8. Orçamento Com Des.'!$A$6:$A$146,A1040,'8. Orçamento Com Des.'!$D$6:$D$146)</f>
        <v>36</v>
      </c>
      <c r="L1040" s="492">
        <f t="shared" si="99"/>
        <v>3.279E-2</v>
      </c>
      <c r="M1040" s="492"/>
      <c r="N1040" s="496" t="str">
        <f t="shared" si="100"/>
        <v>M0566</v>
      </c>
      <c r="O1040" s="493">
        <f t="shared" si="101"/>
        <v>459.01089999999999</v>
      </c>
      <c r="P1040" s="493"/>
      <c r="Q1040" s="491">
        <f t="shared" si="102"/>
        <v>541.83482679600002</v>
      </c>
    </row>
    <row r="1041" spans="1:20">
      <c r="A1041">
        <v>3808207</v>
      </c>
      <c r="B1041" s="119" t="s">
        <v>750</v>
      </c>
      <c r="C1041" s="120" t="s">
        <v>751</v>
      </c>
      <c r="D1041" s="121">
        <v>1.311E-2</v>
      </c>
      <c r="E1041" s="128" t="s">
        <v>335</v>
      </c>
      <c r="G1041" s="123">
        <f>VLOOKUP(B1041,MATERIAL!$A$1:$D$1678,4,FALSE)</f>
        <v>86.314599999999999</v>
      </c>
      <c r="J1041" s="403">
        <f t="shared" si="103"/>
        <v>1.1315999999999999</v>
      </c>
      <c r="K1041" s="494">
        <f>SUMIF('8. Orçamento Com Des.'!$A$6:$A$146,A1041,'8. Orçamento Com Des.'!$D$6:$D$146)</f>
        <v>36</v>
      </c>
      <c r="L1041" s="492">
        <f t="shared" si="99"/>
        <v>1.311E-2</v>
      </c>
      <c r="M1041" s="492"/>
      <c r="N1041" s="496" t="str">
        <f t="shared" si="100"/>
        <v>M0537</v>
      </c>
      <c r="O1041" s="493">
        <f t="shared" si="101"/>
        <v>86.314599999999999</v>
      </c>
      <c r="P1041" s="493"/>
      <c r="Q1041" s="491">
        <f t="shared" si="102"/>
        <v>40.737038616</v>
      </c>
    </row>
    <row r="1042" spans="1:20">
      <c r="A1042">
        <v>3808207</v>
      </c>
      <c r="B1042" s="119" t="s">
        <v>752</v>
      </c>
      <c r="C1042" s="120" t="s">
        <v>753</v>
      </c>
      <c r="D1042" s="121">
        <v>2.9510000000000002E-2</v>
      </c>
      <c r="E1042" s="128" t="s">
        <v>335</v>
      </c>
      <c r="G1042" s="123">
        <f>VLOOKUP(B1042,MATERIAL!$A$1:$D$1678,4,FALSE)</f>
        <v>302.93830000000003</v>
      </c>
      <c r="J1042" s="403">
        <f t="shared" si="103"/>
        <v>8.9397000000000002</v>
      </c>
      <c r="K1042" s="494">
        <f>SUMIF('8. Orçamento Com Des.'!$A$6:$A$146,A1042,'8. Orçamento Com Des.'!$D$6:$D$146)</f>
        <v>36</v>
      </c>
      <c r="L1042" s="492">
        <f t="shared" si="99"/>
        <v>2.9510000000000002E-2</v>
      </c>
      <c r="M1042" s="492"/>
      <c r="N1042" s="496" t="str">
        <f t="shared" si="100"/>
        <v>M0568</v>
      </c>
      <c r="O1042" s="493">
        <f t="shared" si="101"/>
        <v>302.93830000000003</v>
      </c>
      <c r="P1042" s="493"/>
      <c r="Q1042" s="491">
        <f t="shared" si="102"/>
        <v>321.82953238800008</v>
      </c>
    </row>
    <row r="1043" spans="1:20">
      <c r="A1043">
        <v>3808207</v>
      </c>
      <c r="B1043" s="119" t="s">
        <v>754</v>
      </c>
      <c r="C1043" s="120" t="s">
        <v>755</v>
      </c>
      <c r="D1043" s="121">
        <v>6.5599999999999999E-3</v>
      </c>
      <c r="E1043" s="128" t="s">
        <v>335</v>
      </c>
      <c r="G1043" s="123">
        <f>VLOOKUP(B1043,MATERIAL!$A$1:$D$1678,4,FALSE)</f>
        <v>411.97579999999999</v>
      </c>
      <c r="J1043" s="403">
        <f t="shared" si="103"/>
        <v>2.7025999999999999</v>
      </c>
      <c r="K1043" s="494">
        <f>SUMIF('8. Orçamento Com Des.'!$A$6:$A$146,A1043,'8. Orçamento Com Des.'!$D$6:$D$146)</f>
        <v>36</v>
      </c>
      <c r="L1043" s="492">
        <f t="shared" si="99"/>
        <v>6.5599999999999999E-3</v>
      </c>
      <c r="M1043" s="492"/>
      <c r="N1043" s="496" t="str">
        <f t="shared" si="100"/>
        <v>M0569</v>
      </c>
      <c r="O1043" s="493">
        <f t="shared" si="101"/>
        <v>411.97579999999999</v>
      </c>
      <c r="P1043" s="493"/>
      <c r="Q1043" s="491">
        <f t="shared" si="102"/>
        <v>97.29220492799999</v>
      </c>
    </row>
    <row r="1044" spans="1:20">
      <c r="A1044">
        <v>3808207</v>
      </c>
      <c r="B1044" s="119" t="s">
        <v>756</v>
      </c>
      <c r="C1044" s="120" t="s">
        <v>757</v>
      </c>
      <c r="D1044" s="121">
        <v>4.5900000000000003E-2</v>
      </c>
      <c r="E1044" s="128" t="s">
        <v>335</v>
      </c>
      <c r="G1044" s="123">
        <f>VLOOKUP(B1044,MATERIAL!$A$1:$D$1678,4,FALSE)</f>
        <v>146.92179999999999</v>
      </c>
      <c r="J1044" s="403">
        <f t="shared" si="103"/>
        <v>6.7436999999999996</v>
      </c>
      <c r="K1044" s="494">
        <f>SUMIF('8. Orçamento Com Des.'!$A$6:$A$146,A1044,'8. Orçamento Com Des.'!$D$6:$D$146)</f>
        <v>36</v>
      </c>
      <c r="L1044" s="492">
        <f t="shared" si="99"/>
        <v>4.5900000000000003E-2</v>
      </c>
      <c r="M1044" s="492"/>
      <c r="N1044" s="496" t="str">
        <f t="shared" si="100"/>
        <v>M0567</v>
      </c>
      <c r="O1044" s="493">
        <f t="shared" si="101"/>
        <v>146.92179999999999</v>
      </c>
      <c r="P1044" s="493"/>
      <c r="Q1044" s="491">
        <f t="shared" si="102"/>
        <v>242.77358232</v>
      </c>
    </row>
    <row r="1045" spans="1:20">
      <c r="A1045">
        <v>3808207</v>
      </c>
      <c r="B1045" s="119" t="s">
        <v>758</v>
      </c>
      <c r="C1045" s="120" t="s">
        <v>759</v>
      </c>
      <c r="D1045" s="121">
        <v>1.64E-3</v>
      </c>
      <c r="E1045" s="128" t="s">
        <v>335</v>
      </c>
      <c r="G1045" s="123">
        <f>VLOOKUP(B1045,MATERIAL!$A$1:$D$1678,4,FALSE)</f>
        <v>95.680499999999995</v>
      </c>
      <c r="J1045" s="403">
        <f t="shared" si="103"/>
        <v>0.15690000000000001</v>
      </c>
      <c r="K1045" s="494">
        <f>SUMIF('8. Orçamento Com Des.'!$A$6:$A$146,A1045,'8. Orçamento Com Des.'!$D$6:$D$146)</f>
        <v>36</v>
      </c>
      <c r="L1045" s="492">
        <f t="shared" si="99"/>
        <v>1.64E-3</v>
      </c>
      <c r="M1045" s="492"/>
      <c r="N1045" s="496" t="str">
        <f t="shared" si="100"/>
        <v>M0563</v>
      </c>
      <c r="O1045" s="493">
        <f t="shared" si="101"/>
        <v>95.680499999999995</v>
      </c>
      <c r="P1045" s="493"/>
      <c r="Q1045" s="491">
        <f t="shared" si="102"/>
        <v>5.6489767199999994</v>
      </c>
    </row>
    <row r="1046" spans="1:20" ht="15.75" thickBot="1">
      <c r="A1046">
        <v>3808207</v>
      </c>
      <c r="B1046" s="125"/>
      <c r="C1046" s="104"/>
      <c r="D1046" s="146" t="s">
        <v>459</v>
      </c>
      <c r="E1046" s="146"/>
      <c r="F1046" s="146"/>
      <c r="G1046" s="146"/>
      <c r="H1046" s="146"/>
      <c r="I1046" s="104"/>
      <c r="J1046" s="126">
        <f>SUM(J1030:J1045)</f>
        <v>86.594400000000007</v>
      </c>
      <c r="K1046" s="494">
        <f>SUMIF('8. Orçamento Com Des.'!$A$6:$A$146,A1046,'8. Orçamento Com Des.'!$D$6:$D$146)</f>
        <v>36</v>
      </c>
      <c r="L1046" s="492"/>
      <c r="M1046" s="492"/>
      <c r="N1046" s="496"/>
      <c r="O1046" s="493"/>
      <c r="P1046" s="493"/>
      <c r="Q1046" s="491"/>
    </row>
    <row r="1047" spans="1:20" ht="15.75" thickBot="1">
      <c r="A1047">
        <v>3808207</v>
      </c>
      <c r="B1047" s="127" t="s">
        <v>460</v>
      </c>
      <c r="C1047" s="104"/>
      <c r="D1047" s="103" t="s">
        <v>212</v>
      </c>
      <c r="E1047" s="103" t="s">
        <v>436</v>
      </c>
      <c r="F1047" s="104"/>
      <c r="G1047" s="103" t="s">
        <v>449</v>
      </c>
      <c r="H1047" s="146" t="s">
        <v>449</v>
      </c>
      <c r="I1047" s="146"/>
      <c r="J1047" s="147"/>
      <c r="K1047" s="494">
        <f>SUMIF('8. Orçamento Com Des.'!$A$6:$A$146,A1047,'8. Orçamento Com Des.'!$D$6:$D$146)</f>
        <v>36</v>
      </c>
      <c r="L1047" s="492"/>
      <c r="M1047" s="492"/>
      <c r="N1047" s="496"/>
      <c r="O1047" s="493"/>
      <c r="P1047" s="493"/>
      <c r="Q1047" s="491"/>
    </row>
    <row r="1048" spans="1:20" ht="15.75" thickBot="1">
      <c r="A1048">
        <v>3808207</v>
      </c>
      <c r="B1048" s="125"/>
      <c r="C1048" s="104"/>
      <c r="D1048" s="146" t="s">
        <v>461</v>
      </c>
      <c r="E1048" s="146"/>
      <c r="F1048" s="146"/>
      <c r="G1048" s="146"/>
      <c r="H1048" s="146"/>
      <c r="I1048" s="104"/>
      <c r="J1048" s="126"/>
      <c r="K1048" s="494">
        <f>SUMIF('8. Orçamento Com Des.'!$A$6:$A$146,A1048,'8. Orçamento Com Des.'!$D$6:$D$146)</f>
        <v>36</v>
      </c>
      <c r="L1048" s="492"/>
      <c r="M1048" s="492"/>
      <c r="N1048" s="496"/>
      <c r="O1048" s="493"/>
      <c r="P1048" s="493"/>
      <c r="Q1048" s="491"/>
      <c r="T1048" s="101"/>
    </row>
    <row r="1049" spans="1:20" ht="15.75" thickBot="1">
      <c r="A1049">
        <v>3808207</v>
      </c>
      <c r="B1049" s="125"/>
      <c r="C1049" s="104"/>
      <c r="D1049" s="104"/>
      <c r="E1049" s="104"/>
      <c r="F1049" s="104"/>
      <c r="G1049" s="104"/>
      <c r="H1049" s="105" t="s">
        <v>462</v>
      </c>
      <c r="I1049" s="104"/>
      <c r="J1049" s="130">
        <f>J1026+J1046</f>
        <v>160.10340000000002</v>
      </c>
      <c r="K1049" s="494">
        <f>SUMIF('8. Orçamento Com Des.'!$A$6:$A$146,A1049,'8. Orçamento Com Des.'!$D$6:$D$146)</f>
        <v>36</v>
      </c>
      <c r="L1049" s="492"/>
      <c r="M1049" s="492"/>
      <c r="N1049" s="496"/>
      <c r="O1049" s="493"/>
      <c r="P1049" s="493"/>
      <c r="Q1049" s="491"/>
      <c r="T1049" s="101"/>
    </row>
    <row r="1050" spans="1:20" ht="15.75" thickBot="1">
      <c r="A1050">
        <v>3808207</v>
      </c>
      <c r="B1050" s="127" t="s">
        <v>463</v>
      </c>
      <c r="C1050" s="104"/>
      <c r="D1050" s="103" t="s">
        <v>464</v>
      </c>
      <c r="E1050" s="103" t="s">
        <v>212</v>
      </c>
      <c r="F1050" s="103" t="s">
        <v>436</v>
      </c>
      <c r="G1050" s="104"/>
      <c r="H1050" s="103" t="s">
        <v>449</v>
      </c>
      <c r="I1050" s="146" t="s">
        <v>449</v>
      </c>
      <c r="J1050" s="147"/>
      <c r="K1050" s="494">
        <f>SUMIF('8. Orçamento Com Des.'!$A$6:$A$146,A1050,'8. Orçamento Com Des.'!$D$6:$D$146)</f>
        <v>36</v>
      </c>
      <c r="L1050" s="492"/>
      <c r="M1050" s="492"/>
      <c r="N1050" s="496"/>
      <c r="O1050" s="493"/>
      <c r="P1050" s="493"/>
      <c r="Q1050" s="491"/>
      <c r="T1050" s="101"/>
    </row>
    <row r="1051" spans="1:20">
      <c r="A1051">
        <v>3808207</v>
      </c>
      <c r="B1051" s="119" t="s">
        <v>732</v>
      </c>
      <c r="C1051" s="120" t="s">
        <v>760</v>
      </c>
      <c r="D1051" s="128">
        <v>5914655</v>
      </c>
      <c r="E1051" s="121">
        <v>1.1E-4</v>
      </c>
      <c r="F1051" s="128" t="s">
        <v>466</v>
      </c>
      <c r="H1051" s="123">
        <f>VLOOKUP(D1051,'SICRO 04.25'!$A$1:$D$6492,4,FALSE)</f>
        <v>32.659999999999997</v>
      </c>
      <c r="J1051" s="403">
        <f>ROUND(E1051*H1051,4)</f>
        <v>3.5999999999999999E-3</v>
      </c>
      <c r="K1051" s="494">
        <f>SUMIF('8. Orçamento Com Des.'!$A$6:$A$146,A1051,'8. Orçamento Com Des.'!$D$6:$D$146)</f>
        <v>36</v>
      </c>
      <c r="L1051" s="492">
        <f t="shared" ref="L1051:L1064" si="104">E1051</f>
        <v>1.1E-4</v>
      </c>
      <c r="M1051" s="492"/>
      <c r="N1051" s="496">
        <f t="shared" ref="N1051:N1064" si="105">D1051</f>
        <v>5914655</v>
      </c>
      <c r="O1051" s="493">
        <f t="shared" ref="O1051:O1064" si="106">H1051</f>
        <v>32.659999999999997</v>
      </c>
      <c r="P1051" s="493"/>
      <c r="Q1051" s="491">
        <f t="shared" ref="Q1051:Q1064" si="107">K1051*((L1051*O1051)+(M1051*P1051))</f>
        <v>0.12933359999999999</v>
      </c>
      <c r="T1051" s="101"/>
    </row>
    <row r="1052" spans="1:20">
      <c r="A1052">
        <v>3808207</v>
      </c>
      <c r="B1052" s="119" t="s">
        <v>734</v>
      </c>
      <c r="C1052" s="120" t="s">
        <v>761</v>
      </c>
      <c r="D1052" s="128">
        <v>5914655</v>
      </c>
      <c r="E1052" s="121">
        <v>6.9999999999999994E-5</v>
      </c>
      <c r="F1052" s="128" t="s">
        <v>466</v>
      </c>
      <c r="H1052" s="123">
        <f>VLOOKUP(D1052,'SICRO 04.25'!$A$1:$D$6492,4,FALSE)</f>
        <v>32.659999999999997</v>
      </c>
      <c r="J1052" s="403">
        <f t="shared" ref="J1052:J1064" si="108">ROUND(E1052*H1052,4)</f>
        <v>2.3E-3</v>
      </c>
      <c r="K1052" s="494">
        <f>SUMIF('8. Orçamento Com Des.'!$A$6:$A$146,A1052,'8. Orçamento Com Des.'!$D$6:$D$146)</f>
        <v>36</v>
      </c>
      <c r="L1052" s="492">
        <f t="shared" si="104"/>
        <v>6.9999999999999994E-5</v>
      </c>
      <c r="M1052" s="492"/>
      <c r="N1052" s="496">
        <f t="shared" si="105"/>
        <v>5914655</v>
      </c>
      <c r="O1052" s="493">
        <f t="shared" si="106"/>
        <v>32.659999999999997</v>
      </c>
      <c r="P1052" s="493"/>
      <c r="Q1052" s="491">
        <f t="shared" si="107"/>
        <v>8.2303199999999979E-2</v>
      </c>
      <c r="T1052" s="101"/>
    </row>
    <row r="1053" spans="1:20" ht="28.5">
      <c r="A1053">
        <v>3808207</v>
      </c>
      <c r="B1053" s="119" t="s">
        <v>736</v>
      </c>
      <c r="C1053" s="120" t="s">
        <v>762</v>
      </c>
      <c r="D1053" s="128">
        <v>5914655</v>
      </c>
      <c r="E1053" s="121">
        <v>6.9999999999999994E-5</v>
      </c>
      <c r="F1053" s="128" t="s">
        <v>466</v>
      </c>
      <c r="H1053" s="123">
        <f>VLOOKUP(D1053,'SICRO 04.25'!$A$1:$D$6492,4,FALSE)</f>
        <v>32.659999999999997</v>
      </c>
      <c r="J1053" s="403">
        <f t="shared" si="108"/>
        <v>2.3E-3</v>
      </c>
      <c r="K1053" s="494">
        <f>SUMIF('8. Orçamento Com Des.'!$A$6:$A$146,A1053,'8. Orçamento Com Des.'!$D$6:$D$146)</f>
        <v>36</v>
      </c>
      <c r="L1053" s="492">
        <f t="shared" si="104"/>
        <v>6.9999999999999994E-5</v>
      </c>
      <c r="M1053" s="492"/>
      <c r="N1053" s="496">
        <f t="shared" si="105"/>
        <v>5914655</v>
      </c>
      <c r="O1053" s="493">
        <f t="shared" si="106"/>
        <v>32.659999999999997</v>
      </c>
      <c r="P1053" s="493"/>
      <c r="Q1053" s="491">
        <f t="shared" si="107"/>
        <v>8.2303199999999979E-2</v>
      </c>
      <c r="T1053" s="101"/>
    </row>
    <row r="1054" spans="1:20" ht="28.5">
      <c r="A1054">
        <v>3808207</v>
      </c>
      <c r="B1054" s="119" t="s">
        <v>738</v>
      </c>
      <c r="C1054" s="120" t="s">
        <v>763</v>
      </c>
      <c r="D1054" s="128">
        <v>5914655</v>
      </c>
      <c r="E1054" s="121">
        <v>2.0000000000000002E-5</v>
      </c>
      <c r="F1054" s="128" t="s">
        <v>466</v>
      </c>
      <c r="H1054" s="123">
        <f>VLOOKUP(D1054,'SICRO 04.25'!$A$1:$D$6492,4,FALSE)</f>
        <v>32.659999999999997</v>
      </c>
      <c r="J1054" s="403">
        <f t="shared" si="108"/>
        <v>6.9999999999999999E-4</v>
      </c>
      <c r="K1054" s="494">
        <f>SUMIF('8. Orçamento Com Des.'!$A$6:$A$146,A1054,'8. Orçamento Com Des.'!$D$6:$D$146)</f>
        <v>36</v>
      </c>
      <c r="L1054" s="492">
        <f t="shared" si="104"/>
        <v>2.0000000000000002E-5</v>
      </c>
      <c r="M1054" s="492"/>
      <c r="N1054" s="496">
        <f t="shared" si="105"/>
        <v>5914655</v>
      </c>
      <c r="O1054" s="493">
        <f t="shared" si="106"/>
        <v>32.659999999999997</v>
      </c>
      <c r="P1054" s="493"/>
      <c r="Q1054" s="491">
        <f t="shared" si="107"/>
        <v>2.3515199999999997E-2</v>
      </c>
      <c r="T1054" s="101"/>
    </row>
    <row r="1055" spans="1:20">
      <c r="A1055">
        <v>3808207</v>
      </c>
      <c r="B1055" s="119" t="s">
        <v>740</v>
      </c>
      <c r="C1055" s="120" t="s">
        <v>764</v>
      </c>
      <c r="D1055" s="128">
        <v>5914655</v>
      </c>
      <c r="E1055" s="121">
        <v>1.3999999999999999E-4</v>
      </c>
      <c r="F1055" s="128" t="s">
        <v>466</v>
      </c>
      <c r="H1055" s="123">
        <f>VLOOKUP(D1055,'SICRO 04.25'!$A$1:$D$6492,4,FALSE)</f>
        <v>32.659999999999997</v>
      </c>
      <c r="J1055" s="403">
        <f t="shared" si="108"/>
        <v>4.5999999999999999E-3</v>
      </c>
      <c r="K1055" s="494">
        <f>SUMIF('8. Orçamento Com Des.'!$A$6:$A$146,A1055,'8. Orçamento Com Des.'!$D$6:$D$146)</f>
        <v>36</v>
      </c>
      <c r="L1055" s="492">
        <f t="shared" si="104"/>
        <v>1.3999999999999999E-4</v>
      </c>
      <c r="M1055" s="492"/>
      <c r="N1055" s="496">
        <f t="shared" si="105"/>
        <v>5914655</v>
      </c>
      <c r="O1055" s="493">
        <f t="shared" si="106"/>
        <v>32.659999999999997</v>
      </c>
      <c r="P1055" s="493"/>
      <c r="Q1055" s="491">
        <f t="shared" si="107"/>
        <v>0.16460639999999996</v>
      </c>
      <c r="T1055" s="101"/>
    </row>
    <row r="1056" spans="1:20">
      <c r="A1056">
        <v>3808207</v>
      </c>
      <c r="B1056" s="119" t="s">
        <v>742</v>
      </c>
      <c r="C1056" s="120" t="s">
        <v>765</v>
      </c>
      <c r="D1056" s="128">
        <v>5914655</v>
      </c>
      <c r="E1056" s="121">
        <v>3.0000000000000001E-5</v>
      </c>
      <c r="F1056" s="128" t="s">
        <v>466</v>
      </c>
      <c r="H1056" s="123">
        <f>VLOOKUP(D1056,'SICRO 04.25'!$A$1:$D$6492,4,FALSE)</f>
        <v>32.659999999999997</v>
      </c>
      <c r="J1056" s="403">
        <f t="shared" si="108"/>
        <v>1E-3</v>
      </c>
      <c r="K1056" s="494">
        <f>SUMIF('8. Orçamento Com Des.'!$A$6:$A$146,A1056,'8. Orçamento Com Des.'!$D$6:$D$146)</f>
        <v>36</v>
      </c>
      <c r="L1056" s="492">
        <f t="shared" si="104"/>
        <v>3.0000000000000001E-5</v>
      </c>
      <c r="M1056" s="492"/>
      <c r="N1056" s="496">
        <f t="shared" si="105"/>
        <v>5914655</v>
      </c>
      <c r="O1056" s="493">
        <f t="shared" si="106"/>
        <v>32.659999999999997</v>
      </c>
      <c r="P1056" s="493"/>
      <c r="Q1056" s="491">
        <f t="shared" si="107"/>
        <v>3.5272799999999993E-2</v>
      </c>
      <c r="T1056" s="101"/>
    </row>
    <row r="1057" spans="1:20">
      <c r="A1057">
        <v>3808207</v>
      </c>
      <c r="B1057" s="119" t="s">
        <v>744</v>
      </c>
      <c r="C1057" s="120" t="s">
        <v>766</v>
      </c>
      <c r="D1057" s="128">
        <v>5914655</v>
      </c>
      <c r="E1057" s="121">
        <v>1.4999999999999999E-4</v>
      </c>
      <c r="F1057" s="128" t="s">
        <v>466</v>
      </c>
      <c r="H1057" s="123">
        <f>VLOOKUP(D1057,'SICRO 04.25'!$A$1:$D$6492,4,FALSE)</f>
        <v>32.659999999999997</v>
      </c>
      <c r="J1057" s="403">
        <f t="shared" si="108"/>
        <v>4.8999999999999998E-3</v>
      </c>
      <c r="K1057" s="494">
        <f>SUMIF('8. Orçamento Com Des.'!$A$6:$A$146,A1057,'8. Orçamento Com Des.'!$D$6:$D$146)</f>
        <v>36</v>
      </c>
      <c r="L1057" s="492">
        <f t="shared" si="104"/>
        <v>1.4999999999999999E-4</v>
      </c>
      <c r="M1057" s="492"/>
      <c r="N1057" s="496">
        <f t="shared" si="105"/>
        <v>5914655</v>
      </c>
      <c r="O1057" s="493">
        <f t="shared" si="106"/>
        <v>32.659999999999997</v>
      </c>
      <c r="P1057" s="493"/>
      <c r="Q1057" s="491">
        <f t="shared" si="107"/>
        <v>0.17636399999999997</v>
      </c>
      <c r="T1057" s="101"/>
    </row>
    <row r="1058" spans="1:20">
      <c r="A1058">
        <v>3808207</v>
      </c>
      <c r="B1058" s="119" t="s">
        <v>746</v>
      </c>
      <c r="C1058" s="120" t="s">
        <v>767</v>
      </c>
      <c r="D1058" s="128">
        <v>5914655</v>
      </c>
      <c r="E1058" s="121">
        <v>8.0000000000000007E-5</v>
      </c>
      <c r="F1058" s="128" t="s">
        <v>466</v>
      </c>
      <c r="H1058" s="123">
        <f>VLOOKUP(D1058,'SICRO 04.25'!$A$1:$D$6492,4,FALSE)</f>
        <v>32.659999999999997</v>
      </c>
      <c r="J1058" s="403">
        <f t="shared" si="108"/>
        <v>2.5999999999999999E-3</v>
      </c>
      <c r="K1058" s="494">
        <f>SUMIF('8. Orçamento Com Des.'!$A$6:$A$146,A1058,'8. Orçamento Com Des.'!$D$6:$D$146)</f>
        <v>36</v>
      </c>
      <c r="L1058" s="492">
        <f t="shared" si="104"/>
        <v>8.0000000000000007E-5</v>
      </c>
      <c r="M1058" s="492"/>
      <c r="N1058" s="496">
        <f t="shared" si="105"/>
        <v>5914655</v>
      </c>
      <c r="O1058" s="493">
        <f t="shared" si="106"/>
        <v>32.659999999999997</v>
      </c>
      <c r="P1058" s="493"/>
      <c r="Q1058" s="491">
        <f t="shared" si="107"/>
        <v>9.4060799999999986E-2</v>
      </c>
      <c r="T1058" s="101"/>
    </row>
    <row r="1059" spans="1:20">
      <c r="A1059">
        <v>3808207</v>
      </c>
      <c r="B1059" s="119" t="s">
        <v>748</v>
      </c>
      <c r="C1059" s="120" t="s">
        <v>768</v>
      </c>
      <c r="D1059" s="128">
        <v>5914655</v>
      </c>
      <c r="E1059" s="121">
        <v>3.2000000000000003E-4</v>
      </c>
      <c r="F1059" s="128" t="s">
        <v>466</v>
      </c>
      <c r="H1059" s="123">
        <f>VLOOKUP(D1059,'SICRO 04.25'!$A$1:$D$6492,4,FALSE)</f>
        <v>32.659999999999997</v>
      </c>
      <c r="J1059" s="403">
        <f t="shared" si="108"/>
        <v>1.0500000000000001E-2</v>
      </c>
      <c r="K1059" s="494">
        <f>SUMIF('8. Orçamento Com Des.'!$A$6:$A$146,A1059,'8. Orçamento Com Des.'!$D$6:$D$146)</f>
        <v>36</v>
      </c>
      <c r="L1059" s="492">
        <f t="shared" si="104"/>
        <v>3.2000000000000003E-4</v>
      </c>
      <c r="M1059" s="492"/>
      <c r="N1059" s="496">
        <f t="shared" si="105"/>
        <v>5914655</v>
      </c>
      <c r="O1059" s="493">
        <f t="shared" si="106"/>
        <v>32.659999999999997</v>
      </c>
      <c r="P1059" s="493"/>
      <c r="Q1059" s="491">
        <f t="shared" si="107"/>
        <v>0.37624319999999994</v>
      </c>
      <c r="T1059" s="101"/>
    </row>
    <row r="1060" spans="1:20">
      <c r="A1060">
        <v>3808207</v>
      </c>
      <c r="B1060" s="119" t="s">
        <v>750</v>
      </c>
      <c r="C1060" s="120" t="s">
        <v>769</v>
      </c>
      <c r="D1060" s="128">
        <v>5914655</v>
      </c>
      <c r="E1060" s="121">
        <v>4.0000000000000003E-5</v>
      </c>
      <c r="F1060" s="128" t="s">
        <v>466</v>
      </c>
      <c r="H1060" s="123">
        <f>VLOOKUP(D1060,'SICRO 04.25'!$A$1:$D$6492,4,FALSE)</f>
        <v>32.659999999999997</v>
      </c>
      <c r="J1060" s="403">
        <f t="shared" si="108"/>
        <v>1.2999999999999999E-3</v>
      </c>
      <c r="K1060" s="494">
        <f>SUMIF('8. Orçamento Com Des.'!$A$6:$A$146,A1060,'8. Orçamento Com Des.'!$D$6:$D$146)</f>
        <v>36</v>
      </c>
      <c r="L1060" s="492">
        <f t="shared" si="104"/>
        <v>4.0000000000000003E-5</v>
      </c>
      <c r="M1060" s="492"/>
      <c r="N1060" s="496">
        <f t="shared" si="105"/>
        <v>5914655</v>
      </c>
      <c r="O1060" s="493">
        <f t="shared" si="106"/>
        <v>32.659999999999997</v>
      </c>
      <c r="P1060" s="493"/>
      <c r="Q1060" s="491">
        <f t="shared" si="107"/>
        <v>4.7030399999999993E-2</v>
      </c>
      <c r="T1060" s="101"/>
    </row>
    <row r="1061" spans="1:20">
      <c r="A1061">
        <v>3808207</v>
      </c>
      <c r="B1061" s="119" t="s">
        <v>752</v>
      </c>
      <c r="C1061" s="120" t="s">
        <v>770</v>
      </c>
      <c r="D1061" s="128">
        <v>5914655</v>
      </c>
      <c r="E1061" s="121">
        <v>1.6000000000000001E-4</v>
      </c>
      <c r="F1061" s="128" t="s">
        <v>466</v>
      </c>
      <c r="H1061" s="123">
        <f>VLOOKUP(D1061,'SICRO 04.25'!$A$1:$D$6492,4,FALSE)</f>
        <v>32.659999999999997</v>
      </c>
      <c r="J1061" s="403">
        <f t="shared" si="108"/>
        <v>5.1999999999999998E-3</v>
      </c>
      <c r="K1061" s="494">
        <f>SUMIF('8. Orçamento Com Des.'!$A$6:$A$146,A1061,'8. Orçamento Com Des.'!$D$6:$D$146)</f>
        <v>36</v>
      </c>
      <c r="L1061" s="492">
        <f t="shared" si="104"/>
        <v>1.6000000000000001E-4</v>
      </c>
      <c r="M1061" s="492"/>
      <c r="N1061" s="496">
        <f t="shared" si="105"/>
        <v>5914655</v>
      </c>
      <c r="O1061" s="493">
        <f t="shared" si="106"/>
        <v>32.659999999999997</v>
      </c>
      <c r="P1061" s="493"/>
      <c r="Q1061" s="491">
        <f t="shared" si="107"/>
        <v>0.18812159999999997</v>
      </c>
      <c r="T1061" s="101"/>
    </row>
    <row r="1062" spans="1:20">
      <c r="A1062">
        <v>3808207</v>
      </c>
      <c r="B1062" s="119" t="s">
        <v>754</v>
      </c>
      <c r="C1062" s="120" t="s">
        <v>771</v>
      </c>
      <c r="D1062" s="128">
        <v>5914655</v>
      </c>
      <c r="E1062" s="121">
        <v>6.0000000000000002E-5</v>
      </c>
      <c r="F1062" s="128" t="s">
        <v>466</v>
      </c>
      <c r="H1062" s="123">
        <f>VLOOKUP(D1062,'SICRO 04.25'!$A$1:$D$6492,4,FALSE)</f>
        <v>32.659999999999997</v>
      </c>
      <c r="J1062" s="403">
        <f t="shared" si="108"/>
        <v>2E-3</v>
      </c>
      <c r="K1062" s="494">
        <f>SUMIF('8. Orçamento Com Des.'!$A$6:$A$146,A1062,'8. Orçamento Com Des.'!$D$6:$D$146)</f>
        <v>36</v>
      </c>
      <c r="L1062" s="492">
        <f t="shared" si="104"/>
        <v>6.0000000000000002E-5</v>
      </c>
      <c r="M1062" s="492"/>
      <c r="N1062" s="496">
        <f t="shared" si="105"/>
        <v>5914655</v>
      </c>
      <c r="O1062" s="493">
        <f t="shared" si="106"/>
        <v>32.659999999999997</v>
      </c>
      <c r="P1062" s="493"/>
      <c r="Q1062" s="491">
        <f t="shared" si="107"/>
        <v>7.0545599999999986E-2</v>
      </c>
      <c r="T1062" s="101"/>
    </row>
    <row r="1063" spans="1:20">
      <c r="A1063">
        <v>3808207</v>
      </c>
      <c r="B1063" s="119" t="s">
        <v>756</v>
      </c>
      <c r="C1063" s="120" t="s">
        <v>772</v>
      </c>
      <c r="D1063" s="128">
        <v>5914655</v>
      </c>
      <c r="E1063" s="121">
        <v>1.3999999999999999E-4</v>
      </c>
      <c r="F1063" s="128" t="s">
        <v>466</v>
      </c>
      <c r="H1063" s="123">
        <f>VLOOKUP(D1063,'SICRO 04.25'!$A$1:$D$6492,4,FALSE)</f>
        <v>32.659999999999997</v>
      </c>
      <c r="J1063" s="403">
        <f t="shared" si="108"/>
        <v>4.5999999999999999E-3</v>
      </c>
      <c r="K1063" s="494">
        <f>SUMIF('8. Orçamento Com Des.'!$A$6:$A$146,A1063,'8. Orçamento Com Des.'!$D$6:$D$146)</f>
        <v>36</v>
      </c>
      <c r="L1063" s="492">
        <f t="shared" si="104"/>
        <v>1.3999999999999999E-4</v>
      </c>
      <c r="M1063" s="492"/>
      <c r="N1063" s="496">
        <f t="shared" si="105"/>
        <v>5914655</v>
      </c>
      <c r="O1063" s="493">
        <f t="shared" si="106"/>
        <v>32.659999999999997</v>
      </c>
      <c r="P1063" s="493"/>
      <c r="Q1063" s="491">
        <f t="shared" si="107"/>
        <v>0.16460639999999996</v>
      </c>
      <c r="T1063" s="101"/>
    </row>
    <row r="1064" spans="1:20">
      <c r="A1064">
        <v>3808207</v>
      </c>
      <c r="B1064" s="119" t="s">
        <v>758</v>
      </c>
      <c r="C1064" s="120" t="s">
        <v>773</v>
      </c>
      <c r="D1064" s="128">
        <v>5914655</v>
      </c>
      <c r="E1064" s="121">
        <v>1.0000000000000001E-5</v>
      </c>
      <c r="F1064" s="128" t="s">
        <v>466</v>
      </c>
      <c r="H1064" s="123">
        <f>VLOOKUP(D1064,'SICRO 04.25'!$A$1:$D$6492,4,FALSE)</f>
        <v>32.659999999999997</v>
      </c>
      <c r="J1064" s="403">
        <f t="shared" si="108"/>
        <v>2.9999999999999997E-4</v>
      </c>
      <c r="K1064" s="494">
        <f>SUMIF('8. Orçamento Com Des.'!$A$6:$A$146,A1064,'8. Orçamento Com Des.'!$D$6:$D$146)</f>
        <v>36</v>
      </c>
      <c r="L1064" s="492">
        <f t="shared" si="104"/>
        <v>1.0000000000000001E-5</v>
      </c>
      <c r="M1064" s="492"/>
      <c r="N1064" s="496">
        <f t="shared" si="105"/>
        <v>5914655</v>
      </c>
      <c r="O1064" s="493">
        <f t="shared" si="106"/>
        <v>32.659999999999997</v>
      </c>
      <c r="P1064" s="493"/>
      <c r="Q1064" s="491">
        <f t="shared" si="107"/>
        <v>1.1757599999999998E-2</v>
      </c>
      <c r="T1064" s="101"/>
    </row>
    <row r="1065" spans="1:20" ht="15.75" thickBot="1">
      <c r="A1065">
        <v>3808207</v>
      </c>
      <c r="B1065" s="125"/>
      <c r="C1065" s="104"/>
      <c r="D1065" s="146" t="s">
        <v>468</v>
      </c>
      <c r="E1065" s="146"/>
      <c r="F1065" s="146"/>
      <c r="G1065" s="146"/>
      <c r="H1065" s="146"/>
      <c r="I1065" s="104"/>
      <c r="J1065" s="130">
        <f>SUM(J1051:J1064)</f>
        <v>4.590000000000001E-2</v>
      </c>
      <c r="K1065" s="494">
        <f>SUMIF('8. Orçamento Com Des.'!$A$6:$A$146,A1065,'8. Orçamento Com Des.'!$D$6:$D$146)</f>
        <v>36</v>
      </c>
      <c r="L1065" s="492"/>
      <c r="M1065" s="492"/>
      <c r="N1065" s="496"/>
      <c r="O1065" s="493"/>
      <c r="P1065" s="493"/>
      <c r="Q1065" s="491"/>
      <c r="T1065" s="101"/>
    </row>
    <row r="1066" spans="1:20" ht="15.75" thickBot="1">
      <c r="A1066">
        <v>3808207</v>
      </c>
      <c r="B1066" s="148" t="s">
        <v>469</v>
      </c>
      <c r="C1066" s="146"/>
      <c r="D1066" s="146" t="s">
        <v>212</v>
      </c>
      <c r="E1066" s="146" t="s">
        <v>436</v>
      </c>
      <c r="F1066" s="146" t="s">
        <v>470</v>
      </c>
      <c r="G1066" s="146"/>
      <c r="H1066" s="146"/>
      <c r="J1066" s="147" t="s">
        <v>449</v>
      </c>
      <c r="K1066" s="494">
        <f>SUMIF('8. Orçamento Com Des.'!$A$6:$A$146,A1066,'8. Orçamento Com Des.'!$D$6:$D$146)</f>
        <v>36</v>
      </c>
      <c r="L1066" s="492"/>
      <c r="M1066" s="492"/>
      <c r="N1066" s="496"/>
      <c r="O1066" s="493"/>
      <c r="P1066" s="493"/>
      <c r="Q1066" s="491"/>
      <c r="T1066" s="101"/>
    </row>
    <row r="1067" spans="1:20" ht="15.75" thickBot="1">
      <c r="A1067">
        <v>3808207</v>
      </c>
      <c r="B1067" s="148"/>
      <c r="C1067" s="146"/>
      <c r="D1067" s="146"/>
      <c r="E1067" s="146"/>
      <c r="F1067" s="103" t="s">
        <v>471</v>
      </c>
      <c r="G1067" s="103" t="s">
        <v>472</v>
      </c>
      <c r="H1067" s="103" t="s">
        <v>473</v>
      </c>
      <c r="I1067" s="104"/>
      <c r="J1067" s="147"/>
      <c r="K1067" s="494">
        <f>SUMIF('8. Orçamento Com Des.'!$A$6:$A$146,A1067,'8. Orçamento Com Des.'!$D$6:$D$146)</f>
        <v>36</v>
      </c>
      <c r="L1067" s="492"/>
      <c r="M1067" s="492"/>
      <c r="N1067" s="496"/>
      <c r="O1067" s="493"/>
      <c r="P1067" s="493"/>
      <c r="Q1067" s="491"/>
      <c r="T1067" s="101"/>
    </row>
    <row r="1068" spans="1:20">
      <c r="A1068">
        <v>3808207</v>
      </c>
      <c r="B1068" s="119" t="s">
        <v>732</v>
      </c>
      <c r="C1068" s="120" t="s">
        <v>760</v>
      </c>
      <c r="D1068" s="121">
        <v>1.1E-4</v>
      </c>
      <c r="E1068" s="128" t="s">
        <v>228</v>
      </c>
      <c r="F1068" s="128" t="s">
        <v>477</v>
      </c>
      <c r="G1068" s="128" t="s">
        <v>478</v>
      </c>
      <c r="H1068" s="128" t="s">
        <v>479</v>
      </c>
      <c r="J1068" s="111"/>
      <c r="K1068" s="494">
        <f>SUMIF('8. Orçamento Com Des.'!$A$6:$A$146,A1068,'8. Orçamento Com Des.'!$D$6:$D$146)</f>
        <v>36</v>
      </c>
      <c r="L1068" s="168">
        <f>D1068*'3. DMT'!$V$2</f>
        <v>1.8149999999999999E-2</v>
      </c>
      <c r="M1068" s="168">
        <f t="shared" ref="M1068:M1081" si="109">K1068*L1068</f>
        <v>0.65339999999999998</v>
      </c>
      <c r="N1068" s="496" t="str">
        <f t="shared" ref="N1068:N1081" si="110">H1068</f>
        <v>5914479</v>
      </c>
      <c r="O1068" s="493">
        <f>$W$53</f>
        <v>0.71055406565114776</v>
      </c>
      <c r="P1068" s="493"/>
      <c r="Q1068" s="491"/>
      <c r="T1068" s="101"/>
    </row>
    <row r="1069" spans="1:20">
      <c r="A1069">
        <v>3808207</v>
      </c>
      <c r="B1069" s="119" t="s">
        <v>734</v>
      </c>
      <c r="C1069" s="120" t="s">
        <v>761</v>
      </c>
      <c r="D1069" s="121">
        <v>6.9999999999999994E-5</v>
      </c>
      <c r="E1069" s="128" t="s">
        <v>228</v>
      </c>
      <c r="F1069" s="128" t="s">
        <v>477</v>
      </c>
      <c r="G1069" s="128" t="s">
        <v>478</v>
      </c>
      <c r="H1069" s="128" t="s">
        <v>479</v>
      </c>
      <c r="J1069" s="111"/>
      <c r="K1069" s="494">
        <f>SUMIF('8. Orçamento Com Des.'!$A$6:$A$146,A1069,'8. Orçamento Com Des.'!$D$6:$D$146)</f>
        <v>36</v>
      </c>
      <c r="L1069" s="168">
        <f>D1069*'3. DMT'!$V$2</f>
        <v>1.155E-2</v>
      </c>
      <c r="M1069" s="168">
        <f t="shared" si="109"/>
        <v>0.4158</v>
      </c>
      <c r="N1069" s="496" t="str">
        <f t="shared" si="110"/>
        <v>5914479</v>
      </c>
      <c r="O1069" s="493">
        <f t="shared" ref="O1069:O1081" si="111">$W$53</f>
        <v>0.71055406565114776</v>
      </c>
      <c r="P1069" s="493"/>
      <c r="Q1069" s="491"/>
      <c r="T1069" s="101"/>
    </row>
    <row r="1070" spans="1:20" ht="28.5">
      <c r="A1070">
        <v>3808207</v>
      </c>
      <c r="B1070" s="119" t="s">
        <v>736</v>
      </c>
      <c r="C1070" s="120" t="s">
        <v>762</v>
      </c>
      <c r="D1070" s="121">
        <v>6.9999999999999994E-5</v>
      </c>
      <c r="E1070" s="128" t="s">
        <v>228</v>
      </c>
      <c r="F1070" s="128" t="s">
        <v>477</v>
      </c>
      <c r="G1070" s="128" t="s">
        <v>478</v>
      </c>
      <c r="H1070" s="128" t="s">
        <v>479</v>
      </c>
      <c r="J1070" s="111"/>
      <c r="K1070" s="494">
        <f>SUMIF('8. Orçamento Com Des.'!$A$6:$A$146,A1070,'8. Orçamento Com Des.'!$D$6:$D$146)</f>
        <v>36</v>
      </c>
      <c r="L1070" s="168">
        <f>D1070*'3. DMT'!$V$2</f>
        <v>1.155E-2</v>
      </c>
      <c r="M1070" s="168">
        <f t="shared" si="109"/>
        <v>0.4158</v>
      </c>
      <c r="N1070" s="496" t="str">
        <f t="shared" si="110"/>
        <v>5914479</v>
      </c>
      <c r="O1070" s="493">
        <f t="shared" si="111"/>
        <v>0.71055406565114776</v>
      </c>
      <c r="P1070" s="493"/>
      <c r="Q1070" s="491"/>
      <c r="T1070" s="101"/>
    </row>
    <row r="1071" spans="1:20" ht="28.5">
      <c r="A1071">
        <v>3808207</v>
      </c>
      <c r="B1071" s="119" t="s">
        <v>738</v>
      </c>
      <c r="C1071" s="120" t="s">
        <v>763</v>
      </c>
      <c r="D1071" s="121">
        <v>2.0000000000000002E-5</v>
      </c>
      <c r="E1071" s="128" t="s">
        <v>228</v>
      </c>
      <c r="F1071" s="128" t="s">
        <v>477</v>
      </c>
      <c r="G1071" s="128" t="s">
        <v>478</v>
      </c>
      <c r="H1071" s="128" t="s">
        <v>479</v>
      </c>
      <c r="J1071" s="111"/>
      <c r="K1071" s="494">
        <f>SUMIF('8. Orçamento Com Des.'!$A$6:$A$146,A1071,'8. Orçamento Com Des.'!$D$6:$D$146)</f>
        <v>36</v>
      </c>
      <c r="L1071" s="168">
        <f>D1071*'3. DMT'!$V$2</f>
        <v>3.3000000000000004E-3</v>
      </c>
      <c r="M1071" s="168">
        <f t="shared" si="109"/>
        <v>0.11880000000000002</v>
      </c>
      <c r="N1071" s="496" t="str">
        <f t="shared" si="110"/>
        <v>5914479</v>
      </c>
      <c r="O1071" s="493">
        <f t="shared" si="111"/>
        <v>0.71055406565114776</v>
      </c>
      <c r="P1071" s="493"/>
      <c r="Q1071" s="491"/>
      <c r="T1071" s="101"/>
    </row>
    <row r="1072" spans="1:20">
      <c r="A1072">
        <v>3808207</v>
      </c>
      <c r="B1072" s="119" t="s">
        <v>740</v>
      </c>
      <c r="C1072" s="120" t="s">
        <v>764</v>
      </c>
      <c r="D1072" s="121">
        <v>1.3999999999999999E-4</v>
      </c>
      <c r="E1072" s="128" t="s">
        <v>228</v>
      </c>
      <c r="F1072" s="128" t="s">
        <v>477</v>
      </c>
      <c r="G1072" s="128" t="s">
        <v>478</v>
      </c>
      <c r="H1072" s="128" t="s">
        <v>479</v>
      </c>
      <c r="J1072" s="111"/>
      <c r="K1072" s="494">
        <f>SUMIF('8. Orçamento Com Des.'!$A$6:$A$146,A1072,'8. Orçamento Com Des.'!$D$6:$D$146)</f>
        <v>36</v>
      </c>
      <c r="L1072" s="168">
        <f>D1072*'3. DMT'!$V$2</f>
        <v>2.3099999999999999E-2</v>
      </c>
      <c r="M1072" s="168">
        <f t="shared" si="109"/>
        <v>0.83160000000000001</v>
      </c>
      <c r="N1072" s="496" t="str">
        <f t="shared" si="110"/>
        <v>5914479</v>
      </c>
      <c r="O1072" s="493">
        <f t="shared" si="111"/>
        <v>0.71055406565114776</v>
      </c>
      <c r="P1072" s="493"/>
      <c r="Q1072" s="491"/>
      <c r="T1072" s="101"/>
    </row>
    <row r="1073" spans="1:20">
      <c r="A1073">
        <v>3808207</v>
      </c>
      <c r="B1073" s="119" t="s">
        <v>742</v>
      </c>
      <c r="C1073" s="120" t="s">
        <v>765</v>
      </c>
      <c r="D1073" s="121">
        <v>3.0000000000000001E-5</v>
      </c>
      <c r="E1073" s="128" t="s">
        <v>228</v>
      </c>
      <c r="F1073" s="128" t="s">
        <v>477</v>
      </c>
      <c r="G1073" s="128" t="s">
        <v>478</v>
      </c>
      <c r="H1073" s="128" t="s">
        <v>479</v>
      </c>
      <c r="J1073" s="111"/>
      <c r="K1073" s="494">
        <f>SUMIF('8. Orçamento Com Des.'!$A$6:$A$146,A1073,'8. Orçamento Com Des.'!$D$6:$D$146)</f>
        <v>36</v>
      </c>
      <c r="L1073" s="168">
        <f>D1073*'3. DMT'!$V$2</f>
        <v>4.9500000000000004E-3</v>
      </c>
      <c r="M1073" s="168">
        <f t="shared" si="109"/>
        <v>0.17820000000000003</v>
      </c>
      <c r="N1073" s="496" t="str">
        <f t="shared" si="110"/>
        <v>5914479</v>
      </c>
      <c r="O1073" s="493">
        <f t="shared" si="111"/>
        <v>0.71055406565114776</v>
      </c>
      <c r="P1073" s="493"/>
      <c r="Q1073" s="491"/>
      <c r="T1073" s="101"/>
    </row>
    <row r="1074" spans="1:20">
      <c r="A1074">
        <v>3808207</v>
      </c>
      <c r="B1074" s="119" t="s">
        <v>744</v>
      </c>
      <c r="C1074" s="120" t="s">
        <v>766</v>
      </c>
      <c r="D1074" s="121">
        <v>1.4999999999999999E-4</v>
      </c>
      <c r="E1074" s="128" t="s">
        <v>228</v>
      </c>
      <c r="F1074" s="128" t="s">
        <v>477</v>
      </c>
      <c r="G1074" s="128" t="s">
        <v>478</v>
      </c>
      <c r="H1074" s="128" t="s">
        <v>479</v>
      </c>
      <c r="J1074" s="111"/>
      <c r="K1074" s="494">
        <f>SUMIF('8. Orçamento Com Des.'!$A$6:$A$146,A1074,'8. Orçamento Com Des.'!$D$6:$D$146)</f>
        <v>36</v>
      </c>
      <c r="L1074" s="168">
        <f>D1074*'3. DMT'!$V$2</f>
        <v>2.4749999999999998E-2</v>
      </c>
      <c r="M1074" s="168">
        <f t="shared" si="109"/>
        <v>0.8909999999999999</v>
      </c>
      <c r="N1074" s="496" t="str">
        <f t="shared" si="110"/>
        <v>5914479</v>
      </c>
      <c r="O1074" s="493">
        <f t="shared" si="111"/>
        <v>0.71055406565114776</v>
      </c>
      <c r="P1074" s="493"/>
      <c r="Q1074" s="491"/>
      <c r="T1074" s="101"/>
    </row>
    <row r="1075" spans="1:20">
      <c r="A1075">
        <v>3808207</v>
      </c>
      <c r="B1075" s="119" t="s">
        <v>746</v>
      </c>
      <c r="C1075" s="120" t="s">
        <v>767</v>
      </c>
      <c r="D1075" s="121">
        <v>8.0000000000000007E-5</v>
      </c>
      <c r="E1075" s="128" t="s">
        <v>228</v>
      </c>
      <c r="F1075" s="128" t="s">
        <v>477</v>
      </c>
      <c r="G1075" s="128" t="s">
        <v>478</v>
      </c>
      <c r="H1075" s="128" t="s">
        <v>479</v>
      </c>
      <c r="J1075" s="111"/>
      <c r="K1075" s="494">
        <f>SUMIF('8. Orçamento Com Des.'!$A$6:$A$146,A1075,'8. Orçamento Com Des.'!$D$6:$D$146)</f>
        <v>36</v>
      </c>
      <c r="L1075" s="168">
        <f>D1075*'3. DMT'!$V$2</f>
        <v>1.3200000000000002E-2</v>
      </c>
      <c r="M1075" s="168">
        <f t="shared" si="109"/>
        <v>0.47520000000000007</v>
      </c>
      <c r="N1075" s="496" t="str">
        <f t="shared" si="110"/>
        <v>5914479</v>
      </c>
      <c r="O1075" s="493">
        <f t="shared" si="111"/>
        <v>0.71055406565114776</v>
      </c>
      <c r="P1075" s="493"/>
      <c r="Q1075" s="491"/>
    </row>
    <row r="1076" spans="1:20">
      <c r="A1076">
        <v>3808207</v>
      </c>
      <c r="B1076" s="119" t="s">
        <v>748</v>
      </c>
      <c r="C1076" s="120" t="s">
        <v>768</v>
      </c>
      <c r="D1076" s="121">
        <v>3.2000000000000003E-4</v>
      </c>
      <c r="E1076" s="128" t="s">
        <v>228</v>
      </c>
      <c r="F1076" s="128" t="s">
        <v>477</v>
      </c>
      <c r="G1076" s="128" t="s">
        <v>478</v>
      </c>
      <c r="H1076" s="128" t="s">
        <v>479</v>
      </c>
      <c r="J1076" s="111"/>
      <c r="K1076" s="494">
        <f>SUMIF('8. Orçamento Com Des.'!$A$6:$A$146,A1076,'8. Orçamento Com Des.'!$D$6:$D$146)</f>
        <v>36</v>
      </c>
      <c r="L1076" s="168">
        <f>D1076*'3. DMT'!$V$2</f>
        <v>5.2800000000000007E-2</v>
      </c>
      <c r="M1076" s="168">
        <f t="shared" si="109"/>
        <v>1.9008000000000003</v>
      </c>
      <c r="N1076" s="496" t="str">
        <f t="shared" si="110"/>
        <v>5914479</v>
      </c>
      <c r="O1076" s="493">
        <f t="shared" si="111"/>
        <v>0.71055406565114776</v>
      </c>
      <c r="P1076" s="493"/>
      <c r="Q1076" s="491"/>
    </row>
    <row r="1077" spans="1:20">
      <c r="A1077">
        <v>3808207</v>
      </c>
      <c r="B1077" s="119" t="s">
        <v>750</v>
      </c>
      <c r="C1077" s="120" t="s">
        <v>769</v>
      </c>
      <c r="D1077" s="121">
        <v>4.0000000000000003E-5</v>
      </c>
      <c r="E1077" s="128" t="s">
        <v>228</v>
      </c>
      <c r="F1077" s="128" t="s">
        <v>477</v>
      </c>
      <c r="G1077" s="128" t="s">
        <v>478</v>
      </c>
      <c r="H1077" s="128" t="s">
        <v>479</v>
      </c>
      <c r="J1077" s="111"/>
      <c r="K1077" s="494">
        <f>SUMIF('8. Orçamento Com Des.'!$A$6:$A$146,A1077,'8. Orçamento Com Des.'!$D$6:$D$146)</f>
        <v>36</v>
      </c>
      <c r="L1077" s="168">
        <f>D1077*'3. DMT'!$V$2</f>
        <v>6.6000000000000008E-3</v>
      </c>
      <c r="M1077" s="168">
        <f t="shared" si="109"/>
        <v>0.23760000000000003</v>
      </c>
      <c r="N1077" s="496" t="str">
        <f t="shared" si="110"/>
        <v>5914479</v>
      </c>
      <c r="O1077" s="493">
        <f t="shared" si="111"/>
        <v>0.71055406565114776</v>
      </c>
      <c r="P1077" s="493"/>
      <c r="Q1077" s="491"/>
    </row>
    <row r="1078" spans="1:20">
      <c r="A1078">
        <v>3808207</v>
      </c>
      <c r="B1078" s="119" t="s">
        <v>752</v>
      </c>
      <c r="C1078" s="120" t="s">
        <v>770</v>
      </c>
      <c r="D1078" s="121">
        <v>1.6000000000000001E-4</v>
      </c>
      <c r="E1078" s="128" t="s">
        <v>228</v>
      </c>
      <c r="F1078" s="128" t="s">
        <v>477</v>
      </c>
      <c r="G1078" s="128" t="s">
        <v>478</v>
      </c>
      <c r="H1078" s="128" t="s">
        <v>479</v>
      </c>
      <c r="J1078" s="111"/>
      <c r="K1078" s="494">
        <f>SUMIF('8. Orçamento Com Des.'!$A$6:$A$146,A1078,'8. Orçamento Com Des.'!$D$6:$D$146)</f>
        <v>36</v>
      </c>
      <c r="L1078" s="168">
        <f>D1078*'3. DMT'!$V$2</f>
        <v>2.6400000000000003E-2</v>
      </c>
      <c r="M1078" s="168">
        <f t="shared" si="109"/>
        <v>0.95040000000000013</v>
      </c>
      <c r="N1078" s="496" t="str">
        <f t="shared" si="110"/>
        <v>5914479</v>
      </c>
      <c r="O1078" s="493">
        <f t="shared" si="111"/>
        <v>0.71055406565114776</v>
      </c>
      <c r="P1078" s="493"/>
      <c r="Q1078" s="491"/>
    </row>
    <row r="1079" spans="1:20">
      <c r="A1079">
        <v>3808207</v>
      </c>
      <c r="B1079" s="119" t="s">
        <v>754</v>
      </c>
      <c r="C1079" s="120" t="s">
        <v>771</v>
      </c>
      <c r="D1079" s="121">
        <v>6.0000000000000002E-5</v>
      </c>
      <c r="E1079" s="128" t="s">
        <v>228</v>
      </c>
      <c r="F1079" s="128" t="s">
        <v>477</v>
      </c>
      <c r="G1079" s="128" t="s">
        <v>478</v>
      </c>
      <c r="H1079" s="128" t="s">
        <v>479</v>
      </c>
      <c r="J1079" s="111"/>
      <c r="K1079" s="494">
        <f>SUMIF('8. Orçamento Com Des.'!$A$6:$A$146,A1079,'8. Orçamento Com Des.'!$D$6:$D$146)</f>
        <v>36</v>
      </c>
      <c r="L1079" s="168">
        <f>D1079*'3. DMT'!$V$2</f>
        <v>9.9000000000000008E-3</v>
      </c>
      <c r="M1079" s="168">
        <f t="shared" si="109"/>
        <v>0.35640000000000005</v>
      </c>
      <c r="N1079" s="496" t="str">
        <f t="shared" si="110"/>
        <v>5914479</v>
      </c>
      <c r="O1079" s="493">
        <f t="shared" si="111"/>
        <v>0.71055406565114776</v>
      </c>
      <c r="P1079" s="493"/>
      <c r="Q1079" s="491"/>
    </row>
    <row r="1080" spans="1:20">
      <c r="A1080">
        <v>3808207</v>
      </c>
      <c r="B1080" s="119" t="s">
        <v>756</v>
      </c>
      <c r="C1080" s="120" t="s">
        <v>772</v>
      </c>
      <c r="D1080" s="121">
        <v>1.3999999999999999E-4</v>
      </c>
      <c r="E1080" s="128" t="s">
        <v>228</v>
      </c>
      <c r="F1080" s="128" t="s">
        <v>477</v>
      </c>
      <c r="G1080" s="128" t="s">
        <v>478</v>
      </c>
      <c r="H1080" s="128" t="s">
        <v>479</v>
      </c>
      <c r="J1080" s="111"/>
      <c r="K1080" s="494">
        <f>SUMIF('8. Orçamento Com Des.'!$A$6:$A$146,A1080,'8. Orçamento Com Des.'!$D$6:$D$146)</f>
        <v>36</v>
      </c>
      <c r="L1080" s="168">
        <f>D1080*'3. DMT'!$V$2</f>
        <v>2.3099999999999999E-2</v>
      </c>
      <c r="M1080" s="168">
        <f t="shared" si="109"/>
        <v>0.83160000000000001</v>
      </c>
      <c r="N1080" s="496" t="str">
        <f t="shared" si="110"/>
        <v>5914479</v>
      </c>
      <c r="O1080" s="493">
        <f t="shared" si="111"/>
        <v>0.71055406565114776</v>
      </c>
      <c r="P1080" s="493"/>
      <c r="Q1080" s="491"/>
    </row>
    <row r="1081" spans="1:20">
      <c r="A1081">
        <v>3808207</v>
      </c>
      <c r="B1081" s="119" t="s">
        <v>758</v>
      </c>
      <c r="C1081" s="120" t="s">
        <v>773</v>
      </c>
      <c r="D1081" s="121">
        <v>1.0000000000000001E-5</v>
      </c>
      <c r="E1081" s="128" t="s">
        <v>228</v>
      </c>
      <c r="F1081" s="128" t="s">
        <v>477</v>
      </c>
      <c r="G1081" s="128" t="s">
        <v>478</v>
      </c>
      <c r="H1081" s="128" t="s">
        <v>479</v>
      </c>
      <c r="J1081" s="111"/>
      <c r="K1081" s="494">
        <f>SUMIF('8. Orçamento Com Des.'!$A$6:$A$146,A1081,'8. Orçamento Com Des.'!$D$6:$D$146)</f>
        <v>36</v>
      </c>
      <c r="L1081" s="168">
        <f>D1081*'3. DMT'!$V$2</f>
        <v>1.6500000000000002E-3</v>
      </c>
      <c r="M1081" s="168">
        <f t="shared" si="109"/>
        <v>5.9400000000000008E-2</v>
      </c>
      <c r="N1081" s="496" t="str">
        <f t="shared" si="110"/>
        <v>5914479</v>
      </c>
      <c r="O1081" s="493">
        <f t="shared" si="111"/>
        <v>0.71055406565114776</v>
      </c>
      <c r="P1081" s="493"/>
      <c r="Q1081" s="491"/>
    </row>
    <row r="1082" spans="1:20">
      <c r="A1082">
        <v>3808207</v>
      </c>
      <c r="B1082" s="129"/>
      <c r="D1082" s="145" t="s">
        <v>480</v>
      </c>
      <c r="E1082" s="145"/>
      <c r="F1082" s="145"/>
      <c r="G1082" s="145"/>
      <c r="H1082" s="145"/>
      <c r="J1082" s="111"/>
      <c r="K1082" s="494">
        <f>SUMIF('8. Orçamento Com Des.'!$A$6:$A$146,A1082,'8. Orçamento Com Des.'!$D$6:$D$146)</f>
        <v>36</v>
      </c>
      <c r="L1082" s="492"/>
      <c r="M1082" s="492"/>
      <c r="N1082" s="496"/>
      <c r="O1082" s="493"/>
      <c r="P1082" s="493"/>
      <c r="Q1082" s="491"/>
    </row>
    <row r="1083" spans="1:20" ht="15.75" thickBot="1">
      <c r="A1083">
        <v>3808207</v>
      </c>
      <c r="B1083" s="125"/>
      <c r="C1083" s="104"/>
      <c r="D1083" s="104"/>
      <c r="E1083" s="104"/>
      <c r="F1083" s="146" t="s">
        <v>481</v>
      </c>
      <c r="G1083" s="146"/>
      <c r="H1083" s="146"/>
      <c r="I1083" s="104"/>
      <c r="J1083" s="134">
        <f>J1049+J1065</f>
        <v>160.14930000000001</v>
      </c>
      <c r="K1083" s="178"/>
      <c r="L1083" s="179"/>
      <c r="M1083" s="179"/>
      <c r="N1083" s="179"/>
      <c r="O1083" s="179"/>
      <c r="P1083" s="180"/>
      <c r="R1083" s="177">
        <f>ROUND((SUM(Q1020:Q1081)/K1020),2)</f>
        <v>160.15</v>
      </c>
    </row>
    <row r="1084" spans="1:20" ht="15.75" thickBot="1">
      <c r="A1084" s="157"/>
      <c r="B1084" s="157"/>
      <c r="C1084" s="157"/>
      <c r="D1084" s="157"/>
      <c r="E1084" s="157"/>
      <c r="F1084" s="157"/>
      <c r="G1084" s="157"/>
      <c r="H1084" s="157"/>
      <c r="I1084" s="157"/>
      <c r="J1084" s="157"/>
      <c r="Q1084" s="377"/>
      <c r="R1084" s="101">
        <f>SUM(Q1020:Q1082)</f>
        <v>5765.3646044039979</v>
      </c>
    </row>
    <row r="1085" spans="1:20" ht="23.25" thickBot="1">
      <c r="B1085" s="106" t="s">
        <v>395</v>
      </c>
      <c r="C1085" s="107"/>
      <c r="D1085" s="107"/>
      <c r="E1085" s="107"/>
      <c r="F1085" s="107"/>
      <c r="G1085" s="107"/>
      <c r="H1085" s="107"/>
      <c r="I1085" s="107"/>
      <c r="J1085" s="108" t="s">
        <v>396</v>
      </c>
      <c r="Q1085" s="377"/>
    </row>
    <row r="1086" spans="1:20" ht="19.5" thickTop="1" thickBot="1">
      <c r="B1086" s="109" t="s">
        <v>397</v>
      </c>
      <c r="E1086" s="110" t="s">
        <v>398</v>
      </c>
      <c r="J1086" s="111"/>
      <c r="Q1086" s="377"/>
    </row>
    <row r="1087" spans="1:20" ht="15.75">
      <c r="B1087" s="373" t="s">
        <v>400</v>
      </c>
      <c r="C1087" s="159"/>
      <c r="D1087" s="159"/>
      <c r="E1087" s="402">
        <v>45748</v>
      </c>
      <c r="F1087" s="159"/>
      <c r="G1087" s="159"/>
      <c r="H1087" s="374" t="s">
        <v>401</v>
      </c>
      <c r="I1087" s="375">
        <v>1.8</v>
      </c>
      <c r="J1087" s="376" t="s">
        <v>335</v>
      </c>
    </row>
    <row r="1088" spans="1:20" ht="16.5" thickBot="1">
      <c r="A1088">
        <v>5213868</v>
      </c>
      <c r="B1088" s="116" t="s">
        <v>774</v>
      </c>
      <c r="C1088" s="149" t="s">
        <v>775</v>
      </c>
      <c r="D1088" s="149"/>
      <c r="E1088" s="149"/>
      <c r="F1088" s="149"/>
      <c r="G1088" s="149"/>
      <c r="H1088" s="149"/>
      <c r="I1088" s="150" t="s">
        <v>404</v>
      </c>
      <c r="J1088" s="151"/>
    </row>
    <row r="1089" spans="1:17" ht="15.75" thickBot="1">
      <c r="A1089">
        <v>5213868</v>
      </c>
      <c r="B1089" s="148" t="s">
        <v>405</v>
      </c>
      <c r="C1089" s="146"/>
      <c r="D1089" s="146" t="s">
        <v>212</v>
      </c>
      <c r="E1089" s="146" t="s">
        <v>406</v>
      </c>
      <c r="F1089" s="146"/>
      <c r="G1089" s="146" t="s">
        <v>407</v>
      </c>
      <c r="H1089" s="146"/>
      <c r="J1089" s="117" t="s">
        <v>408</v>
      </c>
      <c r="K1089" s="589" t="s">
        <v>276</v>
      </c>
      <c r="L1089" s="590"/>
      <c r="M1089" s="591"/>
      <c r="N1089" s="592" t="s">
        <v>409</v>
      </c>
      <c r="O1089" s="594" t="s">
        <v>410</v>
      </c>
      <c r="P1089" s="595"/>
      <c r="Q1089" s="598" t="s">
        <v>411</v>
      </c>
    </row>
    <row r="1090" spans="1:17" ht="15.75" thickBot="1">
      <c r="A1090">
        <v>5213868</v>
      </c>
      <c r="B1090" s="148"/>
      <c r="C1090" s="146"/>
      <c r="D1090" s="146"/>
      <c r="E1090" s="103" t="s">
        <v>412</v>
      </c>
      <c r="F1090" s="103" t="s">
        <v>413</v>
      </c>
      <c r="G1090" s="103" t="s">
        <v>414</v>
      </c>
      <c r="H1090" s="103" t="s">
        <v>415</v>
      </c>
      <c r="I1090" s="104"/>
      <c r="J1090" s="118" t="s">
        <v>416</v>
      </c>
      <c r="K1090" s="172" t="s">
        <v>417</v>
      </c>
      <c r="L1090" s="600" t="s">
        <v>418</v>
      </c>
      <c r="M1090" s="601"/>
      <c r="N1090" s="593"/>
      <c r="O1090" s="596"/>
      <c r="P1090" s="597"/>
      <c r="Q1090" s="599"/>
    </row>
    <row r="1091" spans="1:17">
      <c r="A1091">
        <v>5213868</v>
      </c>
      <c r="B1091" s="119" t="s">
        <v>776</v>
      </c>
      <c r="C1091" s="120" t="s">
        <v>777</v>
      </c>
      <c r="D1091" s="121">
        <v>1</v>
      </c>
      <c r="E1091" s="122">
        <v>0.3</v>
      </c>
      <c r="F1091" s="122">
        <v>0.7</v>
      </c>
      <c r="G1091" s="123">
        <f>VLOOKUP(B1091,'EQ - COM DES.'!$A$1:$K$538,10,FALSE)</f>
        <v>149.6018</v>
      </c>
      <c r="H1091" s="123">
        <f>VLOOKUP(B1091,'EQ - COM DES.'!$A$1:$K$538,11,FALSE)</f>
        <v>55.642099999999999</v>
      </c>
      <c r="J1091" s="124">
        <f>ROUND((D1091*E1091*G1091)+(D1091*F1091*H1091),4)</f>
        <v>83.83</v>
      </c>
      <c r="K1091" s="494">
        <f>SUMIF('8. Orçamento Com Des.'!$A$6:$A$146,A1091,'8. Orçamento Com Des.'!$D$6:$D$146)</f>
        <v>30</v>
      </c>
      <c r="L1091" s="492">
        <f>(D1091*E1091)</f>
        <v>0.3</v>
      </c>
      <c r="M1091" s="492">
        <f>(D1091*F1091)</f>
        <v>0.7</v>
      </c>
      <c r="N1091" s="496" t="str">
        <f>B1091</f>
        <v>E9687</v>
      </c>
      <c r="O1091" s="493">
        <f>(G1091/$I$1087)</f>
        <v>83.112111111111105</v>
      </c>
      <c r="P1091" s="493">
        <f>(H1091/I1087)</f>
        <v>30.912277777777778</v>
      </c>
      <c r="Q1091" s="491">
        <f>K1091*((L1091*O1091)+(M1091*P1091))</f>
        <v>1397.166833333333</v>
      </c>
    </row>
    <row r="1092" spans="1:17" ht="15.75" thickBot="1">
      <c r="A1092">
        <v>5213868</v>
      </c>
      <c r="B1092" s="125"/>
      <c r="C1092" s="104"/>
      <c r="D1092" s="104"/>
      <c r="E1092" s="104"/>
      <c r="F1092" s="104"/>
      <c r="G1092" s="104"/>
      <c r="H1092" s="105" t="s">
        <v>433</v>
      </c>
      <c r="I1092" s="104"/>
      <c r="J1092" s="126">
        <f>J1091</f>
        <v>83.83</v>
      </c>
      <c r="K1092" s="494">
        <f>SUMIF('8. Orçamento Com Des.'!$A$6:$A$146,A1092,'8. Orçamento Com Des.'!$D$6:$D$146)</f>
        <v>30</v>
      </c>
      <c r="L1092" s="492"/>
      <c r="M1092" s="492"/>
      <c r="N1092" s="496"/>
      <c r="O1092" s="493"/>
      <c r="P1092" s="493"/>
      <c r="Q1092" s="491"/>
    </row>
    <row r="1093" spans="1:17" ht="15.75" thickBot="1">
      <c r="A1093">
        <v>5213868</v>
      </c>
      <c r="B1093" s="127" t="s">
        <v>435</v>
      </c>
      <c r="C1093" s="104"/>
      <c r="D1093" s="103" t="s">
        <v>212</v>
      </c>
      <c r="E1093" s="103" t="s">
        <v>436</v>
      </c>
      <c r="F1093" s="104"/>
      <c r="G1093" s="103" t="s">
        <v>407</v>
      </c>
      <c r="H1093" s="146" t="s">
        <v>437</v>
      </c>
      <c r="I1093" s="146"/>
      <c r="J1093" s="147"/>
      <c r="K1093" s="494">
        <f>SUMIF('8. Orçamento Com Des.'!$A$6:$A$146,A1093,'8. Orçamento Com Des.'!$D$6:$D$146)</f>
        <v>30</v>
      </c>
      <c r="L1093" s="492"/>
      <c r="M1093" s="492"/>
      <c r="N1093" s="496"/>
      <c r="O1093" s="493"/>
      <c r="P1093" s="493"/>
      <c r="Q1093" s="491"/>
    </row>
    <row r="1094" spans="1:17">
      <c r="A1094">
        <v>5213868</v>
      </c>
      <c r="B1094" s="119" t="s">
        <v>726</v>
      </c>
      <c r="C1094" s="120" t="s">
        <v>727</v>
      </c>
      <c r="D1094" s="121">
        <v>1</v>
      </c>
      <c r="E1094" s="128" t="s">
        <v>222</v>
      </c>
      <c r="G1094" s="123">
        <f>VLOOKUP(B1094,'MO - COM DES.'!$A$1:$G$106,6,FALSE)</f>
        <v>29.351600000000001</v>
      </c>
      <c r="J1094" s="403">
        <f>ROUND(D1094*G1094,4)</f>
        <v>29.351600000000001</v>
      </c>
      <c r="K1094" s="494">
        <f>SUMIF('8. Orçamento Com Des.'!$A$6:$A$146,A1094,'8. Orçamento Com Des.'!$D$6:$D$146)</f>
        <v>30</v>
      </c>
      <c r="L1094" s="492">
        <f>D1094</f>
        <v>1</v>
      </c>
      <c r="M1094" s="492"/>
      <c r="N1094" s="496" t="str">
        <f>B1094</f>
        <v>P9830</v>
      </c>
      <c r="O1094" s="493">
        <f>(G1094/$I$1087)</f>
        <v>16.306444444444445</v>
      </c>
      <c r="P1094" s="493"/>
      <c r="Q1094" s="491">
        <f>K1094*L1094*O1094</f>
        <v>489.19333333333333</v>
      </c>
    </row>
    <row r="1095" spans="1:17">
      <c r="A1095">
        <v>5213868</v>
      </c>
      <c r="B1095" s="119" t="s">
        <v>438</v>
      </c>
      <c r="C1095" s="120" t="s">
        <v>439</v>
      </c>
      <c r="D1095" s="121">
        <v>1</v>
      </c>
      <c r="E1095" s="128" t="s">
        <v>222</v>
      </c>
      <c r="G1095" s="123">
        <f>VLOOKUP(B1095,'MO - COM DES.'!$A$1:$G$106,6,FALSE)</f>
        <v>20.818100000000001</v>
      </c>
      <c r="J1095" s="403">
        <f>ROUND(D1095*G1095,4)</f>
        <v>20.818100000000001</v>
      </c>
      <c r="K1095" s="494">
        <f>SUMIF('8. Orçamento Com Des.'!$A$6:$A$146,A1095,'8. Orçamento Com Des.'!$D$6:$D$146)</f>
        <v>30</v>
      </c>
      <c r="L1095" s="492">
        <f>D1095</f>
        <v>1</v>
      </c>
      <c r="M1095" s="492"/>
      <c r="N1095" s="496" t="str">
        <f>B1095</f>
        <v>P9824</v>
      </c>
      <c r="O1095" s="493">
        <f>(G1095/$I$1087)</f>
        <v>11.565611111111112</v>
      </c>
      <c r="P1095" s="493"/>
      <c r="Q1095" s="491">
        <f>K1095*L1095*O1095</f>
        <v>346.96833333333336</v>
      </c>
    </row>
    <row r="1096" spans="1:17">
      <c r="A1096">
        <v>5213868</v>
      </c>
      <c r="B1096" s="129"/>
      <c r="D1096" s="145" t="s">
        <v>440</v>
      </c>
      <c r="E1096" s="145"/>
      <c r="F1096" s="145"/>
      <c r="G1096" s="145"/>
      <c r="H1096" s="145"/>
      <c r="J1096" s="124">
        <f>J1094+J1095</f>
        <v>50.169700000000006</v>
      </c>
      <c r="K1096" s="494">
        <f>SUMIF('8. Orçamento Com Des.'!$A$6:$A$146,A1096,'8. Orçamento Com Des.'!$D$6:$D$146)</f>
        <v>30</v>
      </c>
      <c r="L1096" s="492"/>
      <c r="M1096" s="492"/>
      <c r="N1096" s="496"/>
      <c r="O1096" s="493"/>
      <c r="P1096" s="493"/>
      <c r="Q1096" s="491"/>
    </row>
    <row r="1097" spans="1:17" ht="15.75" thickBot="1">
      <c r="A1097">
        <v>5213868</v>
      </c>
      <c r="B1097" s="125"/>
      <c r="C1097" s="104"/>
      <c r="D1097" s="146" t="s">
        <v>442</v>
      </c>
      <c r="E1097" s="146"/>
      <c r="F1097" s="146"/>
      <c r="G1097" s="146"/>
      <c r="H1097" s="146"/>
      <c r="I1097" s="104"/>
      <c r="J1097" s="130">
        <f>J1092+J1096</f>
        <v>133.99970000000002</v>
      </c>
      <c r="K1097" s="494">
        <f>SUMIF('8. Orçamento Com Des.'!$A$6:$A$146,A1097,'8. Orçamento Com Des.'!$D$6:$D$146)</f>
        <v>30</v>
      </c>
      <c r="L1097" s="492"/>
      <c r="M1097" s="492"/>
      <c r="N1097" s="496"/>
      <c r="O1097" s="493"/>
      <c r="P1097" s="493"/>
      <c r="Q1097" s="491"/>
    </row>
    <row r="1098" spans="1:17">
      <c r="A1098">
        <v>5213868</v>
      </c>
      <c r="B1098" s="129"/>
      <c r="D1098" s="145" t="s">
        <v>444</v>
      </c>
      <c r="E1098" s="145"/>
      <c r="F1098" s="145"/>
      <c r="G1098" s="145"/>
      <c r="H1098" s="145"/>
      <c r="J1098" s="131">
        <f>J1097/I1087</f>
        <v>74.444277777777785</v>
      </c>
      <c r="K1098" s="494">
        <f>SUMIF('8. Orçamento Com Des.'!$A$6:$A$146,A1098,'8. Orçamento Com Des.'!$D$6:$D$146)</f>
        <v>30</v>
      </c>
      <c r="L1098" s="492"/>
      <c r="M1098" s="492"/>
      <c r="N1098" s="496"/>
      <c r="O1098" s="493"/>
      <c r="P1098" s="493"/>
      <c r="Q1098" s="491"/>
    </row>
    <row r="1099" spans="1:17">
      <c r="A1099">
        <v>5213868</v>
      </c>
      <c r="B1099" s="129"/>
      <c r="H1099" s="132" t="s">
        <v>445</v>
      </c>
      <c r="J1099" s="133" t="s">
        <v>377</v>
      </c>
      <c r="K1099" s="494">
        <f>SUMIF('8. Orçamento Com Des.'!$A$6:$A$146,A1099,'8. Orçamento Com Des.'!$D$6:$D$146)</f>
        <v>30</v>
      </c>
      <c r="L1099" s="492"/>
      <c r="M1099" s="492"/>
      <c r="N1099" s="496"/>
      <c r="O1099" s="493"/>
      <c r="P1099" s="493"/>
      <c r="Q1099" s="491"/>
    </row>
    <row r="1100" spans="1:17" ht="15.75" thickBot="1">
      <c r="A1100">
        <v>5213868</v>
      </c>
      <c r="B1100" s="125"/>
      <c r="C1100" s="104"/>
      <c r="D1100" s="104"/>
      <c r="E1100" s="104"/>
      <c r="F1100" s="104"/>
      <c r="G1100" s="104"/>
      <c r="H1100" s="105" t="s">
        <v>446</v>
      </c>
      <c r="I1100" s="104"/>
      <c r="J1100" s="130" t="s">
        <v>377</v>
      </c>
      <c r="K1100" s="494">
        <f>SUMIF('8. Orçamento Com Des.'!$A$6:$A$146,A1100,'8. Orçamento Com Des.'!$D$6:$D$146)</f>
        <v>30</v>
      </c>
      <c r="L1100" s="492"/>
      <c r="M1100" s="492"/>
      <c r="N1100" s="496"/>
      <c r="O1100" s="493"/>
      <c r="P1100" s="493"/>
      <c r="Q1100" s="491"/>
    </row>
    <row r="1101" spans="1:17" ht="15.75" thickBot="1">
      <c r="A1101">
        <v>5213868</v>
      </c>
      <c r="B1101" s="127" t="s">
        <v>447</v>
      </c>
      <c r="C1101" s="104"/>
      <c r="D1101" s="103" t="s">
        <v>212</v>
      </c>
      <c r="E1101" s="103" t="s">
        <v>436</v>
      </c>
      <c r="F1101" s="104"/>
      <c r="G1101" s="103" t="s">
        <v>448</v>
      </c>
      <c r="H1101" s="146" t="s">
        <v>449</v>
      </c>
      <c r="I1101" s="146"/>
      <c r="J1101" s="147"/>
      <c r="K1101" s="494">
        <f>SUMIF('8. Orçamento Com Des.'!$A$6:$A$146,A1101,'8. Orçamento Com Des.'!$D$6:$D$146)</f>
        <v>30</v>
      </c>
      <c r="L1101" s="492"/>
      <c r="M1101" s="492"/>
      <c r="N1101" s="496"/>
      <c r="O1101" s="493"/>
      <c r="P1101" s="493"/>
      <c r="Q1101" s="491"/>
    </row>
    <row r="1102" spans="1:17" ht="28.5">
      <c r="A1102">
        <v>5213868</v>
      </c>
      <c r="B1102" s="119" t="s">
        <v>778</v>
      </c>
      <c r="C1102" s="120" t="s">
        <v>779</v>
      </c>
      <c r="D1102" s="121">
        <v>1.83</v>
      </c>
      <c r="E1102" s="128" t="s">
        <v>454</v>
      </c>
      <c r="G1102" s="123">
        <f>VLOOKUP(B1102,MATERIAL!$A$1:$D$1678,4,FALSE)</f>
        <v>30.2193</v>
      </c>
      <c r="J1102" s="403">
        <f>ROUND(D1102*G1102,4)</f>
        <v>55.301299999999998</v>
      </c>
      <c r="K1102" s="494">
        <f>SUMIF('8. Orçamento Com Des.'!$A$6:$A$146,A1102,'8. Orçamento Com Des.'!$D$6:$D$146)</f>
        <v>30</v>
      </c>
      <c r="L1102" s="492">
        <f>D1102</f>
        <v>1.83</v>
      </c>
      <c r="M1102" s="492"/>
      <c r="N1102" s="496" t="str">
        <f>B1102</f>
        <v>M0789</v>
      </c>
      <c r="O1102" s="493">
        <f>G1102</f>
        <v>30.2193</v>
      </c>
      <c r="P1102" s="493"/>
      <c r="Q1102" s="491">
        <f>K1102*L1102*O1102</f>
        <v>1659.0395700000001</v>
      </c>
    </row>
    <row r="1103" spans="1:17">
      <c r="A1103">
        <v>5213868</v>
      </c>
      <c r="B1103" s="119" t="s">
        <v>780</v>
      </c>
      <c r="C1103" s="120" t="s">
        <v>781</v>
      </c>
      <c r="D1103" s="121">
        <v>30.143999999999998</v>
      </c>
      <c r="E1103" s="128" t="s">
        <v>454</v>
      </c>
      <c r="G1103" s="123">
        <f>VLOOKUP(B1103,MATERIAL!$A$1:$D$1678,4,FALSE)</f>
        <v>29.726700000000001</v>
      </c>
      <c r="J1103" s="403">
        <f>ROUND(D1103*G1103,4)</f>
        <v>896.08159999999998</v>
      </c>
      <c r="K1103" s="494">
        <f>SUMIF('8. Orçamento Com Des.'!$A$6:$A$146,A1103,'8. Orçamento Com Des.'!$D$6:$D$146)</f>
        <v>30</v>
      </c>
      <c r="L1103" s="492">
        <f>D1103</f>
        <v>30.143999999999998</v>
      </c>
      <c r="M1103" s="492"/>
      <c r="N1103" s="496" t="str">
        <f>B1103</f>
        <v>M0787</v>
      </c>
      <c r="O1103" s="493">
        <f>G1103</f>
        <v>29.726700000000001</v>
      </c>
      <c r="P1103" s="493"/>
      <c r="Q1103" s="491">
        <f>K1103*L1103*O1103</f>
        <v>26882.449344000001</v>
      </c>
    </row>
    <row r="1104" spans="1:17" ht="15.75" thickBot="1">
      <c r="A1104">
        <v>5213868</v>
      </c>
      <c r="B1104" s="125"/>
      <c r="C1104" s="104"/>
      <c r="D1104" s="146" t="s">
        <v>459</v>
      </c>
      <c r="E1104" s="146"/>
      <c r="F1104" s="146"/>
      <c r="G1104" s="146"/>
      <c r="H1104" s="146"/>
      <c r="I1104" s="104"/>
      <c r="J1104" s="126">
        <f>SUM(J1102:J1103)</f>
        <v>951.38289999999995</v>
      </c>
      <c r="K1104" s="494">
        <f>SUMIF('8. Orçamento Com Des.'!$A$6:$A$146,A1104,'8. Orçamento Com Des.'!$D$6:$D$146)</f>
        <v>30</v>
      </c>
      <c r="L1104" s="492"/>
      <c r="M1104" s="492"/>
      <c r="N1104" s="496"/>
      <c r="O1104" s="493"/>
      <c r="P1104" s="493"/>
      <c r="Q1104" s="491"/>
    </row>
    <row r="1105" spans="1:18" ht="15.75" thickBot="1">
      <c r="A1105">
        <v>5213868</v>
      </c>
      <c r="B1105" s="127" t="s">
        <v>460</v>
      </c>
      <c r="C1105" s="104"/>
      <c r="D1105" s="103" t="s">
        <v>212</v>
      </c>
      <c r="E1105" s="103" t="s">
        <v>436</v>
      </c>
      <c r="F1105" s="104"/>
      <c r="G1105" s="103" t="s">
        <v>449</v>
      </c>
      <c r="H1105" s="146" t="s">
        <v>449</v>
      </c>
      <c r="I1105" s="146"/>
      <c r="J1105" s="147"/>
      <c r="K1105" s="494">
        <f>SUMIF('8. Orçamento Com Des.'!$A$6:$A$146,A1105,'8. Orçamento Com Des.'!$D$6:$D$146)</f>
        <v>30</v>
      </c>
      <c r="L1105" s="492"/>
      <c r="M1105" s="492"/>
      <c r="N1105" s="496"/>
      <c r="O1105" s="493"/>
      <c r="P1105" s="493"/>
      <c r="Q1105" s="491"/>
    </row>
    <row r="1106" spans="1:18">
      <c r="A1106">
        <v>5213868</v>
      </c>
      <c r="B1106" s="119">
        <v>1107892</v>
      </c>
      <c r="C1106" s="120" t="s">
        <v>782</v>
      </c>
      <c r="D1106" s="121">
        <v>0.19635</v>
      </c>
      <c r="E1106" s="128" t="s">
        <v>351</v>
      </c>
      <c r="G1106" s="235">
        <f>VLOOKUP(B1106,'SICRO 04.25'!$A$1:$D$6492,4,FALSE)</f>
        <v>508.05</v>
      </c>
      <c r="J1106" s="403">
        <f>ROUND(D1106*G1106,4)</f>
        <v>99.755600000000001</v>
      </c>
      <c r="K1106" s="494">
        <f>SUMIF('8. Orçamento Com Des.'!$A$6:$A$146,A1106,'8. Orçamento Com Des.'!$D$6:$D$146)</f>
        <v>30</v>
      </c>
      <c r="L1106" s="492">
        <f>D1106</f>
        <v>0.19635</v>
      </c>
      <c r="M1106" s="492"/>
      <c r="N1106" s="496">
        <f>B1106</f>
        <v>1107892</v>
      </c>
      <c r="O1106" s="493">
        <f>G1106</f>
        <v>508.05</v>
      </c>
      <c r="P1106" s="493"/>
      <c r="Q1106" s="491">
        <f>K1106*L1106*O1106</f>
        <v>2992.668525</v>
      </c>
    </row>
    <row r="1107" spans="1:18">
      <c r="A1107">
        <v>5213868</v>
      </c>
      <c r="B1107" s="119">
        <v>4805750</v>
      </c>
      <c r="C1107" s="120" t="s">
        <v>783</v>
      </c>
      <c r="D1107" s="121">
        <v>0.19635</v>
      </c>
      <c r="E1107" s="128" t="s">
        <v>351</v>
      </c>
      <c r="G1107" s="235">
        <f>VLOOKUP(B1107,'SICRO 04.25'!$A$1:$D$6492,4,FALSE)</f>
        <v>46.77</v>
      </c>
      <c r="J1107" s="403">
        <f>ROUND(D1107*G1107,4)</f>
        <v>9.1832999999999991</v>
      </c>
      <c r="K1107" s="494">
        <f>SUMIF('8. Orçamento Com Des.'!$A$6:$A$146,A1107,'8. Orçamento Com Des.'!$D$6:$D$146)</f>
        <v>30</v>
      </c>
      <c r="L1107" s="492">
        <f>D1107</f>
        <v>0.19635</v>
      </c>
      <c r="M1107" s="492"/>
      <c r="N1107" s="496">
        <f>B1107</f>
        <v>4805750</v>
      </c>
      <c r="O1107" s="493">
        <f>G1107</f>
        <v>46.77</v>
      </c>
      <c r="P1107" s="493"/>
      <c r="Q1107" s="491">
        <f>K1107*L1107*O1107</f>
        <v>275.49868500000002</v>
      </c>
    </row>
    <row r="1108" spans="1:18" ht="15.75" thickBot="1">
      <c r="A1108">
        <v>5213868</v>
      </c>
      <c r="B1108" s="125"/>
      <c r="C1108" s="104"/>
      <c r="D1108" s="146" t="s">
        <v>461</v>
      </c>
      <c r="E1108" s="146"/>
      <c r="F1108" s="146"/>
      <c r="G1108" s="146"/>
      <c r="H1108" s="146"/>
      <c r="I1108" s="104"/>
      <c r="J1108" s="126">
        <f>SUM(J1106:J1107)</f>
        <v>108.9389</v>
      </c>
      <c r="K1108" s="494">
        <f>SUMIF('8. Orçamento Com Des.'!$A$6:$A$146,A1108,'8. Orçamento Com Des.'!$D$6:$D$146)</f>
        <v>30</v>
      </c>
      <c r="L1108" s="492"/>
      <c r="M1108" s="492"/>
      <c r="N1108" s="496"/>
      <c r="O1108" s="493"/>
      <c r="P1108" s="493"/>
      <c r="Q1108" s="491"/>
    </row>
    <row r="1109" spans="1:18" ht="15.75" thickBot="1">
      <c r="A1109">
        <v>5213868</v>
      </c>
      <c r="B1109" s="125"/>
      <c r="C1109" s="104"/>
      <c r="D1109" s="104"/>
      <c r="E1109" s="104"/>
      <c r="F1109" s="104"/>
      <c r="G1109" s="104"/>
      <c r="H1109" s="105" t="s">
        <v>462</v>
      </c>
      <c r="I1109" s="104"/>
      <c r="J1109" s="130">
        <f>J1098+J1104+J1108</f>
        <v>1134.7660777777778</v>
      </c>
      <c r="K1109" s="494">
        <f>SUMIF('8. Orçamento Com Des.'!$A$6:$A$146,A1109,'8. Orçamento Com Des.'!$D$6:$D$146)</f>
        <v>30</v>
      </c>
      <c r="L1109" s="492"/>
      <c r="M1109" s="492"/>
      <c r="N1109" s="496"/>
      <c r="O1109" s="493"/>
      <c r="P1109" s="493"/>
      <c r="Q1109" s="491"/>
    </row>
    <row r="1110" spans="1:18" ht="15.75" thickBot="1">
      <c r="A1110">
        <v>5213868</v>
      </c>
      <c r="B1110" s="127" t="s">
        <v>463</v>
      </c>
      <c r="C1110" s="104"/>
      <c r="D1110" s="103" t="s">
        <v>464</v>
      </c>
      <c r="E1110" s="103" t="s">
        <v>212</v>
      </c>
      <c r="F1110" s="103" t="s">
        <v>436</v>
      </c>
      <c r="G1110" s="104"/>
      <c r="H1110" s="103" t="s">
        <v>449</v>
      </c>
      <c r="I1110" s="146" t="s">
        <v>449</v>
      </c>
      <c r="J1110" s="147"/>
      <c r="K1110" s="494">
        <f>SUMIF('8. Orçamento Com Des.'!$A$6:$A$146,A1110,'8. Orçamento Com Des.'!$D$6:$D$146)</f>
        <v>30</v>
      </c>
      <c r="L1110" s="492"/>
      <c r="M1110" s="492"/>
      <c r="N1110" s="496"/>
      <c r="O1110" s="493"/>
      <c r="P1110" s="493"/>
      <c r="Q1110" s="491"/>
    </row>
    <row r="1111" spans="1:18" ht="28.5">
      <c r="A1111">
        <v>5213868</v>
      </c>
      <c r="B1111" s="119" t="s">
        <v>778</v>
      </c>
      <c r="C1111" s="120" t="s">
        <v>784</v>
      </c>
      <c r="D1111" s="128">
        <v>5914655</v>
      </c>
      <c r="E1111" s="121">
        <v>1.83E-3</v>
      </c>
      <c r="F1111" s="128" t="s">
        <v>466</v>
      </c>
      <c r="H1111" s="123">
        <f>VLOOKUP(D1111,'SICRO 04.25'!$A$1:$D$6492,4,FALSE)</f>
        <v>32.659999999999997</v>
      </c>
      <c r="J1111" s="403">
        <f>ROUND(E1111*H1111,4)</f>
        <v>5.9799999999999999E-2</v>
      </c>
      <c r="K1111" s="494">
        <f>SUMIF('8. Orçamento Com Des.'!$A$6:$A$146,A1111,'8. Orçamento Com Des.'!$D$6:$D$146)</f>
        <v>30</v>
      </c>
      <c r="L1111" s="492">
        <f>E1111</f>
        <v>1.83E-3</v>
      </c>
      <c r="M1111" s="492"/>
      <c r="N1111" s="496">
        <f>D1111</f>
        <v>5914655</v>
      </c>
      <c r="O1111" s="493">
        <f>H1111</f>
        <v>32.659999999999997</v>
      </c>
      <c r="P1111" s="493"/>
      <c r="Q1111" s="491">
        <f>K1111*L1111*O1111</f>
        <v>1.793034</v>
      </c>
    </row>
    <row r="1112" spans="1:18">
      <c r="A1112">
        <v>5213868</v>
      </c>
      <c r="B1112" s="119" t="s">
        <v>780</v>
      </c>
      <c r="C1112" s="120" t="s">
        <v>785</v>
      </c>
      <c r="D1112" s="128">
        <v>5914655</v>
      </c>
      <c r="E1112" s="121">
        <v>3.014E-2</v>
      </c>
      <c r="F1112" s="128" t="s">
        <v>466</v>
      </c>
      <c r="H1112" s="123">
        <f>VLOOKUP(D1112,'SICRO 04.25'!$A$1:$D$6492,4,FALSE)</f>
        <v>32.659999999999997</v>
      </c>
      <c r="J1112" s="403">
        <f>ROUND(E1112*H1112,4)</f>
        <v>0.98440000000000005</v>
      </c>
      <c r="K1112" s="494">
        <f>SUMIF('8. Orçamento Com Des.'!$A$6:$A$146,A1112,'8. Orçamento Com Des.'!$D$6:$D$146)</f>
        <v>30</v>
      </c>
      <c r="L1112" s="492">
        <f>E1112</f>
        <v>3.014E-2</v>
      </c>
      <c r="M1112" s="492"/>
      <c r="N1112" s="496">
        <f>D1112</f>
        <v>5914655</v>
      </c>
      <c r="O1112" s="493">
        <f>H1112</f>
        <v>32.659999999999997</v>
      </c>
      <c r="P1112" s="493"/>
      <c r="Q1112" s="491">
        <f>K1112*L1112*O1112</f>
        <v>29.531171999999998</v>
      </c>
    </row>
    <row r="1113" spans="1:18" ht="15.75" thickBot="1">
      <c r="A1113">
        <v>5213868</v>
      </c>
      <c r="B1113" s="125"/>
      <c r="C1113" s="104"/>
      <c r="D1113" s="146" t="s">
        <v>468</v>
      </c>
      <c r="E1113" s="146"/>
      <c r="F1113" s="146"/>
      <c r="G1113" s="146"/>
      <c r="H1113" s="146"/>
      <c r="I1113" s="104"/>
      <c r="J1113" s="130">
        <f>SUM(J1111:J1112)</f>
        <v>1.0442</v>
      </c>
      <c r="K1113" s="494">
        <f>SUMIF('8. Orçamento Com Des.'!$A$6:$A$146,A1113,'8. Orçamento Com Des.'!$D$6:$D$146)</f>
        <v>30</v>
      </c>
      <c r="L1113" s="492"/>
      <c r="M1113" s="492"/>
      <c r="N1113" s="496"/>
      <c r="O1113" s="493"/>
      <c r="P1113" s="493"/>
      <c r="Q1113" s="491"/>
    </row>
    <row r="1114" spans="1:18" ht="15.75" thickBot="1">
      <c r="A1114">
        <v>5213868</v>
      </c>
      <c r="B1114" s="148" t="s">
        <v>469</v>
      </c>
      <c r="C1114" s="146"/>
      <c r="D1114" s="146" t="s">
        <v>212</v>
      </c>
      <c r="E1114" s="146" t="s">
        <v>436</v>
      </c>
      <c r="F1114" s="146" t="s">
        <v>470</v>
      </c>
      <c r="G1114" s="146"/>
      <c r="H1114" s="146"/>
      <c r="J1114" s="147" t="s">
        <v>449</v>
      </c>
      <c r="K1114" s="494">
        <f>SUMIF('8. Orçamento Com Des.'!$A$6:$A$146,A1114,'8. Orçamento Com Des.'!$D$6:$D$146)</f>
        <v>30</v>
      </c>
      <c r="L1114" s="492"/>
      <c r="M1114" s="492"/>
      <c r="N1114" s="496"/>
      <c r="O1114" s="493"/>
      <c r="P1114" s="493"/>
      <c r="Q1114" s="491"/>
    </row>
    <row r="1115" spans="1:18" ht="15.75" thickBot="1">
      <c r="A1115">
        <v>5213868</v>
      </c>
      <c r="B1115" s="148"/>
      <c r="C1115" s="146"/>
      <c r="D1115" s="146"/>
      <c r="E1115" s="146"/>
      <c r="F1115" s="103" t="s">
        <v>471</v>
      </c>
      <c r="G1115" s="103" t="s">
        <v>472</v>
      </c>
      <c r="H1115" s="103" t="s">
        <v>473</v>
      </c>
      <c r="I1115" s="104"/>
      <c r="J1115" s="147"/>
      <c r="K1115" s="494">
        <f>SUMIF('8. Orçamento Com Des.'!$A$6:$A$146,A1115,'8. Orçamento Com Des.'!$D$6:$D$146)</f>
        <v>30</v>
      </c>
      <c r="L1115" s="492"/>
      <c r="M1115" s="492"/>
      <c r="N1115" s="496"/>
      <c r="O1115" s="493"/>
      <c r="P1115" s="493"/>
      <c r="Q1115" s="491"/>
    </row>
    <row r="1116" spans="1:18" ht="28.5">
      <c r="A1116">
        <v>5213868</v>
      </c>
      <c r="B1116" s="119" t="s">
        <v>778</v>
      </c>
      <c r="C1116" s="120" t="s">
        <v>784</v>
      </c>
      <c r="D1116" s="121">
        <v>1.83E-3</v>
      </c>
      <c r="E1116" s="128" t="s">
        <v>228</v>
      </c>
      <c r="F1116" s="128" t="s">
        <v>477</v>
      </c>
      <c r="G1116" s="128" t="s">
        <v>478</v>
      </c>
      <c r="H1116" s="128" t="s">
        <v>479</v>
      </c>
      <c r="J1116" s="111"/>
      <c r="K1116" s="494">
        <f>SUMIF('8. Orçamento Com Des.'!$A$6:$A$146,A1116,'8. Orçamento Com Des.'!$D$6:$D$146)</f>
        <v>30</v>
      </c>
      <c r="L1116" s="168">
        <f>D1116*'3. DMT'!$V$2</f>
        <v>0.30195</v>
      </c>
      <c r="M1116" s="168">
        <f t="shared" ref="M1116:M1117" si="112">K1116*L1116</f>
        <v>9.0585000000000004</v>
      </c>
      <c r="N1116" s="496" t="str">
        <f>H1116</f>
        <v>5914479</v>
      </c>
      <c r="O1116" s="493">
        <f>$W$53</f>
        <v>0.71055406565114776</v>
      </c>
      <c r="P1116" s="493"/>
      <c r="Q1116" s="491"/>
    </row>
    <row r="1117" spans="1:18">
      <c r="A1117">
        <v>5213868</v>
      </c>
      <c r="B1117" s="119" t="s">
        <v>780</v>
      </c>
      <c r="C1117" s="120" t="s">
        <v>785</v>
      </c>
      <c r="D1117" s="121">
        <v>3.014E-2</v>
      </c>
      <c r="E1117" s="128" t="s">
        <v>228</v>
      </c>
      <c r="F1117" s="128" t="s">
        <v>477</v>
      </c>
      <c r="G1117" s="128" t="s">
        <v>478</v>
      </c>
      <c r="H1117" s="128" t="s">
        <v>479</v>
      </c>
      <c r="J1117" s="111"/>
      <c r="K1117" s="494">
        <f>SUMIF('8. Orçamento Com Des.'!$A$6:$A$146,A1117,'8. Orçamento Com Des.'!$D$6:$D$146)</f>
        <v>30</v>
      </c>
      <c r="L1117" s="168">
        <f>D1117*'3. DMT'!$V$2</f>
        <v>4.9730999999999996</v>
      </c>
      <c r="M1117" s="168">
        <f t="shared" si="112"/>
        <v>149.19299999999998</v>
      </c>
      <c r="N1117" s="496" t="str">
        <f>H1117</f>
        <v>5914479</v>
      </c>
      <c r="O1117" s="493">
        <f>$W$53</f>
        <v>0.71055406565114776</v>
      </c>
      <c r="P1117" s="493"/>
      <c r="Q1117" s="491"/>
    </row>
    <row r="1118" spans="1:18">
      <c r="A1118">
        <v>5213868</v>
      </c>
      <c r="B1118" s="129"/>
      <c r="D1118" s="145" t="s">
        <v>480</v>
      </c>
      <c r="E1118" s="145"/>
      <c r="F1118" s="145"/>
      <c r="G1118" s="145"/>
      <c r="H1118" s="145"/>
      <c r="J1118" s="111"/>
      <c r="K1118" s="494">
        <f>SUMIF('8. Orçamento Com Des.'!$A$6:$A$146,A1118,'8. Orçamento Com Des.'!$D$6:$D$146)</f>
        <v>30</v>
      </c>
      <c r="L1118" s="492"/>
      <c r="M1118" s="492"/>
      <c r="N1118" s="496"/>
      <c r="O1118" s="493"/>
      <c r="P1118" s="493"/>
      <c r="Q1118" s="491"/>
    </row>
    <row r="1119" spans="1:18" ht="15.75" thickBot="1">
      <c r="A1119">
        <v>5213868</v>
      </c>
      <c r="B1119" s="125"/>
      <c r="C1119" s="104"/>
      <c r="D1119" s="104"/>
      <c r="E1119" s="104"/>
      <c r="F1119" s="146" t="s">
        <v>481</v>
      </c>
      <c r="G1119" s="146"/>
      <c r="H1119" s="146"/>
      <c r="I1119" s="104"/>
      <c r="J1119" s="134">
        <f>J1109+J1113</f>
        <v>1135.8102777777779</v>
      </c>
      <c r="K1119" s="178"/>
      <c r="L1119" s="179"/>
      <c r="M1119" s="179"/>
      <c r="N1119" s="179"/>
      <c r="O1119" s="179"/>
      <c r="P1119" s="180"/>
      <c r="R1119" s="177">
        <f>ROUND((SUM(Q1091:Q1117)/K1091),2)</f>
        <v>1135.81</v>
      </c>
    </row>
    <row r="1120" spans="1:18" ht="15.75" thickBot="1">
      <c r="A1120" s="157"/>
      <c r="B1120" s="157"/>
      <c r="C1120" s="157"/>
      <c r="D1120" s="157"/>
      <c r="E1120" s="157"/>
      <c r="F1120" s="157"/>
      <c r="G1120" s="157"/>
      <c r="H1120" s="157"/>
      <c r="I1120" s="157"/>
      <c r="J1120" s="157"/>
      <c r="R1120" s="101">
        <f>SUM(Q1091:Q1118)</f>
        <v>34074.308830000002</v>
      </c>
    </row>
    <row r="1121" spans="1:17" ht="23.25" thickBot="1">
      <c r="B1121" s="106" t="s">
        <v>395</v>
      </c>
      <c r="C1121" s="107"/>
      <c r="D1121" s="107"/>
      <c r="E1121" s="107"/>
      <c r="F1121" s="107"/>
      <c r="G1121" s="107"/>
      <c r="H1121" s="107"/>
      <c r="I1121" s="107"/>
      <c r="J1121" s="108" t="s">
        <v>396</v>
      </c>
    </row>
    <row r="1122" spans="1:17" ht="19.5" thickTop="1" thickBot="1">
      <c r="B1122" s="109" t="s">
        <v>397</v>
      </c>
      <c r="E1122" s="110" t="s">
        <v>398</v>
      </c>
      <c r="J1122" s="111"/>
    </row>
    <row r="1123" spans="1:17" ht="15.75">
      <c r="B1123" s="373" t="s">
        <v>400</v>
      </c>
      <c r="C1123" s="159"/>
      <c r="D1123" s="159"/>
      <c r="E1123" s="402">
        <v>45748</v>
      </c>
      <c r="F1123" s="159"/>
      <c r="G1123" s="159"/>
      <c r="H1123" s="374" t="s">
        <v>401</v>
      </c>
      <c r="I1123" s="375">
        <v>3.7</v>
      </c>
      <c r="J1123" s="376" t="s">
        <v>335</v>
      </c>
    </row>
    <row r="1124" spans="1:17" ht="16.5" customHeight="1" thickBot="1">
      <c r="A1124">
        <v>5213865</v>
      </c>
      <c r="B1124" s="116" t="s">
        <v>786</v>
      </c>
      <c r="C1124" s="149" t="s">
        <v>787</v>
      </c>
      <c r="D1124" s="149"/>
      <c r="E1124" s="149"/>
      <c r="F1124" s="149"/>
      <c r="G1124" s="149"/>
      <c r="H1124" s="149"/>
      <c r="I1124" s="150" t="s">
        <v>404</v>
      </c>
      <c r="J1124" s="151"/>
    </row>
    <row r="1125" spans="1:17" ht="15.75" thickBot="1">
      <c r="A1125">
        <v>5213865</v>
      </c>
      <c r="B1125" s="148" t="s">
        <v>405</v>
      </c>
      <c r="C1125" s="146"/>
      <c r="D1125" s="146" t="s">
        <v>212</v>
      </c>
      <c r="E1125" s="146" t="s">
        <v>406</v>
      </c>
      <c r="F1125" s="146"/>
      <c r="G1125" s="146" t="s">
        <v>407</v>
      </c>
      <c r="H1125" s="146"/>
      <c r="J1125" s="117" t="s">
        <v>408</v>
      </c>
      <c r="K1125" s="589" t="s">
        <v>276</v>
      </c>
      <c r="L1125" s="590"/>
      <c r="M1125" s="591"/>
      <c r="N1125" s="592" t="s">
        <v>409</v>
      </c>
      <c r="O1125" s="594" t="s">
        <v>410</v>
      </c>
      <c r="P1125" s="595"/>
      <c r="Q1125" s="598" t="s">
        <v>411</v>
      </c>
    </row>
    <row r="1126" spans="1:17" ht="15.75" thickBot="1">
      <c r="A1126">
        <v>5213865</v>
      </c>
      <c r="B1126" s="148"/>
      <c r="C1126" s="146"/>
      <c r="D1126" s="146"/>
      <c r="E1126" s="103" t="s">
        <v>412</v>
      </c>
      <c r="F1126" s="103" t="s">
        <v>413</v>
      </c>
      <c r="G1126" s="103" t="s">
        <v>414</v>
      </c>
      <c r="H1126" s="103" t="s">
        <v>415</v>
      </c>
      <c r="I1126" s="104"/>
      <c r="J1126" s="118" t="s">
        <v>416</v>
      </c>
      <c r="K1126" s="172" t="s">
        <v>417</v>
      </c>
      <c r="L1126" s="600" t="s">
        <v>418</v>
      </c>
      <c r="M1126" s="601"/>
      <c r="N1126" s="593"/>
      <c r="O1126" s="596"/>
      <c r="P1126" s="597"/>
      <c r="Q1126" s="599"/>
    </row>
    <row r="1127" spans="1:17">
      <c r="A1127">
        <v>5213865</v>
      </c>
      <c r="B1127" s="119" t="s">
        <v>776</v>
      </c>
      <c r="C1127" s="120" t="s">
        <v>777</v>
      </c>
      <c r="D1127" s="121">
        <v>1</v>
      </c>
      <c r="E1127" s="122">
        <v>0.3</v>
      </c>
      <c r="F1127" s="122">
        <v>0.7</v>
      </c>
      <c r="G1127" s="123">
        <f>VLOOKUP(B1127,'EQ - COM DES.'!$A$1:$K$538,10,FALSE)</f>
        <v>149.6018</v>
      </c>
      <c r="H1127" s="123">
        <f>VLOOKUP(B1127,'EQ - COM DES.'!$A$1:$K$538,11,FALSE)</f>
        <v>55.642099999999999</v>
      </c>
      <c r="J1127" s="124">
        <f>ROUND((D1127*E1127*G1127)+(D1127*F1127*H1127),4)</f>
        <v>83.83</v>
      </c>
      <c r="K1127" s="494">
        <f>SUMIF('8. Orçamento Com Des.'!$A$6:$A$146,A1127,'8. Orçamento Com Des.'!$D$6:$D$146)</f>
        <v>10</v>
      </c>
      <c r="L1127" s="492">
        <f>(D1127*E1127)</f>
        <v>0.3</v>
      </c>
      <c r="M1127" s="492">
        <f>(D1127*F1127)</f>
        <v>0.7</v>
      </c>
      <c r="N1127" s="496" t="str">
        <f>B1127</f>
        <v>E9687</v>
      </c>
      <c r="O1127" s="493">
        <f>(G1127/$I$1123)</f>
        <v>40.432918918918915</v>
      </c>
      <c r="P1127" s="493">
        <f>(H1127/$I$1123)</f>
        <v>15.038405405405404</v>
      </c>
      <c r="Q1127" s="491">
        <f>K1127*((L1127*O1127)+(M1127*P1127))</f>
        <v>226.5675945945946</v>
      </c>
    </row>
    <row r="1128" spans="1:17" ht="15.75" thickBot="1">
      <c r="A1128">
        <v>5213865</v>
      </c>
      <c r="B1128" s="125"/>
      <c r="C1128" s="104"/>
      <c r="D1128" s="104"/>
      <c r="E1128" s="104"/>
      <c r="F1128" s="104"/>
      <c r="G1128" s="104"/>
      <c r="H1128" s="105" t="s">
        <v>433</v>
      </c>
      <c r="I1128" s="104"/>
      <c r="J1128" s="126">
        <f>J1127</f>
        <v>83.83</v>
      </c>
      <c r="K1128" s="494"/>
      <c r="L1128" s="492"/>
      <c r="M1128" s="492"/>
      <c r="N1128" s="496"/>
      <c r="O1128" s="493"/>
      <c r="P1128" s="493"/>
      <c r="Q1128" s="491"/>
    </row>
    <row r="1129" spans="1:17" ht="15.75" thickBot="1">
      <c r="A1129">
        <v>5213865</v>
      </c>
      <c r="B1129" s="127" t="s">
        <v>435</v>
      </c>
      <c r="C1129" s="104"/>
      <c r="D1129" s="103" t="s">
        <v>212</v>
      </c>
      <c r="E1129" s="103" t="s">
        <v>436</v>
      </c>
      <c r="F1129" s="104"/>
      <c r="G1129" s="103" t="s">
        <v>407</v>
      </c>
      <c r="H1129" s="146" t="s">
        <v>437</v>
      </c>
      <c r="I1129" s="146"/>
      <c r="J1129" s="147"/>
      <c r="K1129" s="494"/>
      <c r="L1129" s="492"/>
      <c r="M1129" s="492"/>
      <c r="N1129" s="496"/>
      <c r="O1129" s="493"/>
      <c r="P1129" s="493"/>
      <c r="Q1129" s="491"/>
    </row>
    <row r="1130" spans="1:17">
      <c r="A1130">
        <v>5213865</v>
      </c>
      <c r="B1130" s="119" t="s">
        <v>726</v>
      </c>
      <c r="C1130" s="120" t="s">
        <v>727</v>
      </c>
      <c r="D1130" s="121">
        <v>1</v>
      </c>
      <c r="E1130" s="128" t="s">
        <v>222</v>
      </c>
      <c r="G1130" s="123">
        <f>VLOOKUP(B1130,'MO - COM DES.'!$A$1:$G$106,6,FALSE)</f>
        <v>29.351600000000001</v>
      </c>
      <c r="J1130" s="403">
        <f>ROUND(D1130*G1130,4)</f>
        <v>29.351600000000001</v>
      </c>
      <c r="K1130" s="494">
        <f>SUMIF('8. Orçamento Com Des.'!$A$6:$A$146,A1130,'8. Orçamento Com Des.'!$D$6:$D$146)</f>
        <v>10</v>
      </c>
      <c r="L1130" s="492">
        <f>D1130</f>
        <v>1</v>
      </c>
      <c r="M1130" s="492"/>
      <c r="N1130" s="496" t="str">
        <f>B1130</f>
        <v>P9830</v>
      </c>
      <c r="O1130" s="493">
        <f>(G1130/$I$1123)</f>
        <v>7.9328648648648645</v>
      </c>
      <c r="P1130" s="493"/>
      <c r="Q1130" s="491">
        <f>K1130*((L1130*O1130)+(M1130*P1130))</f>
        <v>79.328648648648652</v>
      </c>
    </row>
    <row r="1131" spans="1:17">
      <c r="A1131">
        <v>5213865</v>
      </c>
      <c r="B1131" s="119" t="s">
        <v>438</v>
      </c>
      <c r="C1131" s="120" t="s">
        <v>439</v>
      </c>
      <c r="D1131" s="121">
        <v>1</v>
      </c>
      <c r="E1131" s="128" t="s">
        <v>222</v>
      </c>
      <c r="G1131" s="123">
        <f>VLOOKUP(B1131,'MO - COM DES.'!$A$1:$G$106,6,FALSE)</f>
        <v>20.818100000000001</v>
      </c>
      <c r="J1131" s="403">
        <f>ROUND(D1131*G1131,4)</f>
        <v>20.818100000000001</v>
      </c>
      <c r="K1131" s="494">
        <f>SUMIF('8. Orçamento Com Des.'!$A$6:$A$146,A1131,'8. Orçamento Com Des.'!$D$6:$D$146)</f>
        <v>10</v>
      </c>
      <c r="L1131" s="492">
        <f>D1131</f>
        <v>1</v>
      </c>
      <c r="M1131" s="492"/>
      <c r="N1131" s="496" t="str">
        <f>B1131</f>
        <v>P9824</v>
      </c>
      <c r="O1131" s="493">
        <f>(G1131/$I$1123)</f>
        <v>5.6265135135135136</v>
      </c>
      <c r="P1131" s="493"/>
      <c r="Q1131" s="491">
        <f>K1131*((L1131*O1131)+(M1131*P1131))</f>
        <v>56.265135135135139</v>
      </c>
    </row>
    <row r="1132" spans="1:17">
      <c r="A1132">
        <v>5213865</v>
      </c>
      <c r="B1132" s="129"/>
      <c r="D1132" s="145" t="s">
        <v>440</v>
      </c>
      <c r="E1132" s="145"/>
      <c r="F1132" s="145"/>
      <c r="G1132" s="145"/>
      <c r="H1132" s="145"/>
      <c r="J1132" s="124">
        <f>J1130+J1131</f>
        <v>50.169700000000006</v>
      </c>
      <c r="K1132" s="494"/>
      <c r="L1132" s="492"/>
      <c r="M1132" s="492"/>
      <c r="N1132" s="496"/>
      <c r="O1132" s="493"/>
      <c r="P1132" s="493"/>
      <c r="Q1132" s="491"/>
    </row>
    <row r="1133" spans="1:17" ht="15.75" thickBot="1">
      <c r="A1133">
        <v>5213865</v>
      </c>
      <c r="B1133" s="125"/>
      <c r="C1133" s="104"/>
      <c r="D1133" s="146" t="s">
        <v>442</v>
      </c>
      <c r="E1133" s="146"/>
      <c r="F1133" s="146"/>
      <c r="G1133" s="146"/>
      <c r="H1133" s="146"/>
      <c r="I1133" s="104"/>
      <c r="J1133" s="130">
        <f>J1128+J1132</f>
        <v>133.99970000000002</v>
      </c>
      <c r="K1133" s="494"/>
      <c r="L1133" s="492"/>
      <c r="M1133" s="492"/>
      <c r="N1133" s="496"/>
      <c r="O1133" s="493"/>
      <c r="P1133" s="493"/>
      <c r="Q1133" s="491"/>
    </row>
    <row r="1134" spans="1:17">
      <c r="A1134">
        <v>5213865</v>
      </c>
      <c r="B1134" s="129"/>
      <c r="D1134" s="145" t="s">
        <v>444</v>
      </c>
      <c r="E1134" s="145"/>
      <c r="F1134" s="145"/>
      <c r="G1134" s="145"/>
      <c r="H1134" s="145"/>
      <c r="J1134" s="131">
        <f>J1133/I1123</f>
        <v>36.21613513513514</v>
      </c>
      <c r="K1134" s="494"/>
      <c r="L1134" s="492"/>
      <c r="M1134" s="492"/>
      <c r="N1134" s="496"/>
      <c r="O1134" s="493"/>
      <c r="P1134" s="493"/>
      <c r="Q1134" s="491"/>
    </row>
    <row r="1135" spans="1:17">
      <c r="A1135">
        <v>5213865</v>
      </c>
      <c r="B1135" s="129"/>
      <c r="H1135" s="132" t="s">
        <v>445</v>
      </c>
      <c r="J1135" s="133" t="s">
        <v>377</v>
      </c>
      <c r="K1135" s="494"/>
      <c r="L1135" s="492"/>
      <c r="M1135" s="492"/>
      <c r="N1135" s="496"/>
      <c r="O1135" s="493"/>
      <c r="P1135" s="493"/>
      <c r="Q1135" s="491"/>
    </row>
    <row r="1136" spans="1:17" ht="15.75" thickBot="1">
      <c r="A1136">
        <v>5213865</v>
      </c>
      <c r="B1136" s="125"/>
      <c r="C1136" s="104"/>
      <c r="D1136" s="104"/>
      <c r="E1136" s="104"/>
      <c r="F1136" s="104"/>
      <c r="G1136" s="104"/>
      <c r="H1136" s="105" t="s">
        <v>446</v>
      </c>
      <c r="I1136" s="104"/>
      <c r="J1136" s="130" t="s">
        <v>377</v>
      </c>
      <c r="K1136" s="494"/>
      <c r="L1136" s="492"/>
      <c r="M1136" s="492"/>
      <c r="N1136" s="496"/>
      <c r="O1136" s="493"/>
      <c r="P1136" s="493"/>
      <c r="Q1136" s="491"/>
    </row>
    <row r="1137" spans="1:17" ht="15.75" thickBot="1">
      <c r="A1137">
        <v>5213865</v>
      </c>
      <c r="B1137" s="127" t="s">
        <v>447</v>
      </c>
      <c r="C1137" s="104"/>
      <c r="D1137" s="103" t="s">
        <v>212</v>
      </c>
      <c r="E1137" s="103" t="s">
        <v>436</v>
      </c>
      <c r="F1137" s="104"/>
      <c r="G1137" s="103" t="s">
        <v>448</v>
      </c>
      <c r="H1137" s="146" t="s">
        <v>449</v>
      </c>
      <c r="I1137" s="146"/>
      <c r="J1137" s="147"/>
      <c r="K1137" s="494"/>
      <c r="L1137" s="492"/>
      <c r="M1137" s="492"/>
      <c r="N1137" s="496"/>
      <c r="O1137" s="493"/>
      <c r="P1137" s="493"/>
      <c r="Q1137" s="491"/>
    </row>
    <row r="1138" spans="1:17" ht="28.5">
      <c r="A1138">
        <v>5213865</v>
      </c>
      <c r="B1138" s="119" t="s">
        <v>778</v>
      </c>
      <c r="C1138" s="120" t="s">
        <v>779</v>
      </c>
      <c r="D1138" s="121">
        <v>0.69699999999999995</v>
      </c>
      <c r="E1138" s="128" t="s">
        <v>454</v>
      </c>
      <c r="G1138" s="123">
        <f>VLOOKUP(B1138,MATERIAL!$A$1:$D$1678,4,FALSE)</f>
        <v>30.2193</v>
      </c>
      <c r="J1138" s="403">
        <f>ROUND(D1138*G1138,4)</f>
        <v>21.062899999999999</v>
      </c>
      <c r="K1138" s="494">
        <f>SUMIF('8. Orçamento Com Des.'!$A$6:$A$146,A1138,'8. Orçamento Com Des.'!$D$6:$D$146)</f>
        <v>10</v>
      </c>
      <c r="L1138" s="492">
        <f>D1138</f>
        <v>0.69699999999999995</v>
      </c>
      <c r="M1138" s="492"/>
      <c r="N1138" s="496" t="str">
        <f>B1138</f>
        <v>M0789</v>
      </c>
      <c r="O1138" s="493">
        <f>G1138</f>
        <v>30.2193</v>
      </c>
      <c r="P1138" s="493"/>
      <c r="Q1138" s="491">
        <f>K1138*((L1138*O1138)+(M1138*P1138))</f>
        <v>210.62852100000001</v>
      </c>
    </row>
    <row r="1139" spans="1:17">
      <c r="A1139">
        <v>5213865</v>
      </c>
      <c r="B1139" s="119" t="s">
        <v>780</v>
      </c>
      <c r="C1139" s="120" t="s">
        <v>781</v>
      </c>
      <c r="D1139" s="121">
        <v>14.601000000000001</v>
      </c>
      <c r="E1139" s="128" t="s">
        <v>454</v>
      </c>
      <c r="G1139" s="123">
        <f>VLOOKUP(B1139,MATERIAL!$A$1:$D$1678,4,FALSE)</f>
        <v>29.726700000000001</v>
      </c>
      <c r="J1139" s="403">
        <f>ROUND(D1139*G1139,4)</f>
        <v>434.03949999999998</v>
      </c>
      <c r="K1139" s="494">
        <f>SUMIF('8. Orçamento Com Des.'!$A$6:$A$146,A1139,'8. Orçamento Com Des.'!$D$6:$D$146)</f>
        <v>10</v>
      </c>
      <c r="L1139" s="492">
        <f>D1139</f>
        <v>14.601000000000001</v>
      </c>
      <c r="M1139" s="492"/>
      <c r="N1139" s="496" t="str">
        <f>B1139</f>
        <v>M0787</v>
      </c>
      <c r="O1139" s="493">
        <f>G1139</f>
        <v>29.726700000000001</v>
      </c>
      <c r="P1139" s="493"/>
      <c r="Q1139" s="491">
        <f>K1139*((L1139*O1139)+(M1139*P1139))</f>
        <v>4340.3954670000003</v>
      </c>
    </row>
    <row r="1140" spans="1:17" ht="15.75" thickBot="1">
      <c r="A1140">
        <v>5213865</v>
      </c>
      <c r="B1140" s="125"/>
      <c r="C1140" s="104"/>
      <c r="D1140" s="146" t="s">
        <v>459</v>
      </c>
      <c r="E1140" s="146"/>
      <c r="F1140" s="146"/>
      <c r="G1140" s="146"/>
      <c r="H1140" s="146"/>
      <c r="I1140" s="104"/>
      <c r="J1140" s="126">
        <f>J1138+J1139</f>
        <v>455.10239999999999</v>
      </c>
      <c r="K1140" s="494"/>
      <c r="L1140" s="492"/>
      <c r="M1140" s="492"/>
      <c r="N1140" s="496"/>
      <c r="O1140" s="493"/>
      <c r="P1140" s="493"/>
      <c r="Q1140" s="491"/>
    </row>
    <row r="1141" spans="1:17" ht="15.75" thickBot="1">
      <c r="A1141">
        <v>5213865</v>
      </c>
      <c r="B1141" s="127" t="s">
        <v>460</v>
      </c>
      <c r="C1141" s="104"/>
      <c r="D1141" s="103" t="s">
        <v>212</v>
      </c>
      <c r="E1141" s="103" t="s">
        <v>436</v>
      </c>
      <c r="F1141" s="104"/>
      <c r="G1141" s="103" t="s">
        <v>449</v>
      </c>
      <c r="H1141" s="146" t="s">
        <v>449</v>
      </c>
      <c r="I1141" s="146"/>
      <c r="J1141" s="147"/>
      <c r="K1141" s="494"/>
      <c r="L1141" s="492"/>
      <c r="M1141" s="492"/>
      <c r="N1141" s="496"/>
      <c r="O1141" s="493"/>
      <c r="P1141" s="493"/>
      <c r="Q1141" s="491"/>
    </row>
    <row r="1142" spans="1:17">
      <c r="A1142">
        <v>5213865</v>
      </c>
      <c r="B1142" s="119">
        <v>1107892</v>
      </c>
      <c r="C1142" s="120" t="s">
        <v>782</v>
      </c>
      <c r="D1142" s="121">
        <v>5.0270000000000002E-2</v>
      </c>
      <c r="E1142" s="128" t="s">
        <v>351</v>
      </c>
      <c r="G1142" s="235">
        <f>VLOOKUP(B1142,'SICRO 04.25'!$A$1:$D$6492,4,FALSE)</f>
        <v>508.05</v>
      </c>
      <c r="J1142" s="403">
        <f>ROUND(D1142*G1142,4)</f>
        <v>25.5397</v>
      </c>
      <c r="K1142" s="494">
        <f>SUMIF('8. Orçamento Com Des.'!$A$6:$A$146,A1142,'8. Orçamento Com Des.'!$D$6:$D$146)</f>
        <v>10</v>
      </c>
      <c r="L1142" s="492">
        <f>D1142</f>
        <v>5.0270000000000002E-2</v>
      </c>
      <c r="M1142" s="492"/>
      <c r="N1142" s="496">
        <f>B1142</f>
        <v>1107892</v>
      </c>
      <c r="O1142" s="493">
        <f>G1142</f>
        <v>508.05</v>
      </c>
      <c r="P1142" s="493"/>
      <c r="Q1142" s="491">
        <f>K1142*((L1142*O1142)+(M1142*P1142))</f>
        <v>255.39673500000004</v>
      </c>
    </row>
    <row r="1143" spans="1:17">
      <c r="A1143">
        <v>5213865</v>
      </c>
      <c r="B1143" s="119">
        <v>4805750</v>
      </c>
      <c r="C1143" s="120" t="s">
        <v>783</v>
      </c>
      <c r="D1143" s="121">
        <v>5.0270000000000002E-2</v>
      </c>
      <c r="E1143" s="128" t="s">
        <v>351</v>
      </c>
      <c r="G1143" s="235">
        <f>VLOOKUP(B1143,'SICRO 04.25'!$A$1:$D$6492,4,FALSE)</f>
        <v>46.77</v>
      </c>
      <c r="J1143" s="403">
        <f>ROUND(D1143*G1143,4)</f>
        <v>2.3511000000000002</v>
      </c>
      <c r="K1143" s="494">
        <f>SUMIF('8. Orçamento Com Des.'!$A$6:$A$146,A1143,'8. Orçamento Com Des.'!$D$6:$D$146)</f>
        <v>10</v>
      </c>
      <c r="L1143" s="492">
        <f>D1143</f>
        <v>5.0270000000000002E-2</v>
      </c>
      <c r="M1143" s="492"/>
      <c r="N1143" s="496">
        <f>B1143</f>
        <v>4805750</v>
      </c>
      <c r="O1143" s="493">
        <f>G1143</f>
        <v>46.77</v>
      </c>
      <c r="P1143" s="493"/>
      <c r="Q1143" s="491">
        <f>K1143*((L1143*O1143)+(M1143*P1143))</f>
        <v>23.511279000000002</v>
      </c>
    </row>
    <row r="1144" spans="1:17" ht="15.75" thickBot="1">
      <c r="A1144">
        <v>5213865</v>
      </c>
      <c r="B1144" s="125"/>
      <c r="C1144" s="104"/>
      <c r="D1144" s="146" t="s">
        <v>461</v>
      </c>
      <c r="E1144" s="146"/>
      <c r="F1144" s="146"/>
      <c r="G1144" s="146"/>
      <c r="H1144" s="146"/>
      <c r="I1144" s="104"/>
      <c r="J1144" s="126">
        <f>J1142+J1143</f>
        <v>27.890799999999999</v>
      </c>
      <c r="K1144" s="494"/>
      <c r="L1144" s="492"/>
      <c r="M1144" s="492"/>
      <c r="N1144" s="496"/>
      <c r="O1144" s="493"/>
      <c r="P1144" s="493"/>
      <c r="Q1144" s="491"/>
    </row>
    <row r="1145" spans="1:17" ht="15.75" thickBot="1">
      <c r="A1145">
        <v>5213865</v>
      </c>
      <c r="B1145" s="125"/>
      <c r="C1145" s="104"/>
      <c r="D1145" s="104"/>
      <c r="E1145" s="104"/>
      <c r="F1145" s="104"/>
      <c r="G1145" s="104"/>
      <c r="H1145" s="105" t="s">
        <v>462</v>
      </c>
      <c r="I1145" s="104"/>
      <c r="J1145" s="130">
        <f>J1134+J1140+J1144</f>
        <v>519.20933513513512</v>
      </c>
      <c r="K1145" s="494"/>
      <c r="L1145" s="492"/>
      <c r="M1145" s="492"/>
      <c r="N1145" s="496"/>
      <c r="O1145" s="493"/>
      <c r="P1145" s="493"/>
      <c r="Q1145" s="491"/>
    </row>
    <row r="1146" spans="1:17" ht="15.75" thickBot="1">
      <c r="A1146">
        <v>5213865</v>
      </c>
      <c r="B1146" s="127" t="s">
        <v>463</v>
      </c>
      <c r="C1146" s="104"/>
      <c r="D1146" s="103" t="s">
        <v>464</v>
      </c>
      <c r="E1146" s="103" t="s">
        <v>212</v>
      </c>
      <c r="F1146" s="103" t="s">
        <v>436</v>
      </c>
      <c r="G1146" s="104"/>
      <c r="H1146" s="103" t="s">
        <v>449</v>
      </c>
      <c r="I1146" s="146" t="s">
        <v>449</v>
      </c>
      <c r="J1146" s="147"/>
      <c r="K1146" s="494"/>
      <c r="L1146" s="492"/>
      <c r="M1146" s="492"/>
      <c r="N1146" s="496"/>
      <c r="O1146" s="493"/>
      <c r="P1146" s="493"/>
      <c r="Q1146" s="491"/>
    </row>
    <row r="1147" spans="1:17" ht="28.5">
      <c r="A1147">
        <v>5213865</v>
      </c>
      <c r="B1147" s="119" t="s">
        <v>778</v>
      </c>
      <c r="C1147" s="120" t="s">
        <v>784</v>
      </c>
      <c r="D1147" s="128">
        <v>5914655</v>
      </c>
      <c r="E1147" s="121">
        <v>6.9999999999999999E-4</v>
      </c>
      <c r="F1147" s="128" t="s">
        <v>466</v>
      </c>
      <c r="H1147" s="123">
        <f>VLOOKUP(D1147,'SICRO 04.25'!$A$1:$D$6492,4,FALSE)</f>
        <v>32.659999999999997</v>
      </c>
      <c r="J1147" s="403">
        <f>ROUND(E1147*H1147,4)</f>
        <v>2.29E-2</v>
      </c>
      <c r="K1147" s="494">
        <f>SUMIF('8. Orçamento Com Des.'!$A$6:$A$146,A1147,'8. Orçamento Com Des.'!$D$6:$D$146)</f>
        <v>10</v>
      </c>
      <c r="L1147" s="492">
        <f>E1147</f>
        <v>6.9999999999999999E-4</v>
      </c>
      <c r="M1147" s="492"/>
      <c r="N1147" s="496">
        <f>D1147</f>
        <v>5914655</v>
      </c>
      <c r="O1147" s="493">
        <f>H1147</f>
        <v>32.659999999999997</v>
      </c>
      <c r="P1147" s="493"/>
      <c r="Q1147" s="491">
        <f>K1147*((L1147*O1147)+(M1147*P1147))</f>
        <v>0.22861999999999996</v>
      </c>
    </row>
    <row r="1148" spans="1:17">
      <c r="A1148">
        <v>5213865</v>
      </c>
      <c r="B1148" s="119" t="s">
        <v>780</v>
      </c>
      <c r="C1148" s="120" t="s">
        <v>785</v>
      </c>
      <c r="D1148" s="128">
        <v>5914655</v>
      </c>
      <c r="E1148" s="121">
        <v>1.46E-2</v>
      </c>
      <c r="F1148" s="128" t="s">
        <v>466</v>
      </c>
      <c r="H1148" s="123">
        <f>VLOOKUP(D1148,'SICRO 04.25'!$A$1:$D$6492,4,FALSE)</f>
        <v>32.659999999999997</v>
      </c>
      <c r="J1148" s="403">
        <f>ROUND(E1148*H1148,4)</f>
        <v>0.4768</v>
      </c>
      <c r="K1148" s="494">
        <f>SUMIF('8. Orçamento Com Des.'!$A$6:$A$146,A1148,'8. Orçamento Com Des.'!$D$6:$D$146)</f>
        <v>10</v>
      </c>
      <c r="L1148" s="492">
        <f>E1148</f>
        <v>1.46E-2</v>
      </c>
      <c r="M1148" s="492"/>
      <c r="N1148" s="496">
        <f>D1148</f>
        <v>5914655</v>
      </c>
      <c r="O1148" s="493">
        <f>H1148</f>
        <v>32.659999999999997</v>
      </c>
      <c r="P1148" s="493"/>
      <c r="Q1148" s="491">
        <f>K1148*((L1148*O1148)+(M1148*P1148))</f>
        <v>4.7683599999999995</v>
      </c>
    </row>
    <row r="1149" spans="1:17" ht="15.75" thickBot="1">
      <c r="A1149">
        <v>5213865</v>
      </c>
      <c r="B1149" s="125"/>
      <c r="C1149" s="104"/>
      <c r="D1149" s="146" t="s">
        <v>468</v>
      </c>
      <c r="E1149" s="146"/>
      <c r="F1149" s="146"/>
      <c r="G1149" s="146"/>
      <c r="H1149" s="146"/>
      <c r="I1149" s="104"/>
      <c r="J1149" s="130">
        <f>J1147+J1148</f>
        <v>0.49969999999999998</v>
      </c>
      <c r="K1149" s="494"/>
      <c r="L1149" s="492"/>
      <c r="M1149" s="492"/>
      <c r="N1149" s="496"/>
      <c r="O1149" s="493"/>
      <c r="P1149" s="493"/>
      <c r="Q1149" s="491"/>
    </row>
    <row r="1150" spans="1:17" ht="15.75" thickBot="1">
      <c r="A1150">
        <v>5213865</v>
      </c>
      <c r="B1150" s="148" t="s">
        <v>469</v>
      </c>
      <c r="C1150" s="146"/>
      <c r="D1150" s="146" t="s">
        <v>212</v>
      </c>
      <c r="E1150" s="146" t="s">
        <v>436</v>
      </c>
      <c r="F1150" s="146" t="s">
        <v>470</v>
      </c>
      <c r="G1150" s="146"/>
      <c r="H1150" s="146"/>
      <c r="J1150" s="147" t="s">
        <v>449</v>
      </c>
      <c r="K1150" s="494"/>
      <c r="L1150" s="492"/>
      <c r="M1150" s="492"/>
      <c r="N1150" s="496"/>
      <c r="O1150" s="493"/>
      <c r="P1150" s="493"/>
      <c r="Q1150" s="491"/>
    </row>
    <row r="1151" spans="1:17" ht="15.75" thickBot="1">
      <c r="A1151">
        <v>5213865</v>
      </c>
      <c r="B1151" s="148"/>
      <c r="C1151" s="146"/>
      <c r="D1151" s="146"/>
      <c r="E1151" s="146"/>
      <c r="F1151" s="103" t="s">
        <v>471</v>
      </c>
      <c r="G1151" s="103" t="s">
        <v>472</v>
      </c>
      <c r="H1151" s="103" t="s">
        <v>473</v>
      </c>
      <c r="I1151" s="104"/>
      <c r="J1151" s="147"/>
      <c r="K1151" s="494"/>
      <c r="L1151" s="492"/>
      <c r="M1151" s="492"/>
      <c r="N1151" s="496"/>
      <c r="O1151" s="493"/>
      <c r="P1151" s="493"/>
      <c r="Q1151" s="491"/>
    </row>
    <row r="1152" spans="1:17" ht="28.5">
      <c r="A1152">
        <v>5213865</v>
      </c>
      <c r="B1152" s="119" t="s">
        <v>778</v>
      </c>
      <c r="C1152" s="120" t="s">
        <v>784</v>
      </c>
      <c r="D1152" s="121">
        <v>6.9999999999999999E-4</v>
      </c>
      <c r="E1152" s="128" t="s">
        <v>228</v>
      </c>
      <c r="F1152" s="128" t="s">
        <v>477</v>
      </c>
      <c r="G1152" s="128" t="s">
        <v>478</v>
      </c>
      <c r="H1152" s="128" t="s">
        <v>479</v>
      </c>
      <c r="J1152" s="111"/>
      <c r="K1152" s="494">
        <f>SUMIF('8. Orçamento Com Des.'!$A$6:$A$146,A1152,'8. Orçamento Com Des.'!$D$6:$D$146)</f>
        <v>10</v>
      </c>
      <c r="L1152" s="168">
        <f>D1152*'3. DMT'!$V$2</f>
        <v>0.11550000000000001</v>
      </c>
      <c r="M1152" s="168">
        <f t="shared" ref="M1152:M1153" si="113">K1152*L1152</f>
        <v>1.155</v>
      </c>
      <c r="N1152" s="496" t="str">
        <f>H1152</f>
        <v>5914479</v>
      </c>
      <c r="O1152" s="493">
        <f>$W$53</f>
        <v>0.71055406565114776</v>
      </c>
      <c r="P1152" s="493"/>
      <c r="Q1152" s="491"/>
    </row>
    <row r="1153" spans="1:18">
      <c r="A1153">
        <v>5213865</v>
      </c>
      <c r="B1153" s="119" t="s">
        <v>780</v>
      </c>
      <c r="C1153" s="120" t="s">
        <v>785</v>
      </c>
      <c r="D1153" s="121">
        <v>1.46E-2</v>
      </c>
      <c r="E1153" s="128" t="s">
        <v>228</v>
      </c>
      <c r="F1153" s="128" t="s">
        <v>477</v>
      </c>
      <c r="G1153" s="128" t="s">
        <v>478</v>
      </c>
      <c r="H1153" s="128" t="s">
        <v>479</v>
      </c>
      <c r="J1153" s="111"/>
      <c r="K1153" s="494">
        <f>SUMIF('8. Orçamento Com Des.'!$A$6:$A$146,A1153,'8. Orçamento Com Des.'!$D$6:$D$146)</f>
        <v>10</v>
      </c>
      <c r="L1153" s="168">
        <f>D1153*'3. DMT'!$V$2</f>
        <v>2.4089999999999998</v>
      </c>
      <c r="M1153" s="168">
        <f t="shared" si="113"/>
        <v>24.089999999999996</v>
      </c>
      <c r="N1153" s="496" t="str">
        <f>H1153</f>
        <v>5914479</v>
      </c>
      <c r="O1153" s="493">
        <f>$W$53</f>
        <v>0.71055406565114776</v>
      </c>
      <c r="P1153" s="493"/>
      <c r="Q1153" s="491"/>
    </row>
    <row r="1154" spans="1:18">
      <c r="A1154">
        <v>5213865</v>
      </c>
      <c r="B1154" s="129"/>
      <c r="D1154" s="145" t="s">
        <v>480</v>
      </c>
      <c r="E1154" s="145"/>
      <c r="F1154" s="145"/>
      <c r="G1154" s="145"/>
      <c r="H1154" s="145"/>
      <c r="J1154" s="111"/>
      <c r="K1154" s="494"/>
      <c r="L1154" s="492"/>
      <c r="M1154" s="492"/>
      <c r="N1154" s="496"/>
      <c r="O1154" s="493"/>
      <c r="P1154" s="493"/>
      <c r="Q1154" s="491"/>
    </row>
    <row r="1155" spans="1:18" ht="15.75" thickBot="1">
      <c r="A1155">
        <v>5213865</v>
      </c>
      <c r="B1155" s="125"/>
      <c r="C1155" s="104"/>
      <c r="D1155" s="104"/>
      <c r="E1155" s="104"/>
      <c r="F1155" s="146" t="s">
        <v>481</v>
      </c>
      <c r="G1155" s="146"/>
      <c r="H1155" s="146"/>
      <c r="I1155" s="104"/>
      <c r="J1155" s="134">
        <f>J1145+J1149</f>
        <v>519.70903513513508</v>
      </c>
      <c r="K1155" s="178"/>
      <c r="L1155" s="179"/>
      <c r="M1155" s="179"/>
      <c r="N1155" s="179"/>
      <c r="O1155" s="179"/>
      <c r="P1155" s="180"/>
      <c r="R1155" s="177">
        <f>ROUND((SUM(Q1127:Q1153)/K1127),2)</f>
        <v>519.71</v>
      </c>
    </row>
    <row r="1156" spans="1:18" ht="15.75" thickBot="1">
      <c r="A1156" s="157"/>
      <c r="B1156" s="157"/>
      <c r="C1156" s="157"/>
      <c r="D1156" s="157"/>
      <c r="E1156" s="157"/>
      <c r="F1156" s="157"/>
      <c r="G1156" s="157"/>
      <c r="H1156" s="157"/>
      <c r="I1156" s="157"/>
      <c r="J1156" s="157"/>
      <c r="R1156" s="101">
        <f>SUM(Q1127:Q1154)</f>
        <v>5197.090360378379</v>
      </c>
    </row>
    <row r="1157" spans="1:18" ht="23.25" thickBot="1">
      <c r="B1157" s="106" t="s">
        <v>395</v>
      </c>
      <c r="C1157" s="107"/>
      <c r="D1157" s="107"/>
      <c r="E1157" s="107"/>
      <c r="F1157" s="107"/>
      <c r="G1157" s="107"/>
      <c r="H1157" s="107"/>
      <c r="I1157" s="107"/>
      <c r="J1157" s="108" t="s">
        <v>396</v>
      </c>
    </row>
    <row r="1158" spans="1:18" ht="19.5" thickTop="1" thickBot="1">
      <c r="B1158" s="109" t="s">
        <v>397</v>
      </c>
      <c r="E1158" s="110" t="s">
        <v>398</v>
      </c>
      <c r="J1158" s="111"/>
    </row>
    <row r="1159" spans="1:18" ht="15.75">
      <c r="B1159" s="373" t="s">
        <v>400</v>
      </c>
      <c r="C1159" s="159"/>
      <c r="D1159" s="159"/>
      <c r="E1159" s="402">
        <v>45748</v>
      </c>
      <c r="F1159" s="159"/>
      <c r="G1159" s="159"/>
      <c r="H1159" s="374" t="s">
        <v>401</v>
      </c>
      <c r="I1159" s="375">
        <v>1</v>
      </c>
      <c r="J1159" s="376" t="s">
        <v>222</v>
      </c>
    </row>
    <row r="1160" spans="1:18" ht="16.5" thickBot="1">
      <c r="A1160">
        <v>5213850</v>
      </c>
      <c r="B1160" s="116" t="s">
        <v>788</v>
      </c>
      <c r="C1160" s="149" t="s">
        <v>789</v>
      </c>
      <c r="D1160" s="149"/>
      <c r="E1160" s="149"/>
      <c r="F1160" s="149"/>
      <c r="G1160" s="149"/>
      <c r="H1160" s="149"/>
      <c r="I1160" s="150" t="s">
        <v>404</v>
      </c>
      <c r="J1160" s="151"/>
    </row>
    <row r="1161" spans="1:18" ht="15.75" thickBot="1">
      <c r="A1161">
        <v>5213850</v>
      </c>
      <c r="B1161" s="148" t="s">
        <v>405</v>
      </c>
      <c r="C1161" s="146"/>
      <c r="D1161" s="146" t="s">
        <v>212</v>
      </c>
      <c r="E1161" s="146" t="s">
        <v>406</v>
      </c>
      <c r="F1161" s="146"/>
      <c r="G1161" s="146" t="s">
        <v>407</v>
      </c>
      <c r="H1161" s="146"/>
      <c r="J1161" s="117" t="s">
        <v>408</v>
      </c>
      <c r="K1161" s="589" t="s">
        <v>276</v>
      </c>
      <c r="L1161" s="590"/>
      <c r="M1161" s="591"/>
      <c r="N1161" s="592" t="s">
        <v>409</v>
      </c>
      <c r="O1161" s="594" t="s">
        <v>410</v>
      </c>
      <c r="P1161" s="595"/>
      <c r="Q1161" s="598" t="s">
        <v>411</v>
      </c>
    </row>
    <row r="1162" spans="1:18" ht="15.75" thickBot="1">
      <c r="A1162">
        <v>5213850</v>
      </c>
      <c r="B1162" s="148"/>
      <c r="C1162" s="146"/>
      <c r="D1162" s="146"/>
      <c r="E1162" s="103" t="s">
        <v>412</v>
      </c>
      <c r="F1162" s="103" t="s">
        <v>413</v>
      </c>
      <c r="G1162" s="103" t="s">
        <v>414</v>
      </c>
      <c r="H1162" s="103" t="s">
        <v>415</v>
      </c>
      <c r="I1162" s="104"/>
      <c r="J1162" s="118" t="s">
        <v>416</v>
      </c>
      <c r="K1162" s="172" t="s">
        <v>417</v>
      </c>
      <c r="L1162" s="600" t="s">
        <v>418</v>
      </c>
      <c r="M1162" s="601"/>
      <c r="N1162" s="593"/>
      <c r="O1162" s="596"/>
      <c r="P1162" s="597"/>
      <c r="Q1162" s="599"/>
    </row>
    <row r="1163" spans="1:18" ht="15.75" thickBot="1">
      <c r="A1163">
        <v>5213850</v>
      </c>
      <c r="B1163" s="125"/>
      <c r="C1163" s="104"/>
      <c r="D1163" s="104"/>
      <c r="E1163" s="104"/>
      <c r="F1163" s="104"/>
      <c r="G1163" s="104"/>
      <c r="H1163" s="105" t="s">
        <v>433</v>
      </c>
      <c r="I1163" s="104"/>
      <c r="J1163" s="126"/>
      <c r="K1163" s="494">
        <f>SUMIF('8. Orçamento Com Des.'!$A$6:$A$146,A1163,'8. Orçamento Com Des.'!$D$6:$D$146)</f>
        <v>4320</v>
      </c>
      <c r="L1163" s="492"/>
      <c r="M1163" s="492"/>
      <c r="N1163" s="496"/>
      <c r="O1163" s="493"/>
      <c r="P1163" s="493"/>
      <c r="Q1163" s="491"/>
    </row>
    <row r="1164" spans="1:18" ht="15.75" thickBot="1">
      <c r="A1164">
        <v>5213850</v>
      </c>
      <c r="B1164" s="127" t="s">
        <v>435</v>
      </c>
      <c r="C1164" s="104"/>
      <c r="D1164" s="103" t="s">
        <v>212</v>
      </c>
      <c r="E1164" s="103" t="s">
        <v>436</v>
      </c>
      <c r="F1164" s="104"/>
      <c r="G1164" s="103" t="s">
        <v>407</v>
      </c>
      <c r="H1164" s="146" t="s">
        <v>437</v>
      </c>
      <c r="I1164" s="146"/>
      <c r="J1164" s="147"/>
      <c r="K1164" s="494">
        <f>SUMIF('8. Orçamento Com Des.'!$A$6:$A$146,A1164,'8. Orçamento Com Des.'!$D$6:$D$146)</f>
        <v>4320</v>
      </c>
      <c r="L1164" s="492"/>
      <c r="M1164" s="492"/>
      <c r="N1164" s="496"/>
      <c r="O1164" s="493"/>
      <c r="P1164" s="493"/>
      <c r="Q1164" s="491"/>
    </row>
    <row r="1165" spans="1:18">
      <c r="A1165">
        <v>5213850</v>
      </c>
      <c r="B1165" s="119" t="s">
        <v>438</v>
      </c>
      <c r="C1165" s="120" t="s">
        <v>439</v>
      </c>
      <c r="D1165" s="121">
        <v>1</v>
      </c>
      <c r="E1165" s="128" t="s">
        <v>222</v>
      </c>
      <c r="G1165" s="123">
        <f>VLOOKUP(B1165,'MO - COM DES.'!$A$1:$G$106,6,FALSE)</f>
        <v>20.818100000000001</v>
      </c>
      <c r="J1165" s="124">
        <f>D1165*G1165</f>
        <v>20.818100000000001</v>
      </c>
      <c r="K1165" s="494">
        <f>SUMIF('8. Orçamento Com Des.'!$A$6:$A$146,A1165,'8. Orçamento Com Des.'!$D$6:$D$146)</f>
        <v>4320</v>
      </c>
      <c r="L1165" s="492">
        <f>D1165</f>
        <v>1</v>
      </c>
      <c r="M1165" s="492"/>
      <c r="N1165" s="496" t="str">
        <f>B1165</f>
        <v>P9824</v>
      </c>
      <c r="O1165" s="493">
        <f>G1165</f>
        <v>20.818100000000001</v>
      </c>
      <c r="P1165" s="493"/>
      <c r="Q1165" s="491">
        <f>K1165*((L1165*O1165)+(M1165*P1165))</f>
        <v>89934.19200000001</v>
      </c>
    </row>
    <row r="1166" spans="1:18">
      <c r="A1166">
        <v>5213850</v>
      </c>
      <c r="B1166" s="129"/>
      <c r="D1166" s="145" t="s">
        <v>440</v>
      </c>
      <c r="E1166" s="145"/>
      <c r="F1166" s="145"/>
      <c r="G1166" s="145"/>
      <c r="H1166" s="145"/>
      <c r="J1166" s="124">
        <f>J1165</f>
        <v>20.818100000000001</v>
      </c>
      <c r="K1166" s="494">
        <f>SUMIF('8. Orçamento Com Des.'!$A$6:$A$146,A1166,'8. Orçamento Com Des.'!$D$6:$D$146)</f>
        <v>4320</v>
      </c>
      <c r="L1166" s="492"/>
      <c r="M1166" s="492"/>
      <c r="N1166" s="496"/>
      <c r="O1166" s="493"/>
      <c r="P1166" s="493"/>
      <c r="Q1166" s="491"/>
    </row>
    <row r="1167" spans="1:18" ht="15.75" thickBot="1">
      <c r="A1167">
        <v>5213850</v>
      </c>
      <c r="B1167" s="125"/>
      <c r="C1167" s="104"/>
      <c r="D1167" s="146" t="s">
        <v>442</v>
      </c>
      <c r="E1167" s="146"/>
      <c r="F1167" s="146"/>
      <c r="G1167" s="146"/>
      <c r="H1167" s="146"/>
      <c r="I1167" s="104"/>
      <c r="J1167" s="130">
        <f>J1166</f>
        <v>20.818100000000001</v>
      </c>
      <c r="K1167" s="494">
        <f>SUMIF('8. Orçamento Com Des.'!$A$6:$A$146,A1167,'8. Orçamento Com Des.'!$D$6:$D$146)</f>
        <v>4320</v>
      </c>
      <c r="L1167" s="492"/>
      <c r="M1167" s="492"/>
      <c r="N1167" s="496"/>
      <c r="O1167" s="493"/>
      <c r="P1167" s="493"/>
      <c r="Q1167" s="491"/>
    </row>
    <row r="1168" spans="1:18">
      <c r="A1168">
        <v>5213850</v>
      </c>
      <c r="B1168" s="129"/>
      <c r="D1168" s="145" t="s">
        <v>444</v>
      </c>
      <c r="E1168" s="145"/>
      <c r="F1168" s="145"/>
      <c r="G1168" s="145"/>
      <c r="H1168" s="145"/>
      <c r="J1168" s="131">
        <f>J1167/I1159</f>
        <v>20.818100000000001</v>
      </c>
      <c r="K1168" s="494">
        <f>SUMIF('8. Orçamento Com Des.'!$A$6:$A$146,A1168,'8. Orçamento Com Des.'!$D$6:$D$146)</f>
        <v>4320</v>
      </c>
      <c r="L1168" s="492"/>
      <c r="M1168" s="492"/>
      <c r="N1168" s="496"/>
      <c r="O1168" s="493"/>
      <c r="P1168" s="493"/>
      <c r="Q1168" s="491"/>
    </row>
    <row r="1169" spans="1:18">
      <c r="A1169">
        <v>5213850</v>
      </c>
      <c r="B1169" s="129"/>
      <c r="H1169" s="132" t="s">
        <v>445</v>
      </c>
      <c r="J1169" s="133" t="s">
        <v>377</v>
      </c>
      <c r="K1169" s="494">
        <f>SUMIF('8. Orçamento Com Des.'!$A$6:$A$146,A1169,'8. Orçamento Com Des.'!$D$6:$D$146)</f>
        <v>4320</v>
      </c>
      <c r="L1169" s="492"/>
      <c r="M1169" s="492"/>
      <c r="N1169" s="496"/>
      <c r="O1169" s="493"/>
      <c r="P1169" s="493"/>
      <c r="Q1169" s="491"/>
    </row>
    <row r="1170" spans="1:18" ht="15.75" thickBot="1">
      <c r="A1170">
        <v>5213850</v>
      </c>
      <c r="B1170" s="125"/>
      <c r="C1170" s="104"/>
      <c r="D1170" s="104"/>
      <c r="E1170" s="104"/>
      <c r="F1170" s="104"/>
      <c r="G1170" s="104"/>
      <c r="H1170" s="105" t="s">
        <v>446</v>
      </c>
      <c r="I1170" s="104"/>
      <c r="J1170" s="130" t="s">
        <v>377</v>
      </c>
      <c r="K1170" s="494">
        <f>SUMIF('8. Orçamento Com Des.'!$A$6:$A$146,A1170,'8. Orçamento Com Des.'!$D$6:$D$146)</f>
        <v>4320</v>
      </c>
      <c r="L1170" s="492"/>
      <c r="M1170" s="492"/>
      <c r="N1170" s="496"/>
      <c r="O1170" s="493"/>
      <c r="P1170" s="493"/>
      <c r="Q1170" s="491"/>
    </row>
    <row r="1171" spans="1:18" ht="15.75" thickBot="1">
      <c r="A1171">
        <v>5213850</v>
      </c>
      <c r="B1171" s="127" t="s">
        <v>447</v>
      </c>
      <c r="C1171" s="104"/>
      <c r="D1171" s="103" t="s">
        <v>212</v>
      </c>
      <c r="E1171" s="103" t="s">
        <v>436</v>
      </c>
      <c r="F1171" s="104"/>
      <c r="G1171" s="103" t="s">
        <v>448</v>
      </c>
      <c r="H1171" s="146" t="s">
        <v>449</v>
      </c>
      <c r="I1171" s="146"/>
      <c r="J1171" s="147"/>
      <c r="K1171" s="494">
        <f>SUMIF('8. Orçamento Com Des.'!$A$6:$A$146,A1171,'8. Orçamento Com Des.'!$D$6:$D$146)</f>
        <v>4320</v>
      </c>
      <c r="L1171" s="492"/>
      <c r="M1171" s="492"/>
      <c r="N1171" s="496"/>
      <c r="O1171" s="493"/>
      <c r="P1171" s="493"/>
      <c r="Q1171" s="491"/>
    </row>
    <row r="1172" spans="1:18" ht="15.75" thickBot="1">
      <c r="A1172">
        <v>5213850</v>
      </c>
      <c r="B1172" s="125"/>
      <c r="C1172" s="104"/>
      <c r="D1172" s="146" t="s">
        <v>459</v>
      </c>
      <c r="E1172" s="146"/>
      <c r="F1172" s="146"/>
      <c r="G1172" s="146"/>
      <c r="H1172" s="146"/>
      <c r="I1172" s="104"/>
      <c r="J1172" s="126"/>
      <c r="K1172" s="494">
        <f>SUMIF('8. Orçamento Com Des.'!$A$6:$A$146,A1172,'8. Orçamento Com Des.'!$D$6:$D$146)</f>
        <v>4320</v>
      </c>
      <c r="L1172" s="492"/>
      <c r="M1172" s="492"/>
      <c r="N1172" s="496"/>
      <c r="O1172" s="493"/>
      <c r="P1172" s="493"/>
      <c r="Q1172" s="491"/>
    </row>
    <row r="1173" spans="1:18" ht="15.75" thickBot="1">
      <c r="A1173">
        <v>5213850</v>
      </c>
      <c r="B1173" s="127" t="s">
        <v>460</v>
      </c>
      <c r="C1173" s="104"/>
      <c r="D1173" s="103" t="s">
        <v>212</v>
      </c>
      <c r="E1173" s="103" t="s">
        <v>436</v>
      </c>
      <c r="F1173" s="104"/>
      <c r="G1173" s="103" t="s">
        <v>449</v>
      </c>
      <c r="H1173" s="146" t="s">
        <v>449</v>
      </c>
      <c r="I1173" s="146"/>
      <c r="J1173" s="147"/>
      <c r="K1173" s="494">
        <f>SUMIF('8. Orçamento Com Des.'!$A$6:$A$146,A1173,'8. Orçamento Com Des.'!$D$6:$D$146)</f>
        <v>4320</v>
      </c>
      <c r="L1173" s="492"/>
      <c r="M1173" s="492"/>
      <c r="N1173" s="496"/>
      <c r="O1173" s="493"/>
      <c r="P1173" s="493"/>
      <c r="Q1173" s="491"/>
    </row>
    <row r="1174" spans="1:18" ht="15.75" thickBot="1">
      <c r="A1174">
        <v>5213850</v>
      </c>
      <c r="B1174" s="125"/>
      <c r="C1174" s="104"/>
      <c r="D1174" s="146" t="s">
        <v>461</v>
      </c>
      <c r="E1174" s="146"/>
      <c r="F1174" s="146"/>
      <c r="G1174" s="146"/>
      <c r="H1174" s="146"/>
      <c r="I1174" s="104"/>
      <c r="J1174" s="126"/>
      <c r="K1174" s="494">
        <f>SUMIF('8. Orçamento Com Des.'!$A$6:$A$146,A1174,'8. Orçamento Com Des.'!$D$6:$D$146)</f>
        <v>4320</v>
      </c>
      <c r="L1174" s="492"/>
      <c r="M1174" s="492"/>
      <c r="N1174" s="496"/>
      <c r="O1174" s="493"/>
      <c r="P1174" s="493"/>
      <c r="Q1174" s="491"/>
    </row>
    <row r="1175" spans="1:18" ht="15.75" thickBot="1">
      <c r="A1175">
        <v>5213850</v>
      </c>
      <c r="B1175" s="125"/>
      <c r="C1175" s="104"/>
      <c r="D1175" s="104"/>
      <c r="E1175" s="104"/>
      <c r="F1175" s="104"/>
      <c r="G1175" s="104"/>
      <c r="H1175" s="105" t="s">
        <v>462</v>
      </c>
      <c r="I1175" s="104"/>
      <c r="J1175" s="130">
        <v>21.390699999999999</v>
      </c>
      <c r="K1175" s="494">
        <f>SUMIF('8. Orçamento Com Des.'!$A$6:$A$146,A1175,'8. Orçamento Com Des.'!$D$6:$D$146)</f>
        <v>4320</v>
      </c>
      <c r="L1175" s="492"/>
      <c r="M1175" s="492"/>
      <c r="N1175" s="496"/>
      <c r="O1175" s="493"/>
      <c r="P1175" s="493"/>
      <c r="Q1175" s="491"/>
    </row>
    <row r="1176" spans="1:18" ht="15.75" thickBot="1">
      <c r="A1176">
        <v>5213850</v>
      </c>
      <c r="B1176" s="127" t="s">
        <v>463</v>
      </c>
      <c r="C1176" s="104"/>
      <c r="D1176" s="103" t="s">
        <v>464</v>
      </c>
      <c r="E1176" s="103" t="s">
        <v>212</v>
      </c>
      <c r="F1176" s="103" t="s">
        <v>436</v>
      </c>
      <c r="G1176" s="104"/>
      <c r="H1176" s="103" t="s">
        <v>449</v>
      </c>
      <c r="I1176" s="146" t="s">
        <v>449</v>
      </c>
      <c r="J1176" s="147"/>
      <c r="K1176" s="494">
        <f>SUMIF('8. Orçamento Com Des.'!$A$6:$A$146,A1176,'8. Orçamento Com Des.'!$D$6:$D$146)</f>
        <v>4320</v>
      </c>
      <c r="L1176" s="492"/>
      <c r="M1176" s="492"/>
      <c r="N1176" s="496"/>
      <c r="O1176" s="493"/>
      <c r="P1176" s="493"/>
      <c r="Q1176" s="491"/>
    </row>
    <row r="1177" spans="1:18" ht="15.75" thickBot="1">
      <c r="A1177">
        <v>5213850</v>
      </c>
      <c r="B1177" s="125"/>
      <c r="C1177" s="104"/>
      <c r="D1177" s="146" t="s">
        <v>468</v>
      </c>
      <c r="E1177" s="146"/>
      <c r="F1177" s="146"/>
      <c r="G1177" s="146"/>
      <c r="H1177" s="146"/>
      <c r="I1177" s="104"/>
      <c r="J1177" s="130"/>
      <c r="K1177" s="494">
        <f>SUMIF('8. Orçamento Com Des.'!$A$6:$A$146,A1177,'8. Orçamento Com Des.'!$D$6:$D$146)</f>
        <v>4320</v>
      </c>
      <c r="L1177" s="492"/>
      <c r="M1177" s="492"/>
      <c r="N1177" s="496"/>
      <c r="O1177" s="493"/>
      <c r="P1177" s="493"/>
      <c r="Q1177" s="491"/>
    </row>
    <row r="1178" spans="1:18" ht="15.75" thickBot="1">
      <c r="A1178">
        <v>5213850</v>
      </c>
      <c r="B1178" s="148" t="s">
        <v>469</v>
      </c>
      <c r="C1178" s="146"/>
      <c r="D1178" s="146" t="s">
        <v>212</v>
      </c>
      <c r="E1178" s="146" t="s">
        <v>436</v>
      </c>
      <c r="F1178" s="146" t="s">
        <v>470</v>
      </c>
      <c r="G1178" s="146"/>
      <c r="H1178" s="146"/>
      <c r="J1178" s="147" t="s">
        <v>449</v>
      </c>
      <c r="K1178" s="494">
        <f>SUMIF('8. Orçamento Com Des.'!$A$6:$A$146,A1178,'8. Orçamento Com Des.'!$D$6:$D$146)</f>
        <v>4320</v>
      </c>
      <c r="L1178" s="492"/>
      <c r="M1178" s="492"/>
      <c r="N1178" s="496"/>
      <c r="O1178" s="493"/>
      <c r="P1178" s="493"/>
      <c r="Q1178" s="491"/>
    </row>
    <row r="1179" spans="1:18" ht="15.75" thickBot="1">
      <c r="A1179">
        <v>5213850</v>
      </c>
      <c r="B1179" s="148"/>
      <c r="C1179" s="146"/>
      <c r="D1179" s="146"/>
      <c r="E1179" s="146"/>
      <c r="F1179" s="103" t="s">
        <v>471</v>
      </c>
      <c r="G1179" s="103" t="s">
        <v>472</v>
      </c>
      <c r="H1179" s="103" t="s">
        <v>473</v>
      </c>
      <c r="I1179" s="104"/>
      <c r="J1179" s="147"/>
      <c r="K1179" s="494">
        <f>SUMIF('8. Orçamento Com Des.'!$A$6:$A$146,A1179,'8. Orçamento Com Des.'!$D$6:$D$146)</f>
        <v>4320</v>
      </c>
      <c r="L1179" s="492"/>
      <c r="M1179" s="492"/>
      <c r="N1179" s="496"/>
      <c r="O1179" s="493"/>
      <c r="P1179" s="493"/>
      <c r="Q1179" s="491"/>
    </row>
    <row r="1180" spans="1:18">
      <c r="A1180">
        <v>5213850</v>
      </c>
      <c r="B1180" s="129"/>
      <c r="D1180" s="145" t="s">
        <v>480</v>
      </c>
      <c r="E1180" s="145"/>
      <c r="F1180" s="145"/>
      <c r="G1180" s="145"/>
      <c r="H1180" s="145"/>
      <c r="J1180" s="111"/>
      <c r="K1180" s="494">
        <f>SUMIF('8. Orçamento Com Des.'!$A$6:$A$146,A1182,'8. Orçamento Com Des.'!$D$6:$D$146)</f>
        <v>0</v>
      </c>
      <c r="L1180" s="492"/>
      <c r="M1180" s="492"/>
      <c r="N1180" s="496"/>
      <c r="O1180" s="493"/>
      <c r="P1180" s="493"/>
      <c r="Q1180" s="491"/>
    </row>
    <row r="1181" spans="1:18" ht="15.75" thickBot="1">
      <c r="A1181">
        <v>5213850</v>
      </c>
      <c r="B1181" s="125"/>
      <c r="C1181" s="104"/>
      <c r="D1181" s="104"/>
      <c r="E1181" s="104"/>
      <c r="F1181" s="146" t="s">
        <v>481</v>
      </c>
      <c r="G1181" s="146"/>
      <c r="H1181" s="146"/>
      <c r="I1181" s="104"/>
      <c r="J1181" s="134">
        <f>J1168</f>
        <v>20.818100000000001</v>
      </c>
      <c r="K1181" s="178"/>
      <c r="L1181" s="179"/>
      <c r="M1181" s="179"/>
      <c r="N1181" s="179"/>
      <c r="O1181" s="179"/>
      <c r="P1181" s="180"/>
      <c r="R1181" s="177">
        <f>ROUND((SUM(Q1163:Q1181)/K1163),2)</f>
        <v>20.82</v>
      </c>
    </row>
    <row r="1182" spans="1:18" ht="15.75" thickBot="1">
      <c r="A1182" s="157"/>
      <c r="B1182" s="157"/>
      <c r="C1182" s="157"/>
      <c r="D1182" s="157"/>
      <c r="E1182" s="157"/>
      <c r="F1182" s="157"/>
      <c r="G1182" s="157"/>
      <c r="H1182" s="157"/>
      <c r="I1182" s="157"/>
      <c r="J1182" s="157"/>
      <c r="R1182" s="101">
        <f>SUM(Q1163:Q1180)</f>
        <v>89934.19200000001</v>
      </c>
    </row>
    <row r="1183" spans="1:18" ht="16.5" customHeight="1" thickBot="1">
      <c r="B1183" s="106" t="s">
        <v>395</v>
      </c>
      <c r="C1183" s="107"/>
      <c r="D1183" s="107"/>
      <c r="E1183" s="107"/>
      <c r="F1183" s="107"/>
      <c r="G1183" s="107"/>
      <c r="H1183" s="107"/>
      <c r="I1183" s="107"/>
      <c r="J1183" s="108" t="s">
        <v>396</v>
      </c>
    </row>
    <row r="1184" spans="1:18" ht="19.5" thickTop="1" thickBot="1">
      <c r="B1184" s="109" t="s">
        <v>397</v>
      </c>
      <c r="E1184" s="110" t="s">
        <v>398</v>
      </c>
      <c r="J1184" s="111"/>
    </row>
    <row r="1185" spans="1:17" ht="15.75">
      <c r="B1185" s="373" t="s">
        <v>400</v>
      </c>
      <c r="C1185" s="159"/>
      <c r="D1185" s="159"/>
      <c r="E1185" s="402">
        <v>45748</v>
      </c>
      <c r="F1185" s="159"/>
      <c r="G1185" s="159"/>
      <c r="H1185" s="374" t="s">
        <v>401</v>
      </c>
      <c r="I1185" s="375">
        <v>1</v>
      </c>
      <c r="J1185" s="376" t="s">
        <v>344</v>
      </c>
    </row>
    <row r="1186" spans="1:17" ht="16.5" customHeight="1" thickBot="1">
      <c r="A1186">
        <v>5213848</v>
      </c>
      <c r="B1186" s="116" t="s">
        <v>790</v>
      </c>
      <c r="C1186" s="149" t="s">
        <v>791</v>
      </c>
      <c r="D1186" s="149"/>
      <c r="E1186" s="149"/>
      <c r="F1186" s="149"/>
      <c r="G1186" s="149"/>
      <c r="H1186" s="149"/>
      <c r="I1186" s="150" t="s">
        <v>404</v>
      </c>
      <c r="J1186" s="151"/>
    </row>
    <row r="1187" spans="1:17" ht="15.75" thickBot="1">
      <c r="A1187">
        <v>5213848</v>
      </c>
      <c r="B1187" s="148" t="s">
        <v>405</v>
      </c>
      <c r="C1187" s="146"/>
      <c r="D1187" s="146" t="s">
        <v>212</v>
      </c>
      <c r="E1187" s="146" t="s">
        <v>406</v>
      </c>
      <c r="F1187" s="146"/>
      <c r="G1187" s="146" t="s">
        <v>407</v>
      </c>
      <c r="H1187" s="146"/>
      <c r="J1187" s="117" t="s">
        <v>408</v>
      </c>
      <c r="K1187" s="589" t="s">
        <v>276</v>
      </c>
      <c r="L1187" s="590"/>
      <c r="M1187" s="591"/>
      <c r="N1187" s="592" t="s">
        <v>409</v>
      </c>
      <c r="O1187" s="594" t="s">
        <v>410</v>
      </c>
      <c r="P1187" s="595"/>
      <c r="Q1187" s="598" t="s">
        <v>411</v>
      </c>
    </row>
    <row r="1188" spans="1:17" ht="15.75" thickBot="1">
      <c r="A1188">
        <v>5213848</v>
      </c>
      <c r="B1188" s="148"/>
      <c r="C1188" s="146"/>
      <c r="D1188" s="146"/>
      <c r="E1188" s="103" t="s">
        <v>412</v>
      </c>
      <c r="F1188" s="103" t="s">
        <v>413</v>
      </c>
      <c r="G1188" s="103" t="s">
        <v>414</v>
      </c>
      <c r="H1188" s="103" t="s">
        <v>415</v>
      </c>
      <c r="I1188" s="104"/>
      <c r="J1188" s="118" t="s">
        <v>416</v>
      </c>
      <c r="K1188" s="172" t="s">
        <v>417</v>
      </c>
      <c r="L1188" s="600" t="s">
        <v>418</v>
      </c>
      <c r="M1188" s="601"/>
      <c r="N1188" s="593"/>
      <c r="O1188" s="596"/>
      <c r="P1188" s="597"/>
      <c r="Q1188" s="599"/>
    </row>
    <row r="1189" spans="1:17" ht="15.75" thickBot="1">
      <c r="A1189">
        <v>5213848</v>
      </c>
      <c r="B1189" s="125"/>
      <c r="C1189" s="104"/>
      <c r="D1189" s="104"/>
      <c r="E1189" s="104"/>
      <c r="F1189" s="104"/>
      <c r="G1189" s="104"/>
      <c r="H1189" s="105" t="s">
        <v>433</v>
      </c>
      <c r="I1189" s="104"/>
      <c r="J1189" s="126"/>
      <c r="K1189" s="494">
        <f>SUMIF('8. Orçamento Com Des.'!$A$6:$A$146,A1189,'8. Orçamento Com Des.'!$D$6:$D$146)</f>
        <v>1000</v>
      </c>
      <c r="L1189" s="492"/>
      <c r="M1189" s="492"/>
      <c r="N1189" s="496"/>
      <c r="O1189" s="493"/>
      <c r="P1189" s="493"/>
      <c r="Q1189" s="491"/>
    </row>
    <row r="1190" spans="1:17" ht="15.75" thickBot="1">
      <c r="A1190">
        <v>5213848</v>
      </c>
      <c r="B1190" s="127" t="s">
        <v>435</v>
      </c>
      <c r="C1190" s="104"/>
      <c r="D1190" s="103" t="s">
        <v>212</v>
      </c>
      <c r="E1190" s="103" t="s">
        <v>436</v>
      </c>
      <c r="F1190" s="104"/>
      <c r="G1190" s="103" t="s">
        <v>407</v>
      </c>
      <c r="H1190" s="146" t="s">
        <v>437</v>
      </c>
      <c r="I1190" s="146"/>
      <c r="J1190" s="147"/>
      <c r="K1190" s="494">
        <f>SUMIF('8. Orçamento Com Des.'!$A$6:$A$146,A1190,'8. Orçamento Com Des.'!$D$6:$D$146)</f>
        <v>1000</v>
      </c>
      <c r="L1190" s="492"/>
      <c r="M1190" s="492"/>
      <c r="N1190" s="496"/>
      <c r="O1190" s="493"/>
      <c r="P1190" s="493"/>
      <c r="Q1190" s="491"/>
    </row>
    <row r="1191" spans="1:17">
      <c r="A1191">
        <v>5213848</v>
      </c>
      <c r="B1191" s="129"/>
      <c r="D1191" s="145" t="s">
        <v>440</v>
      </c>
      <c r="E1191" s="145"/>
      <c r="F1191" s="145"/>
      <c r="G1191" s="145"/>
      <c r="H1191" s="145"/>
      <c r="J1191" s="124"/>
      <c r="K1191" s="494">
        <f>SUMIF('8. Orçamento Com Des.'!$A$6:$A$146,A1191,'8. Orçamento Com Des.'!$D$6:$D$146)</f>
        <v>1000</v>
      </c>
      <c r="L1191" s="492"/>
      <c r="M1191" s="492"/>
      <c r="N1191" s="496"/>
      <c r="O1191" s="493"/>
      <c r="P1191" s="493"/>
      <c r="Q1191" s="491"/>
    </row>
    <row r="1192" spans="1:17" ht="15.75" thickBot="1">
      <c r="A1192">
        <v>5213848</v>
      </c>
      <c r="B1192" s="125"/>
      <c r="C1192" s="104"/>
      <c r="D1192" s="146" t="s">
        <v>442</v>
      </c>
      <c r="E1192" s="146"/>
      <c r="F1192" s="146"/>
      <c r="G1192" s="146"/>
      <c r="H1192" s="146"/>
      <c r="I1192" s="104"/>
      <c r="J1192" s="130"/>
      <c r="K1192" s="494">
        <f>SUMIF('8. Orçamento Com Des.'!$A$6:$A$146,A1192,'8. Orçamento Com Des.'!$D$6:$D$146)</f>
        <v>1000</v>
      </c>
      <c r="L1192" s="492"/>
      <c r="M1192" s="492"/>
      <c r="N1192" s="496"/>
      <c r="O1192" s="493"/>
      <c r="P1192" s="493"/>
      <c r="Q1192" s="491"/>
    </row>
    <row r="1193" spans="1:17">
      <c r="A1193">
        <v>5213848</v>
      </c>
      <c r="B1193" s="129"/>
      <c r="D1193" s="145" t="s">
        <v>444</v>
      </c>
      <c r="E1193" s="145"/>
      <c r="F1193" s="145"/>
      <c r="G1193" s="145"/>
      <c r="H1193" s="145"/>
      <c r="J1193" s="131"/>
      <c r="K1193" s="494">
        <f>SUMIF('8. Orçamento Com Des.'!$A$6:$A$146,A1193,'8. Orçamento Com Des.'!$D$6:$D$146)</f>
        <v>1000</v>
      </c>
      <c r="L1193" s="492"/>
      <c r="M1193" s="492"/>
      <c r="N1193" s="496"/>
      <c r="O1193" s="493"/>
      <c r="P1193" s="493"/>
      <c r="Q1193" s="491"/>
    </row>
    <row r="1194" spans="1:17">
      <c r="A1194">
        <v>5213848</v>
      </c>
      <c r="B1194" s="129"/>
      <c r="H1194" s="132" t="s">
        <v>445</v>
      </c>
      <c r="J1194" s="133" t="s">
        <v>377</v>
      </c>
      <c r="K1194" s="494">
        <f>SUMIF('8. Orçamento Com Des.'!$A$6:$A$146,A1194,'8. Orçamento Com Des.'!$D$6:$D$146)</f>
        <v>1000</v>
      </c>
      <c r="L1194" s="492"/>
      <c r="M1194" s="492"/>
      <c r="N1194" s="496"/>
      <c r="O1194" s="493"/>
      <c r="P1194" s="493"/>
      <c r="Q1194" s="491"/>
    </row>
    <row r="1195" spans="1:17" ht="15.75" thickBot="1">
      <c r="A1195">
        <v>5213848</v>
      </c>
      <c r="B1195" s="125"/>
      <c r="C1195" s="104"/>
      <c r="D1195" s="104"/>
      <c r="E1195" s="104"/>
      <c r="F1195" s="104"/>
      <c r="G1195" s="104"/>
      <c r="H1195" s="105" t="s">
        <v>446</v>
      </c>
      <c r="I1195" s="104"/>
      <c r="J1195" s="130" t="s">
        <v>377</v>
      </c>
      <c r="K1195" s="494">
        <f>SUMIF('8. Orçamento Com Des.'!$A$6:$A$146,A1195,'8. Orçamento Com Des.'!$D$6:$D$146)</f>
        <v>1000</v>
      </c>
      <c r="L1195" s="492"/>
      <c r="M1195" s="492"/>
      <c r="N1195" s="496"/>
      <c r="O1195" s="493"/>
      <c r="P1195" s="493"/>
      <c r="Q1195" s="491"/>
    </row>
    <row r="1196" spans="1:17" ht="15.75" thickBot="1">
      <c r="A1196">
        <v>5213848</v>
      </c>
      <c r="B1196" s="127" t="s">
        <v>447</v>
      </c>
      <c r="C1196" s="104"/>
      <c r="D1196" s="103" t="s">
        <v>212</v>
      </c>
      <c r="E1196" s="103" t="s">
        <v>436</v>
      </c>
      <c r="F1196" s="104"/>
      <c r="G1196" s="103" t="s">
        <v>448</v>
      </c>
      <c r="H1196" s="146" t="s">
        <v>449</v>
      </c>
      <c r="I1196" s="146"/>
      <c r="J1196" s="147"/>
      <c r="K1196" s="494">
        <f>SUMIF('8. Orçamento Com Des.'!$A$6:$A$146,A1196,'8. Orçamento Com Des.'!$D$6:$D$146)</f>
        <v>1000</v>
      </c>
      <c r="L1196" s="492"/>
      <c r="M1196" s="492"/>
      <c r="N1196" s="496"/>
      <c r="O1196" s="493"/>
      <c r="P1196" s="493"/>
      <c r="Q1196" s="491"/>
    </row>
    <row r="1197" spans="1:17">
      <c r="A1197">
        <v>5213848</v>
      </c>
      <c r="B1197" s="119" t="s">
        <v>792</v>
      </c>
      <c r="C1197" s="120" t="s">
        <v>793</v>
      </c>
      <c r="D1197" s="121">
        <v>5.0000000000000001E-3</v>
      </c>
      <c r="E1197" s="128" t="s">
        <v>335</v>
      </c>
      <c r="G1197" s="123">
        <f>VLOOKUP(B1197,MATERIAL!$A$1:$D$1678,4,FALSE)</f>
        <v>215.23009999999999</v>
      </c>
      <c r="J1197" s="124">
        <f>D1197*G1197</f>
        <v>1.0761505</v>
      </c>
      <c r="K1197" s="494">
        <f>SUMIF('8. Orçamento Com Des.'!$A$6:$A$146,A1197,'8. Orçamento Com Des.'!$D$6:$D$146)</f>
        <v>1000</v>
      </c>
      <c r="L1197" s="492">
        <f>D1197</f>
        <v>5.0000000000000001E-3</v>
      </c>
      <c r="M1197" s="492"/>
      <c r="N1197" s="496" t="str">
        <f>B1197</f>
        <v>M0767</v>
      </c>
      <c r="O1197" s="493">
        <f>G1197</f>
        <v>215.23009999999999</v>
      </c>
      <c r="P1197" s="493"/>
      <c r="Q1197" s="491">
        <f>K1197*((L1197*O1197)+(M1197*P1197))</f>
        <v>1076.1505</v>
      </c>
    </row>
    <row r="1198" spans="1:17" ht="15.75" thickBot="1">
      <c r="A1198">
        <v>5213848</v>
      </c>
      <c r="B1198" s="125"/>
      <c r="C1198" s="104"/>
      <c r="D1198" s="146" t="s">
        <v>459</v>
      </c>
      <c r="E1198" s="146"/>
      <c r="F1198" s="146"/>
      <c r="G1198" s="146"/>
      <c r="H1198" s="146"/>
      <c r="I1198" s="104"/>
      <c r="J1198" s="126">
        <f>J1197</f>
        <v>1.0761505</v>
      </c>
      <c r="K1198" s="494">
        <f>SUMIF('8. Orçamento Com Des.'!$A$6:$A$146,A1198,'8. Orçamento Com Des.'!$D$6:$D$146)</f>
        <v>1000</v>
      </c>
      <c r="L1198" s="492"/>
      <c r="M1198" s="492"/>
      <c r="N1198" s="496"/>
      <c r="O1198" s="493"/>
      <c r="P1198" s="493"/>
      <c r="Q1198" s="491"/>
    </row>
    <row r="1199" spans="1:17" ht="15.75" thickBot="1">
      <c r="A1199">
        <v>5213848</v>
      </c>
      <c r="B1199" s="127" t="s">
        <v>460</v>
      </c>
      <c r="C1199" s="104"/>
      <c r="D1199" s="103" t="s">
        <v>212</v>
      </c>
      <c r="E1199" s="103" t="s">
        <v>436</v>
      </c>
      <c r="F1199" s="104"/>
      <c r="G1199" s="103" t="s">
        <v>449</v>
      </c>
      <c r="H1199" s="146" t="s">
        <v>449</v>
      </c>
      <c r="I1199" s="146"/>
      <c r="J1199" s="147"/>
      <c r="K1199" s="494">
        <f>SUMIF('8. Orçamento Com Des.'!$A$6:$A$146,A1199,'8. Orçamento Com Des.'!$D$6:$D$146)</f>
        <v>1000</v>
      </c>
      <c r="L1199" s="492"/>
      <c r="M1199" s="492"/>
      <c r="N1199" s="496"/>
      <c r="O1199" s="493"/>
      <c r="P1199" s="493"/>
      <c r="Q1199" s="491"/>
    </row>
    <row r="1200" spans="1:17" ht="15.75" thickBot="1">
      <c r="A1200">
        <v>5213848</v>
      </c>
      <c r="B1200" s="125"/>
      <c r="C1200" s="104"/>
      <c r="D1200" s="146" t="s">
        <v>461</v>
      </c>
      <c r="E1200" s="146"/>
      <c r="F1200" s="146"/>
      <c r="G1200" s="146"/>
      <c r="H1200" s="146"/>
      <c r="I1200" s="104"/>
      <c r="J1200" s="126"/>
      <c r="K1200" s="494">
        <f>SUMIF('8. Orçamento Com Des.'!$A$6:$A$146,A1200,'8. Orçamento Com Des.'!$D$6:$D$146)</f>
        <v>1000</v>
      </c>
      <c r="L1200" s="492"/>
      <c r="M1200" s="492"/>
      <c r="N1200" s="496"/>
      <c r="O1200" s="493"/>
      <c r="P1200" s="493"/>
      <c r="Q1200" s="491"/>
    </row>
    <row r="1201" spans="1:18" ht="15.75" thickBot="1">
      <c r="A1201">
        <v>5213848</v>
      </c>
      <c r="B1201" s="125"/>
      <c r="C1201" s="104"/>
      <c r="D1201" s="104"/>
      <c r="E1201" s="104"/>
      <c r="F1201" s="104"/>
      <c r="G1201" s="104"/>
      <c r="H1201" s="105" t="s">
        <v>462</v>
      </c>
      <c r="I1201" s="104"/>
      <c r="J1201" s="130">
        <f>J1198</f>
        <v>1.0761505</v>
      </c>
      <c r="K1201" s="494">
        <f>SUMIF('8. Orçamento Com Des.'!$A$6:$A$146,A1201,'8. Orçamento Com Des.'!$D$6:$D$146)</f>
        <v>1000</v>
      </c>
      <c r="L1201" s="492"/>
      <c r="M1201" s="492"/>
      <c r="N1201" s="496"/>
      <c r="O1201" s="493"/>
      <c r="P1201" s="493"/>
      <c r="Q1201" s="491"/>
    </row>
    <row r="1202" spans="1:18" ht="15.75" thickBot="1">
      <c r="A1202">
        <v>5213848</v>
      </c>
      <c r="B1202" s="127" t="s">
        <v>463</v>
      </c>
      <c r="C1202" s="104"/>
      <c r="D1202" s="103" t="s">
        <v>464</v>
      </c>
      <c r="E1202" s="103" t="s">
        <v>212</v>
      </c>
      <c r="F1202" s="103" t="s">
        <v>436</v>
      </c>
      <c r="G1202" s="104"/>
      <c r="H1202" s="103" t="s">
        <v>449</v>
      </c>
      <c r="I1202" s="146" t="s">
        <v>449</v>
      </c>
      <c r="J1202" s="147"/>
      <c r="K1202" s="494">
        <f>SUMIF('8. Orçamento Com Des.'!$A$6:$A$146,A1202,'8. Orçamento Com Des.'!$D$6:$D$146)</f>
        <v>1000</v>
      </c>
      <c r="L1202" s="492"/>
      <c r="M1202" s="492"/>
      <c r="N1202" s="496"/>
      <c r="O1202" s="493"/>
      <c r="P1202" s="493"/>
      <c r="Q1202" s="491"/>
    </row>
    <row r="1203" spans="1:18">
      <c r="A1203">
        <v>5213848</v>
      </c>
      <c r="B1203" s="119" t="s">
        <v>792</v>
      </c>
      <c r="C1203" s="120" t="s">
        <v>794</v>
      </c>
      <c r="D1203" s="128">
        <v>5914655</v>
      </c>
      <c r="E1203" s="121">
        <v>4.8000000000000001E-4</v>
      </c>
      <c r="F1203" s="128" t="s">
        <v>466</v>
      </c>
      <c r="H1203" s="123">
        <f>VLOOKUP(D1203,'SICRO 04.25'!$A$1:$D$6492,4,FALSE)</f>
        <v>32.659999999999997</v>
      </c>
      <c r="J1203" s="124">
        <f>E1203*H1203</f>
        <v>1.5676799999999998E-2</v>
      </c>
      <c r="K1203" s="494">
        <f>SUMIF('8. Orçamento Com Des.'!$A$6:$A$146,A1203,'8. Orçamento Com Des.'!$D$6:$D$146)</f>
        <v>1000</v>
      </c>
      <c r="L1203" s="492">
        <f>E1203</f>
        <v>4.8000000000000001E-4</v>
      </c>
      <c r="M1203" s="492"/>
      <c r="N1203" s="496">
        <f>D1203</f>
        <v>5914655</v>
      </c>
      <c r="O1203" s="493">
        <f>H1203</f>
        <v>32.659999999999997</v>
      </c>
      <c r="P1203" s="493"/>
      <c r="Q1203" s="491">
        <f>K1203*((L1203*O1203)+(M1203*P1203))</f>
        <v>15.676799999999998</v>
      </c>
    </row>
    <row r="1204" spans="1:18" ht="15.75" thickBot="1">
      <c r="A1204">
        <v>5213848</v>
      </c>
      <c r="B1204" s="125"/>
      <c r="C1204" s="104"/>
      <c r="D1204" s="146" t="s">
        <v>468</v>
      </c>
      <c r="E1204" s="146"/>
      <c r="F1204" s="146"/>
      <c r="G1204" s="146"/>
      <c r="H1204" s="146"/>
      <c r="I1204" s="104"/>
      <c r="J1204" s="130">
        <f>J1203</f>
        <v>1.5676799999999998E-2</v>
      </c>
      <c r="K1204" s="494">
        <f>SUMIF('8. Orçamento Com Des.'!$A$6:$A$146,A1204,'8. Orçamento Com Des.'!$D$6:$D$146)</f>
        <v>1000</v>
      </c>
      <c r="L1204" s="492"/>
      <c r="M1204" s="492"/>
      <c r="N1204" s="496"/>
      <c r="O1204" s="493"/>
      <c r="P1204" s="493"/>
      <c r="Q1204" s="491"/>
    </row>
    <row r="1205" spans="1:18" ht="15.75" thickBot="1">
      <c r="A1205">
        <v>5213848</v>
      </c>
      <c r="B1205" s="148" t="s">
        <v>469</v>
      </c>
      <c r="C1205" s="146"/>
      <c r="D1205" s="146" t="s">
        <v>212</v>
      </c>
      <c r="E1205" s="146" t="s">
        <v>436</v>
      </c>
      <c r="F1205" s="146" t="s">
        <v>470</v>
      </c>
      <c r="G1205" s="146"/>
      <c r="H1205" s="146"/>
      <c r="J1205" s="147" t="s">
        <v>449</v>
      </c>
      <c r="K1205" s="494">
        <f>SUMIF('8. Orçamento Com Des.'!$A$6:$A$146,A1205,'8. Orçamento Com Des.'!$D$6:$D$146)</f>
        <v>1000</v>
      </c>
      <c r="L1205" s="492"/>
      <c r="M1205" s="492"/>
      <c r="N1205" s="496"/>
      <c r="O1205" s="493"/>
      <c r="P1205" s="493"/>
      <c r="Q1205" s="491"/>
    </row>
    <row r="1206" spans="1:18" ht="15.75" thickBot="1">
      <c r="A1206">
        <v>5213848</v>
      </c>
      <c r="B1206" s="148"/>
      <c r="C1206" s="146"/>
      <c r="D1206" s="146"/>
      <c r="E1206" s="146"/>
      <c r="F1206" s="103" t="s">
        <v>471</v>
      </c>
      <c r="G1206" s="103" t="s">
        <v>472</v>
      </c>
      <c r="H1206" s="103" t="s">
        <v>473</v>
      </c>
      <c r="I1206" s="104"/>
      <c r="J1206" s="147"/>
      <c r="K1206" s="494">
        <f>SUMIF('8. Orçamento Com Des.'!$A$6:$A$146,A1206,'8. Orçamento Com Des.'!$D$6:$D$146)</f>
        <v>1000</v>
      </c>
      <c r="L1206" s="492"/>
      <c r="M1206" s="492"/>
      <c r="N1206" s="496"/>
      <c r="O1206" s="493"/>
      <c r="P1206" s="493"/>
      <c r="Q1206" s="491"/>
    </row>
    <row r="1207" spans="1:18">
      <c r="A1207">
        <v>5213848</v>
      </c>
      <c r="B1207" s="119" t="s">
        <v>792</v>
      </c>
      <c r="C1207" s="120" t="s">
        <v>794</v>
      </c>
      <c r="D1207" s="121">
        <v>4.8000000000000001E-4</v>
      </c>
      <c r="E1207" s="128" t="s">
        <v>228</v>
      </c>
      <c r="F1207" s="128" t="s">
        <v>477</v>
      </c>
      <c r="G1207" s="128" t="s">
        <v>478</v>
      </c>
      <c r="H1207" s="128" t="s">
        <v>479</v>
      </c>
      <c r="J1207" s="111"/>
      <c r="K1207" s="494">
        <f>SUMIF('8. Orçamento Com Des.'!$A$6:$A$146,A1207,'8. Orçamento Com Des.'!$D$6:$D$146)</f>
        <v>1000</v>
      </c>
      <c r="L1207" s="168">
        <f>D1207*'3. DMT'!$V$2</f>
        <v>7.9200000000000007E-2</v>
      </c>
      <c r="M1207" s="168">
        <f>K1207*L1207</f>
        <v>79.2</v>
      </c>
      <c r="N1207" s="496" t="str">
        <f>H1207</f>
        <v>5914479</v>
      </c>
      <c r="O1207" s="493">
        <f>W53</f>
        <v>0.71055406565114776</v>
      </c>
      <c r="P1207" s="493"/>
      <c r="Q1207" s="491"/>
    </row>
    <row r="1208" spans="1:18">
      <c r="A1208">
        <v>5213848</v>
      </c>
      <c r="B1208" s="129"/>
      <c r="D1208" s="145" t="s">
        <v>480</v>
      </c>
      <c r="E1208" s="145"/>
      <c r="F1208" s="145"/>
      <c r="G1208" s="145"/>
      <c r="H1208" s="145"/>
      <c r="J1208" s="111"/>
      <c r="K1208" s="494">
        <f>SUMIF('8. Orçamento Com Des.'!$A$6:$A$146,A1208,'8. Orçamento Com Des.'!$D$6:$D$146)</f>
        <v>1000</v>
      </c>
      <c r="L1208" s="492"/>
      <c r="M1208" s="492"/>
      <c r="N1208" s="496"/>
      <c r="O1208" s="493"/>
      <c r="P1208" s="493"/>
      <c r="Q1208" s="491"/>
    </row>
    <row r="1209" spans="1:18" ht="15.75" thickBot="1">
      <c r="A1209">
        <v>5213848</v>
      </c>
      <c r="B1209" s="125"/>
      <c r="C1209" s="104"/>
      <c r="D1209" s="104"/>
      <c r="E1209" s="104"/>
      <c r="F1209" s="146" t="s">
        <v>481</v>
      </c>
      <c r="G1209" s="146"/>
      <c r="H1209" s="146"/>
      <c r="I1209" s="104"/>
      <c r="J1209" s="134">
        <f>J1201+J1204</f>
        <v>1.0918273000000001</v>
      </c>
      <c r="K1209" s="178"/>
      <c r="L1209" s="179"/>
      <c r="M1209" s="179"/>
      <c r="N1209" s="179"/>
      <c r="O1209" s="179"/>
      <c r="P1209" s="180"/>
      <c r="R1209" s="177">
        <f>ROUND((SUM(Q1189:Q1207)/K1189),2)</f>
        <v>1.0900000000000001</v>
      </c>
    </row>
    <row r="1210" spans="1:18" ht="15.75" thickBot="1">
      <c r="A1210" s="157"/>
      <c r="B1210" s="157"/>
      <c r="C1210" s="157"/>
      <c r="D1210" s="157"/>
      <c r="E1210" s="157"/>
      <c r="F1210" s="157"/>
      <c r="G1210" s="157"/>
      <c r="H1210" s="157"/>
      <c r="I1210" s="157"/>
      <c r="J1210" s="157"/>
      <c r="R1210" s="101">
        <f>SUM(Q1189:Q1208)</f>
        <v>1091.8272999999999</v>
      </c>
    </row>
    <row r="1211" spans="1:18" ht="23.25" thickBot="1">
      <c r="B1211" s="106" t="s">
        <v>395</v>
      </c>
      <c r="C1211" s="107"/>
      <c r="D1211" s="107"/>
      <c r="E1211" s="107"/>
      <c r="F1211" s="107"/>
      <c r="G1211" s="107"/>
      <c r="H1211" s="107"/>
      <c r="I1211" s="107"/>
      <c r="J1211" s="108" t="s">
        <v>396</v>
      </c>
    </row>
    <row r="1212" spans="1:18" ht="19.5" thickTop="1" thickBot="1">
      <c r="B1212" s="109" t="s">
        <v>397</v>
      </c>
      <c r="E1212" s="110" t="s">
        <v>398</v>
      </c>
      <c r="J1212" s="111"/>
    </row>
    <row r="1213" spans="1:18" ht="15.75">
      <c r="B1213" s="373" t="s">
        <v>400</v>
      </c>
      <c r="C1213" s="159"/>
      <c r="D1213" s="159"/>
      <c r="E1213" s="402">
        <v>45748</v>
      </c>
      <c r="F1213" s="159"/>
      <c r="G1213" s="159"/>
      <c r="H1213" s="374" t="s">
        <v>401</v>
      </c>
      <c r="I1213" s="378">
        <v>500</v>
      </c>
      <c r="J1213" s="376" t="s">
        <v>346</v>
      </c>
    </row>
    <row r="1214" spans="1:18" ht="16.5" thickBot="1">
      <c r="A1214">
        <v>5213842</v>
      </c>
      <c r="B1214" s="116" t="s">
        <v>795</v>
      </c>
      <c r="C1214" s="149" t="s">
        <v>796</v>
      </c>
      <c r="D1214" s="149"/>
      <c r="E1214" s="149"/>
      <c r="F1214" s="149"/>
      <c r="G1214" s="149"/>
      <c r="H1214" s="149"/>
      <c r="I1214" s="150" t="s">
        <v>404</v>
      </c>
      <c r="J1214" s="151"/>
    </row>
    <row r="1215" spans="1:18" ht="15.75" thickBot="1">
      <c r="A1215">
        <v>5213842</v>
      </c>
      <c r="B1215" s="148" t="s">
        <v>405</v>
      </c>
      <c r="C1215" s="146"/>
      <c r="D1215" s="146" t="s">
        <v>212</v>
      </c>
      <c r="E1215" s="146" t="s">
        <v>406</v>
      </c>
      <c r="F1215" s="146"/>
      <c r="G1215" s="146" t="s">
        <v>407</v>
      </c>
      <c r="H1215" s="146"/>
      <c r="J1215" s="117" t="s">
        <v>408</v>
      </c>
      <c r="K1215" s="589" t="s">
        <v>276</v>
      </c>
      <c r="L1215" s="590"/>
      <c r="M1215" s="591"/>
      <c r="N1215" s="592" t="s">
        <v>409</v>
      </c>
      <c r="O1215" s="594" t="s">
        <v>410</v>
      </c>
      <c r="P1215" s="595"/>
      <c r="Q1215" s="598" t="s">
        <v>411</v>
      </c>
    </row>
    <row r="1216" spans="1:18" ht="15.75" thickBot="1">
      <c r="A1216">
        <v>5213842</v>
      </c>
      <c r="B1216" s="148"/>
      <c r="C1216" s="146"/>
      <c r="D1216" s="146"/>
      <c r="E1216" s="103" t="s">
        <v>412</v>
      </c>
      <c r="F1216" s="103" t="s">
        <v>413</v>
      </c>
      <c r="G1216" s="103" t="s">
        <v>414</v>
      </c>
      <c r="H1216" s="103" t="s">
        <v>415</v>
      </c>
      <c r="I1216" s="104"/>
      <c r="J1216" s="118" t="s">
        <v>416</v>
      </c>
      <c r="K1216" s="172" t="s">
        <v>417</v>
      </c>
      <c r="L1216" s="600" t="s">
        <v>418</v>
      </c>
      <c r="M1216" s="601"/>
      <c r="N1216" s="593"/>
      <c r="O1216" s="596"/>
      <c r="P1216" s="597"/>
      <c r="Q1216" s="599"/>
    </row>
    <row r="1217" spans="1:17" ht="15.75" thickBot="1">
      <c r="A1217">
        <v>5213842</v>
      </c>
      <c r="B1217" s="125"/>
      <c r="C1217" s="104"/>
      <c r="D1217" s="104"/>
      <c r="E1217" s="104"/>
      <c r="F1217" s="104"/>
      <c r="G1217" s="104"/>
      <c r="H1217" s="105" t="s">
        <v>433</v>
      </c>
      <c r="I1217" s="104"/>
      <c r="J1217" s="126"/>
      <c r="K1217" s="494">
        <f>SUMIF('8. Orçamento Com Des.'!$A$6:$A$146,A1217,'8. Orçamento Com Des.'!$D$6:$D$146)</f>
        <v>2000</v>
      </c>
      <c r="L1217" s="492"/>
      <c r="M1217" s="492"/>
      <c r="N1217" s="496"/>
      <c r="O1217" s="493"/>
      <c r="P1217" s="493"/>
      <c r="Q1217" s="491"/>
    </row>
    <row r="1218" spans="1:17" ht="15.75" thickBot="1">
      <c r="A1218">
        <v>5213842</v>
      </c>
      <c r="B1218" s="127" t="s">
        <v>435</v>
      </c>
      <c r="C1218" s="104"/>
      <c r="D1218" s="103" t="s">
        <v>212</v>
      </c>
      <c r="E1218" s="103" t="s">
        <v>436</v>
      </c>
      <c r="F1218" s="104"/>
      <c r="G1218" s="103" t="s">
        <v>407</v>
      </c>
      <c r="H1218" s="146" t="s">
        <v>437</v>
      </c>
      <c r="I1218" s="146"/>
      <c r="J1218" s="147"/>
      <c r="K1218" s="494">
        <f>SUMIF('8. Orçamento Com Des.'!$A$6:$A$146,A1218,'8. Orçamento Com Des.'!$D$6:$D$146)</f>
        <v>2000</v>
      </c>
      <c r="L1218" s="492"/>
      <c r="M1218" s="492"/>
      <c r="N1218" s="496"/>
      <c r="O1218" s="493"/>
      <c r="P1218" s="493"/>
      <c r="Q1218" s="491"/>
    </row>
    <row r="1219" spans="1:17">
      <c r="A1219">
        <v>5213842</v>
      </c>
      <c r="B1219" s="119" t="s">
        <v>438</v>
      </c>
      <c r="C1219" s="120" t="s">
        <v>439</v>
      </c>
      <c r="D1219" s="121">
        <v>1</v>
      </c>
      <c r="E1219" s="128" t="s">
        <v>222</v>
      </c>
      <c r="G1219" s="123">
        <f>VLOOKUP(B1219,'MO - COM DES.'!$A$1:$G$106,6,FALSE)</f>
        <v>20.818100000000001</v>
      </c>
      <c r="J1219" s="124">
        <f>D1219*G1219</f>
        <v>20.818100000000001</v>
      </c>
      <c r="K1219" s="494">
        <f>SUMIF('8. Orçamento Com Des.'!$A$6:$A$146,A1219,'8. Orçamento Com Des.'!$D$6:$D$146)</f>
        <v>2000</v>
      </c>
      <c r="L1219" s="492">
        <f>D1219</f>
        <v>1</v>
      </c>
      <c r="M1219" s="492"/>
      <c r="N1219" s="496" t="str">
        <f>B1219</f>
        <v>P9824</v>
      </c>
      <c r="O1219" s="493">
        <f>(J1219/$I$1213)</f>
        <v>4.1636200000000005E-2</v>
      </c>
      <c r="P1219" s="493"/>
      <c r="Q1219" s="491">
        <f>K1219*L1219*O1219</f>
        <v>83.272400000000005</v>
      </c>
    </row>
    <row r="1220" spans="1:17">
      <c r="A1220">
        <v>5213842</v>
      </c>
      <c r="B1220" s="129"/>
      <c r="D1220" s="145" t="s">
        <v>440</v>
      </c>
      <c r="E1220" s="145"/>
      <c r="F1220" s="145"/>
      <c r="G1220" s="145"/>
      <c r="H1220" s="145"/>
      <c r="J1220" s="124">
        <f>J1219</f>
        <v>20.818100000000001</v>
      </c>
      <c r="K1220" s="494">
        <f>SUMIF('8. Orçamento Com Des.'!$A$6:$A$146,A1220,'8. Orçamento Com Des.'!$D$6:$D$146)</f>
        <v>2000</v>
      </c>
      <c r="L1220" s="492"/>
      <c r="M1220" s="492"/>
      <c r="N1220" s="496"/>
      <c r="O1220" s="493"/>
      <c r="P1220" s="493"/>
      <c r="Q1220" s="491"/>
    </row>
    <row r="1221" spans="1:17" ht="15.75" thickBot="1">
      <c r="A1221">
        <v>5213842</v>
      </c>
      <c r="B1221" s="125"/>
      <c r="C1221" s="104"/>
      <c r="D1221" s="146" t="s">
        <v>442</v>
      </c>
      <c r="E1221" s="146"/>
      <c r="F1221" s="146"/>
      <c r="G1221" s="146"/>
      <c r="H1221" s="146"/>
      <c r="I1221" s="104"/>
      <c r="J1221" s="130">
        <f>J1220</f>
        <v>20.818100000000001</v>
      </c>
      <c r="K1221" s="494">
        <f>SUMIF('8. Orçamento Com Des.'!$A$6:$A$146,A1221,'8. Orçamento Com Des.'!$D$6:$D$146)</f>
        <v>2000</v>
      </c>
      <c r="L1221" s="492"/>
      <c r="M1221" s="492"/>
      <c r="N1221" s="496"/>
      <c r="O1221" s="493"/>
      <c r="P1221" s="493"/>
      <c r="Q1221" s="491"/>
    </row>
    <row r="1222" spans="1:17">
      <c r="A1222">
        <v>5213842</v>
      </c>
      <c r="B1222" s="129"/>
      <c r="D1222" s="145" t="s">
        <v>444</v>
      </c>
      <c r="E1222" s="145"/>
      <c r="F1222" s="145"/>
      <c r="G1222" s="145"/>
      <c r="H1222" s="145"/>
      <c r="J1222" s="131">
        <f>J1221/I1213</f>
        <v>4.1636200000000005E-2</v>
      </c>
      <c r="K1222" s="494">
        <f>SUMIF('8. Orçamento Com Des.'!$A$6:$A$146,A1222,'8. Orçamento Com Des.'!$D$6:$D$146)</f>
        <v>2000</v>
      </c>
      <c r="L1222" s="492"/>
      <c r="M1222" s="492"/>
      <c r="N1222" s="496"/>
      <c r="O1222" s="493"/>
      <c r="P1222" s="493"/>
      <c r="Q1222" s="491"/>
    </row>
    <row r="1223" spans="1:17">
      <c r="A1223">
        <v>5213842</v>
      </c>
      <c r="B1223" s="129"/>
      <c r="H1223" s="132" t="s">
        <v>445</v>
      </c>
      <c r="J1223" s="133" t="s">
        <v>377</v>
      </c>
      <c r="K1223" s="494">
        <f>SUMIF('8. Orçamento Com Des.'!$A$6:$A$146,A1223,'8. Orçamento Com Des.'!$D$6:$D$146)</f>
        <v>2000</v>
      </c>
      <c r="L1223" s="492"/>
      <c r="M1223" s="492"/>
      <c r="N1223" s="496"/>
      <c r="O1223" s="493"/>
      <c r="P1223" s="493"/>
      <c r="Q1223" s="491"/>
    </row>
    <row r="1224" spans="1:17" ht="15.75" thickBot="1">
      <c r="A1224">
        <v>5213842</v>
      </c>
      <c r="B1224" s="125"/>
      <c r="C1224" s="104"/>
      <c r="D1224" s="104"/>
      <c r="E1224" s="104"/>
      <c r="F1224" s="104"/>
      <c r="G1224" s="104"/>
      <c r="H1224" s="105" t="s">
        <v>446</v>
      </c>
      <c r="I1224" s="104"/>
      <c r="J1224" s="130" t="s">
        <v>377</v>
      </c>
      <c r="K1224" s="494">
        <f>SUMIF('8. Orçamento Com Des.'!$A$6:$A$146,A1224,'8. Orçamento Com Des.'!$D$6:$D$146)</f>
        <v>2000</v>
      </c>
      <c r="L1224" s="492"/>
      <c r="M1224" s="492"/>
      <c r="N1224" s="496"/>
      <c r="O1224" s="493"/>
      <c r="P1224" s="493"/>
      <c r="Q1224" s="491"/>
    </row>
    <row r="1225" spans="1:17" ht="15.75" thickBot="1">
      <c r="A1225">
        <v>5213842</v>
      </c>
      <c r="B1225" s="127" t="s">
        <v>447</v>
      </c>
      <c r="C1225" s="104"/>
      <c r="D1225" s="103" t="s">
        <v>212</v>
      </c>
      <c r="E1225" s="103" t="s">
        <v>436</v>
      </c>
      <c r="F1225" s="104"/>
      <c r="G1225" s="103" t="s">
        <v>448</v>
      </c>
      <c r="H1225" s="146" t="s">
        <v>449</v>
      </c>
      <c r="I1225" s="146"/>
      <c r="J1225" s="147"/>
      <c r="K1225" s="494">
        <f>SUMIF('8. Orçamento Com Des.'!$A$6:$A$146,A1225,'8. Orçamento Com Des.'!$D$6:$D$146)</f>
        <v>2000</v>
      </c>
      <c r="L1225" s="492"/>
      <c r="M1225" s="492"/>
      <c r="N1225" s="496"/>
      <c r="O1225" s="493"/>
      <c r="P1225" s="493"/>
      <c r="Q1225" s="491"/>
    </row>
    <row r="1226" spans="1:17">
      <c r="A1226">
        <v>5213842</v>
      </c>
      <c r="B1226" s="119" t="s">
        <v>797</v>
      </c>
      <c r="C1226" s="120" t="s">
        <v>798</v>
      </c>
      <c r="D1226" s="121">
        <v>1.1000000000000001</v>
      </c>
      <c r="E1226" s="128" t="s">
        <v>346</v>
      </c>
      <c r="G1226" s="123">
        <f>VLOOKUP(B1226,MATERIAL!$A$1:$D$1678,4,FALSE)</f>
        <v>7.2700000000000001E-2</v>
      </c>
      <c r="J1226" s="124">
        <f>D1226*G1226</f>
        <v>7.9970000000000013E-2</v>
      </c>
      <c r="K1226" s="494">
        <f>SUMIF('8. Orçamento Com Des.'!$A$6:$A$146,A1226,'8. Orçamento Com Des.'!$D$6:$D$146)</f>
        <v>2000</v>
      </c>
      <c r="L1226" s="492">
        <f>D1226</f>
        <v>1.1000000000000001</v>
      </c>
      <c r="M1226" s="492"/>
      <c r="N1226" s="496" t="str">
        <f>B1226</f>
        <v>M0054</v>
      </c>
      <c r="O1226" s="493">
        <f>G1226</f>
        <v>7.2700000000000001E-2</v>
      </c>
      <c r="P1226" s="493"/>
      <c r="Q1226" s="491">
        <f>K1226*((L1226*O1226)+(M1226*P1226))</f>
        <v>159.94000000000003</v>
      </c>
    </row>
    <row r="1227" spans="1:17" ht="15.75" thickBot="1">
      <c r="A1227">
        <v>5213842</v>
      </c>
      <c r="B1227" s="125"/>
      <c r="C1227" s="104"/>
      <c r="D1227" s="146" t="s">
        <v>459</v>
      </c>
      <c r="E1227" s="146"/>
      <c r="F1227" s="146"/>
      <c r="G1227" s="146"/>
      <c r="H1227" s="146"/>
      <c r="I1227" s="104"/>
      <c r="J1227" s="126">
        <f>J1226</f>
        <v>7.9970000000000013E-2</v>
      </c>
      <c r="K1227" s="494">
        <f>SUMIF('8. Orçamento Com Des.'!$A$6:$A$146,A1227,'8. Orçamento Com Des.'!$D$6:$D$146)</f>
        <v>2000</v>
      </c>
      <c r="L1227" s="492"/>
      <c r="M1227" s="492"/>
      <c r="N1227" s="496"/>
      <c r="O1227" s="493"/>
      <c r="P1227" s="493"/>
      <c r="Q1227" s="491"/>
    </row>
    <row r="1228" spans="1:17" ht="15.75" thickBot="1">
      <c r="A1228">
        <v>5213842</v>
      </c>
      <c r="B1228" s="127" t="s">
        <v>460</v>
      </c>
      <c r="C1228" s="104"/>
      <c r="D1228" s="103" t="s">
        <v>212</v>
      </c>
      <c r="E1228" s="103" t="s">
        <v>436</v>
      </c>
      <c r="F1228" s="104"/>
      <c r="G1228" s="103" t="s">
        <v>449</v>
      </c>
      <c r="H1228" s="146" t="s">
        <v>449</v>
      </c>
      <c r="I1228" s="146"/>
      <c r="J1228" s="147"/>
      <c r="K1228" s="494">
        <f>SUMIF('8. Orçamento Com Des.'!$A$6:$A$146,A1228,'8. Orçamento Com Des.'!$D$6:$D$146)</f>
        <v>2000</v>
      </c>
      <c r="L1228" s="492"/>
      <c r="M1228" s="492"/>
      <c r="N1228" s="496"/>
      <c r="O1228" s="493"/>
      <c r="P1228" s="493"/>
      <c r="Q1228" s="491"/>
    </row>
    <row r="1229" spans="1:17" ht="15.75" thickBot="1">
      <c r="A1229">
        <v>5213842</v>
      </c>
      <c r="B1229" s="125"/>
      <c r="C1229" s="104"/>
      <c r="D1229" s="146" t="s">
        <v>461</v>
      </c>
      <c r="E1229" s="146"/>
      <c r="F1229" s="146"/>
      <c r="G1229" s="146"/>
      <c r="H1229" s="146"/>
      <c r="I1229" s="104"/>
      <c r="J1229" s="126"/>
      <c r="K1229" s="494">
        <f>SUMIF('8. Orçamento Com Des.'!$A$6:$A$146,A1229,'8. Orçamento Com Des.'!$D$6:$D$146)</f>
        <v>2000</v>
      </c>
      <c r="L1229" s="492"/>
      <c r="M1229" s="492"/>
      <c r="N1229" s="496"/>
      <c r="O1229" s="493"/>
      <c r="P1229" s="493"/>
      <c r="Q1229" s="491"/>
    </row>
    <row r="1230" spans="1:17" ht="15.75" thickBot="1">
      <c r="A1230">
        <v>5213842</v>
      </c>
      <c r="B1230" s="125"/>
      <c r="C1230" s="104"/>
      <c r="D1230" s="104"/>
      <c r="E1230" s="104"/>
      <c r="F1230" s="104"/>
      <c r="G1230" s="104"/>
      <c r="H1230" s="105" t="s">
        <v>462</v>
      </c>
      <c r="I1230" s="104"/>
      <c r="J1230" s="130">
        <f>J1222+J1227</f>
        <v>0.12160620000000003</v>
      </c>
      <c r="K1230" s="494">
        <f>SUMIF('8. Orçamento Com Des.'!$A$6:$A$146,A1230,'8. Orçamento Com Des.'!$D$6:$D$146)</f>
        <v>2000</v>
      </c>
      <c r="L1230" s="492"/>
      <c r="M1230" s="492"/>
      <c r="N1230" s="496"/>
      <c r="O1230" s="493"/>
      <c r="P1230" s="493"/>
      <c r="Q1230" s="491"/>
    </row>
    <row r="1231" spans="1:17" ht="15.75" thickBot="1">
      <c r="A1231">
        <v>5213842</v>
      </c>
      <c r="B1231" s="127" t="s">
        <v>463</v>
      </c>
      <c r="C1231" s="104"/>
      <c r="D1231" s="103" t="s">
        <v>464</v>
      </c>
      <c r="E1231" s="103" t="s">
        <v>212</v>
      </c>
      <c r="F1231" s="103" t="s">
        <v>436</v>
      </c>
      <c r="G1231" s="104"/>
      <c r="H1231" s="103" t="s">
        <v>449</v>
      </c>
      <c r="I1231" s="146" t="s">
        <v>449</v>
      </c>
      <c r="J1231" s="147"/>
      <c r="K1231" s="494">
        <f>SUMIF('8. Orçamento Com Des.'!$A$6:$A$146,A1231,'8. Orçamento Com Des.'!$D$6:$D$146)</f>
        <v>2000</v>
      </c>
      <c r="L1231" s="492"/>
      <c r="M1231" s="492"/>
      <c r="N1231" s="496"/>
      <c r="O1231" s="493"/>
      <c r="P1231" s="493"/>
      <c r="Q1231" s="491"/>
    </row>
    <row r="1232" spans="1:17" ht="15.75" thickBot="1">
      <c r="A1232">
        <v>5213842</v>
      </c>
      <c r="B1232" s="125"/>
      <c r="C1232" s="104"/>
      <c r="D1232" s="146" t="s">
        <v>468</v>
      </c>
      <c r="E1232" s="146"/>
      <c r="F1232" s="146"/>
      <c r="G1232" s="146"/>
      <c r="H1232" s="146"/>
      <c r="I1232" s="104"/>
      <c r="J1232" s="130"/>
      <c r="K1232" s="494">
        <f>SUMIF('8. Orçamento Com Des.'!$A$6:$A$146,A1232,'8. Orçamento Com Des.'!$D$6:$D$146)</f>
        <v>2000</v>
      </c>
      <c r="L1232" s="492"/>
      <c r="M1232" s="492"/>
      <c r="N1232" s="496"/>
      <c r="O1232" s="493"/>
      <c r="P1232" s="493"/>
      <c r="Q1232" s="491"/>
    </row>
    <row r="1233" spans="1:18" ht="15.75" thickBot="1">
      <c r="A1233">
        <v>5213842</v>
      </c>
      <c r="B1233" s="148" t="s">
        <v>469</v>
      </c>
      <c r="C1233" s="146"/>
      <c r="D1233" s="146" t="s">
        <v>212</v>
      </c>
      <c r="E1233" s="146" t="s">
        <v>436</v>
      </c>
      <c r="F1233" s="146" t="s">
        <v>470</v>
      </c>
      <c r="G1233" s="146"/>
      <c r="H1233" s="146"/>
      <c r="J1233" s="147" t="s">
        <v>449</v>
      </c>
      <c r="K1233" s="494">
        <f>SUMIF('8. Orçamento Com Des.'!$A$6:$A$146,A1233,'8. Orçamento Com Des.'!$D$6:$D$146)</f>
        <v>2000</v>
      </c>
      <c r="L1233" s="492"/>
      <c r="M1233" s="492"/>
      <c r="N1233" s="496"/>
      <c r="O1233" s="493"/>
      <c r="P1233" s="493"/>
      <c r="Q1233" s="491"/>
    </row>
    <row r="1234" spans="1:18" ht="15.75" thickBot="1">
      <c r="A1234">
        <v>5213842</v>
      </c>
      <c r="B1234" s="148"/>
      <c r="C1234" s="146"/>
      <c r="D1234" s="146"/>
      <c r="E1234" s="146"/>
      <c r="F1234" s="103" t="s">
        <v>471</v>
      </c>
      <c r="G1234" s="103" t="s">
        <v>472</v>
      </c>
      <c r="H1234" s="103" t="s">
        <v>473</v>
      </c>
      <c r="I1234" s="104"/>
      <c r="J1234" s="147"/>
      <c r="K1234" s="494">
        <f>SUMIF('8. Orçamento Com Des.'!$A$6:$A$146,A1234,'8. Orçamento Com Des.'!$D$6:$D$146)</f>
        <v>2000</v>
      </c>
      <c r="L1234" s="492"/>
      <c r="M1234" s="492"/>
      <c r="N1234" s="496"/>
      <c r="O1234" s="493"/>
      <c r="P1234" s="493"/>
      <c r="Q1234" s="491"/>
    </row>
    <row r="1235" spans="1:18">
      <c r="A1235">
        <v>5213842</v>
      </c>
      <c r="B1235" s="129"/>
      <c r="D1235" s="145" t="s">
        <v>480</v>
      </c>
      <c r="E1235" s="145"/>
      <c r="F1235" s="145"/>
      <c r="G1235" s="145"/>
      <c r="H1235" s="145"/>
      <c r="J1235" s="111"/>
      <c r="K1235" s="494">
        <f>SUMIF('8. Orçamento Com Des.'!$A$6:$A$146,A1235,'8. Orçamento Com Des.'!$D$6:$D$146)</f>
        <v>2000</v>
      </c>
      <c r="L1235" s="168"/>
      <c r="M1235" s="168"/>
      <c r="N1235" s="496"/>
      <c r="O1235" s="493"/>
      <c r="P1235" s="493"/>
      <c r="Q1235" s="491"/>
    </row>
    <row r="1236" spans="1:18" ht="15.75" thickBot="1">
      <c r="A1236">
        <v>5213842</v>
      </c>
      <c r="B1236" s="125"/>
      <c r="C1236" s="104"/>
      <c r="D1236" s="104"/>
      <c r="E1236" s="104"/>
      <c r="F1236" s="146" t="s">
        <v>481</v>
      </c>
      <c r="G1236" s="146"/>
      <c r="H1236" s="146"/>
      <c r="I1236" s="104"/>
      <c r="J1236" s="134">
        <f>J1230</f>
        <v>0.12160620000000003</v>
      </c>
      <c r="K1236" s="178"/>
      <c r="L1236" s="179"/>
      <c r="M1236" s="179"/>
      <c r="N1236" s="179"/>
      <c r="O1236" s="179"/>
      <c r="P1236" s="180"/>
      <c r="R1236" s="177">
        <f>ROUND((SUM(Q1217:Q1235)/K1217),2)</f>
        <v>0.12</v>
      </c>
    </row>
    <row r="1237" spans="1:18" ht="15.75" thickBot="1">
      <c r="A1237" s="157"/>
      <c r="B1237" s="157"/>
      <c r="C1237" s="157"/>
      <c r="D1237" s="157"/>
      <c r="E1237" s="157"/>
      <c r="F1237" s="157"/>
      <c r="G1237" s="157"/>
      <c r="H1237" s="157"/>
      <c r="I1237" s="157"/>
      <c r="J1237" s="157"/>
      <c r="R1237" s="101">
        <f>SUM(Q1217:Q1236)</f>
        <v>243.21240000000003</v>
      </c>
    </row>
    <row r="1238" spans="1:18" ht="16.5" customHeight="1" thickBot="1">
      <c r="B1238" s="106" t="s">
        <v>395</v>
      </c>
      <c r="C1238" s="107"/>
      <c r="D1238" s="107"/>
      <c r="E1238" s="107"/>
      <c r="F1238" s="107"/>
      <c r="G1238" s="107"/>
      <c r="H1238" s="107"/>
      <c r="I1238" s="107"/>
      <c r="J1238" s="108" t="s">
        <v>396</v>
      </c>
    </row>
    <row r="1239" spans="1:18" ht="19.5" thickTop="1" thickBot="1">
      <c r="B1239" s="109" t="s">
        <v>397</v>
      </c>
      <c r="E1239" s="110" t="s">
        <v>398</v>
      </c>
      <c r="J1239" s="111"/>
    </row>
    <row r="1240" spans="1:18" ht="15.75">
      <c r="B1240" s="373" t="s">
        <v>400</v>
      </c>
      <c r="C1240" s="159"/>
      <c r="D1240" s="159"/>
      <c r="E1240" s="402">
        <v>45748</v>
      </c>
      <c r="F1240" s="159"/>
      <c r="G1240" s="159"/>
      <c r="H1240" s="374" t="s">
        <v>401</v>
      </c>
      <c r="I1240" s="378">
        <v>12.51</v>
      </c>
      <c r="J1240" s="376" t="s">
        <v>335</v>
      </c>
    </row>
    <row r="1241" spans="1:18" ht="16.5" customHeight="1" thickBot="1">
      <c r="A1241">
        <v>5213837</v>
      </c>
      <c r="B1241" s="116" t="s">
        <v>799</v>
      </c>
      <c r="C1241" s="149" t="s">
        <v>800</v>
      </c>
      <c r="D1241" s="149"/>
      <c r="E1241" s="149"/>
      <c r="F1241" s="149"/>
      <c r="G1241" s="149"/>
      <c r="H1241" s="149"/>
      <c r="I1241" s="150" t="s">
        <v>404</v>
      </c>
      <c r="J1241" s="151"/>
    </row>
    <row r="1242" spans="1:18" ht="15.75" thickBot="1">
      <c r="A1242">
        <v>5213837</v>
      </c>
      <c r="B1242" s="148" t="s">
        <v>405</v>
      </c>
      <c r="C1242" s="146"/>
      <c r="D1242" s="146" t="s">
        <v>212</v>
      </c>
      <c r="E1242" s="146" t="s">
        <v>406</v>
      </c>
      <c r="F1242" s="146"/>
      <c r="G1242" s="146" t="s">
        <v>407</v>
      </c>
      <c r="H1242" s="146"/>
      <c r="J1242" s="117" t="s">
        <v>408</v>
      </c>
      <c r="K1242" s="589" t="s">
        <v>276</v>
      </c>
      <c r="L1242" s="590"/>
      <c r="M1242" s="591"/>
      <c r="N1242" s="592" t="s">
        <v>409</v>
      </c>
      <c r="O1242" s="594" t="s">
        <v>410</v>
      </c>
      <c r="P1242" s="595"/>
      <c r="Q1242" s="598" t="s">
        <v>411</v>
      </c>
    </row>
    <row r="1243" spans="1:18" ht="15.75" thickBot="1">
      <c r="A1243">
        <v>5213837</v>
      </c>
      <c r="B1243" s="148"/>
      <c r="C1243" s="146"/>
      <c r="D1243" s="146"/>
      <c r="E1243" s="103" t="s">
        <v>412</v>
      </c>
      <c r="F1243" s="103" t="s">
        <v>413</v>
      </c>
      <c r="G1243" s="103" t="s">
        <v>414</v>
      </c>
      <c r="H1243" s="103" t="s">
        <v>415</v>
      </c>
      <c r="I1243" s="104"/>
      <c r="J1243" s="118" t="s">
        <v>416</v>
      </c>
      <c r="K1243" s="172" t="s">
        <v>417</v>
      </c>
      <c r="L1243" s="600" t="s">
        <v>418</v>
      </c>
      <c r="M1243" s="601"/>
      <c r="N1243" s="593"/>
      <c r="O1243" s="596"/>
      <c r="P1243" s="597"/>
      <c r="Q1243" s="599"/>
    </row>
    <row r="1244" spans="1:18">
      <c r="A1244">
        <v>5213837</v>
      </c>
      <c r="B1244" s="119" t="s">
        <v>498</v>
      </c>
      <c r="C1244" s="120" t="s">
        <v>499</v>
      </c>
      <c r="D1244" s="121">
        <v>1</v>
      </c>
      <c r="E1244" s="122">
        <v>0.96</v>
      </c>
      <c r="F1244" s="122">
        <v>0.04</v>
      </c>
      <c r="G1244" s="123">
        <f>VLOOKUP(B1244,'EQ - COM DES.'!$A$1:$K$538,10,FALSE)</f>
        <v>11.0101</v>
      </c>
      <c r="H1244" s="123">
        <f>VLOOKUP(B1244,'EQ - COM DES.'!$A$1:$K$538,11,FALSE)</f>
        <v>0.50090000000000001</v>
      </c>
      <c r="J1244" s="124">
        <f>(D1244*E1244*G1244)+(D1244*F1244*H1244)</f>
        <v>10.589731999999998</v>
      </c>
      <c r="K1244" s="494">
        <f>SUMIF('8. Orçamento Com Des.'!$A$6:$A$146,A1244,'8. Orçamento Com Des.'!$D$6:$D$146)</f>
        <v>200</v>
      </c>
      <c r="L1244" s="492">
        <f>(D1244*E1244)</f>
        <v>0.96</v>
      </c>
      <c r="M1244" s="492">
        <f>(D1244*F1244)</f>
        <v>0.04</v>
      </c>
      <c r="N1244" s="496" t="str">
        <f>B1244</f>
        <v>E9764</v>
      </c>
      <c r="O1244" s="493">
        <f>(G1244/$I$1240)</f>
        <v>0.8801039168665068</v>
      </c>
      <c r="P1244" s="493">
        <f>(H1244/$I$1240)</f>
        <v>4.0039968025579541E-2</v>
      </c>
      <c r="Q1244" s="491">
        <f>K1244*((L1244*O1244)+(M1244*P1244))</f>
        <v>169.30027178257393</v>
      </c>
    </row>
    <row r="1245" spans="1:18">
      <c r="A1245">
        <v>5213837</v>
      </c>
      <c r="B1245" s="119" t="s">
        <v>702</v>
      </c>
      <c r="C1245" s="120" t="s">
        <v>703</v>
      </c>
      <c r="D1245" s="121">
        <v>1</v>
      </c>
      <c r="E1245" s="122">
        <v>0.96</v>
      </c>
      <c r="F1245" s="122">
        <v>0.04</v>
      </c>
      <c r="G1245" s="123">
        <f>VLOOKUP(B1245,'EQ - COM DES.'!$A$1:$K$538,10,FALSE)</f>
        <v>1.2972999999999999</v>
      </c>
      <c r="H1245" s="123">
        <f>VLOOKUP(B1245,'EQ - COM DES.'!$A$1:$K$538,11,FALSE)</f>
        <v>0.71589999999999998</v>
      </c>
      <c r="J1245" s="124">
        <f>(D1245*E1245*G1245)+(D1245*F1245*H1245)</f>
        <v>1.274044</v>
      </c>
      <c r="K1245" s="494">
        <f>SUMIF('8. Orçamento Com Des.'!$A$6:$A$146,A1245,'8. Orçamento Com Des.'!$D$6:$D$146)</f>
        <v>200</v>
      </c>
      <c r="L1245" s="492">
        <f>(D1245*E1245)</f>
        <v>0.96</v>
      </c>
      <c r="M1245" s="492">
        <f>(D1245*F1245)</f>
        <v>0.04</v>
      </c>
      <c r="N1245" s="496" t="str">
        <f>B1245</f>
        <v>E9675</v>
      </c>
      <c r="O1245" s="493">
        <f>(G1245/$I$1240)</f>
        <v>0.10370103916866506</v>
      </c>
      <c r="P1245" s="493">
        <f>(H1245/$I$1240)</f>
        <v>5.7226219024780173E-2</v>
      </c>
      <c r="Q1245" s="491">
        <f>K1245*((L1245*O1245)+(M1245*P1245))</f>
        <v>20.368409272581932</v>
      </c>
    </row>
    <row r="1246" spans="1:18" ht="15.75" thickBot="1">
      <c r="A1246">
        <v>5213837</v>
      </c>
      <c r="B1246" s="125"/>
      <c r="C1246" s="104"/>
      <c r="D1246" s="104"/>
      <c r="E1246" s="104"/>
      <c r="F1246" s="104"/>
      <c r="G1246" s="104"/>
      <c r="H1246" s="105" t="s">
        <v>433</v>
      </c>
      <c r="I1246" s="104"/>
      <c r="J1246" s="126">
        <f>J1244+J1245</f>
        <v>11.863775999999998</v>
      </c>
      <c r="K1246" s="494"/>
      <c r="L1246" s="492"/>
      <c r="M1246" s="492"/>
      <c r="N1246" s="496"/>
      <c r="O1246" s="493"/>
      <c r="P1246" s="493"/>
      <c r="Q1246" s="491"/>
    </row>
    <row r="1247" spans="1:18" ht="15.75" thickBot="1">
      <c r="A1247">
        <v>5213837</v>
      </c>
      <c r="B1247" s="127" t="s">
        <v>435</v>
      </c>
      <c r="C1247" s="104"/>
      <c r="D1247" s="103" t="s">
        <v>212</v>
      </c>
      <c r="E1247" s="103" t="s">
        <v>436</v>
      </c>
      <c r="F1247" s="104"/>
      <c r="G1247" s="103" t="s">
        <v>407</v>
      </c>
      <c r="H1247" s="146" t="s">
        <v>437</v>
      </c>
      <c r="I1247" s="146"/>
      <c r="J1247" s="147"/>
      <c r="K1247" s="494"/>
      <c r="L1247" s="492"/>
      <c r="M1247" s="492"/>
      <c r="N1247" s="496"/>
      <c r="O1247" s="493"/>
      <c r="P1247" s="493"/>
      <c r="Q1247" s="491"/>
    </row>
    <row r="1248" spans="1:18">
      <c r="A1248">
        <v>5213837</v>
      </c>
      <c r="B1248" s="119" t="s">
        <v>726</v>
      </c>
      <c r="C1248" s="120" t="s">
        <v>727</v>
      </c>
      <c r="D1248" s="121">
        <v>1</v>
      </c>
      <c r="E1248" s="128" t="s">
        <v>222</v>
      </c>
      <c r="G1248" s="123">
        <f>VLOOKUP(B1248,'MO - COM DES.'!$A$1:$G$106,6,FALSE)</f>
        <v>29.351600000000001</v>
      </c>
      <c r="J1248" s="124">
        <f>D1248*G1248</f>
        <v>29.351600000000001</v>
      </c>
      <c r="K1248" s="494">
        <f>SUMIF('8. Orçamento Com Des.'!$A$6:$A$146,A1248,'8. Orçamento Com Des.'!$D$6:$D$146)</f>
        <v>200</v>
      </c>
      <c r="L1248" s="492">
        <f>D1248</f>
        <v>1</v>
      </c>
      <c r="M1248" s="492"/>
      <c r="N1248" s="496" t="str">
        <f>B1248</f>
        <v>P9830</v>
      </c>
      <c r="O1248" s="493">
        <f>(G1248/$I$1240)</f>
        <v>2.3462509992006395</v>
      </c>
      <c r="P1248" s="493"/>
      <c r="Q1248" s="491">
        <f>K1248*((L1248*O1248)+(M1248*P1248))</f>
        <v>469.25019984012789</v>
      </c>
    </row>
    <row r="1249" spans="1:17">
      <c r="A1249">
        <v>5213837</v>
      </c>
      <c r="B1249" s="119" t="s">
        <v>438</v>
      </c>
      <c r="C1249" s="120" t="s">
        <v>439</v>
      </c>
      <c r="D1249" s="121">
        <v>1</v>
      </c>
      <c r="E1249" s="128" t="s">
        <v>222</v>
      </c>
      <c r="G1249" s="123">
        <f>VLOOKUP(B1249,'MO - COM DES.'!$A$1:$G$106,6,FALSE)</f>
        <v>20.818100000000001</v>
      </c>
      <c r="J1249" s="124">
        <f>D1249*G1249</f>
        <v>20.818100000000001</v>
      </c>
      <c r="K1249" s="494">
        <f>SUMIF('8. Orçamento Com Des.'!$A$6:$A$146,A1249,'8. Orçamento Com Des.'!$D$6:$D$146)</f>
        <v>200</v>
      </c>
      <c r="L1249" s="492">
        <f>D1249</f>
        <v>1</v>
      </c>
      <c r="M1249" s="492"/>
      <c r="N1249" s="496" t="str">
        <f>B1249</f>
        <v>P9824</v>
      </c>
      <c r="O1249" s="493">
        <f>(G1249/$I$1240)</f>
        <v>1.6641167066346925</v>
      </c>
      <c r="P1249" s="493"/>
      <c r="Q1249" s="491">
        <f>K1249*((L1249*O1249)+(M1249*P1249))</f>
        <v>332.82334132693848</v>
      </c>
    </row>
    <row r="1250" spans="1:17">
      <c r="A1250">
        <v>5213837</v>
      </c>
      <c r="B1250" s="129"/>
      <c r="D1250" s="145" t="s">
        <v>440</v>
      </c>
      <c r="E1250" s="145"/>
      <c r="F1250" s="145"/>
      <c r="G1250" s="145"/>
      <c r="H1250" s="145"/>
      <c r="J1250" s="124">
        <f>J1248+J1249</f>
        <v>50.169700000000006</v>
      </c>
      <c r="K1250" s="494"/>
      <c r="L1250" s="492"/>
      <c r="M1250" s="492"/>
      <c r="N1250" s="496"/>
      <c r="O1250" s="493"/>
      <c r="P1250" s="493"/>
      <c r="Q1250" s="491"/>
    </row>
    <row r="1251" spans="1:17" ht="15.75" thickBot="1">
      <c r="A1251">
        <v>5213837</v>
      </c>
      <c r="B1251" s="125"/>
      <c r="C1251" s="104"/>
      <c r="D1251" s="146" t="s">
        <v>442</v>
      </c>
      <c r="E1251" s="146"/>
      <c r="F1251" s="146"/>
      <c r="G1251" s="146"/>
      <c r="H1251" s="146"/>
      <c r="I1251" s="104"/>
      <c r="J1251" s="130">
        <f>J1246+J1250</f>
        <v>62.033476000000007</v>
      </c>
      <c r="K1251" s="494"/>
      <c r="L1251" s="492"/>
      <c r="M1251" s="492"/>
      <c r="N1251" s="496"/>
      <c r="O1251" s="493"/>
      <c r="P1251" s="493"/>
      <c r="Q1251" s="491"/>
    </row>
    <row r="1252" spans="1:17">
      <c r="A1252">
        <v>5213837</v>
      </c>
      <c r="B1252" s="129"/>
      <c r="D1252" s="145" t="s">
        <v>444</v>
      </c>
      <c r="E1252" s="145"/>
      <c r="F1252" s="145"/>
      <c r="G1252" s="145"/>
      <c r="H1252" s="145"/>
      <c r="J1252" s="131">
        <f>J1251/I1240</f>
        <v>4.9587111111111115</v>
      </c>
      <c r="K1252" s="494"/>
      <c r="L1252" s="492"/>
      <c r="M1252" s="492"/>
      <c r="N1252" s="496"/>
      <c r="O1252" s="493"/>
      <c r="P1252" s="493"/>
      <c r="Q1252" s="491"/>
    </row>
    <row r="1253" spans="1:17">
      <c r="A1253">
        <v>5213837</v>
      </c>
      <c r="B1253" s="129"/>
      <c r="H1253" s="132" t="s">
        <v>445</v>
      </c>
      <c r="J1253" s="133" t="s">
        <v>377</v>
      </c>
      <c r="K1253" s="494"/>
      <c r="L1253" s="492"/>
      <c r="M1253" s="492"/>
      <c r="N1253" s="496"/>
      <c r="O1253" s="493"/>
      <c r="P1253" s="493"/>
      <c r="Q1253" s="491"/>
    </row>
    <row r="1254" spans="1:17" ht="15.75" thickBot="1">
      <c r="A1254">
        <v>5213837</v>
      </c>
      <c r="B1254" s="125"/>
      <c r="C1254" s="104"/>
      <c r="D1254" s="104"/>
      <c r="E1254" s="104"/>
      <c r="F1254" s="104"/>
      <c r="G1254" s="104"/>
      <c r="H1254" s="105" t="s">
        <v>446</v>
      </c>
      <c r="I1254" s="104"/>
      <c r="J1254" s="130" t="s">
        <v>377</v>
      </c>
      <c r="K1254" s="494"/>
      <c r="L1254" s="492"/>
      <c r="M1254" s="492"/>
      <c r="N1254" s="496"/>
      <c r="O1254" s="493"/>
      <c r="P1254" s="493"/>
      <c r="Q1254" s="491"/>
    </row>
    <row r="1255" spans="1:17" ht="15.75" thickBot="1">
      <c r="A1255">
        <v>5213837</v>
      </c>
      <c r="B1255" s="127" t="s">
        <v>447</v>
      </c>
      <c r="C1255" s="104"/>
      <c r="D1255" s="103" t="s">
        <v>212</v>
      </c>
      <c r="E1255" s="103" t="s">
        <v>436</v>
      </c>
      <c r="F1255" s="104"/>
      <c r="G1255" s="103" t="s">
        <v>448</v>
      </c>
      <c r="H1255" s="146" t="s">
        <v>449</v>
      </c>
      <c r="I1255" s="146"/>
      <c r="J1255" s="147"/>
      <c r="K1255" s="494"/>
      <c r="L1255" s="492"/>
      <c r="M1255" s="492"/>
      <c r="N1255" s="496"/>
      <c r="O1255" s="493"/>
      <c r="P1255" s="493"/>
      <c r="Q1255" s="491"/>
    </row>
    <row r="1256" spans="1:17">
      <c r="A1256">
        <v>5213837</v>
      </c>
      <c r="B1256" s="119" t="s">
        <v>801</v>
      </c>
      <c r="C1256" s="120" t="s">
        <v>802</v>
      </c>
      <c r="D1256" s="121">
        <v>4.5500000000000002E-3</v>
      </c>
      <c r="E1256" s="128" t="s">
        <v>335</v>
      </c>
      <c r="G1256" s="123">
        <f>VLOOKUP(B1256,MATERIAL!$A$1:$D$1678,4,FALSE)</f>
        <v>20.6904</v>
      </c>
      <c r="J1256" s="124">
        <f>D1256*G1256</f>
        <v>9.4141320000000001E-2</v>
      </c>
      <c r="K1256" s="494">
        <f>SUMIF('8. Orçamento Com Des.'!$A$6:$A$146,A1256,'8. Orçamento Com Des.'!$D$6:$D$146)</f>
        <v>200</v>
      </c>
      <c r="L1256" s="492">
        <f>D1256</f>
        <v>4.5500000000000002E-3</v>
      </c>
      <c r="M1256" s="492"/>
      <c r="N1256" s="496" t="str">
        <f>B1256</f>
        <v>M1528</v>
      </c>
      <c r="O1256" s="493">
        <f>G1256</f>
        <v>20.6904</v>
      </c>
      <c r="P1256" s="493"/>
      <c r="Q1256" s="491">
        <f>K1256*((L1256*O1256)+(M1256*P1256))</f>
        <v>18.828264000000001</v>
      </c>
    </row>
    <row r="1257" spans="1:17">
      <c r="A1257">
        <v>5213837</v>
      </c>
      <c r="B1257" s="119" t="s">
        <v>803</v>
      </c>
      <c r="C1257" s="120" t="s">
        <v>804</v>
      </c>
      <c r="D1257" s="121">
        <v>1</v>
      </c>
      <c r="E1257" s="128" t="s">
        <v>335</v>
      </c>
      <c r="G1257" s="123">
        <f>VLOOKUP(B1257,MATERIAL!$A$1:$D$1678,4,FALSE)</f>
        <v>178.3818</v>
      </c>
      <c r="J1257" s="124">
        <f>D1257*G1257</f>
        <v>178.3818</v>
      </c>
      <c r="K1257" s="494">
        <f>SUMIF('8. Orçamento Com Des.'!$A$6:$A$146,A1257,'8. Orçamento Com Des.'!$D$6:$D$146)</f>
        <v>200</v>
      </c>
      <c r="L1257" s="492">
        <f>D1257</f>
        <v>1</v>
      </c>
      <c r="M1257" s="492"/>
      <c r="N1257" s="496" t="str">
        <f>B1257</f>
        <v>M0049</v>
      </c>
      <c r="O1257" s="493">
        <f>G1257</f>
        <v>178.3818</v>
      </c>
      <c r="P1257" s="493"/>
      <c r="Q1257" s="491">
        <f>K1257*((L1257*O1257)+(M1257*P1257))</f>
        <v>35676.36</v>
      </c>
    </row>
    <row r="1258" spans="1:17" ht="15.75" thickBot="1">
      <c r="A1258">
        <v>5213837</v>
      </c>
      <c r="B1258" s="125"/>
      <c r="C1258" s="104"/>
      <c r="D1258" s="146" t="s">
        <v>459</v>
      </c>
      <c r="E1258" s="146"/>
      <c r="F1258" s="146"/>
      <c r="G1258" s="146"/>
      <c r="H1258" s="146"/>
      <c r="I1258" s="104"/>
      <c r="J1258" s="126">
        <f>J1256+J1257</f>
        <v>178.47594132</v>
      </c>
      <c r="K1258" s="494"/>
      <c r="L1258" s="492"/>
      <c r="M1258" s="492"/>
      <c r="N1258" s="496"/>
      <c r="O1258" s="493"/>
      <c r="P1258" s="493"/>
      <c r="Q1258" s="491"/>
    </row>
    <row r="1259" spans="1:17" ht="15.75" thickBot="1">
      <c r="A1259">
        <v>5213837</v>
      </c>
      <c r="B1259" s="127" t="s">
        <v>460</v>
      </c>
      <c r="C1259" s="104"/>
      <c r="D1259" s="103" t="s">
        <v>212</v>
      </c>
      <c r="E1259" s="103" t="s">
        <v>436</v>
      </c>
      <c r="F1259" s="104"/>
      <c r="G1259" s="103" t="s">
        <v>449</v>
      </c>
      <c r="H1259" s="146" t="s">
        <v>449</v>
      </c>
      <c r="I1259" s="146"/>
      <c r="J1259" s="147"/>
      <c r="K1259" s="494"/>
      <c r="L1259" s="492"/>
      <c r="M1259" s="492"/>
      <c r="N1259" s="496"/>
      <c r="O1259" s="493"/>
      <c r="P1259" s="493"/>
      <c r="Q1259" s="491"/>
    </row>
    <row r="1260" spans="1:17" ht="15.75" thickBot="1">
      <c r="A1260">
        <v>5213837</v>
      </c>
      <c r="B1260" s="125"/>
      <c r="C1260" s="104"/>
      <c r="D1260" s="146" t="s">
        <v>461</v>
      </c>
      <c r="E1260" s="146"/>
      <c r="F1260" s="146"/>
      <c r="G1260" s="146"/>
      <c r="H1260" s="146"/>
      <c r="I1260" s="104"/>
      <c r="J1260" s="126"/>
      <c r="K1260" s="494"/>
      <c r="L1260" s="492"/>
      <c r="M1260" s="492"/>
      <c r="N1260" s="496"/>
      <c r="O1260" s="493"/>
      <c r="P1260" s="493"/>
      <c r="Q1260" s="491"/>
    </row>
    <row r="1261" spans="1:17" ht="15.75" thickBot="1">
      <c r="A1261">
        <v>5213837</v>
      </c>
      <c r="B1261" s="125"/>
      <c r="C1261" s="104"/>
      <c r="D1261" s="104"/>
      <c r="E1261" s="104"/>
      <c r="F1261" s="104"/>
      <c r="G1261" s="104"/>
      <c r="H1261" s="105" t="s">
        <v>462</v>
      </c>
      <c r="I1261" s="104"/>
      <c r="J1261" s="130">
        <f>J1252+J1258</f>
        <v>183.43465243111112</v>
      </c>
      <c r="K1261" s="494"/>
      <c r="L1261" s="492"/>
      <c r="M1261" s="492"/>
      <c r="N1261" s="496"/>
      <c r="O1261" s="493"/>
      <c r="P1261" s="493"/>
      <c r="Q1261" s="491"/>
    </row>
    <row r="1262" spans="1:17" ht="15.75" thickBot="1">
      <c r="A1262">
        <v>5213837</v>
      </c>
      <c r="B1262" s="127" t="s">
        <v>463</v>
      </c>
      <c r="C1262" s="104"/>
      <c r="D1262" s="103" t="s">
        <v>464</v>
      </c>
      <c r="E1262" s="103" t="s">
        <v>212</v>
      </c>
      <c r="F1262" s="103" t="s">
        <v>436</v>
      </c>
      <c r="G1262" s="104"/>
      <c r="H1262" s="103" t="s">
        <v>449</v>
      </c>
      <c r="I1262" s="146" t="s">
        <v>449</v>
      </c>
      <c r="J1262" s="147"/>
      <c r="K1262" s="494"/>
      <c r="L1262" s="492"/>
      <c r="M1262" s="492"/>
      <c r="N1262" s="496"/>
      <c r="O1262" s="493"/>
      <c r="P1262" s="493"/>
      <c r="Q1262" s="491"/>
    </row>
    <row r="1263" spans="1:17" ht="28.5">
      <c r="A1263">
        <v>5213837</v>
      </c>
      <c r="B1263" s="119" t="s">
        <v>803</v>
      </c>
      <c r="C1263" s="120" t="s">
        <v>805</v>
      </c>
      <c r="D1263" s="128">
        <v>5914655</v>
      </c>
      <c r="E1263" s="121">
        <v>3.2000000000000002E-3</v>
      </c>
      <c r="F1263" s="128" t="s">
        <v>466</v>
      </c>
      <c r="H1263" s="123">
        <f>VLOOKUP(D1263,'SICRO 04.25'!$A$1:$D$6492,4,FALSE)</f>
        <v>32.659999999999997</v>
      </c>
      <c r="J1263" s="124">
        <f>E1263*H1263</f>
        <v>0.10451199999999999</v>
      </c>
      <c r="K1263" s="494">
        <f>SUMIF('8. Orçamento Com Des.'!$A$6:$A$146,A1263,'8. Orçamento Com Des.'!$D$6:$D$146)</f>
        <v>200</v>
      </c>
      <c r="L1263" s="492">
        <f>E1263</f>
        <v>3.2000000000000002E-3</v>
      </c>
      <c r="M1263" s="492"/>
      <c r="N1263" s="496">
        <f>D1263</f>
        <v>5914655</v>
      </c>
      <c r="O1263" s="493">
        <f>H1263</f>
        <v>32.659999999999997</v>
      </c>
      <c r="P1263" s="493"/>
      <c r="Q1263" s="491">
        <f>K1263*((L1263*O1263)+(M1263*P1263))</f>
        <v>20.9024</v>
      </c>
    </row>
    <row r="1264" spans="1:17" ht="15.75" thickBot="1">
      <c r="A1264">
        <v>5213837</v>
      </c>
      <c r="B1264" s="125"/>
      <c r="C1264" s="104"/>
      <c r="D1264" s="146" t="s">
        <v>468</v>
      </c>
      <c r="E1264" s="146"/>
      <c r="F1264" s="146"/>
      <c r="G1264" s="146"/>
      <c r="H1264" s="146"/>
      <c r="I1264" s="104"/>
      <c r="J1264" s="130">
        <f>J1263</f>
        <v>0.10451199999999999</v>
      </c>
      <c r="K1264" s="494"/>
      <c r="L1264" s="492"/>
      <c r="M1264" s="492"/>
      <c r="N1264" s="496"/>
      <c r="O1264" s="493"/>
      <c r="P1264" s="493"/>
      <c r="Q1264" s="491"/>
    </row>
    <row r="1265" spans="1:18" ht="15.75" thickBot="1">
      <c r="A1265">
        <v>5213837</v>
      </c>
      <c r="B1265" s="148" t="s">
        <v>469</v>
      </c>
      <c r="C1265" s="146"/>
      <c r="D1265" s="146" t="s">
        <v>212</v>
      </c>
      <c r="E1265" s="146" t="s">
        <v>436</v>
      </c>
      <c r="F1265" s="146" t="s">
        <v>470</v>
      </c>
      <c r="G1265" s="146"/>
      <c r="H1265" s="146"/>
      <c r="J1265" s="147" t="s">
        <v>449</v>
      </c>
      <c r="K1265" s="494"/>
      <c r="L1265" s="492"/>
      <c r="M1265" s="492"/>
      <c r="N1265" s="496"/>
      <c r="O1265" s="493"/>
      <c r="P1265" s="493"/>
      <c r="Q1265" s="491"/>
    </row>
    <row r="1266" spans="1:18" ht="15.75" thickBot="1">
      <c r="A1266">
        <v>5213837</v>
      </c>
      <c r="B1266" s="148"/>
      <c r="C1266" s="146"/>
      <c r="D1266" s="146"/>
      <c r="E1266" s="146"/>
      <c r="F1266" s="103" t="s">
        <v>471</v>
      </c>
      <c r="G1266" s="103" t="s">
        <v>472</v>
      </c>
      <c r="H1266" s="103" t="s">
        <v>473</v>
      </c>
      <c r="I1266" s="104"/>
      <c r="J1266" s="147"/>
      <c r="K1266" s="494"/>
      <c r="L1266" s="492"/>
      <c r="M1266" s="492"/>
      <c r="N1266" s="496"/>
      <c r="O1266" s="493"/>
      <c r="P1266" s="493"/>
      <c r="Q1266" s="491"/>
    </row>
    <row r="1267" spans="1:18" ht="28.5">
      <c r="A1267">
        <v>5213837</v>
      </c>
      <c r="B1267" s="119" t="s">
        <v>803</v>
      </c>
      <c r="C1267" s="120" t="s">
        <v>805</v>
      </c>
      <c r="D1267" s="121">
        <v>1.541E-2</v>
      </c>
      <c r="E1267" s="128" t="s">
        <v>228</v>
      </c>
      <c r="F1267" s="128" t="s">
        <v>477</v>
      </c>
      <c r="G1267" s="128" t="s">
        <v>478</v>
      </c>
      <c r="H1267" s="128" t="s">
        <v>479</v>
      </c>
      <c r="J1267" s="111"/>
      <c r="K1267" s="494">
        <f>SUMIF('8. Orçamento Com Des.'!$A$6:$A$146,A1267,'8. Orçamento Com Des.'!$D$6:$D$146)</f>
        <v>200</v>
      </c>
      <c r="L1267" s="168">
        <f>D1267*'3. DMT'!$V$2</f>
        <v>2.5426500000000001</v>
      </c>
      <c r="M1267" s="168">
        <f>K1267*L1267</f>
        <v>508.53000000000003</v>
      </c>
      <c r="N1267" s="496" t="str">
        <f>H1267</f>
        <v>5914479</v>
      </c>
      <c r="O1267" s="493">
        <f>W53</f>
        <v>0.71055406565114776</v>
      </c>
      <c r="P1267" s="493"/>
      <c r="Q1267" s="491"/>
    </row>
    <row r="1268" spans="1:18">
      <c r="A1268">
        <v>5213837</v>
      </c>
      <c r="B1268" s="129"/>
      <c r="D1268" s="145" t="s">
        <v>480</v>
      </c>
      <c r="E1268" s="145"/>
      <c r="F1268" s="145"/>
      <c r="G1268" s="145"/>
      <c r="H1268" s="145"/>
      <c r="J1268" s="111"/>
      <c r="K1268" s="494"/>
      <c r="L1268" s="492"/>
      <c r="M1268" s="492"/>
      <c r="N1268" s="496"/>
      <c r="O1268" s="493"/>
      <c r="P1268" s="493"/>
      <c r="Q1268" s="491"/>
    </row>
    <row r="1269" spans="1:18" ht="15.75" thickBot="1">
      <c r="A1269">
        <v>5213837</v>
      </c>
      <c r="B1269" s="125"/>
      <c r="C1269" s="104"/>
      <c r="D1269" s="104"/>
      <c r="E1269" s="104"/>
      <c r="F1269" s="146" t="s">
        <v>481</v>
      </c>
      <c r="G1269" s="146"/>
      <c r="H1269" s="146"/>
      <c r="I1269" s="104"/>
      <c r="J1269" s="134">
        <f>J1261+J1264</f>
        <v>183.53916443111112</v>
      </c>
      <c r="K1269" s="178"/>
      <c r="L1269" s="179"/>
      <c r="M1269" s="179"/>
      <c r="N1269" s="179"/>
      <c r="O1269" s="179"/>
      <c r="P1269" s="180"/>
      <c r="R1269" s="177">
        <f>ROUND((SUM(Q1244:Q1267)/K1244),2)</f>
        <v>183.54</v>
      </c>
    </row>
    <row r="1270" spans="1:18" ht="15.75" thickBot="1">
      <c r="A1270" s="157"/>
      <c r="B1270" s="157"/>
      <c r="C1270" s="157"/>
      <c r="D1270" s="157"/>
      <c r="E1270" s="157"/>
      <c r="F1270" s="157"/>
      <c r="G1270" s="157"/>
      <c r="H1270" s="157"/>
      <c r="I1270" s="157"/>
      <c r="J1270" s="157"/>
      <c r="R1270" s="101">
        <f>SUM(Q1244:Q1268)</f>
        <v>36707.832886222219</v>
      </c>
    </row>
    <row r="1271" spans="1:18" ht="16.5" customHeight="1" thickBot="1">
      <c r="B1271" s="106" t="s">
        <v>395</v>
      </c>
      <c r="C1271" s="107"/>
      <c r="D1271" s="107"/>
      <c r="E1271" s="107"/>
      <c r="F1271" s="107"/>
      <c r="G1271" s="107"/>
      <c r="H1271" s="107"/>
      <c r="I1271" s="107"/>
      <c r="J1271" s="108" t="s">
        <v>396</v>
      </c>
    </row>
    <row r="1272" spans="1:18" ht="19.5" thickTop="1" thickBot="1">
      <c r="B1272" s="109" t="s">
        <v>397</v>
      </c>
      <c r="E1272" s="110" t="s">
        <v>398</v>
      </c>
      <c r="J1272" s="111"/>
    </row>
    <row r="1273" spans="1:18" ht="15.75">
      <c r="B1273" s="373" t="s">
        <v>400</v>
      </c>
      <c r="C1273" s="159"/>
      <c r="D1273" s="159"/>
      <c r="E1273" s="402">
        <v>45748</v>
      </c>
      <c r="F1273" s="159"/>
      <c r="G1273" s="159"/>
      <c r="H1273" s="374" t="s">
        <v>401</v>
      </c>
      <c r="I1273" s="375">
        <v>1</v>
      </c>
      <c r="J1273" s="376" t="s">
        <v>344</v>
      </c>
    </row>
    <row r="1274" spans="1:18" ht="16.5" customHeight="1" thickBot="1">
      <c r="A1274">
        <v>5213835</v>
      </c>
      <c r="B1274" s="116" t="s">
        <v>806</v>
      </c>
      <c r="C1274" s="149" t="s">
        <v>807</v>
      </c>
      <c r="D1274" s="149"/>
      <c r="E1274" s="149"/>
      <c r="F1274" s="149"/>
      <c r="G1274" s="149"/>
      <c r="H1274" s="149"/>
      <c r="I1274" s="150" t="s">
        <v>404</v>
      </c>
      <c r="J1274" s="151"/>
    </row>
    <row r="1275" spans="1:18" ht="15.75" thickBot="1">
      <c r="A1275">
        <v>5213835</v>
      </c>
      <c r="B1275" s="148" t="s">
        <v>405</v>
      </c>
      <c r="C1275" s="146"/>
      <c r="D1275" s="146" t="s">
        <v>212</v>
      </c>
      <c r="E1275" s="146" t="s">
        <v>406</v>
      </c>
      <c r="F1275" s="146"/>
      <c r="G1275" s="146" t="s">
        <v>407</v>
      </c>
      <c r="H1275" s="146"/>
      <c r="J1275" s="117" t="s">
        <v>408</v>
      </c>
      <c r="K1275" s="589" t="s">
        <v>276</v>
      </c>
      <c r="L1275" s="590"/>
      <c r="M1275" s="591"/>
      <c r="N1275" s="592" t="s">
        <v>409</v>
      </c>
      <c r="O1275" s="594" t="s">
        <v>410</v>
      </c>
      <c r="P1275" s="595"/>
      <c r="Q1275" s="598" t="s">
        <v>411</v>
      </c>
    </row>
    <row r="1276" spans="1:18" ht="15.75" thickBot="1">
      <c r="A1276">
        <v>5213835</v>
      </c>
      <c r="B1276" s="148"/>
      <c r="C1276" s="146"/>
      <c r="D1276" s="146"/>
      <c r="E1276" s="103" t="s">
        <v>412</v>
      </c>
      <c r="F1276" s="103" t="s">
        <v>413</v>
      </c>
      <c r="G1276" s="103" t="s">
        <v>414</v>
      </c>
      <c r="H1276" s="103" t="s">
        <v>415</v>
      </c>
      <c r="I1276" s="104"/>
      <c r="J1276" s="118" t="s">
        <v>416</v>
      </c>
      <c r="K1276" s="172" t="s">
        <v>417</v>
      </c>
      <c r="L1276" s="600" t="s">
        <v>418</v>
      </c>
      <c r="M1276" s="601"/>
      <c r="N1276" s="593"/>
      <c r="O1276" s="596"/>
      <c r="P1276" s="597"/>
      <c r="Q1276" s="599"/>
    </row>
    <row r="1277" spans="1:18" ht="15.75" thickBot="1">
      <c r="A1277">
        <v>5213835</v>
      </c>
      <c r="B1277" s="125"/>
      <c r="C1277" s="104"/>
      <c r="D1277" s="104"/>
      <c r="E1277" s="104"/>
      <c r="F1277" s="104"/>
      <c r="G1277" s="104"/>
      <c r="H1277" s="105" t="s">
        <v>433</v>
      </c>
      <c r="I1277" s="104"/>
      <c r="J1277" s="126"/>
      <c r="K1277" s="494">
        <f>SUMIF('8. Orçamento Com Des.'!$A$6:$A$146,A1277,'8. Orçamento Com Des.'!$D$6:$D$146)</f>
        <v>1000</v>
      </c>
      <c r="L1277" s="492"/>
      <c r="M1277" s="492"/>
      <c r="N1277" s="496"/>
      <c r="O1277" s="493"/>
      <c r="P1277" s="493"/>
      <c r="Q1277" s="491"/>
    </row>
    <row r="1278" spans="1:18" ht="15.75" thickBot="1">
      <c r="A1278">
        <v>5213835</v>
      </c>
      <c r="B1278" s="127" t="s">
        <v>435</v>
      </c>
      <c r="C1278" s="104"/>
      <c r="D1278" s="103" t="s">
        <v>212</v>
      </c>
      <c r="E1278" s="103" t="s">
        <v>436</v>
      </c>
      <c r="F1278" s="104"/>
      <c r="G1278" s="103" t="s">
        <v>407</v>
      </c>
      <c r="H1278" s="146" t="s">
        <v>437</v>
      </c>
      <c r="I1278" s="146"/>
      <c r="J1278" s="147"/>
      <c r="K1278" s="494">
        <f>SUMIF('8. Orçamento Com Des.'!$A$6:$A$146,A1278,'8. Orçamento Com Des.'!$D$6:$D$146)</f>
        <v>1000</v>
      </c>
      <c r="L1278" s="492"/>
      <c r="M1278" s="492"/>
      <c r="N1278" s="496"/>
      <c r="O1278" s="493"/>
      <c r="P1278" s="493"/>
      <c r="Q1278" s="491"/>
    </row>
    <row r="1279" spans="1:18">
      <c r="A1279">
        <v>5213835</v>
      </c>
      <c r="B1279" s="129"/>
      <c r="D1279" s="145" t="s">
        <v>440</v>
      </c>
      <c r="E1279" s="145"/>
      <c r="F1279" s="145"/>
      <c r="G1279" s="145"/>
      <c r="H1279" s="145"/>
      <c r="J1279" s="124"/>
      <c r="K1279" s="494">
        <f>SUMIF('8. Orçamento Com Des.'!$A$6:$A$146,A1279,'8. Orçamento Com Des.'!$D$6:$D$146)</f>
        <v>1000</v>
      </c>
      <c r="L1279" s="492"/>
      <c r="M1279" s="492"/>
      <c r="N1279" s="496"/>
      <c r="O1279" s="493"/>
      <c r="P1279" s="493"/>
      <c r="Q1279" s="491"/>
    </row>
    <row r="1280" spans="1:18" ht="15.75" thickBot="1">
      <c r="A1280">
        <v>5213835</v>
      </c>
      <c r="B1280" s="125"/>
      <c r="C1280" s="104"/>
      <c r="D1280" s="146" t="s">
        <v>442</v>
      </c>
      <c r="E1280" s="146"/>
      <c r="F1280" s="146"/>
      <c r="G1280" s="146"/>
      <c r="H1280" s="146"/>
      <c r="I1280" s="104"/>
      <c r="J1280" s="130"/>
      <c r="K1280" s="494">
        <f>SUMIF('8. Orçamento Com Des.'!$A$6:$A$146,A1280,'8. Orçamento Com Des.'!$D$6:$D$146)</f>
        <v>1000</v>
      </c>
      <c r="L1280" s="492"/>
      <c r="M1280" s="492"/>
      <c r="N1280" s="496"/>
      <c r="O1280" s="493"/>
      <c r="P1280" s="493"/>
      <c r="Q1280" s="491"/>
    </row>
    <row r="1281" spans="1:17">
      <c r="A1281">
        <v>5213835</v>
      </c>
      <c r="B1281" s="129"/>
      <c r="D1281" s="145" t="s">
        <v>444</v>
      </c>
      <c r="E1281" s="145"/>
      <c r="F1281" s="145"/>
      <c r="G1281" s="145"/>
      <c r="H1281" s="145"/>
      <c r="J1281" s="131"/>
      <c r="K1281" s="494">
        <f>SUMIF('8. Orçamento Com Des.'!$A$6:$A$146,A1281,'8. Orçamento Com Des.'!$D$6:$D$146)</f>
        <v>1000</v>
      </c>
      <c r="L1281" s="492"/>
      <c r="M1281" s="492"/>
      <c r="N1281" s="496"/>
      <c r="O1281" s="493"/>
      <c r="P1281" s="493"/>
      <c r="Q1281" s="491"/>
    </row>
    <row r="1282" spans="1:17">
      <c r="A1282">
        <v>5213835</v>
      </c>
      <c r="B1282" s="129"/>
      <c r="H1282" s="132" t="s">
        <v>445</v>
      </c>
      <c r="J1282" s="133" t="s">
        <v>377</v>
      </c>
      <c r="K1282" s="494">
        <f>SUMIF('8. Orçamento Com Des.'!$A$6:$A$146,A1282,'8. Orçamento Com Des.'!$D$6:$D$146)</f>
        <v>1000</v>
      </c>
      <c r="L1282" s="492"/>
      <c r="M1282" s="492"/>
      <c r="N1282" s="496"/>
      <c r="O1282" s="493"/>
      <c r="P1282" s="493"/>
      <c r="Q1282" s="491"/>
    </row>
    <row r="1283" spans="1:17" ht="15.75" thickBot="1">
      <c r="A1283">
        <v>5213835</v>
      </c>
      <c r="B1283" s="125"/>
      <c r="C1283" s="104"/>
      <c r="D1283" s="104"/>
      <c r="E1283" s="104"/>
      <c r="F1283" s="104"/>
      <c r="G1283" s="104"/>
      <c r="H1283" s="105" t="s">
        <v>446</v>
      </c>
      <c r="I1283" s="104"/>
      <c r="J1283" s="130" t="s">
        <v>377</v>
      </c>
      <c r="K1283" s="494">
        <f>SUMIF('8. Orçamento Com Des.'!$A$6:$A$146,A1283,'8. Orçamento Com Des.'!$D$6:$D$146)</f>
        <v>1000</v>
      </c>
      <c r="L1283" s="492"/>
      <c r="M1283" s="492"/>
      <c r="N1283" s="496"/>
      <c r="O1283" s="493"/>
      <c r="P1283" s="493"/>
      <c r="Q1283" s="491"/>
    </row>
    <row r="1284" spans="1:17" ht="15.75" thickBot="1">
      <c r="A1284">
        <v>5213835</v>
      </c>
      <c r="B1284" s="127" t="s">
        <v>447</v>
      </c>
      <c r="C1284" s="104"/>
      <c r="D1284" s="103" t="s">
        <v>212</v>
      </c>
      <c r="E1284" s="103" t="s">
        <v>436</v>
      </c>
      <c r="F1284" s="104"/>
      <c r="G1284" s="103" t="s">
        <v>448</v>
      </c>
      <c r="H1284" s="146" t="s">
        <v>449</v>
      </c>
      <c r="I1284" s="146"/>
      <c r="J1284" s="147"/>
      <c r="K1284" s="494">
        <f>SUMIF('8. Orçamento Com Des.'!$A$6:$A$146,A1284,'8. Orçamento Com Des.'!$D$6:$D$146)</f>
        <v>1000</v>
      </c>
      <c r="L1284" s="492"/>
      <c r="M1284" s="492"/>
      <c r="N1284" s="496"/>
      <c r="O1284" s="493"/>
      <c r="P1284" s="493"/>
      <c r="Q1284" s="491"/>
    </row>
    <row r="1285" spans="1:17">
      <c r="A1285">
        <v>5213835</v>
      </c>
      <c r="B1285" s="119" t="s">
        <v>808</v>
      </c>
      <c r="C1285" s="120" t="s">
        <v>809</v>
      </c>
      <c r="D1285" s="121">
        <v>6.6699999999999997E-3</v>
      </c>
      <c r="E1285" s="128" t="s">
        <v>335</v>
      </c>
      <c r="G1285" s="123">
        <v>94.008300000000006</v>
      </c>
      <c r="J1285" s="124">
        <f>D1285*G1285</f>
        <v>0.62703536100000001</v>
      </c>
      <c r="K1285" s="494">
        <f>SUMIF('8. Orçamento Com Des.'!$A$6:$A$146,A1285,'8. Orçamento Com Des.'!$D$6:$D$146)</f>
        <v>1000</v>
      </c>
      <c r="L1285" s="492">
        <f>D1285</f>
        <v>6.6699999999999997E-3</v>
      </c>
      <c r="M1285" s="492"/>
      <c r="N1285" s="496" t="str">
        <f>B1285</f>
        <v>M0047</v>
      </c>
      <c r="O1285" s="493">
        <f>G1285</f>
        <v>94.008300000000006</v>
      </c>
      <c r="P1285" s="493"/>
      <c r="Q1285" s="491">
        <f>K1285*((L1285*O1285)+(M1285*P1285))</f>
        <v>627.03536099999997</v>
      </c>
    </row>
    <row r="1286" spans="1:17" ht="15.75" thickBot="1">
      <c r="A1286">
        <v>5213835</v>
      </c>
      <c r="B1286" s="125"/>
      <c r="C1286" s="104"/>
      <c r="D1286" s="146" t="s">
        <v>459</v>
      </c>
      <c r="E1286" s="146"/>
      <c r="F1286" s="146"/>
      <c r="G1286" s="146"/>
      <c r="H1286" s="146"/>
      <c r="I1286" s="104"/>
      <c r="J1286" s="126">
        <f>J1285</f>
        <v>0.62703536100000001</v>
      </c>
      <c r="K1286" s="494">
        <f>SUMIF('8. Orçamento Com Des.'!$A$6:$A$146,A1286,'8. Orçamento Com Des.'!$D$6:$D$146)</f>
        <v>1000</v>
      </c>
      <c r="L1286" s="492"/>
      <c r="M1286" s="492"/>
      <c r="N1286" s="496"/>
      <c r="O1286" s="493"/>
      <c r="P1286" s="493"/>
      <c r="Q1286" s="491"/>
    </row>
    <row r="1287" spans="1:17" ht="15.75" thickBot="1">
      <c r="A1287">
        <v>5213835</v>
      </c>
      <c r="B1287" s="127" t="s">
        <v>460</v>
      </c>
      <c r="C1287" s="104"/>
      <c r="D1287" s="103" t="s">
        <v>212</v>
      </c>
      <c r="E1287" s="103" t="s">
        <v>436</v>
      </c>
      <c r="F1287" s="104"/>
      <c r="G1287" s="103" t="s">
        <v>449</v>
      </c>
      <c r="H1287" s="146" t="s">
        <v>449</v>
      </c>
      <c r="I1287" s="146"/>
      <c r="J1287" s="147"/>
      <c r="K1287" s="494">
        <f>SUMIF('8. Orçamento Com Des.'!$A$6:$A$146,A1287,'8. Orçamento Com Des.'!$D$6:$D$146)</f>
        <v>1000</v>
      </c>
      <c r="L1287" s="492"/>
      <c r="M1287" s="492"/>
      <c r="N1287" s="496"/>
      <c r="O1287" s="493"/>
      <c r="P1287" s="493"/>
      <c r="Q1287" s="491"/>
    </row>
    <row r="1288" spans="1:17" ht="15.75" thickBot="1">
      <c r="A1288">
        <v>5213835</v>
      </c>
      <c r="B1288" s="125"/>
      <c r="C1288" s="104"/>
      <c r="D1288" s="146" t="s">
        <v>461</v>
      </c>
      <c r="E1288" s="146"/>
      <c r="F1288" s="146"/>
      <c r="G1288" s="146"/>
      <c r="H1288" s="146"/>
      <c r="I1288" s="104"/>
      <c r="J1288" s="126"/>
      <c r="K1288" s="494">
        <f>SUMIF('8. Orçamento Com Des.'!$A$6:$A$146,A1288,'8. Orçamento Com Des.'!$D$6:$D$146)</f>
        <v>1000</v>
      </c>
      <c r="L1288" s="492"/>
      <c r="M1288" s="492"/>
      <c r="N1288" s="496"/>
      <c r="O1288" s="493"/>
      <c r="P1288" s="493"/>
      <c r="Q1288" s="491"/>
    </row>
    <row r="1289" spans="1:17" ht="15.75" thickBot="1">
      <c r="A1289">
        <v>5213835</v>
      </c>
      <c r="B1289" s="125"/>
      <c r="C1289" s="104"/>
      <c r="D1289" s="104"/>
      <c r="E1289" s="104"/>
      <c r="F1289" s="104"/>
      <c r="G1289" s="104"/>
      <c r="H1289" s="105" t="s">
        <v>462</v>
      </c>
      <c r="I1289" s="104"/>
      <c r="J1289" s="130">
        <f>J1286</f>
        <v>0.62703536100000001</v>
      </c>
      <c r="K1289" s="494">
        <f>SUMIF('8. Orçamento Com Des.'!$A$6:$A$146,A1289,'8. Orçamento Com Des.'!$D$6:$D$146)</f>
        <v>1000</v>
      </c>
      <c r="L1289" s="492"/>
      <c r="M1289" s="492"/>
      <c r="N1289" s="496"/>
      <c r="O1289" s="493"/>
      <c r="P1289" s="493"/>
      <c r="Q1289" s="491"/>
    </row>
    <row r="1290" spans="1:17" ht="15.75" thickBot="1">
      <c r="A1290">
        <v>5213835</v>
      </c>
      <c r="B1290" s="127" t="s">
        <v>463</v>
      </c>
      <c r="C1290" s="104"/>
      <c r="D1290" s="103" t="s">
        <v>464</v>
      </c>
      <c r="E1290" s="103" t="s">
        <v>212</v>
      </c>
      <c r="F1290" s="103" t="s">
        <v>436</v>
      </c>
      <c r="G1290" s="104"/>
      <c r="H1290" s="103" t="s">
        <v>449</v>
      </c>
      <c r="I1290" s="146" t="s">
        <v>449</v>
      </c>
      <c r="J1290" s="147"/>
      <c r="K1290" s="494">
        <f>SUMIF('8. Orçamento Com Des.'!$A$6:$A$146,A1290,'8. Orçamento Com Des.'!$D$6:$D$146)</f>
        <v>1000</v>
      </c>
      <c r="L1290" s="492"/>
      <c r="M1290" s="492"/>
      <c r="N1290" s="496"/>
      <c r="O1290" s="493"/>
      <c r="P1290" s="493"/>
      <c r="Q1290" s="491"/>
    </row>
    <row r="1291" spans="1:17">
      <c r="A1291">
        <v>5213835</v>
      </c>
      <c r="B1291" s="119" t="s">
        <v>808</v>
      </c>
      <c r="C1291" s="120" t="s">
        <v>810</v>
      </c>
      <c r="D1291" s="128">
        <v>5914655</v>
      </c>
      <c r="E1291" s="121">
        <v>4.0000000000000001E-3</v>
      </c>
      <c r="F1291" s="128" t="s">
        <v>466</v>
      </c>
      <c r="H1291" s="123">
        <f>VLOOKUP(D1291,'SICRO 04.25'!$A$1:$D$6492,4,FALSE)</f>
        <v>32.659999999999997</v>
      </c>
      <c r="J1291" s="124">
        <f>E1291*H1291</f>
        <v>0.13063999999999998</v>
      </c>
      <c r="K1291" s="494">
        <f>SUMIF('8. Orçamento Com Des.'!$A$6:$A$146,A1291,'8. Orçamento Com Des.'!$D$6:$D$146)</f>
        <v>1000</v>
      </c>
      <c r="L1291" s="492">
        <f>E1291</f>
        <v>4.0000000000000001E-3</v>
      </c>
      <c r="M1291" s="492"/>
      <c r="N1291" s="496">
        <f>D1291</f>
        <v>5914655</v>
      </c>
      <c r="O1291" s="493">
        <f>H1291</f>
        <v>32.659999999999997</v>
      </c>
      <c r="P1291" s="493"/>
      <c r="Q1291" s="491">
        <f>K1291*((L1291*O1291)+(M1291*P1291))</f>
        <v>130.63999999999999</v>
      </c>
    </row>
    <row r="1292" spans="1:17" ht="15.75" thickBot="1">
      <c r="A1292">
        <v>5213835</v>
      </c>
      <c r="B1292" s="125"/>
      <c r="C1292" s="104"/>
      <c r="D1292" s="146" t="s">
        <v>468</v>
      </c>
      <c r="E1292" s="146"/>
      <c r="F1292" s="146"/>
      <c r="G1292" s="146"/>
      <c r="H1292" s="146"/>
      <c r="I1292" s="104"/>
      <c r="J1292" s="130">
        <f>J1291</f>
        <v>0.13063999999999998</v>
      </c>
      <c r="K1292" s="494">
        <f>SUMIF('8. Orçamento Com Des.'!$A$6:$A$146,A1292,'8. Orçamento Com Des.'!$D$6:$D$146)</f>
        <v>1000</v>
      </c>
      <c r="L1292" s="492"/>
      <c r="M1292" s="492"/>
      <c r="N1292" s="496"/>
      <c r="O1292" s="493"/>
      <c r="P1292" s="493"/>
      <c r="Q1292" s="491"/>
    </row>
    <row r="1293" spans="1:17" ht="15.75" thickBot="1">
      <c r="A1293">
        <v>5213835</v>
      </c>
      <c r="B1293" s="148" t="s">
        <v>469</v>
      </c>
      <c r="C1293" s="146"/>
      <c r="D1293" s="146" t="s">
        <v>212</v>
      </c>
      <c r="E1293" s="146" t="s">
        <v>436</v>
      </c>
      <c r="F1293" s="146" t="s">
        <v>470</v>
      </c>
      <c r="G1293" s="146"/>
      <c r="H1293" s="146"/>
      <c r="J1293" s="147" t="s">
        <v>449</v>
      </c>
      <c r="K1293" s="494">
        <f>SUMIF('8. Orçamento Com Des.'!$A$6:$A$146,A1293,'8. Orçamento Com Des.'!$D$6:$D$146)</f>
        <v>1000</v>
      </c>
      <c r="L1293" s="492"/>
      <c r="M1293" s="492"/>
      <c r="N1293" s="496"/>
      <c r="O1293" s="493"/>
      <c r="P1293" s="493"/>
      <c r="Q1293" s="491"/>
    </row>
    <row r="1294" spans="1:17" ht="15.75" thickBot="1">
      <c r="A1294">
        <v>5213835</v>
      </c>
      <c r="B1294" s="148"/>
      <c r="C1294" s="146"/>
      <c r="D1294" s="146"/>
      <c r="E1294" s="146"/>
      <c r="F1294" s="103" t="s">
        <v>471</v>
      </c>
      <c r="G1294" s="103" t="s">
        <v>472</v>
      </c>
      <c r="H1294" s="103" t="s">
        <v>473</v>
      </c>
      <c r="I1294" s="104"/>
      <c r="J1294" s="147"/>
      <c r="K1294" s="494">
        <f>SUMIF('8. Orçamento Com Des.'!$A$6:$A$146,A1294,'8. Orçamento Com Des.'!$D$6:$D$146)</f>
        <v>1000</v>
      </c>
      <c r="L1294" s="492"/>
      <c r="M1294" s="492"/>
      <c r="N1294" s="496"/>
      <c r="O1294" s="493"/>
      <c r="P1294" s="493"/>
      <c r="Q1294" s="491"/>
    </row>
    <row r="1295" spans="1:17">
      <c r="A1295">
        <v>5213835</v>
      </c>
      <c r="B1295" s="119" t="s">
        <v>808</v>
      </c>
      <c r="C1295" s="120" t="s">
        <v>810</v>
      </c>
      <c r="D1295" s="121">
        <v>6.5700000000000003E-3</v>
      </c>
      <c r="E1295" s="128" t="s">
        <v>228</v>
      </c>
      <c r="F1295" s="128" t="s">
        <v>477</v>
      </c>
      <c r="G1295" s="128" t="s">
        <v>478</v>
      </c>
      <c r="H1295" s="128" t="s">
        <v>479</v>
      </c>
      <c r="J1295" s="111"/>
      <c r="K1295" s="494">
        <f>SUMIF('8. Orçamento Com Des.'!$A$6:$A$146,A1295,'8. Orçamento Com Des.'!$D$6:$D$146)</f>
        <v>1000</v>
      </c>
      <c r="L1295" s="168">
        <f>D1295*'3. DMT'!$V$2</f>
        <v>1.08405</v>
      </c>
      <c r="M1295" s="168">
        <f>K1295*L1295</f>
        <v>1084.05</v>
      </c>
      <c r="N1295" s="496" t="str">
        <f>H1295</f>
        <v>5914479</v>
      </c>
      <c r="O1295" s="493">
        <f>W53</f>
        <v>0.71055406565114776</v>
      </c>
      <c r="P1295" s="493"/>
      <c r="Q1295" s="491"/>
    </row>
    <row r="1296" spans="1:17">
      <c r="A1296">
        <v>5213835</v>
      </c>
      <c r="B1296" s="129"/>
      <c r="D1296" s="145" t="s">
        <v>480</v>
      </c>
      <c r="E1296" s="145"/>
      <c r="F1296" s="145"/>
      <c r="G1296" s="145"/>
      <c r="H1296" s="145"/>
      <c r="J1296" s="111"/>
      <c r="K1296" s="494">
        <f>SUMIF('8. Orçamento Com Des.'!$A$6:$A$146,A1296,'8. Orçamento Com Des.'!$D$6:$D$146)</f>
        <v>1000</v>
      </c>
      <c r="L1296" s="492"/>
      <c r="M1296" s="492"/>
      <c r="N1296" s="496"/>
      <c r="O1296" s="493"/>
      <c r="P1296" s="493"/>
      <c r="Q1296" s="491"/>
    </row>
    <row r="1297" spans="1:18" ht="15.75" thickBot="1">
      <c r="A1297">
        <v>5213835</v>
      </c>
      <c r="B1297" s="125"/>
      <c r="C1297" s="104"/>
      <c r="D1297" s="104"/>
      <c r="E1297" s="104"/>
      <c r="F1297" s="146" t="s">
        <v>481</v>
      </c>
      <c r="G1297" s="146"/>
      <c r="H1297" s="146"/>
      <c r="I1297" s="104"/>
      <c r="J1297" s="134">
        <f>J1289+J1292</f>
        <v>0.75767536099999999</v>
      </c>
      <c r="K1297" s="178"/>
      <c r="L1297" s="179"/>
      <c r="M1297" s="179"/>
      <c r="N1297" s="179"/>
      <c r="O1297" s="179"/>
      <c r="P1297" s="180"/>
      <c r="R1297" s="177">
        <f>ROUND((SUM(Q1277:Q1295)/K1277),2)</f>
        <v>0.76</v>
      </c>
    </row>
    <row r="1298" spans="1:18" ht="15.75" thickBot="1">
      <c r="A1298" s="157"/>
      <c r="B1298" s="157"/>
      <c r="C1298" s="157"/>
      <c r="D1298" s="157"/>
      <c r="E1298" s="157"/>
      <c r="F1298" s="157"/>
      <c r="G1298" s="157"/>
      <c r="H1298" s="157"/>
      <c r="I1298" s="157"/>
      <c r="J1298" s="157"/>
      <c r="R1298" s="101">
        <f>SUM(Q1277:Q1296)</f>
        <v>757.67536099999995</v>
      </c>
    </row>
    <row r="1299" spans="1:18" ht="23.25" thickBot="1">
      <c r="B1299" s="106" t="s">
        <v>395</v>
      </c>
      <c r="C1299" s="107"/>
      <c r="D1299" s="107"/>
      <c r="E1299" s="107"/>
      <c r="F1299" s="107"/>
      <c r="G1299" s="107"/>
      <c r="H1299" s="107"/>
      <c r="I1299" s="107"/>
      <c r="J1299" s="108" t="s">
        <v>396</v>
      </c>
    </row>
    <row r="1300" spans="1:18" ht="19.5" thickTop="1" thickBot="1">
      <c r="B1300" s="109" t="s">
        <v>397</v>
      </c>
      <c r="E1300" s="110" t="s">
        <v>398</v>
      </c>
      <c r="J1300" s="111"/>
    </row>
    <row r="1301" spans="1:18" ht="15.75">
      <c r="B1301" s="373" t="s">
        <v>400</v>
      </c>
      <c r="C1301" s="159"/>
      <c r="D1301" s="159"/>
      <c r="E1301" s="402">
        <v>45748</v>
      </c>
      <c r="F1301" s="159"/>
      <c r="G1301" s="159"/>
      <c r="H1301" s="374" t="s">
        <v>401</v>
      </c>
      <c r="I1301" s="375">
        <v>2</v>
      </c>
      <c r="J1301" s="376" t="s">
        <v>335</v>
      </c>
    </row>
    <row r="1302" spans="1:18" ht="32.25" thickBot="1">
      <c r="A1302">
        <v>5213552</v>
      </c>
      <c r="B1302" s="116" t="s">
        <v>811</v>
      </c>
      <c r="C1302" s="149" t="s">
        <v>812</v>
      </c>
      <c r="D1302" s="149"/>
      <c r="E1302" s="149"/>
      <c r="F1302" s="149"/>
      <c r="G1302" s="149"/>
      <c r="H1302" s="149"/>
      <c r="I1302" s="150" t="s">
        <v>404</v>
      </c>
      <c r="J1302" s="151"/>
    </row>
    <row r="1303" spans="1:18" ht="15.75" thickBot="1">
      <c r="A1303">
        <v>5213552</v>
      </c>
      <c r="B1303" s="148" t="s">
        <v>405</v>
      </c>
      <c r="C1303" s="146"/>
      <c r="D1303" s="146" t="s">
        <v>212</v>
      </c>
      <c r="E1303" s="146" t="s">
        <v>406</v>
      </c>
      <c r="F1303" s="146"/>
      <c r="G1303" s="146" t="s">
        <v>407</v>
      </c>
      <c r="H1303" s="146"/>
      <c r="J1303" s="117" t="s">
        <v>408</v>
      </c>
      <c r="K1303" s="589" t="s">
        <v>276</v>
      </c>
      <c r="L1303" s="590"/>
      <c r="M1303" s="591"/>
      <c r="N1303" s="592" t="s">
        <v>409</v>
      </c>
      <c r="O1303" s="594" t="s">
        <v>410</v>
      </c>
      <c r="P1303" s="595"/>
      <c r="Q1303" s="598" t="s">
        <v>411</v>
      </c>
    </row>
    <row r="1304" spans="1:18" ht="15.75" thickBot="1">
      <c r="A1304">
        <v>5213552</v>
      </c>
      <c r="B1304" s="148"/>
      <c r="C1304" s="146"/>
      <c r="D1304" s="146"/>
      <c r="E1304" s="103" t="s">
        <v>412</v>
      </c>
      <c r="F1304" s="103" t="s">
        <v>413</v>
      </c>
      <c r="G1304" s="103" t="s">
        <v>414</v>
      </c>
      <c r="H1304" s="103" t="s">
        <v>415</v>
      </c>
      <c r="I1304" s="104"/>
      <c r="J1304" s="118" t="s">
        <v>416</v>
      </c>
      <c r="K1304" s="172" t="s">
        <v>417</v>
      </c>
      <c r="L1304" s="600" t="s">
        <v>418</v>
      </c>
      <c r="M1304" s="601"/>
      <c r="N1304" s="593"/>
      <c r="O1304" s="596"/>
      <c r="P1304" s="597"/>
      <c r="Q1304" s="599"/>
    </row>
    <row r="1305" spans="1:18">
      <c r="A1305">
        <v>5213552</v>
      </c>
      <c r="B1305" s="119" t="s">
        <v>776</v>
      </c>
      <c r="C1305" s="120" t="s">
        <v>777</v>
      </c>
      <c r="D1305" s="121">
        <v>1</v>
      </c>
      <c r="E1305" s="122">
        <v>0.3</v>
      </c>
      <c r="F1305" s="122">
        <v>0.7</v>
      </c>
      <c r="G1305" s="123">
        <f>VLOOKUP(B1305,'EQ - COM DES.'!$A$1:$K$538,10,FALSE)</f>
        <v>149.6018</v>
      </c>
      <c r="H1305" s="123">
        <f>VLOOKUP(B1305,'EQ - COM DES.'!$A$1:$K$538,11,FALSE)</f>
        <v>55.642099999999999</v>
      </c>
      <c r="J1305" s="124">
        <f>(D1305*E1305*G1305)+(D1305*F1305*H1305)</f>
        <v>83.830009999999987</v>
      </c>
      <c r="K1305" s="494">
        <f>SUMIF('8. Orçamento Com Des.'!$A$6:$A$146,A1305,'8. Orçamento Com Des.'!$D$6:$D$146)</f>
        <v>30</v>
      </c>
      <c r="L1305" s="492">
        <f>(D1305*E1305)</f>
        <v>0.3</v>
      </c>
      <c r="M1305" s="492">
        <f>(D1305*F1305)</f>
        <v>0.7</v>
      </c>
      <c r="N1305" s="496" t="str">
        <f>B1305</f>
        <v>E9687</v>
      </c>
      <c r="O1305" s="493">
        <f>(G1305/$I$1301)</f>
        <v>74.800899999999999</v>
      </c>
      <c r="P1305" s="493">
        <f>(H1305/$I$1301)</f>
        <v>27.82105</v>
      </c>
      <c r="Q1305" s="491">
        <f>K1305*((L1305*O1305)+(M1305*P1305))</f>
        <v>1257.4501499999999</v>
      </c>
    </row>
    <row r="1306" spans="1:18" ht="15.75" thickBot="1">
      <c r="A1306">
        <v>5213552</v>
      </c>
      <c r="B1306" s="125"/>
      <c r="C1306" s="104"/>
      <c r="D1306" s="104"/>
      <c r="E1306" s="104"/>
      <c r="F1306" s="104"/>
      <c r="G1306" s="104"/>
      <c r="H1306" s="105" t="s">
        <v>433</v>
      </c>
      <c r="I1306" s="104"/>
      <c r="J1306" s="126">
        <f>J1305</f>
        <v>83.830009999999987</v>
      </c>
      <c r="K1306" s="494">
        <f>SUMIF('8. Orçamento Com Des.'!$A$6:$A$146,A1306,'8. Orçamento Com Des.'!$D$6:$D$146)</f>
        <v>30</v>
      </c>
      <c r="L1306" s="492"/>
      <c r="M1306" s="492"/>
      <c r="N1306" s="496"/>
      <c r="O1306" s="493"/>
      <c r="P1306" s="493"/>
      <c r="Q1306" s="491"/>
    </row>
    <row r="1307" spans="1:18" ht="15.75" thickBot="1">
      <c r="A1307">
        <v>5213552</v>
      </c>
      <c r="B1307" s="127" t="s">
        <v>435</v>
      </c>
      <c r="C1307" s="104"/>
      <c r="D1307" s="103" t="s">
        <v>212</v>
      </c>
      <c r="E1307" s="103" t="s">
        <v>436</v>
      </c>
      <c r="F1307" s="104"/>
      <c r="G1307" s="103" t="s">
        <v>407</v>
      </c>
      <c r="H1307" s="146" t="s">
        <v>437</v>
      </c>
      <c r="I1307" s="146"/>
      <c r="J1307" s="147"/>
      <c r="K1307" s="494">
        <f>SUMIF('8. Orçamento Com Des.'!$A$6:$A$146,A1307,'8. Orçamento Com Des.'!$D$6:$D$146)</f>
        <v>30</v>
      </c>
      <c r="L1307" s="492"/>
      <c r="M1307" s="492"/>
      <c r="N1307" s="496"/>
      <c r="O1307" s="493"/>
      <c r="P1307" s="493"/>
      <c r="Q1307" s="491"/>
    </row>
    <row r="1308" spans="1:18">
      <c r="A1308">
        <v>5213552</v>
      </c>
      <c r="B1308" s="119" t="s">
        <v>726</v>
      </c>
      <c r="C1308" s="120" t="s">
        <v>727</v>
      </c>
      <c r="D1308" s="121">
        <v>1</v>
      </c>
      <c r="E1308" s="128" t="s">
        <v>222</v>
      </c>
      <c r="G1308" s="123">
        <f>VLOOKUP(B1308,'MO - COM DES.'!$A$1:$G$106,6,FALSE)</f>
        <v>29.351600000000001</v>
      </c>
      <c r="J1308" s="124">
        <f>D1308*G1308</f>
        <v>29.351600000000001</v>
      </c>
      <c r="K1308" s="494">
        <f>SUMIF('8. Orçamento Com Des.'!$A$6:$A$146,A1308,'8. Orçamento Com Des.'!$D$6:$D$146)</f>
        <v>30</v>
      </c>
      <c r="L1308" s="492">
        <f>D1308</f>
        <v>1</v>
      </c>
      <c r="M1308" s="492"/>
      <c r="N1308" s="496" t="str">
        <f>B1308</f>
        <v>P9830</v>
      </c>
      <c r="O1308" s="493">
        <f>G1308/$I$1301</f>
        <v>14.675800000000001</v>
      </c>
      <c r="P1308" s="493"/>
      <c r="Q1308" s="491">
        <f>K1308*L1308*O1308</f>
        <v>440.274</v>
      </c>
    </row>
    <row r="1309" spans="1:18">
      <c r="A1309">
        <v>5213552</v>
      </c>
      <c r="B1309" s="119" t="s">
        <v>438</v>
      </c>
      <c r="C1309" s="120" t="s">
        <v>439</v>
      </c>
      <c r="D1309" s="121">
        <v>2</v>
      </c>
      <c r="E1309" s="128" t="s">
        <v>222</v>
      </c>
      <c r="G1309" s="123">
        <f>VLOOKUP(B1309,'MO - COM DES.'!$A$1:$G$106,6,FALSE)</f>
        <v>20.818100000000001</v>
      </c>
      <c r="J1309" s="124">
        <f>D1309*G1309</f>
        <v>41.636200000000002</v>
      </c>
      <c r="K1309" s="494">
        <f>SUMIF('8. Orçamento Com Des.'!$A$6:$A$146,A1309,'8. Orçamento Com Des.'!$D$6:$D$146)</f>
        <v>30</v>
      </c>
      <c r="L1309" s="492">
        <f>D1309</f>
        <v>2</v>
      </c>
      <c r="M1309" s="492"/>
      <c r="N1309" s="496" t="str">
        <f>B1309</f>
        <v>P9824</v>
      </c>
      <c r="O1309" s="493">
        <f>G1309/$I$1301</f>
        <v>10.409050000000001</v>
      </c>
      <c r="P1309" s="493"/>
      <c r="Q1309" s="491">
        <f>K1309*((L1309*O1309)+(M1309*P1309))</f>
        <v>624.54300000000001</v>
      </c>
    </row>
    <row r="1310" spans="1:18">
      <c r="A1310">
        <v>5213552</v>
      </c>
      <c r="B1310" s="129"/>
      <c r="D1310" s="145" t="s">
        <v>440</v>
      </c>
      <c r="E1310" s="145"/>
      <c r="F1310" s="145"/>
      <c r="G1310" s="145"/>
      <c r="H1310" s="145"/>
      <c r="J1310" s="124">
        <f>J1308+J1309</f>
        <v>70.987800000000007</v>
      </c>
      <c r="K1310" s="494">
        <f>SUMIF('8. Orçamento Com Des.'!$A$6:$A$146,A1310,'8. Orçamento Com Des.'!$D$6:$D$146)</f>
        <v>30</v>
      </c>
      <c r="L1310" s="492"/>
      <c r="M1310" s="492"/>
      <c r="N1310" s="496"/>
      <c r="O1310" s="493"/>
      <c r="P1310" s="493"/>
      <c r="Q1310" s="491"/>
    </row>
    <row r="1311" spans="1:18" ht="15.75" thickBot="1">
      <c r="A1311">
        <v>5213552</v>
      </c>
      <c r="B1311" s="125"/>
      <c r="C1311" s="104"/>
      <c r="D1311" s="146" t="s">
        <v>442</v>
      </c>
      <c r="E1311" s="146"/>
      <c r="F1311" s="146"/>
      <c r="G1311" s="146"/>
      <c r="H1311" s="146"/>
      <c r="I1311" s="104"/>
      <c r="J1311" s="130">
        <f>J1306+J1310</f>
        <v>154.81781000000001</v>
      </c>
      <c r="K1311" s="494">
        <f>SUMIF('8. Orçamento Com Des.'!$A$6:$A$146,A1311,'8. Orçamento Com Des.'!$D$6:$D$146)</f>
        <v>30</v>
      </c>
      <c r="L1311" s="492"/>
      <c r="M1311" s="492"/>
      <c r="N1311" s="496"/>
      <c r="O1311" s="493"/>
      <c r="P1311" s="493"/>
      <c r="Q1311" s="491"/>
    </row>
    <row r="1312" spans="1:18">
      <c r="A1312">
        <v>5213552</v>
      </c>
      <c r="B1312" s="129"/>
      <c r="D1312" s="145" t="s">
        <v>444</v>
      </c>
      <c r="E1312" s="145"/>
      <c r="F1312" s="145"/>
      <c r="G1312" s="145"/>
      <c r="H1312" s="145"/>
      <c r="J1312" s="131">
        <f>J1311/I1301</f>
        <v>77.408905000000004</v>
      </c>
      <c r="K1312" s="494">
        <f>SUMIF('8. Orçamento Com Des.'!$A$6:$A$146,A1312,'8. Orçamento Com Des.'!$D$6:$D$146)</f>
        <v>30</v>
      </c>
      <c r="L1312" s="492"/>
      <c r="M1312" s="492"/>
      <c r="N1312" s="496"/>
      <c r="O1312" s="493"/>
      <c r="P1312" s="493"/>
      <c r="Q1312" s="491"/>
    </row>
    <row r="1313" spans="1:18">
      <c r="A1313">
        <v>5213552</v>
      </c>
      <c r="B1313" s="129"/>
      <c r="H1313" s="132" t="s">
        <v>445</v>
      </c>
      <c r="J1313" s="133" t="s">
        <v>377</v>
      </c>
      <c r="K1313" s="494">
        <f>SUMIF('8. Orçamento Com Des.'!$A$6:$A$146,A1313,'8. Orçamento Com Des.'!$D$6:$D$146)</f>
        <v>30</v>
      </c>
      <c r="L1313" s="492">
        <f>D1313</f>
        <v>0</v>
      </c>
      <c r="M1313" s="492"/>
      <c r="N1313" s="496">
        <f>B1313</f>
        <v>0</v>
      </c>
      <c r="O1313" s="493">
        <f>G1313</f>
        <v>0</v>
      </c>
      <c r="P1313" s="493"/>
      <c r="Q1313" s="491">
        <f>K1313*((L1313*O1313)+(M1313*P1313))</f>
        <v>0</v>
      </c>
    </row>
    <row r="1314" spans="1:18" ht="15.75" thickBot="1">
      <c r="A1314">
        <v>5213552</v>
      </c>
      <c r="B1314" s="125"/>
      <c r="C1314" s="104"/>
      <c r="D1314" s="104"/>
      <c r="E1314" s="104"/>
      <c r="F1314" s="104"/>
      <c r="G1314" s="104"/>
      <c r="H1314" s="105" t="s">
        <v>446</v>
      </c>
      <c r="I1314" s="104"/>
      <c r="J1314" s="130" t="s">
        <v>377</v>
      </c>
      <c r="K1314" s="494">
        <f>SUMIF('8. Orçamento Com Des.'!$A$6:$A$146,A1314,'8. Orçamento Com Des.'!$D$6:$D$146)</f>
        <v>30</v>
      </c>
      <c r="L1314" s="492"/>
      <c r="M1314" s="492"/>
      <c r="N1314" s="496"/>
      <c r="O1314" s="493"/>
      <c r="P1314" s="493"/>
      <c r="Q1314" s="491"/>
    </row>
    <row r="1315" spans="1:18" ht="15.75" thickBot="1">
      <c r="A1315">
        <v>5213552</v>
      </c>
      <c r="B1315" s="127" t="s">
        <v>447</v>
      </c>
      <c r="C1315" s="104"/>
      <c r="D1315" s="103" t="s">
        <v>212</v>
      </c>
      <c r="E1315" s="103" t="s">
        <v>436</v>
      </c>
      <c r="F1315" s="104"/>
      <c r="G1315" s="103" t="s">
        <v>448</v>
      </c>
      <c r="H1315" s="146" t="s">
        <v>449</v>
      </c>
      <c r="I1315" s="146"/>
      <c r="J1315" s="147"/>
      <c r="K1315" s="494">
        <f>SUMIF('8. Orçamento Com Des.'!$A$6:$A$146,A1315,'8. Orçamento Com Des.'!$D$6:$D$146)</f>
        <v>30</v>
      </c>
      <c r="L1315" s="492"/>
      <c r="M1315" s="492"/>
      <c r="N1315" s="496"/>
      <c r="O1315" s="493"/>
      <c r="P1315" s="493"/>
      <c r="Q1315" s="491"/>
    </row>
    <row r="1316" spans="1:18" ht="15.75" thickBot="1">
      <c r="A1316">
        <v>5213552</v>
      </c>
      <c r="B1316" s="125"/>
      <c r="C1316" s="104"/>
      <c r="D1316" s="146" t="s">
        <v>459</v>
      </c>
      <c r="E1316" s="146"/>
      <c r="F1316" s="146"/>
      <c r="G1316" s="146"/>
      <c r="H1316" s="146"/>
      <c r="I1316" s="104"/>
      <c r="J1316" s="126"/>
      <c r="K1316" s="494">
        <f>SUMIF('8. Orçamento Com Des.'!$A$6:$A$146,A1316,'8. Orçamento Com Des.'!$D$6:$D$146)</f>
        <v>30</v>
      </c>
      <c r="L1316" s="492"/>
      <c r="M1316" s="492"/>
      <c r="N1316" s="496"/>
      <c r="O1316" s="493"/>
      <c r="P1316" s="493"/>
      <c r="Q1316" s="491"/>
    </row>
    <row r="1317" spans="1:18" ht="15.75" thickBot="1">
      <c r="A1317">
        <v>5213552</v>
      </c>
      <c r="B1317" s="127" t="s">
        <v>460</v>
      </c>
      <c r="C1317" s="104"/>
      <c r="D1317" s="103" t="s">
        <v>212</v>
      </c>
      <c r="E1317" s="103" t="s">
        <v>436</v>
      </c>
      <c r="F1317" s="104"/>
      <c r="G1317" s="103" t="s">
        <v>449</v>
      </c>
      <c r="H1317" s="146" t="s">
        <v>449</v>
      </c>
      <c r="I1317" s="146"/>
      <c r="J1317" s="147"/>
      <c r="K1317" s="494">
        <f>SUMIF('8. Orçamento Com Des.'!$A$6:$A$146,A1317,'8. Orçamento Com Des.'!$D$6:$D$146)</f>
        <v>30</v>
      </c>
      <c r="L1317" s="492"/>
      <c r="M1317" s="492"/>
      <c r="N1317" s="496"/>
      <c r="O1317" s="493"/>
      <c r="P1317" s="493"/>
      <c r="Q1317" s="491"/>
    </row>
    <row r="1318" spans="1:18">
      <c r="A1318">
        <v>5213552</v>
      </c>
      <c r="B1318" s="119">
        <v>5213423</v>
      </c>
      <c r="C1318" s="120" t="s">
        <v>813</v>
      </c>
      <c r="D1318" s="121">
        <v>2</v>
      </c>
      <c r="E1318" s="128" t="s">
        <v>340</v>
      </c>
      <c r="G1318" s="235">
        <f>VLOOKUP(B1318,'SICRO 04.25'!$A$1:$D$6492,4,FALSE)</f>
        <v>571.75</v>
      </c>
      <c r="J1318" s="124">
        <f>D1318*G1318</f>
        <v>1143.5</v>
      </c>
      <c r="K1318" s="494">
        <f>SUMIF('8. Orçamento Com Des.'!$A$6:$A$146,A1318,'8. Orçamento Com Des.'!$D$6:$D$146)</f>
        <v>30</v>
      </c>
      <c r="L1318" s="492"/>
      <c r="M1318" s="492"/>
      <c r="N1318" s="496">
        <f>B1318</f>
        <v>5213423</v>
      </c>
      <c r="O1318" s="493">
        <f>J1318</f>
        <v>1143.5</v>
      </c>
      <c r="P1318" s="493"/>
      <c r="Q1318" s="491">
        <f>K1318*O1318</f>
        <v>34305</v>
      </c>
    </row>
    <row r="1319" spans="1:18" ht="15.75" thickBot="1">
      <c r="A1319">
        <v>5213552</v>
      </c>
      <c r="B1319" s="125"/>
      <c r="C1319" s="104"/>
      <c r="D1319" s="146" t="s">
        <v>461</v>
      </c>
      <c r="E1319" s="146"/>
      <c r="F1319" s="146"/>
      <c r="G1319" s="146"/>
      <c r="H1319" s="146"/>
      <c r="I1319" s="104"/>
      <c r="J1319" s="126">
        <f>J1318</f>
        <v>1143.5</v>
      </c>
      <c r="K1319" s="494">
        <f>SUMIF('8. Orçamento Com Des.'!$A$6:$A$146,A1319,'8. Orçamento Com Des.'!$D$6:$D$146)</f>
        <v>30</v>
      </c>
      <c r="L1319" s="492"/>
      <c r="M1319" s="492"/>
      <c r="N1319" s="496"/>
      <c r="O1319" s="493"/>
      <c r="P1319" s="493"/>
      <c r="Q1319" s="491"/>
    </row>
    <row r="1320" spans="1:18" ht="15.75" thickBot="1">
      <c r="A1320">
        <v>5213552</v>
      </c>
      <c r="B1320" s="125"/>
      <c r="C1320" s="104"/>
      <c r="D1320" s="104"/>
      <c r="E1320" s="104"/>
      <c r="F1320" s="104"/>
      <c r="G1320" s="104"/>
      <c r="H1320" s="105" t="s">
        <v>462</v>
      </c>
      <c r="I1320" s="104"/>
      <c r="J1320" s="130">
        <f>J1312+J1319</f>
        <v>1220.908905</v>
      </c>
      <c r="K1320" s="494">
        <f>SUMIF('8. Orçamento Com Des.'!$A$6:$A$146,A1320,'8. Orçamento Com Des.'!$D$6:$D$146)</f>
        <v>30</v>
      </c>
      <c r="L1320" s="492"/>
      <c r="M1320" s="492"/>
      <c r="N1320" s="496"/>
      <c r="O1320" s="493"/>
      <c r="P1320" s="493"/>
      <c r="Q1320" s="491"/>
    </row>
    <row r="1321" spans="1:18" ht="15.75" thickBot="1">
      <c r="A1321">
        <v>5213552</v>
      </c>
      <c r="B1321" s="127" t="s">
        <v>463</v>
      </c>
      <c r="C1321" s="104"/>
      <c r="D1321" s="103" t="s">
        <v>464</v>
      </c>
      <c r="E1321" s="103" t="s">
        <v>212</v>
      </c>
      <c r="F1321" s="103" t="s">
        <v>436</v>
      </c>
      <c r="G1321" s="104"/>
      <c r="H1321" s="103" t="s">
        <v>449</v>
      </c>
      <c r="I1321" s="146" t="s">
        <v>449</v>
      </c>
      <c r="J1321" s="147"/>
      <c r="K1321" s="494">
        <f>SUMIF('8. Orçamento Com Des.'!$A$6:$A$146,A1321,'8. Orçamento Com Des.'!$D$6:$D$146)</f>
        <v>30</v>
      </c>
      <c r="L1321" s="492"/>
      <c r="M1321" s="492"/>
      <c r="N1321" s="496"/>
      <c r="O1321" s="493"/>
      <c r="P1321" s="493"/>
      <c r="Q1321" s="491"/>
    </row>
    <row r="1322" spans="1:18" ht="15.75" thickBot="1">
      <c r="A1322">
        <v>5213552</v>
      </c>
      <c r="B1322" s="125"/>
      <c r="C1322" s="104"/>
      <c r="D1322" s="146" t="s">
        <v>468</v>
      </c>
      <c r="E1322" s="146"/>
      <c r="F1322" s="146"/>
      <c r="G1322" s="146"/>
      <c r="H1322" s="146"/>
      <c r="I1322" s="104"/>
      <c r="J1322" s="130"/>
      <c r="K1322" s="494">
        <f>SUMIF('8. Orçamento Com Des.'!$A$6:$A$146,A1322,'8. Orçamento Com Des.'!$D$6:$D$146)</f>
        <v>30</v>
      </c>
      <c r="L1322" s="492"/>
      <c r="M1322" s="492"/>
      <c r="N1322" s="496"/>
      <c r="O1322" s="493"/>
      <c r="P1322" s="493"/>
      <c r="Q1322" s="491"/>
    </row>
    <row r="1323" spans="1:18" ht="15.75" thickBot="1">
      <c r="A1323">
        <v>5213552</v>
      </c>
      <c r="B1323" s="148" t="s">
        <v>469</v>
      </c>
      <c r="C1323" s="146"/>
      <c r="D1323" s="146" t="s">
        <v>212</v>
      </c>
      <c r="E1323" s="146" t="s">
        <v>436</v>
      </c>
      <c r="F1323" s="146" t="s">
        <v>470</v>
      </c>
      <c r="G1323" s="146"/>
      <c r="H1323" s="146"/>
      <c r="J1323" s="147" t="s">
        <v>449</v>
      </c>
      <c r="K1323" s="494">
        <f>SUMIF('8. Orçamento Com Des.'!$A$6:$A$146,A1323,'8. Orçamento Com Des.'!$D$6:$D$146)</f>
        <v>30</v>
      </c>
      <c r="L1323" s="168"/>
      <c r="M1323" s="168"/>
      <c r="N1323" s="496"/>
      <c r="O1323" s="493"/>
      <c r="P1323" s="493"/>
      <c r="Q1323" s="491"/>
    </row>
    <row r="1324" spans="1:18" ht="15.75" thickBot="1">
      <c r="A1324">
        <v>5213552</v>
      </c>
      <c r="B1324" s="148"/>
      <c r="C1324" s="146"/>
      <c r="D1324" s="146"/>
      <c r="E1324" s="146"/>
      <c r="F1324" s="103" t="s">
        <v>471</v>
      </c>
      <c r="G1324" s="103" t="s">
        <v>472</v>
      </c>
      <c r="H1324" s="103" t="s">
        <v>473</v>
      </c>
      <c r="I1324" s="104"/>
      <c r="J1324" s="147"/>
      <c r="K1324" s="494">
        <f>SUMIF('8. Orçamento Com Des.'!$A$6:$A$146,A1324,'8. Orçamento Com Des.'!$D$6:$D$146)</f>
        <v>30</v>
      </c>
      <c r="L1324" s="492"/>
      <c r="M1324" s="492"/>
      <c r="N1324" s="496"/>
      <c r="O1324" s="493"/>
      <c r="P1324" s="493"/>
      <c r="Q1324" s="491"/>
    </row>
    <row r="1325" spans="1:18">
      <c r="A1325">
        <v>5213552</v>
      </c>
      <c r="B1325" s="129"/>
      <c r="D1325" s="145" t="s">
        <v>480</v>
      </c>
      <c r="E1325" s="145"/>
      <c r="F1325" s="145"/>
      <c r="G1325" s="145"/>
      <c r="H1325" s="145"/>
      <c r="J1325" s="111"/>
      <c r="K1325" s="494">
        <f>SUMIF('8. Orçamento Com Des.'!$A$6:$A$146,A1325,'8. Orçamento Com Des.'!$D$6:$D$146)</f>
        <v>30</v>
      </c>
      <c r="L1325" s="492"/>
      <c r="M1325" s="492"/>
      <c r="N1325" s="496"/>
      <c r="O1325" s="493"/>
      <c r="P1325" s="493"/>
      <c r="Q1325" s="491"/>
    </row>
    <row r="1326" spans="1:18" ht="15.75" thickBot="1">
      <c r="A1326">
        <v>5213552</v>
      </c>
      <c r="B1326" s="125"/>
      <c r="C1326" s="104"/>
      <c r="D1326" s="104"/>
      <c r="E1326" s="104"/>
      <c r="F1326" s="146" t="s">
        <v>481</v>
      </c>
      <c r="G1326" s="146"/>
      <c r="H1326" s="146"/>
      <c r="I1326" s="104"/>
      <c r="J1326" s="134">
        <f>J1320</f>
        <v>1220.908905</v>
      </c>
      <c r="K1326" s="178"/>
      <c r="L1326" s="179"/>
      <c r="M1326" s="179"/>
      <c r="N1326" s="179"/>
      <c r="O1326" s="179"/>
      <c r="P1326" s="180"/>
      <c r="R1326" s="177">
        <f>ROUND((SUM(Q1305:Q1323)/K1305),2)</f>
        <v>1220.9100000000001</v>
      </c>
    </row>
    <row r="1327" spans="1:18" ht="15.75" thickBot="1">
      <c r="A1327" s="157"/>
      <c r="B1327" s="157"/>
      <c r="C1327" s="157"/>
      <c r="D1327" s="157"/>
      <c r="E1327" s="157"/>
      <c r="F1327" s="157"/>
      <c r="G1327" s="157"/>
      <c r="H1327" s="157"/>
      <c r="I1327" s="157"/>
      <c r="J1327" s="157"/>
      <c r="R1327" s="101">
        <f>SUM(Q1305:Q1325)</f>
        <v>36627.26715</v>
      </c>
    </row>
    <row r="1328" spans="1:18" ht="16.5" customHeight="1" thickBot="1">
      <c r="B1328" s="106" t="s">
        <v>395</v>
      </c>
      <c r="C1328" s="107"/>
      <c r="D1328" s="107"/>
      <c r="E1328" s="107"/>
      <c r="F1328" s="107"/>
      <c r="G1328" s="107"/>
      <c r="H1328" s="107"/>
      <c r="I1328" s="107"/>
      <c r="J1328" s="108" t="s">
        <v>396</v>
      </c>
    </row>
    <row r="1329" spans="1:17" ht="19.5" thickTop="1" thickBot="1">
      <c r="B1329" s="109" t="s">
        <v>397</v>
      </c>
      <c r="E1329" s="110" t="s">
        <v>398</v>
      </c>
      <c r="J1329" s="111"/>
    </row>
    <row r="1330" spans="1:17" ht="15.75">
      <c r="B1330" s="373" t="s">
        <v>400</v>
      </c>
      <c r="C1330" s="159"/>
      <c r="D1330" s="159"/>
      <c r="E1330" s="402">
        <v>45748</v>
      </c>
      <c r="F1330" s="159"/>
      <c r="G1330" s="159"/>
      <c r="H1330" s="374" t="s">
        <v>401</v>
      </c>
      <c r="I1330" s="375">
        <v>3</v>
      </c>
      <c r="J1330" s="376" t="s">
        <v>335</v>
      </c>
    </row>
    <row r="1331" spans="1:17" ht="16.5" customHeight="1" thickBot="1">
      <c r="A1331">
        <v>5213442</v>
      </c>
      <c r="B1331" s="116" t="s">
        <v>814</v>
      </c>
      <c r="C1331" s="149" t="s">
        <v>815</v>
      </c>
      <c r="D1331" s="149"/>
      <c r="E1331" s="149"/>
      <c r="F1331" s="149"/>
      <c r="G1331" s="149"/>
      <c r="H1331" s="149"/>
      <c r="I1331" s="150" t="s">
        <v>404</v>
      </c>
      <c r="J1331" s="151"/>
    </row>
    <row r="1332" spans="1:17" ht="15.75" thickBot="1">
      <c r="A1332">
        <v>5213442</v>
      </c>
      <c r="B1332" s="148" t="s">
        <v>405</v>
      </c>
      <c r="C1332" s="146"/>
      <c r="D1332" s="146" t="s">
        <v>212</v>
      </c>
      <c r="E1332" s="146" t="s">
        <v>406</v>
      </c>
      <c r="F1332" s="146"/>
      <c r="G1332" s="146" t="s">
        <v>407</v>
      </c>
      <c r="H1332" s="146"/>
      <c r="J1332" s="117" t="s">
        <v>408</v>
      </c>
      <c r="K1332" s="589" t="s">
        <v>276</v>
      </c>
      <c r="L1332" s="590"/>
      <c r="M1332" s="591"/>
      <c r="N1332" s="592" t="s">
        <v>409</v>
      </c>
      <c r="O1332" s="594" t="s">
        <v>410</v>
      </c>
      <c r="P1332" s="595"/>
      <c r="Q1332" s="598" t="s">
        <v>411</v>
      </c>
    </row>
    <row r="1333" spans="1:17" ht="15.75" thickBot="1">
      <c r="A1333">
        <v>5213442</v>
      </c>
      <c r="B1333" s="148"/>
      <c r="C1333" s="146"/>
      <c r="D1333" s="146"/>
      <c r="E1333" s="103" t="s">
        <v>412</v>
      </c>
      <c r="F1333" s="103" t="s">
        <v>413</v>
      </c>
      <c r="G1333" s="103" t="s">
        <v>414</v>
      </c>
      <c r="H1333" s="103" t="s">
        <v>415</v>
      </c>
      <c r="I1333" s="104"/>
      <c r="J1333" s="118" t="s">
        <v>416</v>
      </c>
      <c r="K1333" s="172" t="s">
        <v>417</v>
      </c>
      <c r="L1333" s="600" t="s">
        <v>418</v>
      </c>
      <c r="M1333" s="601"/>
      <c r="N1333" s="593"/>
      <c r="O1333" s="596"/>
      <c r="P1333" s="597"/>
      <c r="Q1333" s="599"/>
    </row>
    <row r="1334" spans="1:17">
      <c r="A1334">
        <v>5213442</v>
      </c>
      <c r="B1334" s="119" t="s">
        <v>776</v>
      </c>
      <c r="C1334" s="120" t="s">
        <v>777</v>
      </c>
      <c r="D1334" s="121">
        <v>1</v>
      </c>
      <c r="E1334" s="122">
        <v>0.3</v>
      </c>
      <c r="F1334" s="122">
        <v>0.7</v>
      </c>
      <c r="G1334" s="123">
        <f>VLOOKUP(B1334,'EQ - COM DES.'!$A$1:$K$538,10,FALSE)</f>
        <v>149.6018</v>
      </c>
      <c r="H1334" s="123">
        <f>VLOOKUP(B1334,'EQ - COM DES.'!$A$1:$K$538,11,FALSE)</f>
        <v>55.642099999999999</v>
      </c>
      <c r="J1334" s="124">
        <f>(D1334*E1334*G1334)+(D1334*F1334*H1334)</f>
        <v>83.830009999999987</v>
      </c>
      <c r="K1334" s="494">
        <f>SUMIF('8. Orçamento Com Des.'!$A$6:$A$146,A1334,'8. Orçamento Com Des.'!$D$6:$D$146)</f>
        <v>10</v>
      </c>
      <c r="L1334" s="492">
        <f>(D1334*E1334)</f>
        <v>0.3</v>
      </c>
      <c r="M1334" s="492">
        <f>(D1334*F1334)</f>
        <v>0.7</v>
      </c>
      <c r="N1334" s="496" t="str">
        <f>B1334</f>
        <v>E9687</v>
      </c>
      <c r="O1334" s="493">
        <f>(G1334/$I$1330)</f>
        <v>49.867266666666666</v>
      </c>
      <c r="P1334" s="493">
        <f>(H1334/$I$1330)</f>
        <v>18.547366666666665</v>
      </c>
      <c r="Q1334" s="491">
        <f>K1334*((L1334*O1334)+(M1334*P1334))</f>
        <v>279.43336666666664</v>
      </c>
    </row>
    <row r="1335" spans="1:17" ht="15.75" thickBot="1">
      <c r="A1335">
        <v>5213442</v>
      </c>
      <c r="B1335" s="125"/>
      <c r="C1335" s="104"/>
      <c r="D1335" s="104"/>
      <c r="E1335" s="104"/>
      <c r="F1335" s="104"/>
      <c r="G1335" s="104"/>
      <c r="H1335" s="105" t="s">
        <v>433</v>
      </c>
      <c r="I1335" s="104"/>
      <c r="J1335" s="126">
        <f>J1334</f>
        <v>83.830009999999987</v>
      </c>
      <c r="K1335" s="494">
        <f>SUMIF('8. Orçamento Com Des.'!$A$6:$A$146,A1335,'8. Orçamento Com Des.'!$D$6:$D$146)</f>
        <v>10</v>
      </c>
      <c r="L1335" s="492"/>
      <c r="M1335" s="492"/>
      <c r="N1335" s="496"/>
      <c r="O1335" s="493"/>
      <c r="P1335" s="493"/>
      <c r="Q1335" s="491"/>
    </row>
    <row r="1336" spans="1:17" ht="15.75" thickBot="1">
      <c r="A1336">
        <v>5213442</v>
      </c>
      <c r="B1336" s="127" t="s">
        <v>435</v>
      </c>
      <c r="C1336" s="104"/>
      <c r="D1336" s="103" t="s">
        <v>212</v>
      </c>
      <c r="E1336" s="103" t="s">
        <v>436</v>
      </c>
      <c r="F1336" s="104"/>
      <c r="G1336" s="103" t="s">
        <v>407</v>
      </c>
      <c r="H1336" s="146" t="s">
        <v>437</v>
      </c>
      <c r="I1336" s="146"/>
      <c r="J1336" s="147"/>
      <c r="K1336" s="494">
        <f>SUMIF('8. Orçamento Com Des.'!$A$6:$A$146,A1336,'8. Orçamento Com Des.'!$D$6:$D$146)</f>
        <v>10</v>
      </c>
      <c r="L1336" s="492"/>
      <c r="M1336" s="492"/>
      <c r="N1336" s="496"/>
      <c r="O1336" s="493"/>
      <c r="P1336" s="493"/>
      <c r="Q1336" s="491"/>
    </row>
    <row r="1337" spans="1:17">
      <c r="A1337">
        <v>5213442</v>
      </c>
      <c r="B1337" s="119" t="s">
        <v>726</v>
      </c>
      <c r="C1337" s="120" t="s">
        <v>727</v>
      </c>
      <c r="D1337" s="121">
        <v>1</v>
      </c>
      <c r="E1337" s="128" t="s">
        <v>222</v>
      </c>
      <c r="G1337" s="123">
        <f>VLOOKUP(B1337,'MO - COM DES.'!$A$1:$G$106,6,FALSE)</f>
        <v>29.351600000000001</v>
      </c>
      <c r="J1337" s="124">
        <f>D1337*G1337</f>
        <v>29.351600000000001</v>
      </c>
      <c r="K1337" s="494">
        <f>SUMIF('8. Orçamento Com Des.'!$A$6:$A$146,A1337,'8. Orçamento Com Des.'!$D$6:$D$146)</f>
        <v>10</v>
      </c>
      <c r="L1337" s="492">
        <f>D1337</f>
        <v>1</v>
      </c>
      <c r="M1337" s="492"/>
      <c r="N1337" s="496" t="str">
        <f>B1337</f>
        <v>P9830</v>
      </c>
      <c r="O1337" s="493">
        <f>G1337/$I$1330</f>
        <v>9.7838666666666665</v>
      </c>
      <c r="P1337" s="493"/>
      <c r="Q1337" s="491">
        <f>K1337*L1337*O1337</f>
        <v>97.838666666666668</v>
      </c>
    </row>
    <row r="1338" spans="1:17">
      <c r="A1338">
        <v>5213442</v>
      </c>
      <c r="B1338" s="119" t="s">
        <v>438</v>
      </c>
      <c r="C1338" s="120" t="s">
        <v>439</v>
      </c>
      <c r="D1338" s="121">
        <v>2</v>
      </c>
      <c r="E1338" s="128" t="s">
        <v>222</v>
      </c>
      <c r="G1338" s="123">
        <f>VLOOKUP(B1338,'MO - COM DES.'!$A$1:$G$106,6,FALSE)</f>
        <v>20.818100000000001</v>
      </c>
      <c r="J1338" s="124">
        <f>D1338*G1338</f>
        <v>41.636200000000002</v>
      </c>
      <c r="K1338" s="494">
        <f>SUMIF('8. Orçamento Com Des.'!$A$6:$A$146,A1338,'8. Orçamento Com Des.'!$D$6:$D$146)</f>
        <v>10</v>
      </c>
      <c r="L1338" s="492">
        <f>D1338</f>
        <v>2</v>
      </c>
      <c r="M1338" s="492"/>
      <c r="N1338" s="496" t="str">
        <f>B1338</f>
        <v>P9824</v>
      </c>
      <c r="O1338" s="493">
        <f>G1338/$I$1330</f>
        <v>6.9393666666666673</v>
      </c>
      <c r="P1338" s="493"/>
      <c r="Q1338" s="491">
        <f>K1338*((L1338*O1338)+(M1338*P1338))</f>
        <v>138.78733333333335</v>
      </c>
    </row>
    <row r="1339" spans="1:17">
      <c r="A1339">
        <v>5213442</v>
      </c>
      <c r="B1339" s="129"/>
      <c r="D1339" s="145" t="s">
        <v>440</v>
      </c>
      <c r="E1339" s="145"/>
      <c r="F1339" s="145"/>
      <c r="G1339" s="145"/>
      <c r="H1339" s="145"/>
      <c r="J1339" s="124">
        <f>J1337+J1338</f>
        <v>70.987800000000007</v>
      </c>
      <c r="K1339" s="494">
        <f>SUMIF('8. Orçamento Com Des.'!$A$6:$A$146,A1339,'8. Orçamento Com Des.'!$D$6:$D$146)</f>
        <v>10</v>
      </c>
      <c r="L1339" s="492"/>
      <c r="M1339" s="492"/>
      <c r="N1339" s="496"/>
      <c r="O1339" s="493"/>
      <c r="P1339" s="493"/>
      <c r="Q1339" s="491"/>
    </row>
    <row r="1340" spans="1:17" ht="15.75" thickBot="1">
      <c r="A1340">
        <v>5213442</v>
      </c>
      <c r="B1340" s="125"/>
      <c r="C1340" s="104"/>
      <c r="D1340" s="146" t="s">
        <v>442</v>
      </c>
      <c r="E1340" s="146"/>
      <c r="F1340" s="146"/>
      <c r="G1340" s="146"/>
      <c r="H1340" s="146"/>
      <c r="I1340" s="104"/>
      <c r="J1340" s="130">
        <f>J1335+J1339</f>
        <v>154.81781000000001</v>
      </c>
      <c r="K1340" s="494">
        <f>SUMIF('8. Orçamento Com Des.'!$A$6:$A$146,A1340,'8. Orçamento Com Des.'!$D$6:$D$146)</f>
        <v>10</v>
      </c>
      <c r="L1340" s="492"/>
      <c r="M1340" s="492"/>
      <c r="N1340" s="496"/>
      <c r="O1340" s="493"/>
      <c r="P1340" s="493"/>
      <c r="Q1340" s="491"/>
    </row>
    <row r="1341" spans="1:17">
      <c r="A1341">
        <v>5213442</v>
      </c>
      <c r="B1341" s="129"/>
      <c r="D1341" s="145" t="s">
        <v>444</v>
      </c>
      <c r="E1341" s="145"/>
      <c r="F1341" s="145"/>
      <c r="G1341" s="145"/>
      <c r="H1341" s="145"/>
      <c r="J1341" s="131">
        <f>J1340/I1330</f>
        <v>51.605936666666672</v>
      </c>
      <c r="K1341" s="494">
        <f>SUMIF('8. Orçamento Com Des.'!$A$6:$A$146,A1341,'8. Orçamento Com Des.'!$D$6:$D$146)</f>
        <v>10</v>
      </c>
      <c r="L1341" s="492"/>
      <c r="M1341" s="492"/>
      <c r="N1341" s="496"/>
      <c r="O1341" s="493"/>
      <c r="P1341" s="493"/>
      <c r="Q1341" s="491"/>
    </row>
    <row r="1342" spans="1:17">
      <c r="A1342">
        <v>5213442</v>
      </c>
      <c r="B1342" s="129"/>
      <c r="H1342" s="132" t="s">
        <v>445</v>
      </c>
      <c r="J1342" s="133" t="s">
        <v>377</v>
      </c>
      <c r="K1342" s="494">
        <f>SUMIF('8. Orçamento Com Des.'!$A$6:$A$146,A1342,'8. Orçamento Com Des.'!$D$6:$D$146)</f>
        <v>10</v>
      </c>
      <c r="L1342" s="492">
        <f>D1342</f>
        <v>0</v>
      </c>
      <c r="M1342" s="492"/>
      <c r="N1342" s="496">
        <f>B1342</f>
        <v>0</v>
      </c>
      <c r="O1342" s="493">
        <f>G1342</f>
        <v>0</v>
      </c>
      <c r="P1342" s="493"/>
      <c r="Q1342" s="491">
        <f>K1342*((L1342*O1342)+(M1342*P1342))</f>
        <v>0</v>
      </c>
    </row>
    <row r="1343" spans="1:17" ht="15.75" thickBot="1">
      <c r="A1343">
        <v>5213442</v>
      </c>
      <c r="B1343" s="125"/>
      <c r="C1343" s="104"/>
      <c r="D1343" s="104"/>
      <c r="E1343" s="104"/>
      <c r="F1343" s="104"/>
      <c r="G1343" s="104"/>
      <c r="H1343" s="105" t="s">
        <v>446</v>
      </c>
      <c r="I1343" s="104"/>
      <c r="J1343" s="130" t="s">
        <v>377</v>
      </c>
      <c r="K1343" s="494">
        <f>SUMIF('8. Orçamento Com Des.'!$A$6:$A$146,A1343,'8. Orçamento Com Des.'!$D$6:$D$146)</f>
        <v>10</v>
      </c>
      <c r="L1343" s="492"/>
      <c r="M1343" s="492"/>
      <c r="N1343" s="496"/>
      <c r="O1343" s="493"/>
      <c r="P1343" s="493"/>
      <c r="Q1343" s="491"/>
    </row>
    <row r="1344" spans="1:17" ht="15.75" thickBot="1">
      <c r="A1344">
        <v>5213442</v>
      </c>
      <c r="B1344" s="127" t="s">
        <v>447</v>
      </c>
      <c r="C1344" s="104"/>
      <c r="D1344" s="103" t="s">
        <v>212</v>
      </c>
      <c r="E1344" s="103" t="s">
        <v>436</v>
      </c>
      <c r="F1344" s="104"/>
      <c r="G1344" s="103" t="s">
        <v>448</v>
      </c>
      <c r="H1344" s="146" t="s">
        <v>449</v>
      </c>
      <c r="I1344" s="146"/>
      <c r="J1344" s="147"/>
      <c r="K1344" s="494">
        <f>SUMIF('8. Orçamento Com Des.'!$A$6:$A$146,A1344,'8. Orçamento Com Des.'!$D$6:$D$146)</f>
        <v>10</v>
      </c>
      <c r="L1344" s="492"/>
      <c r="M1344" s="492"/>
      <c r="N1344" s="496"/>
      <c r="O1344" s="493"/>
      <c r="P1344" s="493"/>
      <c r="Q1344" s="491"/>
    </row>
    <row r="1345" spans="1:18" ht="15.75" thickBot="1">
      <c r="A1345">
        <v>5213442</v>
      </c>
      <c r="B1345" s="125"/>
      <c r="C1345" s="104"/>
      <c r="D1345" s="146" t="s">
        <v>459</v>
      </c>
      <c r="E1345" s="146"/>
      <c r="F1345" s="146"/>
      <c r="G1345" s="146"/>
      <c r="H1345" s="146"/>
      <c r="I1345" s="104"/>
      <c r="J1345" s="126"/>
      <c r="K1345" s="494">
        <f>SUMIF('8. Orçamento Com Des.'!$A$6:$A$146,A1345,'8. Orçamento Com Des.'!$D$6:$D$146)</f>
        <v>10</v>
      </c>
      <c r="L1345" s="492"/>
      <c r="M1345" s="492"/>
      <c r="N1345" s="496"/>
      <c r="O1345" s="493"/>
      <c r="P1345" s="493"/>
      <c r="Q1345" s="491"/>
    </row>
    <row r="1346" spans="1:18" ht="15.75" thickBot="1">
      <c r="A1346">
        <v>5213442</v>
      </c>
      <c r="B1346" s="127" t="s">
        <v>460</v>
      </c>
      <c r="C1346" s="104"/>
      <c r="D1346" s="103" t="s">
        <v>212</v>
      </c>
      <c r="E1346" s="103" t="s">
        <v>436</v>
      </c>
      <c r="F1346" s="104"/>
      <c r="G1346" s="103" t="s">
        <v>449</v>
      </c>
      <c r="H1346" s="146" t="s">
        <v>449</v>
      </c>
      <c r="I1346" s="146"/>
      <c r="J1346" s="147"/>
      <c r="K1346" s="494">
        <f>SUMIF('8. Orçamento Com Des.'!$A$6:$A$146,A1346,'8. Orçamento Com Des.'!$D$6:$D$146)</f>
        <v>10</v>
      </c>
      <c r="L1346" s="492"/>
      <c r="M1346" s="492"/>
      <c r="N1346" s="496"/>
      <c r="O1346" s="493"/>
      <c r="P1346" s="493"/>
      <c r="Q1346" s="491"/>
    </row>
    <row r="1347" spans="1:18">
      <c r="A1347">
        <v>5213442</v>
      </c>
      <c r="B1347" s="119">
        <v>5213414</v>
      </c>
      <c r="C1347" s="120" t="s">
        <v>816</v>
      </c>
      <c r="D1347" s="121">
        <v>1</v>
      </c>
      <c r="E1347" s="128" t="s">
        <v>340</v>
      </c>
      <c r="G1347" s="235">
        <f>VLOOKUP(B1347,'SICRO 04.25'!$A$1:$D$6492,4,FALSE)</f>
        <v>605.41</v>
      </c>
      <c r="J1347" s="124">
        <f>D1347*G1347</f>
        <v>605.41</v>
      </c>
      <c r="K1347" s="494">
        <f>SUMIF('8. Orçamento Com Des.'!$A$6:$A$146,A1347,'8. Orçamento Com Des.'!$D$6:$D$146)</f>
        <v>10</v>
      </c>
      <c r="L1347" s="492"/>
      <c r="M1347" s="492"/>
      <c r="N1347" s="496">
        <f>B1347</f>
        <v>5213414</v>
      </c>
      <c r="O1347" s="493">
        <f>J1347</f>
        <v>605.41</v>
      </c>
      <c r="P1347" s="493"/>
      <c r="Q1347" s="491">
        <f>K1347*O1347</f>
        <v>6054.0999999999995</v>
      </c>
    </row>
    <row r="1348" spans="1:18" ht="15.75" thickBot="1">
      <c r="A1348">
        <v>5213442</v>
      </c>
      <c r="B1348" s="125"/>
      <c r="C1348" s="104"/>
      <c r="D1348" s="146" t="s">
        <v>461</v>
      </c>
      <c r="E1348" s="146"/>
      <c r="F1348" s="146"/>
      <c r="G1348" s="146"/>
      <c r="H1348" s="146"/>
      <c r="I1348" s="104"/>
      <c r="J1348" s="126">
        <f>J1347</f>
        <v>605.41</v>
      </c>
      <c r="K1348" s="494">
        <f>SUMIF('8. Orçamento Com Des.'!$A$6:$A$146,A1348,'8. Orçamento Com Des.'!$D$6:$D$146)</f>
        <v>10</v>
      </c>
      <c r="L1348" s="492"/>
      <c r="M1348" s="492"/>
      <c r="N1348" s="496"/>
      <c r="O1348" s="493"/>
      <c r="P1348" s="493"/>
      <c r="Q1348" s="491"/>
    </row>
    <row r="1349" spans="1:18" ht="15.75" thickBot="1">
      <c r="A1349">
        <v>5213442</v>
      </c>
      <c r="B1349" s="125"/>
      <c r="C1349" s="104"/>
      <c r="D1349" s="104"/>
      <c r="E1349" s="104"/>
      <c r="F1349" s="104"/>
      <c r="G1349" s="104"/>
      <c r="H1349" s="105" t="s">
        <v>462</v>
      </c>
      <c r="I1349" s="104"/>
      <c r="J1349" s="130">
        <f>J1341+J1348</f>
        <v>657.01593666666668</v>
      </c>
      <c r="K1349" s="494">
        <f>SUMIF('8. Orçamento Com Des.'!$A$6:$A$146,A1349,'8. Orçamento Com Des.'!$D$6:$D$146)</f>
        <v>10</v>
      </c>
      <c r="L1349" s="492"/>
      <c r="M1349" s="492"/>
      <c r="N1349" s="496"/>
      <c r="O1349" s="493"/>
      <c r="P1349" s="493"/>
      <c r="Q1349" s="491"/>
    </row>
    <row r="1350" spans="1:18" ht="15.75" thickBot="1">
      <c r="A1350">
        <v>5213442</v>
      </c>
      <c r="B1350" s="127" t="s">
        <v>463</v>
      </c>
      <c r="C1350" s="104"/>
      <c r="D1350" s="103" t="s">
        <v>464</v>
      </c>
      <c r="E1350" s="103" t="s">
        <v>212</v>
      </c>
      <c r="F1350" s="103" t="s">
        <v>436</v>
      </c>
      <c r="G1350" s="104"/>
      <c r="H1350" s="103" t="s">
        <v>449</v>
      </c>
      <c r="I1350" s="146" t="s">
        <v>449</v>
      </c>
      <c r="J1350" s="147"/>
      <c r="K1350" s="494">
        <f>SUMIF('8. Orçamento Com Des.'!$A$6:$A$146,A1350,'8. Orçamento Com Des.'!$D$6:$D$146)</f>
        <v>10</v>
      </c>
      <c r="L1350" s="492"/>
      <c r="M1350" s="492"/>
      <c r="N1350" s="496"/>
      <c r="O1350" s="493"/>
      <c r="P1350" s="493"/>
      <c r="Q1350" s="491"/>
    </row>
    <row r="1351" spans="1:18" ht="15.75" thickBot="1">
      <c r="A1351">
        <v>5213442</v>
      </c>
      <c r="B1351" s="125"/>
      <c r="C1351" s="104"/>
      <c r="D1351" s="146" t="s">
        <v>468</v>
      </c>
      <c r="E1351" s="146"/>
      <c r="F1351" s="146"/>
      <c r="G1351" s="146"/>
      <c r="H1351" s="146"/>
      <c r="I1351" s="104"/>
      <c r="J1351" s="130"/>
      <c r="K1351" s="494">
        <f>SUMIF('8. Orçamento Com Des.'!$A$6:$A$146,A1351,'8. Orçamento Com Des.'!$D$6:$D$146)</f>
        <v>10</v>
      </c>
      <c r="L1351" s="492"/>
      <c r="M1351" s="492"/>
      <c r="N1351" s="496"/>
      <c r="O1351" s="493"/>
      <c r="P1351" s="493"/>
      <c r="Q1351" s="491"/>
    </row>
    <row r="1352" spans="1:18" ht="15.75" thickBot="1">
      <c r="A1352">
        <v>5213442</v>
      </c>
      <c r="B1352" s="148" t="s">
        <v>469</v>
      </c>
      <c r="C1352" s="146"/>
      <c r="D1352" s="146" t="s">
        <v>212</v>
      </c>
      <c r="E1352" s="146" t="s">
        <v>436</v>
      </c>
      <c r="F1352" s="146" t="s">
        <v>470</v>
      </c>
      <c r="G1352" s="146"/>
      <c r="H1352" s="146"/>
      <c r="J1352" s="147" t="s">
        <v>449</v>
      </c>
      <c r="K1352" s="494">
        <f>SUMIF('8. Orçamento Com Des.'!$A$6:$A$146,A1352,'8. Orçamento Com Des.'!$D$6:$D$146)</f>
        <v>10</v>
      </c>
      <c r="L1352" s="168"/>
      <c r="M1352" s="168"/>
      <c r="N1352" s="496"/>
      <c r="O1352" s="493"/>
      <c r="P1352" s="493"/>
      <c r="Q1352" s="491"/>
    </row>
    <row r="1353" spans="1:18" ht="15.75" thickBot="1">
      <c r="A1353">
        <v>5213442</v>
      </c>
      <c r="B1353" s="148"/>
      <c r="C1353" s="146"/>
      <c r="D1353" s="146"/>
      <c r="E1353" s="146"/>
      <c r="F1353" s="103" t="s">
        <v>471</v>
      </c>
      <c r="G1353" s="103" t="s">
        <v>472</v>
      </c>
      <c r="H1353" s="103" t="s">
        <v>473</v>
      </c>
      <c r="I1353" s="104"/>
      <c r="J1353" s="147"/>
      <c r="K1353" s="494">
        <f>SUMIF('8. Orçamento Com Des.'!$A$6:$A$146,A1353,'8. Orçamento Com Des.'!$D$6:$D$146)</f>
        <v>10</v>
      </c>
      <c r="L1353" s="492"/>
      <c r="M1353" s="492"/>
      <c r="N1353" s="496"/>
      <c r="O1353" s="493"/>
      <c r="P1353" s="493"/>
      <c r="Q1353" s="491"/>
    </row>
    <row r="1354" spans="1:18">
      <c r="A1354">
        <v>5213442</v>
      </c>
      <c r="B1354" s="129"/>
      <c r="D1354" s="145" t="s">
        <v>480</v>
      </c>
      <c r="E1354" s="145"/>
      <c r="F1354" s="145"/>
      <c r="G1354" s="145"/>
      <c r="H1354" s="145"/>
      <c r="J1354" s="111"/>
      <c r="K1354" s="494">
        <f>SUMIF('8. Orçamento Com Des.'!$A$6:$A$146,A1354,'8. Orçamento Com Des.'!$D$6:$D$146)</f>
        <v>10</v>
      </c>
      <c r="L1354" s="492"/>
      <c r="M1354" s="492"/>
      <c r="N1354" s="496"/>
      <c r="O1354" s="493"/>
      <c r="P1354" s="493"/>
      <c r="Q1354" s="491"/>
    </row>
    <row r="1355" spans="1:18" ht="15.75" thickBot="1">
      <c r="A1355">
        <v>5213442</v>
      </c>
      <c r="B1355" s="125"/>
      <c r="C1355" s="104"/>
      <c r="D1355" s="104"/>
      <c r="E1355" s="104"/>
      <c r="F1355" s="146" t="s">
        <v>481</v>
      </c>
      <c r="G1355" s="146"/>
      <c r="H1355" s="146"/>
      <c r="I1355" s="104"/>
      <c r="J1355" s="134">
        <f>J1349</f>
        <v>657.01593666666668</v>
      </c>
      <c r="K1355" s="178"/>
      <c r="L1355" s="179"/>
      <c r="M1355" s="179"/>
      <c r="N1355" s="179"/>
      <c r="O1355" s="179"/>
      <c r="P1355" s="180"/>
      <c r="R1355" s="177">
        <f>ROUND((SUM(Q1334:Q1352)/K1334),2)</f>
        <v>657.02</v>
      </c>
    </row>
    <row r="1356" spans="1:18" ht="15.75" thickBot="1">
      <c r="A1356" s="157"/>
      <c r="B1356" s="157"/>
      <c r="C1356" s="157"/>
      <c r="D1356" s="157"/>
      <c r="E1356" s="157"/>
      <c r="F1356" s="157"/>
      <c r="G1356" s="157"/>
      <c r="H1356" s="157"/>
      <c r="I1356" s="157"/>
      <c r="J1356" s="157"/>
      <c r="R1356" s="101">
        <f>SUM(Q1334:Q1354)</f>
        <v>6570.1593666666658</v>
      </c>
    </row>
    <row r="1357" spans="1:18" ht="23.25" thickBot="1">
      <c r="B1357" s="106" t="s">
        <v>395</v>
      </c>
      <c r="C1357" s="107"/>
      <c r="D1357" s="107"/>
      <c r="E1357" s="107"/>
      <c r="F1357" s="107"/>
      <c r="G1357" s="107"/>
      <c r="H1357" s="107"/>
      <c r="I1357" s="107"/>
      <c r="J1357" s="108" t="s">
        <v>396</v>
      </c>
    </row>
    <row r="1358" spans="1:18" ht="19.5" thickTop="1" thickBot="1">
      <c r="B1358" s="109" t="s">
        <v>397</v>
      </c>
      <c r="E1358" s="110" t="s">
        <v>398</v>
      </c>
      <c r="J1358" s="111"/>
    </row>
    <row r="1359" spans="1:18" ht="15.75">
      <c r="B1359" s="373" t="s">
        <v>400</v>
      </c>
      <c r="C1359" s="159"/>
      <c r="D1359" s="159"/>
      <c r="E1359" s="402">
        <v>45748</v>
      </c>
      <c r="F1359" s="159"/>
      <c r="G1359" s="159"/>
      <c r="H1359" s="374" t="s">
        <v>401</v>
      </c>
      <c r="I1359" s="378">
        <v>149.4</v>
      </c>
      <c r="J1359" s="376" t="s">
        <v>340</v>
      </c>
    </row>
    <row r="1360" spans="1:18" ht="16.5" thickBot="1">
      <c r="A1360">
        <v>5213401</v>
      </c>
      <c r="B1360" s="116" t="s">
        <v>817</v>
      </c>
      <c r="C1360" s="149" t="s">
        <v>818</v>
      </c>
      <c r="D1360" s="149"/>
      <c r="E1360" s="149"/>
      <c r="F1360" s="149"/>
      <c r="G1360" s="149"/>
      <c r="H1360" s="149"/>
      <c r="I1360" s="150" t="s">
        <v>404</v>
      </c>
      <c r="J1360" s="151"/>
    </row>
    <row r="1361" spans="1:17" ht="15.75" thickBot="1">
      <c r="A1361">
        <v>5213401</v>
      </c>
      <c r="B1361" s="148" t="s">
        <v>405</v>
      </c>
      <c r="C1361" s="146"/>
      <c r="D1361" s="146" t="s">
        <v>212</v>
      </c>
      <c r="E1361" s="146" t="s">
        <v>406</v>
      </c>
      <c r="F1361" s="146"/>
      <c r="G1361" s="146" t="s">
        <v>407</v>
      </c>
      <c r="H1361" s="146"/>
      <c r="J1361" s="117" t="s">
        <v>408</v>
      </c>
      <c r="K1361" s="589" t="s">
        <v>276</v>
      </c>
      <c r="L1361" s="590"/>
      <c r="M1361" s="591"/>
      <c r="N1361" s="592" t="s">
        <v>409</v>
      </c>
      <c r="O1361" s="594" t="s">
        <v>410</v>
      </c>
      <c r="P1361" s="595"/>
      <c r="Q1361" s="598" t="s">
        <v>411</v>
      </c>
    </row>
    <row r="1362" spans="1:17" ht="15.75" thickBot="1">
      <c r="A1362">
        <v>5213401</v>
      </c>
      <c r="B1362" s="148"/>
      <c r="C1362" s="146"/>
      <c r="D1362" s="146"/>
      <c r="E1362" s="103" t="s">
        <v>412</v>
      </c>
      <c r="F1362" s="103" t="s">
        <v>413</v>
      </c>
      <c r="G1362" s="103" t="s">
        <v>414</v>
      </c>
      <c r="H1362" s="103" t="s">
        <v>415</v>
      </c>
      <c r="I1362" s="104"/>
      <c r="J1362" s="118" t="s">
        <v>416</v>
      </c>
      <c r="K1362" s="172" t="s">
        <v>417</v>
      </c>
      <c r="L1362" s="600" t="s">
        <v>418</v>
      </c>
      <c r="M1362" s="601"/>
      <c r="N1362" s="593"/>
      <c r="O1362" s="596"/>
      <c r="P1362" s="597"/>
      <c r="Q1362" s="599"/>
    </row>
    <row r="1363" spans="1:17">
      <c r="A1363">
        <v>5213401</v>
      </c>
      <c r="B1363" s="119" t="s">
        <v>819</v>
      </c>
      <c r="C1363" s="120" t="s">
        <v>820</v>
      </c>
      <c r="D1363" s="121">
        <v>1</v>
      </c>
      <c r="E1363" s="122">
        <v>1</v>
      </c>
      <c r="F1363" s="122">
        <v>0</v>
      </c>
      <c r="G1363" s="123">
        <f>VLOOKUP(B1363,'EQ - COM DES.'!$A$1:$K$538,10,FALSE)</f>
        <v>393.7226</v>
      </c>
      <c r="H1363" s="123">
        <f>VLOOKUP(B1363,'EQ - COM DES.'!$A$1:$K$538,11,FALSE)</f>
        <v>152.93520000000001</v>
      </c>
      <c r="J1363" s="124">
        <f>(D1363*E1363*G1363)+(D1363*F1363*H1363)</f>
        <v>393.7226</v>
      </c>
      <c r="K1363" s="494">
        <f>SUMIF('8. Orçamento Com Des.'!$A$6:$A$146,A1363,'8. Orçamento Com Des.'!$D$6:$D$146)</f>
        <v>300</v>
      </c>
      <c r="L1363" s="492">
        <f>(D1363*E1363)</f>
        <v>1</v>
      </c>
      <c r="M1363" s="492">
        <f>(D1363*F1363)</f>
        <v>0</v>
      </c>
      <c r="N1363" s="496" t="str">
        <f>B1363</f>
        <v>E9644</v>
      </c>
      <c r="O1363" s="493">
        <f>(G1363/$I$1359)</f>
        <v>2.6353587684069613</v>
      </c>
      <c r="P1363" s="493">
        <f>(H1363/$I$1359)</f>
        <v>1.0236626506024096</v>
      </c>
      <c r="Q1363" s="491">
        <f>K1363*((L1363*O1363)+(M1363*P1363))</f>
        <v>790.60763052208836</v>
      </c>
    </row>
    <row r="1364" spans="1:17" ht="15.75" thickBot="1">
      <c r="A1364">
        <v>5213401</v>
      </c>
      <c r="B1364" s="125"/>
      <c r="C1364" s="104"/>
      <c r="D1364" s="104"/>
      <c r="E1364" s="104"/>
      <c r="F1364" s="104"/>
      <c r="G1364" s="104"/>
      <c r="H1364" s="105" t="s">
        <v>433</v>
      </c>
      <c r="I1364" s="104"/>
      <c r="J1364" s="126">
        <f>J1363</f>
        <v>393.7226</v>
      </c>
      <c r="K1364" s="494"/>
      <c r="L1364" s="492"/>
      <c r="M1364" s="492"/>
      <c r="N1364" s="496"/>
      <c r="O1364" s="493"/>
      <c r="P1364" s="493"/>
      <c r="Q1364" s="491"/>
    </row>
    <row r="1365" spans="1:17" ht="15.75" thickBot="1">
      <c r="A1365">
        <v>5213401</v>
      </c>
      <c r="B1365" s="127" t="s">
        <v>435</v>
      </c>
      <c r="C1365" s="104"/>
      <c r="D1365" s="103" t="s">
        <v>212</v>
      </c>
      <c r="E1365" s="103" t="s">
        <v>436</v>
      </c>
      <c r="F1365" s="104"/>
      <c r="G1365" s="103" t="s">
        <v>407</v>
      </c>
      <c r="H1365" s="146" t="s">
        <v>437</v>
      </c>
      <c r="I1365" s="146"/>
      <c r="J1365" s="147"/>
      <c r="K1365" s="494"/>
      <c r="L1365" s="492"/>
      <c r="M1365" s="492"/>
      <c r="N1365" s="496"/>
      <c r="O1365" s="493"/>
      <c r="P1365" s="493"/>
      <c r="Q1365" s="491"/>
    </row>
    <row r="1366" spans="1:17">
      <c r="A1366">
        <v>5213401</v>
      </c>
      <c r="B1366" s="119" t="s">
        <v>821</v>
      </c>
      <c r="C1366" s="120" t="s">
        <v>822</v>
      </c>
      <c r="D1366" s="121">
        <v>1</v>
      </c>
      <c r="E1366" s="128" t="s">
        <v>222</v>
      </c>
      <c r="G1366" s="123">
        <f>VLOOKUP(B1366,'MO - COM DES.'!$A$1:$G$106,6,FALSE)</f>
        <v>21.941400000000002</v>
      </c>
      <c r="J1366" s="124">
        <f>D1366*G1366</f>
        <v>21.941400000000002</v>
      </c>
      <c r="K1366" s="494">
        <f>SUMIF('8. Orçamento Com Des.'!$A$6:$A$146,A1366,'8. Orçamento Com Des.'!$D$6:$D$146)</f>
        <v>300</v>
      </c>
      <c r="L1366" s="492">
        <f>D1366</f>
        <v>1</v>
      </c>
      <c r="M1366" s="492"/>
      <c r="N1366" s="496" t="str">
        <f>B1366</f>
        <v>P9853</v>
      </c>
      <c r="O1366" s="493">
        <f>(G1366/$I$1359)</f>
        <v>0.14686345381526106</v>
      </c>
      <c r="P1366" s="493"/>
      <c r="Q1366" s="491">
        <f>K1366*((L1366*O1366)+(M1366*P1366))</f>
        <v>44.059036144578315</v>
      </c>
    </row>
    <row r="1367" spans="1:17">
      <c r="A1367">
        <v>5213401</v>
      </c>
      <c r="B1367" s="119" t="s">
        <v>438</v>
      </c>
      <c r="C1367" s="120" t="s">
        <v>439</v>
      </c>
      <c r="D1367" s="121">
        <v>4</v>
      </c>
      <c r="E1367" s="128" t="s">
        <v>222</v>
      </c>
      <c r="G1367" s="123">
        <f>VLOOKUP(B1367,'MO - COM DES.'!$A$1:$G$106,6,FALSE)</f>
        <v>20.818100000000001</v>
      </c>
      <c r="J1367" s="124">
        <f>D1367*G1367</f>
        <v>83.272400000000005</v>
      </c>
      <c r="K1367" s="494">
        <f>SUMIF('8. Orçamento Com Des.'!$A$6:$A$146,A1367,'8. Orçamento Com Des.'!$D$6:$D$146)</f>
        <v>300</v>
      </c>
      <c r="L1367" s="492">
        <f>D1367</f>
        <v>4</v>
      </c>
      <c r="M1367" s="492"/>
      <c r="N1367" s="496" t="str">
        <f>B1367</f>
        <v>P9824</v>
      </c>
      <c r="O1367" s="493">
        <f>(G1367/$I$1359)</f>
        <v>0.13934471218206157</v>
      </c>
      <c r="P1367" s="493"/>
      <c r="Q1367" s="491">
        <f>K1367*((L1367*O1367)+(M1367*P1367))</f>
        <v>167.2136546184739</v>
      </c>
    </row>
    <row r="1368" spans="1:17">
      <c r="A1368">
        <v>5213401</v>
      </c>
      <c r="B1368" s="129"/>
      <c r="D1368" s="145" t="s">
        <v>440</v>
      </c>
      <c r="E1368" s="145"/>
      <c r="F1368" s="145"/>
      <c r="G1368" s="145"/>
      <c r="H1368" s="145"/>
      <c r="J1368" s="124">
        <f>J1366+J1367</f>
        <v>105.21380000000001</v>
      </c>
      <c r="K1368" s="494"/>
      <c r="L1368" s="492"/>
      <c r="M1368" s="492"/>
      <c r="N1368" s="496"/>
      <c r="O1368" s="493"/>
      <c r="P1368" s="493"/>
      <c r="Q1368" s="491"/>
    </row>
    <row r="1369" spans="1:17" ht="15.75" thickBot="1">
      <c r="A1369">
        <v>5213401</v>
      </c>
      <c r="B1369" s="125"/>
      <c r="C1369" s="104"/>
      <c r="D1369" s="146" t="s">
        <v>442</v>
      </c>
      <c r="E1369" s="146"/>
      <c r="F1369" s="146"/>
      <c r="G1369" s="146"/>
      <c r="H1369" s="146"/>
      <c r="I1369" s="104"/>
      <c r="J1369" s="130">
        <f>J1364+J1368</f>
        <v>498.93639999999999</v>
      </c>
      <c r="K1369" s="494"/>
      <c r="L1369" s="492"/>
      <c r="M1369" s="492"/>
      <c r="N1369" s="496"/>
      <c r="O1369" s="493"/>
      <c r="P1369" s="493"/>
      <c r="Q1369" s="491"/>
    </row>
    <row r="1370" spans="1:17">
      <c r="A1370">
        <v>5213401</v>
      </c>
      <c r="B1370" s="129"/>
      <c r="D1370" s="145" t="s">
        <v>444</v>
      </c>
      <c r="E1370" s="145"/>
      <c r="F1370" s="145"/>
      <c r="G1370" s="145"/>
      <c r="H1370" s="145"/>
      <c r="J1370" s="131">
        <f>J1369/I1359</f>
        <v>3.3396010709504682</v>
      </c>
      <c r="K1370" s="494"/>
      <c r="L1370" s="492"/>
      <c r="M1370" s="492"/>
      <c r="N1370" s="496"/>
      <c r="O1370" s="493"/>
      <c r="P1370" s="493"/>
      <c r="Q1370" s="491"/>
    </row>
    <row r="1371" spans="1:17">
      <c r="A1371">
        <v>5213401</v>
      </c>
      <c r="B1371" s="129"/>
      <c r="H1371" s="132" t="s">
        <v>445</v>
      </c>
      <c r="J1371" s="133" t="s">
        <v>377</v>
      </c>
      <c r="K1371" s="494"/>
      <c r="L1371" s="492"/>
      <c r="M1371" s="492"/>
      <c r="N1371" s="496"/>
      <c r="O1371" s="493"/>
      <c r="P1371" s="493"/>
      <c r="Q1371" s="491"/>
    </row>
    <row r="1372" spans="1:17" ht="15.75" thickBot="1">
      <c r="A1372">
        <v>5213401</v>
      </c>
      <c r="B1372" s="125"/>
      <c r="C1372" s="104"/>
      <c r="D1372" s="104"/>
      <c r="E1372" s="104"/>
      <c r="F1372" s="104"/>
      <c r="G1372" s="104"/>
      <c r="H1372" s="105" t="s">
        <v>446</v>
      </c>
      <c r="I1372" s="104"/>
      <c r="J1372" s="130" t="s">
        <v>377</v>
      </c>
      <c r="K1372" s="494"/>
      <c r="L1372" s="492"/>
      <c r="M1372" s="492"/>
      <c r="N1372" s="496"/>
      <c r="O1372" s="493"/>
      <c r="P1372" s="493"/>
      <c r="Q1372" s="491"/>
    </row>
    <row r="1373" spans="1:17" ht="15.75" thickBot="1">
      <c r="A1373">
        <v>5213401</v>
      </c>
      <c r="B1373" s="127" t="s">
        <v>447</v>
      </c>
      <c r="C1373" s="104"/>
      <c r="D1373" s="103" t="s">
        <v>212</v>
      </c>
      <c r="E1373" s="103" t="s">
        <v>436</v>
      </c>
      <c r="F1373" s="104"/>
      <c r="G1373" s="103" t="s">
        <v>448</v>
      </c>
      <c r="H1373" s="146" t="s">
        <v>449</v>
      </c>
      <c r="I1373" s="146"/>
      <c r="J1373" s="147"/>
      <c r="K1373" s="494"/>
      <c r="L1373" s="492"/>
      <c r="M1373" s="492"/>
      <c r="N1373" s="496"/>
      <c r="O1373" s="493"/>
      <c r="P1373" s="493"/>
      <c r="Q1373" s="491"/>
    </row>
    <row r="1374" spans="1:17">
      <c r="A1374">
        <v>5213401</v>
      </c>
      <c r="B1374" s="119" t="s">
        <v>823</v>
      </c>
      <c r="C1374" s="120" t="s">
        <v>824</v>
      </c>
      <c r="D1374" s="121">
        <v>0.12</v>
      </c>
      <c r="E1374" s="128" t="s">
        <v>454</v>
      </c>
      <c r="G1374" s="123">
        <f>VLOOKUP(B1374,MATERIAL!$A$1:$D$1678,4,FALSE)</f>
        <v>8.8622999999999994</v>
      </c>
      <c r="J1374" s="124">
        <f>D1374*G1374</f>
        <v>1.0634759999999999</v>
      </c>
      <c r="K1374" s="494">
        <f>SUMIF('8. Orçamento Com Des.'!$A$6:$A$146,A1374,'8. Orçamento Com Des.'!$D$6:$D$146)</f>
        <v>300</v>
      </c>
      <c r="L1374" s="492">
        <f>D1374</f>
        <v>0.12</v>
      </c>
      <c r="M1374" s="492"/>
      <c r="N1374" s="496" t="str">
        <f>B1374</f>
        <v>M2037</v>
      </c>
      <c r="O1374" s="493">
        <f>G1374</f>
        <v>8.8622999999999994</v>
      </c>
      <c r="P1374" s="493"/>
      <c r="Q1374" s="491">
        <f>K1374*((L1374*O1374)+(M1374*P1374))</f>
        <v>319.04279999999994</v>
      </c>
    </row>
    <row r="1375" spans="1:17">
      <c r="A1375">
        <v>5213401</v>
      </c>
      <c r="B1375" s="119" t="s">
        <v>825</v>
      </c>
      <c r="C1375" s="120" t="s">
        <v>826</v>
      </c>
      <c r="D1375" s="121">
        <v>0.35</v>
      </c>
      <c r="E1375" s="128" t="s">
        <v>454</v>
      </c>
      <c r="G1375" s="123">
        <f>VLOOKUP(B1375,MATERIAL!$A$1:$D$1678,4,FALSE)</f>
        <v>9.1541999999999994</v>
      </c>
      <c r="J1375" s="124">
        <f>D1375*G1375</f>
        <v>3.2039699999999995</v>
      </c>
      <c r="K1375" s="494">
        <f>SUMIF('8. Orçamento Com Des.'!$A$6:$A$146,A1375,'8. Orçamento Com Des.'!$D$6:$D$146)</f>
        <v>300</v>
      </c>
      <c r="L1375" s="492">
        <f>D1375</f>
        <v>0.35</v>
      </c>
      <c r="M1375" s="492"/>
      <c r="N1375" s="496" t="str">
        <f>B1375</f>
        <v>M2038</v>
      </c>
      <c r="O1375" s="493">
        <f>G1375</f>
        <v>9.1541999999999994</v>
      </c>
      <c r="P1375" s="493"/>
      <c r="Q1375" s="491">
        <f>K1375*((L1375*O1375)+(M1375*P1375))</f>
        <v>961.19099999999992</v>
      </c>
    </row>
    <row r="1376" spans="1:17">
      <c r="A1376">
        <v>5213401</v>
      </c>
      <c r="B1376" s="119" t="s">
        <v>827</v>
      </c>
      <c r="C1376" s="120" t="s">
        <v>828</v>
      </c>
      <c r="D1376" s="121">
        <v>0.03</v>
      </c>
      <c r="E1376" s="128" t="s">
        <v>590</v>
      </c>
      <c r="G1376" s="123">
        <f>VLOOKUP(B1376,MATERIAL!$A$1:$D$1678,4,FALSE)</f>
        <v>16.6828</v>
      </c>
      <c r="J1376" s="124">
        <f>D1376*G1376</f>
        <v>0.50048400000000004</v>
      </c>
      <c r="K1376" s="494">
        <f>SUMIF('8. Orçamento Com Des.'!$A$6:$A$146,A1376,'8. Orçamento Com Des.'!$D$6:$D$146)</f>
        <v>300</v>
      </c>
      <c r="L1376" s="492">
        <f>D1376</f>
        <v>0.03</v>
      </c>
      <c r="M1376" s="492"/>
      <c r="N1376" s="496" t="str">
        <f>B1376</f>
        <v>M2034</v>
      </c>
      <c r="O1376" s="493">
        <f>G1376</f>
        <v>16.6828</v>
      </c>
      <c r="P1376" s="493"/>
      <c r="Q1376" s="491">
        <f>K1376*((L1376*O1376)+(M1376*P1376))</f>
        <v>150.14520000000002</v>
      </c>
    </row>
    <row r="1377" spans="1:17">
      <c r="A1377">
        <v>5213401</v>
      </c>
      <c r="B1377" s="119" t="s">
        <v>829</v>
      </c>
      <c r="C1377" s="120" t="s">
        <v>830</v>
      </c>
      <c r="D1377" s="121">
        <v>9.7000000000000005E-4</v>
      </c>
      <c r="E1377" s="128" t="s">
        <v>590</v>
      </c>
      <c r="G1377" s="123">
        <f>VLOOKUP(B1377,MATERIAL!$A$1:$D$1678,4,FALSE)</f>
        <v>20.439299999999999</v>
      </c>
      <c r="J1377" s="124">
        <f>D1377*G1377</f>
        <v>1.9826121000000002E-2</v>
      </c>
      <c r="K1377" s="494">
        <f>SUMIF('8. Orçamento Com Des.'!$A$6:$A$146,A1377,'8. Orçamento Com Des.'!$D$6:$D$146)</f>
        <v>300</v>
      </c>
      <c r="L1377" s="492">
        <f>D1377</f>
        <v>9.7000000000000005E-4</v>
      </c>
      <c r="M1377" s="492"/>
      <c r="N1377" s="496" t="str">
        <f>B1377</f>
        <v>M2044</v>
      </c>
      <c r="O1377" s="493">
        <f>G1377</f>
        <v>20.439299999999999</v>
      </c>
      <c r="P1377" s="493"/>
      <c r="Q1377" s="491">
        <f>K1377*((L1377*O1377)+(M1377*P1377))</f>
        <v>5.9478363000000005</v>
      </c>
    </row>
    <row r="1378" spans="1:17">
      <c r="A1378">
        <v>5213401</v>
      </c>
      <c r="B1378" s="119" t="s">
        <v>831</v>
      </c>
      <c r="C1378" s="120" t="s">
        <v>832</v>
      </c>
      <c r="D1378" s="121">
        <v>0.6</v>
      </c>
      <c r="E1378" s="128" t="s">
        <v>590</v>
      </c>
      <c r="G1378" s="123">
        <f>VLOOKUP(B1378,MATERIAL!$A$1:$D$1678,4,FALSE)</f>
        <v>32.367100000000001</v>
      </c>
      <c r="J1378" s="124">
        <f>D1378*G1378</f>
        <v>19.420259999999999</v>
      </c>
      <c r="K1378" s="494">
        <f>SUMIF('8. Orçamento Com Des.'!$A$6:$A$146,A1378,'8. Orçamento Com Des.'!$D$6:$D$146)</f>
        <v>300</v>
      </c>
      <c r="L1378" s="492">
        <f>D1378</f>
        <v>0.6</v>
      </c>
      <c r="M1378" s="492"/>
      <c r="N1378" s="496" t="str">
        <f>B1378</f>
        <v>M2027</v>
      </c>
      <c r="O1378" s="493">
        <f>G1378</f>
        <v>32.367100000000001</v>
      </c>
      <c r="P1378" s="493"/>
      <c r="Q1378" s="491">
        <f>K1378*((L1378*O1378)+(M1378*P1378))</f>
        <v>5826.0779999999995</v>
      </c>
    </row>
    <row r="1379" spans="1:17" ht="15.75" thickBot="1">
      <c r="A1379">
        <v>5213401</v>
      </c>
      <c r="B1379" s="125"/>
      <c r="C1379" s="104"/>
      <c r="D1379" s="146" t="s">
        <v>459</v>
      </c>
      <c r="E1379" s="146"/>
      <c r="F1379" s="146"/>
      <c r="G1379" s="146"/>
      <c r="H1379" s="146"/>
      <c r="I1379" s="104"/>
      <c r="J1379" s="126">
        <f>SUM(J1374:J1378)</f>
        <v>24.208016121</v>
      </c>
      <c r="K1379" s="494"/>
      <c r="L1379" s="492"/>
      <c r="M1379" s="492"/>
      <c r="N1379" s="496"/>
      <c r="O1379" s="493"/>
      <c r="P1379" s="493"/>
      <c r="Q1379" s="491"/>
    </row>
    <row r="1380" spans="1:17" ht="15.75" thickBot="1">
      <c r="A1380">
        <v>5213401</v>
      </c>
      <c r="B1380" s="127" t="s">
        <v>460</v>
      </c>
      <c r="C1380" s="104"/>
      <c r="D1380" s="103" t="s">
        <v>212</v>
      </c>
      <c r="E1380" s="103" t="s">
        <v>436</v>
      </c>
      <c r="F1380" s="104"/>
      <c r="G1380" s="103" t="s">
        <v>449</v>
      </c>
      <c r="H1380" s="146" t="s">
        <v>449</v>
      </c>
      <c r="I1380" s="146"/>
      <c r="J1380" s="147"/>
      <c r="K1380" s="494"/>
      <c r="L1380" s="492"/>
      <c r="M1380" s="492"/>
      <c r="N1380" s="496"/>
      <c r="O1380" s="493"/>
      <c r="P1380" s="493"/>
      <c r="Q1380" s="491"/>
    </row>
    <row r="1381" spans="1:17" ht="15.75" thickBot="1">
      <c r="A1381">
        <v>5213401</v>
      </c>
      <c r="B1381" s="125"/>
      <c r="C1381" s="104"/>
      <c r="D1381" s="146" t="s">
        <v>461</v>
      </c>
      <c r="E1381" s="146"/>
      <c r="F1381" s="146"/>
      <c r="G1381" s="146"/>
      <c r="H1381" s="146"/>
      <c r="I1381" s="104"/>
      <c r="J1381" s="126"/>
      <c r="K1381" s="494"/>
      <c r="L1381" s="492"/>
      <c r="M1381" s="492"/>
      <c r="N1381" s="496"/>
      <c r="O1381" s="493"/>
      <c r="P1381" s="493"/>
      <c r="Q1381" s="491"/>
    </row>
    <row r="1382" spans="1:17" ht="15.75" thickBot="1">
      <c r="A1382">
        <v>5213401</v>
      </c>
      <c r="B1382" s="125"/>
      <c r="C1382" s="104"/>
      <c r="D1382" s="104"/>
      <c r="E1382" s="104"/>
      <c r="F1382" s="104"/>
      <c r="G1382" s="104"/>
      <c r="H1382" s="105" t="s">
        <v>462</v>
      </c>
      <c r="I1382" s="104"/>
      <c r="J1382" s="130">
        <f>J1370+J1379</f>
        <v>27.547617191950469</v>
      </c>
      <c r="K1382" s="494"/>
      <c r="L1382" s="492"/>
      <c r="M1382" s="492"/>
      <c r="N1382" s="496"/>
      <c r="O1382" s="493"/>
      <c r="P1382" s="493"/>
      <c r="Q1382" s="491"/>
    </row>
    <row r="1383" spans="1:17" ht="15.75" thickBot="1">
      <c r="A1383">
        <v>5213401</v>
      </c>
      <c r="B1383" s="127" t="s">
        <v>463</v>
      </c>
      <c r="C1383" s="104"/>
      <c r="D1383" s="103" t="s">
        <v>464</v>
      </c>
      <c r="E1383" s="103" t="s">
        <v>212</v>
      </c>
      <c r="F1383" s="103" t="s">
        <v>436</v>
      </c>
      <c r="G1383" s="104"/>
      <c r="H1383" s="103" t="s">
        <v>449</v>
      </c>
      <c r="I1383" s="146" t="s">
        <v>449</v>
      </c>
      <c r="J1383" s="147"/>
      <c r="K1383" s="494"/>
      <c r="L1383" s="492"/>
      <c r="M1383" s="492"/>
      <c r="N1383" s="496"/>
      <c r="O1383" s="493"/>
      <c r="P1383" s="493"/>
      <c r="Q1383" s="491"/>
    </row>
    <row r="1384" spans="1:17">
      <c r="A1384">
        <v>5213401</v>
      </c>
      <c r="B1384" s="119" t="s">
        <v>823</v>
      </c>
      <c r="C1384" s="120" t="s">
        <v>833</v>
      </c>
      <c r="D1384" s="128">
        <v>5914655</v>
      </c>
      <c r="E1384" s="121">
        <v>1.2E-4</v>
      </c>
      <c r="F1384" s="128" t="s">
        <v>466</v>
      </c>
      <c r="H1384" s="123">
        <f>VLOOKUP(D1384,'SICRO 04.25'!$A$1:$D$6492,4,FALSE)</f>
        <v>32.659999999999997</v>
      </c>
      <c r="J1384" s="124">
        <f>E1384*H1384</f>
        <v>3.9191999999999994E-3</v>
      </c>
      <c r="K1384" s="494">
        <f>SUMIF('8. Orçamento Com Des.'!$A$6:$A$146,A1384,'8. Orçamento Com Des.'!$D$6:$D$146)</f>
        <v>300</v>
      </c>
      <c r="L1384" s="492">
        <f>E1384</f>
        <v>1.2E-4</v>
      </c>
      <c r="M1384" s="492"/>
      <c r="N1384" s="496">
        <f>D1384</f>
        <v>5914655</v>
      </c>
      <c r="O1384" s="493">
        <f>H1384</f>
        <v>32.659999999999997</v>
      </c>
      <c r="P1384" s="493"/>
      <c r="Q1384" s="491">
        <f>K1384*((L1384*O1384)+(M1384*P1384))</f>
        <v>1.1757599999999999</v>
      </c>
    </row>
    <row r="1385" spans="1:17">
      <c r="A1385">
        <v>5213401</v>
      </c>
      <c r="B1385" s="119" t="s">
        <v>825</v>
      </c>
      <c r="C1385" s="120" t="s">
        <v>834</v>
      </c>
      <c r="D1385" s="128">
        <v>5914655</v>
      </c>
      <c r="E1385" s="121">
        <v>3.5E-4</v>
      </c>
      <c r="F1385" s="128" t="s">
        <v>466</v>
      </c>
      <c r="H1385" s="123">
        <f>VLOOKUP(D1385,'SICRO 04.25'!$A$1:$D$6492,4,FALSE)</f>
        <v>32.659999999999997</v>
      </c>
      <c r="J1385" s="124">
        <f>E1385*H1385</f>
        <v>1.1430999999999998E-2</v>
      </c>
      <c r="K1385" s="494">
        <f>SUMIF('8. Orçamento Com Des.'!$A$6:$A$146,A1385,'8. Orçamento Com Des.'!$D$6:$D$146)</f>
        <v>300</v>
      </c>
      <c r="L1385" s="492">
        <f>E1385</f>
        <v>3.5E-4</v>
      </c>
      <c r="M1385" s="492"/>
      <c r="N1385" s="496">
        <f>D1385</f>
        <v>5914655</v>
      </c>
      <c r="O1385" s="493">
        <f>H1385</f>
        <v>32.659999999999997</v>
      </c>
      <c r="P1385" s="493"/>
      <c r="Q1385" s="491">
        <f>K1385*((L1385*O1385)+(M1385*P1385))</f>
        <v>3.4292999999999996</v>
      </c>
    </row>
    <row r="1386" spans="1:17">
      <c r="A1386">
        <v>5213401</v>
      </c>
      <c r="B1386" s="119" t="s">
        <v>827</v>
      </c>
      <c r="C1386" s="120" t="s">
        <v>835</v>
      </c>
      <c r="D1386" s="128">
        <v>5914655</v>
      </c>
      <c r="E1386" s="121">
        <v>3.0000000000000001E-5</v>
      </c>
      <c r="F1386" s="128" t="s">
        <v>466</v>
      </c>
      <c r="H1386" s="123">
        <f>VLOOKUP(D1386,'SICRO 04.25'!$A$1:$D$6492,4,FALSE)</f>
        <v>32.659999999999997</v>
      </c>
      <c r="J1386" s="124">
        <f>E1386*H1386</f>
        <v>9.7979999999999986E-4</v>
      </c>
      <c r="K1386" s="494">
        <f>SUMIF('8. Orçamento Com Des.'!$A$6:$A$146,A1386,'8. Orçamento Com Des.'!$D$6:$D$146)</f>
        <v>300</v>
      </c>
      <c r="L1386" s="492">
        <f>E1386</f>
        <v>3.0000000000000001E-5</v>
      </c>
      <c r="M1386" s="492"/>
      <c r="N1386" s="496">
        <f>D1386</f>
        <v>5914655</v>
      </c>
      <c r="O1386" s="493">
        <f>H1386</f>
        <v>32.659999999999997</v>
      </c>
      <c r="P1386" s="493"/>
      <c r="Q1386" s="491">
        <f>K1386*((L1386*O1386)+(M1386*P1386))</f>
        <v>0.29393999999999998</v>
      </c>
    </row>
    <row r="1387" spans="1:17">
      <c r="A1387">
        <v>5213401</v>
      </c>
      <c r="B1387" s="119" t="s">
        <v>831</v>
      </c>
      <c r="C1387" s="120" t="s">
        <v>836</v>
      </c>
      <c r="D1387" s="128">
        <v>5914655</v>
      </c>
      <c r="E1387" s="121">
        <v>8.3000000000000001E-4</v>
      </c>
      <c r="F1387" s="128" t="s">
        <v>466</v>
      </c>
      <c r="H1387" s="123">
        <f>VLOOKUP(D1387,'SICRO 04.25'!$A$1:$D$6492,4,FALSE)</f>
        <v>32.659999999999997</v>
      </c>
      <c r="J1387" s="124">
        <f>E1387*H1387</f>
        <v>2.7107799999999998E-2</v>
      </c>
      <c r="K1387" s="494">
        <f>SUMIF('8. Orçamento Com Des.'!$A$6:$A$146,A1387,'8. Orçamento Com Des.'!$D$6:$D$146)</f>
        <v>300</v>
      </c>
      <c r="L1387" s="492">
        <f>E1387</f>
        <v>8.3000000000000001E-4</v>
      </c>
      <c r="M1387" s="492"/>
      <c r="N1387" s="496">
        <f>D1387</f>
        <v>5914655</v>
      </c>
      <c r="O1387" s="493">
        <f>H1387</f>
        <v>32.659999999999997</v>
      </c>
      <c r="P1387" s="493"/>
      <c r="Q1387" s="491">
        <f>K1387*((L1387*O1387)+(M1387*P1387))</f>
        <v>8.1323399999999992</v>
      </c>
    </row>
    <row r="1388" spans="1:17" ht="15.75" thickBot="1">
      <c r="A1388">
        <v>5213401</v>
      </c>
      <c r="B1388" s="125"/>
      <c r="C1388" s="104"/>
      <c r="D1388" s="146" t="s">
        <v>468</v>
      </c>
      <c r="E1388" s="146"/>
      <c r="F1388" s="146"/>
      <c r="G1388" s="146"/>
      <c r="H1388" s="146"/>
      <c r="I1388" s="104"/>
      <c r="J1388" s="130">
        <f>SUM(J1384:J1387)</f>
        <v>4.3437799999999999E-2</v>
      </c>
      <c r="K1388" s="494"/>
      <c r="L1388" s="492"/>
      <c r="M1388" s="492"/>
      <c r="N1388" s="496"/>
      <c r="O1388" s="493"/>
      <c r="P1388" s="493"/>
      <c r="Q1388" s="491"/>
    </row>
    <row r="1389" spans="1:17" ht="15.75" thickBot="1">
      <c r="A1389">
        <v>5213401</v>
      </c>
      <c r="B1389" s="148" t="s">
        <v>469</v>
      </c>
      <c r="C1389" s="146"/>
      <c r="D1389" s="146" t="s">
        <v>212</v>
      </c>
      <c r="E1389" s="146" t="s">
        <v>436</v>
      </c>
      <c r="F1389" s="146" t="s">
        <v>470</v>
      </c>
      <c r="G1389" s="146"/>
      <c r="H1389" s="146"/>
      <c r="J1389" s="147" t="s">
        <v>449</v>
      </c>
      <c r="K1389" s="494"/>
      <c r="L1389" s="492"/>
      <c r="M1389" s="492"/>
      <c r="N1389" s="496"/>
      <c r="O1389" s="493"/>
      <c r="P1389" s="493"/>
      <c r="Q1389" s="491"/>
    </row>
    <row r="1390" spans="1:17" ht="15.75" thickBot="1">
      <c r="A1390">
        <v>5213401</v>
      </c>
      <c r="B1390" s="148"/>
      <c r="C1390" s="146"/>
      <c r="D1390" s="146"/>
      <c r="E1390" s="146"/>
      <c r="F1390" s="103" t="s">
        <v>471</v>
      </c>
      <c r="G1390" s="103" t="s">
        <v>472</v>
      </c>
      <c r="H1390" s="103" t="s">
        <v>473</v>
      </c>
      <c r="I1390" s="104"/>
      <c r="J1390" s="147"/>
      <c r="K1390" s="494"/>
      <c r="L1390" s="492"/>
      <c r="M1390" s="492"/>
      <c r="N1390" s="496"/>
      <c r="O1390" s="493"/>
      <c r="P1390" s="493"/>
      <c r="Q1390" s="491"/>
    </row>
    <row r="1391" spans="1:17">
      <c r="A1391">
        <v>5213401</v>
      </c>
      <c r="B1391" s="119" t="s">
        <v>823</v>
      </c>
      <c r="C1391" s="120" t="s">
        <v>833</v>
      </c>
      <c r="D1391" s="121">
        <v>1.2E-4</v>
      </c>
      <c r="E1391" s="128" t="s">
        <v>228</v>
      </c>
      <c r="F1391" s="128" t="s">
        <v>477</v>
      </c>
      <c r="G1391" s="128" t="s">
        <v>478</v>
      </c>
      <c r="H1391" s="128" t="s">
        <v>479</v>
      </c>
      <c r="J1391" s="111"/>
      <c r="K1391" s="494">
        <f>SUMIF('8. Orçamento Com Des.'!$A$6:$A$146,A1391,'8. Orçamento Com Des.'!$D$6:$D$146)</f>
        <v>300</v>
      </c>
      <c r="L1391" s="168">
        <f>D1391*'3. DMT'!$V$2</f>
        <v>1.9800000000000002E-2</v>
      </c>
      <c r="M1391" s="168">
        <f t="shared" ref="M1391:M1394" si="114">K1391*L1391</f>
        <v>5.94</v>
      </c>
      <c r="N1391" s="496" t="str">
        <f>H1391</f>
        <v>5914479</v>
      </c>
      <c r="O1391" s="493">
        <f>$W$53</f>
        <v>0.71055406565114776</v>
      </c>
      <c r="P1391" s="493"/>
      <c r="Q1391" s="491"/>
    </row>
    <row r="1392" spans="1:17">
      <c r="A1392">
        <v>5213401</v>
      </c>
      <c r="B1392" s="119" t="s">
        <v>825</v>
      </c>
      <c r="C1392" s="120" t="s">
        <v>834</v>
      </c>
      <c r="D1392" s="121">
        <v>3.5E-4</v>
      </c>
      <c r="E1392" s="128" t="s">
        <v>228</v>
      </c>
      <c r="F1392" s="128" t="s">
        <v>477</v>
      </c>
      <c r="G1392" s="128" t="s">
        <v>478</v>
      </c>
      <c r="H1392" s="128" t="s">
        <v>479</v>
      </c>
      <c r="J1392" s="111"/>
      <c r="K1392" s="494">
        <f>SUMIF('8. Orçamento Com Des.'!$A$6:$A$146,A1392,'8. Orçamento Com Des.'!$D$6:$D$146)</f>
        <v>300</v>
      </c>
      <c r="L1392" s="168">
        <f>D1392*'3. DMT'!$V$2</f>
        <v>5.7750000000000003E-2</v>
      </c>
      <c r="M1392" s="168">
        <f t="shared" si="114"/>
        <v>17.324999999999999</v>
      </c>
      <c r="N1392" s="496" t="str">
        <f>H1392</f>
        <v>5914479</v>
      </c>
      <c r="O1392" s="493">
        <f>$W$53</f>
        <v>0.71055406565114776</v>
      </c>
      <c r="P1392" s="493"/>
      <c r="Q1392" s="491"/>
    </row>
    <row r="1393" spans="1:20">
      <c r="A1393">
        <v>5213401</v>
      </c>
      <c r="B1393" s="119" t="s">
        <v>827</v>
      </c>
      <c r="C1393" s="120" t="s">
        <v>835</v>
      </c>
      <c r="D1393" s="121">
        <v>3.0000000000000001E-5</v>
      </c>
      <c r="E1393" s="128" t="s">
        <v>228</v>
      </c>
      <c r="F1393" s="128" t="s">
        <v>477</v>
      </c>
      <c r="G1393" s="128" t="s">
        <v>478</v>
      </c>
      <c r="H1393" s="128" t="s">
        <v>479</v>
      </c>
      <c r="J1393" s="111"/>
      <c r="K1393" s="494">
        <f>SUMIF('8. Orçamento Com Des.'!$A$6:$A$146,A1393,'8. Orçamento Com Des.'!$D$6:$D$146)</f>
        <v>300</v>
      </c>
      <c r="L1393" s="168">
        <f>D1393*'3. DMT'!$V$2</f>
        <v>4.9500000000000004E-3</v>
      </c>
      <c r="M1393" s="168">
        <f t="shared" si="114"/>
        <v>1.4850000000000001</v>
      </c>
      <c r="N1393" s="496" t="str">
        <f>H1393</f>
        <v>5914479</v>
      </c>
      <c r="O1393" s="493">
        <f>$W$53</f>
        <v>0.71055406565114776</v>
      </c>
      <c r="P1393" s="493"/>
      <c r="Q1393" s="491"/>
    </row>
    <row r="1394" spans="1:20">
      <c r="A1394">
        <v>5213401</v>
      </c>
      <c r="B1394" s="119" t="s">
        <v>831</v>
      </c>
      <c r="C1394" s="120" t="s">
        <v>836</v>
      </c>
      <c r="D1394" s="121">
        <v>8.3000000000000001E-4</v>
      </c>
      <c r="E1394" s="128" t="s">
        <v>228</v>
      </c>
      <c r="F1394" s="128" t="s">
        <v>477</v>
      </c>
      <c r="G1394" s="128" t="s">
        <v>478</v>
      </c>
      <c r="H1394" s="128" t="s">
        <v>479</v>
      </c>
      <c r="J1394" s="111"/>
      <c r="K1394" s="494">
        <f>SUMIF('8. Orçamento Com Des.'!$A$6:$A$146,A1394,'8. Orçamento Com Des.'!$D$6:$D$146)</f>
        <v>300</v>
      </c>
      <c r="L1394" s="168">
        <f>D1394*'3. DMT'!$V$2</f>
        <v>0.13694999999999999</v>
      </c>
      <c r="M1394" s="168">
        <f t="shared" si="114"/>
        <v>41.084999999999994</v>
      </c>
      <c r="N1394" s="496" t="str">
        <f>H1394</f>
        <v>5914479</v>
      </c>
      <c r="O1394" s="493">
        <f>$W$53</f>
        <v>0.71055406565114776</v>
      </c>
      <c r="P1394" s="493"/>
      <c r="Q1394" s="491"/>
    </row>
    <row r="1395" spans="1:20">
      <c r="A1395">
        <v>5213401</v>
      </c>
      <c r="B1395" s="129"/>
      <c r="D1395" s="145" t="s">
        <v>480</v>
      </c>
      <c r="E1395" s="145"/>
      <c r="F1395" s="145"/>
      <c r="G1395" s="145"/>
      <c r="H1395" s="145"/>
      <c r="J1395" s="111"/>
      <c r="K1395" s="494"/>
      <c r="L1395" s="492"/>
      <c r="M1395" s="492"/>
      <c r="N1395" s="496"/>
      <c r="O1395" s="493"/>
      <c r="P1395" s="493"/>
      <c r="Q1395" s="491"/>
    </row>
    <row r="1396" spans="1:20" ht="15.75" thickBot="1">
      <c r="A1396">
        <v>5213401</v>
      </c>
      <c r="B1396" s="125"/>
      <c r="C1396" s="104"/>
      <c r="D1396" s="104"/>
      <c r="E1396" s="104"/>
      <c r="F1396" s="146" t="s">
        <v>481</v>
      </c>
      <c r="G1396" s="146"/>
      <c r="H1396" s="146"/>
      <c r="I1396" s="104"/>
      <c r="J1396" s="134">
        <f>J1382+J1388</f>
        <v>27.591054991950468</v>
      </c>
      <c r="K1396" s="178"/>
      <c r="L1396" s="179"/>
      <c r="M1396" s="179"/>
      <c r="N1396" s="179"/>
      <c r="O1396" s="179"/>
      <c r="P1396" s="180"/>
      <c r="R1396" s="445">
        <f>SUM(Q1363:Q1395)/K1363</f>
        <v>27.591054991950465</v>
      </c>
    </row>
    <row r="1397" spans="1:20" ht="15.75" thickBot="1">
      <c r="A1397" s="157"/>
      <c r="B1397" s="157"/>
      <c r="C1397" s="157"/>
      <c r="D1397" s="157"/>
      <c r="E1397" s="157"/>
      <c r="F1397" s="157"/>
      <c r="G1397" s="157"/>
      <c r="H1397" s="157"/>
      <c r="I1397" s="157"/>
      <c r="J1397" s="157"/>
      <c r="R1397" s="101">
        <f>SUM(Q1363:Q1395)</f>
        <v>8277.3164975851396</v>
      </c>
    </row>
    <row r="1398" spans="1:20" ht="23.25" thickBot="1">
      <c r="B1398" s="106" t="s">
        <v>395</v>
      </c>
      <c r="C1398" s="107"/>
      <c r="D1398" s="107"/>
      <c r="E1398" s="107"/>
      <c r="F1398" s="107"/>
      <c r="G1398" s="107"/>
      <c r="H1398" s="107"/>
      <c r="I1398" s="107"/>
      <c r="J1398" s="108" t="s">
        <v>396</v>
      </c>
    </row>
    <row r="1399" spans="1:20" ht="19.5" thickTop="1" thickBot="1">
      <c r="B1399" s="109" t="s">
        <v>397</v>
      </c>
      <c r="E1399" s="110" t="s">
        <v>398</v>
      </c>
      <c r="J1399" s="111"/>
    </row>
    <row r="1400" spans="1:20" ht="15.75">
      <c r="B1400" s="373" t="s">
        <v>400</v>
      </c>
      <c r="C1400" s="159"/>
      <c r="D1400" s="159"/>
      <c r="E1400" s="402">
        <v>45748</v>
      </c>
      <c r="F1400" s="159"/>
      <c r="G1400" s="159"/>
      <c r="H1400" s="374" t="s">
        <v>401</v>
      </c>
      <c r="I1400" s="378">
        <v>36</v>
      </c>
      <c r="J1400" s="376" t="s">
        <v>335</v>
      </c>
    </row>
    <row r="1401" spans="1:20" ht="16.5" thickBot="1">
      <c r="A1401">
        <v>5213360</v>
      </c>
      <c r="B1401" s="116" t="s">
        <v>837</v>
      </c>
      <c r="C1401" s="149" t="s">
        <v>838</v>
      </c>
      <c r="D1401" s="149"/>
      <c r="E1401" s="149"/>
      <c r="F1401" s="149"/>
      <c r="G1401" s="149"/>
      <c r="H1401" s="149"/>
      <c r="I1401" s="150" t="s">
        <v>404</v>
      </c>
      <c r="J1401" s="151"/>
    </row>
    <row r="1402" spans="1:20" ht="15.75" thickBot="1">
      <c r="A1402">
        <v>5213360</v>
      </c>
      <c r="B1402" s="148" t="s">
        <v>405</v>
      </c>
      <c r="C1402" s="146"/>
      <c r="D1402" s="146" t="s">
        <v>212</v>
      </c>
      <c r="E1402" s="146" t="s">
        <v>406</v>
      </c>
      <c r="F1402" s="146"/>
      <c r="G1402" s="146" t="s">
        <v>407</v>
      </c>
      <c r="H1402" s="146"/>
      <c r="J1402" s="117" t="s">
        <v>408</v>
      </c>
      <c r="K1402" s="589" t="s">
        <v>276</v>
      </c>
      <c r="L1402" s="590"/>
      <c r="M1402" s="591"/>
      <c r="N1402" s="592" t="s">
        <v>409</v>
      </c>
      <c r="O1402" s="594" t="s">
        <v>410</v>
      </c>
      <c r="P1402" s="595"/>
      <c r="Q1402" s="598" t="s">
        <v>411</v>
      </c>
      <c r="T1402" s="101"/>
    </row>
    <row r="1403" spans="1:20" ht="15.75" thickBot="1">
      <c r="A1403">
        <v>5213360</v>
      </c>
      <c r="B1403" s="148"/>
      <c r="C1403" s="146"/>
      <c r="D1403" s="146"/>
      <c r="E1403" s="103" t="s">
        <v>412</v>
      </c>
      <c r="F1403" s="103" t="s">
        <v>413</v>
      </c>
      <c r="G1403" s="103" t="s">
        <v>414</v>
      </c>
      <c r="H1403" s="103" t="s">
        <v>415</v>
      </c>
      <c r="I1403" s="104"/>
      <c r="J1403" s="118" t="s">
        <v>416</v>
      </c>
      <c r="K1403" s="172" t="s">
        <v>417</v>
      </c>
      <c r="L1403" s="600" t="s">
        <v>418</v>
      </c>
      <c r="M1403" s="601"/>
      <c r="N1403" s="593"/>
      <c r="O1403" s="596"/>
      <c r="P1403" s="597"/>
      <c r="Q1403" s="599"/>
    </row>
    <row r="1404" spans="1:20">
      <c r="A1404">
        <v>5213360</v>
      </c>
      <c r="B1404" s="119" t="s">
        <v>776</v>
      </c>
      <c r="C1404" s="120" t="s">
        <v>777</v>
      </c>
      <c r="D1404" s="121">
        <v>1</v>
      </c>
      <c r="E1404" s="122">
        <v>1</v>
      </c>
      <c r="F1404" s="122">
        <v>0</v>
      </c>
      <c r="G1404" s="123">
        <f>VLOOKUP(B1404,'EQ - COM DES.'!$A$1:$K$538,10,FALSE)</f>
        <v>149.6018</v>
      </c>
      <c r="H1404" s="123">
        <f>VLOOKUP(B1404,'EQ - COM DES.'!$A$1:$K$538,11,FALSE)</f>
        <v>55.642099999999999</v>
      </c>
      <c r="J1404" s="124">
        <f>(D1404*E1404*G1404)+(D1404*F1404*H1404)</f>
        <v>149.6018</v>
      </c>
      <c r="K1404" s="494">
        <f>SUMIF('8. Orçamento Com Des.'!$A$6:$A$146,A1404,'8. Orçamento Com Des.'!$D$6:$D$146)</f>
        <v>400</v>
      </c>
      <c r="L1404" s="492">
        <f>(D1404*E1404)</f>
        <v>1</v>
      </c>
      <c r="M1404" s="492">
        <f>(D1404*F1404)</f>
        <v>0</v>
      </c>
      <c r="N1404" s="496" t="str">
        <f>B1404</f>
        <v>E9687</v>
      </c>
      <c r="O1404" s="493">
        <f t="shared" ref="O1404:P1406" si="115">(G1404/$I$1400)</f>
        <v>4.1556055555555558</v>
      </c>
      <c r="P1404" s="493">
        <f t="shared" si="115"/>
        <v>1.5456138888888888</v>
      </c>
      <c r="Q1404" s="491">
        <f>K1404*((L1404*O1404)+(M1404*P1404))</f>
        <v>1662.2422222222224</v>
      </c>
    </row>
    <row r="1405" spans="1:20">
      <c r="A1405">
        <v>5213360</v>
      </c>
      <c r="B1405" s="119" t="s">
        <v>498</v>
      </c>
      <c r="C1405" s="120" t="s">
        <v>499</v>
      </c>
      <c r="D1405" s="121">
        <v>1</v>
      </c>
      <c r="E1405" s="122">
        <v>1</v>
      </c>
      <c r="F1405" s="122">
        <v>0</v>
      </c>
      <c r="G1405" s="123">
        <f>VLOOKUP(B1405,'EQ - COM DES.'!$A$1:$K$538,10,FALSE)</f>
        <v>11.0101</v>
      </c>
      <c r="H1405" s="123">
        <f>VLOOKUP(B1405,'EQ - COM DES.'!$A$1:$K$538,11,FALSE)</f>
        <v>0.50090000000000001</v>
      </c>
      <c r="J1405" s="124">
        <f>(D1405*E1405*G1405)+(D1405*F1405*H1405)</f>
        <v>11.0101</v>
      </c>
      <c r="K1405" s="494">
        <f>SUMIF('8. Orçamento Com Des.'!$A$6:$A$146,A1405,'8. Orçamento Com Des.'!$D$6:$D$146)</f>
        <v>400</v>
      </c>
      <c r="L1405" s="492">
        <f>(D1405*E1405)</f>
        <v>1</v>
      </c>
      <c r="M1405" s="492">
        <f>(D1405*F1405)</f>
        <v>0</v>
      </c>
      <c r="N1405" s="496" t="str">
        <f>B1405</f>
        <v>E9764</v>
      </c>
      <c r="O1405" s="493">
        <f t="shared" si="115"/>
        <v>0.30583611111111109</v>
      </c>
      <c r="P1405" s="493">
        <f t="shared" si="115"/>
        <v>1.3913888888888889E-2</v>
      </c>
      <c r="Q1405" s="491">
        <f>K1405*((L1405*O1405)+(M1405*P1405))</f>
        <v>122.33444444444443</v>
      </c>
    </row>
    <row r="1406" spans="1:20">
      <c r="A1406">
        <v>5213360</v>
      </c>
      <c r="B1406" s="119" t="s">
        <v>702</v>
      </c>
      <c r="C1406" s="120" t="s">
        <v>703</v>
      </c>
      <c r="D1406" s="121">
        <v>1</v>
      </c>
      <c r="E1406" s="122">
        <v>1</v>
      </c>
      <c r="F1406" s="122">
        <v>0</v>
      </c>
      <c r="G1406" s="123">
        <f>VLOOKUP(B1406,'EQ - COM DES.'!$A$1:$K$538,10,FALSE)</f>
        <v>1.2972999999999999</v>
      </c>
      <c r="H1406" s="123">
        <f>VLOOKUP(B1406,'EQ - COM DES.'!$A$1:$K$538,11,FALSE)</f>
        <v>0.71589999999999998</v>
      </c>
      <c r="J1406" s="124">
        <f>(D1406*E1406*G1406)+(D1406*F1406*H1406)</f>
        <v>1.2972999999999999</v>
      </c>
      <c r="K1406" s="494">
        <f>SUMIF('8. Orçamento Com Des.'!$A$6:$A$146,A1406,'8. Orçamento Com Des.'!$D$6:$D$146)</f>
        <v>400</v>
      </c>
      <c r="L1406" s="492">
        <f>(D1406*E1406)</f>
        <v>1</v>
      </c>
      <c r="M1406" s="492">
        <f>(D1406*F1406)</f>
        <v>0</v>
      </c>
      <c r="N1406" s="496" t="str">
        <f>B1406</f>
        <v>E9675</v>
      </c>
      <c r="O1406" s="493">
        <f t="shared" si="115"/>
        <v>3.6036111111111109E-2</v>
      </c>
      <c r="P1406" s="493">
        <f t="shared" si="115"/>
        <v>1.9886111111111111E-2</v>
      </c>
      <c r="Q1406" s="491">
        <f>K1406*((L1406*O1406)+(M1406*P1406))</f>
        <v>14.414444444444444</v>
      </c>
    </row>
    <row r="1407" spans="1:20" ht="15.75" thickBot="1">
      <c r="A1407">
        <v>5213360</v>
      </c>
      <c r="B1407" s="125"/>
      <c r="C1407" s="104"/>
      <c r="D1407" s="104"/>
      <c r="E1407" s="104"/>
      <c r="F1407" s="104"/>
      <c r="G1407" s="104"/>
      <c r="H1407" s="105" t="s">
        <v>433</v>
      </c>
      <c r="I1407" s="104"/>
      <c r="J1407" s="126">
        <f>SUM(J1404:J1406)</f>
        <v>161.9092</v>
      </c>
      <c r="K1407" s="494">
        <f>SUMIF('8. Orçamento Com Des.'!$A$6:$A$146,A1407,'8. Orçamento Com Des.'!$D$6:$D$146)</f>
        <v>400</v>
      </c>
      <c r="L1407" s="492"/>
      <c r="M1407" s="492"/>
      <c r="N1407" s="496"/>
      <c r="O1407" s="493"/>
      <c r="P1407" s="493"/>
      <c r="Q1407" s="491"/>
    </row>
    <row r="1408" spans="1:20" ht="15.75" thickBot="1">
      <c r="A1408">
        <v>5213360</v>
      </c>
      <c r="B1408" s="127" t="s">
        <v>435</v>
      </c>
      <c r="C1408" s="104"/>
      <c r="D1408" s="103" t="s">
        <v>212</v>
      </c>
      <c r="E1408" s="103" t="s">
        <v>436</v>
      </c>
      <c r="F1408" s="104"/>
      <c r="G1408" s="103" t="s">
        <v>407</v>
      </c>
      <c r="H1408" s="146" t="s">
        <v>437</v>
      </c>
      <c r="I1408" s="146"/>
      <c r="J1408" s="147"/>
      <c r="K1408" s="494">
        <f>SUMIF('8. Orçamento Com Des.'!$A$6:$A$146,A1408,'8. Orçamento Com Des.'!$D$6:$D$146)</f>
        <v>400</v>
      </c>
      <c r="L1408" s="492"/>
      <c r="M1408" s="492"/>
      <c r="N1408" s="496"/>
      <c r="O1408" s="493"/>
      <c r="P1408" s="493"/>
      <c r="Q1408" s="491"/>
    </row>
    <row r="1409" spans="1:17">
      <c r="A1409">
        <v>5213360</v>
      </c>
      <c r="B1409" s="119" t="s">
        <v>726</v>
      </c>
      <c r="C1409" s="120" t="s">
        <v>727</v>
      </c>
      <c r="D1409" s="121">
        <v>1</v>
      </c>
      <c r="E1409" s="128" t="s">
        <v>222</v>
      </c>
      <c r="G1409" s="123">
        <f>VLOOKUP(B1409,'MO - COM DES.'!$A$1:$G$106,6,FALSE)</f>
        <v>29.351600000000001</v>
      </c>
      <c r="J1409" s="124">
        <f>D1409*G1409</f>
        <v>29.351600000000001</v>
      </c>
      <c r="K1409" s="494">
        <f>SUMIF('8. Orçamento Com Des.'!$A$6:$A$146,A1409,'8. Orçamento Com Des.'!$D$6:$D$146)</f>
        <v>400</v>
      </c>
      <c r="L1409" s="492">
        <f>D1409</f>
        <v>1</v>
      </c>
      <c r="M1409" s="492"/>
      <c r="N1409" s="496" t="str">
        <f>B1409</f>
        <v>P9830</v>
      </c>
      <c r="O1409" s="493">
        <f>(G1409/$I$1400)</f>
        <v>0.81532222222222228</v>
      </c>
      <c r="P1409" s="493"/>
      <c r="Q1409" s="491">
        <f>K1409*((L1409*O1409)+(M1409*P1409))</f>
        <v>326.12888888888892</v>
      </c>
    </row>
    <row r="1410" spans="1:17">
      <c r="A1410">
        <v>5213360</v>
      </c>
      <c r="B1410" s="119" t="s">
        <v>438</v>
      </c>
      <c r="C1410" s="120" t="s">
        <v>439</v>
      </c>
      <c r="D1410" s="121">
        <v>5</v>
      </c>
      <c r="E1410" s="128" t="s">
        <v>222</v>
      </c>
      <c r="G1410" s="123">
        <f>VLOOKUP(B1410,'MO - COM DES.'!$A$1:$G$106,6,FALSE)</f>
        <v>20.818100000000001</v>
      </c>
      <c r="J1410" s="124">
        <f>D1410*G1410</f>
        <v>104.09050000000001</v>
      </c>
      <c r="K1410" s="494">
        <f>SUMIF('8. Orçamento Com Des.'!$A$6:$A$146,A1410,'8. Orçamento Com Des.'!$D$6:$D$146)</f>
        <v>400</v>
      </c>
      <c r="L1410" s="492">
        <f>D1410</f>
        <v>5</v>
      </c>
      <c r="M1410" s="492"/>
      <c r="N1410" s="496" t="str">
        <f>B1410</f>
        <v>P9824</v>
      </c>
      <c r="O1410" s="493">
        <f>(G1410/$I$1400)</f>
        <v>0.57828055555555558</v>
      </c>
      <c r="P1410" s="493"/>
      <c r="Q1410" s="491">
        <f>K1410*((L1410*O1410)+(M1410*P1410))</f>
        <v>1156.5611111111111</v>
      </c>
    </row>
    <row r="1411" spans="1:17">
      <c r="A1411">
        <v>5213360</v>
      </c>
      <c r="B1411" s="129"/>
      <c r="D1411" s="145" t="s">
        <v>440</v>
      </c>
      <c r="E1411" s="145"/>
      <c r="F1411" s="145"/>
      <c r="G1411" s="145"/>
      <c r="H1411" s="145"/>
      <c r="J1411" s="124">
        <f>SUM(J1409:J1410)</f>
        <v>133.44210000000001</v>
      </c>
      <c r="K1411" s="494">
        <f>SUMIF('8. Orçamento Com Des.'!$A$6:$A$146,A1411,'8. Orçamento Com Des.'!$D$6:$D$146)</f>
        <v>400</v>
      </c>
      <c r="L1411" s="492"/>
      <c r="M1411" s="492"/>
      <c r="N1411" s="496"/>
      <c r="O1411" s="493"/>
      <c r="P1411" s="493"/>
      <c r="Q1411" s="491"/>
    </row>
    <row r="1412" spans="1:17" ht="15.75" thickBot="1">
      <c r="A1412">
        <v>5213360</v>
      </c>
      <c r="B1412" s="125"/>
      <c r="C1412" s="104"/>
      <c r="D1412" s="146" t="s">
        <v>442</v>
      </c>
      <c r="E1412" s="146"/>
      <c r="F1412" s="146"/>
      <c r="G1412" s="146"/>
      <c r="H1412" s="146"/>
      <c r="I1412" s="104"/>
      <c r="J1412" s="130">
        <f>J1407+J1411</f>
        <v>295.35130000000004</v>
      </c>
      <c r="K1412" s="494">
        <f>SUMIF('8. Orçamento Com Des.'!$A$6:$A$146,A1412,'8. Orçamento Com Des.'!$D$6:$D$146)</f>
        <v>400</v>
      </c>
      <c r="L1412" s="492"/>
      <c r="M1412" s="492"/>
      <c r="N1412" s="496"/>
      <c r="O1412" s="493"/>
      <c r="P1412" s="493"/>
      <c r="Q1412" s="491"/>
    </row>
    <row r="1413" spans="1:17">
      <c r="A1413">
        <v>5213360</v>
      </c>
      <c r="B1413" s="129"/>
      <c r="D1413" s="145" t="s">
        <v>444</v>
      </c>
      <c r="E1413" s="145"/>
      <c r="F1413" s="145"/>
      <c r="G1413" s="145"/>
      <c r="H1413" s="145"/>
      <c r="J1413" s="131">
        <f>J1412/I1400</f>
        <v>8.2042027777777786</v>
      </c>
      <c r="K1413" s="494">
        <f>SUMIF('8. Orçamento Com Des.'!$A$6:$A$146,A1413,'8. Orçamento Com Des.'!$D$6:$D$146)</f>
        <v>400</v>
      </c>
      <c r="L1413" s="492"/>
      <c r="M1413" s="492"/>
      <c r="N1413" s="496"/>
      <c r="O1413" s="493"/>
      <c r="P1413" s="493"/>
      <c r="Q1413" s="491"/>
    </row>
    <row r="1414" spans="1:17">
      <c r="A1414">
        <v>5213360</v>
      </c>
      <c r="B1414" s="129"/>
      <c r="H1414" s="132" t="s">
        <v>445</v>
      </c>
      <c r="J1414" s="133" t="s">
        <v>377</v>
      </c>
      <c r="K1414" s="494">
        <f>SUMIF('8. Orçamento Com Des.'!$A$6:$A$146,A1414,'8. Orçamento Com Des.'!$D$6:$D$146)</f>
        <v>400</v>
      </c>
      <c r="L1414" s="492"/>
      <c r="M1414" s="492"/>
      <c r="N1414" s="496"/>
      <c r="O1414" s="493"/>
      <c r="P1414" s="493"/>
      <c r="Q1414" s="491"/>
    </row>
    <row r="1415" spans="1:17" ht="15.75" thickBot="1">
      <c r="A1415">
        <v>5213360</v>
      </c>
      <c r="B1415" s="125"/>
      <c r="C1415" s="104"/>
      <c r="D1415" s="104"/>
      <c r="E1415" s="104"/>
      <c r="F1415" s="104"/>
      <c r="G1415" s="104"/>
      <c r="H1415" s="105" t="s">
        <v>446</v>
      </c>
      <c r="I1415" s="104"/>
      <c r="J1415" s="130" t="s">
        <v>377</v>
      </c>
      <c r="K1415" s="494">
        <f>SUMIF('8. Orçamento Com Des.'!$A$6:$A$146,A1415,'8. Orçamento Com Des.'!$D$6:$D$146)</f>
        <v>400</v>
      </c>
      <c r="L1415" s="492"/>
      <c r="M1415" s="492"/>
      <c r="N1415" s="496"/>
      <c r="O1415" s="493"/>
      <c r="P1415" s="493"/>
      <c r="Q1415" s="491"/>
    </row>
    <row r="1416" spans="1:17" ht="15.75" thickBot="1">
      <c r="A1416">
        <v>5213360</v>
      </c>
      <c r="B1416" s="127" t="s">
        <v>447</v>
      </c>
      <c r="C1416" s="104"/>
      <c r="D1416" s="103" t="s">
        <v>212</v>
      </c>
      <c r="E1416" s="103" t="s">
        <v>436</v>
      </c>
      <c r="F1416" s="104"/>
      <c r="G1416" s="103" t="s">
        <v>448</v>
      </c>
      <c r="H1416" s="146" t="s">
        <v>449</v>
      </c>
      <c r="I1416" s="146"/>
      <c r="J1416" s="147"/>
      <c r="K1416" s="494">
        <f>SUMIF('8. Orçamento Com Des.'!$A$6:$A$146,A1416,'8. Orçamento Com Des.'!$D$6:$D$146)</f>
        <v>400</v>
      </c>
      <c r="L1416" s="492"/>
      <c r="M1416" s="492"/>
      <c r="N1416" s="496"/>
      <c r="O1416" s="493"/>
      <c r="P1416" s="493"/>
      <c r="Q1416" s="491"/>
    </row>
    <row r="1417" spans="1:17">
      <c r="A1417">
        <v>5213360</v>
      </c>
      <c r="B1417" s="119" t="s">
        <v>839</v>
      </c>
      <c r="C1417" s="120" t="s">
        <v>840</v>
      </c>
      <c r="D1417" s="121">
        <v>0.10292</v>
      </c>
      <c r="E1417" s="128" t="s">
        <v>454</v>
      </c>
      <c r="G1417" s="123">
        <f>VLOOKUP(B1417,MATERIAL!$A$1:$D$1678,4,FALSE)</f>
        <v>30.581800000000001</v>
      </c>
      <c r="J1417" s="124">
        <f>D1417*G1417</f>
        <v>3.1474788560000002</v>
      </c>
      <c r="K1417" s="494">
        <f>SUMIF('8. Orçamento Com Des.'!$A$6:$A$146,A1417,'8. Orçamento Com Des.'!$D$6:$D$146)</f>
        <v>400</v>
      </c>
      <c r="L1417" s="492">
        <f>D1417</f>
        <v>0.10292</v>
      </c>
      <c r="M1417" s="492"/>
      <c r="N1417" s="496" t="str">
        <f>B1417</f>
        <v>M2041</v>
      </c>
      <c r="O1417" s="493">
        <f>G1417</f>
        <v>30.581800000000001</v>
      </c>
      <c r="P1417" s="493"/>
      <c r="Q1417" s="491">
        <f>K1417*((L1417*O1417)+(M1417*P1417))</f>
        <v>1258.9915424000001</v>
      </c>
    </row>
    <row r="1418" spans="1:17">
      <c r="A1418">
        <v>5213360</v>
      </c>
      <c r="B1418" s="119" t="s">
        <v>801</v>
      </c>
      <c r="C1418" s="120" t="s">
        <v>802</v>
      </c>
      <c r="D1418" s="121">
        <v>3.4099999999999998E-3</v>
      </c>
      <c r="E1418" s="128" t="s">
        <v>335</v>
      </c>
      <c r="G1418" s="123">
        <f>VLOOKUP(B1418,MATERIAL!$A$1:$D$1678,4,FALSE)</f>
        <v>20.6904</v>
      </c>
      <c r="J1418" s="124">
        <f>D1418*G1418</f>
        <v>7.0554263999999992E-2</v>
      </c>
      <c r="K1418" s="494">
        <f>SUMIF('8. Orçamento Com Des.'!$A$6:$A$146,A1418,'8. Orçamento Com Des.'!$D$6:$D$146)</f>
        <v>400</v>
      </c>
      <c r="L1418" s="492">
        <f>D1418</f>
        <v>3.4099999999999998E-3</v>
      </c>
      <c r="M1418" s="492"/>
      <c r="N1418" s="496" t="str">
        <f>B1418</f>
        <v>M1528</v>
      </c>
      <c r="O1418" s="493">
        <f>G1418</f>
        <v>20.6904</v>
      </c>
      <c r="P1418" s="493"/>
      <c r="Q1418" s="491">
        <f>K1418*((L1418*O1418)+(M1418*P1418))</f>
        <v>28.221705599999996</v>
      </c>
    </row>
    <row r="1419" spans="1:17">
      <c r="A1419">
        <v>5213360</v>
      </c>
      <c r="B1419" s="119" t="s">
        <v>841</v>
      </c>
      <c r="C1419" s="120" t="s">
        <v>842</v>
      </c>
      <c r="D1419" s="121">
        <v>1</v>
      </c>
      <c r="E1419" s="128" t="s">
        <v>335</v>
      </c>
      <c r="G1419" s="123">
        <f>VLOOKUP(B1419,MATERIAL!$A$1:$D$1678,4,FALSE)</f>
        <v>20.738199999999999</v>
      </c>
      <c r="J1419" s="124">
        <f>D1419*G1419</f>
        <v>20.738199999999999</v>
      </c>
      <c r="K1419" s="494">
        <f>SUMIF('8. Orçamento Com Des.'!$A$6:$A$146,A1419,'8. Orçamento Com Des.'!$D$6:$D$146)</f>
        <v>400</v>
      </c>
      <c r="L1419" s="492">
        <f>D1419</f>
        <v>1</v>
      </c>
      <c r="M1419" s="492"/>
      <c r="N1419" s="496" t="str">
        <f>B1419</f>
        <v>M3821</v>
      </c>
      <c r="O1419" s="493">
        <f>G1419</f>
        <v>20.738199999999999</v>
      </c>
      <c r="P1419" s="493"/>
      <c r="Q1419" s="491">
        <f>K1419*((L1419*O1419)+(M1419*P1419))</f>
        <v>8295.2799999999988</v>
      </c>
    </row>
    <row r="1420" spans="1:17" ht="15.75" thickBot="1">
      <c r="A1420">
        <v>5213360</v>
      </c>
      <c r="B1420" s="125"/>
      <c r="C1420" s="104"/>
      <c r="D1420" s="146" t="s">
        <v>459</v>
      </c>
      <c r="E1420" s="146"/>
      <c r="F1420" s="146"/>
      <c r="G1420" s="146"/>
      <c r="H1420" s="146"/>
      <c r="I1420" s="104"/>
      <c r="J1420" s="126">
        <f>SUM(J1417:J1419)</f>
        <v>23.95623312</v>
      </c>
      <c r="K1420" s="494">
        <f>SUMIF('8. Orçamento Com Des.'!$A$6:$A$146,A1420,'8. Orçamento Com Des.'!$D$6:$D$146)</f>
        <v>400</v>
      </c>
      <c r="L1420" s="492"/>
      <c r="M1420" s="492"/>
      <c r="N1420" s="496"/>
      <c r="O1420" s="493"/>
      <c r="P1420" s="493"/>
      <c r="Q1420" s="491"/>
    </row>
    <row r="1421" spans="1:17" ht="15.75" thickBot="1">
      <c r="A1421">
        <v>5213360</v>
      </c>
      <c r="B1421" s="127" t="s">
        <v>460</v>
      </c>
      <c r="C1421" s="104"/>
      <c r="D1421" s="103" t="s">
        <v>212</v>
      </c>
      <c r="E1421" s="103" t="s">
        <v>436</v>
      </c>
      <c r="F1421" s="104"/>
      <c r="G1421" s="103" t="s">
        <v>449</v>
      </c>
      <c r="H1421" s="146" t="s">
        <v>449</v>
      </c>
      <c r="I1421" s="146"/>
      <c r="J1421" s="147"/>
      <c r="K1421" s="494">
        <f>SUMIF('8. Orçamento Com Des.'!$A$6:$A$146,A1421,'8. Orçamento Com Des.'!$D$6:$D$146)</f>
        <v>400</v>
      </c>
      <c r="L1421" s="492"/>
      <c r="M1421" s="492"/>
      <c r="N1421" s="496"/>
      <c r="O1421" s="493"/>
      <c r="P1421" s="493"/>
      <c r="Q1421" s="491"/>
    </row>
    <row r="1422" spans="1:17" ht="15.75" thickBot="1">
      <c r="A1422">
        <v>5213360</v>
      </c>
      <c r="B1422" s="125"/>
      <c r="C1422" s="104"/>
      <c r="D1422" s="146" t="s">
        <v>461</v>
      </c>
      <c r="E1422" s="146"/>
      <c r="F1422" s="146"/>
      <c r="G1422" s="146"/>
      <c r="H1422" s="146"/>
      <c r="I1422" s="104"/>
      <c r="J1422" s="126"/>
      <c r="K1422" s="494">
        <f>SUMIF('8. Orçamento Com Des.'!$A$6:$A$146,A1422,'8. Orçamento Com Des.'!$D$6:$D$146)</f>
        <v>400</v>
      </c>
      <c r="L1422" s="492"/>
      <c r="M1422" s="492"/>
      <c r="N1422" s="496"/>
      <c r="O1422" s="493"/>
      <c r="P1422" s="493"/>
      <c r="Q1422" s="491"/>
    </row>
    <row r="1423" spans="1:17" ht="15.75" thickBot="1">
      <c r="A1423">
        <v>5213360</v>
      </c>
      <c r="B1423" s="125"/>
      <c r="C1423" s="104"/>
      <c r="D1423" s="104"/>
      <c r="E1423" s="104"/>
      <c r="F1423" s="104"/>
      <c r="G1423" s="104"/>
      <c r="H1423" s="105" t="s">
        <v>462</v>
      </c>
      <c r="I1423" s="104"/>
      <c r="J1423" s="130">
        <f>J1413+J1420</f>
        <v>32.160435897777781</v>
      </c>
      <c r="K1423" s="494">
        <f>SUMIF('8. Orçamento Com Des.'!$A$6:$A$146,A1423,'8. Orçamento Com Des.'!$D$6:$D$146)</f>
        <v>400</v>
      </c>
      <c r="L1423" s="492"/>
      <c r="M1423" s="492"/>
      <c r="N1423" s="496"/>
      <c r="O1423" s="493"/>
      <c r="P1423" s="493"/>
      <c r="Q1423" s="491"/>
    </row>
    <row r="1424" spans="1:17" ht="15.75" thickBot="1">
      <c r="A1424">
        <v>5213360</v>
      </c>
      <c r="B1424" s="127" t="s">
        <v>463</v>
      </c>
      <c r="C1424" s="104"/>
      <c r="D1424" s="103" t="s">
        <v>464</v>
      </c>
      <c r="E1424" s="103" t="s">
        <v>212</v>
      </c>
      <c r="F1424" s="103" t="s">
        <v>436</v>
      </c>
      <c r="G1424" s="104"/>
      <c r="H1424" s="103" t="s">
        <v>449</v>
      </c>
      <c r="I1424" s="146" t="s">
        <v>449</v>
      </c>
      <c r="J1424" s="147"/>
      <c r="K1424" s="494">
        <f>SUMIF('8. Orçamento Com Des.'!$A$6:$A$146,A1424,'8. Orçamento Com Des.'!$D$6:$D$146)</f>
        <v>400</v>
      </c>
      <c r="L1424" s="492"/>
      <c r="M1424" s="492"/>
      <c r="N1424" s="496"/>
      <c r="O1424" s="493"/>
      <c r="P1424" s="493"/>
      <c r="Q1424" s="491"/>
    </row>
    <row r="1425" spans="1:18">
      <c r="A1425">
        <v>5213360</v>
      </c>
      <c r="B1425" s="119" t="s">
        <v>839</v>
      </c>
      <c r="C1425" s="120" t="s">
        <v>843</v>
      </c>
      <c r="D1425" s="128">
        <v>5914655</v>
      </c>
      <c r="E1425" s="121">
        <v>1E-4</v>
      </c>
      <c r="F1425" s="128" t="s">
        <v>466</v>
      </c>
      <c r="H1425" s="123">
        <f>VLOOKUP(D1425,'SICRO 04.25'!$A$1:$D$6492,4,FALSE)</f>
        <v>32.659999999999997</v>
      </c>
      <c r="J1425" s="124">
        <f>E1425*H1425</f>
        <v>3.2659999999999998E-3</v>
      </c>
      <c r="K1425" s="494">
        <f>SUMIF('8. Orçamento Com Des.'!$A$6:$A$146,A1425,'8. Orçamento Com Des.'!$D$6:$D$146)</f>
        <v>400</v>
      </c>
      <c r="L1425" s="492">
        <f>E1425</f>
        <v>1E-4</v>
      </c>
      <c r="M1425" s="492"/>
      <c r="N1425" s="496">
        <f>D1425</f>
        <v>5914655</v>
      </c>
      <c r="O1425" s="493">
        <f>H1425</f>
        <v>32.659999999999997</v>
      </c>
      <c r="P1425" s="493"/>
      <c r="Q1425" s="491">
        <f>K1425*((L1425*O1425)+(M1425*P1425))</f>
        <v>1.3064</v>
      </c>
    </row>
    <row r="1426" spans="1:18">
      <c r="A1426">
        <v>5213360</v>
      </c>
      <c r="B1426" s="119" t="s">
        <v>841</v>
      </c>
      <c r="C1426" s="120" t="s">
        <v>844</v>
      </c>
      <c r="D1426" s="128">
        <v>5914655</v>
      </c>
      <c r="E1426" s="121">
        <v>1.6000000000000001E-4</v>
      </c>
      <c r="F1426" s="128" t="s">
        <v>466</v>
      </c>
      <c r="H1426" s="123">
        <f>VLOOKUP(D1426,'SICRO 04.25'!$A$1:$D$6492,4,FALSE)</f>
        <v>32.659999999999997</v>
      </c>
      <c r="J1426" s="124">
        <f>E1426*H1426</f>
        <v>5.2255999999999995E-3</v>
      </c>
      <c r="K1426" s="494">
        <f>SUMIF('8. Orçamento Com Des.'!$A$6:$A$146,A1426,'8. Orçamento Com Des.'!$D$6:$D$146)</f>
        <v>400</v>
      </c>
      <c r="L1426" s="492">
        <f>E1426</f>
        <v>1.6000000000000001E-4</v>
      </c>
      <c r="M1426" s="492"/>
      <c r="N1426" s="496">
        <f>D1426</f>
        <v>5914655</v>
      </c>
      <c r="O1426" s="493">
        <f>H1426</f>
        <v>32.659999999999997</v>
      </c>
      <c r="P1426" s="493"/>
      <c r="Q1426" s="491">
        <f>K1426*((L1426*O1426)+(M1426*P1426))</f>
        <v>2.0902399999999997</v>
      </c>
    </row>
    <row r="1427" spans="1:18" ht="15.75" thickBot="1">
      <c r="A1427">
        <v>5213360</v>
      </c>
      <c r="B1427" s="125"/>
      <c r="C1427" s="104"/>
      <c r="D1427" s="146" t="s">
        <v>468</v>
      </c>
      <c r="E1427" s="146"/>
      <c r="F1427" s="146"/>
      <c r="G1427" s="146"/>
      <c r="H1427" s="146"/>
      <c r="I1427" s="104"/>
      <c r="J1427" s="130">
        <f>J1425+J1426</f>
        <v>8.4915999999999985E-3</v>
      </c>
      <c r="K1427" s="494">
        <f>SUMIF('8. Orçamento Com Des.'!$A$6:$A$146,A1427,'8. Orçamento Com Des.'!$D$6:$D$146)</f>
        <v>400</v>
      </c>
      <c r="L1427" s="492"/>
      <c r="M1427" s="492"/>
      <c r="N1427" s="496"/>
      <c r="O1427" s="493"/>
      <c r="P1427" s="493"/>
      <c r="Q1427" s="491"/>
    </row>
    <row r="1428" spans="1:18" ht="15.75" thickBot="1">
      <c r="A1428">
        <v>5213360</v>
      </c>
      <c r="B1428" s="148" t="s">
        <v>469</v>
      </c>
      <c r="C1428" s="146"/>
      <c r="D1428" s="146" t="s">
        <v>212</v>
      </c>
      <c r="E1428" s="146" t="s">
        <v>436</v>
      </c>
      <c r="F1428" s="146" t="s">
        <v>470</v>
      </c>
      <c r="G1428" s="146"/>
      <c r="H1428" s="146"/>
      <c r="J1428" s="147" t="s">
        <v>449</v>
      </c>
      <c r="K1428" s="494">
        <f>SUMIF('8. Orçamento Com Des.'!$A$6:$A$146,A1428,'8. Orçamento Com Des.'!$D$6:$D$146)</f>
        <v>400</v>
      </c>
      <c r="L1428" s="492"/>
      <c r="M1428" s="492"/>
      <c r="N1428" s="496"/>
      <c r="O1428" s="493"/>
      <c r="P1428" s="493"/>
      <c r="Q1428" s="491"/>
    </row>
    <row r="1429" spans="1:18" ht="15.75" thickBot="1">
      <c r="A1429">
        <v>5213360</v>
      </c>
      <c r="B1429" s="148"/>
      <c r="C1429" s="146"/>
      <c r="D1429" s="146"/>
      <c r="E1429" s="146"/>
      <c r="F1429" s="103" t="s">
        <v>471</v>
      </c>
      <c r="G1429" s="103" t="s">
        <v>472</v>
      </c>
      <c r="H1429" s="103" t="s">
        <v>473</v>
      </c>
      <c r="I1429" s="104"/>
      <c r="J1429" s="147"/>
      <c r="K1429" s="494">
        <f>SUMIF('8. Orçamento Com Des.'!$A$6:$A$146,A1429,'8. Orçamento Com Des.'!$D$6:$D$146)</f>
        <v>400</v>
      </c>
      <c r="L1429" s="492"/>
      <c r="M1429" s="492"/>
      <c r="N1429" s="496"/>
      <c r="O1429" s="493"/>
      <c r="P1429" s="493"/>
      <c r="Q1429" s="491"/>
    </row>
    <row r="1430" spans="1:18">
      <c r="A1430">
        <v>5213360</v>
      </c>
      <c r="B1430" s="119" t="s">
        <v>839</v>
      </c>
      <c r="C1430" s="120" t="s">
        <v>843</v>
      </c>
      <c r="D1430" s="121">
        <v>1E-4</v>
      </c>
      <c r="E1430" s="128" t="s">
        <v>228</v>
      </c>
      <c r="F1430" s="128" t="s">
        <v>477</v>
      </c>
      <c r="G1430" s="128" t="s">
        <v>478</v>
      </c>
      <c r="H1430" s="128" t="s">
        <v>479</v>
      </c>
      <c r="J1430" s="111"/>
      <c r="K1430" s="494">
        <f>SUMIF('8. Orçamento Com Des.'!$A$6:$A$146,A1430,'8. Orçamento Com Des.'!$D$6:$D$146)</f>
        <v>400</v>
      </c>
      <c r="L1430" s="168">
        <f>D1430*'3. DMT'!$V$2</f>
        <v>1.6500000000000001E-2</v>
      </c>
      <c r="M1430" s="168">
        <f t="shared" ref="M1430:M1431" si="116">K1430*L1430</f>
        <v>6.6000000000000005</v>
      </c>
      <c r="N1430" s="496" t="str">
        <f>H1430</f>
        <v>5914479</v>
      </c>
      <c r="O1430" s="493">
        <f>W53</f>
        <v>0.71055406565114776</v>
      </c>
      <c r="P1430" s="493"/>
      <c r="Q1430" s="491"/>
    </row>
    <row r="1431" spans="1:18">
      <c r="A1431">
        <v>5213360</v>
      </c>
      <c r="B1431" s="119" t="s">
        <v>841</v>
      </c>
      <c r="C1431" s="120" t="s">
        <v>844</v>
      </c>
      <c r="D1431" s="121">
        <v>1.6000000000000001E-4</v>
      </c>
      <c r="E1431" s="128" t="s">
        <v>228</v>
      </c>
      <c r="F1431" s="128" t="s">
        <v>477</v>
      </c>
      <c r="G1431" s="128" t="s">
        <v>478</v>
      </c>
      <c r="H1431" s="128" t="s">
        <v>479</v>
      </c>
      <c r="J1431" s="111"/>
      <c r="K1431" s="494">
        <f>SUMIF('8. Orçamento Com Des.'!$A$6:$A$146,A1431,'8. Orçamento Com Des.'!$D$6:$D$146)</f>
        <v>400</v>
      </c>
      <c r="L1431" s="168">
        <f>D1431*'3. DMT'!$V$2</f>
        <v>2.6400000000000003E-2</v>
      </c>
      <c r="M1431" s="168">
        <f t="shared" si="116"/>
        <v>10.56</v>
      </c>
      <c r="N1431" s="496" t="str">
        <f>H1431</f>
        <v>5914479</v>
      </c>
      <c r="O1431" s="493">
        <f>W53</f>
        <v>0.71055406565114776</v>
      </c>
      <c r="P1431" s="493"/>
      <c r="Q1431" s="491"/>
    </row>
    <row r="1432" spans="1:18">
      <c r="A1432">
        <v>5213360</v>
      </c>
      <c r="B1432" s="129"/>
      <c r="D1432" s="145" t="s">
        <v>480</v>
      </c>
      <c r="E1432" s="145"/>
      <c r="F1432" s="145"/>
      <c r="G1432" s="145"/>
      <c r="H1432" s="145"/>
      <c r="J1432" s="111"/>
      <c r="K1432" s="494">
        <f>SUMIF('8. Orçamento Com Des.'!$A$6:$A$146,A1432,'8. Orçamento Com Des.'!$D$6:$D$146)</f>
        <v>400</v>
      </c>
      <c r="L1432" s="492"/>
      <c r="M1432" s="492"/>
      <c r="N1432" s="496"/>
      <c r="O1432" s="493"/>
      <c r="P1432" s="493"/>
      <c r="Q1432" s="491"/>
    </row>
    <row r="1433" spans="1:18" ht="15.75" thickBot="1">
      <c r="A1433">
        <v>5213360</v>
      </c>
      <c r="B1433" s="125"/>
      <c r="C1433" s="104"/>
      <c r="D1433" s="104"/>
      <c r="E1433" s="104"/>
      <c r="F1433" s="146" t="s">
        <v>481</v>
      </c>
      <c r="G1433" s="146"/>
      <c r="H1433" s="146"/>
      <c r="I1433" s="104"/>
      <c r="J1433" s="134">
        <f>J1423+J1427</f>
        <v>32.16892749777778</v>
      </c>
      <c r="K1433" s="178"/>
      <c r="L1433" s="179"/>
      <c r="M1433" s="179"/>
      <c r="N1433" s="179"/>
      <c r="O1433" s="179"/>
      <c r="P1433" s="180"/>
      <c r="R1433" s="445">
        <f>SUM(Q1404:Q1432)/K1404</f>
        <v>32.168927497777773</v>
      </c>
    </row>
    <row r="1434" spans="1:18">
      <c r="A1434" s="157"/>
      <c r="B1434" s="157"/>
      <c r="C1434" s="157"/>
      <c r="D1434" s="157"/>
      <c r="E1434" s="157"/>
      <c r="F1434" s="157"/>
      <c r="G1434" s="157"/>
      <c r="H1434" s="157"/>
      <c r="I1434" s="157"/>
      <c r="J1434" s="157"/>
      <c r="R1434" s="101">
        <f>SUM(Q1404:Q1432)</f>
        <v>12867.570999111109</v>
      </c>
    </row>
    <row r="1435" spans="1:18" ht="15.75">
      <c r="A1435">
        <v>5914389</v>
      </c>
      <c r="B1435" s="112" t="s">
        <v>400</v>
      </c>
      <c r="E1435" s="383">
        <v>45748</v>
      </c>
      <c r="H1435" s="113" t="s">
        <v>401</v>
      </c>
      <c r="I1435" s="114">
        <v>373.5</v>
      </c>
      <c r="J1435" s="115" t="s">
        <v>686</v>
      </c>
    </row>
    <row r="1436" spans="1:18" ht="16.5" thickBot="1">
      <c r="A1436">
        <v>5914389</v>
      </c>
      <c r="B1436" s="116">
        <v>5914389</v>
      </c>
      <c r="C1436" s="149" t="s">
        <v>227</v>
      </c>
      <c r="D1436" s="149"/>
      <c r="E1436" s="149"/>
      <c r="F1436" s="149"/>
      <c r="G1436" s="149"/>
      <c r="H1436" s="149"/>
      <c r="I1436" s="150" t="s">
        <v>404</v>
      </c>
      <c r="J1436" s="151"/>
    </row>
    <row r="1437" spans="1:18" ht="15.75" thickBot="1">
      <c r="A1437">
        <v>5914389</v>
      </c>
      <c r="B1437" s="148" t="s">
        <v>405</v>
      </c>
      <c r="C1437" s="146"/>
      <c r="D1437" s="146" t="s">
        <v>212</v>
      </c>
      <c r="E1437" s="146" t="s">
        <v>406</v>
      </c>
      <c r="F1437" s="146"/>
      <c r="G1437" s="146" t="s">
        <v>407</v>
      </c>
      <c r="H1437" s="146"/>
      <c r="J1437" s="117" t="s">
        <v>408</v>
      </c>
      <c r="K1437" s="589" t="s">
        <v>276</v>
      </c>
      <c r="L1437" s="590"/>
      <c r="M1437" s="591"/>
      <c r="N1437" s="592" t="s">
        <v>409</v>
      </c>
      <c r="O1437" s="594" t="s">
        <v>410</v>
      </c>
      <c r="P1437" s="595"/>
      <c r="Q1437" s="598" t="s">
        <v>411</v>
      </c>
    </row>
    <row r="1438" spans="1:18" ht="15.75" thickBot="1">
      <c r="A1438">
        <v>5914389</v>
      </c>
      <c r="B1438" s="366"/>
      <c r="C1438" s="145"/>
      <c r="D1438" s="145"/>
      <c r="E1438" s="367" t="s">
        <v>412</v>
      </c>
      <c r="F1438" s="367" t="s">
        <v>413</v>
      </c>
      <c r="G1438" s="367" t="s">
        <v>414</v>
      </c>
      <c r="H1438" s="367" t="s">
        <v>415</v>
      </c>
      <c r="I1438" s="128"/>
      <c r="J1438" s="117" t="s">
        <v>416</v>
      </c>
      <c r="K1438" s="172" t="s">
        <v>417</v>
      </c>
      <c r="L1438" s="600" t="s">
        <v>418</v>
      </c>
      <c r="M1438" s="601"/>
      <c r="N1438" s="593"/>
      <c r="O1438" s="596"/>
      <c r="P1438" s="597"/>
      <c r="Q1438" s="599"/>
    </row>
    <row r="1439" spans="1:18" ht="15.75" thickBot="1">
      <c r="A1439">
        <v>5914389</v>
      </c>
      <c r="B1439" s="368" t="s">
        <v>845</v>
      </c>
      <c r="C1439" s="369" t="s">
        <v>846</v>
      </c>
      <c r="D1439" s="369">
        <v>1</v>
      </c>
      <c r="E1439" s="370">
        <v>1</v>
      </c>
      <c r="F1439" s="370">
        <v>0</v>
      </c>
      <c r="G1439" s="123">
        <f>VLOOKUP(B1439,'EQ - COM DES.'!$A$1:$K$538,10,FALSE)</f>
        <v>288.7276</v>
      </c>
      <c r="H1439" s="123">
        <f>VLOOKUP(B1439,'EQ - COM DES.'!$A$1:$K$538,11,FALSE)</f>
        <v>77.778400000000005</v>
      </c>
      <c r="I1439" s="370"/>
      <c r="J1439" s="124">
        <f>ROUND((D1439*E1439*G1439)+(D1439*F1439*H1439),4)</f>
        <v>288.7276</v>
      </c>
      <c r="K1439" s="494">
        <f>SUMIF('8. Orçamento Com Des.'!$A$6:$A$136,A1439,'8. Orçamento Com Des.'!$D$6:$D$136)</f>
        <v>336878.205838956</v>
      </c>
      <c r="L1439" s="492">
        <f>(D1439*E1439)</f>
        <v>1</v>
      </c>
      <c r="M1439" s="492">
        <f>(D1439*F1439)</f>
        <v>0</v>
      </c>
      <c r="N1439" s="496" t="str">
        <f>B1439</f>
        <v>E9579</v>
      </c>
      <c r="O1439" s="493">
        <f>(G1439/$I$1435)</f>
        <v>0.7730323962516733</v>
      </c>
      <c r="P1439" s="493">
        <f>(H1439/$I$1435)</f>
        <v>0.20824203480589024</v>
      </c>
      <c r="Q1439" s="491">
        <f>K1439*((L1439*O1439)+(M1439*P1439))</f>
        <v>260417.7667046526</v>
      </c>
    </row>
    <row r="1440" spans="1:18" ht="15.75" thickBot="1">
      <c r="A1440">
        <v>5914389</v>
      </c>
      <c r="B1440" s="125"/>
      <c r="C1440" s="104"/>
      <c r="D1440" s="104"/>
      <c r="E1440" s="146" t="s">
        <v>433</v>
      </c>
      <c r="F1440" s="146"/>
      <c r="G1440" s="146"/>
      <c r="H1440" s="146"/>
      <c r="I1440" s="104"/>
      <c r="J1440" s="126">
        <f>J1439</f>
        <v>288.7276</v>
      </c>
      <c r="K1440" s="494"/>
      <c r="L1440" s="492"/>
      <c r="M1440" s="492"/>
      <c r="N1440" s="496"/>
      <c r="O1440" s="493"/>
      <c r="P1440" s="493"/>
      <c r="Q1440" s="491"/>
    </row>
    <row r="1441" spans="1:18" ht="15.75" thickBot="1">
      <c r="A1441">
        <v>5914389</v>
      </c>
      <c r="B1441" s="127" t="s">
        <v>435</v>
      </c>
      <c r="C1441" s="104"/>
      <c r="D1441" s="103" t="s">
        <v>212</v>
      </c>
      <c r="E1441" s="103" t="s">
        <v>436</v>
      </c>
      <c r="F1441" s="104"/>
      <c r="G1441" s="103" t="s">
        <v>407</v>
      </c>
      <c r="H1441" s="146" t="s">
        <v>437</v>
      </c>
      <c r="I1441" s="146"/>
      <c r="J1441" s="147"/>
      <c r="K1441" s="494"/>
      <c r="L1441" s="492"/>
      <c r="M1441" s="492"/>
      <c r="N1441" s="496"/>
      <c r="O1441" s="493"/>
      <c r="P1441" s="493"/>
      <c r="Q1441" s="491"/>
    </row>
    <row r="1442" spans="1:18">
      <c r="A1442">
        <v>5914389</v>
      </c>
      <c r="B1442" s="129"/>
      <c r="D1442" s="145" t="s">
        <v>440</v>
      </c>
      <c r="E1442" s="145"/>
      <c r="F1442" s="145"/>
      <c r="G1442" s="145"/>
      <c r="H1442" s="145"/>
      <c r="J1442" s="124">
        <v>0</v>
      </c>
      <c r="K1442" s="494"/>
      <c r="L1442" s="492"/>
      <c r="M1442" s="492"/>
      <c r="N1442" s="496"/>
      <c r="O1442" s="493"/>
      <c r="P1442" s="493"/>
      <c r="Q1442" s="491"/>
    </row>
    <row r="1443" spans="1:18" ht="15.75" thickBot="1">
      <c r="A1443">
        <v>5914389</v>
      </c>
      <c r="B1443" s="125"/>
      <c r="C1443" s="104"/>
      <c r="D1443" s="146" t="s">
        <v>442</v>
      </c>
      <c r="E1443" s="146"/>
      <c r="F1443" s="146"/>
      <c r="G1443" s="146"/>
      <c r="H1443" s="146"/>
      <c r="I1443" s="104"/>
      <c r="J1443" s="130">
        <f>J1440</f>
        <v>288.7276</v>
      </c>
      <c r="K1443" s="494"/>
      <c r="L1443" s="492"/>
      <c r="M1443" s="492"/>
      <c r="N1443" s="496"/>
      <c r="O1443" s="493"/>
      <c r="P1443" s="493"/>
      <c r="Q1443" s="491"/>
    </row>
    <row r="1444" spans="1:18">
      <c r="A1444">
        <v>5914389</v>
      </c>
      <c r="B1444" s="129"/>
      <c r="D1444" s="145" t="s">
        <v>444</v>
      </c>
      <c r="E1444" s="145"/>
      <c r="F1444" s="145"/>
      <c r="G1444" s="145"/>
      <c r="H1444" s="145"/>
      <c r="J1444" s="131">
        <f>J1443/I1435</f>
        <v>0.7730323962516733</v>
      </c>
      <c r="K1444" s="494"/>
      <c r="L1444" s="492"/>
      <c r="M1444" s="492"/>
      <c r="N1444" s="496"/>
      <c r="O1444" s="493"/>
      <c r="P1444" s="493"/>
      <c r="Q1444" s="491"/>
    </row>
    <row r="1445" spans="1:18">
      <c r="A1445">
        <v>5914389</v>
      </c>
      <c r="B1445" s="129"/>
      <c r="H1445" s="132" t="s">
        <v>445</v>
      </c>
      <c r="J1445" s="133" t="s">
        <v>377</v>
      </c>
      <c r="K1445" s="494"/>
      <c r="L1445" s="492"/>
      <c r="M1445" s="492"/>
      <c r="N1445" s="496"/>
      <c r="O1445" s="493"/>
      <c r="P1445" s="493"/>
      <c r="Q1445" s="491"/>
    </row>
    <row r="1446" spans="1:18" ht="15.75" thickBot="1">
      <c r="A1446">
        <v>5914389</v>
      </c>
      <c r="B1446" s="125"/>
      <c r="C1446" s="104"/>
      <c r="D1446" s="104"/>
      <c r="E1446" s="104"/>
      <c r="F1446" s="104"/>
      <c r="G1446" s="104"/>
      <c r="H1446" s="105" t="s">
        <v>446</v>
      </c>
      <c r="I1446" s="104"/>
      <c r="J1446" s="130" t="s">
        <v>377</v>
      </c>
      <c r="K1446" s="494"/>
      <c r="L1446" s="492"/>
      <c r="M1446" s="492"/>
      <c r="N1446" s="496"/>
      <c r="O1446" s="493"/>
      <c r="P1446" s="493"/>
      <c r="Q1446" s="491"/>
    </row>
    <row r="1447" spans="1:18" ht="15.75" thickBot="1">
      <c r="A1447">
        <v>5914389</v>
      </c>
      <c r="B1447" s="127" t="s">
        <v>447</v>
      </c>
      <c r="C1447" s="104"/>
      <c r="D1447" s="103" t="s">
        <v>212</v>
      </c>
      <c r="E1447" s="103" t="s">
        <v>436</v>
      </c>
      <c r="F1447" s="104"/>
      <c r="G1447" s="103" t="s">
        <v>448</v>
      </c>
      <c r="H1447" s="146" t="s">
        <v>449</v>
      </c>
      <c r="I1447" s="146"/>
      <c r="J1447" s="147"/>
      <c r="K1447" s="494"/>
      <c r="L1447" s="492"/>
      <c r="M1447" s="492"/>
      <c r="N1447" s="496"/>
      <c r="O1447" s="493"/>
      <c r="P1447" s="493"/>
      <c r="Q1447" s="491"/>
    </row>
    <row r="1448" spans="1:18" ht="15.75" thickBot="1">
      <c r="A1448">
        <v>5914389</v>
      </c>
      <c r="B1448" s="125"/>
      <c r="C1448" s="104"/>
      <c r="D1448" s="146" t="s">
        <v>459</v>
      </c>
      <c r="E1448" s="146"/>
      <c r="F1448" s="146"/>
      <c r="G1448" s="146"/>
      <c r="H1448" s="146"/>
      <c r="I1448" s="104"/>
      <c r="J1448" s="126">
        <v>0</v>
      </c>
      <c r="K1448" s="494"/>
      <c r="L1448" s="492"/>
      <c r="M1448" s="492"/>
      <c r="N1448" s="496"/>
      <c r="O1448" s="493"/>
      <c r="P1448" s="493"/>
      <c r="Q1448" s="491"/>
    </row>
    <row r="1449" spans="1:18" ht="15.75" thickBot="1">
      <c r="A1449">
        <v>5914389</v>
      </c>
      <c r="B1449" s="127" t="s">
        <v>460</v>
      </c>
      <c r="C1449" s="104"/>
      <c r="D1449" s="103" t="s">
        <v>212</v>
      </c>
      <c r="E1449" s="103" t="s">
        <v>436</v>
      </c>
      <c r="F1449" s="104"/>
      <c r="G1449" s="103" t="s">
        <v>449</v>
      </c>
      <c r="H1449" s="146" t="s">
        <v>449</v>
      </c>
      <c r="I1449" s="146"/>
      <c r="J1449" s="147"/>
      <c r="K1449" s="494"/>
      <c r="L1449" s="492"/>
      <c r="M1449" s="492"/>
      <c r="N1449" s="496"/>
      <c r="O1449" s="493"/>
      <c r="P1449" s="493"/>
      <c r="Q1449" s="491"/>
    </row>
    <row r="1450" spans="1:18" ht="15.75" thickBot="1">
      <c r="A1450">
        <v>5914389</v>
      </c>
      <c r="B1450" s="125"/>
      <c r="C1450" s="104"/>
      <c r="D1450" s="146" t="s">
        <v>461</v>
      </c>
      <c r="E1450" s="146"/>
      <c r="F1450" s="146"/>
      <c r="G1450" s="146"/>
      <c r="H1450" s="146"/>
      <c r="I1450" s="104"/>
      <c r="J1450" s="126"/>
      <c r="K1450" s="494"/>
      <c r="L1450" s="492"/>
      <c r="M1450" s="492"/>
      <c r="N1450" s="496"/>
      <c r="O1450" s="493"/>
      <c r="P1450" s="493"/>
      <c r="Q1450" s="491"/>
    </row>
    <row r="1451" spans="1:18" ht="15.75" thickBot="1">
      <c r="A1451">
        <v>5914389</v>
      </c>
      <c r="B1451" s="125"/>
      <c r="C1451" s="104"/>
      <c r="D1451" s="104"/>
      <c r="E1451" s="104"/>
      <c r="F1451" s="104"/>
      <c r="G1451" s="104"/>
      <c r="H1451" s="105" t="s">
        <v>462</v>
      </c>
      <c r="I1451" s="104"/>
      <c r="J1451" s="130">
        <f>J1444</f>
        <v>0.7730323962516733</v>
      </c>
      <c r="K1451" s="494"/>
      <c r="L1451" s="492"/>
      <c r="M1451" s="492"/>
      <c r="N1451" s="496"/>
      <c r="O1451" s="493"/>
      <c r="P1451" s="493"/>
      <c r="Q1451" s="491"/>
    </row>
    <row r="1452" spans="1:18" ht="15.75" thickBot="1">
      <c r="A1452">
        <v>5914389</v>
      </c>
      <c r="B1452" s="127" t="s">
        <v>463</v>
      </c>
      <c r="C1452" s="104"/>
      <c r="D1452" s="103" t="s">
        <v>464</v>
      </c>
      <c r="E1452" s="103" t="s">
        <v>212</v>
      </c>
      <c r="F1452" s="103" t="s">
        <v>436</v>
      </c>
      <c r="G1452" s="104"/>
      <c r="H1452" s="103" t="s">
        <v>449</v>
      </c>
      <c r="I1452" s="146" t="s">
        <v>449</v>
      </c>
      <c r="J1452" s="147"/>
      <c r="K1452" s="494"/>
      <c r="L1452" s="492"/>
      <c r="M1452" s="492"/>
      <c r="N1452" s="496"/>
      <c r="O1452" s="493"/>
      <c r="P1452" s="493"/>
      <c r="Q1452" s="491"/>
    </row>
    <row r="1453" spans="1:18" ht="15.75" thickBot="1">
      <c r="A1453">
        <v>5914389</v>
      </c>
      <c r="B1453" s="125"/>
      <c r="C1453" s="104"/>
      <c r="D1453" s="146" t="s">
        <v>468</v>
      </c>
      <c r="E1453" s="146"/>
      <c r="F1453" s="146"/>
      <c r="G1453" s="146"/>
      <c r="H1453" s="146"/>
      <c r="I1453" s="104"/>
      <c r="J1453" s="130">
        <v>0</v>
      </c>
      <c r="K1453" s="494"/>
      <c r="L1453" s="492"/>
      <c r="M1453" s="492"/>
      <c r="N1453" s="496"/>
      <c r="O1453" s="493"/>
      <c r="P1453" s="493"/>
      <c r="Q1453" s="491"/>
    </row>
    <row r="1454" spans="1:18" ht="15.75" thickBot="1">
      <c r="A1454">
        <v>5914389</v>
      </c>
      <c r="B1454" s="148" t="s">
        <v>469</v>
      </c>
      <c r="C1454" s="146"/>
      <c r="D1454" s="146" t="s">
        <v>212</v>
      </c>
      <c r="E1454" s="146" t="s">
        <v>436</v>
      </c>
      <c r="F1454" s="146" t="s">
        <v>470</v>
      </c>
      <c r="G1454" s="146"/>
      <c r="H1454" s="146"/>
      <c r="J1454" s="147" t="s">
        <v>449</v>
      </c>
      <c r="K1454" s="494"/>
      <c r="L1454" s="168"/>
      <c r="M1454" s="168"/>
      <c r="N1454" s="496"/>
      <c r="O1454" s="493"/>
      <c r="P1454" s="493"/>
      <c r="Q1454" s="491"/>
    </row>
    <row r="1455" spans="1:18" ht="15.75" thickBot="1">
      <c r="A1455">
        <v>5914389</v>
      </c>
      <c r="B1455" s="148"/>
      <c r="C1455" s="146"/>
      <c r="D1455" s="146"/>
      <c r="E1455" s="146"/>
      <c r="F1455" s="103" t="s">
        <v>471</v>
      </c>
      <c r="G1455" s="103" t="s">
        <v>472</v>
      </c>
      <c r="H1455" s="103" t="s">
        <v>473</v>
      </c>
      <c r="I1455" s="104"/>
      <c r="J1455" s="147"/>
      <c r="K1455" s="494"/>
      <c r="L1455" s="492"/>
      <c r="M1455" s="492"/>
      <c r="N1455" s="496"/>
      <c r="O1455" s="493"/>
      <c r="P1455" s="493"/>
      <c r="Q1455" s="491"/>
    </row>
    <row r="1456" spans="1:18" ht="15.75" thickBot="1">
      <c r="A1456">
        <v>5914389</v>
      </c>
      <c r="B1456" s="129"/>
      <c r="D1456" s="145" t="s">
        <v>480</v>
      </c>
      <c r="E1456" s="145"/>
      <c r="F1456" s="145"/>
      <c r="G1456" s="145"/>
      <c r="H1456" s="145"/>
      <c r="J1456" s="111"/>
      <c r="K1456" s="178"/>
      <c r="L1456" s="179"/>
      <c r="M1456" s="179"/>
      <c r="N1456" s="179"/>
      <c r="O1456" s="179"/>
      <c r="P1456" s="180"/>
      <c r="R1456" s="177">
        <f>ROUND((SUM(Q1439:Q1455)/K1439),2)</f>
        <v>0.77</v>
      </c>
    </row>
    <row r="1457" spans="1:18" ht="15.75" thickBot="1">
      <c r="A1457">
        <v>5914389</v>
      </c>
      <c r="B1457" s="125"/>
      <c r="C1457" s="104"/>
      <c r="D1457" s="104"/>
      <c r="E1457" s="104"/>
      <c r="F1457" s="146" t="s">
        <v>481</v>
      </c>
      <c r="G1457" s="146"/>
      <c r="H1457" s="146"/>
      <c r="I1457" s="104"/>
      <c r="J1457" s="134">
        <f>J1451</f>
        <v>0.7730323962516733</v>
      </c>
      <c r="R1457" s="101">
        <f>SUM(Q1439:Q1455)</f>
        <v>260417.7667046526</v>
      </c>
    </row>
    <row r="1458" spans="1:18">
      <c r="A1458" s="157"/>
      <c r="B1458" s="157"/>
      <c r="C1458" s="157"/>
      <c r="D1458" s="157"/>
      <c r="E1458" s="157"/>
      <c r="F1458" s="157"/>
      <c r="G1458" s="157"/>
      <c r="H1458" s="157"/>
      <c r="I1458" s="157"/>
      <c r="J1458" s="157"/>
    </row>
    <row r="1459" spans="1:18" ht="15.75">
      <c r="A1459">
        <v>5914479</v>
      </c>
      <c r="B1459" s="112" t="s">
        <v>400</v>
      </c>
      <c r="E1459" s="383">
        <v>45748</v>
      </c>
      <c r="H1459" s="113" t="s">
        <v>401</v>
      </c>
      <c r="I1459" s="114">
        <v>372.88</v>
      </c>
      <c r="J1459" s="115" t="s">
        <v>686</v>
      </c>
    </row>
    <row r="1460" spans="1:18" ht="16.5" thickBot="1">
      <c r="A1460">
        <v>5914479</v>
      </c>
      <c r="B1460" s="116">
        <v>5914479</v>
      </c>
      <c r="C1460" s="149" t="s">
        <v>229</v>
      </c>
      <c r="D1460" s="149"/>
      <c r="E1460" s="149"/>
      <c r="F1460" s="149"/>
      <c r="G1460" s="149"/>
      <c r="H1460" s="149"/>
      <c r="I1460" s="150" t="s">
        <v>404</v>
      </c>
      <c r="J1460" s="151"/>
    </row>
    <row r="1461" spans="1:18" ht="15.75" thickBot="1">
      <c r="A1461">
        <v>5914479</v>
      </c>
      <c r="B1461" s="148" t="s">
        <v>405</v>
      </c>
      <c r="C1461" s="146"/>
      <c r="D1461" s="146" t="s">
        <v>212</v>
      </c>
      <c r="E1461" s="146" t="s">
        <v>406</v>
      </c>
      <c r="F1461" s="146"/>
      <c r="G1461" s="146" t="s">
        <v>407</v>
      </c>
      <c r="H1461" s="146"/>
      <c r="J1461" s="117" t="s">
        <v>408</v>
      </c>
      <c r="K1461" s="589" t="s">
        <v>276</v>
      </c>
      <c r="L1461" s="590"/>
      <c r="M1461" s="591"/>
      <c r="N1461" s="592" t="s">
        <v>409</v>
      </c>
      <c r="O1461" s="594" t="s">
        <v>410</v>
      </c>
      <c r="P1461" s="595"/>
      <c r="Q1461" s="598" t="s">
        <v>411</v>
      </c>
    </row>
    <row r="1462" spans="1:18" ht="15.75" thickBot="1">
      <c r="A1462">
        <v>5914479</v>
      </c>
      <c r="B1462" s="366"/>
      <c r="C1462" s="145"/>
      <c r="D1462" s="145"/>
      <c r="E1462" s="367" t="s">
        <v>412</v>
      </c>
      <c r="F1462" s="367" t="s">
        <v>413</v>
      </c>
      <c r="G1462" s="367" t="s">
        <v>414</v>
      </c>
      <c r="H1462" s="367" t="s">
        <v>415</v>
      </c>
      <c r="I1462" s="128"/>
      <c r="J1462" s="117" t="s">
        <v>416</v>
      </c>
      <c r="K1462" s="172" t="s">
        <v>417</v>
      </c>
      <c r="L1462" s="600" t="s">
        <v>418</v>
      </c>
      <c r="M1462" s="601"/>
      <c r="N1462" s="593"/>
      <c r="O1462" s="596"/>
      <c r="P1462" s="597"/>
      <c r="Q1462" s="599"/>
    </row>
    <row r="1463" spans="1:18" ht="15.75" thickBot="1">
      <c r="A1463">
        <v>5914479</v>
      </c>
      <c r="B1463" s="368" t="s">
        <v>847</v>
      </c>
      <c r="C1463" s="369" t="s">
        <v>848</v>
      </c>
      <c r="D1463" s="369">
        <v>1</v>
      </c>
      <c r="E1463" s="370">
        <v>1</v>
      </c>
      <c r="F1463" s="370">
        <v>0</v>
      </c>
      <c r="G1463" s="123">
        <f>VLOOKUP(B1463,'EQ - COM DES.'!$A$1:$K$538,10,FALSE)</f>
        <v>264.95139999999998</v>
      </c>
      <c r="H1463" s="123">
        <f>VLOOKUP(B1463,'EQ - COM DES.'!$A$1:$K$538,11,FALSE)</f>
        <v>74.459100000000007</v>
      </c>
      <c r="I1463" s="370"/>
      <c r="J1463" s="124">
        <f>ROUND((D1463*E1463*G1463)+(D1463*F1463*H1463),4)</f>
        <v>264.95139999999998</v>
      </c>
      <c r="K1463" s="494">
        <f>SUMIF('8. Orçamento Com Des.'!$A$6:$A$136,A1463,'8. Orçamento Com Des.'!$D$6:$D$136)</f>
        <v>127212.53167210093</v>
      </c>
      <c r="L1463" s="492">
        <f>(D1463*E1463)</f>
        <v>1</v>
      </c>
      <c r="M1463" s="492">
        <f>(D1463*F1463)</f>
        <v>0</v>
      </c>
      <c r="N1463" s="496" t="str">
        <f>B1463</f>
        <v>E9592</v>
      </c>
      <c r="O1463" s="493">
        <f>(G1463/I1459)</f>
        <v>0.71055406565114776</v>
      </c>
      <c r="P1463" s="493">
        <f>(H1463/I1459)</f>
        <v>0.19968649431452479</v>
      </c>
      <c r="Q1463" s="491">
        <f>K1463*((L1463*O1463)+(M1463*P1463))</f>
        <v>90391.381581386711</v>
      </c>
    </row>
    <row r="1464" spans="1:18" ht="15.75" thickBot="1">
      <c r="A1464">
        <v>5914479</v>
      </c>
      <c r="B1464" s="125"/>
      <c r="C1464" s="104"/>
      <c r="D1464" s="104"/>
      <c r="E1464" s="146" t="s">
        <v>433</v>
      </c>
      <c r="F1464" s="146"/>
      <c r="G1464" s="146"/>
      <c r="H1464" s="146"/>
      <c r="I1464" s="104"/>
      <c r="J1464" s="126">
        <f>J1463</f>
        <v>264.95139999999998</v>
      </c>
      <c r="K1464" s="494"/>
      <c r="L1464" s="492"/>
      <c r="M1464" s="492"/>
      <c r="N1464" s="496"/>
      <c r="O1464" s="493"/>
      <c r="P1464" s="493"/>
      <c r="Q1464" s="491"/>
    </row>
    <row r="1465" spans="1:18" ht="15.75" thickBot="1">
      <c r="A1465">
        <v>5914479</v>
      </c>
      <c r="B1465" s="127" t="s">
        <v>435</v>
      </c>
      <c r="C1465" s="104"/>
      <c r="D1465" s="103" t="s">
        <v>212</v>
      </c>
      <c r="E1465" s="103" t="s">
        <v>436</v>
      </c>
      <c r="F1465" s="104"/>
      <c r="G1465" s="103" t="s">
        <v>407</v>
      </c>
      <c r="H1465" s="146" t="s">
        <v>437</v>
      </c>
      <c r="I1465" s="146"/>
      <c r="J1465" s="147"/>
      <c r="K1465" s="494"/>
      <c r="L1465" s="492"/>
      <c r="M1465" s="492"/>
      <c r="N1465" s="496"/>
      <c r="O1465" s="493"/>
      <c r="P1465" s="493"/>
      <c r="Q1465" s="491"/>
    </row>
    <row r="1466" spans="1:18">
      <c r="A1466">
        <v>5914479</v>
      </c>
      <c r="B1466" s="129"/>
      <c r="D1466" s="145" t="s">
        <v>440</v>
      </c>
      <c r="E1466" s="145"/>
      <c r="F1466" s="145"/>
      <c r="G1466" s="145"/>
      <c r="H1466" s="145"/>
      <c r="J1466" s="124">
        <v>0</v>
      </c>
      <c r="K1466" s="494"/>
      <c r="L1466" s="492"/>
      <c r="M1466" s="492"/>
      <c r="N1466" s="496"/>
      <c r="O1466" s="493"/>
      <c r="P1466" s="493"/>
      <c r="Q1466" s="491"/>
    </row>
    <row r="1467" spans="1:18" ht="15.75" thickBot="1">
      <c r="A1467">
        <v>5914479</v>
      </c>
      <c r="B1467" s="125"/>
      <c r="C1467" s="104"/>
      <c r="D1467" s="146" t="s">
        <v>442</v>
      </c>
      <c r="E1467" s="146"/>
      <c r="F1467" s="146"/>
      <c r="G1467" s="146"/>
      <c r="H1467" s="146"/>
      <c r="I1467" s="104"/>
      <c r="J1467" s="130">
        <f>J1464</f>
        <v>264.95139999999998</v>
      </c>
      <c r="K1467" s="494"/>
      <c r="L1467" s="492"/>
      <c r="M1467" s="492"/>
      <c r="N1467" s="496"/>
      <c r="O1467" s="493"/>
      <c r="P1467" s="493"/>
      <c r="Q1467" s="491"/>
    </row>
    <row r="1468" spans="1:18">
      <c r="A1468">
        <v>5914479</v>
      </c>
      <c r="B1468" s="129"/>
      <c r="D1468" s="145" t="s">
        <v>444</v>
      </c>
      <c r="E1468" s="145"/>
      <c r="F1468" s="145"/>
      <c r="G1468" s="145"/>
      <c r="H1468" s="145"/>
      <c r="J1468" s="131">
        <f>J1467/I1459</f>
        <v>0.71055406565114776</v>
      </c>
      <c r="K1468" s="494"/>
      <c r="L1468" s="492"/>
      <c r="M1468" s="492"/>
      <c r="N1468" s="496"/>
      <c r="O1468" s="493"/>
      <c r="P1468" s="493"/>
      <c r="Q1468" s="491"/>
    </row>
    <row r="1469" spans="1:18">
      <c r="A1469">
        <v>5914479</v>
      </c>
      <c r="B1469" s="129"/>
      <c r="H1469" s="132" t="s">
        <v>445</v>
      </c>
      <c r="J1469" s="133" t="s">
        <v>377</v>
      </c>
      <c r="K1469" s="494"/>
      <c r="L1469" s="492"/>
      <c r="M1469" s="492"/>
      <c r="N1469" s="496"/>
      <c r="O1469" s="493"/>
      <c r="P1469" s="493"/>
      <c r="Q1469" s="491"/>
    </row>
    <row r="1470" spans="1:18" ht="15.75" thickBot="1">
      <c r="A1470">
        <v>5914479</v>
      </c>
      <c r="B1470" s="125"/>
      <c r="C1470" s="104"/>
      <c r="D1470" s="104"/>
      <c r="E1470" s="104"/>
      <c r="F1470" s="104"/>
      <c r="G1470" s="104"/>
      <c r="H1470" s="105" t="s">
        <v>446</v>
      </c>
      <c r="I1470" s="104"/>
      <c r="J1470" s="130" t="s">
        <v>377</v>
      </c>
      <c r="K1470" s="494"/>
      <c r="L1470" s="492"/>
      <c r="M1470" s="492"/>
      <c r="N1470" s="496"/>
      <c r="O1470" s="493"/>
      <c r="P1470" s="493"/>
      <c r="Q1470" s="491"/>
    </row>
    <row r="1471" spans="1:18" ht="15.75" thickBot="1">
      <c r="A1471">
        <v>5914479</v>
      </c>
      <c r="B1471" s="127" t="s">
        <v>447</v>
      </c>
      <c r="C1471" s="104"/>
      <c r="D1471" s="103" t="s">
        <v>212</v>
      </c>
      <c r="E1471" s="103" t="s">
        <v>436</v>
      </c>
      <c r="F1471" s="104"/>
      <c r="G1471" s="103" t="s">
        <v>448</v>
      </c>
      <c r="H1471" s="146" t="s">
        <v>449</v>
      </c>
      <c r="I1471" s="146"/>
      <c r="J1471" s="147"/>
      <c r="K1471" s="494"/>
      <c r="L1471" s="492"/>
      <c r="M1471" s="492"/>
      <c r="N1471" s="496"/>
      <c r="O1471" s="493"/>
      <c r="P1471" s="493"/>
      <c r="Q1471" s="491"/>
    </row>
    <row r="1472" spans="1:18" ht="15.75" thickBot="1">
      <c r="A1472">
        <v>5914479</v>
      </c>
      <c r="B1472" s="125"/>
      <c r="C1472" s="104"/>
      <c r="D1472" s="146" t="s">
        <v>459</v>
      </c>
      <c r="E1472" s="146"/>
      <c r="F1472" s="146"/>
      <c r="G1472" s="146"/>
      <c r="H1472" s="146"/>
      <c r="I1472" s="104"/>
      <c r="J1472" s="126">
        <v>0</v>
      </c>
      <c r="K1472" s="494"/>
      <c r="L1472" s="492"/>
      <c r="M1472" s="492"/>
      <c r="N1472" s="496"/>
      <c r="O1472" s="493"/>
      <c r="P1472" s="493"/>
      <c r="Q1472" s="491"/>
    </row>
    <row r="1473" spans="1:18" ht="15.75" thickBot="1">
      <c r="A1473">
        <v>5914479</v>
      </c>
      <c r="B1473" s="127" t="s">
        <v>460</v>
      </c>
      <c r="C1473" s="104"/>
      <c r="D1473" s="103" t="s">
        <v>212</v>
      </c>
      <c r="E1473" s="103" t="s">
        <v>436</v>
      </c>
      <c r="F1473" s="104"/>
      <c r="G1473" s="103" t="s">
        <v>449</v>
      </c>
      <c r="H1473" s="146" t="s">
        <v>449</v>
      </c>
      <c r="I1473" s="146"/>
      <c r="J1473" s="147"/>
      <c r="K1473" s="494"/>
      <c r="L1473" s="492"/>
      <c r="M1473" s="492"/>
      <c r="N1473" s="496"/>
      <c r="O1473" s="493"/>
      <c r="P1473" s="493"/>
      <c r="Q1473" s="491"/>
    </row>
    <row r="1474" spans="1:18" ht="15.75" thickBot="1">
      <c r="A1474">
        <v>5914479</v>
      </c>
      <c r="B1474" s="125"/>
      <c r="C1474" s="104"/>
      <c r="D1474" s="146" t="s">
        <v>461</v>
      </c>
      <c r="E1474" s="146"/>
      <c r="F1474" s="146"/>
      <c r="G1474" s="146"/>
      <c r="H1474" s="146"/>
      <c r="I1474" s="104"/>
      <c r="J1474" s="126"/>
      <c r="K1474" s="494"/>
      <c r="L1474" s="492"/>
      <c r="M1474" s="492"/>
      <c r="N1474" s="496"/>
      <c r="O1474" s="493"/>
      <c r="P1474" s="493"/>
      <c r="Q1474" s="491"/>
    </row>
    <row r="1475" spans="1:18" ht="15.75" thickBot="1">
      <c r="A1475">
        <v>5914479</v>
      </c>
      <c r="B1475" s="125"/>
      <c r="C1475" s="104"/>
      <c r="D1475" s="104"/>
      <c r="E1475" s="104"/>
      <c r="F1475" s="104"/>
      <c r="G1475" s="104"/>
      <c r="H1475" s="105" t="s">
        <v>462</v>
      </c>
      <c r="I1475" s="104"/>
      <c r="J1475" s="130">
        <f>J1468</f>
        <v>0.71055406565114776</v>
      </c>
      <c r="K1475" s="494"/>
      <c r="L1475" s="492"/>
      <c r="M1475" s="492"/>
      <c r="N1475" s="496"/>
      <c r="O1475" s="493"/>
      <c r="P1475" s="493"/>
      <c r="Q1475" s="491"/>
    </row>
    <row r="1476" spans="1:18" ht="15.75" thickBot="1">
      <c r="A1476">
        <v>5914479</v>
      </c>
      <c r="B1476" s="127" t="s">
        <v>463</v>
      </c>
      <c r="C1476" s="104"/>
      <c r="D1476" s="103" t="s">
        <v>464</v>
      </c>
      <c r="E1476" s="103" t="s">
        <v>212</v>
      </c>
      <c r="F1476" s="103" t="s">
        <v>436</v>
      </c>
      <c r="G1476" s="104"/>
      <c r="H1476" s="103" t="s">
        <v>449</v>
      </c>
      <c r="I1476" s="146" t="s">
        <v>449</v>
      </c>
      <c r="J1476" s="147"/>
      <c r="K1476" s="494"/>
      <c r="L1476" s="492"/>
      <c r="M1476" s="492"/>
      <c r="N1476" s="496"/>
      <c r="O1476" s="493"/>
      <c r="P1476" s="493"/>
      <c r="Q1476" s="491"/>
    </row>
    <row r="1477" spans="1:18" ht="15.75" thickBot="1">
      <c r="A1477">
        <v>5914479</v>
      </c>
      <c r="B1477" s="125"/>
      <c r="C1477" s="104"/>
      <c r="D1477" s="146" t="s">
        <v>468</v>
      </c>
      <c r="E1477" s="146"/>
      <c r="F1477" s="146"/>
      <c r="G1477" s="146"/>
      <c r="H1477" s="146"/>
      <c r="I1477" s="104"/>
      <c r="J1477" s="130">
        <v>0</v>
      </c>
      <c r="K1477" s="494"/>
      <c r="L1477" s="492"/>
      <c r="M1477" s="492"/>
      <c r="N1477" s="496"/>
      <c r="O1477" s="493"/>
      <c r="P1477" s="493"/>
      <c r="Q1477" s="491"/>
    </row>
    <row r="1478" spans="1:18" ht="15.75" thickBot="1">
      <c r="A1478">
        <v>5914479</v>
      </c>
      <c r="B1478" s="148" t="s">
        <v>469</v>
      </c>
      <c r="C1478" s="146"/>
      <c r="D1478" s="146" t="s">
        <v>212</v>
      </c>
      <c r="E1478" s="146" t="s">
        <v>436</v>
      </c>
      <c r="F1478" s="146" t="s">
        <v>470</v>
      </c>
      <c r="G1478" s="146"/>
      <c r="H1478" s="146"/>
      <c r="J1478" s="147" t="s">
        <v>449</v>
      </c>
      <c r="K1478" s="494"/>
      <c r="L1478" s="168"/>
      <c r="M1478" s="168"/>
      <c r="N1478" s="496"/>
      <c r="O1478" s="493"/>
      <c r="P1478" s="493"/>
      <c r="Q1478" s="491"/>
    </row>
    <row r="1479" spans="1:18" ht="15.75" thickBot="1">
      <c r="A1479">
        <v>5914479</v>
      </c>
      <c r="B1479" s="148"/>
      <c r="C1479" s="146"/>
      <c r="D1479" s="146"/>
      <c r="E1479" s="146"/>
      <c r="F1479" s="103" t="s">
        <v>471</v>
      </c>
      <c r="G1479" s="103" t="s">
        <v>472</v>
      </c>
      <c r="H1479" s="103" t="s">
        <v>473</v>
      </c>
      <c r="I1479" s="104"/>
      <c r="J1479" s="147"/>
      <c r="K1479" s="494"/>
      <c r="L1479" s="492"/>
      <c r="M1479" s="492"/>
      <c r="N1479" s="496"/>
      <c r="O1479" s="493"/>
      <c r="P1479" s="493"/>
      <c r="Q1479" s="491"/>
    </row>
    <row r="1480" spans="1:18" ht="15.75" thickBot="1">
      <c r="A1480">
        <v>5914479</v>
      </c>
      <c r="B1480" s="129"/>
      <c r="D1480" s="145" t="s">
        <v>480</v>
      </c>
      <c r="E1480" s="145"/>
      <c r="F1480" s="145"/>
      <c r="G1480" s="145"/>
      <c r="H1480" s="145"/>
      <c r="J1480" s="111"/>
      <c r="K1480" s="178"/>
      <c r="L1480" s="179"/>
      <c r="M1480" s="179"/>
      <c r="N1480" s="179"/>
      <c r="O1480" s="179"/>
      <c r="P1480" s="180"/>
      <c r="R1480" s="177">
        <f>ROUND((SUM(Q1463:Q1479)/K1463),2)</f>
        <v>0.71</v>
      </c>
    </row>
    <row r="1481" spans="1:18" ht="15.75" thickBot="1">
      <c r="A1481">
        <v>5914479</v>
      </c>
      <c r="B1481" s="125"/>
      <c r="C1481" s="104"/>
      <c r="D1481" s="104"/>
      <c r="E1481" s="104"/>
      <c r="F1481" s="146" t="s">
        <v>481</v>
      </c>
      <c r="G1481" s="146"/>
      <c r="H1481" s="146"/>
      <c r="I1481" s="104"/>
      <c r="J1481" s="134">
        <f>J1475</f>
        <v>0.71055406565114776</v>
      </c>
      <c r="R1481" s="101">
        <f>SUM(Q1463:Q1479)</f>
        <v>90391.381581386711</v>
      </c>
    </row>
    <row r="1482" spans="1:18">
      <c r="A1482" s="157"/>
      <c r="B1482" s="157"/>
      <c r="C1482" s="157"/>
      <c r="D1482" s="157"/>
      <c r="E1482" s="157"/>
      <c r="F1482" s="157"/>
      <c r="G1482" s="157"/>
      <c r="H1482" s="157"/>
      <c r="I1482" s="157"/>
      <c r="J1482" s="157"/>
    </row>
    <row r="1483" spans="1:18" ht="15.75">
      <c r="A1483" s="171">
        <v>5914569</v>
      </c>
      <c r="B1483" s="112" t="s">
        <v>400</v>
      </c>
      <c r="E1483" s="383">
        <v>45748</v>
      </c>
      <c r="H1483" s="113" t="s">
        <v>401</v>
      </c>
      <c r="I1483" s="114">
        <v>478.08</v>
      </c>
      <c r="J1483" s="115" t="s">
        <v>686</v>
      </c>
    </row>
    <row r="1484" spans="1:18" ht="16.5" thickBot="1">
      <c r="A1484" s="171">
        <v>5914569</v>
      </c>
      <c r="B1484" s="116">
        <v>5914569</v>
      </c>
      <c r="C1484" s="149" t="s">
        <v>485</v>
      </c>
      <c r="D1484" s="149"/>
      <c r="E1484" s="149"/>
      <c r="F1484" s="149"/>
      <c r="G1484" s="149"/>
      <c r="H1484" s="149"/>
      <c r="I1484" s="150" t="s">
        <v>404</v>
      </c>
      <c r="J1484" s="151"/>
    </row>
    <row r="1485" spans="1:18" ht="15.75" thickBot="1">
      <c r="A1485" s="171">
        <v>5914569</v>
      </c>
      <c r="B1485" s="148" t="s">
        <v>405</v>
      </c>
      <c r="C1485" s="146"/>
      <c r="D1485" s="146" t="s">
        <v>212</v>
      </c>
      <c r="E1485" s="146" t="s">
        <v>406</v>
      </c>
      <c r="F1485" s="146"/>
      <c r="G1485" s="146" t="s">
        <v>407</v>
      </c>
      <c r="H1485" s="146"/>
      <c r="J1485" s="117" t="s">
        <v>408</v>
      </c>
      <c r="K1485" s="589" t="s">
        <v>276</v>
      </c>
      <c r="L1485" s="590"/>
      <c r="M1485" s="591"/>
      <c r="N1485" s="592" t="s">
        <v>409</v>
      </c>
      <c r="O1485" s="594" t="s">
        <v>410</v>
      </c>
      <c r="P1485" s="595"/>
      <c r="Q1485" s="598" t="s">
        <v>411</v>
      </c>
    </row>
    <row r="1486" spans="1:18" ht="15.75" thickBot="1">
      <c r="A1486" s="171">
        <v>5914569</v>
      </c>
      <c r="B1486" s="366"/>
      <c r="C1486" s="145"/>
      <c r="D1486" s="145"/>
      <c r="E1486" s="367" t="s">
        <v>412</v>
      </c>
      <c r="F1486" s="367" t="s">
        <v>413</v>
      </c>
      <c r="G1486" s="367" t="s">
        <v>414</v>
      </c>
      <c r="H1486" s="367" t="s">
        <v>415</v>
      </c>
      <c r="I1486" s="128"/>
      <c r="J1486" s="117" t="s">
        <v>416</v>
      </c>
      <c r="K1486" s="172" t="s">
        <v>417</v>
      </c>
      <c r="L1486" s="600" t="s">
        <v>418</v>
      </c>
      <c r="M1486" s="601"/>
      <c r="N1486" s="593"/>
      <c r="O1486" s="596"/>
      <c r="P1486" s="597"/>
      <c r="Q1486" s="599"/>
    </row>
    <row r="1487" spans="1:18" ht="15.75" thickBot="1">
      <c r="A1487" s="171">
        <v>5914569</v>
      </c>
      <c r="B1487" s="368" t="s">
        <v>849</v>
      </c>
      <c r="C1487" s="369" t="s">
        <v>846</v>
      </c>
      <c r="D1487" s="369">
        <v>1</v>
      </c>
      <c r="E1487" s="370">
        <v>1</v>
      </c>
      <c r="F1487" s="370">
        <v>0</v>
      </c>
      <c r="G1487" s="123">
        <f>VLOOKUP(B1487,'EQ - COM DES.'!$A$1:$K$538,10,FALSE)</f>
        <v>339.49130000000002</v>
      </c>
      <c r="H1487" s="123">
        <f>VLOOKUP(B1487,'EQ - COM DES.'!$A$1:$K$538,11,FALSE)</f>
        <v>96.055800000000005</v>
      </c>
      <c r="I1487" s="370"/>
      <c r="J1487" s="124">
        <f>ROUND((D1487*E1487*G1487)+(D1487*F1487*H1487),4)</f>
        <v>339.49130000000002</v>
      </c>
      <c r="K1487" s="494">
        <f>SUMIF('8. Orçamento Com Des.'!$A$6:$A$136,A1487,'8. Orçamento Com Des.'!$D$6:$D$136)</f>
        <v>0</v>
      </c>
      <c r="L1487" s="492">
        <f>(D1487*E1487)</f>
        <v>1</v>
      </c>
      <c r="M1487" s="492">
        <f>(D1487*F1487)</f>
        <v>0</v>
      </c>
      <c r="N1487" s="496" t="str">
        <f>B1487</f>
        <v>E9600</v>
      </c>
      <c r="O1487" s="493">
        <f>(G1487/I1483)</f>
        <v>0.71011399765729588</v>
      </c>
      <c r="P1487" s="493">
        <f>(H1487/I1483)</f>
        <v>0.20091992971887551</v>
      </c>
      <c r="Q1487" s="491">
        <f>K1487*((L1487*O1487)+(M1487*P1487))</f>
        <v>0</v>
      </c>
    </row>
    <row r="1488" spans="1:18" ht="15.75" thickBot="1">
      <c r="A1488" s="171">
        <v>5914569</v>
      </c>
      <c r="B1488" s="125"/>
      <c r="C1488" s="104"/>
      <c r="D1488" s="104"/>
      <c r="E1488" s="146" t="s">
        <v>433</v>
      </c>
      <c r="F1488" s="146"/>
      <c r="G1488" s="146"/>
      <c r="H1488" s="146"/>
      <c r="I1488" s="104"/>
      <c r="J1488" s="126">
        <f>J1487</f>
        <v>339.49130000000002</v>
      </c>
      <c r="K1488" s="494"/>
      <c r="L1488" s="492"/>
      <c r="M1488" s="492"/>
      <c r="N1488" s="496"/>
      <c r="O1488" s="493"/>
      <c r="P1488" s="493"/>
      <c r="Q1488" s="491"/>
    </row>
    <row r="1489" spans="1:18" ht="15.75" thickBot="1">
      <c r="A1489" s="171">
        <v>5914569</v>
      </c>
      <c r="B1489" s="127" t="s">
        <v>435</v>
      </c>
      <c r="C1489" s="104"/>
      <c r="D1489" s="103" t="s">
        <v>212</v>
      </c>
      <c r="E1489" s="103" t="s">
        <v>436</v>
      </c>
      <c r="F1489" s="104"/>
      <c r="G1489" s="103" t="s">
        <v>407</v>
      </c>
      <c r="H1489" s="146" t="s">
        <v>437</v>
      </c>
      <c r="I1489" s="146"/>
      <c r="J1489" s="147"/>
      <c r="K1489" s="494"/>
      <c r="L1489" s="492"/>
      <c r="M1489" s="492"/>
      <c r="N1489" s="496"/>
      <c r="O1489" s="493"/>
      <c r="P1489" s="493"/>
      <c r="Q1489" s="491"/>
    </row>
    <row r="1490" spans="1:18">
      <c r="A1490" s="171">
        <v>5914569</v>
      </c>
      <c r="B1490" s="129"/>
      <c r="D1490" s="145" t="s">
        <v>440</v>
      </c>
      <c r="E1490" s="145"/>
      <c r="F1490" s="145"/>
      <c r="G1490" s="145"/>
      <c r="H1490" s="145"/>
      <c r="J1490" s="124">
        <v>0</v>
      </c>
      <c r="K1490" s="494"/>
      <c r="L1490" s="492"/>
      <c r="M1490" s="492"/>
      <c r="N1490" s="496"/>
      <c r="O1490" s="493"/>
      <c r="P1490" s="493"/>
      <c r="Q1490" s="491"/>
    </row>
    <row r="1491" spans="1:18" ht="15.75" thickBot="1">
      <c r="A1491" s="171">
        <v>5914569</v>
      </c>
      <c r="B1491" s="125"/>
      <c r="C1491" s="104"/>
      <c r="D1491" s="146" t="s">
        <v>442</v>
      </c>
      <c r="E1491" s="146"/>
      <c r="F1491" s="146"/>
      <c r="G1491" s="146"/>
      <c r="H1491" s="146"/>
      <c r="I1491" s="104"/>
      <c r="J1491" s="130">
        <f>J1488</f>
        <v>339.49130000000002</v>
      </c>
      <c r="K1491" s="494"/>
      <c r="L1491" s="492"/>
      <c r="M1491" s="492"/>
      <c r="N1491" s="496"/>
      <c r="O1491" s="493"/>
      <c r="P1491" s="493"/>
      <c r="Q1491" s="491"/>
    </row>
    <row r="1492" spans="1:18">
      <c r="A1492" s="171">
        <v>5914569</v>
      </c>
      <c r="B1492" s="129"/>
      <c r="D1492" s="145" t="s">
        <v>444</v>
      </c>
      <c r="E1492" s="145"/>
      <c r="F1492" s="145"/>
      <c r="G1492" s="145"/>
      <c r="H1492" s="145"/>
      <c r="J1492" s="131">
        <f>J1491/I1483</f>
        <v>0.71011399765729588</v>
      </c>
      <c r="K1492" s="494"/>
      <c r="L1492" s="492"/>
      <c r="M1492" s="492"/>
      <c r="N1492" s="496"/>
      <c r="O1492" s="493"/>
      <c r="P1492" s="493"/>
      <c r="Q1492" s="491"/>
    </row>
    <row r="1493" spans="1:18">
      <c r="A1493" s="171">
        <v>5914569</v>
      </c>
      <c r="B1493" s="129"/>
      <c r="H1493" s="132" t="s">
        <v>445</v>
      </c>
      <c r="J1493" s="133" t="s">
        <v>377</v>
      </c>
      <c r="K1493" s="494"/>
      <c r="L1493" s="492"/>
      <c r="M1493" s="492"/>
      <c r="N1493" s="496"/>
      <c r="O1493" s="493"/>
      <c r="P1493" s="493"/>
      <c r="Q1493" s="491"/>
    </row>
    <row r="1494" spans="1:18" ht="15.75" thickBot="1">
      <c r="A1494" s="171">
        <v>5914569</v>
      </c>
      <c r="B1494" s="125"/>
      <c r="C1494" s="104"/>
      <c r="D1494" s="104"/>
      <c r="E1494" s="104"/>
      <c r="F1494" s="104"/>
      <c r="G1494" s="104"/>
      <c r="H1494" s="105" t="s">
        <v>446</v>
      </c>
      <c r="I1494" s="104"/>
      <c r="J1494" s="130" t="s">
        <v>377</v>
      </c>
      <c r="K1494" s="494"/>
      <c r="L1494" s="492"/>
      <c r="M1494" s="492"/>
      <c r="N1494" s="496"/>
      <c r="O1494" s="493"/>
      <c r="P1494" s="493"/>
      <c r="Q1494" s="491"/>
    </row>
    <row r="1495" spans="1:18" ht="15.75" thickBot="1">
      <c r="A1495" s="171">
        <v>5914569</v>
      </c>
      <c r="B1495" s="127" t="s">
        <v>447</v>
      </c>
      <c r="C1495" s="104"/>
      <c r="D1495" s="103" t="s">
        <v>212</v>
      </c>
      <c r="E1495" s="103" t="s">
        <v>436</v>
      </c>
      <c r="F1495" s="104"/>
      <c r="G1495" s="103" t="s">
        <v>448</v>
      </c>
      <c r="H1495" s="146" t="s">
        <v>449</v>
      </c>
      <c r="I1495" s="146"/>
      <c r="J1495" s="147"/>
      <c r="K1495" s="494"/>
      <c r="L1495" s="492"/>
      <c r="M1495" s="492"/>
      <c r="N1495" s="496"/>
      <c r="O1495" s="493"/>
      <c r="P1495" s="493"/>
      <c r="Q1495" s="491"/>
    </row>
    <row r="1496" spans="1:18" ht="15.75" thickBot="1">
      <c r="A1496" s="171">
        <v>5914569</v>
      </c>
      <c r="B1496" s="125"/>
      <c r="C1496" s="104"/>
      <c r="D1496" s="146" t="s">
        <v>459</v>
      </c>
      <c r="E1496" s="146"/>
      <c r="F1496" s="146"/>
      <c r="G1496" s="146"/>
      <c r="H1496" s="146"/>
      <c r="I1496" s="104"/>
      <c r="J1496" s="126">
        <v>0</v>
      </c>
      <c r="K1496" s="494"/>
      <c r="L1496" s="492"/>
      <c r="M1496" s="492"/>
      <c r="N1496" s="496"/>
      <c r="O1496" s="493"/>
      <c r="P1496" s="493"/>
      <c r="Q1496" s="491"/>
    </row>
    <row r="1497" spans="1:18" ht="15.75" thickBot="1">
      <c r="A1497" s="171">
        <v>5914569</v>
      </c>
      <c r="B1497" s="127" t="s">
        <v>460</v>
      </c>
      <c r="C1497" s="104"/>
      <c r="D1497" s="103" t="s">
        <v>212</v>
      </c>
      <c r="E1497" s="103" t="s">
        <v>436</v>
      </c>
      <c r="F1497" s="104"/>
      <c r="G1497" s="103" t="s">
        <v>449</v>
      </c>
      <c r="H1497" s="146" t="s">
        <v>449</v>
      </c>
      <c r="I1497" s="146"/>
      <c r="J1497" s="147"/>
      <c r="K1497" s="494"/>
      <c r="L1497" s="492"/>
      <c r="M1497" s="492"/>
      <c r="N1497" s="496"/>
      <c r="O1497" s="493"/>
      <c r="P1497" s="493"/>
      <c r="Q1497" s="491"/>
    </row>
    <row r="1498" spans="1:18" ht="15.75" thickBot="1">
      <c r="A1498" s="171">
        <v>5914569</v>
      </c>
      <c r="B1498" s="125"/>
      <c r="C1498" s="104"/>
      <c r="D1498" s="146" t="s">
        <v>461</v>
      </c>
      <c r="E1498" s="146"/>
      <c r="F1498" s="146"/>
      <c r="G1498" s="146"/>
      <c r="H1498" s="146"/>
      <c r="I1498" s="104"/>
      <c r="J1498" s="126"/>
      <c r="K1498" s="494"/>
      <c r="L1498" s="492"/>
      <c r="M1498" s="492"/>
      <c r="N1498" s="496"/>
      <c r="O1498" s="493"/>
      <c r="P1498" s="493"/>
      <c r="Q1498" s="491"/>
    </row>
    <row r="1499" spans="1:18" ht="15.75" thickBot="1">
      <c r="A1499" s="171">
        <v>5914569</v>
      </c>
      <c r="B1499" s="125"/>
      <c r="C1499" s="104"/>
      <c r="D1499" s="104"/>
      <c r="E1499" s="104"/>
      <c r="F1499" s="104"/>
      <c r="G1499" s="104"/>
      <c r="H1499" s="105" t="s">
        <v>462</v>
      </c>
      <c r="I1499" s="104"/>
      <c r="J1499" s="130">
        <f>J1492</f>
        <v>0.71011399765729588</v>
      </c>
      <c r="K1499" s="494"/>
      <c r="L1499" s="492"/>
      <c r="M1499" s="492"/>
      <c r="N1499" s="496"/>
      <c r="O1499" s="493"/>
      <c r="P1499" s="493"/>
      <c r="Q1499" s="491"/>
    </row>
    <row r="1500" spans="1:18" ht="15.75" thickBot="1">
      <c r="A1500" s="171">
        <v>5914569</v>
      </c>
      <c r="B1500" s="127" t="s">
        <v>463</v>
      </c>
      <c r="C1500" s="104"/>
      <c r="D1500" s="103" t="s">
        <v>464</v>
      </c>
      <c r="E1500" s="103" t="s">
        <v>212</v>
      </c>
      <c r="F1500" s="103" t="s">
        <v>436</v>
      </c>
      <c r="G1500" s="104"/>
      <c r="H1500" s="103" t="s">
        <v>449</v>
      </c>
      <c r="I1500" s="146" t="s">
        <v>449</v>
      </c>
      <c r="J1500" s="147"/>
      <c r="K1500" s="494"/>
      <c r="L1500" s="492"/>
      <c r="M1500" s="492"/>
      <c r="N1500" s="496"/>
      <c r="O1500" s="493"/>
      <c r="P1500" s="493"/>
      <c r="Q1500" s="491"/>
    </row>
    <row r="1501" spans="1:18" ht="15.75" thickBot="1">
      <c r="A1501" s="171">
        <v>5914569</v>
      </c>
      <c r="B1501" s="125"/>
      <c r="C1501" s="104"/>
      <c r="D1501" s="146" t="s">
        <v>468</v>
      </c>
      <c r="E1501" s="146"/>
      <c r="F1501" s="146"/>
      <c r="G1501" s="146"/>
      <c r="H1501" s="146"/>
      <c r="I1501" s="104"/>
      <c r="J1501" s="130">
        <v>0</v>
      </c>
      <c r="K1501" s="494"/>
      <c r="L1501" s="492"/>
      <c r="M1501" s="492"/>
      <c r="N1501" s="496"/>
      <c r="O1501" s="493"/>
      <c r="P1501" s="493"/>
      <c r="Q1501" s="491"/>
    </row>
    <row r="1502" spans="1:18" ht="15.75" thickBot="1">
      <c r="A1502" s="171">
        <v>5914569</v>
      </c>
      <c r="B1502" s="148" t="s">
        <v>469</v>
      </c>
      <c r="C1502" s="146"/>
      <c r="D1502" s="146" t="s">
        <v>212</v>
      </c>
      <c r="E1502" s="146" t="s">
        <v>436</v>
      </c>
      <c r="F1502" s="146" t="s">
        <v>470</v>
      </c>
      <c r="G1502" s="146"/>
      <c r="H1502" s="146"/>
      <c r="J1502" s="147" t="s">
        <v>449</v>
      </c>
      <c r="K1502" s="494"/>
      <c r="L1502" s="168"/>
      <c r="M1502" s="168"/>
      <c r="N1502" s="496"/>
      <c r="O1502" s="493"/>
      <c r="P1502" s="493"/>
      <c r="Q1502" s="491"/>
    </row>
    <row r="1503" spans="1:18" ht="15.75" thickBot="1">
      <c r="A1503" s="171">
        <v>5914569</v>
      </c>
      <c r="B1503" s="148"/>
      <c r="C1503" s="146"/>
      <c r="D1503" s="146"/>
      <c r="E1503" s="146"/>
      <c r="F1503" s="103" t="s">
        <v>471</v>
      </c>
      <c r="G1503" s="103" t="s">
        <v>472</v>
      </c>
      <c r="H1503" s="103" t="s">
        <v>473</v>
      </c>
      <c r="I1503" s="104"/>
      <c r="J1503" s="147"/>
      <c r="K1503" s="494"/>
      <c r="L1503" s="492"/>
      <c r="M1503" s="492"/>
      <c r="N1503" s="496"/>
      <c r="O1503" s="493"/>
      <c r="P1503" s="493"/>
      <c r="Q1503" s="491"/>
    </row>
    <row r="1504" spans="1:18" ht="15.75" thickBot="1">
      <c r="A1504" s="171">
        <v>5914569</v>
      </c>
      <c r="B1504" s="129"/>
      <c r="D1504" s="145" t="s">
        <v>480</v>
      </c>
      <c r="E1504" s="145"/>
      <c r="F1504" s="145"/>
      <c r="G1504" s="145"/>
      <c r="H1504" s="145"/>
      <c r="J1504" s="111"/>
      <c r="K1504" s="178"/>
      <c r="L1504" s="179"/>
      <c r="M1504" s="179"/>
      <c r="N1504" s="179"/>
      <c r="O1504" s="179"/>
      <c r="P1504" s="180"/>
      <c r="R1504" s="177" t="e">
        <f>ROUND((SUM(Q1487:Q1503)/K1487),2)</f>
        <v>#DIV/0!</v>
      </c>
    </row>
    <row r="1505" spans="1:18" ht="15.75" thickBot="1">
      <c r="A1505" s="171">
        <v>5914569</v>
      </c>
      <c r="B1505" s="125"/>
      <c r="C1505" s="104"/>
      <c r="D1505" s="104"/>
      <c r="E1505" s="104"/>
      <c r="F1505" s="146" t="s">
        <v>481</v>
      </c>
      <c r="G1505" s="146"/>
      <c r="H1505" s="146"/>
      <c r="I1505" s="104"/>
      <c r="J1505" s="134">
        <f>J1499</f>
        <v>0.71011399765729588</v>
      </c>
      <c r="R1505" s="101">
        <f>SUM(Q1487:Q1503)</f>
        <v>0</v>
      </c>
    </row>
    <row r="1506" spans="1:18">
      <c r="A1506" s="157"/>
      <c r="B1506" s="157"/>
      <c r="C1506" s="157"/>
      <c r="D1506" s="157"/>
      <c r="E1506" s="157"/>
      <c r="F1506" s="157"/>
      <c r="G1506" s="157"/>
      <c r="H1506" s="157"/>
      <c r="I1506" s="157"/>
      <c r="J1506" s="157"/>
    </row>
    <row r="1507" spans="1:18" ht="15.75">
      <c r="A1507" s="171">
        <v>5915014</v>
      </c>
      <c r="B1507" s="112" t="s">
        <v>400</v>
      </c>
      <c r="E1507" s="383">
        <v>45748</v>
      </c>
      <c r="H1507" s="113" t="s">
        <v>401</v>
      </c>
      <c r="I1507" s="114">
        <v>281.87</v>
      </c>
      <c r="J1507" s="115" t="s">
        <v>686</v>
      </c>
    </row>
    <row r="1508" spans="1:18" ht="32.25" thickBot="1">
      <c r="A1508" s="171">
        <v>5915014</v>
      </c>
      <c r="B1508" s="116">
        <v>5915014</v>
      </c>
      <c r="C1508" s="149" t="s">
        <v>486</v>
      </c>
      <c r="D1508" s="149"/>
      <c r="E1508" s="149"/>
      <c r="F1508" s="149"/>
      <c r="G1508" s="149"/>
      <c r="H1508" s="149"/>
      <c r="I1508" s="150" t="s">
        <v>404</v>
      </c>
      <c r="J1508" s="151"/>
    </row>
    <row r="1509" spans="1:18" ht="15.75" thickBot="1">
      <c r="A1509" s="171">
        <v>5915014</v>
      </c>
      <c r="B1509" s="148" t="s">
        <v>405</v>
      </c>
      <c r="C1509" s="146"/>
      <c r="D1509" s="146" t="s">
        <v>212</v>
      </c>
      <c r="E1509" s="146" t="s">
        <v>406</v>
      </c>
      <c r="F1509" s="146"/>
      <c r="G1509" s="146" t="s">
        <v>407</v>
      </c>
      <c r="H1509" s="146"/>
      <c r="J1509" s="117" t="s">
        <v>408</v>
      </c>
      <c r="K1509" s="589" t="s">
        <v>276</v>
      </c>
      <c r="L1509" s="590"/>
      <c r="M1509" s="591"/>
      <c r="N1509" s="592" t="s">
        <v>409</v>
      </c>
      <c r="O1509" s="594" t="s">
        <v>410</v>
      </c>
      <c r="P1509" s="595"/>
      <c r="Q1509" s="598" t="s">
        <v>411</v>
      </c>
    </row>
    <row r="1510" spans="1:18" ht="15.75" thickBot="1">
      <c r="A1510" s="171">
        <v>5915014</v>
      </c>
      <c r="B1510" s="366"/>
      <c r="C1510" s="145"/>
      <c r="D1510" s="145"/>
      <c r="E1510" s="367" t="s">
        <v>412</v>
      </c>
      <c r="F1510" s="367" t="s">
        <v>413</v>
      </c>
      <c r="G1510" s="367" t="s">
        <v>414</v>
      </c>
      <c r="H1510" s="367" t="s">
        <v>415</v>
      </c>
      <c r="I1510" s="128"/>
      <c r="J1510" s="117" t="s">
        <v>416</v>
      </c>
      <c r="K1510" s="172" t="s">
        <v>417</v>
      </c>
      <c r="L1510" s="600" t="s">
        <v>418</v>
      </c>
      <c r="M1510" s="601"/>
      <c r="N1510" s="593"/>
      <c r="O1510" s="596"/>
      <c r="P1510" s="597"/>
      <c r="Q1510" s="599"/>
    </row>
    <row r="1511" spans="1:18" ht="15.75" thickBot="1">
      <c r="A1511" s="171">
        <v>5915014</v>
      </c>
      <c r="B1511" s="368" t="s">
        <v>556</v>
      </c>
      <c r="C1511" s="369" t="s">
        <v>850</v>
      </c>
      <c r="D1511" s="369">
        <v>1</v>
      </c>
      <c r="E1511" s="370">
        <v>1</v>
      </c>
      <c r="F1511" s="370">
        <v>0</v>
      </c>
      <c r="G1511" s="123">
        <f>VLOOKUP(B1511,'EQ - COM DES.'!$A$1:$K$538,10,FALSE)</f>
        <v>364.40210000000002</v>
      </c>
      <c r="H1511" s="123">
        <f>VLOOKUP(B1511,'EQ - COM DES.'!$A$1:$K$538,11,FALSE)</f>
        <v>103.19410000000001</v>
      </c>
      <c r="I1511" s="370"/>
      <c r="J1511" s="124">
        <f>ROUND((D1511*E1511*G1511)+(D1511*F1511*H1511),4)</f>
        <v>364.40210000000002</v>
      </c>
      <c r="K1511" s="494">
        <f>SUMIF('8. Orçamento Com Des.'!$A$6:$A$136,A1511,'8. Orçamento Com Des.'!$D$6:$D$136)</f>
        <v>1953.2412899999999</v>
      </c>
      <c r="L1511" s="492">
        <f>(D1511*E1511)</f>
        <v>1</v>
      </c>
      <c r="M1511" s="492">
        <f>(D1511*F1511)</f>
        <v>0</v>
      </c>
      <c r="N1511" s="496" t="str">
        <f>B1511</f>
        <v>E9041</v>
      </c>
      <c r="O1511" s="493">
        <f>(G1511/I1507)</f>
        <v>1.292802000922411</v>
      </c>
      <c r="P1511" s="493">
        <f>(H1511/I1507)</f>
        <v>0.36610529676801362</v>
      </c>
      <c r="Q1511" s="491">
        <f>K1511*((L1511*O1511)+(M1511*P1511))</f>
        <v>2525.1542479962714</v>
      </c>
    </row>
    <row r="1512" spans="1:18" ht="15.75" thickBot="1">
      <c r="A1512" s="171">
        <v>5915014</v>
      </c>
      <c r="B1512" s="125"/>
      <c r="C1512" s="104"/>
      <c r="D1512" s="104"/>
      <c r="E1512" s="146" t="s">
        <v>433</v>
      </c>
      <c r="F1512" s="146"/>
      <c r="G1512" s="146"/>
      <c r="H1512" s="146"/>
      <c r="I1512" s="104"/>
      <c r="J1512" s="126">
        <f>J1511</f>
        <v>364.40210000000002</v>
      </c>
      <c r="K1512" s="494"/>
      <c r="L1512" s="492"/>
      <c r="M1512" s="492"/>
      <c r="N1512" s="496"/>
      <c r="O1512" s="493"/>
      <c r="P1512" s="493"/>
      <c r="Q1512" s="491"/>
    </row>
    <row r="1513" spans="1:18" ht="15.75" thickBot="1">
      <c r="A1513" s="171">
        <v>5915014</v>
      </c>
      <c r="B1513" s="127" t="s">
        <v>435</v>
      </c>
      <c r="C1513" s="104"/>
      <c r="D1513" s="103" t="s">
        <v>212</v>
      </c>
      <c r="E1513" s="103" t="s">
        <v>436</v>
      </c>
      <c r="F1513" s="104"/>
      <c r="G1513" s="103" t="s">
        <v>407</v>
      </c>
      <c r="H1513" s="146" t="s">
        <v>437</v>
      </c>
      <c r="I1513" s="146"/>
      <c r="J1513" s="147"/>
      <c r="K1513" s="494"/>
      <c r="L1513" s="492"/>
      <c r="M1513" s="492"/>
      <c r="N1513" s="496"/>
      <c r="O1513" s="493"/>
      <c r="P1513" s="493"/>
      <c r="Q1513" s="491"/>
    </row>
    <row r="1514" spans="1:18">
      <c r="A1514" s="171">
        <v>5915014</v>
      </c>
      <c r="B1514" s="129"/>
      <c r="D1514" s="145" t="s">
        <v>440</v>
      </c>
      <c r="E1514" s="145"/>
      <c r="F1514" s="145"/>
      <c r="G1514" s="145"/>
      <c r="H1514" s="145"/>
      <c r="J1514" s="124">
        <v>0</v>
      </c>
      <c r="K1514" s="494"/>
      <c r="L1514" s="492"/>
      <c r="M1514" s="492"/>
      <c r="N1514" s="496"/>
      <c r="O1514" s="493"/>
      <c r="P1514" s="493"/>
      <c r="Q1514" s="491"/>
    </row>
    <row r="1515" spans="1:18" ht="15.75" thickBot="1">
      <c r="A1515" s="171">
        <v>5915014</v>
      </c>
      <c r="B1515" s="125"/>
      <c r="C1515" s="104"/>
      <c r="D1515" s="146" t="s">
        <v>442</v>
      </c>
      <c r="E1515" s="146"/>
      <c r="F1515" s="146"/>
      <c r="G1515" s="146"/>
      <c r="H1515" s="146"/>
      <c r="I1515" s="104"/>
      <c r="J1515" s="130">
        <f>J1512</f>
        <v>364.40210000000002</v>
      </c>
      <c r="K1515" s="494"/>
      <c r="L1515" s="492"/>
      <c r="M1515" s="492"/>
      <c r="N1515" s="496"/>
      <c r="O1515" s="493"/>
      <c r="P1515" s="493"/>
      <c r="Q1515" s="491"/>
    </row>
    <row r="1516" spans="1:18">
      <c r="A1516" s="171">
        <v>5915014</v>
      </c>
      <c r="B1516" s="129"/>
      <c r="D1516" s="145" t="s">
        <v>444</v>
      </c>
      <c r="E1516" s="145"/>
      <c r="F1516" s="145"/>
      <c r="G1516" s="145"/>
      <c r="H1516" s="145"/>
      <c r="J1516" s="131">
        <f>J1515/I1507</f>
        <v>1.292802000922411</v>
      </c>
      <c r="K1516" s="494"/>
      <c r="L1516" s="492"/>
      <c r="M1516" s="492"/>
      <c r="N1516" s="496"/>
      <c r="O1516" s="493"/>
      <c r="P1516" s="493"/>
      <c r="Q1516" s="491"/>
    </row>
    <row r="1517" spans="1:18">
      <c r="A1517" s="171">
        <v>5915014</v>
      </c>
      <c r="B1517" s="129"/>
      <c r="H1517" s="132" t="s">
        <v>445</v>
      </c>
      <c r="J1517" s="133" t="s">
        <v>377</v>
      </c>
      <c r="K1517" s="494"/>
      <c r="L1517" s="492"/>
      <c r="M1517" s="492"/>
      <c r="N1517" s="496"/>
      <c r="O1517" s="493"/>
      <c r="P1517" s="493"/>
      <c r="Q1517" s="491"/>
    </row>
    <row r="1518" spans="1:18" ht="15.75" thickBot="1">
      <c r="A1518" s="171">
        <v>5915014</v>
      </c>
      <c r="B1518" s="125"/>
      <c r="C1518" s="104"/>
      <c r="D1518" s="104"/>
      <c r="E1518" s="104"/>
      <c r="F1518" s="104"/>
      <c r="G1518" s="104"/>
      <c r="H1518" s="105" t="s">
        <v>446</v>
      </c>
      <c r="I1518" s="104"/>
      <c r="J1518" s="130" t="s">
        <v>377</v>
      </c>
      <c r="K1518" s="494"/>
      <c r="L1518" s="492"/>
      <c r="M1518" s="492"/>
      <c r="N1518" s="496"/>
      <c r="O1518" s="493"/>
      <c r="P1518" s="493"/>
      <c r="Q1518" s="491"/>
    </row>
    <row r="1519" spans="1:18" ht="15.75" thickBot="1">
      <c r="A1519" s="171">
        <v>5915014</v>
      </c>
      <c r="B1519" s="127" t="s">
        <v>447</v>
      </c>
      <c r="C1519" s="104"/>
      <c r="D1519" s="103" t="s">
        <v>212</v>
      </c>
      <c r="E1519" s="103" t="s">
        <v>436</v>
      </c>
      <c r="F1519" s="104"/>
      <c r="G1519" s="103" t="s">
        <v>448</v>
      </c>
      <c r="H1519" s="146" t="s">
        <v>449</v>
      </c>
      <c r="I1519" s="146"/>
      <c r="J1519" s="147"/>
      <c r="K1519" s="494"/>
      <c r="L1519" s="492"/>
      <c r="M1519" s="492"/>
      <c r="N1519" s="496"/>
      <c r="O1519" s="493"/>
      <c r="P1519" s="493"/>
      <c r="Q1519" s="491"/>
    </row>
    <row r="1520" spans="1:18" ht="15.75" thickBot="1">
      <c r="A1520" s="171">
        <v>5915014</v>
      </c>
      <c r="B1520" s="125"/>
      <c r="C1520" s="104"/>
      <c r="D1520" s="146" t="s">
        <v>459</v>
      </c>
      <c r="E1520" s="146"/>
      <c r="F1520" s="146"/>
      <c r="G1520" s="146"/>
      <c r="H1520" s="146"/>
      <c r="I1520" s="104"/>
      <c r="J1520" s="126">
        <v>0</v>
      </c>
      <c r="K1520" s="494"/>
      <c r="L1520" s="492"/>
      <c r="M1520" s="492"/>
      <c r="N1520" s="496"/>
      <c r="O1520" s="493"/>
      <c r="P1520" s="493"/>
      <c r="Q1520" s="491"/>
    </row>
    <row r="1521" spans="1:20" ht="15.75" thickBot="1">
      <c r="A1521" s="171">
        <v>5915014</v>
      </c>
      <c r="B1521" s="127" t="s">
        <v>460</v>
      </c>
      <c r="C1521" s="104"/>
      <c r="D1521" s="103" t="s">
        <v>212</v>
      </c>
      <c r="E1521" s="103" t="s">
        <v>436</v>
      </c>
      <c r="F1521" s="104"/>
      <c r="G1521" s="103" t="s">
        <v>449</v>
      </c>
      <c r="H1521" s="146" t="s">
        <v>449</v>
      </c>
      <c r="I1521" s="146"/>
      <c r="J1521" s="147"/>
      <c r="K1521" s="494"/>
      <c r="L1521" s="492"/>
      <c r="M1521" s="492"/>
      <c r="N1521" s="496"/>
      <c r="O1521" s="493"/>
      <c r="P1521" s="493"/>
      <c r="Q1521" s="491"/>
    </row>
    <row r="1522" spans="1:20" ht="15.75" thickBot="1">
      <c r="A1522" s="171">
        <v>5915014</v>
      </c>
      <c r="B1522" s="125"/>
      <c r="C1522" s="104"/>
      <c r="D1522" s="146" t="s">
        <v>461</v>
      </c>
      <c r="E1522" s="146"/>
      <c r="F1522" s="146"/>
      <c r="G1522" s="146"/>
      <c r="H1522" s="146"/>
      <c r="I1522" s="104"/>
      <c r="J1522" s="126"/>
      <c r="K1522" s="494"/>
      <c r="L1522" s="492"/>
      <c r="M1522" s="492"/>
      <c r="N1522" s="496"/>
      <c r="O1522" s="493"/>
      <c r="P1522" s="493"/>
      <c r="Q1522" s="491"/>
    </row>
    <row r="1523" spans="1:20" ht="15.75" thickBot="1">
      <c r="A1523" s="171">
        <v>5915014</v>
      </c>
      <c r="B1523" s="125"/>
      <c r="C1523" s="104"/>
      <c r="D1523" s="104"/>
      <c r="E1523" s="104"/>
      <c r="F1523" s="104"/>
      <c r="G1523" s="104"/>
      <c r="H1523" s="105" t="s">
        <v>462</v>
      </c>
      <c r="I1523" s="104"/>
      <c r="J1523" s="130">
        <f>J1516</f>
        <v>1.292802000922411</v>
      </c>
      <c r="K1523" s="494"/>
      <c r="L1523" s="492"/>
      <c r="M1523" s="492"/>
      <c r="N1523" s="496"/>
      <c r="O1523" s="493"/>
      <c r="P1523" s="493"/>
      <c r="Q1523" s="491"/>
    </row>
    <row r="1524" spans="1:20" ht="15.75" thickBot="1">
      <c r="A1524" s="171">
        <v>5915014</v>
      </c>
      <c r="B1524" s="127" t="s">
        <v>463</v>
      </c>
      <c r="C1524" s="104"/>
      <c r="D1524" s="103" t="s">
        <v>464</v>
      </c>
      <c r="E1524" s="103" t="s">
        <v>212</v>
      </c>
      <c r="F1524" s="103" t="s">
        <v>436</v>
      </c>
      <c r="G1524" s="104"/>
      <c r="H1524" s="103" t="s">
        <v>449</v>
      </c>
      <c r="I1524" s="146" t="s">
        <v>449</v>
      </c>
      <c r="J1524" s="147"/>
      <c r="K1524" s="494"/>
      <c r="L1524" s="492"/>
      <c r="M1524" s="492"/>
      <c r="N1524" s="496"/>
      <c r="O1524" s="493"/>
      <c r="P1524" s="493"/>
      <c r="Q1524" s="491"/>
    </row>
    <row r="1525" spans="1:20" ht="15.75" thickBot="1">
      <c r="A1525" s="171">
        <v>5915014</v>
      </c>
      <c r="B1525" s="125"/>
      <c r="C1525" s="104"/>
      <c r="D1525" s="146" t="s">
        <v>468</v>
      </c>
      <c r="E1525" s="146"/>
      <c r="F1525" s="146"/>
      <c r="G1525" s="146"/>
      <c r="H1525" s="146"/>
      <c r="I1525" s="104"/>
      <c r="J1525" s="130">
        <v>0</v>
      </c>
      <c r="K1525" s="494"/>
      <c r="L1525" s="492"/>
      <c r="M1525" s="492"/>
      <c r="N1525" s="496"/>
      <c r="O1525" s="493"/>
      <c r="P1525" s="493"/>
      <c r="Q1525" s="491"/>
    </row>
    <row r="1526" spans="1:20" ht="15.75" thickBot="1">
      <c r="A1526" s="171">
        <v>5915014</v>
      </c>
      <c r="B1526" s="148" t="s">
        <v>469</v>
      </c>
      <c r="C1526" s="146"/>
      <c r="D1526" s="146" t="s">
        <v>212</v>
      </c>
      <c r="E1526" s="146" t="s">
        <v>436</v>
      </c>
      <c r="F1526" s="146" t="s">
        <v>470</v>
      </c>
      <c r="G1526" s="146"/>
      <c r="H1526" s="146"/>
      <c r="J1526" s="147" t="s">
        <v>449</v>
      </c>
      <c r="K1526" s="494"/>
      <c r="L1526" s="168"/>
      <c r="M1526" s="168"/>
      <c r="N1526" s="496"/>
      <c r="O1526" s="493"/>
      <c r="P1526" s="493"/>
      <c r="Q1526" s="491"/>
    </row>
    <row r="1527" spans="1:20" ht="15.75" thickBot="1">
      <c r="A1527" s="171">
        <v>5915014</v>
      </c>
      <c r="B1527" s="148"/>
      <c r="C1527" s="146"/>
      <c r="D1527" s="146"/>
      <c r="E1527" s="146"/>
      <c r="F1527" s="103" t="s">
        <v>471</v>
      </c>
      <c r="G1527" s="103" t="s">
        <v>472</v>
      </c>
      <c r="H1527" s="103" t="s">
        <v>473</v>
      </c>
      <c r="I1527" s="104"/>
      <c r="J1527" s="147"/>
      <c r="K1527" s="494"/>
      <c r="L1527" s="492"/>
      <c r="M1527" s="492"/>
      <c r="N1527" s="496"/>
      <c r="O1527" s="493"/>
      <c r="P1527" s="493"/>
      <c r="Q1527" s="491"/>
    </row>
    <row r="1528" spans="1:20" ht="15.75" thickBot="1">
      <c r="A1528" s="171">
        <v>5915014</v>
      </c>
      <c r="B1528" s="129"/>
      <c r="D1528" s="145" t="s">
        <v>480</v>
      </c>
      <c r="E1528" s="145"/>
      <c r="F1528" s="145"/>
      <c r="G1528" s="145"/>
      <c r="H1528" s="145"/>
      <c r="J1528" s="111"/>
      <c r="K1528" s="178"/>
      <c r="L1528" s="179"/>
      <c r="M1528" s="179"/>
      <c r="N1528" s="179"/>
      <c r="O1528" s="179"/>
      <c r="P1528" s="180"/>
      <c r="R1528" s="177">
        <f>ROUND((SUM(Q1511:Q1527)/K1511),2)</f>
        <v>1.29</v>
      </c>
    </row>
    <row r="1529" spans="1:20" ht="15.75" thickBot="1">
      <c r="A1529" s="171">
        <v>5915014</v>
      </c>
      <c r="B1529" s="125"/>
      <c r="C1529" s="104"/>
      <c r="D1529" s="104"/>
      <c r="E1529" s="104"/>
      <c r="F1529" s="146" t="s">
        <v>481</v>
      </c>
      <c r="G1529" s="146"/>
      <c r="H1529" s="146"/>
      <c r="I1529" s="104"/>
      <c r="J1529" s="134">
        <f>J1523</f>
        <v>1.292802000922411</v>
      </c>
      <c r="R1529" s="101">
        <f>SUM(Q1511:Q1527)</f>
        <v>2525.1542479962714</v>
      </c>
    </row>
    <row r="1530" spans="1:20">
      <c r="A1530" s="157"/>
      <c r="B1530" s="157"/>
      <c r="C1530" s="157"/>
      <c r="D1530" s="157"/>
      <c r="E1530" s="157"/>
      <c r="F1530" s="157"/>
      <c r="G1530" s="157"/>
      <c r="H1530" s="157"/>
      <c r="I1530" s="157"/>
      <c r="J1530" s="157"/>
    </row>
    <row r="1531" spans="1:20" ht="15.75">
      <c r="A1531" s="171">
        <v>5914449</v>
      </c>
      <c r="B1531" s="112" t="s">
        <v>400</v>
      </c>
      <c r="E1531" s="383">
        <v>45748</v>
      </c>
      <c r="H1531" s="113" t="s">
        <v>401</v>
      </c>
      <c r="I1531" s="114">
        <v>248.59</v>
      </c>
      <c r="J1531" s="115" t="s">
        <v>686</v>
      </c>
    </row>
    <row r="1532" spans="1:20" ht="16.5" thickBot="1">
      <c r="A1532" s="171">
        <v>5914449</v>
      </c>
      <c r="B1532" s="116">
        <v>5914449</v>
      </c>
      <c r="C1532" s="149" t="s">
        <v>231</v>
      </c>
      <c r="D1532" s="149"/>
      <c r="E1532" s="149"/>
      <c r="F1532" s="149"/>
      <c r="G1532" s="149"/>
      <c r="H1532" s="149"/>
      <c r="I1532" s="150" t="s">
        <v>404</v>
      </c>
      <c r="J1532" s="151"/>
    </row>
    <row r="1533" spans="1:20" ht="15.75" thickBot="1">
      <c r="A1533" s="171">
        <v>5914449</v>
      </c>
      <c r="B1533" s="148" t="s">
        <v>405</v>
      </c>
      <c r="C1533" s="146"/>
      <c r="D1533" s="146" t="s">
        <v>212</v>
      </c>
      <c r="E1533" s="146" t="s">
        <v>406</v>
      </c>
      <c r="F1533" s="146"/>
      <c r="G1533" s="146" t="s">
        <v>407</v>
      </c>
      <c r="H1533" s="146"/>
      <c r="J1533" s="117" t="s">
        <v>408</v>
      </c>
      <c r="K1533" s="589" t="s">
        <v>276</v>
      </c>
      <c r="L1533" s="590"/>
      <c r="M1533" s="591"/>
      <c r="N1533" s="592" t="s">
        <v>409</v>
      </c>
      <c r="O1533" s="594" t="s">
        <v>410</v>
      </c>
      <c r="P1533" s="595"/>
      <c r="Q1533" s="598" t="s">
        <v>411</v>
      </c>
    </row>
    <row r="1534" spans="1:20" ht="15.75" thickBot="1">
      <c r="A1534" s="171">
        <v>5914449</v>
      </c>
      <c r="B1534" s="366"/>
      <c r="C1534" s="145"/>
      <c r="D1534" s="145"/>
      <c r="E1534" s="367" t="s">
        <v>412</v>
      </c>
      <c r="F1534" s="367" t="s">
        <v>413</v>
      </c>
      <c r="G1534" s="367" t="s">
        <v>414</v>
      </c>
      <c r="H1534" s="367" t="s">
        <v>415</v>
      </c>
      <c r="I1534" s="128"/>
      <c r="J1534" s="117" t="s">
        <v>416</v>
      </c>
      <c r="K1534" s="172" t="s">
        <v>417</v>
      </c>
      <c r="L1534" s="600" t="s">
        <v>418</v>
      </c>
      <c r="M1534" s="601"/>
      <c r="N1534" s="593"/>
      <c r="O1534" s="596"/>
      <c r="P1534" s="597"/>
      <c r="Q1534" s="599"/>
    </row>
    <row r="1535" spans="1:20" ht="15.75" thickBot="1">
      <c r="A1535" s="171">
        <v>5914449</v>
      </c>
      <c r="B1535" s="368" t="s">
        <v>847</v>
      </c>
      <c r="C1535" s="369" t="s">
        <v>850</v>
      </c>
      <c r="D1535" s="369">
        <v>1</v>
      </c>
      <c r="E1535" s="370">
        <v>1</v>
      </c>
      <c r="F1535" s="370">
        <v>0</v>
      </c>
      <c r="G1535" s="123">
        <f>VLOOKUP(B1535,'EQ - COM DES.'!$A$1:$K$538,10,FALSE)</f>
        <v>264.95139999999998</v>
      </c>
      <c r="H1535" s="123">
        <f>VLOOKUP(B1535,'EQ - COM DES.'!$A$1:$K$538,11,FALSE)</f>
        <v>74.459100000000007</v>
      </c>
      <c r="I1535" s="370"/>
      <c r="J1535" s="124">
        <f>ROUND((D1535*E1535*G1535)+(D1535*F1535*H1535),4)</f>
        <v>264.95139999999998</v>
      </c>
      <c r="K1535" s="494">
        <f>SUMIF('8. Orçamento Com Des.'!$A$6:$A$136,A1535,'8. Orçamento Com Des.'!$D$6:$D$136)</f>
        <v>6772.8</v>
      </c>
      <c r="L1535" s="492">
        <f>(D1535*E1535)</f>
        <v>1</v>
      </c>
      <c r="M1535" s="492">
        <f>(D1535*F1535)</f>
        <v>0</v>
      </c>
      <c r="N1535" s="496" t="str">
        <f>B1535</f>
        <v>E9592</v>
      </c>
      <c r="O1535" s="493">
        <f>(G1535/I1531)</f>
        <v>1.0658168067902971</v>
      </c>
      <c r="P1535" s="493">
        <f>(H1535/I1531)</f>
        <v>0.29952572508950481</v>
      </c>
      <c r="Q1535" s="491">
        <f>K1535*((L1535*O1535)+(M1535*P1535))</f>
        <v>7218.5640690293249</v>
      </c>
      <c r="T1535" s="101"/>
    </row>
    <row r="1536" spans="1:20" ht="15.75" thickBot="1">
      <c r="A1536" s="171">
        <v>5914449</v>
      </c>
      <c r="B1536" s="125"/>
      <c r="C1536" s="104"/>
      <c r="D1536" s="104"/>
      <c r="E1536" s="146" t="s">
        <v>433</v>
      </c>
      <c r="F1536" s="146"/>
      <c r="G1536" s="146"/>
      <c r="H1536" s="146"/>
      <c r="I1536" s="104"/>
      <c r="J1536" s="126">
        <f>J1535</f>
        <v>264.95139999999998</v>
      </c>
      <c r="K1536" s="494"/>
      <c r="L1536" s="492"/>
      <c r="M1536" s="492"/>
      <c r="N1536" s="496"/>
      <c r="O1536" s="493"/>
      <c r="P1536" s="493"/>
      <c r="Q1536" s="491"/>
    </row>
    <row r="1537" spans="1:18" ht="15.75" thickBot="1">
      <c r="A1537" s="171">
        <v>5914449</v>
      </c>
      <c r="B1537" s="127" t="s">
        <v>435</v>
      </c>
      <c r="C1537" s="104"/>
      <c r="D1537" s="103" t="s">
        <v>212</v>
      </c>
      <c r="E1537" s="103" t="s">
        <v>436</v>
      </c>
      <c r="F1537" s="104"/>
      <c r="G1537" s="103" t="s">
        <v>407</v>
      </c>
      <c r="H1537" s="146" t="s">
        <v>437</v>
      </c>
      <c r="I1537" s="146"/>
      <c r="J1537" s="147"/>
      <c r="K1537" s="494"/>
      <c r="L1537" s="492"/>
      <c r="M1537" s="492"/>
      <c r="N1537" s="496"/>
      <c r="O1537" s="493"/>
      <c r="P1537" s="493"/>
      <c r="Q1537" s="491"/>
    </row>
    <row r="1538" spans="1:18">
      <c r="A1538" s="171">
        <v>5914449</v>
      </c>
      <c r="B1538" s="129"/>
      <c r="D1538" s="145" t="s">
        <v>440</v>
      </c>
      <c r="E1538" s="145"/>
      <c r="F1538" s="145"/>
      <c r="G1538" s="145"/>
      <c r="H1538" s="145"/>
      <c r="J1538" s="124">
        <v>0</v>
      </c>
      <c r="K1538" s="494"/>
      <c r="L1538" s="492"/>
      <c r="M1538" s="492"/>
      <c r="N1538" s="496"/>
      <c r="O1538" s="493"/>
      <c r="P1538" s="493"/>
      <c r="Q1538" s="491"/>
    </row>
    <row r="1539" spans="1:18" ht="15.75" thickBot="1">
      <c r="A1539" s="171">
        <v>5914449</v>
      </c>
      <c r="B1539" s="125"/>
      <c r="C1539" s="104"/>
      <c r="D1539" s="146" t="s">
        <v>442</v>
      </c>
      <c r="E1539" s="146"/>
      <c r="F1539" s="146"/>
      <c r="G1539" s="146"/>
      <c r="H1539" s="146"/>
      <c r="I1539" s="104"/>
      <c r="J1539" s="130">
        <f>J1536</f>
        <v>264.95139999999998</v>
      </c>
      <c r="K1539" s="494"/>
      <c r="L1539" s="492"/>
      <c r="M1539" s="492"/>
      <c r="N1539" s="496"/>
      <c r="O1539" s="493"/>
      <c r="P1539" s="493"/>
      <c r="Q1539" s="491"/>
    </row>
    <row r="1540" spans="1:18">
      <c r="A1540" s="171">
        <v>5914449</v>
      </c>
      <c r="B1540" s="129"/>
      <c r="D1540" s="145" t="s">
        <v>444</v>
      </c>
      <c r="E1540" s="145"/>
      <c r="F1540" s="145"/>
      <c r="G1540" s="145"/>
      <c r="H1540" s="145"/>
      <c r="J1540" s="131">
        <f>J1539/I1531</f>
        <v>1.0658168067902971</v>
      </c>
      <c r="K1540" s="494"/>
      <c r="L1540" s="492"/>
      <c r="M1540" s="492"/>
      <c r="N1540" s="496"/>
      <c r="O1540" s="493"/>
      <c r="P1540" s="493"/>
      <c r="Q1540" s="491"/>
    </row>
    <row r="1541" spans="1:18">
      <c r="A1541" s="171">
        <v>5914449</v>
      </c>
      <c r="B1541" s="129"/>
      <c r="H1541" s="132" t="s">
        <v>445</v>
      </c>
      <c r="J1541" s="133">
        <v>3.4700000000000002E-2</v>
      </c>
      <c r="K1541" s="494"/>
      <c r="L1541" s="492"/>
      <c r="M1541" s="492"/>
      <c r="N1541" s="496"/>
      <c r="O1541" s="493"/>
      <c r="P1541" s="493"/>
      <c r="Q1541" s="491"/>
    </row>
    <row r="1542" spans="1:18" ht="15.75" thickBot="1">
      <c r="A1542" s="171">
        <v>5914449</v>
      </c>
      <c r="B1542" s="125"/>
      <c r="C1542" s="104"/>
      <c r="D1542" s="104"/>
      <c r="E1542" s="104"/>
      <c r="F1542" s="104"/>
      <c r="G1542" s="104"/>
      <c r="H1542" s="105" t="s">
        <v>446</v>
      </c>
      <c r="I1542" s="104"/>
      <c r="J1542" s="130">
        <f>J1540+J1541</f>
        <v>1.1005168067902971</v>
      </c>
      <c r="K1542" s="494"/>
      <c r="L1542" s="492"/>
      <c r="M1542" s="492"/>
      <c r="N1542" s="496"/>
      <c r="O1542" s="493"/>
      <c r="P1542" s="493"/>
      <c r="Q1542" s="491"/>
    </row>
    <row r="1543" spans="1:18" ht="15.75" thickBot="1">
      <c r="A1543" s="171">
        <v>5914449</v>
      </c>
      <c r="B1543" s="127" t="s">
        <v>447</v>
      </c>
      <c r="C1543" s="104"/>
      <c r="D1543" s="103" t="s">
        <v>212</v>
      </c>
      <c r="E1543" s="103" t="s">
        <v>436</v>
      </c>
      <c r="F1543" s="104"/>
      <c r="G1543" s="103" t="s">
        <v>448</v>
      </c>
      <c r="H1543" s="146" t="s">
        <v>449</v>
      </c>
      <c r="I1543" s="146"/>
      <c r="J1543" s="147"/>
      <c r="K1543" s="494"/>
      <c r="L1543" s="492"/>
      <c r="M1543" s="492"/>
      <c r="N1543" s="496"/>
      <c r="O1543" s="493"/>
      <c r="P1543" s="493"/>
      <c r="Q1543" s="491"/>
    </row>
    <row r="1544" spans="1:18" ht="15.75" thickBot="1">
      <c r="A1544" s="171">
        <v>5914449</v>
      </c>
      <c r="B1544" s="125"/>
      <c r="C1544" s="104"/>
      <c r="D1544" s="146" t="s">
        <v>459</v>
      </c>
      <c r="E1544" s="146"/>
      <c r="F1544" s="146"/>
      <c r="G1544" s="146"/>
      <c r="H1544" s="146"/>
      <c r="I1544" s="104"/>
      <c r="J1544" s="126">
        <v>0</v>
      </c>
      <c r="K1544" s="494"/>
      <c r="L1544" s="492"/>
      <c r="M1544" s="492"/>
      <c r="N1544" s="496"/>
      <c r="O1544" s="493"/>
      <c r="P1544" s="493"/>
      <c r="Q1544" s="491"/>
    </row>
    <row r="1545" spans="1:18" ht="15.75" thickBot="1">
      <c r="A1545" s="171">
        <v>5914449</v>
      </c>
      <c r="B1545" s="127" t="s">
        <v>460</v>
      </c>
      <c r="C1545" s="104"/>
      <c r="D1545" s="103" t="s">
        <v>212</v>
      </c>
      <c r="E1545" s="103" t="s">
        <v>436</v>
      </c>
      <c r="F1545" s="104"/>
      <c r="G1545" s="103" t="s">
        <v>449</v>
      </c>
      <c r="H1545" s="146" t="s">
        <v>449</v>
      </c>
      <c r="I1545" s="146"/>
      <c r="J1545" s="147"/>
      <c r="K1545" s="494"/>
      <c r="L1545" s="492"/>
      <c r="M1545" s="492"/>
      <c r="N1545" s="496"/>
      <c r="O1545" s="493"/>
      <c r="P1545" s="493"/>
      <c r="Q1545" s="491"/>
    </row>
    <row r="1546" spans="1:18" ht="15.75" thickBot="1">
      <c r="A1546" s="171">
        <v>5914449</v>
      </c>
      <c r="B1546" s="125"/>
      <c r="C1546" s="104"/>
      <c r="D1546" s="146" t="s">
        <v>461</v>
      </c>
      <c r="E1546" s="146"/>
      <c r="F1546" s="146"/>
      <c r="G1546" s="146"/>
      <c r="H1546" s="146"/>
      <c r="I1546" s="104"/>
      <c r="J1546" s="126"/>
      <c r="K1546" s="494"/>
      <c r="L1546" s="492"/>
      <c r="M1546" s="492"/>
      <c r="N1546" s="496"/>
      <c r="O1546" s="493"/>
      <c r="P1546" s="493"/>
      <c r="Q1546" s="491"/>
    </row>
    <row r="1547" spans="1:18" ht="15.75" thickBot="1">
      <c r="A1547" s="171">
        <v>5914449</v>
      </c>
      <c r="B1547" s="125"/>
      <c r="C1547" s="104"/>
      <c r="D1547" s="104"/>
      <c r="E1547" s="104"/>
      <c r="F1547" s="104"/>
      <c r="G1547" s="104"/>
      <c r="H1547" s="105" t="s">
        <v>462</v>
      </c>
      <c r="I1547" s="104"/>
      <c r="J1547" s="130">
        <f>J1540</f>
        <v>1.0658168067902971</v>
      </c>
      <c r="K1547" s="494"/>
      <c r="L1547" s="492"/>
      <c r="M1547" s="492"/>
      <c r="N1547" s="496"/>
      <c r="O1547" s="493"/>
      <c r="P1547" s="493"/>
      <c r="Q1547" s="491"/>
    </row>
    <row r="1548" spans="1:18" ht="15.75" thickBot="1">
      <c r="A1548" s="171">
        <v>5914449</v>
      </c>
      <c r="B1548" s="127" t="s">
        <v>463</v>
      </c>
      <c r="C1548" s="104"/>
      <c r="D1548" s="103" t="s">
        <v>464</v>
      </c>
      <c r="E1548" s="103" t="s">
        <v>212</v>
      </c>
      <c r="F1548" s="103" t="s">
        <v>436</v>
      </c>
      <c r="G1548" s="104"/>
      <c r="H1548" s="103" t="s">
        <v>449</v>
      </c>
      <c r="I1548" s="146" t="s">
        <v>449</v>
      </c>
      <c r="J1548" s="147"/>
      <c r="K1548" s="494"/>
      <c r="L1548" s="492"/>
      <c r="M1548" s="492"/>
      <c r="N1548" s="496"/>
      <c r="O1548" s="493"/>
      <c r="P1548" s="493"/>
      <c r="Q1548" s="491"/>
    </row>
    <row r="1549" spans="1:18" ht="15.75" thickBot="1">
      <c r="A1549" s="171">
        <v>5914449</v>
      </c>
      <c r="B1549" s="125"/>
      <c r="C1549" s="104"/>
      <c r="D1549" s="146" t="s">
        <v>468</v>
      </c>
      <c r="E1549" s="146"/>
      <c r="F1549" s="146"/>
      <c r="G1549" s="146"/>
      <c r="H1549" s="146"/>
      <c r="I1549" s="104"/>
      <c r="J1549" s="130">
        <v>0</v>
      </c>
      <c r="K1549" s="494"/>
      <c r="L1549" s="492"/>
      <c r="M1549" s="492"/>
      <c r="N1549" s="496"/>
      <c r="O1549" s="493"/>
      <c r="P1549" s="493"/>
      <c r="Q1549" s="491"/>
    </row>
    <row r="1550" spans="1:18" ht="15.75" thickBot="1">
      <c r="A1550" s="171">
        <v>5914449</v>
      </c>
      <c r="B1550" s="148" t="s">
        <v>469</v>
      </c>
      <c r="C1550" s="146"/>
      <c r="D1550" s="146" t="s">
        <v>212</v>
      </c>
      <c r="E1550" s="146" t="s">
        <v>436</v>
      </c>
      <c r="F1550" s="146" t="s">
        <v>470</v>
      </c>
      <c r="G1550" s="146"/>
      <c r="H1550" s="146"/>
      <c r="J1550" s="147" t="s">
        <v>449</v>
      </c>
      <c r="K1550" s="494"/>
      <c r="L1550" s="168"/>
      <c r="M1550" s="168"/>
      <c r="N1550" s="496"/>
      <c r="O1550" s="493"/>
      <c r="P1550" s="493"/>
      <c r="Q1550" s="491"/>
    </row>
    <row r="1551" spans="1:18" ht="15.75" thickBot="1">
      <c r="A1551" s="171">
        <v>5914449</v>
      </c>
      <c r="B1551" s="148"/>
      <c r="C1551" s="146"/>
      <c r="D1551" s="146"/>
      <c r="E1551" s="146"/>
      <c r="F1551" s="103" t="s">
        <v>471</v>
      </c>
      <c r="G1551" s="103" t="s">
        <v>472</v>
      </c>
      <c r="H1551" s="103" t="s">
        <v>473</v>
      </c>
      <c r="I1551" s="104"/>
      <c r="J1551" s="147"/>
      <c r="K1551" s="494"/>
      <c r="L1551" s="492"/>
      <c r="M1551" s="492"/>
      <c r="N1551" s="496"/>
      <c r="O1551" s="493"/>
      <c r="P1551" s="493"/>
      <c r="Q1551" s="491"/>
    </row>
    <row r="1552" spans="1:18" ht="15.75" thickBot="1">
      <c r="A1552" s="171">
        <v>5914449</v>
      </c>
      <c r="B1552" s="129"/>
      <c r="D1552" s="145" t="s">
        <v>480</v>
      </c>
      <c r="E1552" s="145"/>
      <c r="F1552" s="145"/>
      <c r="G1552" s="145"/>
      <c r="H1552" s="145"/>
      <c r="J1552" s="111"/>
      <c r="K1552" s="178"/>
      <c r="L1552" s="179"/>
      <c r="M1552" s="179"/>
      <c r="N1552" s="179"/>
      <c r="O1552" s="179"/>
      <c r="P1552" s="180"/>
      <c r="R1552" s="177">
        <f>ROUND((SUM(Q1535:Q1551)/K1535),2)</f>
        <v>1.07</v>
      </c>
    </row>
    <row r="1553" spans="1:19" ht="15.75" thickBot="1">
      <c r="A1553" s="171">
        <v>5914449</v>
      </c>
      <c r="B1553" s="125"/>
      <c r="C1553" s="104"/>
      <c r="D1553" s="104"/>
      <c r="E1553" s="104"/>
      <c r="F1553" s="146" t="s">
        <v>481</v>
      </c>
      <c r="G1553" s="146"/>
      <c r="H1553" s="146"/>
      <c r="I1553" s="104"/>
      <c r="J1553" s="134">
        <f>J1547</f>
        <v>1.0658168067902971</v>
      </c>
      <c r="R1553" s="101">
        <f>SUM(Q1535:Q1551)</f>
        <v>7218.5640690293249</v>
      </c>
    </row>
    <row r="1554" spans="1:19">
      <c r="A1554" s="128"/>
      <c r="B1554" s="128"/>
      <c r="C1554" s="128"/>
      <c r="D1554" s="128"/>
      <c r="E1554" s="128"/>
      <c r="F1554" s="145"/>
      <c r="G1554" s="145"/>
      <c r="H1554" s="145"/>
      <c r="I1554" s="128"/>
      <c r="J1554" s="446"/>
      <c r="R1554" s="101"/>
    </row>
    <row r="1555" spans="1:19">
      <c r="A1555" s="128"/>
      <c r="B1555" s="128"/>
      <c r="C1555" s="128"/>
      <c r="D1555" s="128"/>
      <c r="E1555" s="128"/>
      <c r="F1555" s="145"/>
      <c r="G1555" s="145"/>
      <c r="H1555" s="145"/>
      <c r="I1555" s="128"/>
      <c r="J1555" s="446"/>
      <c r="R1555" s="101"/>
    </row>
    <row r="1556" spans="1:19">
      <c r="A1556" s="128"/>
      <c r="B1556" s="128"/>
      <c r="C1556" s="128"/>
      <c r="D1556" s="128"/>
      <c r="E1556" s="128"/>
      <c r="F1556" s="145"/>
      <c r="G1556" s="145"/>
      <c r="H1556" s="145"/>
      <c r="I1556" s="128"/>
      <c r="J1556" s="446"/>
      <c r="R1556" s="101"/>
    </row>
    <row r="1557" spans="1:19">
      <c r="A1557" s="128"/>
      <c r="B1557" s="128"/>
      <c r="C1557" s="128"/>
      <c r="D1557" s="128"/>
      <c r="E1557" s="128"/>
      <c r="F1557" s="145"/>
      <c r="G1557" s="145"/>
      <c r="H1557" s="145"/>
      <c r="I1557" s="128"/>
      <c r="J1557" s="446"/>
      <c r="R1557" s="101"/>
    </row>
    <row r="1558" spans="1:19">
      <c r="A1558" s="128"/>
      <c r="B1558" s="128"/>
      <c r="C1558" s="128"/>
      <c r="D1558" s="128"/>
      <c r="E1558" s="128"/>
      <c r="F1558" s="145"/>
      <c r="G1558" s="145"/>
      <c r="H1558" s="145"/>
      <c r="I1558" s="128"/>
      <c r="J1558" s="446"/>
      <c r="R1558" s="101"/>
    </row>
    <row r="1559" spans="1:19">
      <c r="A1559" s="157"/>
      <c r="B1559" s="157"/>
      <c r="C1559" s="157"/>
      <c r="D1559" s="157"/>
      <c r="E1559" s="157"/>
      <c r="F1559" s="157"/>
      <c r="G1559" s="157"/>
      <c r="H1559" s="157"/>
      <c r="I1559" s="157"/>
      <c r="J1559" s="157"/>
    </row>
    <row r="1560" spans="1:19" ht="15.75">
      <c r="A1560" s="171">
        <v>5501700</v>
      </c>
      <c r="B1560" s="112" t="s">
        <v>400</v>
      </c>
      <c r="E1560" s="383">
        <v>45748</v>
      </c>
      <c r="H1560" s="113" t="s">
        <v>401</v>
      </c>
      <c r="I1560" s="114">
        <v>1532.91</v>
      </c>
      <c r="J1560" s="115" t="s">
        <v>686</v>
      </c>
    </row>
    <row r="1561" spans="1:19" ht="32.25" thickBot="1">
      <c r="A1561" s="171">
        <v>5501700</v>
      </c>
      <c r="B1561" s="116">
        <v>5501700</v>
      </c>
      <c r="C1561" s="149" t="s">
        <v>361</v>
      </c>
      <c r="D1561" s="149"/>
      <c r="E1561" s="149"/>
      <c r="F1561" s="149"/>
      <c r="G1561" s="149"/>
      <c r="H1561" s="149"/>
      <c r="I1561" s="150" t="s">
        <v>404</v>
      </c>
      <c r="J1561" s="151"/>
    </row>
    <row r="1562" spans="1:19" ht="15.75" thickBot="1">
      <c r="A1562" s="171">
        <v>5501700</v>
      </c>
      <c r="B1562" s="148" t="s">
        <v>405</v>
      </c>
      <c r="C1562" s="146"/>
      <c r="D1562" s="146" t="s">
        <v>212</v>
      </c>
      <c r="E1562" s="146" t="s">
        <v>406</v>
      </c>
      <c r="F1562" s="146"/>
      <c r="G1562" s="146" t="s">
        <v>407</v>
      </c>
      <c r="H1562" s="146"/>
      <c r="J1562" s="117" t="s">
        <v>408</v>
      </c>
      <c r="K1562" s="589" t="s">
        <v>276</v>
      </c>
      <c r="L1562" s="590"/>
      <c r="M1562" s="591"/>
      <c r="N1562" s="592" t="s">
        <v>409</v>
      </c>
      <c r="O1562" s="594" t="s">
        <v>410</v>
      </c>
      <c r="P1562" s="595"/>
      <c r="Q1562" s="598" t="s">
        <v>411</v>
      </c>
    </row>
    <row r="1563" spans="1:19" ht="15.75" thickBot="1">
      <c r="A1563" s="171">
        <v>5501700</v>
      </c>
      <c r="B1563" s="366"/>
      <c r="C1563" s="145"/>
      <c r="D1563" s="145"/>
      <c r="E1563" s="367" t="s">
        <v>412</v>
      </c>
      <c r="F1563" s="367" t="s">
        <v>413</v>
      </c>
      <c r="G1563" s="367" t="s">
        <v>414</v>
      </c>
      <c r="H1563" s="367" t="s">
        <v>415</v>
      </c>
      <c r="I1563" s="128"/>
      <c r="J1563" s="117" t="s">
        <v>416</v>
      </c>
      <c r="K1563" s="172" t="s">
        <v>417</v>
      </c>
      <c r="L1563" s="600" t="s">
        <v>418</v>
      </c>
      <c r="M1563" s="601"/>
      <c r="N1563" s="593"/>
      <c r="O1563" s="596"/>
      <c r="P1563" s="597"/>
      <c r="Q1563" s="599"/>
    </row>
    <row r="1564" spans="1:19" ht="15.75" thickBot="1">
      <c r="A1564" s="171">
        <v>5501700</v>
      </c>
      <c r="B1564" s="368" t="s">
        <v>851</v>
      </c>
      <c r="C1564" s="369" t="s">
        <v>852</v>
      </c>
      <c r="D1564" s="369">
        <v>1</v>
      </c>
      <c r="E1564" s="370">
        <v>1</v>
      </c>
      <c r="F1564" s="370">
        <v>0</v>
      </c>
      <c r="G1564" s="123">
        <f>VLOOKUP(B1564,'EQ - COM DES.'!$A$1:$K$538,10,FALSE)</f>
        <v>767.48140000000001</v>
      </c>
      <c r="H1564" s="123">
        <f>VLOOKUP(B1564,'EQ - COM DES.'!$A$1:$K$538,11,FALSE)</f>
        <v>299.66640000000001</v>
      </c>
      <c r="I1564" s="370"/>
      <c r="J1564" s="124">
        <f>ROUND((D1564*E1564*G1564)+(D1564*F1564*H1564),4)</f>
        <v>767.48140000000001</v>
      </c>
      <c r="K1564" s="494">
        <f>SUMIF('4. Orçamento'!$A$6:$A$144,A1564,'4. Orçamento'!$D$6:$D$144)</f>
        <v>200</v>
      </c>
      <c r="L1564" s="492">
        <f>(D1564*E1564)</f>
        <v>1</v>
      </c>
      <c r="M1564" s="492">
        <f>(D1564*F1564)</f>
        <v>0</v>
      </c>
      <c r="N1564" s="496" t="str">
        <f>B1564</f>
        <v>E9541</v>
      </c>
      <c r="O1564" s="493">
        <f>(G1564/I1560)</f>
        <v>0.50066957616559349</v>
      </c>
      <c r="P1564" s="493">
        <f>(H1564/I1560)</f>
        <v>0.19548858054288901</v>
      </c>
      <c r="Q1564" s="491">
        <f>K1564*((L1564*O1564)+(M1564*P1564))</f>
        <v>100.1339152331187</v>
      </c>
    </row>
    <row r="1565" spans="1:19" ht="15.75" thickBot="1">
      <c r="A1565" s="171">
        <v>5501700</v>
      </c>
      <c r="B1565" s="125"/>
      <c r="C1565" s="104"/>
      <c r="D1565" s="104"/>
      <c r="E1565" s="146" t="s">
        <v>433</v>
      </c>
      <c r="F1565" s="146"/>
      <c r="G1565" s="146"/>
      <c r="H1565" s="146"/>
      <c r="I1565" s="104"/>
      <c r="J1565" s="126">
        <f>J1564</f>
        <v>767.48140000000001</v>
      </c>
      <c r="K1565" s="494">
        <f>SUMIF('4. Orçamento'!$A$6:$A$144,A1565,'4. Orçamento'!$D$6:$D$144)</f>
        <v>200</v>
      </c>
      <c r="L1565" s="492"/>
      <c r="M1565" s="492"/>
      <c r="N1565" s="496"/>
      <c r="O1565" s="493"/>
      <c r="P1565" s="493"/>
      <c r="Q1565" s="491"/>
    </row>
    <row r="1566" spans="1:19" ht="15.75" thickBot="1">
      <c r="A1566" s="171">
        <v>5501700</v>
      </c>
      <c r="B1566" s="127" t="s">
        <v>435</v>
      </c>
      <c r="C1566" s="104"/>
      <c r="D1566" s="103" t="s">
        <v>212</v>
      </c>
      <c r="E1566" s="103" t="s">
        <v>436</v>
      </c>
      <c r="F1566" s="104"/>
      <c r="G1566" s="103" t="s">
        <v>407</v>
      </c>
      <c r="H1566" s="146" t="s">
        <v>437</v>
      </c>
      <c r="I1566" s="146"/>
      <c r="J1566" s="147"/>
      <c r="K1566" s="494">
        <f>SUMIF('4. Orçamento'!$A$6:$A$144,A1566,'4. Orçamento'!$D$6:$D$144)</f>
        <v>200</v>
      </c>
      <c r="L1566" s="492"/>
      <c r="M1566" s="492"/>
      <c r="N1566" s="496"/>
      <c r="O1566" s="493"/>
      <c r="P1566" s="493"/>
      <c r="Q1566" s="491"/>
    </row>
    <row r="1567" spans="1:19">
      <c r="A1567" s="171">
        <v>5501700</v>
      </c>
      <c r="B1567" s="119" t="s">
        <v>438</v>
      </c>
      <c r="C1567" s="120" t="s">
        <v>439</v>
      </c>
      <c r="D1567" s="121">
        <v>2</v>
      </c>
      <c r="E1567" s="128" t="s">
        <v>222</v>
      </c>
      <c r="G1567" s="123">
        <f>VLOOKUP(B1567,'MO - COM DES.'!$A$1:$G$106,6,FALSE)</f>
        <v>20.818100000000001</v>
      </c>
      <c r="J1567" s="124">
        <f>D1567*G1567</f>
        <v>41.636200000000002</v>
      </c>
      <c r="K1567" s="494">
        <f>SUMIF('4. Orçamento'!$A$6:$A$144,A1567,'4. Orçamento'!$D$6:$D$144)</f>
        <v>200</v>
      </c>
      <c r="L1567" s="492">
        <f>D1567</f>
        <v>2</v>
      </c>
      <c r="M1567" s="492"/>
      <c r="N1567" s="496" t="str">
        <f>B1567</f>
        <v>P9824</v>
      </c>
      <c r="O1567" s="493">
        <f>(G1567/$I$1560)</f>
        <v>1.3580771212921828E-2</v>
      </c>
      <c r="P1567" s="493"/>
      <c r="Q1567" s="491">
        <f>K1567*((L1567*O1567)+(M1567*P1567))</f>
        <v>5.4323084851687309</v>
      </c>
    </row>
    <row r="1568" spans="1:19">
      <c r="A1568" s="171">
        <v>5501700</v>
      </c>
      <c r="B1568" s="129"/>
      <c r="D1568" s="145" t="s">
        <v>440</v>
      </c>
      <c r="E1568" s="145"/>
      <c r="F1568" s="145"/>
      <c r="G1568" s="145"/>
      <c r="H1568" s="145"/>
      <c r="J1568" s="124">
        <f>J1567</f>
        <v>41.636200000000002</v>
      </c>
      <c r="K1568" s="494"/>
      <c r="L1568" s="492"/>
      <c r="M1568" s="492"/>
      <c r="N1568" s="496"/>
      <c r="O1568" s="493"/>
      <c r="P1568" s="493"/>
      <c r="Q1568" s="491"/>
      <c r="S1568" s="123"/>
    </row>
    <row r="1569" spans="1:19" ht="15.75" thickBot="1">
      <c r="A1569" s="171">
        <v>5501700</v>
      </c>
      <c r="B1569" s="125"/>
      <c r="C1569" s="104"/>
      <c r="D1569" s="146" t="s">
        <v>442</v>
      </c>
      <c r="E1569" s="146"/>
      <c r="F1569" s="146"/>
      <c r="G1569" s="146"/>
      <c r="H1569" s="146"/>
      <c r="I1569" s="104"/>
      <c r="J1569" s="130">
        <f>J1565+J1568</f>
        <v>809.11760000000004</v>
      </c>
      <c r="K1569" s="494"/>
      <c r="L1569" s="492"/>
      <c r="M1569" s="492"/>
      <c r="N1569" s="496"/>
      <c r="O1569" s="493"/>
      <c r="P1569" s="493"/>
      <c r="Q1569" s="491"/>
      <c r="S1569" s="123"/>
    </row>
    <row r="1570" spans="1:19">
      <c r="A1570" s="171">
        <v>5501700</v>
      </c>
      <c r="B1570" s="129"/>
      <c r="D1570" s="145" t="s">
        <v>444</v>
      </c>
      <c r="E1570" s="145"/>
      <c r="F1570" s="145"/>
      <c r="G1570" s="145"/>
      <c r="H1570" s="145"/>
      <c r="J1570" s="131">
        <f>J1569/I1560</f>
        <v>0.52783111859143717</v>
      </c>
      <c r="K1570" s="494"/>
      <c r="L1570" s="492"/>
      <c r="M1570" s="492"/>
      <c r="N1570" s="496"/>
      <c r="O1570" s="493"/>
      <c r="P1570" s="493"/>
      <c r="Q1570" s="491"/>
    </row>
    <row r="1571" spans="1:19">
      <c r="A1571" s="171">
        <v>5501700</v>
      </c>
      <c r="B1571" s="129"/>
      <c r="H1571" s="132" t="s">
        <v>445</v>
      </c>
      <c r="J1571" s="133">
        <v>3.0000000000000001E-3</v>
      </c>
      <c r="K1571" s="494"/>
      <c r="L1571" s="492"/>
      <c r="M1571" s="492"/>
      <c r="N1571" s="496"/>
      <c r="O1571" s="493"/>
      <c r="P1571" s="493"/>
      <c r="Q1571" s="491"/>
    </row>
    <row r="1572" spans="1:19" ht="15.75" thickBot="1">
      <c r="A1572" s="171">
        <v>5501700</v>
      </c>
      <c r="B1572" s="125"/>
      <c r="C1572" s="104"/>
      <c r="D1572" s="104"/>
      <c r="E1572" s="104"/>
      <c r="F1572" s="104"/>
      <c r="G1572" s="104"/>
      <c r="H1572" s="105" t="s">
        <v>446</v>
      </c>
      <c r="I1572" s="104"/>
      <c r="J1572" s="130">
        <f>J1570+J1571</f>
        <v>0.53083111859143717</v>
      </c>
      <c r="K1572" s="494"/>
      <c r="L1572" s="492"/>
      <c r="M1572" s="492"/>
      <c r="N1572" s="496"/>
      <c r="O1572" s="493"/>
      <c r="P1572" s="493"/>
      <c r="Q1572" s="491"/>
    </row>
    <row r="1573" spans="1:19" ht="15.75" thickBot="1">
      <c r="A1573" s="171">
        <v>5501700</v>
      </c>
      <c r="B1573" s="127" t="s">
        <v>447</v>
      </c>
      <c r="C1573" s="104"/>
      <c r="D1573" s="103" t="s">
        <v>212</v>
      </c>
      <c r="E1573" s="103" t="s">
        <v>436</v>
      </c>
      <c r="F1573" s="104"/>
      <c r="G1573" s="103" t="s">
        <v>448</v>
      </c>
      <c r="H1573" s="146" t="s">
        <v>449</v>
      </c>
      <c r="I1573" s="146"/>
      <c r="J1573" s="147"/>
      <c r="K1573" s="494"/>
      <c r="L1573" s="492"/>
      <c r="M1573" s="492"/>
      <c r="N1573" s="496"/>
      <c r="O1573" s="493"/>
      <c r="P1573" s="493"/>
      <c r="Q1573" s="491"/>
    </row>
    <row r="1574" spans="1:19" ht="15.75" thickBot="1">
      <c r="A1574" s="171">
        <v>5501700</v>
      </c>
      <c r="B1574" s="125"/>
      <c r="C1574" s="104"/>
      <c r="D1574" s="146" t="s">
        <v>459</v>
      </c>
      <c r="E1574" s="146"/>
      <c r="F1574" s="146"/>
      <c r="G1574" s="146"/>
      <c r="H1574" s="146"/>
      <c r="I1574" s="104"/>
      <c r="J1574" s="126">
        <v>0</v>
      </c>
      <c r="K1574" s="494"/>
      <c r="L1574" s="492"/>
      <c r="M1574" s="492"/>
      <c r="N1574" s="496"/>
      <c r="O1574" s="493"/>
      <c r="P1574" s="493"/>
      <c r="Q1574" s="491"/>
    </row>
    <row r="1575" spans="1:19" ht="15.75" thickBot="1">
      <c r="A1575" s="171">
        <v>5501700</v>
      </c>
      <c r="B1575" s="127" t="s">
        <v>460</v>
      </c>
      <c r="C1575" s="104"/>
      <c r="D1575" s="103" t="s">
        <v>212</v>
      </c>
      <c r="E1575" s="103" t="s">
        <v>436</v>
      </c>
      <c r="F1575" s="104"/>
      <c r="G1575" s="103" t="s">
        <v>449</v>
      </c>
      <c r="H1575" s="146" t="s">
        <v>449</v>
      </c>
      <c r="I1575" s="146"/>
      <c r="J1575" s="147"/>
      <c r="K1575" s="494"/>
      <c r="L1575" s="492"/>
      <c r="M1575" s="492"/>
      <c r="N1575" s="496"/>
      <c r="O1575" s="493"/>
      <c r="P1575" s="493"/>
      <c r="Q1575" s="491"/>
    </row>
    <row r="1576" spans="1:19" ht="15.75" thickBot="1">
      <c r="A1576" s="171">
        <v>5501700</v>
      </c>
      <c r="B1576" s="125"/>
      <c r="C1576" s="104"/>
      <c r="D1576" s="146" t="s">
        <v>461</v>
      </c>
      <c r="E1576" s="146"/>
      <c r="F1576" s="146"/>
      <c r="G1576" s="146"/>
      <c r="H1576" s="146"/>
      <c r="I1576" s="104"/>
      <c r="J1576" s="126"/>
      <c r="K1576" s="494"/>
      <c r="L1576" s="492"/>
      <c r="M1576" s="492"/>
      <c r="N1576" s="496"/>
      <c r="O1576" s="493"/>
      <c r="P1576" s="493"/>
      <c r="Q1576" s="491"/>
    </row>
    <row r="1577" spans="1:19" ht="15.75" thickBot="1">
      <c r="A1577" s="171">
        <v>5501700</v>
      </c>
      <c r="B1577" s="125"/>
      <c r="C1577" s="104"/>
      <c r="D1577" s="104"/>
      <c r="E1577" s="104"/>
      <c r="F1577" s="104"/>
      <c r="G1577" s="104"/>
      <c r="H1577" s="105" t="s">
        <v>462</v>
      </c>
      <c r="I1577" s="104"/>
      <c r="J1577" s="130">
        <f>J1572</f>
        <v>0.53083111859143717</v>
      </c>
      <c r="K1577" s="494"/>
      <c r="L1577" s="492"/>
      <c r="M1577" s="492"/>
      <c r="N1577" s="496"/>
      <c r="O1577" s="493"/>
      <c r="P1577" s="493"/>
      <c r="Q1577" s="491"/>
    </row>
    <row r="1578" spans="1:19" ht="15.75" thickBot="1">
      <c r="A1578" s="171">
        <v>5501700</v>
      </c>
      <c r="B1578" s="127" t="s">
        <v>463</v>
      </c>
      <c r="C1578" s="104"/>
      <c r="D1578" s="103" t="s">
        <v>464</v>
      </c>
      <c r="E1578" s="103" t="s">
        <v>212</v>
      </c>
      <c r="F1578" s="103" t="s">
        <v>436</v>
      </c>
      <c r="G1578" s="104"/>
      <c r="H1578" s="103" t="s">
        <v>449</v>
      </c>
      <c r="I1578" s="146" t="s">
        <v>449</v>
      </c>
      <c r="J1578" s="147"/>
      <c r="K1578" s="494"/>
      <c r="L1578" s="492"/>
      <c r="M1578" s="492"/>
      <c r="N1578" s="496"/>
      <c r="O1578" s="493"/>
      <c r="P1578" s="493"/>
      <c r="Q1578" s="491"/>
    </row>
    <row r="1579" spans="1:19" ht="15.75" thickBot="1">
      <c r="A1579" s="171">
        <v>5501700</v>
      </c>
      <c r="B1579" s="125"/>
      <c r="C1579" s="104"/>
      <c r="D1579" s="146" t="s">
        <v>468</v>
      </c>
      <c r="E1579" s="146"/>
      <c r="F1579" s="146"/>
      <c r="G1579" s="146"/>
      <c r="H1579" s="146"/>
      <c r="I1579" s="104"/>
      <c r="J1579" s="130">
        <v>0</v>
      </c>
      <c r="K1579" s="494"/>
      <c r="L1579" s="492"/>
      <c r="M1579" s="492"/>
      <c r="N1579" s="496"/>
      <c r="O1579" s="493"/>
      <c r="P1579" s="493"/>
      <c r="Q1579" s="491"/>
    </row>
    <row r="1580" spans="1:19" ht="15.75" thickBot="1">
      <c r="A1580" s="171">
        <v>5501700</v>
      </c>
      <c r="B1580" s="148" t="s">
        <v>469</v>
      </c>
      <c r="C1580" s="146"/>
      <c r="D1580" s="146" t="s">
        <v>212</v>
      </c>
      <c r="E1580" s="146" t="s">
        <v>436</v>
      </c>
      <c r="F1580" s="146" t="s">
        <v>470</v>
      </c>
      <c r="G1580" s="146"/>
      <c r="H1580" s="146"/>
      <c r="J1580" s="147" t="s">
        <v>449</v>
      </c>
      <c r="K1580" s="494"/>
      <c r="L1580" s="168"/>
      <c r="M1580" s="168"/>
      <c r="N1580" s="496"/>
      <c r="O1580" s="493"/>
      <c r="P1580" s="493"/>
      <c r="Q1580" s="491"/>
    </row>
    <row r="1581" spans="1:19" ht="15.75" thickBot="1">
      <c r="A1581" s="171">
        <v>5501700</v>
      </c>
      <c r="B1581" s="148"/>
      <c r="C1581" s="146"/>
      <c r="D1581" s="146"/>
      <c r="E1581" s="146"/>
      <c r="F1581" s="103" t="s">
        <v>471</v>
      </c>
      <c r="G1581" s="103" t="s">
        <v>472</v>
      </c>
      <c r="H1581" s="103" t="s">
        <v>473</v>
      </c>
      <c r="I1581" s="104"/>
      <c r="J1581" s="147"/>
      <c r="K1581" s="494"/>
      <c r="L1581" s="492"/>
      <c r="M1581" s="492"/>
      <c r="N1581" s="496"/>
      <c r="O1581" s="493"/>
      <c r="P1581" s="493"/>
      <c r="Q1581" s="491"/>
    </row>
    <row r="1582" spans="1:19" ht="15.75" thickBot="1">
      <c r="A1582" s="171">
        <v>5501700</v>
      </c>
      <c r="B1582" s="129"/>
      <c r="D1582" s="145" t="s">
        <v>480</v>
      </c>
      <c r="E1582" s="145"/>
      <c r="F1582" s="145"/>
      <c r="G1582" s="145"/>
      <c r="H1582" s="145"/>
      <c r="J1582" s="111"/>
      <c r="K1582" s="178"/>
      <c r="L1582" s="179"/>
      <c r="M1582" s="179"/>
      <c r="N1582" s="179"/>
      <c r="O1582" s="179"/>
      <c r="P1582" s="180"/>
      <c r="R1582" s="177">
        <f>ROUND((SUM(Q1564:Q1581)/K1564),2)</f>
        <v>0.53</v>
      </c>
    </row>
    <row r="1583" spans="1:19" ht="15.75" thickBot="1">
      <c r="A1583" s="171">
        <v>5501700</v>
      </c>
      <c r="B1583" s="125"/>
      <c r="C1583" s="104"/>
      <c r="D1583" s="104"/>
      <c r="E1583" s="104"/>
      <c r="F1583" s="146" t="s">
        <v>481</v>
      </c>
      <c r="G1583" s="146"/>
      <c r="H1583" s="146"/>
      <c r="I1583" s="104"/>
      <c r="J1583" s="134">
        <f>TRUNC(J1577,2)</f>
        <v>0.53</v>
      </c>
      <c r="R1583" s="101">
        <f>SUM(Q1564:Q1581)</f>
        <v>105.56622371828743</v>
      </c>
    </row>
    <row r="1584" spans="1:19">
      <c r="A1584" s="157"/>
      <c r="B1584" s="157"/>
      <c r="C1584" s="157"/>
      <c r="D1584" s="157"/>
      <c r="E1584" s="157"/>
      <c r="F1584" s="157"/>
      <c r="G1584" s="157"/>
      <c r="H1584" s="157"/>
      <c r="I1584" s="157"/>
      <c r="J1584" s="157"/>
    </row>
    <row r="1585" spans="1:17" ht="15.75">
      <c r="A1585" s="171">
        <v>5915321</v>
      </c>
      <c r="B1585" s="112" t="s">
        <v>400</v>
      </c>
      <c r="E1585" s="383">
        <v>45748</v>
      </c>
      <c r="H1585" s="113" t="s">
        <v>401</v>
      </c>
      <c r="I1585" s="114">
        <v>471.61</v>
      </c>
      <c r="J1585" s="115" t="s">
        <v>340</v>
      </c>
    </row>
    <row r="1586" spans="1:17" ht="16.5" thickBot="1">
      <c r="A1586" s="171">
        <v>5915321</v>
      </c>
      <c r="B1586" s="116">
        <v>5915321</v>
      </c>
      <c r="C1586" s="149" t="s">
        <v>853</v>
      </c>
      <c r="D1586" s="149"/>
      <c r="E1586" s="149"/>
      <c r="F1586" s="149"/>
      <c r="G1586" s="149"/>
      <c r="H1586" s="149"/>
      <c r="I1586" s="150" t="s">
        <v>404</v>
      </c>
      <c r="J1586" s="151"/>
    </row>
    <row r="1587" spans="1:17" ht="15.75" thickBot="1">
      <c r="A1587" s="171">
        <v>5915321</v>
      </c>
      <c r="B1587" s="148" t="s">
        <v>405</v>
      </c>
      <c r="C1587" s="146"/>
      <c r="D1587" s="146" t="s">
        <v>212</v>
      </c>
      <c r="E1587" s="146" t="s">
        <v>406</v>
      </c>
      <c r="F1587" s="146"/>
      <c r="G1587" s="146" t="s">
        <v>407</v>
      </c>
      <c r="H1587" s="146"/>
      <c r="J1587" s="117" t="s">
        <v>408</v>
      </c>
      <c r="K1587" s="589" t="s">
        <v>276</v>
      </c>
      <c r="L1587" s="590"/>
      <c r="M1587" s="591"/>
      <c r="N1587" s="592" t="s">
        <v>409</v>
      </c>
      <c r="O1587" s="594" t="s">
        <v>410</v>
      </c>
      <c r="P1587" s="595"/>
      <c r="Q1587" s="598" t="s">
        <v>411</v>
      </c>
    </row>
    <row r="1588" spans="1:17" ht="15.75" thickBot="1">
      <c r="A1588" s="171">
        <v>5915321</v>
      </c>
      <c r="B1588" s="366"/>
      <c r="C1588" s="145"/>
      <c r="D1588" s="145"/>
      <c r="E1588" s="367" t="s">
        <v>412</v>
      </c>
      <c r="F1588" s="367" t="s">
        <v>413</v>
      </c>
      <c r="G1588" s="367" t="s">
        <v>414</v>
      </c>
      <c r="H1588" s="367" t="s">
        <v>415</v>
      </c>
      <c r="I1588" s="128"/>
      <c r="J1588" s="117" t="s">
        <v>416</v>
      </c>
      <c r="K1588" s="172" t="s">
        <v>417</v>
      </c>
      <c r="L1588" s="600" t="s">
        <v>418</v>
      </c>
      <c r="M1588" s="601"/>
      <c r="N1588" s="593"/>
      <c r="O1588" s="596"/>
      <c r="P1588" s="597"/>
      <c r="Q1588" s="599"/>
    </row>
    <row r="1589" spans="1:17" ht="15.75" thickBot="1">
      <c r="A1589" s="171">
        <v>5915321</v>
      </c>
      <c r="B1589" s="368" t="s">
        <v>712</v>
      </c>
      <c r="C1589" s="369" t="s">
        <v>713</v>
      </c>
      <c r="D1589" s="369">
        <v>1</v>
      </c>
      <c r="E1589" s="370">
        <v>1</v>
      </c>
      <c r="F1589" s="370">
        <v>0</v>
      </c>
      <c r="G1589" s="123">
        <f>VLOOKUP(B1589,'EQ - COM DES.'!$A$1:$K$538,10,FALSE)</f>
        <v>306.72609999999997</v>
      </c>
      <c r="H1589" s="123">
        <f>VLOOKUP(B1589,'EQ - COM DES.'!$A$1:$K$538,11,FALSE)</f>
        <v>87.015699999999995</v>
      </c>
      <c r="I1589" s="370"/>
      <c r="J1589" s="124">
        <f>ROUND((D1589*E1589*G1589)+(D1589*F1589*H1589),4)</f>
        <v>306.72609999999997</v>
      </c>
      <c r="K1589" s="494">
        <f>SUMIF('4. Orçamento'!$A$6:$A$144,A1589,'4. Orçamento'!$D$6:$D$144)</f>
        <v>1036.44</v>
      </c>
      <c r="L1589" s="492">
        <f>(D1589*E1589)</f>
        <v>1</v>
      </c>
      <c r="M1589" s="492">
        <f>(D1589*F1589)</f>
        <v>0</v>
      </c>
      <c r="N1589" s="496" t="str">
        <f>B1589</f>
        <v>E9667</v>
      </c>
      <c r="O1589" s="493">
        <f>(G1589/I1585)</f>
        <v>0.65038082313776202</v>
      </c>
      <c r="P1589" s="493">
        <f>(H1589/I1585)</f>
        <v>0.18450775004770889</v>
      </c>
      <c r="Q1589" s="491">
        <f>K1589*((L1589*O1589)+(M1589*P1589))</f>
        <v>674.0807003329021</v>
      </c>
    </row>
    <row r="1590" spans="1:17" ht="15.75" thickBot="1">
      <c r="A1590" s="171">
        <v>5915321</v>
      </c>
      <c r="B1590" s="125"/>
      <c r="C1590" s="104"/>
      <c r="D1590" s="104"/>
      <c r="E1590" s="146" t="s">
        <v>433</v>
      </c>
      <c r="F1590" s="146"/>
      <c r="G1590" s="146"/>
      <c r="H1590" s="146"/>
      <c r="I1590" s="104"/>
      <c r="J1590" s="126">
        <f>J1589</f>
        <v>306.72609999999997</v>
      </c>
      <c r="K1590" s="494">
        <f>SUMIF('4. Orçamento'!$A$6:$A$144,A1590,'4. Orçamento'!$D$6:$D$144)</f>
        <v>1036.44</v>
      </c>
      <c r="L1590" s="492"/>
      <c r="M1590" s="492"/>
      <c r="N1590" s="496"/>
      <c r="O1590" s="493"/>
      <c r="P1590" s="493"/>
      <c r="Q1590" s="491"/>
    </row>
    <row r="1591" spans="1:17" ht="15.75" thickBot="1">
      <c r="A1591" s="171">
        <v>5915321</v>
      </c>
      <c r="B1591" s="127" t="s">
        <v>435</v>
      </c>
      <c r="C1591" s="104"/>
      <c r="D1591" s="103" t="s">
        <v>212</v>
      </c>
      <c r="E1591" s="103" t="s">
        <v>436</v>
      </c>
      <c r="F1591" s="104"/>
      <c r="G1591" s="103" t="s">
        <v>407</v>
      </c>
      <c r="H1591" s="146" t="s">
        <v>437</v>
      </c>
      <c r="I1591" s="146"/>
      <c r="J1591" s="147"/>
      <c r="K1591" s="494">
        <f>SUMIF('4. Orçamento'!$A$6:$A$144,A1591,'4. Orçamento'!$D$6:$D$144)</f>
        <v>1036.44</v>
      </c>
      <c r="L1591" s="492"/>
      <c r="M1591" s="492"/>
      <c r="N1591" s="496"/>
      <c r="O1591" s="493"/>
      <c r="P1591" s="493"/>
      <c r="Q1591" s="491"/>
    </row>
    <row r="1592" spans="1:17">
      <c r="A1592" s="171">
        <v>5915321</v>
      </c>
      <c r="B1592" s="129"/>
      <c r="D1592" s="145" t="s">
        <v>440</v>
      </c>
      <c r="E1592" s="145"/>
      <c r="F1592" s="145"/>
      <c r="G1592" s="145"/>
      <c r="H1592" s="145"/>
      <c r="J1592" s="124">
        <v>0</v>
      </c>
      <c r="K1592" s="494">
        <f>SUMIF('4. Orçamento'!$A$6:$A$144,A1592,'4. Orçamento'!$D$6:$D$144)</f>
        <v>1036.44</v>
      </c>
      <c r="L1592" s="492"/>
      <c r="M1592" s="492"/>
      <c r="N1592" s="496"/>
      <c r="O1592" s="493"/>
      <c r="P1592" s="493"/>
      <c r="Q1592" s="491"/>
    </row>
    <row r="1593" spans="1:17" ht="15.75" thickBot="1">
      <c r="A1593" s="171">
        <v>5915321</v>
      </c>
      <c r="B1593" s="125"/>
      <c r="C1593" s="104"/>
      <c r="D1593" s="146" t="s">
        <v>442</v>
      </c>
      <c r="E1593" s="146"/>
      <c r="F1593" s="146"/>
      <c r="G1593" s="146"/>
      <c r="H1593" s="146"/>
      <c r="I1593" s="104"/>
      <c r="J1593" s="130">
        <f>J1590+J1592</f>
        <v>306.72609999999997</v>
      </c>
      <c r="K1593" s="494">
        <f>SUMIF('4. Orçamento'!$A$6:$A$144,A1593,'4. Orçamento'!$D$6:$D$144)</f>
        <v>1036.44</v>
      </c>
      <c r="L1593" s="492"/>
      <c r="M1593" s="492"/>
      <c r="N1593" s="496"/>
      <c r="O1593" s="493"/>
      <c r="P1593" s="493"/>
      <c r="Q1593" s="491"/>
    </row>
    <row r="1594" spans="1:17">
      <c r="A1594" s="171">
        <v>5915321</v>
      </c>
      <c r="B1594" s="129"/>
      <c r="D1594" s="145" t="s">
        <v>444</v>
      </c>
      <c r="E1594" s="145"/>
      <c r="F1594" s="145"/>
      <c r="G1594" s="145"/>
      <c r="H1594" s="145"/>
      <c r="J1594" s="131">
        <f>J1593/I1585</f>
        <v>0.65038082313776202</v>
      </c>
      <c r="K1594" s="494">
        <f>SUMIF('4. Orçamento'!$A$6:$A$144,A1594,'4. Orçamento'!$D$6:$D$144)</f>
        <v>1036.44</v>
      </c>
      <c r="L1594" s="492"/>
      <c r="M1594" s="492"/>
      <c r="N1594" s="496"/>
      <c r="O1594" s="493"/>
      <c r="P1594" s="493"/>
      <c r="Q1594" s="491"/>
    </row>
    <row r="1595" spans="1:17">
      <c r="A1595" s="171">
        <v>5915321</v>
      </c>
      <c r="B1595" s="129"/>
      <c r="H1595" s="132" t="s">
        <v>445</v>
      </c>
      <c r="J1595" s="133">
        <v>0</v>
      </c>
      <c r="K1595" s="494">
        <f>SUMIF('4. Orçamento'!$A$6:$A$144,A1595,'4. Orçamento'!$D$6:$D$144)</f>
        <v>1036.44</v>
      </c>
      <c r="L1595" s="492"/>
      <c r="M1595" s="492"/>
      <c r="N1595" s="496"/>
      <c r="O1595" s="493"/>
      <c r="P1595" s="493"/>
      <c r="Q1595" s="491"/>
    </row>
    <row r="1596" spans="1:17" ht="15.75" thickBot="1">
      <c r="A1596" s="171">
        <v>5915321</v>
      </c>
      <c r="B1596" s="125"/>
      <c r="C1596" s="104"/>
      <c r="D1596" s="104"/>
      <c r="E1596" s="104"/>
      <c r="F1596" s="104"/>
      <c r="G1596" s="104"/>
      <c r="H1596" s="105" t="s">
        <v>446</v>
      </c>
      <c r="I1596" s="104"/>
      <c r="J1596" s="130">
        <f>J1594+J1595</f>
        <v>0.65038082313776202</v>
      </c>
      <c r="K1596" s="494">
        <f>SUMIF('4. Orçamento'!$A$6:$A$144,A1596,'4. Orçamento'!$D$6:$D$144)</f>
        <v>1036.44</v>
      </c>
      <c r="L1596" s="492"/>
      <c r="M1596" s="492"/>
      <c r="N1596" s="496"/>
      <c r="O1596" s="493"/>
      <c r="P1596" s="493"/>
      <c r="Q1596" s="491"/>
    </row>
    <row r="1597" spans="1:17" ht="15.75" thickBot="1">
      <c r="A1597" s="171">
        <v>5915321</v>
      </c>
      <c r="B1597" s="127" t="s">
        <v>447</v>
      </c>
      <c r="C1597" s="104"/>
      <c r="D1597" s="103" t="s">
        <v>212</v>
      </c>
      <c r="E1597" s="103" t="s">
        <v>436</v>
      </c>
      <c r="F1597" s="104"/>
      <c r="G1597" s="103" t="s">
        <v>448</v>
      </c>
      <c r="H1597" s="146" t="s">
        <v>449</v>
      </c>
      <c r="I1597" s="146"/>
      <c r="J1597" s="147"/>
      <c r="K1597" s="494">
        <f>SUMIF('4. Orçamento'!$A$6:$A$144,A1597,'4. Orçamento'!$D$6:$D$144)</f>
        <v>1036.44</v>
      </c>
      <c r="L1597" s="492"/>
      <c r="M1597" s="492"/>
      <c r="N1597" s="496"/>
      <c r="O1597" s="493"/>
      <c r="P1597" s="493"/>
      <c r="Q1597" s="491"/>
    </row>
    <row r="1598" spans="1:17" ht="15.75" thickBot="1">
      <c r="A1598" s="171">
        <v>5915321</v>
      </c>
      <c r="B1598" s="125"/>
      <c r="C1598" s="104"/>
      <c r="D1598" s="146" t="s">
        <v>459</v>
      </c>
      <c r="E1598" s="146"/>
      <c r="F1598" s="146"/>
      <c r="G1598" s="146"/>
      <c r="H1598" s="146"/>
      <c r="I1598" s="104"/>
      <c r="J1598" s="126">
        <v>0</v>
      </c>
      <c r="K1598" s="494">
        <f>SUMIF('4. Orçamento'!$A$6:$A$144,A1598,'4. Orçamento'!$D$6:$D$144)</f>
        <v>1036.44</v>
      </c>
      <c r="L1598" s="492"/>
      <c r="M1598" s="492"/>
      <c r="N1598" s="496"/>
      <c r="O1598" s="493"/>
      <c r="P1598" s="493"/>
      <c r="Q1598" s="491"/>
    </row>
    <row r="1599" spans="1:17" ht="15.75" thickBot="1">
      <c r="A1599" s="171">
        <v>5915321</v>
      </c>
      <c r="B1599" s="127" t="s">
        <v>460</v>
      </c>
      <c r="C1599" s="104"/>
      <c r="D1599" s="103" t="s">
        <v>212</v>
      </c>
      <c r="E1599" s="103" t="s">
        <v>436</v>
      </c>
      <c r="F1599" s="104"/>
      <c r="G1599" s="103" t="s">
        <v>449</v>
      </c>
      <c r="H1599" s="146" t="s">
        <v>449</v>
      </c>
      <c r="I1599" s="146"/>
      <c r="J1599" s="147"/>
      <c r="K1599" s="494">
        <f>SUMIF('4. Orçamento'!$A$6:$A$144,A1599,'4. Orçamento'!$D$6:$D$144)</f>
        <v>1036.44</v>
      </c>
      <c r="L1599" s="492"/>
      <c r="M1599" s="492"/>
      <c r="N1599" s="496"/>
      <c r="O1599" s="493"/>
      <c r="P1599" s="493"/>
      <c r="Q1599" s="491"/>
    </row>
    <row r="1600" spans="1:17" ht="15.75" thickBot="1">
      <c r="A1600" s="171">
        <v>5915321</v>
      </c>
      <c r="B1600" s="125"/>
      <c r="C1600" s="104"/>
      <c r="D1600" s="146" t="s">
        <v>461</v>
      </c>
      <c r="E1600" s="146"/>
      <c r="F1600" s="146"/>
      <c r="G1600" s="146"/>
      <c r="H1600" s="146"/>
      <c r="I1600" s="104"/>
      <c r="J1600" s="126"/>
      <c r="K1600" s="494">
        <f>SUMIF('4. Orçamento'!$A$6:$A$144,A1600,'4. Orçamento'!$D$6:$D$144)</f>
        <v>1036.44</v>
      </c>
      <c r="L1600" s="492"/>
      <c r="M1600" s="492"/>
      <c r="N1600" s="496"/>
      <c r="O1600" s="493"/>
      <c r="P1600" s="493"/>
      <c r="Q1600" s="491"/>
    </row>
    <row r="1601" spans="1:18" ht="15.75" thickBot="1">
      <c r="A1601" s="171">
        <v>5915321</v>
      </c>
      <c r="B1601" s="125"/>
      <c r="C1601" s="104"/>
      <c r="D1601" s="104"/>
      <c r="E1601" s="104"/>
      <c r="F1601" s="104"/>
      <c r="G1601" s="104"/>
      <c r="H1601" s="105" t="s">
        <v>462</v>
      </c>
      <c r="I1601" s="104"/>
      <c r="J1601" s="130">
        <f>J1596</f>
        <v>0.65038082313776202</v>
      </c>
      <c r="K1601" s="494">
        <f>SUMIF('4. Orçamento'!$A$6:$A$144,A1601,'4. Orçamento'!$D$6:$D$144)</f>
        <v>1036.44</v>
      </c>
      <c r="L1601" s="492"/>
      <c r="M1601" s="492"/>
      <c r="N1601" s="496"/>
      <c r="O1601" s="493"/>
      <c r="P1601" s="493"/>
      <c r="Q1601" s="491"/>
    </row>
    <row r="1602" spans="1:18" ht="15.75" thickBot="1">
      <c r="A1602" s="171">
        <v>5915321</v>
      </c>
      <c r="B1602" s="127" t="s">
        <v>463</v>
      </c>
      <c r="C1602" s="104"/>
      <c r="D1602" s="103" t="s">
        <v>464</v>
      </c>
      <c r="E1602" s="103" t="s">
        <v>212</v>
      </c>
      <c r="F1602" s="103" t="s">
        <v>436</v>
      </c>
      <c r="G1602" s="104"/>
      <c r="H1602" s="103" t="s">
        <v>449</v>
      </c>
      <c r="I1602" s="146" t="s">
        <v>449</v>
      </c>
      <c r="J1602" s="147"/>
      <c r="K1602" s="494">
        <f>SUMIF('4. Orçamento'!$A$6:$A$144,A1602,'4. Orçamento'!$D$6:$D$144)</f>
        <v>1036.44</v>
      </c>
      <c r="L1602" s="492"/>
      <c r="M1602" s="492"/>
      <c r="N1602" s="496"/>
      <c r="O1602" s="493"/>
      <c r="P1602" s="493"/>
      <c r="Q1602" s="491"/>
    </row>
    <row r="1603" spans="1:18" ht="15.75" thickBot="1">
      <c r="A1603" s="171">
        <v>5915321</v>
      </c>
      <c r="B1603" s="125"/>
      <c r="C1603" s="104"/>
      <c r="D1603" s="146" t="s">
        <v>468</v>
      </c>
      <c r="E1603" s="146"/>
      <c r="F1603" s="146"/>
      <c r="G1603" s="146"/>
      <c r="H1603" s="146"/>
      <c r="I1603" s="104"/>
      <c r="J1603" s="130">
        <v>0</v>
      </c>
      <c r="K1603" s="494">
        <f>SUMIF('4. Orçamento'!$A$6:$A$144,A1603,'4. Orçamento'!$D$6:$D$144)</f>
        <v>1036.44</v>
      </c>
      <c r="L1603" s="492"/>
      <c r="M1603" s="492"/>
      <c r="N1603" s="496"/>
      <c r="O1603" s="493"/>
      <c r="P1603" s="493"/>
      <c r="Q1603" s="491"/>
    </row>
    <row r="1604" spans="1:18" ht="15.75" thickBot="1">
      <c r="A1604" s="171">
        <v>5915321</v>
      </c>
      <c r="B1604" s="148" t="s">
        <v>469</v>
      </c>
      <c r="C1604" s="146"/>
      <c r="D1604" s="146" t="s">
        <v>212</v>
      </c>
      <c r="E1604" s="146" t="s">
        <v>436</v>
      </c>
      <c r="F1604" s="146" t="s">
        <v>470</v>
      </c>
      <c r="G1604" s="146"/>
      <c r="H1604" s="146"/>
      <c r="J1604" s="147" t="s">
        <v>449</v>
      </c>
      <c r="K1604" s="494">
        <f>SUMIF('4. Orçamento'!$A$6:$A$144,A1604,'4. Orçamento'!$D$6:$D$144)</f>
        <v>1036.44</v>
      </c>
      <c r="L1604" s="168"/>
      <c r="M1604" s="168"/>
      <c r="N1604" s="496"/>
      <c r="O1604" s="493"/>
      <c r="P1604" s="493"/>
      <c r="Q1604" s="491"/>
    </row>
    <row r="1605" spans="1:18" ht="15.75" thickBot="1">
      <c r="A1605" s="171">
        <v>5915321</v>
      </c>
      <c r="B1605" s="148"/>
      <c r="C1605" s="146"/>
      <c r="D1605" s="146"/>
      <c r="E1605" s="146"/>
      <c r="F1605" s="103" t="s">
        <v>471</v>
      </c>
      <c r="G1605" s="103" t="s">
        <v>472</v>
      </c>
      <c r="H1605" s="103" t="s">
        <v>473</v>
      </c>
      <c r="I1605" s="104"/>
      <c r="J1605" s="147"/>
      <c r="K1605" s="494">
        <f>SUMIF('4. Orçamento'!$A$6:$A$144,A1605,'4. Orçamento'!$D$6:$D$144)</f>
        <v>1036.44</v>
      </c>
      <c r="L1605" s="492"/>
      <c r="M1605" s="492"/>
      <c r="N1605" s="496"/>
      <c r="O1605" s="493"/>
      <c r="P1605" s="493"/>
      <c r="Q1605" s="491"/>
    </row>
    <row r="1606" spans="1:18" ht="15.75" thickBot="1">
      <c r="A1606" s="171">
        <v>5915321</v>
      </c>
      <c r="B1606" s="129"/>
      <c r="D1606" s="145" t="s">
        <v>480</v>
      </c>
      <c r="E1606" s="145"/>
      <c r="F1606" s="145"/>
      <c r="G1606" s="145"/>
      <c r="H1606" s="145"/>
      <c r="J1606" s="111"/>
      <c r="K1606" s="178"/>
      <c r="L1606" s="179"/>
      <c r="M1606" s="179"/>
      <c r="N1606" s="179"/>
      <c r="O1606" s="179"/>
      <c r="P1606" s="180"/>
      <c r="R1606" s="177">
        <f>ROUND((SUM(Q1589:Q1605)/K1589),2)</f>
        <v>0.65</v>
      </c>
    </row>
    <row r="1607" spans="1:18" ht="15.75" thickBot="1">
      <c r="A1607" s="171">
        <v>5915321</v>
      </c>
      <c r="B1607" s="125"/>
      <c r="C1607" s="104"/>
      <c r="D1607" s="104"/>
      <c r="E1607" s="104"/>
      <c r="F1607" s="146" t="s">
        <v>481</v>
      </c>
      <c r="G1607" s="146"/>
      <c r="H1607" s="146"/>
      <c r="I1607" s="104"/>
      <c r="J1607" s="134">
        <f>ROUNDUP(J1601,2)</f>
        <v>0.66</v>
      </c>
      <c r="R1607" s="101">
        <f>SUM(Q1589:Q1605)</f>
        <v>674.0807003329021</v>
      </c>
    </row>
    <row r="1608" spans="1:18" ht="15.75" thickBot="1">
      <c r="A1608" s="157"/>
      <c r="B1608" s="157"/>
      <c r="C1608" s="157"/>
      <c r="D1608" s="157"/>
      <c r="E1608" s="157"/>
      <c r="F1608" s="157"/>
      <c r="G1608" s="157"/>
      <c r="H1608" s="157"/>
      <c r="I1608" s="157"/>
      <c r="J1608" s="157"/>
    </row>
    <row r="1609" spans="1:18" ht="23.25" thickBot="1">
      <c r="A1609" s="171"/>
      <c r="B1609" s="106" t="s">
        <v>395</v>
      </c>
      <c r="C1609" s="107"/>
      <c r="D1609" s="107"/>
      <c r="E1609" s="107"/>
      <c r="F1609" s="107"/>
      <c r="G1609" s="107"/>
      <c r="H1609" s="107"/>
      <c r="I1609" s="107"/>
      <c r="J1609" s="108" t="s">
        <v>396</v>
      </c>
    </row>
    <row r="1610" spans="1:18" ht="19.5" thickTop="1" thickBot="1">
      <c r="A1610" s="171"/>
      <c r="B1610" s="109" t="s">
        <v>397</v>
      </c>
      <c r="E1610" s="110" t="s">
        <v>398</v>
      </c>
      <c r="J1610" s="111"/>
    </row>
    <row r="1611" spans="1:18" ht="15.75">
      <c r="A1611" s="171"/>
      <c r="B1611" s="373" t="s">
        <v>400</v>
      </c>
      <c r="C1611" s="159"/>
      <c r="D1611" s="159"/>
      <c r="E1611" s="402">
        <v>45748</v>
      </c>
      <c r="F1611" s="159"/>
      <c r="G1611" s="159"/>
      <c r="H1611" s="374" t="s">
        <v>401</v>
      </c>
      <c r="I1611" s="378">
        <v>64.84</v>
      </c>
      <c r="J1611" s="376" t="s">
        <v>351</v>
      </c>
    </row>
    <row r="1612" spans="1:18" ht="48" thickBot="1">
      <c r="A1612" s="171">
        <v>5502888</v>
      </c>
      <c r="B1612" s="116">
        <v>5502888</v>
      </c>
      <c r="C1612" s="149" t="s">
        <v>364</v>
      </c>
      <c r="D1612" s="149"/>
      <c r="E1612" s="149"/>
      <c r="F1612" s="149"/>
      <c r="G1612" s="149"/>
      <c r="H1612" s="149"/>
      <c r="I1612" s="150" t="s">
        <v>404</v>
      </c>
      <c r="J1612" s="151"/>
    </row>
    <row r="1613" spans="1:18" ht="15.75" thickBot="1">
      <c r="A1613" s="171">
        <v>5502888</v>
      </c>
      <c r="B1613" s="148" t="s">
        <v>405</v>
      </c>
      <c r="C1613" s="146"/>
      <c r="D1613" s="146" t="s">
        <v>212</v>
      </c>
      <c r="E1613" s="146" t="s">
        <v>406</v>
      </c>
      <c r="F1613" s="146"/>
      <c r="G1613" s="146" t="s">
        <v>407</v>
      </c>
      <c r="H1613" s="146"/>
      <c r="J1613" s="117" t="s">
        <v>408</v>
      </c>
      <c r="K1613" s="589" t="s">
        <v>276</v>
      </c>
      <c r="L1613" s="590"/>
      <c r="M1613" s="591"/>
      <c r="N1613" s="592" t="s">
        <v>409</v>
      </c>
      <c r="O1613" s="594" t="s">
        <v>410</v>
      </c>
      <c r="P1613" s="595"/>
      <c r="Q1613" s="598" t="s">
        <v>411</v>
      </c>
    </row>
    <row r="1614" spans="1:18" ht="15.75" thickBot="1">
      <c r="A1614" s="171">
        <v>5502888</v>
      </c>
      <c r="B1614" s="148"/>
      <c r="C1614" s="146"/>
      <c r="D1614" s="146"/>
      <c r="E1614" s="103" t="s">
        <v>412</v>
      </c>
      <c r="F1614" s="103" t="s">
        <v>413</v>
      </c>
      <c r="G1614" s="103" t="s">
        <v>414</v>
      </c>
      <c r="H1614" s="103" t="s">
        <v>415</v>
      </c>
      <c r="I1614" s="104"/>
      <c r="J1614" s="118" t="s">
        <v>416</v>
      </c>
      <c r="K1614" s="172" t="s">
        <v>417</v>
      </c>
      <c r="L1614" s="600" t="s">
        <v>418</v>
      </c>
      <c r="M1614" s="601"/>
      <c r="N1614" s="593"/>
      <c r="O1614" s="596"/>
      <c r="P1614" s="597"/>
      <c r="Q1614" s="599"/>
    </row>
    <row r="1615" spans="1:18">
      <c r="A1615" s="171">
        <v>5502888</v>
      </c>
      <c r="B1615" s="119" t="s">
        <v>854</v>
      </c>
      <c r="C1615" s="120" t="s">
        <v>855</v>
      </c>
      <c r="D1615" s="121">
        <v>3</v>
      </c>
      <c r="E1615" s="122">
        <v>0.95</v>
      </c>
      <c r="F1615" s="122">
        <v>0.05</v>
      </c>
      <c r="G1615" s="123">
        <f>VLOOKUP(B1615,'EQ - COM DES.'!$A$1:$K$538,10,FALSE)</f>
        <v>326.93470000000002</v>
      </c>
      <c r="H1615" s="123">
        <f>VLOOKUP(B1615,'EQ - COM DES.'!$A$1:$K$538,11,FALSE)</f>
        <v>97.6233</v>
      </c>
      <c r="J1615" s="124">
        <f>(D1615*E1615*G1615)+(D1615*F1615*H1615)</f>
        <v>946.40738999999996</v>
      </c>
      <c r="K1615" s="494">
        <f>SUMIF('4. Orçamento'!$A$6:$A$144,A1615,'4. Orçamento'!$D$6:$D$144)</f>
        <v>136.44</v>
      </c>
      <c r="L1615" s="492">
        <f>(D1615*E1615)</f>
        <v>2.8499999999999996</v>
      </c>
      <c r="M1615" s="492">
        <f>(D1615*F1615)</f>
        <v>0.15000000000000002</v>
      </c>
      <c r="N1615" s="496" t="str">
        <f>B1615</f>
        <v>E9672</v>
      </c>
      <c r="O1615" s="493">
        <f>(G1615/$I$1611)</f>
        <v>5.0421761258482416</v>
      </c>
      <c r="P1615" s="493">
        <f>(H1615/$I$1611)</f>
        <v>1.5056030228254162</v>
      </c>
      <c r="Q1615" s="491">
        <f>K1615*((L1615*O1615)+(M1615*P1615))</f>
        <v>1991.4840267057368</v>
      </c>
    </row>
    <row r="1616" spans="1:18">
      <c r="A1616" s="171">
        <v>5502888</v>
      </c>
      <c r="B1616" s="119" t="s">
        <v>856</v>
      </c>
      <c r="C1616" s="120" t="s">
        <v>857</v>
      </c>
      <c r="D1616" s="121">
        <v>1</v>
      </c>
      <c r="E1616" s="122">
        <v>0.78</v>
      </c>
      <c r="F1616" s="122">
        <v>0.22</v>
      </c>
      <c r="G1616" s="123">
        <f>VLOOKUP(B1616,'EQ - COM DES.'!$A$1:$K$538,10,FALSE)</f>
        <v>355.65890000000002</v>
      </c>
      <c r="H1616" s="123">
        <f>VLOOKUP(B1616,'EQ - COM DES.'!$A$1:$K$538,11,FALSE)</f>
        <v>147.3203</v>
      </c>
      <c r="J1616" s="124">
        <f t="shared" ref="J1616:J1620" si="117">(D1616*E1616*G1616)+(D1616*F1616*H1616)</f>
        <v>309.82440800000001</v>
      </c>
      <c r="K1616" s="494">
        <f>SUMIF('4. Orçamento'!$A$6:$A$144,A1616,'4. Orçamento'!$D$6:$D$144)</f>
        <v>136.44</v>
      </c>
      <c r="L1616" s="492">
        <f t="shared" ref="L1616:L1620" si="118">(D1616*E1616)</f>
        <v>0.78</v>
      </c>
      <c r="M1616" s="492">
        <f t="shared" ref="M1616:M1620" si="119">(D1616*F1616)</f>
        <v>0.22</v>
      </c>
      <c r="N1616" s="496" t="str">
        <f t="shared" ref="N1616:N1620" si="120">B1616</f>
        <v>E9117</v>
      </c>
      <c r="O1616" s="493">
        <f t="shared" ref="O1616:P1620" si="121">(G1616/$I$1611)</f>
        <v>5.4851773596545339</v>
      </c>
      <c r="P1616" s="493">
        <f t="shared" si="121"/>
        <v>2.2720589142504628</v>
      </c>
      <c r="Q1616" s="491">
        <f t="shared" ref="Q1616:Q1620" si="122">K1616*((L1616*O1616)+(M1616*P1616))</f>
        <v>651.95006519925971</v>
      </c>
    </row>
    <row r="1617" spans="1:17">
      <c r="A1617" s="171">
        <v>5502888</v>
      </c>
      <c r="B1617" s="119" t="s">
        <v>858</v>
      </c>
      <c r="C1617" s="120" t="s">
        <v>859</v>
      </c>
      <c r="D1617" s="121">
        <v>1</v>
      </c>
      <c r="E1617" s="122">
        <v>1</v>
      </c>
      <c r="F1617" s="122">
        <v>0</v>
      </c>
      <c r="G1617" s="123">
        <f>VLOOKUP(B1617,'EQ - COM DES.'!$A$1:$K$538,10,FALSE)</f>
        <v>45.313899999999997</v>
      </c>
      <c r="H1617" s="123">
        <f>VLOOKUP(B1617,'EQ - COM DES.'!$A$1:$K$538,11,FALSE)</f>
        <v>11.1974</v>
      </c>
      <c r="J1617" s="124">
        <f t="shared" si="117"/>
        <v>45.313899999999997</v>
      </c>
      <c r="K1617" s="494">
        <f>SUMIF('4. Orçamento'!$A$6:$A$144,A1617,'4. Orçamento'!$D$6:$D$144)</f>
        <v>136.44</v>
      </c>
      <c r="L1617" s="492">
        <f t="shared" si="118"/>
        <v>1</v>
      </c>
      <c r="M1617" s="492">
        <f t="shared" si="119"/>
        <v>0</v>
      </c>
      <c r="N1617" s="496" t="str">
        <f t="shared" si="120"/>
        <v>E9646</v>
      </c>
      <c r="O1617" s="493">
        <f t="shared" si="121"/>
        <v>0.69885718692165322</v>
      </c>
      <c r="P1617" s="493">
        <f t="shared" si="121"/>
        <v>0.17269278223318937</v>
      </c>
      <c r="Q1617" s="491">
        <f t="shared" si="122"/>
        <v>95.352074583590365</v>
      </c>
    </row>
    <row r="1618" spans="1:17">
      <c r="A1618" s="171">
        <v>5502888</v>
      </c>
      <c r="B1618" s="119" t="s">
        <v>860</v>
      </c>
      <c r="C1618" s="120" t="s">
        <v>861</v>
      </c>
      <c r="D1618" s="121">
        <v>1</v>
      </c>
      <c r="E1618" s="122">
        <v>1</v>
      </c>
      <c r="F1618" s="122">
        <v>0</v>
      </c>
      <c r="G1618" s="123">
        <f>VLOOKUP(B1618,'EQ - COM DES.'!$A$1:$K$538,10,FALSE)</f>
        <v>27.885899999999999</v>
      </c>
      <c r="H1618" s="123">
        <f>VLOOKUP(B1618,'EQ - COM DES.'!$A$1:$K$538,11,FALSE)</f>
        <v>25.5977</v>
      </c>
      <c r="J1618" s="124">
        <f t="shared" si="117"/>
        <v>27.885899999999999</v>
      </c>
      <c r="K1618" s="494">
        <f>SUMIF('4. Orçamento'!$A$6:$A$144,A1618,'4. Orçamento'!$D$6:$D$144)</f>
        <v>136.44</v>
      </c>
      <c r="L1618" s="492">
        <f t="shared" si="118"/>
        <v>1</v>
      </c>
      <c r="M1618" s="492">
        <f t="shared" si="119"/>
        <v>0</v>
      </c>
      <c r="N1618" s="496" t="str">
        <f t="shared" si="120"/>
        <v>E9527</v>
      </c>
      <c r="O1618" s="493">
        <f t="shared" si="121"/>
        <v>0.43007248611967919</v>
      </c>
      <c r="P1618" s="493">
        <f t="shared" si="121"/>
        <v>0.39478254164096233</v>
      </c>
      <c r="Q1618" s="491">
        <f t="shared" si="122"/>
        <v>58.679090006169027</v>
      </c>
    </row>
    <row r="1619" spans="1:17">
      <c r="A1619" s="171">
        <v>5502888</v>
      </c>
      <c r="B1619" s="119" t="s">
        <v>862</v>
      </c>
      <c r="C1619" s="120" t="s">
        <v>863</v>
      </c>
      <c r="D1619" s="121">
        <v>1</v>
      </c>
      <c r="E1619" s="122">
        <v>1</v>
      </c>
      <c r="F1619" s="122">
        <v>0</v>
      </c>
      <c r="G1619" s="123">
        <f>VLOOKUP(B1619,'EQ - COM DES.'!$A$1:$K$538,10,FALSE)</f>
        <v>456.92590000000001</v>
      </c>
      <c r="H1619" s="123">
        <f>VLOOKUP(B1619,'EQ - COM DES.'!$A$1:$K$538,11,FALSE)</f>
        <v>201.5283</v>
      </c>
      <c r="J1619" s="124">
        <f t="shared" si="117"/>
        <v>456.92590000000001</v>
      </c>
      <c r="K1619" s="494">
        <f>SUMIF('4. Orçamento'!$A$6:$A$144,A1619,'4. Orçamento'!$D$6:$D$144)</f>
        <v>136.44</v>
      </c>
      <c r="L1619" s="492">
        <f t="shared" si="118"/>
        <v>1</v>
      </c>
      <c r="M1619" s="492">
        <f t="shared" si="119"/>
        <v>0</v>
      </c>
      <c r="N1619" s="496" t="str">
        <f t="shared" si="120"/>
        <v>E9574</v>
      </c>
      <c r="O1619" s="493">
        <f t="shared" si="121"/>
        <v>7.0469756323257249</v>
      </c>
      <c r="P1619" s="493">
        <f t="shared" si="121"/>
        <v>3.1080860579888956</v>
      </c>
      <c r="Q1619" s="491">
        <f t="shared" si="122"/>
        <v>961.48935527452193</v>
      </c>
    </row>
    <row r="1620" spans="1:17">
      <c r="A1620" s="171">
        <v>5502888</v>
      </c>
      <c r="B1620" s="119" t="s">
        <v>864</v>
      </c>
      <c r="C1620" s="120" t="s">
        <v>865</v>
      </c>
      <c r="D1620" s="121">
        <v>1</v>
      </c>
      <c r="E1620" s="122">
        <v>0.38</v>
      </c>
      <c r="F1620" s="122">
        <v>0.62</v>
      </c>
      <c r="G1620" s="123">
        <f>VLOOKUP(B1620,'EQ - COM DES.'!$A$1:$K$538,10,FALSE)</f>
        <v>318.3725</v>
      </c>
      <c r="H1620" s="123">
        <f>VLOOKUP(B1620,'EQ - COM DES.'!$A$1:$K$538,11,FALSE)</f>
        <v>125.3062</v>
      </c>
      <c r="J1620" s="124">
        <f t="shared" si="117"/>
        <v>198.67139400000002</v>
      </c>
      <c r="K1620" s="494">
        <f>SUMIF('4. Orçamento'!$A$6:$A$144,A1620,'4. Orçamento'!$D$6:$D$144)</f>
        <v>136.44</v>
      </c>
      <c r="L1620" s="492">
        <f t="shared" si="118"/>
        <v>0.38</v>
      </c>
      <c r="M1620" s="492">
        <f t="shared" si="119"/>
        <v>0.62</v>
      </c>
      <c r="N1620" s="496" t="str">
        <f t="shared" si="120"/>
        <v>E9540</v>
      </c>
      <c r="O1620" s="493">
        <f t="shared" si="121"/>
        <v>4.9101249228871069</v>
      </c>
      <c r="P1620" s="493">
        <f t="shared" si="121"/>
        <v>1.9325447254780999</v>
      </c>
      <c r="Q1620" s="491">
        <f t="shared" si="122"/>
        <v>418.0555983553362</v>
      </c>
    </row>
    <row r="1621" spans="1:17" ht="15.75" thickBot="1">
      <c r="A1621" s="171">
        <v>5502888</v>
      </c>
      <c r="B1621" s="125"/>
      <c r="C1621" s="104"/>
      <c r="D1621" s="104"/>
      <c r="E1621" s="104"/>
      <c r="F1621" s="104"/>
      <c r="G1621" s="104"/>
      <c r="H1621" s="105" t="s">
        <v>433</v>
      </c>
      <c r="I1621" s="104"/>
      <c r="J1621" s="126">
        <f>SUM(J1615:J1620)</f>
        <v>1985.028892</v>
      </c>
      <c r="K1621" s="494">
        <f>SUMIF('4. Orçamento'!$A$6:$A$144,A1621,'4. Orçamento'!$D$6:$D$144)</f>
        <v>136.44</v>
      </c>
      <c r="L1621" s="492"/>
      <c r="M1621" s="492"/>
      <c r="N1621" s="496"/>
      <c r="O1621" s="493"/>
      <c r="P1621" s="493"/>
      <c r="Q1621" s="491"/>
    </row>
    <row r="1622" spans="1:17" ht="15.75" thickBot="1">
      <c r="A1622" s="171">
        <v>5502888</v>
      </c>
      <c r="B1622" s="127" t="s">
        <v>435</v>
      </c>
      <c r="C1622" s="104"/>
      <c r="D1622" s="103" t="s">
        <v>212</v>
      </c>
      <c r="E1622" s="103" t="s">
        <v>436</v>
      </c>
      <c r="F1622" s="104"/>
      <c r="G1622" s="103" t="s">
        <v>407</v>
      </c>
      <c r="H1622" s="146" t="s">
        <v>437</v>
      </c>
      <c r="I1622" s="146"/>
      <c r="J1622" s="147"/>
      <c r="K1622" s="494">
        <f>SUMIF('4. Orçamento'!$A$6:$A$144,A1622,'4. Orçamento'!$D$6:$D$144)</f>
        <v>136.44</v>
      </c>
      <c r="L1622" s="492"/>
      <c r="M1622" s="492"/>
      <c r="N1622" s="496"/>
      <c r="O1622" s="493"/>
      <c r="P1622" s="493"/>
      <c r="Q1622" s="491"/>
    </row>
    <row r="1623" spans="1:17">
      <c r="A1623" s="171">
        <v>5502888</v>
      </c>
      <c r="B1623" s="119" t="s">
        <v>866</v>
      </c>
      <c r="C1623" s="120" t="s">
        <v>867</v>
      </c>
      <c r="D1623" s="121">
        <v>2</v>
      </c>
      <c r="E1623" s="128" t="s">
        <v>222</v>
      </c>
      <c r="G1623" s="123">
        <f>VLOOKUP(B1623,'MO - COM DES.'!$A$1:$G$106,6,FALSE)</f>
        <v>32.147300000000001</v>
      </c>
      <c r="J1623" s="124">
        <f>D1623*G1623</f>
        <v>64.294600000000003</v>
      </c>
      <c r="K1623" s="494">
        <f>SUMIF('4. Orçamento'!$A$6:$A$144,A1623,'4. Orçamento'!$D$6:$D$144)</f>
        <v>136.44</v>
      </c>
      <c r="L1623" s="492">
        <f>D1623</f>
        <v>2</v>
      </c>
      <c r="M1623" s="492"/>
      <c r="N1623" s="496" t="str">
        <f>B1623</f>
        <v>P9892</v>
      </c>
      <c r="O1623" s="493">
        <f>(G1623/$I$1611)</f>
        <v>0.49579426280074029</v>
      </c>
      <c r="P1623" s="493"/>
      <c r="Q1623" s="491">
        <f>K1623*((L1623*O1623)+(M1623*P1623))</f>
        <v>135.29233843306602</v>
      </c>
    </row>
    <row r="1624" spans="1:17">
      <c r="A1624" s="171">
        <v>5502888</v>
      </c>
      <c r="B1624" s="119" t="s">
        <v>868</v>
      </c>
      <c r="C1624" s="120" t="s">
        <v>869</v>
      </c>
      <c r="D1624" s="121">
        <v>1</v>
      </c>
      <c r="E1624" s="128" t="s">
        <v>222</v>
      </c>
      <c r="G1624" s="123">
        <f>VLOOKUP(B1624,'MO - COM DES.'!$A$1:$G$106,6,FALSE)</f>
        <v>36.639499999999998</v>
      </c>
      <c r="J1624" s="124">
        <f>D1624*G1624</f>
        <v>36.639499999999998</v>
      </c>
      <c r="K1624" s="494">
        <f>SUMIF('4. Orçamento'!$A$6:$A$144,A1624,'4. Orçamento'!$D$6:$D$144)</f>
        <v>136.44</v>
      </c>
      <c r="L1624" s="492">
        <f>D1624</f>
        <v>1</v>
      </c>
      <c r="M1624" s="492"/>
      <c r="N1624" s="496" t="str">
        <f>B1624</f>
        <v>P9852</v>
      </c>
      <c r="O1624" s="493">
        <f>(G1624/$I$1611)</f>
        <v>0.56507557063541014</v>
      </c>
      <c r="P1624" s="493"/>
      <c r="Q1624" s="491">
        <f>K1624*((L1624*O1624)+(M1624*P1624))</f>
        <v>77.098910857495355</v>
      </c>
    </row>
    <row r="1625" spans="1:17">
      <c r="A1625" s="171">
        <v>5502888</v>
      </c>
      <c r="B1625" s="129"/>
      <c r="D1625" s="145" t="s">
        <v>440</v>
      </c>
      <c r="E1625" s="145"/>
      <c r="F1625" s="145"/>
      <c r="G1625" s="145"/>
      <c r="H1625" s="145"/>
      <c r="J1625" s="124">
        <f>J1623+J1624</f>
        <v>100.9341</v>
      </c>
      <c r="K1625" s="494">
        <f>SUMIF('4. Orçamento'!$A$6:$A$144,A1625,'4. Orçamento'!$D$6:$D$144)</f>
        <v>136.44</v>
      </c>
      <c r="L1625" s="492"/>
      <c r="M1625" s="492"/>
      <c r="N1625" s="496"/>
      <c r="O1625" s="493"/>
      <c r="P1625" s="493"/>
      <c r="Q1625" s="491"/>
    </row>
    <row r="1626" spans="1:17" ht="15.75" thickBot="1">
      <c r="A1626" s="171">
        <v>5502888</v>
      </c>
      <c r="B1626" s="125"/>
      <c r="C1626" s="104"/>
      <c r="D1626" s="146" t="s">
        <v>442</v>
      </c>
      <c r="E1626" s="146"/>
      <c r="F1626" s="146"/>
      <c r="G1626" s="146"/>
      <c r="H1626" s="146"/>
      <c r="I1626" s="104"/>
      <c r="J1626" s="130">
        <f>J1621+J1625</f>
        <v>2085.9629920000002</v>
      </c>
      <c r="K1626" s="494">
        <f>SUMIF('4. Orçamento'!$A$6:$A$144,A1626,'4. Orçamento'!$D$6:$D$144)</f>
        <v>136.44</v>
      </c>
      <c r="L1626" s="492"/>
      <c r="M1626" s="492"/>
      <c r="N1626" s="496"/>
      <c r="O1626" s="493"/>
      <c r="P1626" s="493"/>
      <c r="Q1626" s="491"/>
    </row>
    <row r="1627" spans="1:17">
      <c r="A1627" s="171">
        <v>5502888</v>
      </c>
      <c r="B1627" s="129"/>
      <c r="D1627" s="145" t="s">
        <v>444</v>
      </c>
      <c r="E1627" s="145"/>
      <c r="F1627" s="145"/>
      <c r="G1627" s="145"/>
      <c r="H1627" s="145"/>
      <c r="J1627" s="131">
        <f>J1626/I1611</f>
        <v>32.170928315854411</v>
      </c>
      <c r="K1627" s="494">
        <f>SUMIF('4. Orçamento'!$A$6:$A$144,A1627,'4. Orçamento'!$D$6:$D$144)</f>
        <v>136.44</v>
      </c>
      <c r="L1627" s="492"/>
      <c r="M1627" s="492"/>
      <c r="N1627" s="496"/>
      <c r="O1627" s="493"/>
      <c r="P1627" s="493"/>
      <c r="Q1627" s="491"/>
    </row>
    <row r="1628" spans="1:17">
      <c r="A1628" s="171">
        <v>5502888</v>
      </c>
      <c r="B1628" s="129"/>
      <c r="H1628" s="132" t="s">
        <v>445</v>
      </c>
      <c r="J1628" s="133">
        <v>0.17710000000000001</v>
      </c>
      <c r="K1628" s="494">
        <f>SUMIF('4. Orçamento'!$A$6:$A$144,A1628,'4. Orçamento'!$D$6:$D$144)</f>
        <v>136.44</v>
      </c>
      <c r="L1628" s="492"/>
      <c r="M1628" s="492"/>
      <c r="N1628" s="496"/>
      <c r="O1628" s="493"/>
      <c r="P1628" s="493"/>
      <c r="Q1628" s="491"/>
    </row>
    <row r="1629" spans="1:17" ht="15.75" thickBot="1">
      <c r="A1629" s="171">
        <v>5502888</v>
      </c>
      <c r="B1629" s="125"/>
      <c r="C1629" s="104"/>
      <c r="D1629" s="104"/>
      <c r="E1629" s="104"/>
      <c r="F1629" s="104"/>
      <c r="G1629" s="104"/>
      <c r="H1629" s="105" t="s">
        <v>446</v>
      </c>
      <c r="I1629" s="104"/>
      <c r="J1629" s="130" t="s">
        <v>377</v>
      </c>
      <c r="K1629" s="494">
        <f>SUMIF('4. Orçamento'!$A$6:$A$144,A1629,'4. Orçamento'!$D$6:$D$144)</f>
        <v>136.44</v>
      </c>
      <c r="L1629" s="492"/>
      <c r="M1629" s="492"/>
      <c r="N1629" s="496"/>
      <c r="O1629" s="493"/>
      <c r="P1629" s="493"/>
      <c r="Q1629" s="491"/>
    </row>
    <row r="1630" spans="1:17" ht="15.75" thickBot="1">
      <c r="A1630" s="171">
        <v>5502888</v>
      </c>
      <c r="B1630" s="127" t="s">
        <v>447</v>
      </c>
      <c r="C1630" s="104"/>
      <c r="D1630" s="103" t="s">
        <v>212</v>
      </c>
      <c r="E1630" s="103" t="s">
        <v>436</v>
      </c>
      <c r="F1630" s="104"/>
      <c r="G1630" s="103" t="s">
        <v>448</v>
      </c>
      <c r="H1630" s="146" t="s">
        <v>449</v>
      </c>
      <c r="I1630" s="146"/>
      <c r="J1630" s="147"/>
      <c r="K1630" s="494">
        <f>SUMIF('4. Orçamento'!$A$6:$A$144,A1630,'4. Orçamento'!$D$6:$D$144)</f>
        <v>136.44</v>
      </c>
      <c r="L1630" s="492"/>
      <c r="M1630" s="492"/>
      <c r="N1630" s="496"/>
      <c r="O1630" s="493"/>
      <c r="P1630" s="493"/>
      <c r="Q1630" s="491"/>
    </row>
    <row r="1631" spans="1:17">
      <c r="A1631" s="171">
        <v>5502888</v>
      </c>
      <c r="B1631" s="119" t="s">
        <v>870</v>
      </c>
      <c r="C1631" s="120" t="s">
        <v>871</v>
      </c>
      <c r="D1631" s="121">
        <v>3.4000000000000002E-4</v>
      </c>
      <c r="E1631" s="128" t="s">
        <v>335</v>
      </c>
      <c r="G1631" s="123">
        <f>VLOOKUP(B1631,MATERIAL!$A$1:$D$1678,4,FALSE)</f>
        <v>721.37710000000004</v>
      </c>
      <c r="J1631" s="124">
        <f>D1631*G1631</f>
        <v>0.24526821400000004</v>
      </c>
      <c r="K1631" s="494">
        <f>SUMIF('4. Orçamento'!$A$6:$A$144,A1631,'4. Orçamento'!$D$6:$D$144)</f>
        <v>136.44</v>
      </c>
      <c r="L1631" s="492">
        <f t="shared" ref="L1631:L1640" si="123">D1631</f>
        <v>3.4000000000000002E-4</v>
      </c>
      <c r="M1631" s="492"/>
      <c r="N1631" s="496" t="str">
        <f t="shared" ref="N1631:N1640" si="124">B1631</f>
        <v>M2062</v>
      </c>
      <c r="O1631" s="493">
        <f>G1631</f>
        <v>721.37710000000004</v>
      </c>
      <c r="P1631" s="493"/>
      <c r="Q1631" s="491">
        <f>K1631*((L1631*O1631)+(M1631*P1631))</f>
        <v>33.464395118160006</v>
      </c>
    </row>
    <row r="1632" spans="1:17">
      <c r="A1632" s="171">
        <v>5502888</v>
      </c>
      <c r="B1632" s="119" t="s">
        <v>872</v>
      </c>
      <c r="C1632" s="120" t="s">
        <v>873</v>
      </c>
      <c r="D1632" s="121">
        <v>0.56232000000000004</v>
      </c>
      <c r="E1632" s="128" t="s">
        <v>454</v>
      </c>
      <c r="G1632" s="123">
        <f>VLOOKUP(B1632,MATERIAL!$A$1:$D$1678,4,FALSE)</f>
        <v>15.3146</v>
      </c>
      <c r="J1632" s="124">
        <f t="shared" ref="J1632:J1640" si="125">D1632*G1632</f>
        <v>8.6117058720000017</v>
      </c>
      <c r="K1632" s="494">
        <f>SUMIF('4. Orçamento'!$A$6:$A$144,A1632,'4. Orçamento'!$D$6:$D$144)</f>
        <v>136.44</v>
      </c>
      <c r="L1632" s="492">
        <f t="shared" si="123"/>
        <v>0.56232000000000004</v>
      </c>
      <c r="M1632" s="492"/>
      <c r="N1632" s="496" t="str">
        <f t="shared" si="124"/>
        <v>M2042</v>
      </c>
      <c r="O1632" s="493">
        <f>G1632</f>
        <v>15.3146</v>
      </c>
      <c r="P1632" s="493"/>
      <c r="Q1632" s="491">
        <f>K1632*((L1632*O1632)+(M1632*P1632))</f>
        <v>1174.9811491756802</v>
      </c>
    </row>
    <row r="1633" spans="1:17">
      <c r="A1633" s="171">
        <v>5502888</v>
      </c>
      <c r="B1633" s="119" t="s">
        <v>874</v>
      </c>
      <c r="C1633" s="120" t="s">
        <v>875</v>
      </c>
      <c r="D1633" s="121">
        <v>1.6000000000000001E-4</v>
      </c>
      <c r="E1633" s="128" t="s">
        <v>335</v>
      </c>
      <c r="G1633" s="123">
        <f>VLOOKUP(B1633,MATERIAL!$A$1:$D$1678,4,FALSE)</f>
        <v>2189.0677000000001</v>
      </c>
      <c r="J1633" s="124">
        <f t="shared" si="125"/>
        <v>0.35025083200000001</v>
      </c>
      <c r="K1633" s="494">
        <f>SUMIF('4. Orçamento'!$A$6:$A$144,A1633,'4. Orçamento'!$D$6:$D$144)</f>
        <v>136.44</v>
      </c>
      <c r="L1633" s="492">
        <f t="shared" si="123"/>
        <v>1.6000000000000001E-4</v>
      </c>
      <c r="M1633" s="492"/>
      <c r="N1633" s="496" t="str">
        <f t="shared" si="124"/>
        <v>M2065</v>
      </c>
      <c r="O1633" s="493">
        <f>G1633</f>
        <v>2189.0677000000001</v>
      </c>
      <c r="P1633" s="493"/>
      <c r="Q1633" s="491">
        <f>K1633*((L1633*O1633)+(M1633*P1633))</f>
        <v>47.788223518080002</v>
      </c>
    </row>
    <row r="1634" spans="1:17">
      <c r="A1634" s="171">
        <v>5502888</v>
      </c>
      <c r="B1634" s="119" t="s">
        <v>876</v>
      </c>
      <c r="C1634" s="120" t="s">
        <v>877</v>
      </c>
      <c r="D1634" s="121">
        <v>2.5000000000000001E-4</v>
      </c>
      <c r="E1634" s="128" t="s">
        <v>335</v>
      </c>
      <c r="G1634" s="123">
        <f>VLOOKUP(B1634,MATERIAL!$A$1:$D$1678,4,FALSE)</f>
        <v>350.4006</v>
      </c>
      <c r="J1634" s="124">
        <f t="shared" si="125"/>
        <v>8.7600150000000002E-2</v>
      </c>
      <c r="K1634" s="494">
        <f>SUMIF('4. Orçamento'!$A$6:$A$144,A1634,'4. Orçamento'!$D$6:$D$144)</f>
        <v>136.44</v>
      </c>
      <c r="L1634" s="492">
        <f t="shared" si="123"/>
        <v>2.5000000000000001E-4</v>
      </c>
      <c r="M1634" s="492"/>
      <c r="N1634" s="496" t="str">
        <f t="shared" si="124"/>
        <v>M2066</v>
      </c>
      <c r="O1634" s="493">
        <f>G1634</f>
        <v>350.4006</v>
      </c>
      <c r="P1634" s="493"/>
      <c r="Q1634" s="491">
        <f>K1634*((L1634*O1634)+(M1634*P1634))</f>
        <v>11.952164465999999</v>
      </c>
    </row>
    <row r="1635" spans="1:17">
      <c r="A1635" s="171">
        <v>5502888</v>
      </c>
      <c r="B1635" s="119" t="s">
        <v>878</v>
      </c>
      <c r="C1635" s="120" t="s">
        <v>879</v>
      </c>
      <c r="D1635" s="121">
        <v>0.04</v>
      </c>
      <c r="E1635" s="128" t="s">
        <v>335</v>
      </c>
      <c r="G1635" s="123">
        <f>VLOOKUP(B1635,MATERIAL!$A$1:$D$1678,4,FALSE)</f>
        <v>16.802700000000002</v>
      </c>
      <c r="J1635" s="124">
        <f t="shared" si="125"/>
        <v>0.67210800000000004</v>
      </c>
      <c r="K1635" s="494">
        <f>SUMIF('4. Orçamento'!$A$6:$A$144,A1635,'4. Orçamento'!$D$6:$D$144)</f>
        <v>136.44</v>
      </c>
      <c r="L1635" s="492">
        <f t="shared" si="123"/>
        <v>0.04</v>
      </c>
      <c r="M1635" s="492"/>
      <c r="N1635" s="496" t="str">
        <f t="shared" si="124"/>
        <v>M2144</v>
      </c>
      <c r="O1635" s="493">
        <f>G1635</f>
        <v>16.802700000000002</v>
      </c>
      <c r="P1635" s="493"/>
      <c r="Q1635" s="491">
        <f>K1635*((L1635*O1635)+(M1635*P1635))</f>
        <v>91.702415520000002</v>
      </c>
    </row>
    <row r="1636" spans="1:17">
      <c r="A1636" s="171">
        <v>5502888</v>
      </c>
      <c r="B1636" s="119" t="s">
        <v>880</v>
      </c>
      <c r="C1636" s="120" t="s">
        <v>881</v>
      </c>
      <c r="D1636" s="121">
        <v>0.15714</v>
      </c>
      <c r="E1636" s="128" t="s">
        <v>335</v>
      </c>
      <c r="G1636" s="123">
        <f>VLOOKUP(B1636,MATERIAL!$A$1:$D$1678,4,FALSE)</f>
        <v>15.9093</v>
      </c>
      <c r="J1636" s="124">
        <f t="shared" si="125"/>
        <v>2.4999874019999999</v>
      </c>
      <c r="K1636" s="494">
        <f>SUMIF('4. Orçamento'!$A$6:$A$144,A1636,'4. Orçamento'!$D$6:$D$144)</f>
        <v>136.44</v>
      </c>
      <c r="L1636" s="492">
        <f t="shared" si="123"/>
        <v>0.15714</v>
      </c>
      <c r="M1636" s="492"/>
      <c r="N1636" s="496" t="str">
        <f t="shared" si="124"/>
        <v>M2141</v>
      </c>
      <c r="O1636" s="493">
        <f t="shared" ref="O1636:O1640" si="126">G1636</f>
        <v>15.9093</v>
      </c>
      <c r="P1636" s="493"/>
      <c r="Q1636" s="491">
        <f t="shared" ref="Q1636:Q1640" si="127">K1636*((L1636*O1636)+(M1636*P1636))</f>
        <v>341.09828112887999</v>
      </c>
    </row>
    <row r="1637" spans="1:17">
      <c r="A1637" s="171">
        <v>5502888</v>
      </c>
      <c r="B1637" s="119" t="s">
        <v>882</v>
      </c>
      <c r="C1637" s="120" t="s">
        <v>883</v>
      </c>
      <c r="D1637" s="121">
        <v>1.5709999999999998E-2</v>
      </c>
      <c r="E1637" s="128" t="s">
        <v>335</v>
      </c>
      <c r="G1637" s="123">
        <f>VLOOKUP(B1637,MATERIAL!$A$1:$D$1678,4,FALSE)</f>
        <v>28.736000000000001</v>
      </c>
      <c r="J1637" s="124">
        <f t="shared" si="125"/>
        <v>0.45144255999999994</v>
      </c>
      <c r="K1637" s="494">
        <f>SUMIF('4. Orçamento'!$A$6:$A$144,A1637,'4. Orçamento'!$D$6:$D$144)</f>
        <v>136.44</v>
      </c>
      <c r="L1637" s="492">
        <f t="shared" si="123"/>
        <v>1.5709999999999998E-2</v>
      </c>
      <c r="M1637" s="492"/>
      <c r="N1637" s="496" t="str">
        <f t="shared" si="124"/>
        <v>M2143</v>
      </c>
      <c r="O1637" s="493">
        <f t="shared" si="126"/>
        <v>28.736000000000001</v>
      </c>
      <c r="P1637" s="493"/>
      <c r="Q1637" s="491">
        <f t="shared" si="127"/>
        <v>61.594822886399989</v>
      </c>
    </row>
    <row r="1638" spans="1:17">
      <c r="A1638" s="171">
        <v>5502888</v>
      </c>
      <c r="B1638" s="119" t="s">
        <v>884</v>
      </c>
      <c r="C1638" s="120" t="s">
        <v>885</v>
      </c>
      <c r="D1638" s="121">
        <v>1.4300000000000001E-3</v>
      </c>
      <c r="E1638" s="128" t="s">
        <v>335</v>
      </c>
      <c r="G1638" s="123">
        <f>VLOOKUP(B1638,MATERIAL!$A$1:$D$1678,4,FALSE)</f>
        <v>220.64670000000001</v>
      </c>
      <c r="J1638" s="124">
        <f t="shared" si="125"/>
        <v>0.31552478100000003</v>
      </c>
      <c r="K1638" s="494">
        <f>SUMIF('4. Orçamento'!$A$6:$A$144,A1638,'4. Orçamento'!$D$6:$D$144)</f>
        <v>136.44</v>
      </c>
      <c r="L1638" s="492">
        <f t="shared" si="123"/>
        <v>1.4300000000000001E-3</v>
      </c>
      <c r="M1638" s="492"/>
      <c r="N1638" s="496" t="str">
        <f t="shared" si="124"/>
        <v>M2146</v>
      </c>
      <c r="O1638" s="493">
        <f t="shared" si="126"/>
        <v>220.64670000000001</v>
      </c>
      <c r="P1638" s="493"/>
      <c r="Q1638" s="491">
        <f t="shared" si="127"/>
        <v>43.050201119640001</v>
      </c>
    </row>
    <row r="1639" spans="1:17">
      <c r="A1639" s="171">
        <v>5502888</v>
      </c>
      <c r="B1639" s="119" t="s">
        <v>886</v>
      </c>
      <c r="C1639" s="120" t="s">
        <v>887</v>
      </c>
      <c r="D1639" s="121">
        <v>1.2999999999999999E-4</v>
      </c>
      <c r="E1639" s="128" t="s">
        <v>335</v>
      </c>
      <c r="G1639" s="123">
        <f>VLOOKUP(B1639,MATERIAL!$A$1:$D$1678,4,FALSE)</f>
        <v>1121.0527999999999</v>
      </c>
      <c r="J1639" s="124">
        <f t="shared" si="125"/>
        <v>0.14573686399999997</v>
      </c>
      <c r="K1639" s="494">
        <f>SUMIF('4. Orçamento'!$A$6:$A$144,A1639,'4. Orçamento'!$D$6:$D$144)</f>
        <v>136.44</v>
      </c>
      <c r="L1639" s="492">
        <f t="shared" si="123"/>
        <v>1.2999999999999999E-4</v>
      </c>
      <c r="M1639" s="492"/>
      <c r="N1639" s="496" t="str">
        <f t="shared" si="124"/>
        <v>M2067</v>
      </c>
      <c r="O1639" s="493">
        <f t="shared" si="126"/>
        <v>1121.0527999999999</v>
      </c>
      <c r="P1639" s="493"/>
      <c r="Q1639" s="491">
        <f t="shared" si="127"/>
        <v>19.884337724159995</v>
      </c>
    </row>
    <row r="1640" spans="1:17">
      <c r="A1640" s="171">
        <v>5502888</v>
      </c>
      <c r="B1640" s="119" t="s">
        <v>888</v>
      </c>
      <c r="C1640" s="120" t="s">
        <v>889</v>
      </c>
      <c r="D1640" s="121">
        <v>3.3300000000000001E-3</v>
      </c>
      <c r="E1640" s="128" t="s">
        <v>335</v>
      </c>
      <c r="G1640" s="123">
        <f>VLOOKUP(B1640,MATERIAL!$A$1:$D$1678,4,FALSE)</f>
        <v>1164.8451</v>
      </c>
      <c r="J1640" s="124">
        <f t="shared" si="125"/>
        <v>3.8789341830000001</v>
      </c>
      <c r="K1640" s="494">
        <f>SUMIF('4. Orçamento'!$A$6:$A$144,A1640,'4. Orçamento'!$D$6:$D$144)</f>
        <v>136.44</v>
      </c>
      <c r="L1640" s="492">
        <f t="shared" si="123"/>
        <v>3.3300000000000001E-3</v>
      </c>
      <c r="M1640" s="492"/>
      <c r="N1640" s="496" t="str">
        <f t="shared" si="124"/>
        <v>M2145</v>
      </c>
      <c r="O1640" s="493">
        <f t="shared" si="126"/>
        <v>1164.8451</v>
      </c>
      <c r="P1640" s="493"/>
      <c r="Q1640" s="491">
        <f t="shared" si="127"/>
        <v>529.24177992852003</v>
      </c>
    </row>
    <row r="1641" spans="1:17" ht="15.75" thickBot="1">
      <c r="A1641" s="171">
        <v>5502888</v>
      </c>
      <c r="B1641" s="125"/>
      <c r="C1641" s="104"/>
      <c r="D1641" s="146" t="s">
        <v>459</v>
      </c>
      <c r="E1641" s="146"/>
      <c r="F1641" s="146"/>
      <c r="G1641" s="146"/>
      <c r="H1641" s="146"/>
      <c r="I1641" s="104"/>
      <c r="J1641" s="126">
        <f>SUM(J1631:J1640)</f>
        <v>17.258558858000001</v>
      </c>
      <c r="K1641" s="494">
        <f>SUMIF('4. Orçamento'!$A$6:$A$144,A1641,'4. Orçamento'!$D$6:$D$144)</f>
        <v>136.44</v>
      </c>
      <c r="L1641" s="492"/>
      <c r="M1641" s="492"/>
      <c r="N1641" s="496"/>
      <c r="O1641" s="493"/>
      <c r="P1641" s="493"/>
      <c r="Q1641" s="491"/>
    </row>
    <row r="1642" spans="1:17" ht="15.75" thickBot="1">
      <c r="A1642" s="171">
        <v>5502888</v>
      </c>
      <c r="B1642" s="127" t="s">
        <v>460</v>
      </c>
      <c r="C1642" s="104"/>
      <c r="D1642" s="103" t="s">
        <v>212</v>
      </c>
      <c r="E1642" s="103" t="s">
        <v>436</v>
      </c>
      <c r="F1642" s="104"/>
      <c r="G1642" s="103" t="s">
        <v>449</v>
      </c>
      <c r="H1642" s="146" t="s">
        <v>449</v>
      </c>
      <c r="I1642" s="146"/>
      <c r="J1642" s="147"/>
      <c r="K1642" s="494">
        <f>SUMIF('4. Orçamento'!$A$6:$A$144,A1642,'4. Orçamento'!$D$6:$D$144)</f>
        <v>136.44</v>
      </c>
      <c r="L1642" s="492"/>
      <c r="M1642" s="492"/>
      <c r="N1642" s="496"/>
      <c r="O1642" s="493"/>
      <c r="P1642" s="493"/>
      <c r="Q1642" s="491"/>
    </row>
    <row r="1643" spans="1:17" ht="15.75" thickBot="1">
      <c r="A1643" s="171">
        <v>5502888</v>
      </c>
      <c r="B1643" s="125"/>
      <c r="C1643" s="104"/>
      <c r="D1643" s="146" t="s">
        <v>461</v>
      </c>
      <c r="E1643" s="146"/>
      <c r="F1643" s="146"/>
      <c r="G1643" s="146"/>
      <c r="H1643" s="146"/>
      <c r="I1643" s="104"/>
      <c r="J1643" s="126"/>
      <c r="K1643" s="494">
        <f>SUMIF('4. Orçamento'!$A$6:$A$144,A1643,'4. Orçamento'!$D$6:$D$144)</f>
        <v>136.44</v>
      </c>
      <c r="L1643" s="492"/>
      <c r="M1643" s="492"/>
      <c r="N1643" s="496"/>
      <c r="O1643" s="493"/>
      <c r="P1643" s="493"/>
      <c r="Q1643" s="491"/>
    </row>
    <row r="1644" spans="1:17" ht="15.75" thickBot="1">
      <c r="A1644" s="171">
        <v>5502888</v>
      </c>
      <c r="B1644" s="125"/>
      <c r="C1644" s="104"/>
      <c r="D1644" s="104"/>
      <c r="E1644" s="104"/>
      <c r="F1644" s="104"/>
      <c r="G1644" s="104"/>
      <c r="H1644" s="105" t="s">
        <v>462</v>
      </c>
      <c r="I1644" s="104"/>
      <c r="J1644" s="130">
        <f>J1627+J1628+J1641</f>
        <v>49.606587173854415</v>
      </c>
      <c r="K1644" s="494">
        <f>SUMIF('4. Orçamento'!$A$6:$A$144,A1644,'4. Orçamento'!$D$6:$D$144)</f>
        <v>136.44</v>
      </c>
      <c r="L1644" s="492"/>
      <c r="M1644" s="492"/>
      <c r="N1644" s="496"/>
      <c r="O1644" s="493"/>
      <c r="P1644" s="493"/>
      <c r="Q1644" s="491"/>
    </row>
    <row r="1645" spans="1:17" ht="15.75" thickBot="1">
      <c r="A1645" s="171">
        <v>5502888</v>
      </c>
      <c r="B1645" s="127" t="s">
        <v>463</v>
      </c>
      <c r="C1645" s="104"/>
      <c r="D1645" s="103" t="s">
        <v>464</v>
      </c>
      <c r="E1645" s="103" t="s">
        <v>212</v>
      </c>
      <c r="F1645" s="103" t="s">
        <v>436</v>
      </c>
      <c r="G1645" s="104"/>
      <c r="H1645" s="103" t="s">
        <v>449</v>
      </c>
      <c r="I1645" s="146" t="s">
        <v>449</v>
      </c>
      <c r="J1645" s="147"/>
      <c r="K1645" s="494">
        <f>SUMIF('4. Orçamento'!$A$6:$A$144,A1645,'4. Orçamento'!$D$6:$D$144)</f>
        <v>136.44</v>
      </c>
      <c r="L1645" s="492"/>
      <c r="M1645" s="492"/>
      <c r="N1645" s="496"/>
      <c r="O1645" s="493"/>
      <c r="P1645" s="493"/>
      <c r="Q1645" s="491"/>
    </row>
    <row r="1646" spans="1:17" ht="15.75" thickBot="1">
      <c r="A1646" s="171">
        <v>5502888</v>
      </c>
      <c r="B1646" s="125"/>
      <c r="C1646" s="104"/>
      <c r="D1646" s="146" t="s">
        <v>468</v>
      </c>
      <c r="E1646" s="146"/>
      <c r="F1646" s="146"/>
      <c r="G1646" s="146"/>
      <c r="H1646" s="146"/>
      <c r="I1646" s="104"/>
      <c r="J1646" s="130"/>
      <c r="K1646" s="494">
        <f>SUMIF('4. Orçamento'!$A$6:$A$144,A1646,'4. Orçamento'!$D$6:$D$144)</f>
        <v>136.44</v>
      </c>
      <c r="L1646" s="492"/>
      <c r="M1646" s="492"/>
      <c r="N1646" s="496"/>
      <c r="O1646" s="493"/>
      <c r="P1646" s="493"/>
      <c r="Q1646" s="491"/>
    </row>
    <row r="1647" spans="1:17" ht="15.75" thickBot="1">
      <c r="A1647" s="171">
        <v>5502888</v>
      </c>
      <c r="B1647" s="148" t="s">
        <v>469</v>
      </c>
      <c r="C1647" s="146"/>
      <c r="D1647" s="146" t="s">
        <v>212</v>
      </c>
      <c r="E1647" s="146" t="s">
        <v>436</v>
      </c>
      <c r="F1647" s="146" t="s">
        <v>470</v>
      </c>
      <c r="G1647" s="146"/>
      <c r="H1647" s="146"/>
      <c r="J1647" s="147" t="s">
        <v>449</v>
      </c>
      <c r="K1647" s="494">
        <f>SUMIF('4. Orçamento'!$A$6:$A$144,A1647,'4. Orçamento'!$D$6:$D$144)</f>
        <v>136.44</v>
      </c>
      <c r="L1647" s="492"/>
      <c r="M1647" s="492"/>
      <c r="N1647" s="496"/>
      <c r="O1647" s="493"/>
      <c r="P1647" s="493"/>
      <c r="Q1647" s="491"/>
    </row>
    <row r="1648" spans="1:17" ht="15.75" thickBot="1">
      <c r="A1648" s="171">
        <v>5502888</v>
      </c>
      <c r="B1648" s="148"/>
      <c r="C1648" s="146"/>
      <c r="D1648" s="146"/>
      <c r="E1648" s="146"/>
      <c r="F1648" s="103" t="s">
        <v>471</v>
      </c>
      <c r="G1648" s="103" t="s">
        <v>472</v>
      </c>
      <c r="H1648" s="103" t="s">
        <v>473</v>
      </c>
      <c r="I1648" s="104"/>
      <c r="J1648" s="147"/>
      <c r="K1648" s="494">
        <f>SUMIF('4. Orçamento'!$A$6:$A$144,A1648,'4. Orçamento'!$D$6:$D$144)</f>
        <v>136.44</v>
      </c>
      <c r="L1648" s="492"/>
      <c r="M1648" s="492"/>
      <c r="N1648" s="496"/>
      <c r="O1648" s="493"/>
      <c r="P1648" s="493"/>
      <c r="Q1648" s="491"/>
    </row>
    <row r="1649" spans="1:18">
      <c r="A1649" s="171">
        <v>5502888</v>
      </c>
      <c r="B1649" s="129"/>
      <c r="D1649" s="145" t="s">
        <v>480</v>
      </c>
      <c r="E1649" s="145"/>
      <c r="F1649" s="145"/>
      <c r="G1649" s="145"/>
      <c r="H1649" s="145"/>
      <c r="J1649" s="111"/>
      <c r="K1649" s="494">
        <f>SUMIF('4. Orçamento'!$A$6:$A$144,A1649,'4. Orçamento'!$D$6:$D$144)</f>
        <v>136.44</v>
      </c>
      <c r="L1649" s="492"/>
      <c r="M1649" s="492"/>
      <c r="N1649" s="496"/>
      <c r="O1649" s="493"/>
      <c r="P1649" s="493"/>
      <c r="Q1649" s="491"/>
    </row>
    <row r="1650" spans="1:18" ht="15.75" thickBot="1">
      <c r="A1650" s="171">
        <v>5502888</v>
      </c>
      <c r="B1650" s="125"/>
      <c r="C1650" s="104"/>
      <c r="D1650" s="104"/>
      <c r="E1650" s="104"/>
      <c r="F1650" s="146" t="s">
        <v>481</v>
      </c>
      <c r="G1650" s="146"/>
      <c r="H1650" s="146"/>
      <c r="I1650" s="104"/>
      <c r="J1650" s="134">
        <f>J1644+J1646</f>
        <v>49.606587173854415</v>
      </c>
      <c r="K1650" s="178"/>
      <c r="L1650" s="179"/>
      <c r="M1650" s="179"/>
      <c r="N1650" s="179"/>
      <c r="O1650" s="179"/>
      <c r="P1650" s="180"/>
      <c r="R1650" s="445">
        <f>SUM(Q1615:Q1649)/K1615</f>
        <v>49.429487173854397</v>
      </c>
    </row>
    <row r="1651" spans="1:18" ht="15.75" thickBot="1">
      <c r="A1651" s="157"/>
      <c r="B1651" s="157"/>
      <c r="C1651" s="157"/>
      <c r="D1651" s="157"/>
      <c r="E1651" s="157"/>
      <c r="F1651" s="157"/>
      <c r="G1651" s="157"/>
      <c r="H1651" s="157"/>
      <c r="I1651" s="157"/>
      <c r="J1651" s="157"/>
      <c r="R1651" s="101">
        <f>SUM(Q1615:Q1649)</f>
        <v>6744.1592300006942</v>
      </c>
    </row>
    <row r="1652" spans="1:18" ht="23.25" thickBot="1">
      <c r="A1652" s="171"/>
      <c r="B1652" s="106" t="s">
        <v>395</v>
      </c>
      <c r="C1652" s="107"/>
      <c r="D1652" s="107"/>
      <c r="E1652" s="107"/>
      <c r="F1652" s="107"/>
      <c r="G1652" s="107"/>
      <c r="H1652" s="107"/>
      <c r="I1652" s="107"/>
      <c r="J1652" s="108" t="s">
        <v>396</v>
      </c>
    </row>
    <row r="1653" spans="1:18" ht="19.5" thickTop="1" thickBot="1">
      <c r="A1653" s="171"/>
      <c r="B1653" s="109" t="s">
        <v>397</v>
      </c>
      <c r="E1653" s="110" t="s">
        <v>398</v>
      </c>
      <c r="J1653" s="111"/>
    </row>
    <row r="1654" spans="1:18" ht="15.75">
      <c r="A1654" s="171"/>
      <c r="B1654" s="373" t="s">
        <v>400</v>
      </c>
      <c r="C1654" s="159"/>
      <c r="D1654" s="159"/>
      <c r="E1654" s="402">
        <v>45748</v>
      </c>
      <c r="F1654" s="159"/>
      <c r="G1654" s="159"/>
      <c r="H1654" s="374" t="s">
        <v>401</v>
      </c>
      <c r="I1654" s="378">
        <v>64.84</v>
      </c>
      <c r="J1654" s="376" t="s">
        <v>351</v>
      </c>
    </row>
    <row r="1655" spans="1:18" ht="48" thickBot="1">
      <c r="A1655" s="171">
        <v>5502798</v>
      </c>
      <c r="B1655" s="116">
        <v>5502798</v>
      </c>
      <c r="C1655" s="149" t="s">
        <v>890</v>
      </c>
      <c r="D1655" s="149"/>
      <c r="E1655" s="149"/>
      <c r="F1655" s="149"/>
      <c r="G1655" s="149"/>
      <c r="H1655" s="149"/>
      <c r="I1655" s="150" t="s">
        <v>404</v>
      </c>
      <c r="J1655" s="151"/>
    </row>
    <row r="1656" spans="1:18" ht="15.75" thickBot="1">
      <c r="A1656" s="171">
        <v>5502798</v>
      </c>
      <c r="B1656" s="148" t="s">
        <v>405</v>
      </c>
      <c r="C1656" s="146"/>
      <c r="D1656" s="146" t="s">
        <v>212</v>
      </c>
      <c r="E1656" s="146" t="s">
        <v>406</v>
      </c>
      <c r="F1656" s="146"/>
      <c r="G1656" s="146" t="s">
        <v>407</v>
      </c>
      <c r="H1656" s="146"/>
      <c r="J1656" s="117" t="s">
        <v>408</v>
      </c>
      <c r="K1656" s="589" t="s">
        <v>276</v>
      </c>
      <c r="L1656" s="590"/>
      <c r="M1656" s="591"/>
      <c r="N1656" s="592" t="s">
        <v>409</v>
      </c>
      <c r="O1656" s="594" t="s">
        <v>410</v>
      </c>
      <c r="P1656" s="595"/>
      <c r="Q1656" s="598" t="s">
        <v>411</v>
      </c>
    </row>
    <row r="1657" spans="1:18" ht="15.75" thickBot="1">
      <c r="A1657" s="171">
        <v>5502798</v>
      </c>
      <c r="B1657" s="148"/>
      <c r="C1657" s="146"/>
      <c r="D1657" s="146"/>
      <c r="E1657" s="103" t="s">
        <v>412</v>
      </c>
      <c r="F1657" s="103" t="s">
        <v>413</v>
      </c>
      <c r="G1657" s="103" t="s">
        <v>414</v>
      </c>
      <c r="H1657" s="103" t="s">
        <v>415</v>
      </c>
      <c r="I1657" s="104"/>
      <c r="J1657" s="118" t="s">
        <v>416</v>
      </c>
      <c r="K1657" s="172" t="s">
        <v>417</v>
      </c>
      <c r="L1657" s="600" t="s">
        <v>418</v>
      </c>
      <c r="M1657" s="601"/>
      <c r="N1657" s="593"/>
      <c r="O1657" s="596"/>
      <c r="P1657" s="597"/>
      <c r="Q1657" s="599"/>
    </row>
    <row r="1658" spans="1:18">
      <c r="A1658" s="171">
        <v>5502798</v>
      </c>
      <c r="B1658" s="119" t="s">
        <v>854</v>
      </c>
      <c r="C1658" s="120" t="s">
        <v>855</v>
      </c>
      <c r="D1658" s="121">
        <v>2</v>
      </c>
      <c r="E1658" s="122">
        <v>1</v>
      </c>
      <c r="F1658" s="122">
        <v>0</v>
      </c>
      <c r="G1658" s="123">
        <f>VLOOKUP(B1658,'EQ - COM DES.'!$A$1:$K$538,10,FALSE)</f>
        <v>326.93470000000002</v>
      </c>
      <c r="H1658" s="123">
        <f>VLOOKUP(B1658,'EQ - COM DES.'!$A$1:$K$538,11,FALSE)</f>
        <v>97.6233</v>
      </c>
      <c r="J1658" s="124">
        <f>(D1658*E1658*G1658)+(D1658*F1658*H1658)</f>
        <v>653.86940000000004</v>
      </c>
      <c r="K1658" s="494">
        <f>SUMIF('4. Orçamento'!$A$6:$A$144,A1658,'4. Orçamento'!$D$6:$D$144)</f>
        <v>139.44</v>
      </c>
      <c r="L1658" s="492">
        <f>(D1658*E1658)</f>
        <v>2</v>
      </c>
      <c r="M1658" s="492">
        <f>(D1658*F1658)</f>
        <v>0</v>
      </c>
      <c r="N1658" s="496" t="str">
        <f>B1658</f>
        <v>E9672</v>
      </c>
      <c r="O1658" s="493">
        <f>(G1658/$I$1654)</f>
        <v>5.0421761258482416</v>
      </c>
      <c r="P1658" s="493">
        <f>(H1658/$I$1654)</f>
        <v>1.5056030228254162</v>
      </c>
      <c r="Q1658" s="491">
        <f>K1658*((L1658*O1658)+(M1658*P1658))</f>
        <v>1406.1620779765576</v>
      </c>
    </row>
    <row r="1659" spans="1:18">
      <c r="A1659" s="171">
        <v>5502798</v>
      </c>
      <c r="B1659" s="119" t="s">
        <v>856</v>
      </c>
      <c r="C1659" s="120" t="s">
        <v>857</v>
      </c>
      <c r="D1659" s="121">
        <v>1</v>
      </c>
      <c r="E1659" s="122">
        <v>0.78</v>
      </c>
      <c r="F1659" s="122">
        <v>0.22</v>
      </c>
      <c r="G1659" s="123">
        <f>VLOOKUP(B1659,'EQ - COM DES.'!$A$1:$K$538,10,FALSE)</f>
        <v>355.65890000000002</v>
      </c>
      <c r="H1659" s="123">
        <f>VLOOKUP(B1659,'EQ - COM DES.'!$A$1:$K$538,11,FALSE)</f>
        <v>147.3203</v>
      </c>
      <c r="J1659" s="124">
        <f t="shared" ref="J1659:J1663" si="128">(D1659*E1659*G1659)+(D1659*F1659*H1659)</f>
        <v>309.82440800000001</v>
      </c>
      <c r="K1659" s="494">
        <f>SUMIF('4. Orçamento'!$A$6:$A$144,A1659,'4. Orçamento'!$D$6:$D$144)</f>
        <v>139.44</v>
      </c>
      <c r="L1659" s="492">
        <f t="shared" ref="L1659:L1663" si="129">(D1659*E1659)</f>
        <v>0.78</v>
      </c>
      <c r="M1659" s="492">
        <f t="shared" ref="M1659:M1663" si="130">(D1659*F1659)</f>
        <v>0.22</v>
      </c>
      <c r="N1659" s="496" t="str">
        <f t="shared" ref="N1659:N1663" si="131">B1659</f>
        <v>E9117</v>
      </c>
      <c r="O1659" s="493">
        <f t="shared" ref="O1659:P1663" si="132">(G1659/$I$1654)</f>
        <v>5.4851773596545339</v>
      </c>
      <c r="P1659" s="493">
        <f t="shared" si="132"/>
        <v>2.2720589142504628</v>
      </c>
      <c r="Q1659" s="491">
        <f t="shared" ref="Q1659:Q1663" si="133">K1659*((L1659*O1659)+(M1659*P1659))</f>
        <v>666.28493910425664</v>
      </c>
    </row>
    <row r="1660" spans="1:18">
      <c r="A1660" s="171">
        <v>5502798</v>
      </c>
      <c r="B1660" s="119" t="s">
        <v>858</v>
      </c>
      <c r="C1660" s="120" t="s">
        <v>859</v>
      </c>
      <c r="D1660" s="121">
        <v>1</v>
      </c>
      <c r="E1660" s="122">
        <v>1</v>
      </c>
      <c r="F1660" s="122">
        <v>0</v>
      </c>
      <c r="G1660" s="123">
        <f>VLOOKUP(B1660,'EQ - COM DES.'!$A$1:$K$538,10,FALSE)</f>
        <v>45.313899999999997</v>
      </c>
      <c r="H1660" s="123">
        <f>VLOOKUP(B1660,'EQ - COM DES.'!$A$1:$K$538,11,FALSE)</f>
        <v>11.1974</v>
      </c>
      <c r="J1660" s="124">
        <f t="shared" si="128"/>
        <v>45.313899999999997</v>
      </c>
      <c r="K1660" s="494">
        <f>SUMIF('4. Orçamento'!$A$6:$A$144,A1660,'4. Orçamento'!$D$6:$D$144)</f>
        <v>139.44</v>
      </c>
      <c r="L1660" s="492">
        <f t="shared" si="129"/>
        <v>1</v>
      </c>
      <c r="M1660" s="492">
        <f t="shared" si="130"/>
        <v>0</v>
      </c>
      <c r="N1660" s="496" t="str">
        <f t="shared" si="131"/>
        <v>E9646</v>
      </c>
      <c r="O1660" s="493">
        <f t="shared" si="132"/>
        <v>0.69885718692165322</v>
      </c>
      <c r="P1660" s="493">
        <f t="shared" si="132"/>
        <v>0.17269278223318937</v>
      </c>
      <c r="Q1660" s="491">
        <f t="shared" si="133"/>
        <v>97.448646144355322</v>
      </c>
    </row>
    <row r="1661" spans="1:18">
      <c r="A1661" s="171">
        <v>5502798</v>
      </c>
      <c r="B1661" s="119" t="s">
        <v>860</v>
      </c>
      <c r="C1661" s="120" t="s">
        <v>861</v>
      </c>
      <c r="D1661" s="121">
        <v>1</v>
      </c>
      <c r="E1661" s="122">
        <v>1</v>
      </c>
      <c r="F1661" s="122">
        <v>0</v>
      </c>
      <c r="G1661" s="123">
        <f>VLOOKUP(B1661,'EQ - COM DES.'!$A$1:$K$538,10,FALSE)</f>
        <v>27.885899999999999</v>
      </c>
      <c r="H1661" s="123">
        <f>VLOOKUP(B1661,'EQ - COM DES.'!$A$1:$K$538,11,FALSE)</f>
        <v>25.5977</v>
      </c>
      <c r="J1661" s="124">
        <f t="shared" si="128"/>
        <v>27.885899999999999</v>
      </c>
      <c r="K1661" s="494">
        <f>SUMIF('4. Orçamento'!$A$6:$A$144,A1661,'4. Orçamento'!$D$6:$D$144)</f>
        <v>139.44</v>
      </c>
      <c r="L1661" s="492">
        <f t="shared" si="129"/>
        <v>1</v>
      </c>
      <c r="M1661" s="492">
        <f t="shared" si="130"/>
        <v>0</v>
      </c>
      <c r="N1661" s="496" t="str">
        <f t="shared" si="131"/>
        <v>E9527</v>
      </c>
      <c r="O1661" s="493">
        <f t="shared" si="132"/>
        <v>0.43007248611967919</v>
      </c>
      <c r="P1661" s="493">
        <f t="shared" si="132"/>
        <v>0.39478254164096233</v>
      </c>
      <c r="Q1661" s="491">
        <f t="shared" si="133"/>
        <v>59.969307464528065</v>
      </c>
    </row>
    <row r="1662" spans="1:18">
      <c r="A1662" s="171">
        <v>5502798</v>
      </c>
      <c r="B1662" s="119" t="s">
        <v>862</v>
      </c>
      <c r="C1662" s="120" t="s">
        <v>863</v>
      </c>
      <c r="D1662" s="121">
        <v>1</v>
      </c>
      <c r="E1662" s="122">
        <v>1</v>
      </c>
      <c r="F1662" s="122">
        <v>0</v>
      </c>
      <c r="G1662" s="123">
        <f>VLOOKUP(B1662,'EQ - COM DES.'!$A$1:$K$538,10,FALSE)</f>
        <v>456.92590000000001</v>
      </c>
      <c r="H1662" s="123">
        <f>VLOOKUP(B1662,'EQ - COM DES.'!$A$1:$K$538,11,FALSE)</f>
        <v>201.5283</v>
      </c>
      <c r="J1662" s="124">
        <f t="shared" si="128"/>
        <v>456.92590000000001</v>
      </c>
      <c r="K1662" s="494">
        <f>SUMIF('4. Orçamento'!$A$6:$A$144,A1662,'4. Orçamento'!$D$6:$D$144)</f>
        <v>139.44</v>
      </c>
      <c r="L1662" s="492">
        <f t="shared" si="129"/>
        <v>1</v>
      </c>
      <c r="M1662" s="492">
        <f t="shared" si="130"/>
        <v>0</v>
      </c>
      <c r="N1662" s="496" t="str">
        <f t="shared" si="131"/>
        <v>E9574</v>
      </c>
      <c r="O1662" s="493">
        <f t="shared" si="132"/>
        <v>7.0469756323257249</v>
      </c>
      <c r="P1662" s="493">
        <f t="shared" si="132"/>
        <v>3.1080860579888956</v>
      </c>
      <c r="Q1662" s="491">
        <f t="shared" si="133"/>
        <v>982.63028217149906</v>
      </c>
    </row>
    <row r="1663" spans="1:18">
      <c r="A1663" s="171">
        <v>5502798</v>
      </c>
      <c r="B1663" s="119" t="s">
        <v>864</v>
      </c>
      <c r="C1663" s="120" t="s">
        <v>865</v>
      </c>
      <c r="D1663" s="121">
        <v>1</v>
      </c>
      <c r="E1663" s="122">
        <v>0.38</v>
      </c>
      <c r="F1663" s="122">
        <v>0.62</v>
      </c>
      <c r="G1663" s="123">
        <f>VLOOKUP(B1663,'EQ - COM DES.'!$A$1:$K$538,10,FALSE)</f>
        <v>318.3725</v>
      </c>
      <c r="H1663" s="123">
        <f>VLOOKUP(B1663,'EQ - COM DES.'!$A$1:$K$538,11,FALSE)</f>
        <v>125.3062</v>
      </c>
      <c r="J1663" s="124">
        <f t="shared" si="128"/>
        <v>198.67139400000002</v>
      </c>
      <c r="K1663" s="494">
        <f>SUMIF('4. Orçamento'!$A$6:$A$144,A1663,'4. Orçamento'!$D$6:$D$144)</f>
        <v>139.44</v>
      </c>
      <c r="L1663" s="492">
        <f t="shared" si="129"/>
        <v>0.38</v>
      </c>
      <c r="M1663" s="492">
        <f t="shared" si="130"/>
        <v>0.62</v>
      </c>
      <c r="N1663" s="496" t="str">
        <f t="shared" si="131"/>
        <v>E9540</v>
      </c>
      <c r="O1663" s="493">
        <f t="shared" si="132"/>
        <v>4.9101249228871069</v>
      </c>
      <c r="P1663" s="493">
        <f t="shared" si="132"/>
        <v>1.9325447254780999</v>
      </c>
      <c r="Q1663" s="491">
        <f t="shared" si="133"/>
        <v>427.24767395681681</v>
      </c>
    </row>
    <row r="1664" spans="1:18" ht="15.75" thickBot="1">
      <c r="A1664" s="171">
        <v>5502798</v>
      </c>
      <c r="B1664" s="125"/>
      <c r="C1664" s="104"/>
      <c r="D1664" s="104"/>
      <c r="E1664" s="104"/>
      <c r="F1664" s="104"/>
      <c r="G1664" s="104"/>
      <c r="H1664" s="105" t="s">
        <v>433</v>
      </c>
      <c r="I1664" s="104"/>
      <c r="J1664" s="126">
        <f>SUM(J1658:J1663)</f>
        <v>1692.490902</v>
      </c>
      <c r="K1664" s="494">
        <f>SUMIF('4. Orçamento'!$A$6:$A$144,A1664,'4. Orçamento'!$D$6:$D$144)</f>
        <v>139.44</v>
      </c>
      <c r="L1664" s="492"/>
      <c r="M1664" s="492"/>
      <c r="N1664" s="496"/>
      <c r="O1664" s="493"/>
      <c r="P1664" s="493"/>
      <c r="Q1664" s="491"/>
    </row>
    <row r="1665" spans="1:17" ht="15.75" thickBot="1">
      <c r="A1665" s="171">
        <v>5502798</v>
      </c>
      <c r="B1665" s="127" t="s">
        <v>435</v>
      </c>
      <c r="C1665" s="104"/>
      <c r="D1665" s="103" t="s">
        <v>212</v>
      </c>
      <c r="E1665" s="103" t="s">
        <v>436</v>
      </c>
      <c r="F1665" s="104"/>
      <c r="G1665" s="103" t="s">
        <v>407</v>
      </c>
      <c r="H1665" s="146" t="s">
        <v>437</v>
      </c>
      <c r="I1665" s="146"/>
      <c r="J1665" s="147"/>
      <c r="K1665" s="494">
        <f>SUMIF('4. Orçamento'!$A$6:$A$144,A1665,'4. Orçamento'!$D$6:$D$144)</f>
        <v>139.44</v>
      </c>
      <c r="L1665" s="492"/>
      <c r="M1665" s="492"/>
      <c r="N1665" s="496"/>
      <c r="O1665" s="493"/>
      <c r="P1665" s="493"/>
      <c r="Q1665" s="491"/>
    </row>
    <row r="1666" spans="1:17">
      <c r="A1666" s="171">
        <v>5502798</v>
      </c>
      <c r="B1666" s="119" t="s">
        <v>866</v>
      </c>
      <c r="C1666" s="120" t="s">
        <v>867</v>
      </c>
      <c r="D1666" s="121">
        <v>2</v>
      </c>
      <c r="E1666" s="128" t="s">
        <v>222</v>
      </c>
      <c r="G1666" s="123">
        <f>VLOOKUP(B1666,'MO - COM DES.'!$A$1:$G$106,6,FALSE)</f>
        <v>32.147300000000001</v>
      </c>
      <c r="J1666" s="124">
        <f>D1666*G1666</f>
        <v>64.294600000000003</v>
      </c>
      <c r="K1666" s="494">
        <f>SUMIF('4. Orçamento'!$A$6:$A$144,A1666,'4. Orçamento'!$D$6:$D$144)</f>
        <v>139.44</v>
      </c>
      <c r="L1666" s="492">
        <f>D1666</f>
        <v>2</v>
      </c>
      <c r="M1666" s="492"/>
      <c r="N1666" s="496" t="str">
        <f>B1666</f>
        <v>P9892</v>
      </c>
      <c r="O1666" s="493">
        <f>(G1666/$I$1654)</f>
        <v>0.49579426280074029</v>
      </c>
      <c r="P1666" s="493"/>
      <c r="Q1666" s="491">
        <f>K1666*((L1666*O1666)+(M1666*P1666))</f>
        <v>138.26710400987045</v>
      </c>
    </row>
    <row r="1667" spans="1:17">
      <c r="A1667" s="171">
        <v>5502798</v>
      </c>
      <c r="B1667" s="119" t="s">
        <v>868</v>
      </c>
      <c r="C1667" s="120" t="s">
        <v>869</v>
      </c>
      <c r="D1667" s="121">
        <v>1</v>
      </c>
      <c r="E1667" s="128" t="s">
        <v>222</v>
      </c>
      <c r="G1667" s="123">
        <f>VLOOKUP(B1667,'MO - COM DES.'!$A$1:$G$106,6,FALSE)</f>
        <v>36.639499999999998</v>
      </c>
      <c r="J1667" s="124">
        <f>D1667*G1667</f>
        <v>36.639499999999998</v>
      </c>
      <c r="K1667" s="494">
        <f>SUMIF('4. Orçamento'!$A$6:$A$144,A1667,'4. Orçamento'!$D$6:$D$144)</f>
        <v>139.44</v>
      </c>
      <c r="L1667" s="492">
        <f>D1667</f>
        <v>1</v>
      </c>
      <c r="M1667" s="492"/>
      <c r="N1667" s="496" t="str">
        <f>B1667</f>
        <v>P9852</v>
      </c>
      <c r="O1667" s="493">
        <f>(G1667/$I$1654)</f>
        <v>0.56507557063541014</v>
      </c>
      <c r="P1667" s="493"/>
      <c r="Q1667" s="491">
        <f>K1667*((L1667*O1667)+(M1667*P1667))</f>
        <v>78.794137569401585</v>
      </c>
    </row>
    <row r="1668" spans="1:17">
      <c r="A1668" s="171">
        <v>5502798</v>
      </c>
      <c r="B1668" s="129"/>
      <c r="D1668" s="145" t="s">
        <v>440</v>
      </c>
      <c r="E1668" s="145"/>
      <c r="F1668" s="145"/>
      <c r="G1668" s="145"/>
      <c r="H1668" s="145"/>
      <c r="J1668" s="124">
        <f>J1666+J1667</f>
        <v>100.9341</v>
      </c>
      <c r="K1668" s="494">
        <f>SUMIF('4. Orçamento'!$A$6:$A$144,A1668,'4. Orçamento'!$D$6:$D$144)</f>
        <v>139.44</v>
      </c>
      <c r="L1668" s="492"/>
      <c r="M1668" s="492"/>
      <c r="N1668" s="496"/>
      <c r="O1668" s="493"/>
      <c r="P1668" s="493"/>
      <c r="Q1668" s="491"/>
    </row>
    <row r="1669" spans="1:17" ht="15.75" thickBot="1">
      <c r="A1669" s="171">
        <v>5502798</v>
      </c>
      <c r="B1669" s="125"/>
      <c r="C1669" s="104"/>
      <c r="D1669" s="146" t="s">
        <v>442</v>
      </c>
      <c r="E1669" s="146"/>
      <c r="F1669" s="146"/>
      <c r="G1669" s="146"/>
      <c r="H1669" s="146"/>
      <c r="I1669" s="104"/>
      <c r="J1669" s="130">
        <f>J1664+J1668</f>
        <v>1793.4250019999999</v>
      </c>
      <c r="K1669" s="494">
        <f>SUMIF('4. Orçamento'!$A$6:$A$144,A1669,'4. Orçamento'!$D$6:$D$144)</f>
        <v>139.44</v>
      </c>
      <c r="L1669" s="492"/>
      <c r="M1669" s="492"/>
      <c r="N1669" s="496"/>
      <c r="O1669" s="493"/>
      <c r="P1669" s="493"/>
      <c r="Q1669" s="491"/>
    </row>
    <row r="1670" spans="1:17">
      <c r="A1670" s="171">
        <v>5502798</v>
      </c>
      <c r="B1670" s="129"/>
      <c r="D1670" s="145" t="s">
        <v>444</v>
      </c>
      <c r="E1670" s="145"/>
      <c r="F1670" s="145"/>
      <c r="G1670" s="145"/>
      <c r="H1670" s="145"/>
      <c r="J1670" s="131">
        <f>J1669/I1654</f>
        <v>27.65923815545959</v>
      </c>
      <c r="K1670" s="494">
        <f>SUMIF('4. Orçamento'!$A$6:$A$144,A1670,'4. Orçamento'!$D$6:$D$144)</f>
        <v>139.44</v>
      </c>
      <c r="L1670" s="492"/>
      <c r="M1670" s="492"/>
      <c r="N1670" s="496"/>
      <c r="O1670" s="493"/>
      <c r="P1670" s="493"/>
      <c r="Q1670" s="491"/>
    </row>
    <row r="1671" spans="1:17">
      <c r="A1671" s="171">
        <v>5502798</v>
      </c>
      <c r="B1671" s="129"/>
      <c r="H1671" s="132" t="s">
        <v>445</v>
      </c>
      <c r="J1671" s="133">
        <v>0.15240000000000001</v>
      </c>
      <c r="K1671" s="494">
        <f>SUMIF('4. Orçamento'!$A$6:$A$144,A1671,'4. Orçamento'!$D$6:$D$144)</f>
        <v>139.44</v>
      </c>
      <c r="L1671" s="492"/>
      <c r="M1671" s="492"/>
      <c r="N1671" s="496"/>
      <c r="O1671" s="493"/>
      <c r="P1671" s="493"/>
      <c r="Q1671" s="491"/>
    </row>
    <row r="1672" spans="1:17" ht="15.75" thickBot="1">
      <c r="A1672" s="171">
        <v>5502798</v>
      </c>
      <c r="B1672" s="125"/>
      <c r="C1672" s="104"/>
      <c r="D1672" s="104"/>
      <c r="E1672" s="104"/>
      <c r="F1672" s="104"/>
      <c r="G1672" s="104"/>
      <c r="H1672" s="105" t="s">
        <v>446</v>
      </c>
      <c r="I1672" s="104"/>
      <c r="J1672" s="130" t="s">
        <v>377</v>
      </c>
      <c r="K1672" s="494">
        <f>SUMIF('4. Orçamento'!$A$6:$A$144,A1672,'4. Orçamento'!$D$6:$D$144)</f>
        <v>139.44</v>
      </c>
      <c r="L1672" s="492"/>
      <c r="M1672" s="492"/>
      <c r="N1672" s="496"/>
      <c r="O1672" s="493"/>
      <c r="P1672" s="493"/>
      <c r="Q1672" s="491"/>
    </row>
    <row r="1673" spans="1:17" ht="15.75" thickBot="1">
      <c r="A1673" s="171">
        <v>5502798</v>
      </c>
      <c r="B1673" s="127" t="s">
        <v>447</v>
      </c>
      <c r="C1673" s="104"/>
      <c r="D1673" s="103" t="s">
        <v>212</v>
      </c>
      <c r="E1673" s="103" t="s">
        <v>436</v>
      </c>
      <c r="F1673" s="104"/>
      <c r="G1673" s="103" t="s">
        <v>448</v>
      </c>
      <c r="H1673" s="146" t="s">
        <v>449</v>
      </c>
      <c r="I1673" s="146"/>
      <c r="J1673" s="147"/>
      <c r="K1673" s="494">
        <f>SUMIF('4. Orçamento'!$A$6:$A$144,A1673,'4. Orçamento'!$D$6:$D$144)</f>
        <v>139.44</v>
      </c>
      <c r="L1673" s="492"/>
      <c r="M1673" s="492"/>
      <c r="N1673" s="496"/>
      <c r="O1673" s="493"/>
      <c r="P1673" s="493"/>
      <c r="Q1673" s="491"/>
    </row>
    <row r="1674" spans="1:17">
      <c r="A1674" s="171">
        <v>5502798</v>
      </c>
      <c r="B1674" s="119" t="s">
        <v>870</v>
      </c>
      <c r="C1674" s="120" t="s">
        <v>871</v>
      </c>
      <c r="D1674" s="121">
        <v>3.4000000000000002E-4</v>
      </c>
      <c r="E1674" s="128" t="s">
        <v>335</v>
      </c>
      <c r="G1674" s="123">
        <f>VLOOKUP(B1674,MATERIAL!$A$1:$D$1678,4,FALSE)</f>
        <v>721.37710000000004</v>
      </c>
      <c r="J1674" s="124">
        <f>D1674*G1674</f>
        <v>0.24526821400000004</v>
      </c>
      <c r="K1674" s="494">
        <f>SUMIF('4. Orçamento'!$A$6:$A$144,A1674,'4. Orçamento'!$D$6:$D$144)</f>
        <v>139.44</v>
      </c>
      <c r="L1674" s="492">
        <f>D1674</f>
        <v>3.4000000000000002E-4</v>
      </c>
      <c r="M1674" s="492"/>
      <c r="N1674" s="496" t="str">
        <f>B1674</f>
        <v>M2062</v>
      </c>
      <c r="O1674" s="493">
        <f>G1674</f>
        <v>721.37710000000004</v>
      </c>
      <c r="P1674" s="493"/>
      <c r="Q1674" s="491">
        <f>K1674*((L1674*O1674)+(M1674*P1674))</f>
        <v>34.200199760160004</v>
      </c>
    </row>
    <row r="1675" spans="1:17">
      <c r="A1675" s="171">
        <v>5502798</v>
      </c>
      <c r="B1675" s="119" t="s">
        <v>872</v>
      </c>
      <c r="C1675" s="120" t="s">
        <v>873</v>
      </c>
      <c r="D1675" s="121">
        <v>0.56232000000000004</v>
      </c>
      <c r="E1675" s="128" t="s">
        <v>454</v>
      </c>
      <c r="G1675" s="123">
        <f>VLOOKUP(B1675,MATERIAL!$A$1:$D$1678,4,FALSE)</f>
        <v>15.3146</v>
      </c>
      <c r="J1675" s="124">
        <f t="shared" ref="J1675:J1683" si="134">D1675*G1675</f>
        <v>8.6117058720000017</v>
      </c>
      <c r="K1675" s="494">
        <f>SUMIF('4. Orçamento'!$A$6:$A$144,A1675,'4. Orçamento'!$D$6:$D$144)</f>
        <v>139.44</v>
      </c>
      <c r="L1675" s="492">
        <f>D1675</f>
        <v>0.56232000000000004</v>
      </c>
      <c r="M1675" s="492"/>
      <c r="N1675" s="496" t="str">
        <f>B1675</f>
        <v>M2042</v>
      </c>
      <c r="O1675" s="493">
        <f>G1675</f>
        <v>15.3146</v>
      </c>
      <c r="P1675" s="493"/>
      <c r="Q1675" s="491">
        <f>K1675*((L1675*O1675)+(M1675*P1675))</f>
        <v>1200.8162667916802</v>
      </c>
    </row>
    <row r="1676" spans="1:17">
      <c r="A1676" s="171">
        <v>5502798</v>
      </c>
      <c r="B1676" s="119" t="s">
        <v>874</v>
      </c>
      <c r="C1676" s="120" t="s">
        <v>875</v>
      </c>
      <c r="D1676" s="121">
        <v>1.6000000000000001E-4</v>
      </c>
      <c r="E1676" s="128" t="s">
        <v>335</v>
      </c>
      <c r="G1676" s="123">
        <f>VLOOKUP(B1676,MATERIAL!$A$1:$D$1678,4,FALSE)</f>
        <v>2189.0677000000001</v>
      </c>
      <c r="J1676" s="124">
        <f t="shared" si="134"/>
        <v>0.35025083200000001</v>
      </c>
      <c r="K1676" s="494">
        <f>SUMIF('4. Orçamento'!$A$6:$A$144,A1676,'4. Orçamento'!$D$6:$D$144)</f>
        <v>139.44</v>
      </c>
      <c r="L1676" s="492">
        <f>D1676</f>
        <v>1.6000000000000001E-4</v>
      </c>
      <c r="M1676" s="492"/>
      <c r="N1676" s="496" t="str">
        <f>B1676</f>
        <v>M2065</v>
      </c>
      <c r="O1676" s="493">
        <f>G1676</f>
        <v>2189.0677000000001</v>
      </c>
      <c r="P1676" s="493"/>
      <c r="Q1676" s="491">
        <f>K1676*((L1676*O1676)+(M1676*P1676))</f>
        <v>48.838976014080004</v>
      </c>
    </row>
    <row r="1677" spans="1:17">
      <c r="A1677" s="171">
        <v>5502798</v>
      </c>
      <c r="B1677" s="119" t="s">
        <v>876</v>
      </c>
      <c r="C1677" s="120" t="s">
        <v>877</v>
      </c>
      <c r="D1677" s="121">
        <v>2.5000000000000001E-4</v>
      </c>
      <c r="E1677" s="128" t="s">
        <v>335</v>
      </c>
      <c r="G1677" s="123">
        <f>VLOOKUP(B1677,MATERIAL!$A$1:$D$1678,4,FALSE)</f>
        <v>350.4006</v>
      </c>
      <c r="J1677" s="124">
        <f t="shared" si="134"/>
        <v>8.7600150000000002E-2</v>
      </c>
      <c r="K1677" s="494">
        <f>SUMIF('4. Orçamento'!$A$6:$A$144,A1677,'4. Orçamento'!$D$6:$D$144)</f>
        <v>139.44</v>
      </c>
      <c r="L1677" s="492">
        <f>D1677</f>
        <v>2.5000000000000001E-4</v>
      </c>
      <c r="M1677" s="492"/>
      <c r="N1677" s="496" t="str">
        <f>B1677</f>
        <v>M2066</v>
      </c>
      <c r="O1677" s="493">
        <f>G1677</f>
        <v>350.4006</v>
      </c>
      <c r="P1677" s="493"/>
      <c r="Q1677" s="491">
        <f>K1677*((L1677*O1677)+(M1677*P1677))</f>
        <v>12.214964916</v>
      </c>
    </row>
    <row r="1678" spans="1:17">
      <c r="A1678" s="171">
        <v>5502798</v>
      </c>
      <c r="B1678" s="119" t="s">
        <v>878</v>
      </c>
      <c r="C1678" s="120" t="s">
        <v>879</v>
      </c>
      <c r="D1678" s="121">
        <v>0.04</v>
      </c>
      <c r="E1678" s="128" t="s">
        <v>335</v>
      </c>
      <c r="G1678" s="123">
        <f>VLOOKUP(B1678,MATERIAL!$A$1:$D$1678,4,FALSE)</f>
        <v>16.802700000000002</v>
      </c>
      <c r="J1678" s="124">
        <f t="shared" si="134"/>
        <v>0.67210800000000004</v>
      </c>
      <c r="K1678" s="494">
        <f>SUMIF('4. Orçamento'!$A$6:$A$144,A1678,'4. Orçamento'!$D$6:$D$144)</f>
        <v>139.44</v>
      </c>
      <c r="L1678" s="492">
        <f>D1678</f>
        <v>0.04</v>
      </c>
      <c r="M1678" s="492"/>
      <c r="N1678" s="496" t="str">
        <f>B1678</f>
        <v>M2144</v>
      </c>
      <c r="O1678" s="493">
        <f>G1678</f>
        <v>16.802700000000002</v>
      </c>
      <c r="P1678" s="493"/>
      <c r="Q1678" s="491">
        <f>K1678*((L1678*O1678)+(M1678*P1678))</f>
        <v>93.71873952</v>
      </c>
    </row>
    <row r="1679" spans="1:17">
      <c r="A1679" s="171">
        <v>5502798</v>
      </c>
      <c r="B1679" s="119" t="s">
        <v>880</v>
      </c>
      <c r="C1679" s="120" t="s">
        <v>881</v>
      </c>
      <c r="D1679" s="121">
        <v>0.15714</v>
      </c>
      <c r="E1679" s="128" t="s">
        <v>335</v>
      </c>
      <c r="G1679" s="123">
        <f>VLOOKUP(B1679,MATERIAL!$A$1:$D$1678,4,FALSE)</f>
        <v>15.9093</v>
      </c>
      <c r="J1679" s="124">
        <f t="shared" si="134"/>
        <v>2.4999874019999999</v>
      </c>
      <c r="K1679" s="494">
        <f>SUMIF('4. Orçamento'!$A$6:$A$144,A1679,'4. Orçamento'!$D$6:$D$144)</f>
        <v>139.44</v>
      </c>
      <c r="L1679" s="492">
        <f t="shared" ref="L1679:L1683" si="135">D1679</f>
        <v>0.15714</v>
      </c>
      <c r="M1679" s="492"/>
      <c r="N1679" s="496" t="str">
        <f t="shared" ref="N1679:N1683" si="136">B1679</f>
        <v>M2141</v>
      </c>
      <c r="O1679" s="493">
        <f t="shared" ref="O1679:O1683" si="137">G1679</f>
        <v>15.9093</v>
      </c>
      <c r="P1679" s="493"/>
      <c r="Q1679" s="491">
        <f t="shared" ref="Q1679:Q1683" si="138">K1679*((L1679*O1679)+(M1679*P1679))</f>
        <v>348.59824333488001</v>
      </c>
    </row>
    <row r="1680" spans="1:17">
      <c r="A1680" s="171">
        <v>5502798</v>
      </c>
      <c r="B1680" s="119" t="s">
        <v>882</v>
      </c>
      <c r="C1680" s="120" t="s">
        <v>883</v>
      </c>
      <c r="D1680" s="121">
        <v>1.5709999999999998E-2</v>
      </c>
      <c r="E1680" s="128" t="s">
        <v>335</v>
      </c>
      <c r="G1680" s="123">
        <f>VLOOKUP(B1680,MATERIAL!$A$1:$D$1678,4,FALSE)</f>
        <v>28.736000000000001</v>
      </c>
      <c r="J1680" s="124">
        <f t="shared" si="134"/>
        <v>0.45144255999999994</v>
      </c>
      <c r="K1680" s="494">
        <f>SUMIF('4. Orçamento'!$A$6:$A$144,A1680,'4. Orçamento'!$D$6:$D$144)</f>
        <v>139.44</v>
      </c>
      <c r="L1680" s="492">
        <f t="shared" si="135"/>
        <v>1.5709999999999998E-2</v>
      </c>
      <c r="M1680" s="492"/>
      <c r="N1680" s="496" t="str">
        <f t="shared" si="136"/>
        <v>M2143</v>
      </c>
      <c r="O1680" s="493">
        <f t="shared" si="137"/>
        <v>28.736000000000001</v>
      </c>
      <c r="P1680" s="493"/>
      <c r="Q1680" s="491">
        <f t="shared" si="138"/>
        <v>62.949150566399993</v>
      </c>
    </row>
    <row r="1681" spans="1:18">
      <c r="A1681" s="171">
        <v>5502798</v>
      </c>
      <c r="B1681" s="119" t="s">
        <v>884</v>
      </c>
      <c r="C1681" s="120" t="s">
        <v>885</v>
      </c>
      <c r="D1681" s="121">
        <v>1.4300000000000001E-3</v>
      </c>
      <c r="E1681" s="128" t="s">
        <v>335</v>
      </c>
      <c r="G1681" s="123">
        <f>VLOOKUP(B1681,MATERIAL!$A$1:$D$1678,4,FALSE)</f>
        <v>220.64670000000001</v>
      </c>
      <c r="J1681" s="124">
        <f t="shared" si="134"/>
        <v>0.31552478100000003</v>
      </c>
      <c r="K1681" s="494">
        <f>SUMIF('4. Orçamento'!$A$6:$A$144,A1681,'4. Orçamento'!$D$6:$D$144)</f>
        <v>139.44</v>
      </c>
      <c r="L1681" s="492">
        <f t="shared" si="135"/>
        <v>1.4300000000000001E-3</v>
      </c>
      <c r="M1681" s="492"/>
      <c r="N1681" s="496" t="str">
        <f t="shared" si="136"/>
        <v>M2146</v>
      </c>
      <c r="O1681" s="493">
        <f t="shared" si="137"/>
        <v>220.64670000000001</v>
      </c>
      <c r="P1681" s="493"/>
      <c r="Q1681" s="491">
        <f t="shared" si="138"/>
        <v>43.996775462640002</v>
      </c>
    </row>
    <row r="1682" spans="1:18">
      <c r="A1682" s="171">
        <v>5502798</v>
      </c>
      <c r="B1682" s="119" t="s">
        <v>886</v>
      </c>
      <c r="C1682" s="120" t="s">
        <v>887</v>
      </c>
      <c r="D1682" s="121">
        <v>1.2999999999999999E-4</v>
      </c>
      <c r="E1682" s="128" t="s">
        <v>335</v>
      </c>
      <c r="G1682" s="123">
        <f>VLOOKUP(B1682,MATERIAL!$A$1:$D$1678,4,FALSE)</f>
        <v>1121.0527999999999</v>
      </c>
      <c r="J1682" s="124">
        <f t="shared" si="134"/>
        <v>0.14573686399999997</v>
      </c>
      <c r="K1682" s="494">
        <f>SUMIF('4. Orçamento'!$A$6:$A$144,A1682,'4. Orçamento'!$D$6:$D$144)</f>
        <v>139.44</v>
      </c>
      <c r="L1682" s="492">
        <f t="shared" si="135"/>
        <v>1.2999999999999999E-4</v>
      </c>
      <c r="M1682" s="492"/>
      <c r="N1682" s="496" t="str">
        <f t="shared" si="136"/>
        <v>M2067</v>
      </c>
      <c r="O1682" s="493">
        <f t="shared" si="137"/>
        <v>1121.0527999999999</v>
      </c>
      <c r="P1682" s="493"/>
      <c r="Q1682" s="491">
        <f t="shared" si="138"/>
        <v>20.321548316159994</v>
      </c>
    </row>
    <row r="1683" spans="1:18">
      <c r="A1683" s="171">
        <v>5502798</v>
      </c>
      <c r="B1683" s="119" t="s">
        <v>888</v>
      </c>
      <c r="C1683" s="120" t="s">
        <v>889</v>
      </c>
      <c r="D1683" s="121">
        <v>3.3300000000000001E-3</v>
      </c>
      <c r="E1683" s="128" t="s">
        <v>335</v>
      </c>
      <c r="G1683" s="123">
        <f>VLOOKUP(B1683,MATERIAL!$A$1:$D$1678,4,FALSE)</f>
        <v>1164.8451</v>
      </c>
      <c r="J1683" s="124">
        <f t="shared" si="134"/>
        <v>3.8789341830000001</v>
      </c>
      <c r="K1683" s="494">
        <f>SUMIF('4. Orçamento'!$A$6:$A$144,A1683,'4. Orçamento'!$D$6:$D$144)</f>
        <v>139.44</v>
      </c>
      <c r="L1683" s="492">
        <f t="shared" si="135"/>
        <v>3.3300000000000001E-3</v>
      </c>
      <c r="M1683" s="492"/>
      <c r="N1683" s="496" t="str">
        <f t="shared" si="136"/>
        <v>M2145</v>
      </c>
      <c r="O1683" s="493">
        <f t="shared" si="137"/>
        <v>1164.8451</v>
      </c>
      <c r="P1683" s="493"/>
      <c r="Q1683" s="491">
        <f t="shared" si="138"/>
        <v>540.87858247752001</v>
      </c>
    </row>
    <row r="1684" spans="1:18" ht="15.75" thickBot="1">
      <c r="A1684" s="171">
        <v>5502798</v>
      </c>
      <c r="B1684" s="125"/>
      <c r="C1684" s="104"/>
      <c r="D1684" s="146" t="s">
        <v>459</v>
      </c>
      <c r="E1684" s="146"/>
      <c r="F1684" s="146"/>
      <c r="G1684" s="146"/>
      <c r="H1684" s="146"/>
      <c r="I1684" s="104"/>
      <c r="J1684" s="126">
        <f>SUM(J1674:J1683)</f>
        <v>17.258558858000001</v>
      </c>
      <c r="K1684" s="494">
        <f>SUMIF('4. Orçamento'!$A$6:$A$144,A1684,'4. Orçamento'!$D$6:$D$144)</f>
        <v>139.44</v>
      </c>
      <c r="L1684" s="492"/>
      <c r="M1684" s="492"/>
      <c r="N1684" s="496"/>
      <c r="O1684" s="493"/>
      <c r="P1684" s="493"/>
      <c r="Q1684" s="491"/>
    </row>
    <row r="1685" spans="1:18" ht="15.75" thickBot="1">
      <c r="A1685" s="171">
        <v>5502798</v>
      </c>
      <c r="B1685" s="127" t="s">
        <v>460</v>
      </c>
      <c r="C1685" s="104"/>
      <c r="D1685" s="103" t="s">
        <v>212</v>
      </c>
      <c r="E1685" s="103" t="s">
        <v>436</v>
      </c>
      <c r="F1685" s="104"/>
      <c r="G1685" s="103" t="s">
        <v>449</v>
      </c>
      <c r="H1685" s="146" t="s">
        <v>449</v>
      </c>
      <c r="I1685" s="146"/>
      <c r="J1685" s="147"/>
      <c r="K1685" s="494">
        <f>SUMIF('4. Orçamento'!$A$6:$A$144,A1685,'4. Orçamento'!$D$6:$D$144)</f>
        <v>139.44</v>
      </c>
      <c r="L1685" s="492"/>
      <c r="M1685" s="492"/>
      <c r="N1685" s="496"/>
      <c r="O1685" s="493"/>
      <c r="P1685" s="493"/>
      <c r="Q1685" s="491"/>
    </row>
    <row r="1686" spans="1:18" ht="15.75" thickBot="1">
      <c r="A1686" s="171">
        <v>5502798</v>
      </c>
      <c r="B1686" s="125"/>
      <c r="C1686" s="104"/>
      <c r="D1686" s="146" t="s">
        <v>461</v>
      </c>
      <c r="E1686" s="146"/>
      <c r="F1686" s="146"/>
      <c r="G1686" s="146"/>
      <c r="H1686" s="146"/>
      <c r="I1686" s="104"/>
      <c r="J1686" s="126"/>
      <c r="K1686" s="494">
        <f>SUMIF('4. Orçamento'!$A$6:$A$144,A1686,'4. Orçamento'!$D$6:$D$144)</f>
        <v>139.44</v>
      </c>
      <c r="L1686" s="492"/>
      <c r="M1686" s="492"/>
      <c r="N1686" s="496"/>
      <c r="O1686" s="493"/>
      <c r="P1686" s="493"/>
      <c r="Q1686" s="491"/>
    </row>
    <row r="1687" spans="1:18" ht="15.75" thickBot="1">
      <c r="A1687" s="171">
        <v>5502798</v>
      </c>
      <c r="B1687" s="125"/>
      <c r="C1687" s="104"/>
      <c r="D1687" s="104"/>
      <c r="E1687" s="104"/>
      <c r="F1687" s="104"/>
      <c r="G1687" s="104"/>
      <c r="H1687" s="105" t="s">
        <v>462</v>
      </c>
      <c r="I1687" s="104"/>
      <c r="J1687" s="130">
        <f>J1670+J1671+J1684</f>
        <v>45.070197013459591</v>
      </c>
      <c r="K1687" s="494">
        <f>SUMIF('4. Orçamento'!$A$6:$A$144,A1687,'4. Orçamento'!$D$6:$D$144)</f>
        <v>139.44</v>
      </c>
      <c r="L1687" s="492"/>
      <c r="M1687" s="492"/>
      <c r="N1687" s="496"/>
      <c r="O1687" s="493"/>
      <c r="P1687" s="493"/>
      <c r="Q1687" s="491"/>
    </row>
    <row r="1688" spans="1:18" ht="15.75" thickBot="1">
      <c r="A1688" s="171">
        <v>5502798</v>
      </c>
      <c r="B1688" s="127" t="s">
        <v>463</v>
      </c>
      <c r="C1688" s="104"/>
      <c r="D1688" s="103" t="s">
        <v>464</v>
      </c>
      <c r="E1688" s="103" t="s">
        <v>212</v>
      </c>
      <c r="F1688" s="103" t="s">
        <v>436</v>
      </c>
      <c r="G1688" s="104"/>
      <c r="H1688" s="103" t="s">
        <v>449</v>
      </c>
      <c r="I1688" s="146" t="s">
        <v>449</v>
      </c>
      <c r="J1688" s="147"/>
      <c r="K1688" s="494">
        <f>SUMIF('4. Orçamento'!$A$6:$A$144,A1688,'4. Orçamento'!$D$6:$D$144)</f>
        <v>139.44</v>
      </c>
      <c r="L1688" s="492"/>
      <c r="M1688" s="492"/>
      <c r="N1688" s="496"/>
      <c r="O1688" s="493"/>
      <c r="P1688" s="493"/>
      <c r="Q1688" s="491"/>
    </row>
    <row r="1689" spans="1:18" ht="15.75" thickBot="1">
      <c r="A1689" s="171">
        <v>5502798</v>
      </c>
      <c r="B1689" s="125"/>
      <c r="C1689" s="104"/>
      <c r="D1689" s="146" t="s">
        <v>468</v>
      </c>
      <c r="E1689" s="146"/>
      <c r="F1689" s="146"/>
      <c r="G1689" s="146"/>
      <c r="H1689" s="146"/>
      <c r="I1689" s="104"/>
      <c r="J1689" s="130"/>
      <c r="K1689" s="494">
        <f>SUMIF('4. Orçamento'!$A$6:$A$144,A1689,'4. Orçamento'!$D$6:$D$144)</f>
        <v>139.44</v>
      </c>
      <c r="L1689" s="492"/>
      <c r="M1689" s="492"/>
      <c r="N1689" s="496"/>
      <c r="O1689" s="493"/>
      <c r="P1689" s="493"/>
      <c r="Q1689" s="491"/>
    </row>
    <row r="1690" spans="1:18" ht="15.75" thickBot="1">
      <c r="A1690" s="171">
        <v>5502798</v>
      </c>
      <c r="B1690" s="148" t="s">
        <v>469</v>
      </c>
      <c r="C1690" s="146"/>
      <c r="D1690" s="146" t="s">
        <v>212</v>
      </c>
      <c r="E1690" s="146" t="s">
        <v>436</v>
      </c>
      <c r="F1690" s="146" t="s">
        <v>470</v>
      </c>
      <c r="G1690" s="146"/>
      <c r="H1690" s="146"/>
      <c r="J1690" s="147" t="s">
        <v>449</v>
      </c>
      <c r="K1690" s="494">
        <f>SUMIF('4. Orçamento'!$A$6:$A$144,A1690,'4. Orçamento'!$D$6:$D$144)</f>
        <v>139.44</v>
      </c>
      <c r="L1690" s="492"/>
      <c r="M1690" s="492"/>
      <c r="N1690" s="496"/>
      <c r="O1690" s="493"/>
      <c r="P1690" s="493"/>
      <c r="Q1690" s="491"/>
    </row>
    <row r="1691" spans="1:18" ht="15.75" thickBot="1">
      <c r="A1691" s="171">
        <v>5502798</v>
      </c>
      <c r="B1691" s="148"/>
      <c r="C1691" s="146"/>
      <c r="D1691" s="146"/>
      <c r="E1691" s="146"/>
      <c r="F1691" s="103" t="s">
        <v>471</v>
      </c>
      <c r="G1691" s="103" t="s">
        <v>472</v>
      </c>
      <c r="H1691" s="103" t="s">
        <v>473</v>
      </c>
      <c r="I1691" s="104"/>
      <c r="J1691" s="147"/>
      <c r="K1691" s="494">
        <f>SUMIF('4. Orçamento'!$A$6:$A$144,A1691,'4. Orçamento'!$D$6:$D$144)</f>
        <v>139.44</v>
      </c>
      <c r="L1691" s="492"/>
      <c r="M1691" s="492"/>
      <c r="N1691" s="496"/>
      <c r="O1691" s="493"/>
      <c r="P1691" s="493"/>
      <c r="Q1691" s="491"/>
    </row>
    <row r="1692" spans="1:18">
      <c r="A1692" s="171">
        <v>5502798</v>
      </c>
      <c r="B1692" s="129"/>
      <c r="D1692" s="145" t="s">
        <v>480</v>
      </c>
      <c r="E1692" s="145"/>
      <c r="F1692" s="145"/>
      <c r="G1692" s="145"/>
      <c r="H1692" s="145"/>
      <c r="J1692" s="111"/>
      <c r="K1692" s="494">
        <f>SUMIF('4. Orçamento'!$A$6:$A$144,A1692,'4. Orçamento'!$D$6:$D$144)</f>
        <v>139.44</v>
      </c>
      <c r="L1692" s="492"/>
      <c r="M1692" s="492"/>
      <c r="N1692" s="496"/>
      <c r="O1692" s="493"/>
      <c r="P1692" s="493"/>
      <c r="Q1692" s="491"/>
    </row>
    <row r="1693" spans="1:18" ht="15.75" thickBot="1">
      <c r="A1693" s="171">
        <v>5502798</v>
      </c>
      <c r="B1693" s="125"/>
      <c r="C1693" s="104"/>
      <c r="D1693" s="104"/>
      <c r="E1693" s="104"/>
      <c r="F1693" s="146" t="s">
        <v>481</v>
      </c>
      <c r="G1693" s="146"/>
      <c r="H1693" s="146"/>
      <c r="I1693" s="104"/>
      <c r="J1693" s="134">
        <f>J1687+J1689</f>
        <v>45.070197013459591</v>
      </c>
      <c r="K1693" s="178"/>
      <c r="L1693" s="179"/>
      <c r="M1693" s="179"/>
      <c r="N1693" s="179"/>
      <c r="O1693" s="179"/>
      <c r="P1693" s="180"/>
      <c r="R1693" s="445">
        <f>SUM(Q1658:Q1692)/K1658</f>
        <v>44.917797013459591</v>
      </c>
    </row>
    <row r="1694" spans="1:18" ht="15.75" thickBot="1">
      <c r="A1694" s="157"/>
      <c r="B1694" s="157"/>
      <c r="C1694" s="157"/>
      <c r="D1694" s="157"/>
      <c r="E1694" s="157"/>
      <c r="F1694" s="157"/>
      <c r="G1694" s="157"/>
      <c r="H1694" s="157"/>
      <c r="I1694" s="157"/>
      <c r="J1694" s="157"/>
      <c r="R1694" s="101">
        <f>SUM(Q1658:Q1692)</f>
        <v>6263.3376155568058</v>
      </c>
    </row>
    <row r="1695" spans="1:18" ht="23.25" thickBot="1">
      <c r="A1695" s="171"/>
      <c r="B1695" s="106" t="s">
        <v>395</v>
      </c>
      <c r="C1695" s="107"/>
      <c r="D1695" s="107"/>
      <c r="E1695" s="107"/>
      <c r="F1695" s="107"/>
      <c r="G1695" s="107"/>
      <c r="H1695" s="107"/>
      <c r="I1695" s="107"/>
      <c r="J1695" s="108" t="s">
        <v>396</v>
      </c>
    </row>
    <row r="1696" spans="1:18" ht="19.5" thickTop="1" thickBot="1">
      <c r="A1696" s="171"/>
      <c r="B1696" s="109" t="s">
        <v>397</v>
      </c>
      <c r="E1696" s="110" t="s">
        <v>398</v>
      </c>
      <c r="J1696" s="111"/>
    </row>
    <row r="1697" spans="1:17" ht="15.75">
      <c r="A1697" s="171"/>
      <c r="B1697" s="373" t="s">
        <v>400</v>
      </c>
      <c r="C1697" s="159"/>
      <c r="D1697" s="159"/>
      <c r="E1697" s="402">
        <v>45748</v>
      </c>
      <c r="F1697" s="159"/>
      <c r="G1697" s="159"/>
      <c r="H1697" s="374" t="s">
        <v>401</v>
      </c>
      <c r="I1697" s="378">
        <v>76.89</v>
      </c>
      <c r="J1697" s="376" t="s">
        <v>351</v>
      </c>
    </row>
    <row r="1698" spans="1:17" ht="16.5" thickBot="1">
      <c r="A1698" s="171">
        <v>5503041</v>
      </c>
      <c r="B1698" s="116">
        <v>5503041</v>
      </c>
      <c r="C1698" s="149" t="s">
        <v>891</v>
      </c>
      <c r="D1698" s="149"/>
      <c r="E1698" s="149"/>
      <c r="F1698" s="149"/>
      <c r="G1698" s="149"/>
      <c r="H1698" s="149"/>
      <c r="I1698" s="150" t="s">
        <v>404</v>
      </c>
      <c r="J1698" s="151"/>
    </row>
    <row r="1699" spans="1:17" ht="15.75" thickBot="1">
      <c r="A1699" s="171">
        <v>5503041</v>
      </c>
      <c r="B1699" s="148" t="s">
        <v>405</v>
      </c>
      <c r="C1699" s="146"/>
      <c r="D1699" s="146" t="s">
        <v>212</v>
      </c>
      <c r="E1699" s="146" t="s">
        <v>406</v>
      </c>
      <c r="F1699" s="146"/>
      <c r="G1699" s="146" t="s">
        <v>407</v>
      </c>
      <c r="H1699" s="146"/>
      <c r="J1699" s="117" t="s">
        <v>408</v>
      </c>
      <c r="K1699" s="484" t="s">
        <v>276</v>
      </c>
      <c r="L1699" s="485"/>
      <c r="M1699" s="486"/>
      <c r="N1699" s="475" t="s">
        <v>409</v>
      </c>
      <c r="O1699" s="477" t="s">
        <v>410</v>
      </c>
      <c r="P1699" s="478"/>
      <c r="Q1699" s="481" t="s">
        <v>411</v>
      </c>
    </row>
    <row r="1700" spans="1:17" ht="15.75" thickBot="1">
      <c r="A1700" s="171">
        <v>5503041</v>
      </c>
      <c r="B1700" s="148"/>
      <c r="C1700" s="146"/>
      <c r="D1700" s="146"/>
      <c r="E1700" s="103" t="s">
        <v>412</v>
      </c>
      <c r="F1700" s="103" t="s">
        <v>413</v>
      </c>
      <c r="G1700" s="103" t="s">
        <v>414</v>
      </c>
      <c r="H1700" s="103" t="s">
        <v>415</v>
      </c>
      <c r="I1700" s="104"/>
      <c r="J1700" s="118" t="s">
        <v>416</v>
      </c>
      <c r="K1700" s="172" t="s">
        <v>417</v>
      </c>
      <c r="L1700" s="483" t="s">
        <v>418</v>
      </c>
      <c r="M1700" s="417"/>
      <c r="N1700" s="476"/>
      <c r="O1700" s="479"/>
      <c r="P1700" s="480"/>
      <c r="Q1700" s="482"/>
    </row>
    <row r="1701" spans="1:17">
      <c r="A1701" s="171">
        <v>5503041</v>
      </c>
      <c r="B1701" s="119" t="s">
        <v>892</v>
      </c>
      <c r="C1701" s="120" t="s">
        <v>855</v>
      </c>
      <c r="D1701" s="121">
        <v>1</v>
      </c>
      <c r="E1701" s="122">
        <v>0.41</v>
      </c>
      <c r="F1701" s="122">
        <v>0.59</v>
      </c>
      <c r="G1701" s="123">
        <f>VLOOKUP(B1701,'EQ - COM DES.'!$A$1:$K$538,10,FALSE)</f>
        <v>325.68180000000001</v>
      </c>
      <c r="H1701" s="123">
        <f>VLOOKUP(B1701,'EQ - COM DES.'!$A$1:$K$538,11,FALSE)</f>
        <v>79.4358</v>
      </c>
      <c r="J1701" s="124">
        <f>(D1701*E1701*G1701)+(D1701*F1701*H1701)</f>
        <v>180.39666</v>
      </c>
      <c r="K1701" s="494">
        <f>SUMIF('4. Orçamento'!$A$6:$A$144,A1701,'4. Orçamento'!$D$6:$D$144)</f>
        <v>19993.419999999998</v>
      </c>
      <c r="L1701" s="492">
        <f>(D1701*E1701)</f>
        <v>0.41</v>
      </c>
      <c r="M1701" s="492">
        <f>(D1701*F1701)</f>
        <v>0.59</v>
      </c>
      <c r="N1701" s="496" t="str">
        <f>B1701</f>
        <v>E9571</v>
      </c>
      <c r="O1701" s="493">
        <f>(G1701/$I$1697)</f>
        <v>4.2356847444401096</v>
      </c>
      <c r="P1701" s="493">
        <f>(H1701/$I$1697)</f>
        <v>1.0331096371439719</v>
      </c>
      <c r="Q1701" s="491">
        <f>K1701*((L1701*O1701)+(M1701*P1701))</f>
        <v>46907.870854170891</v>
      </c>
    </row>
    <row r="1702" spans="1:17">
      <c r="A1702" s="171">
        <v>5503041</v>
      </c>
      <c r="B1702" s="119" t="s">
        <v>893</v>
      </c>
      <c r="C1702" s="120" t="s">
        <v>857</v>
      </c>
      <c r="D1702" s="121">
        <v>1</v>
      </c>
      <c r="E1702" s="122">
        <v>0.24</v>
      </c>
      <c r="F1702" s="122">
        <v>0.76</v>
      </c>
      <c r="G1702" s="123">
        <f>VLOOKUP(B1702,'EQ - COM DES.'!$A$1:$K$538,10,FALSE)</f>
        <v>4.9771999999999998</v>
      </c>
      <c r="H1702" s="123">
        <f>VLOOKUP(B1702,'EQ - COM DES.'!$A$1:$K$538,11,FALSE)</f>
        <v>3.4660000000000002</v>
      </c>
      <c r="J1702" s="124">
        <f t="shared" ref="J1702:J1705" si="139">(D1702*E1702*G1702)+(D1702*F1702*H1702)</f>
        <v>3.8286879999999996</v>
      </c>
      <c r="K1702" s="494">
        <f>SUMIF('4. Orçamento'!$A$6:$A$144,A1702,'4. Orçamento'!$D$6:$D$144)</f>
        <v>19993.419999999998</v>
      </c>
      <c r="L1702" s="492">
        <f t="shared" ref="L1702:L1705" si="140">(D1702*E1702)</f>
        <v>0.24</v>
      </c>
      <c r="M1702" s="492">
        <f t="shared" ref="M1702:M1705" si="141">(D1702*F1702)</f>
        <v>0.76</v>
      </c>
      <c r="N1702" s="496" t="str">
        <f t="shared" ref="N1702:N1705" si="142">B1702</f>
        <v>E9518</v>
      </c>
      <c r="O1702" s="493">
        <f t="shared" ref="O1702:P1708" si="143">(G1702/$I$1697)</f>
        <v>6.473143451684224E-2</v>
      </c>
      <c r="P1702" s="493">
        <f t="shared" si="143"/>
        <v>4.5077383274808168E-2</v>
      </c>
      <c r="Q1702" s="491">
        <f t="shared" ref="Q1702:Q1705" si="144">K1702*((L1702*O1702)+(M1702*P1702))</f>
        <v>995.55946459825702</v>
      </c>
    </row>
    <row r="1703" spans="1:17">
      <c r="A1703" s="171">
        <v>5503041</v>
      </c>
      <c r="B1703" s="119" t="s">
        <v>894</v>
      </c>
      <c r="C1703" s="120" t="s">
        <v>859</v>
      </c>
      <c r="D1703" s="121">
        <v>1</v>
      </c>
      <c r="E1703" s="122">
        <v>0.13</v>
      </c>
      <c r="F1703" s="122">
        <v>0.87</v>
      </c>
      <c r="G1703" s="123">
        <f>VLOOKUP(B1703,'EQ - COM DES.'!$A$1:$K$538,10,FALSE)</f>
        <v>275.2833</v>
      </c>
      <c r="H1703" s="123">
        <f>VLOOKUP(B1703,'EQ - COM DES.'!$A$1:$K$538,11,FALSE)</f>
        <v>116.0535</v>
      </c>
      <c r="J1703" s="124">
        <f t="shared" si="139"/>
        <v>136.75337400000001</v>
      </c>
      <c r="K1703" s="494">
        <f>SUMIF('4. Orçamento'!$A$6:$A$144,A1703,'4. Orçamento'!$D$6:$D$144)</f>
        <v>19993.419999999998</v>
      </c>
      <c r="L1703" s="492">
        <f t="shared" si="140"/>
        <v>0.13</v>
      </c>
      <c r="M1703" s="492">
        <f t="shared" si="141"/>
        <v>0.87</v>
      </c>
      <c r="N1703" s="496" t="str">
        <f t="shared" si="142"/>
        <v>E9524</v>
      </c>
      <c r="O1703" s="493">
        <f t="shared" si="143"/>
        <v>3.5802223956301207</v>
      </c>
      <c r="P1703" s="493">
        <f t="shared" si="143"/>
        <v>1.5093445181428014</v>
      </c>
      <c r="Q1703" s="491">
        <f t="shared" si="144"/>
        <v>35559.469928457271</v>
      </c>
    </row>
    <row r="1704" spans="1:17">
      <c r="A1704" s="171">
        <v>5503041</v>
      </c>
      <c r="B1704" s="119" t="s">
        <v>895</v>
      </c>
      <c r="C1704" s="120" t="s">
        <v>861</v>
      </c>
      <c r="D1704" s="121">
        <v>1</v>
      </c>
      <c r="E1704" s="122">
        <v>1</v>
      </c>
      <c r="F1704" s="122">
        <v>0</v>
      </c>
      <c r="G1704" s="123">
        <f>VLOOKUP(B1704,'EQ - COM DES.'!$A$1:$K$538,10,FALSE)</f>
        <v>221.08629999999999</v>
      </c>
      <c r="H1704" s="123">
        <f>VLOOKUP(B1704,'EQ - COM DES.'!$A$1:$K$538,11,FALSE)</f>
        <v>96.197400000000002</v>
      </c>
      <c r="J1704" s="124">
        <f t="shared" si="139"/>
        <v>221.08629999999999</v>
      </c>
      <c r="K1704" s="494">
        <f>SUMIF('4. Orçamento'!$A$6:$A$144,A1704,'4. Orçamento'!$D$6:$D$144)</f>
        <v>19993.419999999998</v>
      </c>
      <c r="L1704" s="492">
        <f t="shared" si="140"/>
        <v>1</v>
      </c>
      <c r="M1704" s="492">
        <f t="shared" si="141"/>
        <v>0</v>
      </c>
      <c r="N1704" s="496" t="str">
        <f t="shared" si="142"/>
        <v>E9685</v>
      </c>
      <c r="O1704" s="493">
        <f t="shared" si="143"/>
        <v>2.8753583040707502</v>
      </c>
      <c r="P1704" s="493">
        <f t="shared" si="143"/>
        <v>1.2511041747951619</v>
      </c>
      <c r="Q1704" s="491">
        <f t="shared" si="144"/>
        <v>57488.246223774215</v>
      </c>
    </row>
    <row r="1705" spans="1:17">
      <c r="A1705" s="171">
        <v>5503041</v>
      </c>
      <c r="B1705" s="119" t="s">
        <v>896</v>
      </c>
      <c r="C1705" s="120" t="s">
        <v>863</v>
      </c>
      <c r="D1705" s="121">
        <v>1</v>
      </c>
      <c r="E1705" s="122">
        <v>0.24</v>
      </c>
      <c r="F1705" s="122">
        <v>0.76</v>
      </c>
      <c r="G1705" s="123">
        <f>VLOOKUP(B1705,'EQ - COM DES.'!$A$1:$K$538,10,FALSE)</f>
        <v>151.0386</v>
      </c>
      <c r="H1705" s="123">
        <f>VLOOKUP(B1705,'EQ - COM DES.'!$A$1:$K$538,11,FALSE)</f>
        <v>53.487400000000001</v>
      </c>
      <c r="J1705" s="124">
        <f t="shared" si="139"/>
        <v>76.899687999999998</v>
      </c>
      <c r="K1705" s="494">
        <f>SUMIF('4. Orçamento'!$A$6:$A$144,A1705,'4. Orçamento'!$D$6:$D$144)</f>
        <v>19993.419999999998</v>
      </c>
      <c r="L1705" s="492">
        <f t="shared" si="140"/>
        <v>0.24</v>
      </c>
      <c r="M1705" s="492">
        <f t="shared" si="141"/>
        <v>0.76</v>
      </c>
      <c r="N1705" s="496" t="str">
        <f t="shared" si="142"/>
        <v>E9577</v>
      </c>
      <c r="O1705" s="493">
        <f t="shared" si="143"/>
        <v>1.9643464689816621</v>
      </c>
      <c r="P1705" s="493">
        <f t="shared" si="143"/>
        <v>0.69563532318897126</v>
      </c>
      <c r="Q1705" s="491">
        <f t="shared" si="144"/>
        <v>19995.93913451632</v>
      </c>
    </row>
    <row r="1706" spans="1:17" ht="15.75" thickBot="1">
      <c r="A1706" s="171">
        <v>5503041</v>
      </c>
      <c r="B1706" s="125"/>
      <c r="C1706" s="104"/>
      <c r="D1706" s="104"/>
      <c r="E1706" s="104"/>
      <c r="F1706" s="104"/>
      <c r="G1706" s="104"/>
      <c r="H1706" s="105" t="s">
        <v>433</v>
      </c>
      <c r="I1706" s="104"/>
      <c r="J1706" s="126">
        <f>SUM(J1701:J1705)</f>
        <v>618.96470999999997</v>
      </c>
      <c r="K1706" s="494">
        <f>SUMIF('4. Orçamento'!$A$6:$A$144,A1706,'4. Orçamento'!$D$6:$D$144)</f>
        <v>19993.419999999998</v>
      </c>
      <c r="L1706" s="492"/>
      <c r="M1706" s="492"/>
      <c r="N1706" s="496"/>
      <c r="O1706" s="493"/>
      <c r="P1706" s="493"/>
      <c r="Q1706" s="491"/>
    </row>
    <row r="1707" spans="1:17" ht="15.75" thickBot="1">
      <c r="A1707" s="171">
        <v>5503041</v>
      </c>
      <c r="B1707" s="127" t="s">
        <v>435</v>
      </c>
      <c r="C1707" s="104"/>
      <c r="D1707" s="103" t="s">
        <v>212</v>
      </c>
      <c r="E1707" s="103" t="s">
        <v>436</v>
      </c>
      <c r="F1707" s="104"/>
      <c r="G1707" s="103" t="s">
        <v>407</v>
      </c>
      <c r="H1707" s="146" t="s">
        <v>437</v>
      </c>
      <c r="I1707" s="146"/>
      <c r="J1707" s="147"/>
      <c r="K1707" s="494">
        <f>SUMIF('4. Orçamento'!$A$6:$A$144,A1707,'4. Orçamento'!$D$6:$D$144)</f>
        <v>19993.419999999998</v>
      </c>
      <c r="L1707" s="492"/>
      <c r="M1707" s="492"/>
      <c r="N1707" s="496"/>
      <c r="O1707" s="493"/>
      <c r="P1707" s="493"/>
      <c r="Q1707" s="491"/>
    </row>
    <row r="1708" spans="1:17">
      <c r="A1708" s="171">
        <v>5503041</v>
      </c>
      <c r="B1708" s="119" t="s">
        <v>438</v>
      </c>
      <c r="C1708" s="120" t="s">
        <v>439</v>
      </c>
      <c r="D1708" s="121">
        <v>1</v>
      </c>
      <c r="E1708" s="128" t="s">
        <v>222</v>
      </c>
      <c r="G1708" s="123">
        <f>VLOOKUP(B1708,'MO - COM DES.'!$A$1:$G$106,6,FALSE)</f>
        <v>20.818100000000001</v>
      </c>
      <c r="J1708" s="124">
        <f>D1708*G1708</f>
        <v>20.818100000000001</v>
      </c>
      <c r="K1708" s="494">
        <f>SUMIF('4. Orçamento'!$A$6:$A$144,A1708,'4. Orçamento'!$D$6:$D$144)</f>
        <v>19993.419999999998</v>
      </c>
      <c r="L1708" s="492">
        <f>D1708</f>
        <v>1</v>
      </c>
      <c r="M1708" s="492"/>
      <c r="N1708" s="496" t="str">
        <f>B1708</f>
        <v>P9824</v>
      </c>
      <c r="O1708" s="493">
        <f t="shared" si="143"/>
        <v>0.27075172324099361</v>
      </c>
      <c r="P1708" s="493">
        <f t="shared" si="143"/>
        <v>0</v>
      </c>
      <c r="Q1708" s="491">
        <f>K1708*((L1708*O1708)+(M1708*P1708))</f>
        <v>5413.2529184809464</v>
      </c>
    </row>
    <row r="1709" spans="1:17">
      <c r="A1709" s="171">
        <v>5503041</v>
      </c>
      <c r="B1709" s="129"/>
      <c r="D1709" s="145" t="s">
        <v>440</v>
      </c>
      <c r="E1709" s="145"/>
      <c r="F1709" s="145"/>
      <c r="G1709" s="145"/>
      <c r="H1709" s="145"/>
      <c r="J1709" s="124">
        <f>J1708</f>
        <v>20.818100000000001</v>
      </c>
      <c r="K1709" s="494">
        <f>SUMIF('4. Orçamento'!$A$6:$A$144,A1709,'4. Orçamento'!$D$6:$D$144)</f>
        <v>19993.419999999998</v>
      </c>
      <c r="L1709" s="492"/>
      <c r="M1709" s="492"/>
      <c r="N1709" s="496"/>
      <c r="O1709" s="493"/>
      <c r="P1709" s="493"/>
      <c r="Q1709" s="491"/>
    </row>
    <row r="1710" spans="1:17" ht="15.75" thickBot="1">
      <c r="A1710" s="171">
        <v>5503041</v>
      </c>
      <c r="B1710" s="125"/>
      <c r="C1710" s="104"/>
      <c r="D1710" s="146" t="s">
        <v>442</v>
      </c>
      <c r="E1710" s="146"/>
      <c r="F1710" s="146"/>
      <c r="G1710" s="146"/>
      <c r="H1710" s="146"/>
      <c r="I1710" s="104"/>
      <c r="J1710" s="130">
        <f>J1706+J1709</f>
        <v>639.78280999999993</v>
      </c>
      <c r="K1710" s="494">
        <f>SUMIF('4. Orçamento'!$A$6:$A$144,A1710,'4. Orçamento'!$D$6:$D$144)</f>
        <v>19993.419999999998</v>
      </c>
      <c r="L1710" s="492"/>
      <c r="M1710" s="492"/>
      <c r="N1710" s="496"/>
      <c r="O1710" s="493"/>
      <c r="P1710" s="493"/>
      <c r="Q1710" s="491"/>
    </row>
    <row r="1711" spans="1:17">
      <c r="A1711" s="171">
        <v>5503041</v>
      </c>
      <c r="B1711" s="129"/>
      <c r="D1711" s="145" t="s">
        <v>444</v>
      </c>
      <c r="E1711" s="145"/>
      <c r="F1711" s="145"/>
      <c r="G1711" s="145"/>
      <c r="H1711" s="145"/>
      <c r="J1711" s="131">
        <f>J1710/I1697</f>
        <v>8.3207544544153969</v>
      </c>
      <c r="K1711" s="494">
        <f>SUMIF('4. Orçamento'!$A$6:$A$144,A1711,'4. Orçamento'!$D$6:$D$144)</f>
        <v>19993.419999999998</v>
      </c>
      <c r="L1711" s="492"/>
      <c r="M1711" s="492"/>
      <c r="N1711" s="496"/>
      <c r="O1711" s="493"/>
      <c r="P1711" s="493"/>
      <c r="Q1711" s="491"/>
    </row>
    <row r="1712" spans="1:17">
      <c r="A1712" s="171">
        <v>5503041</v>
      </c>
      <c r="B1712" s="129"/>
      <c r="H1712" s="132" t="s">
        <v>445</v>
      </c>
      <c r="J1712" s="133">
        <v>0.2883</v>
      </c>
      <c r="K1712" s="494">
        <f>SUMIF('4. Orçamento'!$A$6:$A$144,A1712,'4. Orçamento'!$D$6:$D$144)</f>
        <v>19993.419999999998</v>
      </c>
      <c r="L1712" s="492"/>
      <c r="M1712" s="492"/>
      <c r="N1712" s="496"/>
      <c r="O1712" s="493"/>
      <c r="P1712" s="493"/>
      <c r="Q1712" s="491"/>
    </row>
    <row r="1713" spans="1:18" ht="15.75" thickBot="1">
      <c r="A1713" s="171">
        <v>5503041</v>
      </c>
      <c r="B1713" s="125"/>
      <c r="C1713" s="104"/>
      <c r="D1713" s="104"/>
      <c r="E1713" s="104"/>
      <c r="F1713" s="104"/>
      <c r="G1713" s="104"/>
      <c r="H1713" s="105" t="s">
        <v>446</v>
      </c>
      <c r="I1713" s="104"/>
      <c r="J1713" s="130" t="s">
        <v>377</v>
      </c>
      <c r="K1713" s="494">
        <f>SUMIF('4. Orçamento'!$A$6:$A$144,A1713,'4. Orçamento'!$D$6:$D$144)</f>
        <v>19993.419999999998</v>
      </c>
      <c r="L1713" s="492"/>
      <c r="M1713" s="492"/>
      <c r="N1713" s="496"/>
      <c r="O1713" s="493"/>
      <c r="P1713" s="493"/>
      <c r="Q1713" s="491"/>
    </row>
    <row r="1714" spans="1:18" ht="15.75" thickBot="1">
      <c r="A1714" s="171">
        <v>5503041</v>
      </c>
      <c r="B1714" s="127" t="s">
        <v>447</v>
      </c>
      <c r="C1714" s="104"/>
      <c r="D1714" s="103" t="s">
        <v>212</v>
      </c>
      <c r="E1714" s="103" t="s">
        <v>436</v>
      </c>
      <c r="F1714" s="104"/>
      <c r="G1714" s="103" t="s">
        <v>448</v>
      </c>
      <c r="H1714" s="146" t="s">
        <v>449</v>
      </c>
      <c r="I1714" s="146"/>
      <c r="J1714" s="147"/>
      <c r="K1714" s="494">
        <f>SUMIF('4. Orçamento'!$A$6:$A$144,A1714,'4. Orçamento'!$D$6:$D$144)</f>
        <v>19993.419999999998</v>
      </c>
      <c r="L1714" s="492"/>
      <c r="M1714" s="492"/>
      <c r="N1714" s="496"/>
      <c r="O1714" s="493"/>
      <c r="P1714" s="493"/>
      <c r="Q1714" s="491"/>
    </row>
    <row r="1715" spans="1:18" ht="15.75" thickBot="1">
      <c r="A1715" s="171">
        <v>5503041</v>
      </c>
      <c r="B1715" s="125"/>
      <c r="C1715" s="104"/>
      <c r="D1715" s="146" t="s">
        <v>459</v>
      </c>
      <c r="E1715" s="146"/>
      <c r="F1715" s="146"/>
      <c r="G1715" s="146"/>
      <c r="H1715" s="146"/>
      <c r="I1715" s="104"/>
      <c r="J1715" s="126">
        <v>0</v>
      </c>
      <c r="K1715" s="494">
        <f>SUMIF('4. Orçamento'!$A$6:$A$144,A1715,'4. Orçamento'!$D$6:$D$144)</f>
        <v>19993.419999999998</v>
      </c>
      <c r="L1715" s="492"/>
      <c r="M1715" s="492"/>
      <c r="N1715" s="496"/>
      <c r="O1715" s="493"/>
      <c r="P1715" s="493"/>
      <c r="Q1715" s="491"/>
    </row>
    <row r="1716" spans="1:18" ht="15.75" thickBot="1">
      <c r="A1716" s="171">
        <v>5503041</v>
      </c>
      <c r="B1716" s="127" t="s">
        <v>460</v>
      </c>
      <c r="C1716" s="104"/>
      <c r="D1716" s="103" t="s">
        <v>212</v>
      </c>
      <c r="E1716" s="103" t="s">
        <v>436</v>
      </c>
      <c r="F1716" s="104"/>
      <c r="G1716" s="103" t="s">
        <v>449</v>
      </c>
      <c r="H1716" s="146" t="s">
        <v>449</v>
      </c>
      <c r="I1716" s="146"/>
      <c r="J1716" s="147"/>
      <c r="K1716" s="494">
        <f>SUMIF('4. Orçamento'!$A$6:$A$144,A1716,'4. Orçamento'!$D$6:$D$144)</f>
        <v>19993.419999999998</v>
      </c>
      <c r="L1716" s="492"/>
      <c r="M1716" s="492"/>
      <c r="N1716" s="496"/>
      <c r="O1716" s="493"/>
      <c r="P1716" s="493"/>
      <c r="Q1716" s="491"/>
    </row>
    <row r="1717" spans="1:18" ht="15.75" thickBot="1">
      <c r="A1717" s="171">
        <v>5503041</v>
      </c>
      <c r="B1717" s="125"/>
      <c r="C1717" s="104"/>
      <c r="D1717" s="146" t="s">
        <v>461</v>
      </c>
      <c r="E1717" s="146"/>
      <c r="F1717" s="146"/>
      <c r="G1717" s="146"/>
      <c r="H1717" s="146"/>
      <c r="I1717" s="104"/>
      <c r="J1717" s="126"/>
      <c r="K1717" s="494">
        <f>SUMIF('4. Orçamento'!$A$6:$A$144,A1717,'4. Orçamento'!$D$6:$D$144)</f>
        <v>19993.419999999998</v>
      </c>
      <c r="L1717" s="492"/>
      <c r="M1717" s="492"/>
      <c r="N1717" s="496"/>
      <c r="O1717" s="493"/>
      <c r="P1717" s="493"/>
      <c r="Q1717" s="491"/>
    </row>
    <row r="1718" spans="1:18" ht="15.75" thickBot="1">
      <c r="A1718" s="171">
        <v>5503041</v>
      </c>
      <c r="B1718" s="125"/>
      <c r="C1718" s="104"/>
      <c r="D1718" s="104"/>
      <c r="E1718" s="104"/>
      <c r="F1718" s="104"/>
      <c r="G1718" s="104"/>
      <c r="H1718" s="105" t="s">
        <v>462</v>
      </c>
      <c r="I1718" s="104"/>
      <c r="J1718" s="130">
        <f>J1711+J1712+J1715</f>
        <v>8.6090544544153964</v>
      </c>
      <c r="K1718" s="494">
        <f>SUMIF('4. Orçamento'!$A$6:$A$144,A1718,'4. Orçamento'!$D$6:$D$144)</f>
        <v>19993.419999999998</v>
      </c>
      <c r="L1718" s="492"/>
      <c r="M1718" s="492"/>
      <c r="N1718" s="496"/>
      <c r="O1718" s="493"/>
      <c r="P1718" s="493"/>
      <c r="Q1718" s="491"/>
    </row>
    <row r="1719" spans="1:18" ht="15.75" thickBot="1">
      <c r="A1719" s="171">
        <v>5503041</v>
      </c>
      <c r="B1719" s="127" t="s">
        <v>463</v>
      </c>
      <c r="C1719" s="104"/>
      <c r="D1719" s="103" t="s">
        <v>464</v>
      </c>
      <c r="E1719" s="103" t="s">
        <v>212</v>
      </c>
      <c r="F1719" s="103" t="s">
        <v>436</v>
      </c>
      <c r="G1719" s="104"/>
      <c r="H1719" s="103" t="s">
        <v>449</v>
      </c>
      <c r="I1719" s="146" t="s">
        <v>449</v>
      </c>
      <c r="J1719" s="147"/>
      <c r="K1719" s="494">
        <f>SUMIF('4. Orçamento'!$A$6:$A$144,A1719,'4. Orçamento'!$D$6:$D$144)</f>
        <v>19993.419999999998</v>
      </c>
      <c r="L1719" s="492"/>
      <c r="M1719" s="492"/>
      <c r="N1719" s="496"/>
      <c r="O1719" s="493"/>
      <c r="P1719" s="493"/>
      <c r="Q1719" s="491"/>
    </row>
    <row r="1720" spans="1:18" ht="15.75" thickBot="1">
      <c r="A1720" s="171">
        <v>5503041</v>
      </c>
      <c r="B1720" s="125"/>
      <c r="C1720" s="104"/>
      <c r="D1720" s="146" t="s">
        <v>468</v>
      </c>
      <c r="E1720" s="146"/>
      <c r="F1720" s="146"/>
      <c r="G1720" s="146"/>
      <c r="H1720" s="146"/>
      <c r="I1720" s="104"/>
      <c r="J1720" s="130"/>
      <c r="K1720" s="494">
        <f>SUMIF('4. Orçamento'!$A$6:$A$144,A1720,'4. Orçamento'!$D$6:$D$144)</f>
        <v>19993.419999999998</v>
      </c>
      <c r="L1720" s="492"/>
      <c r="M1720" s="492"/>
      <c r="N1720" s="496"/>
      <c r="O1720" s="493"/>
      <c r="P1720" s="493"/>
      <c r="Q1720" s="491"/>
    </row>
    <row r="1721" spans="1:18" ht="15.75" thickBot="1">
      <c r="A1721" s="171">
        <v>5503041</v>
      </c>
      <c r="B1721" s="148" t="s">
        <v>469</v>
      </c>
      <c r="C1721" s="146"/>
      <c r="D1721" s="146" t="s">
        <v>212</v>
      </c>
      <c r="E1721" s="146" t="s">
        <v>436</v>
      </c>
      <c r="F1721" s="146" t="s">
        <v>470</v>
      </c>
      <c r="G1721" s="146"/>
      <c r="H1721" s="146"/>
      <c r="J1721" s="147" t="s">
        <v>449</v>
      </c>
      <c r="K1721" s="494">
        <f>SUMIF('4. Orçamento'!$A$6:$A$144,A1721,'4. Orçamento'!$D$6:$D$144)</f>
        <v>19993.419999999998</v>
      </c>
      <c r="L1721" s="492"/>
      <c r="M1721" s="492"/>
      <c r="N1721" s="496"/>
      <c r="O1721" s="493"/>
      <c r="P1721" s="493"/>
      <c r="Q1721" s="491"/>
    </row>
    <row r="1722" spans="1:18" ht="15.75" thickBot="1">
      <c r="A1722" s="171">
        <v>5503041</v>
      </c>
      <c r="B1722" s="148"/>
      <c r="C1722" s="146"/>
      <c r="D1722" s="146"/>
      <c r="E1722" s="146"/>
      <c r="F1722" s="103" t="s">
        <v>471</v>
      </c>
      <c r="G1722" s="103" t="s">
        <v>472</v>
      </c>
      <c r="H1722" s="103" t="s">
        <v>473</v>
      </c>
      <c r="I1722" s="104"/>
      <c r="J1722" s="147"/>
      <c r="K1722" s="494">
        <f>SUMIF('4. Orçamento'!$A$6:$A$144,A1722,'4. Orçamento'!$D$6:$D$144)</f>
        <v>19993.419999999998</v>
      </c>
      <c r="L1722" s="492"/>
      <c r="M1722" s="492"/>
      <c r="N1722" s="496"/>
      <c r="O1722" s="493"/>
      <c r="P1722" s="493"/>
      <c r="Q1722" s="491"/>
    </row>
    <row r="1723" spans="1:18">
      <c r="A1723" s="171">
        <v>5503041</v>
      </c>
      <c r="B1723" s="129"/>
      <c r="D1723" s="145" t="s">
        <v>480</v>
      </c>
      <c r="E1723" s="145"/>
      <c r="F1723" s="145"/>
      <c r="G1723" s="145"/>
      <c r="H1723" s="145"/>
      <c r="J1723" s="111"/>
      <c r="K1723" s="494">
        <f>SUMIF('4. Orçamento'!$A$6:$A$144,A1723,'4. Orçamento'!$D$6:$D$144)</f>
        <v>19993.419999999998</v>
      </c>
      <c r="L1723" s="492"/>
      <c r="M1723" s="492"/>
      <c r="N1723" s="496"/>
      <c r="O1723" s="493"/>
      <c r="P1723" s="493"/>
      <c r="Q1723" s="491"/>
    </row>
    <row r="1724" spans="1:18" ht="15.75" thickBot="1">
      <c r="A1724" s="171">
        <v>5503041</v>
      </c>
      <c r="B1724" s="125"/>
      <c r="C1724" s="104"/>
      <c r="D1724" s="104"/>
      <c r="E1724" s="104"/>
      <c r="F1724" s="146" t="s">
        <v>481</v>
      </c>
      <c r="G1724" s="146"/>
      <c r="H1724" s="146"/>
      <c r="I1724" s="104"/>
      <c r="J1724" s="134">
        <f>J1718+J1720</f>
        <v>8.6090544544153964</v>
      </c>
      <c r="K1724" s="178"/>
      <c r="L1724" s="179"/>
      <c r="M1724" s="179"/>
      <c r="N1724" s="179"/>
      <c r="O1724" s="179"/>
      <c r="P1724" s="180"/>
      <c r="R1724" s="445">
        <f>SUM(Q1701:Q1723)/K1701</f>
        <v>8.3207544544153986</v>
      </c>
    </row>
    <row r="1725" spans="1:18" ht="15.75" thickBot="1">
      <c r="A1725" s="157"/>
      <c r="B1725" s="157"/>
      <c r="C1725" s="157"/>
      <c r="D1725" s="157"/>
      <c r="E1725" s="157"/>
      <c r="F1725" s="157"/>
      <c r="G1725" s="157"/>
      <c r="H1725" s="157"/>
      <c r="I1725" s="157"/>
      <c r="J1725" s="157"/>
      <c r="R1725" s="101">
        <f>SUM(Q1701:Q1723)</f>
        <v>166360.3385239979</v>
      </c>
    </row>
    <row r="1726" spans="1:18" ht="23.25" thickBot="1">
      <c r="A1726" s="171"/>
      <c r="B1726" s="106" t="s">
        <v>395</v>
      </c>
      <c r="C1726" s="107"/>
      <c r="D1726" s="107"/>
      <c r="E1726" s="107"/>
      <c r="F1726" s="107"/>
      <c r="G1726" s="107"/>
      <c r="H1726" s="107"/>
      <c r="I1726" s="107"/>
      <c r="J1726" s="108" t="s">
        <v>396</v>
      </c>
    </row>
    <row r="1727" spans="1:18" ht="19.5" thickTop="1" thickBot="1">
      <c r="A1727" s="171"/>
      <c r="B1727" s="109" t="s">
        <v>397</v>
      </c>
      <c r="E1727" s="110" t="s">
        <v>398</v>
      </c>
      <c r="J1727" s="111"/>
    </row>
    <row r="1728" spans="1:18" ht="15.75">
      <c r="A1728" s="171"/>
      <c r="B1728" s="373" t="s">
        <v>400</v>
      </c>
      <c r="C1728" s="159"/>
      <c r="D1728" s="159"/>
      <c r="E1728" s="402">
        <v>45748</v>
      </c>
      <c r="F1728" s="159"/>
      <c r="G1728" s="159"/>
      <c r="H1728" s="374" t="s">
        <v>401</v>
      </c>
      <c r="I1728" s="378">
        <v>176.81</v>
      </c>
      <c r="J1728" s="376" t="s">
        <v>351</v>
      </c>
    </row>
    <row r="1729" spans="1:17" ht="16.5" thickBot="1">
      <c r="A1729" s="171">
        <v>4413942</v>
      </c>
      <c r="B1729" s="116">
        <v>4413942</v>
      </c>
      <c r="C1729" s="149" t="s">
        <v>891</v>
      </c>
      <c r="D1729" s="149"/>
      <c r="E1729" s="149"/>
      <c r="F1729" s="149"/>
      <c r="G1729" s="149"/>
      <c r="H1729" s="149"/>
      <c r="I1729" s="150" t="s">
        <v>404</v>
      </c>
      <c r="J1729" s="151"/>
    </row>
    <row r="1730" spans="1:17" ht="15.75" thickBot="1">
      <c r="A1730" s="171">
        <v>4413942</v>
      </c>
      <c r="B1730" s="148" t="s">
        <v>405</v>
      </c>
      <c r="C1730" s="146"/>
      <c r="D1730" s="146" t="s">
        <v>212</v>
      </c>
      <c r="E1730" s="146" t="s">
        <v>406</v>
      </c>
      <c r="F1730" s="146"/>
      <c r="G1730" s="146" t="s">
        <v>407</v>
      </c>
      <c r="H1730" s="146"/>
      <c r="J1730" s="117" t="s">
        <v>408</v>
      </c>
      <c r="K1730" s="484" t="s">
        <v>276</v>
      </c>
      <c r="L1730" s="485"/>
      <c r="M1730" s="486"/>
      <c r="N1730" s="475" t="s">
        <v>409</v>
      </c>
      <c r="O1730" s="477" t="s">
        <v>410</v>
      </c>
      <c r="P1730" s="478"/>
      <c r="Q1730" s="481" t="s">
        <v>411</v>
      </c>
    </row>
    <row r="1731" spans="1:17" ht="15.75" thickBot="1">
      <c r="A1731" s="171">
        <v>4413942</v>
      </c>
      <c r="B1731" s="148"/>
      <c r="C1731" s="146"/>
      <c r="D1731" s="146"/>
      <c r="E1731" s="103" t="s">
        <v>412</v>
      </c>
      <c r="F1731" s="103" t="s">
        <v>413</v>
      </c>
      <c r="G1731" s="103" t="s">
        <v>414</v>
      </c>
      <c r="H1731" s="103" t="s">
        <v>415</v>
      </c>
      <c r="I1731" s="104"/>
      <c r="J1731" s="118" t="s">
        <v>416</v>
      </c>
      <c r="K1731" s="172" t="s">
        <v>417</v>
      </c>
      <c r="L1731" s="483" t="s">
        <v>418</v>
      </c>
      <c r="M1731" s="417"/>
      <c r="N1731" s="476"/>
      <c r="O1731" s="479"/>
      <c r="P1731" s="480"/>
      <c r="Q1731" s="482"/>
    </row>
    <row r="1732" spans="1:17">
      <c r="A1732" s="171">
        <v>4413942</v>
      </c>
      <c r="B1732" s="119" t="s">
        <v>864</v>
      </c>
      <c r="C1732" s="120" t="s">
        <v>855</v>
      </c>
      <c r="D1732" s="121">
        <v>1</v>
      </c>
      <c r="E1732" s="122">
        <v>1</v>
      </c>
      <c r="F1732" s="122">
        <v>0</v>
      </c>
      <c r="G1732" s="123">
        <f>VLOOKUP(B1732,'EQ - COM DES.'!$A$1:$K$538,10,FALSE)</f>
        <v>318.3725</v>
      </c>
      <c r="H1732" s="123">
        <f>VLOOKUP(B1732,'EQ - COM DES.'!$A$1:$K$538,11,FALSE)</f>
        <v>125.3062</v>
      </c>
      <c r="J1732" s="124">
        <f>(D1732*E1732*G1732)+(D1732*F1732*H1732)</f>
        <v>318.3725</v>
      </c>
      <c r="K1732" s="494">
        <f>SUMIF('4. Orçamento'!$A$6:$A$144,A1732,'4. Orçamento'!$D$6:$D$144)</f>
        <v>19993.419999999998</v>
      </c>
      <c r="L1732" s="492">
        <f>(D1732*E1732)</f>
        <v>1</v>
      </c>
      <c r="M1732" s="492">
        <f>(D1732*F1732)</f>
        <v>0</v>
      </c>
      <c r="N1732" s="496" t="str">
        <f>B1732</f>
        <v>E9540</v>
      </c>
      <c r="O1732" s="493">
        <f>(G1732/$I$1728)</f>
        <v>1.8006475878061194</v>
      </c>
      <c r="P1732" s="493">
        <f>(H1732/$I$1728)</f>
        <v>0.70870538996663091</v>
      </c>
      <c r="Q1732" s="491">
        <f>K1732*((L1732*O1732)+(M1732*P1732))</f>
        <v>36001.103494994619</v>
      </c>
    </row>
    <row r="1733" spans="1:17" ht="15.75" thickBot="1">
      <c r="A1733" s="171">
        <v>4413942</v>
      </c>
      <c r="B1733" s="125"/>
      <c r="C1733" s="104"/>
      <c r="D1733" s="104"/>
      <c r="E1733" s="104"/>
      <c r="F1733" s="104"/>
      <c r="G1733" s="104"/>
      <c r="H1733" s="105" t="s">
        <v>433</v>
      </c>
      <c r="I1733" s="104"/>
      <c r="J1733" s="126">
        <f>SUM(J1732:J1732)</f>
        <v>318.3725</v>
      </c>
      <c r="K1733" s="494">
        <f>SUMIF('4. Orçamento'!$A$6:$A$144,A1733,'4. Orçamento'!$D$6:$D$144)</f>
        <v>19993.419999999998</v>
      </c>
      <c r="L1733" s="492"/>
      <c r="M1733" s="492"/>
      <c r="N1733" s="496"/>
      <c r="O1733" s="493"/>
      <c r="P1733" s="493"/>
      <c r="Q1733" s="491"/>
    </row>
    <row r="1734" spans="1:17" ht="15.75" thickBot="1">
      <c r="A1734" s="171">
        <v>4413942</v>
      </c>
      <c r="B1734" s="127" t="s">
        <v>435</v>
      </c>
      <c r="C1734" s="104"/>
      <c r="D1734" s="103" t="s">
        <v>212</v>
      </c>
      <c r="E1734" s="103" t="s">
        <v>436</v>
      </c>
      <c r="F1734" s="104"/>
      <c r="G1734" s="103" t="s">
        <v>407</v>
      </c>
      <c r="H1734" s="146" t="s">
        <v>437</v>
      </c>
      <c r="I1734" s="146"/>
      <c r="J1734" s="147"/>
      <c r="K1734" s="494">
        <f>SUMIF('4. Orçamento'!$A$6:$A$144,A1734,'4. Orçamento'!$D$6:$D$144)</f>
        <v>19993.419999999998</v>
      </c>
      <c r="L1734" s="492"/>
      <c r="M1734" s="492"/>
      <c r="N1734" s="496"/>
      <c r="O1734" s="493"/>
      <c r="P1734" s="493"/>
      <c r="Q1734" s="491"/>
    </row>
    <row r="1735" spans="1:17">
      <c r="A1735" s="171">
        <v>4413942</v>
      </c>
      <c r="B1735" s="119" t="s">
        <v>438</v>
      </c>
      <c r="C1735" s="120" t="s">
        <v>439</v>
      </c>
      <c r="D1735" s="121">
        <v>1</v>
      </c>
      <c r="E1735" s="128" t="s">
        <v>222</v>
      </c>
      <c r="G1735" s="123">
        <f>VLOOKUP(B1735,'MO - COM DES.'!$A$1:$G$106,6,FALSE)</f>
        <v>20.818100000000001</v>
      </c>
      <c r="J1735" s="124">
        <f>D1735*G1735</f>
        <v>20.818100000000001</v>
      </c>
      <c r="K1735" s="494">
        <f>SUMIF('4. Orçamento'!$A$6:$A$144,A1735,'4. Orçamento'!$D$6:$D$144)</f>
        <v>19993.419999999998</v>
      </c>
      <c r="L1735" s="492">
        <f>D1735</f>
        <v>1</v>
      </c>
      <c r="M1735" s="492"/>
      <c r="N1735" s="496" t="str">
        <f>B1735</f>
        <v>P9824</v>
      </c>
      <c r="O1735" s="493">
        <f t="shared" ref="O1735" si="145">(G1735/$I$1728)</f>
        <v>0.11774277472993609</v>
      </c>
      <c r="P1735" s="493"/>
      <c r="Q1735" s="491">
        <f>K1735*((L1735*O1735)+(M1735*P1735))</f>
        <v>2354.0807471409985</v>
      </c>
    </row>
    <row r="1736" spans="1:17">
      <c r="A1736" s="171">
        <v>4413942</v>
      </c>
      <c r="B1736" s="129"/>
      <c r="D1736" s="145" t="s">
        <v>440</v>
      </c>
      <c r="E1736" s="145"/>
      <c r="F1736" s="145"/>
      <c r="G1736" s="145"/>
      <c r="H1736" s="145"/>
      <c r="J1736" s="124">
        <f>J1735</f>
        <v>20.818100000000001</v>
      </c>
      <c r="K1736" s="494">
        <f>SUMIF('4. Orçamento'!$A$6:$A$144,A1736,'4. Orçamento'!$D$6:$D$144)</f>
        <v>19993.419999999998</v>
      </c>
      <c r="L1736" s="492"/>
      <c r="M1736" s="492"/>
      <c r="N1736" s="496"/>
      <c r="O1736" s="493"/>
      <c r="P1736" s="493"/>
      <c r="Q1736" s="491"/>
    </row>
    <row r="1737" spans="1:17" ht="15.75" thickBot="1">
      <c r="A1737" s="171">
        <v>4413942</v>
      </c>
      <c r="B1737" s="125"/>
      <c r="C1737" s="104"/>
      <c r="D1737" s="146" t="s">
        <v>442</v>
      </c>
      <c r="E1737" s="146"/>
      <c r="F1737" s="146"/>
      <c r="G1737" s="146"/>
      <c r="H1737" s="146"/>
      <c r="I1737" s="104"/>
      <c r="J1737" s="130">
        <f>J1733+J1736</f>
        <v>339.19060000000002</v>
      </c>
      <c r="K1737" s="494">
        <f>SUMIF('4. Orçamento'!$A$6:$A$144,A1737,'4. Orçamento'!$D$6:$D$144)</f>
        <v>19993.419999999998</v>
      </c>
      <c r="L1737" s="492"/>
      <c r="M1737" s="492"/>
      <c r="N1737" s="496"/>
      <c r="O1737" s="493"/>
      <c r="P1737" s="493"/>
      <c r="Q1737" s="491"/>
    </row>
    <row r="1738" spans="1:17">
      <c r="A1738" s="171">
        <v>4413942</v>
      </c>
      <c r="B1738" s="129"/>
      <c r="D1738" s="145" t="s">
        <v>444</v>
      </c>
      <c r="E1738" s="145"/>
      <c r="F1738" s="145"/>
      <c r="G1738" s="145"/>
      <c r="H1738" s="145"/>
      <c r="J1738" s="131">
        <f>J1737/I1728</f>
        <v>1.9183903625360557</v>
      </c>
      <c r="K1738" s="494">
        <f>SUMIF('4. Orçamento'!$A$6:$A$144,A1738,'4. Orçamento'!$D$6:$D$144)</f>
        <v>19993.419999999998</v>
      </c>
      <c r="L1738" s="492"/>
      <c r="M1738" s="492"/>
      <c r="N1738" s="496"/>
      <c r="O1738" s="493"/>
      <c r="P1738" s="493"/>
      <c r="Q1738" s="491"/>
    </row>
    <row r="1739" spans="1:17">
      <c r="A1739" s="171">
        <v>4413942</v>
      </c>
      <c r="B1739" s="129"/>
      <c r="H1739" s="132" t="s">
        <v>445</v>
      </c>
      <c r="J1739" s="133">
        <v>6.6699999999999995E-2</v>
      </c>
      <c r="K1739" s="494">
        <f>SUMIF('4. Orçamento'!$A$6:$A$144,A1739,'4. Orçamento'!$D$6:$D$144)</f>
        <v>19993.419999999998</v>
      </c>
      <c r="L1739" s="492"/>
      <c r="M1739" s="492"/>
      <c r="N1739" s="496"/>
      <c r="O1739" s="493"/>
      <c r="P1739" s="493"/>
      <c r="Q1739" s="491"/>
    </row>
    <row r="1740" spans="1:17" ht="15.75" thickBot="1">
      <c r="A1740" s="171">
        <v>4413942</v>
      </c>
      <c r="B1740" s="125"/>
      <c r="C1740" s="104"/>
      <c r="D1740" s="104"/>
      <c r="E1740" s="104"/>
      <c r="F1740" s="104"/>
      <c r="G1740" s="104"/>
      <c r="H1740" s="105" t="s">
        <v>446</v>
      </c>
      <c r="I1740" s="104"/>
      <c r="J1740" s="130" t="s">
        <v>377</v>
      </c>
      <c r="K1740" s="494">
        <f>SUMIF('4. Orçamento'!$A$6:$A$144,A1740,'4. Orçamento'!$D$6:$D$144)</f>
        <v>19993.419999999998</v>
      </c>
      <c r="L1740" s="492"/>
      <c r="M1740" s="492"/>
      <c r="N1740" s="496"/>
      <c r="O1740" s="493"/>
      <c r="P1740" s="493"/>
      <c r="Q1740" s="491"/>
    </row>
    <row r="1741" spans="1:17" ht="15.75" thickBot="1">
      <c r="A1741" s="171">
        <v>4413942</v>
      </c>
      <c r="B1741" s="127" t="s">
        <v>447</v>
      </c>
      <c r="C1741" s="104"/>
      <c r="D1741" s="103" t="s">
        <v>212</v>
      </c>
      <c r="E1741" s="103" t="s">
        <v>436</v>
      </c>
      <c r="F1741" s="104"/>
      <c r="G1741" s="103" t="s">
        <v>448</v>
      </c>
      <c r="H1741" s="146" t="s">
        <v>449</v>
      </c>
      <c r="I1741" s="146"/>
      <c r="J1741" s="147"/>
      <c r="K1741" s="494">
        <f>SUMIF('4. Orçamento'!$A$6:$A$144,A1741,'4. Orçamento'!$D$6:$D$144)</f>
        <v>19993.419999999998</v>
      </c>
      <c r="L1741" s="492"/>
      <c r="M1741" s="492"/>
      <c r="N1741" s="496"/>
      <c r="O1741" s="493"/>
      <c r="P1741" s="493"/>
      <c r="Q1741" s="491"/>
    </row>
    <row r="1742" spans="1:17" ht="15.75" thickBot="1">
      <c r="A1742" s="171">
        <v>4413942</v>
      </c>
      <c r="B1742" s="125"/>
      <c r="C1742" s="104"/>
      <c r="D1742" s="146" t="s">
        <v>459</v>
      </c>
      <c r="E1742" s="146"/>
      <c r="F1742" s="146"/>
      <c r="G1742" s="146"/>
      <c r="H1742" s="146"/>
      <c r="I1742" s="104"/>
      <c r="J1742" s="126">
        <v>0</v>
      </c>
      <c r="K1742" s="494">
        <f>SUMIF('4. Orçamento'!$A$6:$A$144,A1742,'4. Orçamento'!$D$6:$D$144)</f>
        <v>19993.419999999998</v>
      </c>
      <c r="L1742" s="492"/>
      <c r="M1742" s="492"/>
      <c r="N1742" s="496"/>
      <c r="O1742" s="493"/>
      <c r="P1742" s="493"/>
      <c r="Q1742" s="491"/>
    </row>
    <row r="1743" spans="1:17" ht="15.75" thickBot="1">
      <c r="A1743" s="171">
        <v>4413942</v>
      </c>
      <c r="B1743" s="127" t="s">
        <v>460</v>
      </c>
      <c r="C1743" s="104"/>
      <c r="D1743" s="103" t="s">
        <v>212</v>
      </c>
      <c r="E1743" s="103" t="s">
        <v>436</v>
      </c>
      <c r="F1743" s="104"/>
      <c r="G1743" s="103" t="s">
        <v>449</v>
      </c>
      <c r="H1743" s="146" t="s">
        <v>449</v>
      </c>
      <c r="I1743" s="146"/>
      <c r="J1743" s="147"/>
      <c r="K1743" s="494">
        <f>SUMIF('4. Orçamento'!$A$6:$A$144,A1743,'4. Orçamento'!$D$6:$D$144)</f>
        <v>19993.419999999998</v>
      </c>
      <c r="L1743" s="492"/>
      <c r="M1743" s="492"/>
      <c r="N1743" s="496"/>
      <c r="O1743" s="493"/>
      <c r="P1743" s="493"/>
      <c r="Q1743" s="491"/>
    </row>
    <row r="1744" spans="1:17" ht="15.75" thickBot="1">
      <c r="A1744" s="171">
        <v>4413942</v>
      </c>
      <c r="B1744" s="125"/>
      <c r="C1744" s="104"/>
      <c r="D1744" s="146" t="s">
        <v>461</v>
      </c>
      <c r="E1744" s="146"/>
      <c r="F1744" s="146"/>
      <c r="G1744" s="146"/>
      <c r="H1744" s="146"/>
      <c r="I1744" s="104"/>
      <c r="J1744" s="126"/>
      <c r="K1744" s="494">
        <f>SUMIF('4. Orçamento'!$A$6:$A$144,A1744,'4. Orçamento'!$D$6:$D$144)</f>
        <v>19993.419999999998</v>
      </c>
      <c r="L1744" s="492"/>
      <c r="M1744" s="492"/>
      <c r="N1744" s="496"/>
      <c r="O1744" s="493"/>
      <c r="P1744" s="493"/>
      <c r="Q1744" s="491"/>
    </row>
    <row r="1745" spans="1:18" ht="15.75" thickBot="1">
      <c r="A1745" s="171">
        <v>4413942</v>
      </c>
      <c r="B1745" s="125"/>
      <c r="C1745" s="104"/>
      <c r="D1745" s="104"/>
      <c r="E1745" s="104"/>
      <c r="F1745" s="104"/>
      <c r="G1745" s="104"/>
      <c r="H1745" s="105" t="s">
        <v>462</v>
      </c>
      <c r="I1745" s="104"/>
      <c r="J1745" s="130">
        <f>J1738+J1739+J1742</f>
        <v>1.9850903625360556</v>
      </c>
      <c r="K1745" s="494">
        <f>SUMIF('4. Orçamento'!$A$6:$A$144,A1745,'4. Orçamento'!$D$6:$D$144)</f>
        <v>19993.419999999998</v>
      </c>
      <c r="L1745" s="492"/>
      <c r="M1745" s="492"/>
      <c r="N1745" s="496"/>
      <c r="O1745" s="493"/>
      <c r="P1745" s="493"/>
      <c r="Q1745" s="491"/>
    </row>
    <row r="1746" spans="1:18" ht="15.75" thickBot="1">
      <c r="A1746" s="171">
        <v>4413942</v>
      </c>
      <c r="B1746" s="127" t="s">
        <v>463</v>
      </c>
      <c r="C1746" s="104"/>
      <c r="D1746" s="103" t="s">
        <v>464</v>
      </c>
      <c r="E1746" s="103" t="s">
        <v>212</v>
      </c>
      <c r="F1746" s="103" t="s">
        <v>436</v>
      </c>
      <c r="G1746" s="104"/>
      <c r="H1746" s="103" t="s">
        <v>449</v>
      </c>
      <c r="I1746" s="146" t="s">
        <v>449</v>
      </c>
      <c r="J1746" s="147"/>
      <c r="K1746" s="494">
        <f>SUMIF('4. Orçamento'!$A$6:$A$144,A1746,'4. Orçamento'!$D$6:$D$144)</f>
        <v>19993.419999999998</v>
      </c>
      <c r="L1746" s="492"/>
      <c r="M1746" s="492"/>
      <c r="N1746" s="496"/>
      <c r="O1746" s="493"/>
      <c r="P1746" s="493"/>
      <c r="Q1746" s="491"/>
    </row>
    <row r="1747" spans="1:18" ht="15.75" thickBot="1">
      <c r="A1747" s="171">
        <v>4413942</v>
      </c>
      <c r="B1747" s="125"/>
      <c r="C1747" s="104"/>
      <c r="D1747" s="146" t="s">
        <v>468</v>
      </c>
      <c r="E1747" s="146"/>
      <c r="F1747" s="146"/>
      <c r="G1747" s="146"/>
      <c r="H1747" s="146"/>
      <c r="I1747" s="104"/>
      <c r="J1747" s="130"/>
      <c r="K1747" s="494">
        <f>SUMIF('4. Orçamento'!$A$6:$A$144,A1747,'4. Orçamento'!$D$6:$D$144)</f>
        <v>19993.419999999998</v>
      </c>
      <c r="L1747" s="492"/>
      <c r="M1747" s="492"/>
      <c r="N1747" s="496"/>
      <c r="O1747" s="493"/>
      <c r="P1747" s="493"/>
      <c r="Q1747" s="491"/>
    </row>
    <row r="1748" spans="1:18" ht="15.75" thickBot="1">
      <c r="A1748" s="171">
        <v>4413942</v>
      </c>
      <c r="B1748" s="148" t="s">
        <v>469</v>
      </c>
      <c r="C1748" s="146"/>
      <c r="D1748" s="146" t="s">
        <v>212</v>
      </c>
      <c r="E1748" s="146" t="s">
        <v>436</v>
      </c>
      <c r="F1748" s="146" t="s">
        <v>470</v>
      </c>
      <c r="G1748" s="146"/>
      <c r="H1748" s="146"/>
      <c r="J1748" s="147" t="s">
        <v>449</v>
      </c>
      <c r="K1748" s="494">
        <f>SUMIF('4. Orçamento'!$A$6:$A$144,A1748,'4. Orçamento'!$D$6:$D$144)</f>
        <v>19993.419999999998</v>
      </c>
      <c r="L1748" s="492"/>
      <c r="M1748" s="492"/>
      <c r="N1748" s="496"/>
      <c r="O1748" s="493"/>
      <c r="P1748" s="493"/>
      <c r="Q1748" s="491"/>
    </row>
    <row r="1749" spans="1:18" ht="15.75" thickBot="1">
      <c r="A1749" s="171">
        <v>4413942</v>
      </c>
      <c r="B1749" s="148"/>
      <c r="C1749" s="146"/>
      <c r="D1749" s="146"/>
      <c r="E1749" s="146"/>
      <c r="F1749" s="103" t="s">
        <v>471</v>
      </c>
      <c r="G1749" s="103" t="s">
        <v>472</v>
      </c>
      <c r="H1749" s="103" t="s">
        <v>473</v>
      </c>
      <c r="I1749" s="104"/>
      <c r="J1749" s="147"/>
      <c r="K1749" s="494">
        <f>SUMIF('4. Orçamento'!$A$6:$A$144,A1749,'4. Orçamento'!$D$6:$D$144)</f>
        <v>19993.419999999998</v>
      </c>
      <c r="L1749" s="492"/>
      <c r="M1749" s="492"/>
      <c r="N1749" s="496"/>
      <c r="O1749" s="493"/>
      <c r="P1749" s="493"/>
      <c r="Q1749" s="491"/>
    </row>
    <row r="1750" spans="1:18">
      <c r="A1750" s="171">
        <v>4413942</v>
      </c>
      <c r="B1750" s="129"/>
      <c r="D1750" s="145" t="s">
        <v>480</v>
      </c>
      <c r="E1750" s="145"/>
      <c r="F1750" s="145"/>
      <c r="G1750" s="145"/>
      <c r="H1750" s="145"/>
      <c r="J1750" s="111"/>
      <c r="K1750" s="494">
        <f>SUMIF('4. Orçamento'!$A$6:$A$144,A1750,'4. Orçamento'!$D$6:$D$144)</f>
        <v>19993.419999999998</v>
      </c>
      <c r="L1750" s="492"/>
      <c r="M1750" s="492"/>
      <c r="N1750" s="496"/>
      <c r="O1750" s="493"/>
      <c r="P1750" s="493"/>
      <c r="Q1750" s="491"/>
    </row>
    <row r="1751" spans="1:18" ht="15.75" thickBot="1">
      <c r="A1751" s="171">
        <v>4413942</v>
      </c>
      <c r="B1751" s="125"/>
      <c r="C1751" s="104"/>
      <c r="D1751" s="104"/>
      <c r="E1751" s="104"/>
      <c r="F1751" s="146" t="s">
        <v>481</v>
      </c>
      <c r="G1751" s="146"/>
      <c r="H1751" s="146"/>
      <c r="I1751" s="104"/>
      <c r="J1751" s="134">
        <f>J1745+J1747</f>
        <v>1.9850903625360556</v>
      </c>
      <c r="K1751" s="178"/>
      <c r="L1751" s="179"/>
      <c r="M1751" s="179"/>
      <c r="N1751" s="179"/>
      <c r="O1751" s="179"/>
      <c r="P1751" s="180"/>
      <c r="R1751" s="445">
        <f>SUM(Q1732:Q1750)/K1732</f>
        <v>1.9183903625360554</v>
      </c>
    </row>
    <row r="1752" spans="1:18" ht="15.75" thickBot="1">
      <c r="A1752" s="157"/>
      <c r="B1752" s="157"/>
      <c r="C1752" s="157"/>
      <c r="D1752" s="157"/>
      <c r="E1752" s="157"/>
      <c r="F1752" s="157"/>
      <c r="G1752" s="157"/>
      <c r="H1752" s="157"/>
      <c r="I1752" s="157"/>
      <c r="J1752" s="157"/>
      <c r="R1752" s="101">
        <f>SUM(Q1732:Q1750)</f>
        <v>38355.18424213562</v>
      </c>
    </row>
    <row r="1753" spans="1:18" ht="23.25" thickBot="1">
      <c r="B1753" s="106" t="s">
        <v>395</v>
      </c>
      <c r="C1753" s="107"/>
      <c r="D1753" s="107"/>
      <c r="E1753" s="107"/>
      <c r="F1753" s="107"/>
      <c r="G1753" s="107"/>
      <c r="H1753" s="107"/>
      <c r="I1753" s="107"/>
      <c r="J1753" s="108" t="s">
        <v>396</v>
      </c>
    </row>
    <row r="1754" spans="1:18" ht="19.5" thickTop="1" thickBot="1">
      <c r="B1754" s="109" t="s">
        <v>397</v>
      </c>
      <c r="E1754" s="110" t="s">
        <v>398</v>
      </c>
      <c r="J1754" s="111"/>
    </row>
    <row r="1755" spans="1:18" ht="15.75">
      <c r="B1755" s="373" t="s">
        <v>400</v>
      </c>
      <c r="C1755" s="159"/>
      <c r="D1755" s="159"/>
      <c r="E1755" s="402">
        <v>45748</v>
      </c>
      <c r="F1755" s="159"/>
      <c r="G1755" s="159"/>
      <c r="H1755" s="374" t="s">
        <v>401</v>
      </c>
      <c r="I1755" s="378">
        <v>50.11</v>
      </c>
      <c r="J1755" s="376" t="s">
        <v>351</v>
      </c>
    </row>
    <row r="1756" spans="1:18" ht="32.25" thickBot="1">
      <c r="A1756">
        <v>1505877</v>
      </c>
      <c r="B1756" s="116">
        <v>1505877</v>
      </c>
      <c r="C1756" s="149" t="s">
        <v>897</v>
      </c>
      <c r="D1756" s="149"/>
      <c r="E1756" s="149"/>
      <c r="F1756" s="149"/>
      <c r="G1756" s="149"/>
      <c r="H1756" s="149"/>
      <c r="I1756" s="150" t="s">
        <v>404</v>
      </c>
      <c r="J1756" s="151"/>
    </row>
    <row r="1757" spans="1:18" ht="15.75" thickBot="1">
      <c r="A1757">
        <v>1505877</v>
      </c>
      <c r="B1757" s="148" t="s">
        <v>405</v>
      </c>
      <c r="C1757" s="146"/>
      <c r="D1757" s="146" t="s">
        <v>212</v>
      </c>
      <c r="E1757" s="146" t="s">
        <v>406</v>
      </c>
      <c r="F1757" s="146"/>
      <c r="G1757" s="146" t="s">
        <v>407</v>
      </c>
      <c r="H1757" s="146"/>
      <c r="J1757" s="117" t="s">
        <v>408</v>
      </c>
      <c r="K1757" s="589" t="s">
        <v>276</v>
      </c>
      <c r="L1757" s="590"/>
      <c r="M1757" s="591"/>
      <c r="N1757" s="592" t="s">
        <v>409</v>
      </c>
      <c r="O1757" s="594" t="s">
        <v>410</v>
      </c>
      <c r="P1757" s="595"/>
      <c r="Q1757" s="598" t="s">
        <v>411</v>
      </c>
    </row>
    <row r="1758" spans="1:18" ht="15.75" thickBot="1">
      <c r="A1758">
        <v>1505877</v>
      </c>
      <c r="B1758" s="148"/>
      <c r="C1758" s="146"/>
      <c r="D1758" s="146"/>
      <c r="E1758" s="103" t="s">
        <v>412</v>
      </c>
      <c r="F1758" s="103" t="s">
        <v>413</v>
      </c>
      <c r="G1758" s="103" t="s">
        <v>414</v>
      </c>
      <c r="H1758" s="103" t="s">
        <v>415</v>
      </c>
      <c r="I1758" s="104"/>
      <c r="J1758" s="118" t="s">
        <v>416</v>
      </c>
      <c r="K1758" s="172" t="s">
        <v>417</v>
      </c>
      <c r="L1758" s="600" t="s">
        <v>418</v>
      </c>
      <c r="M1758" s="601"/>
      <c r="N1758" s="593"/>
      <c r="O1758" s="596"/>
      <c r="P1758" s="597"/>
      <c r="Q1758" s="599"/>
    </row>
    <row r="1759" spans="1:18">
      <c r="A1759">
        <v>1505877</v>
      </c>
      <c r="B1759" s="119" t="s">
        <v>898</v>
      </c>
      <c r="C1759" s="120" t="s">
        <v>899</v>
      </c>
      <c r="D1759" s="121">
        <v>1</v>
      </c>
      <c r="E1759" s="122">
        <v>0.35</v>
      </c>
      <c r="F1759" s="122">
        <v>0.65</v>
      </c>
      <c r="G1759" s="123">
        <f>VLOOKUP(B1759,'EQ - COM DES.'!$A$1:$K$538,10,FALSE)</f>
        <v>257.70429999999999</v>
      </c>
      <c r="H1759" s="123">
        <f>VLOOKUP(B1759,'EQ - COM DES.'!$A$1:$K$538,11,FALSE)</f>
        <v>109.283</v>
      </c>
      <c r="J1759" s="124">
        <f>(D1759*E1759*G1759)+(D1759*F1759*H1759)</f>
        <v>161.23045500000001</v>
      </c>
      <c r="K1759" s="494">
        <f>SUMIF('4. Orçamento'!$A$6:$A$144,A1759,'4. Orçamento'!$D$6:$D$144)</f>
        <v>1525</v>
      </c>
      <c r="L1759" s="492">
        <f>(D1759*E1759)</f>
        <v>0.35</v>
      </c>
      <c r="M1759" s="492">
        <f>(D1759*F1759)</f>
        <v>0.65</v>
      </c>
      <c r="N1759" s="496" t="str">
        <f>B1759</f>
        <v>E9530</v>
      </c>
      <c r="O1759" s="493">
        <f>(G1759/$I$1755)</f>
        <v>5.1427719018160047</v>
      </c>
      <c r="P1759" s="493">
        <f>(H1759/$I$1755)</f>
        <v>2.1808621033725806</v>
      </c>
      <c r="Q1759" s="491">
        <f>K1759*((L1759*O1759)+(M1759*P1759))</f>
        <v>4906.7340625623638</v>
      </c>
    </row>
    <row r="1760" spans="1:18">
      <c r="A1760">
        <v>1505877</v>
      </c>
      <c r="B1760" s="119" t="s">
        <v>851</v>
      </c>
      <c r="C1760" s="120" t="s">
        <v>852</v>
      </c>
      <c r="D1760" s="121">
        <v>1</v>
      </c>
      <c r="E1760" s="122">
        <v>1</v>
      </c>
      <c r="F1760" s="122">
        <v>0</v>
      </c>
      <c r="G1760" s="123">
        <f>VLOOKUP(B1760,'EQ - COM DES.'!$A$1:$K$538,10,FALSE)</f>
        <v>767.48140000000001</v>
      </c>
      <c r="H1760" s="123">
        <f>VLOOKUP(B1760,'EQ - COM DES.'!$A$1:$K$538,11,FALSE)</f>
        <v>299.66640000000001</v>
      </c>
      <c r="J1760" s="124">
        <f>(D1760*E1760*G1760)+(D1760*F1760*H1760)</f>
        <v>767.48140000000001</v>
      </c>
      <c r="K1760" s="494">
        <f>SUMIF('4. Orçamento'!$A$6:$A$144,A1760,'4. Orçamento'!$D$6:$D$144)</f>
        <v>1525</v>
      </c>
      <c r="L1760" s="492">
        <f>(D1760*E1760)</f>
        <v>1</v>
      </c>
      <c r="M1760" s="492">
        <f>(D1760*F1760)</f>
        <v>0</v>
      </c>
      <c r="N1760" s="496" t="str">
        <f>B1760</f>
        <v>E9541</v>
      </c>
      <c r="O1760" s="493">
        <f t="shared" ref="O1760:P1763" si="146">(G1760/$I$1755)</f>
        <v>15.315932947515467</v>
      </c>
      <c r="P1760" s="493">
        <f t="shared" si="146"/>
        <v>5.9801716224306531</v>
      </c>
      <c r="Q1760" s="491">
        <f>K1760*((L1760*O1760)+(M1760*P1760))</f>
        <v>23356.797744961088</v>
      </c>
    </row>
    <row r="1761" spans="1:17" ht="15.75" thickBot="1">
      <c r="A1761">
        <v>1505877</v>
      </c>
      <c r="B1761" s="125"/>
      <c r="C1761" s="104"/>
      <c r="D1761" s="104"/>
      <c r="E1761" s="104"/>
      <c r="F1761" s="104"/>
      <c r="G1761" s="104"/>
      <c r="H1761" s="105" t="s">
        <v>433</v>
      </c>
      <c r="I1761" s="104"/>
      <c r="J1761" s="126">
        <f>SUM(J1759:J1760)</f>
        <v>928.71185500000001</v>
      </c>
      <c r="K1761" s="494">
        <f>SUMIF('4. Orçamento'!$A$6:$A$144,A1761,'4. Orçamento'!$D$6:$D$144)</f>
        <v>1525</v>
      </c>
      <c r="L1761" s="492"/>
      <c r="M1761" s="492"/>
      <c r="N1761" s="496"/>
      <c r="O1761" s="493"/>
      <c r="P1761" s="493"/>
      <c r="Q1761" s="491"/>
    </row>
    <row r="1762" spans="1:17" ht="15.75" thickBot="1">
      <c r="A1762">
        <v>1505877</v>
      </c>
      <c r="B1762" s="127" t="s">
        <v>435</v>
      </c>
      <c r="C1762" s="104"/>
      <c r="D1762" s="103" t="s">
        <v>212</v>
      </c>
      <c r="E1762" s="103" t="s">
        <v>436</v>
      </c>
      <c r="F1762" s="104"/>
      <c r="G1762" s="103" t="s">
        <v>407</v>
      </c>
      <c r="H1762" s="146" t="s">
        <v>437</v>
      </c>
      <c r="I1762" s="146"/>
      <c r="J1762" s="147"/>
      <c r="K1762" s="494">
        <f>SUMIF('4. Orçamento'!$A$6:$A$144,A1762,'4. Orçamento'!$D$6:$D$144)</f>
        <v>1525</v>
      </c>
      <c r="L1762" s="492"/>
      <c r="M1762" s="492"/>
      <c r="N1762" s="496"/>
      <c r="O1762" s="493"/>
      <c r="P1762" s="493"/>
      <c r="Q1762" s="491"/>
    </row>
    <row r="1763" spans="1:17">
      <c r="A1763">
        <v>1505877</v>
      </c>
      <c r="B1763" s="119" t="s">
        <v>438</v>
      </c>
      <c r="C1763" s="120" t="s">
        <v>439</v>
      </c>
      <c r="D1763" s="121">
        <v>1</v>
      </c>
      <c r="E1763" s="128" t="s">
        <v>222</v>
      </c>
      <c r="G1763" s="123">
        <f>VLOOKUP(B1763,'MO - COM DES.'!$A$1:$G$106,6,FALSE)</f>
        <v>20.818100000000001</v>
      </c>
      <c r="J1763" s="124">
        <f>D1763*G1763</f>
        <v>20.818100000000001</v>
      </c>
      <c r="K1763" s="494">
        <f>SUMIF('4. Orçamento'!$A$6:$A$144,A1763,'4. Orçamento'!$D$6:$D$144)</f>
        <v>1525</v>
      </c>
      <c r="L1763" s="492">
        <f>D1763</f>
        <v>1</v>
      </c>
      <c r="M1763" s="492"/>
      <c r="N1763" s="496" t="str">
        <f>B1763</f>
        <v>P9824</v>
      </c>
      <c r="O1763" s="493">
        <f t="shared" si="146"/>
        <v>0.41544801436838957</v>
      </c>
      <c r="P1763" s="493">
        <f t="shared" si="146"/>
        <v>0</v>
      </c>
      <c r="Q1763" s="491">
        <f>K1763*((L1763*O1763)+(M1763*P1763))</f>
        <v>633.55822191179413</v>
      </c>
    </row>
    <row r="1764" spans="1:17">
      <c r="A1764">
        <v>1505877</v>
      </c>
      <c r="B1764" s="129"/>
      <c r="D1764" s="145" t="s">
        <v>440</v>
      </c>
      <c r="E1764" s="145"/>
      <c r="F1764" s="145"/>
      <c r="G1764" s="145"/>
      <c r="H1764" s="145"/>
      <c r="J1764" s="124">
        <f>J1763</f>
        <v>20.818100000000001</v>
      </c>
      <c r="K1764" s="494">
        <f>SUMIF('4. Orçamento'!$A$6:$A$144,A1764,'4. Orçamento'!$D$6:$D$144)</f>
        <v>1525</v>
      </c>
      <c r="L1764" s="492"/>
      <c r="M1764" s="492"/>
      <c r="N1764" s="496"/>
      <c r="O1764" s="493"/>
      <c r="P1764" s="493"/>
      <c r="Q1764" s="491"/>
    </row>
    <row r="1765" spans="1:17" ht="15.75" thickBot="1">
      <c r="A1765">
        <v>1505877</v>
      </c>
      <c r="B1765" s="125"/>
      <c r="C1765" s="104"/>
      <c r="D1765" s="146" t="s">
        <v>442</v>
      </c>
      <c r="E1765" s="146"/>
      <c r="F1765" s="146"/>
      <c r="G1765" s="146"/>
      <c r="H1765" s="146"/>
      <c r="I1765" s="104"/>
      <c r="J1765" s="130">
        <f>J1761+J1764</f>
        <v>949.52995499999997</v>
      </c>
      <c r="K1765" s="494">
        <f>SUMIF('4. Orçamento'!$A$6:$A$144,A1765,'4. Orçamento'!$D$6:$D$144)</f>
        <v>1525</v>
      </c>
      <c r="L1765" s="492"/>
      <c r="M1765" s="492"/>
      <c r="N1765" s="496"/>
      <c r="O1765" s="493"/>
      <c r="P1765" s="493"/>
      <c r="Q1765" s="491"/>
    </row>
    <row r="1766" spans="1:17">
      <c r="A1766">
        <v>1505877</v>
      </c>
      <c r="B1766" s="129"/>
      <c r="D1766" s="145" t="s">
        <v>444</v>
      </c>
      <c r="E1766" s="145"/>
      <c r="F1766" s="145"/>
      <c r="G1766" s="145"/>
      <c r="H1766" s="145"/>
      <c r="J1766" s="131">
        <f>J1765/I1755</f>
        <v>18.948911494711634</v>
      </c>
      <c r="K1766" s="494">
        <f>SUMIF('4. Orçamento'!$A$6:$A$144,A1766,'4. Orçamento'!$D$6:$D$144)</f>
        <v>1525</v>
      </c>
      <c r="L1766" s="492"/>
      <c r="M1766" s="492"/>
      <c r="N1766" s="496"/>
      <c r="O1766" s="493"/>
      <c r="P1766" s="493"/>
      <c r="Q1766" s="491"/>
    </row>
    <row r="1767" spans="1:17">
      <c r="A1767">
        <v>1505877</v>
      </c>
      <c r="B1767" s="129"/>
      <c r="H1767" s="132" t="s">
        <v>445</v>
      </c>
      <c r="J1767" s="133" t="s">
        <v>377</v>
      </c>
      <c r="K1767" s="494">
        <f>SUMIF('4. Orçamento'!$A$6:$A$144,A1767,'4. Orçamento'!$D$6:$D$144)</f>
        <v>1525</v>
      </c>
      <c r="L1767" s="492"/>
      <c r="M1767" s="492"/>
      <c r="N1767" s="496"/>
      <c r="O1767" s="493"/>
      <c r="P1767" s="493"/>
      <c r="Q1767" s="491"/>
    </row>
    <row r="1768" spans="1:17" ht="15.75" thickBot="1">
      <c r="A1768">
        <v>1505877</v>
      </c>
      <c r="B1768" s="125"/>
      <c r="C1768" s="104"/>
      <c r="D1768" s="104"/>
      <c r="E1768" s="104"/>
      <c r="F1768" s="104"/>
      <c r="G1768" s="104"/>
      <c r="H1768" s="105" t="s">
        <v>446</v>
      </c>
      <c r="I1768" s="104"/>
      <c r="J1768" s="130" t="s">
        <v>377</v>
      </c>
      <c r="K1768" s="494">
        <f>SUMIF('4. Orçamento'!$A$6:$A$144,A1768,'4. Orçamento'!$D$6:$D$144)</f>
        <v>1525</v>
      </c>
      <c r="L1768" s="492"/>
      <c r="M1768" s="492"/>
      <c r="N1768" s="496"/>
      <c r="O1768" s="493"/>
      <c r="P1768" s="493"/>
      <c r="Q1768" s="491"/>
    </row>
    <row r="1769" spans="1:17" ht="15.75" thickBot="1">
      <c r="A1769">
        <v>1505877</v>
      </c>
      <c r="B1769" s="127" t="s">
        <v>447</v>
      </c>
      <c r="C1769" s="104"/>
      <c r="D1769" s="103" t="s">
        <v>212</v>
      </c>
      <c r="E1769" s="103" t="s">
        <v>436</v>
      </c>
      <c r="F1769" s="104"/>
      <c r="G1769" s="103" t="s">
        <v>448</v>
      </c>
      <c r="H1769" s="146" t="s">
        <v>449</v>
      </c>
      <c r="I1769" s="146"/>
      <c r="J1769" s="147"/>
      <c r="K1769" s="494">
        <f>SUMIF('4. Orçamento'!$A$6:$A$144,A1769,'4. Orçamento'!$D$6:$D$144)</f>
        <v>1525</v>
      </c>
      <c r="L1769" s="492"/>
      <c r="M1769" s="492"/>
      <c r="N1769" s="496"/>
      <c r="O1769" s="493"/>
      <c r="P1769" s="493"/>
      <c r="Q1769" s="491"/>
    </row>
    <row r="1770" spans="1:17">
      <c r="A1770">
        <v>1505877</v>
      </c>
      <c r="B1770" s="119" t="s">
        <v>900</v>
      </c>
      <c r="C1770" s="120" t="s">
        <v>901</v>
      </c>
      <c r="D1770" s="121">
        <v>1.2</v>
      </c>
      <c r="E1770" s="128" t="s">
        <v>351</v>
      </c>
      <c r="G1770" s="123">
        <f>VLOOKUP(B1770,MATERIAL!$A$1:$D$1678,4,FALSE)</f>
        <v>129.047</v>
      </c>
      <c r="J1770" s="124">
        <f>D1770*G1770</f>
        <v>154.85639999999998</v>
      </c>
      <c r="K1770" s="494">
        <f>SUMIF('4. Orçamento'!$A$6:$A$144,A1770,'4. Orçamento'!$D$6:$D$144)</f>
        <v>1525</v>
      </c>
      <c r="L1770" s="492">
        <f>D1770</f>
        <v>1.2</v>
      </c>
      <c r="M1770" s="492"/>
      <c r="N1770" s="496" t="str">
        <f>B1770</f>
        <v>M1097</v>
      </c>
      <c r="O1770" s="493">
        <f>G1770</f>
        <v>129.047</v>
      </c>
      <c r="P1770" s="493"/>
      <c r="Q1770" s="491">
        <f>K1770*((L1770*O1770)+(M1770*P1770))</f>
        <v>236156.00999999998</v>
      </c>
    </row>
    <row r="1771" spans="1:17" ht="15.75" thickBot="1">
      <c r="A1771">
        <v>1505877</v>
      </c>
      <c r="B1771" s="125"/>
      <c r="C1771" s="104"/>
      <c r="D1771" s="146" t="s">
        <v>459</v>
      </c>
      <c r="E1771" s="146"/>
      <c r="F1771" s="146"/>
      <c r="G1771" s="146"/>
      <c r="H1771" s="146"/>
      <c r="I1771" s="104"/>
      <c r="J1771" s="126">
        <f>SUM(J1770:J1770)</f>
        <v>154.85639999999998</v>
      </c>
      <c r="K1771" s="494">
        <f>SUMIF('4. Orçamento'!$A$6:$A$144,A1771,'4. Orçamento'!$D$6:$D$144)</f>
        <v>1525</v>
      </c>
      <c r="L1771" s="492"/>
      <c r="M1771" s="492"/>
      <c r="N1771" s="496"/>
      <c r="O1771" s="493"/>
      <c r="P1771" s="493"/>
      <c r="Q1771" s="491"/>
    </row>
    <row r="1772" spans="1:17" ht="15.75" thickBot="1">
      <c r="A1772">
        <v>1505877</v>
      </c>
      <c r="B1772" s="127" t="s">
        <v>460</v>
      </c>
      <c r="C1772" s="104"/>
      <c r="D1772" s="103" t="s">
        <v>212</v>
      </c>
      <c r="E1772" s="103" t="s">
        <v>436</v>
      </c>
      <c r="F1772" s="104"/>
      <c r="G1772" s="103" t="s">
        <v>449</v>
      </c>
      <c r="H1772" s="146" t="s">
        <v>449</v>
      </c>
      <c r="I1772" s="146"/>
      <c r="J1772" s="147"/>
      <c r="K1772" s="494">
        <f>SUMIF('4. Orçamento'!$A$6:$A$144,A1772,'4. Orçamento'!$D$6:$D$144)</f>
        <v>1525</v>
      </c>
      <c r="L1772" s="492"/>
      <c r="M1772" s="492"/>
      <c r="N1772" s="496"/>
      <c r="O1772" s="493"/>
      <c r="P1772" s="493"/>
      <c r="Q1772" s="491"/>
    </row>
    <row r="1773" spans="1:17" ht="15.75" thickBot="1">
      <c r="A1773">
        <v>1505877</v>
      </c>
      <c r="B1773" s="125"/>
      <c r="C1773" s="104"/>
      <c r="D1773" s="146" t="s">
        <v>461</v>
      </c>
      <c r="E1773" s="146"/>
      <c r="F1773" s="146"/>
      <c r="G1773" s="146"/>
      <c r="H1773" s="146"/>
      <c r="I1773" s="104"/>
      <c r="J1773" s="126"/>
      <c r="K1773" s="494">
        <f>SUMIF('4. Orçamento'!$A$6:$A$144,A1773,'4. Orçamento'!$D$6:$D$144)</f>
        <v>1525</v>
      </c>
      <c r="L1773" s="492"/>
      <c r="M1773" s="492"/>
      <c r="N1773" s="496"/>
      <c r="O1773" s="493"/>
      <c r="P1773" s="493"/>
      <c r="Q1773" s="491"/>
    </row>
    <row r="1774" spans="1:17" ht="15.75" thickBot="1">
      <c r="A1774">
        <v>1505877</v>
      </c>
      <c r="B1774" s="125"/>
      <c r="C1774" s="104"/>
      <c r="D1774" s="104"/>
      <c r="E1774" s="104"/>
      <c r="F1774" s="104"/>
      <c r="G1774" s="104"/>
      <c r="H1774" s="105" t="s">
        <v>462</v>
      </c>
      <c r="I1774" s="104"/>
      <c r="J1774" s="130">
        <f>J1766+J1771</f>
        <v>173.80531149471162</v>
      </c>
      <c r="K1774" s="494">
        <f>SUMIF('4. Orçamento'!$A$6:$A$144,A1774,'4. Orçamento'!$D$6:$D$144)</f>
        <v>1525</v>
      </c>
      <c r="L1774" s="492"/>
      <c r="M1774" s="492"/>
      <c r="N1774" s="496"/>
      <c r="O1774" s="493"/>
      <c r="P1774" s="493"/>
      <c r="Q1774" s="491"/>
    </row>
    <row r="1775" spans="1:17" ht="15.75" thickBot="1">
      <c r="A1775">
        <v>1505877</v>
      </c>
      <c r="B1775" s="127" t="s">
        <v>463</v>
      </c>
      <c r="C1775" s="104"/>
      <c r="D1775" s="103" t="s">
        <v>464</v>
      </c>
      <c r="E1775" s="103" t="s">
        <v>212</v>
      </c>
      <c r="F1775" s="103" t="s">
        <v>436</v>
      </c>
      <c r="G1775" s="104"/>
      <c r="H1775" s="103" t="s">
        <v>449</v>
      </c>
      <c r="I1775" s="146" t="s">
        <v>449</v>
      </c>
      <c r="J1775" s="147"/>
      <c r="K1775" s="494">
        <f>SUMIF('4. Orçamento'!$A$6:$A$144,A1775,'4. Orçamento'!$D$6:$D$144)</f>
        <v>1525</v>
      </c>
      <c r="L1775" s="492"/>
      <c r="M1775" s="492"/>
      <c r="N1775" s="496"/>
      <c r="O1775" s="493"/>
      <c r="P1775" s="493"/>
      <c r="Q1775" s="491"/>
    </row>
    <row r="1776" spans="1:17">
      <c r="A1776">
        <v>1505877</v>
      </c>
      <c r="B1776" s="119" t="s">
        <v>900</v>
      </c>
      <c r="C1776" s="120" t="s">
        <v>902</v>
      </c>
      <c r="D1776" s="128">
        <v>5914647</v>
      </c>
      <c r="E1776" s="121">
        <v>1.8</v>
      </c>
      <c r="F1776" s="128" t="s">
        <v>466</v>
      </c>
      <c r="H1776" s="123">
        <f>VLOOKUP(D1776,'SICRO 04.25'!$A$1:$D$6492,4,FALSE)</f>
        <v>1.72</v>
      </c>
      <c r="J1776" s="124">
        <f>E1776*H1776</f>
        <v>3.0960000000000001</v>
      </c>
      <c r="K1776" s="494">
        <f>SUMIF('4. Orçamento'!$A$6:$A$144,A1776,'4. Orçamento'!$D$6:$D$144)</f>
        <v>1525</v>
      </c>
      <c r="L1776" s="492">
        <f>E1776</f>
        <v>1.8</v>
      </c>
      <c r="M1776" s="492"/>
      <c r="N1776" s="496">
        <f>D1776</f>
        <v>5914647</v>
      </c>
      <c r="O1776" s="493">
        <f>H1776</f>
        <v>1.72</v>
      </c>
      <c r="P1776" s="493"/>
      <c r="Q1776" s="491">
        <f>K1776*((L1776*O1776)+(M1776*P1776))</f>
        <v>4721.4000000000005</v>
      </c>
    </row>
    <row r="1777" spans="1:18" ht="15.75" thickBot="1">
      <c r="A1777">
        <v>1505877</v>
      </c>
      <c r="B1777" s="125"/>
      <c r="C1777" s="104"/>
      <c r="D1777" s="146" t="s">
        <v>468</v>
      </c>
      <c r="E1777" s="146"/>
      <c r="F1777" s="146"/>
      <c r="G1777" s="146"/>
      <c r="H1777" s="146"/>
      <c r="I1777" s="104"/>
      <c r="J1777" s="130">
        <f>SUM(J1776:J1776)</f>
        <v>3.0960000000000001</v>
      </c>
      <c r="K1777" s="494">
        <f>SUMIF('4. Orçamento'!$A$6:$A$144,A1777,'4. Orçamento'!$D$6:$D$144)</f>
        <v>1525</v>
      </c>
      <c r="L1777" s="492"/>
      <c r="M1777" s="492"/>
      <c r="N1777" s="496"/>
      <c r="O1777" s="493"/>
      <c r="P1777" s="493"/>
      <c r="Q1777" s="491"/>
    </row>
    <row r="1778" spans="1:18" ht="15.75" thickBot="1">
      <c r="A1778">
        <v>1505877</v>
      </c>
      <c r="B1778" s="148" t="s">
        <v>469</v>
      </c>
      <c r="C1778" s="146"/>
      <c r="D1778" s="146" t="s">
        <v>212</v>
      </c>
      <c r="E1778" s="146" t="s">
        <v>436</v>
      </c>
      <c r="F1778" s="146" t="s">
        <v>470</v>
      </c>
      <c r="G1778" s="146"/>
      <c r="H1778" s="146"/>
      <c r="J1778" s="147" t="s">
        <v>449</v>
      </c>
      <c r="K1778" s="494">
        <f>SUMIF('4. Orçamento'!$A$6:$A$144,A1778,'4. Orçamento'!$D$6:$D$144)</f>
        <v>1525</v>
      </c>
      <c r="L1778" s="492"/>
      <c r="M1778" s="492"/>
      <c r="N1778" s="496"/>
      <c r="O1778" s="493"/>
      <c r="P1778" s="493"/>
      <c r="Q1778" s="491"/>
    </row>
    <row r="1779" spans="1:18" ht="15.75" thickBot="1">
      <c r="A1779">
        <v>1505877</v>
      </c>
      <c r="B1779" s="148"/>
      <c r="C1779" s="146"/>
      <c r="D1779" s="146"/>
      <c r="E1779" s="146"/>
      <c r="F1779" s="103" t="s">
        <v>471</v>
      </c>
      <c r="G1779" s="103" t="s">
        <v>472</v>
      </c>
      <c r="H1779" s="103" t="s">
        <v>473</v>
      </c>
      <c r="I1779" s="104"/>
      <c r="J1779" s="147"/>
      <c r="K1779" s="494">
        <f>SUMIF('4. Orçamento'!$A$6:$A$144,A1779,'4. Orçamento'!$D$6:$D$144)</f>
        <v>1525</v>
      </c>
      <c r="L1779" s="492"/>
      <c r="M1779" s="492"/>
      <c r="N1779" s="496"/>
      <c r="O1779" s="493"/>
      <c r="P1779" s="493"/>
      <c r="Q1779" s="491"/>
    </row>
    <row r="1780" spans="1:18">
      <c r="A1780">
        <v>1505877</v>
      </c>
      <c r="B1780" s="119" t="s">
        <v>900</v>
      </c>
      <c r="C1780" s="120" t="s">
        <v>902</v>
      </c>
      <c r="D1780" s="121">
        <v>1.8</v>
      </c>
      <c r="E1780" s="128" t="s">
        <v>228</v>
      </c>
      <c r="F1780" s="128" t="s">
        <v>477</v>
      </c>
      <c r="G1780" s="128" t="s">
        <v>478</v>
      </c>
      <c r="H1780" s="128" t="s">
        <v>479</v>
      </c>
      <c r="J1780" s="111"/>
      <c r="K1780" s="494">
        <f>SUMIF('4. Orçamento'!$A$6:$A$144,A1780,'4. Orçamento'!$D$6:$D$144)</f>
        <v>1525</v>
      </c>
      <c r="L1780" s="168">
        <f>D1780*'3. DMT'!$V$2</f>
        <v>297</v>
      </c>
      <c r="M1780" s="168">
        <f t="shared" ref="M1780" si="147">K1780*L1780</f>
        <v>452925</v>
      </c>
      <c r="N1780" s="496" t="str">
        <f>H1780</f>
        <v>5914479</v>
      </c>
      <c r="O1780" s="493">
        <f>$W$56</f>
        <v>1.0658168067902971</v>
      </c>
      <c r="P1780" s="493"/>
      <c r="Q1780" s="491"/>
    </row>
    <row r="1781" spans="1:18">
      <c r="A1781">
        <v>1505877</v>
      </c>
      <c r="B1781" s="129"/>
      <c r="D1781" s="145" t="s">
        <v>480</v>
      </c>
      <c r="E1781" s="145"/>
      <c r="F1781" s="145"/>
      <c r="G1781" s="145"/>
      <c r="H1781" s="145"/>
      <c r="J1781" s="111"/>
      <c r="K1781" s="494"/>
      <c r="L1781" s="492"/>
      <c r="M1781" s="492"/>
      <c r="N1781" s="496"/>
      <c r="O1781" s="493"/>
      <c r="P1781" s="493"/>
      <c r="Q1781" s="491"/>
    </row>
    <row r="1782" spans="1:18" ht="15.75" thickBot="1">
      <c r="A1782">
        <v>1505877</v>
      </c>
      <c r="B1782" s="125"/>
      <c r="C1782" s="104"/>
      <c r="D1782" s="104"/>
      <c r="E1782" s="104"/>
      <c r="F1782" s="146" t="s">
        <v>481</v>
      </c>
      <c r="G1782" s="146"/>
      <c r="H1782" s="146"/>
      <c r="I1782" s="104"/>
      <c r="J1782" s="134">
        <f>J1774+J1777</f>
        <v>176.90131149471162</v>
      </c>
      <c r="K1782" s="178"/>
      <c r="L1782" s="179"/>
      <c r="M1782" s="179"/>
      <c r="N1782" s="179"/>
      <c r="O1782" s="179"/>
      <c r="P1782" s="180"/>
      <c r="R1782" s="445">
        <f>SUM(Q1759:Q1781)/K1759</f>
        <v>176.90131149471165</v>
      </c>
    </row>
    <row r="1783" spans="1:18" ht="15.75" thickBot="1">
      <c r="A1783" s="157"/>
      <c r="B1783" s="157"/>
      <c r="C1783" s="157"/>
      <c r="D1783" s="157"/>
      <c r="E1783" s="157"/>
      <c r="F1783" s="157"/>
      <c r="G1783" s="157"/>
      <c r="H1783" s="157"/>
      <c r="I1783" s="157"/>
      <c r="J1783" s="157"/>
      <c r="R1783" s="101">
        <f>SUM(Q1759:Q1781)</f>
        <v>269774.50002943526</v>
      </c>
    </row>
    <row r="1784" spans="1:18" ht="15.75">
      <c r="A1784" s="15">
        <v>5502590</v>
      </c>
      <c r="B1784" s="205" t="s">
        <v>400</v>
      </c>
      <c r="C1784" s="206"/>
      <c r="D1784" s="206"/>
      <c r="E1784" s="395">
        <v>45748</v>
      </c>
      <c r="F1784" s="206"/>
      <c r="G1784" s="206"/>
      <c r="H1784" s="207" t="s">
        <v>401</v>
      </c>
      <c r="I1784" s="208">
        <v>177.32</v>
      </c>
      <c r="J1784" s="209" t="s">
        <v>351</v>
      </c>
    </row>
    <row r="1785" spans="1:18" ht="32.25" thickBot="1">
      <c r="A1785" s="15">
        <v>5502590</v>
      </c>
      <c r="B1785" s="210">
        <v>5502590</v>
      </c>
      <c r="C1785" s="211" t="s">
        <v>711</v>
      </c>
      <c r="D1785" s="211"/>
      <c r="E1785" s="211"/>
      <c r="F1785" s="211"/>
      <c r="G1785" s="211"/>
      <c r="H1785" s="211"/>
      <c r="I1785" s="212" t="s">
        <v>404</v>
      </c>
      <c r="J1785" s="213"/>
    </row>
    <row r="1786" spans="1:18" ht="15.75" thickBot="1">
      <c r="A1786" s="15">
        <v>5502590</v>
      </c>
      <c r="B1786" s="214" t="s">
        <v>405</v>
      </c>
      <c r="C1786" s="215"/>
      <c r="D1786" s="215" t="s">
        <v>212</v>
      </c>
      <c r="E1786" s="215" t="s">
        <v>406</v>
      </c>
      <c r="F1786" s="215"/>
      <c r="G1786" s="215" t="s">
        <v>407</v>
      </c>
      <c r="H1786" s="215"/>
      <c r="I1786" s="238"/>
      <c r="J1786" s="241" t="s">
        <v>408</v>
      </c>
      <c r="K1786" s="589" t="s">
        <v>276</v>
      </c>
      <c r="L1786" s="590"/>
      <c r="M1786" s="591"/>
      <c r="N1786" s="592" t="s">
        <v>409</v>
      </c>
      <c r="O1786" s="594" t="s">
        <v>410</v>
      </c>
      <c r="P1786" s="595"/>
      <c r="Q1786" s="598" t="s">
        <v>411</v>
      </c>
    </row>
    <row r="1787" spans="1:18" ht="15.75" thickBot="1">
      <c r="A1787" s="15">
        <v>5502590</v>
      </c>
      <c r="B1787" s="119"/>
      <c r="C1787" s="120"/>
      <c r="D1787" s="396"/>
      <c r="E1787" s="397" t="s">
        <v>412</v>
      </c>
      <c r="F1787" s="397" t="s">
        <v>413</v>
      </c>
      <c r="G1787" s="397" t="s">
        <v>414</v>
      </c>
      <c r="H1787" s="397" t="s">
        <v>415</v>
      </c>
      <c r="I1787" s="398"/>
      <c r="J1787" s="399" t="s">
        <v>416</v>
      </c>
      <c r="K1787" s="172" t="s">
        <v>417</v>
      </c>
      <c r="L1787" s="600" t="s">
        <v>418</v>
      </c>
      <c r="M1787" s="601"/>
      <c r="N1787" s="593"/>
      <c r="O1787" s="596"/>
      <c r="P1787" s="597"/>
      <c r="Q1787" s="599"/>
    </row>
    <row r="1788" spans="1:18">
      <c r="A1788" s="15">
        <v>5502590</v>
      </c>
      <c r="B1788" s="119" t="s">
        <v>712</v>
      </c>
      <c r="C1788" s="120" t="s">
        <v>713</v>
      </c>
      <c r="D1788" s="218">
        <v>7</v>
      </c>
      <c r="E1788" s="218">
        <v>0.91</v>
      </c>
      <c r="F1788" s="218">
        <v>0.09</v>
      </c>
      <c r="G1788" s="123">
        <f>VLOOKUP(B1788,'EQ - COM DES.'!$A$1:$K$538,10,FALSE)</f>
        <v>306.72609999999997</v>
      </c>
      <c r="H1788" s="123">
        <f>VLOOKUP(B1788,'EQ - COM DES.'!$A$1:$K$538,11,FALSE)</f>
        <v>87.015699999999995</v>
      </c>
      <c r="I1788" s="218"/>
      <c r="J1788" s="389">
        <f>ROUND((D1788*E1788*G1788)+(D1788*F1788*H1788),4)</f>
        <v>2008.6650999999999</v>
      </c>
      <c r="K1788" s="494">
        <f>SUMIF('4. Orçamento'!$A$6:$A$144,A1788,'4. Orçamento'!$D$6:$D$144)</f>
        <v>2822</v>
      </c>
      <c r="L1788" s="492">
        <f>(D1788*E1788)</f>
        <v>6.37</v>
      </c>
      <c r="M1788" s="492">
        <f>(D1788*F1788)</f>
        <v>0.63</v>
      </c>
      <c r="N1788" s="496" t="str">
        <f>B1788</f>
        <v>E9667</v>
      </c>
      <c r="O1788" s="493">
        <f>(G1788/$I$1784)</f>
        <v>1.7297885179336792</v>
      </c>
      <c r="P1788" s="493">
        <f>(H1788/$I$1784)</f>
        <v>0.49072693435596659</v>
      </c>
      <c r="Q1788" s="491">
        <f>K1788*((L1788*O1788)+(M1788*P1788))</f>
        <v>31967.364356282429</v>
      </c>
    </row>
    <row r="1789" spans="1:18">
      <c r="A1789" s="15">
        <v>5502590</v>
      </c>
      <c r="B1789" s="119" t="s">
        <v>559</v>
      </c>
      <c r="C1789" s="459" t="s">
        <v>560</v>
      </c>
      <c r="D1789" s="218">
        <v>1</v>
      </c>
      <c r="E1789" s="218">
        <v>1</v>
      </c>
      <c r="F1789" s="218">
        <v>0</v>
      </c>
      <c r="G1789" s="123">
        <f>VLOOKUP(B1789,'EQ - COM DES.'!$A$1:$K$538,10,FALSE)</f>
        <v>456.31659999999999</v>
      </c>
      <c r="H1789" s="123">
        <f>VLOOKUP(B1789,'EQ - COM DES.'!$A$1:$K$538,11,FALSE)</f>
        <v>219.78639999999999</v>
      </c>
      <c r="I1789" s="218"/>
      <c r="J1789" s="389">
        <f>ROUND((D1789*E1789*G1789)+(D1789*F1789*H1789),4)</f>
        <v>456.31659999999999</v>
      </c>
      <c r="K1789" s="494">
        <f>SUMIF('4. Orçamento'!$A$6:$A$144,A1789,'4. Orçamento'!$D$6:$D$144)</f>
        <v>2822</v>
      </c>
      <c r="L1789" s="492">
        <f t="shared" ref="L1789:L1791" si="148">(D1789*E1789)</f>
        <v>1</v>
      </c>
      <c r="M1789" s="492">
        <f t="shared" ref="M1789:M1791" si="149">(D1789*F1789)</f>
        <v>0</v>
      </c>
      <c r="N1789" s="496" t="str">
        <f t="shared" ref="N1789:N1791" si="150">B1789</f>
        <v>E9511</v>
      </c>
      <c r="O1789" s="493">
        <f t="shared" ref="O1789:P1795" si="151">(G1789/$I$1784)</f>
        <v>2.5734073990525603</v>
      </c>
      <c r="P1789" s="493">
        <f t="shared" si="151"/>
        <v>1.2394901872321227</v>
      </c>
      <c r="Q1789" s="491">
        <f t="shared" ref="Q1789:Q1791" si="152">K1789*((L1789*O1789)+(M1789*P1789))</f>
        <v>7262.155680126325</v>
      </c>
    </row>
    <row r="1790" spans="1:18">
      <c r="A1790" s="15">
        <v>5502590</v>
      </c>
      <c r="B1790" s="119" t="s">
        <v>851</v>
      </c>
      <c r="C1790" s="459" t="s">
        <v>852</v>
      </c>
      <c r="D1790" s="218">
        <v>1</v>
      </c>
      <c r="E1790" s="218">
        <v>1</v>
      </c>
      <c r="F1790" s="218">
        <v>0</v>
      </c>
      <c r="G1790" s="123">
        <f>VLOOKUP(B1790,'EQ - COM DES.'!$A$1:$K$538,10,FALSE)</f>
        <v>767.48140000000001</v>
      </c>
      <c r="H1790" s="123">
        <f>VLOOKUP(B1790,'EQ - COM DES.'!$A$1:$K$538,11,FALSE)</f>
        <v>299.66640000000001</v>
      </c>
      <c r="I1790" s="218"/>
      <c r="J1790" s="389">
        <f>ROUND((D1790*E1790*G1790)+(D1790*F1790*H1790),4)</f>
        <v>767.48140000000001</v>
      </c>
      <c r="K1790" s="494">
        <f>SUMIF('4. Orçamento'!$A$6:$A$144,A1790,'4. Orçamento'!$D$6:$D$144)</f>
        <v>2822</v>
      </c>
      <c r="L1790" s="492">
        <f t="shared" si="148"/>
        <v>1</v>
      </c>
      <c r="M1790" s="492">
        <f t="shared" si="149"/>
        <v>0</v>
      </c>
      <c r="N1790" s="496" t="str">
        <f t="shared" si="150"/>
        <v>E9541</v>
      </c>
      <c r="O1790" s="493">
        <f t="shared" si="151"/>
        <v>4.3282280622603206</v>
      </c>
      <c r="P1790" s="493">
        <f t="shared" si="151"/>
        <v>1.6899751861042185</v>
      </c>
      <c r="Q1790" s="491">
        <f t="shared" si="152"/>
        <v>12214.259591698625</v>
      </c>
    </row>
    <row r="1791" spans="1:18">
      <c r="A1791" s="15">
        <v>5502590</v>
      </c>
      <c r="B1791" s="119" t="s">
        <v>903</v>
      </c>
      <c r="C1791" s="459" t="s">
        <v>904</v>
      </c>
      <c r="D1791" s="218">
        <v>1</v>
      </c>
      <c r="E1791" s="218">
        <v>0.68</v>
      </c>
      <c r="F1791" s="218">
        <v>0.32</v>
      </c>
      <c r="G1791" s="123">
        <f>VLOOKUP(B1791,'EQ - COM DES.'!$A$1:$K$538,10,FALSE)</f>
        <v>780.94200000000001</v>
      </c>
      <c r="H1791" s="123">
        <f>VLOOKUP(B1791,'EQ - COM DES.'!$A$1:$K$538,11,FALSE)</f>
        <v>306.42520000000002</v>
      </c>
      <c r="I1791" s="218"/>
      <c r="J1791" s="389">
        <f>ROUND((D1791*E1791*G1791)+(D1791*F1791*H1791),4)</f>
        <v>629.09659999999997</v>
      </c>
      <c r="K1791" s="494">
        <f>SUMIF('4. Orçamento'!$A$6:$A$144,A1791,'4. Orçamento'!$D$6:$D$144)</f>
        <v>2822</v>
      </c>
      <c r="L1791" s="492">
        <f t="shared" si="148"/>
        <v>0.68</v>
      </c>
      <c r="M1791" s="492">
        <f t="shared" si="149"/>
        <v>0.32</v>
      </c>
      <c r="N1791" s="496" t="str">
        <f t="shared" si="150"/>
        <v>E9565</v>
      </c>
      <c r="O1791" s="493">
        <f t="shared" si="151"/>
        <v>4.4041394089781187</v>
      </c>
      <c r="P1791" s="493">
        <f t="shared" si="151"/>
        <v>1.7280915858335215</v>
      </c>
      <c r="Q1791" s="491">
        <f t="shared" si="152"/>
        <v>10011.903185923755</v>
      </c>
    </row>
    <row r="1792" spans="1:18">
      <c r="A1792" s="15">
        <v>5502590</v>
      </c>
      <c r="B1792" s="219"/>
      <c r="C1792" s="459"/>
      <c r="D1792" s="218"/>
      <c r="E1792" s="218"/>
      <c r="F1792" s="218"/>
      <c r="G1792" s="123"/>
      <c r="H1792" s="123"/>
      <c r="I1792" s="218"/>
      <c r="J1792" s="389"/>
      <c r="K1792" s="494">
        <f>SUMIF('4. Orçamento'!$A$6:$A$144,A1792,'4. Orçamento'!$D$6:$D$144)</f>
        <v>2822</v>
      </c>
      <c r="L1792" s="492"/>
      <c r="M1792" s="492"/>
      <c r="N1792" s="496"/>
      <c r="O1792" s="493"/>
      <c r="P1792" s="493"/>
      <c r="Q1792" s="491"/>
    </row>
    <row r="1793" spans="1:17" ht="15.75" thickBot="1">
      <c r="A1793" s="15">
        <v>5502590</v>
      </c>
      <c r="B1793" s="220"/>
      <c r="C1793" s="221"/>
      <c r="D1793" s="221"/>
      <c r="E1793" s="215" t="s">
        <v>433</v>
      </c>
      <c r="F1793" s="215"/>
      <c r="G1793" s="215"/>
      <c r="H1793" s="215"/>
      <c r="I1793" s="221"/>
      <c r="J1793" s="222">
        <f>SUM(J1788:J1792)</f>
        <v>3861.5596999999998</v>
      </c>
      <c r="K1793" s="494">
        <f>SUMIF('4. Orçamento'!$A$6:$A$144,A1793,'4. Orçamento'!$D$6:$D$144)</f>
        <v>2822</v>
      </c>
      <c r="L1793" s="492"/>
      <c r="M1793" s="492"/>
      <c r="N1793" s="496"/>
      <c r="O1793" s="493"/>
      <c r="P1793" s="493"/>
      <c r="Q1793" s="491"/>
    </row>
    <row r="1794" spans="1:17" ht="15.75" thickBot="1">
      <c r="A1794" s="15">
        <v>5502590</v>
      </c>
      <c r="B1794" s="223" t="s">
        <v>435</v>
      </c>
      <c r="C1794" s="221"/>
      <c r="D1794" s="224" t="s">
        <v>212</v>
      </c>
      <c r="E1794" s="224" t="s">
        <v>436</v>
      </c>
      <c r="F1794" s="221"/>
      <c r="G1794" s="224" t="s">
        <v>407</v>
      </c>
      <c r="H1794" s="215" t="s">
        <v>437</v>
      </c>
      <c r="I1794" s="215"/>
      <c r="J1794" s="225"/>
      <c r="K1794" s="494">
        <f>SUMIF('4. Orçamento'!$A$6:$A$144,A1794,'4. Orçamento'!$D$6:$D$144)</f>
        <v>2822</v>
      </c>
      <c r="L1794" s="492"/>
      <c r="M1794" s="492"/>
      <c r="N1794" s="496"/>
      <c r="O1794" s="493"/>
      <c r="P1794" s="493"/>
      <c r="Q1794" s="491"/>
    </row>
    <row r="1795" spans="1:17">
      <c r="A1795" s="15">
        <v>5502590</v>
      </c>
      <c r="B1795" s="119" t="s">
        <v>438</v>
      </c>
      <c r="C1795" s="120" t="s">
        <v>439</v>
      </c>
      <c r="D1795" s="398">
        <v>1</v>
      </c>
      <c r="E1795" s="398" t="s">
        <v>222</v>
      </c>
      <c r="F1795" s="398"/>
      <c r="G1795" s="123">
        <f>VLOOKUP(B1795,'MO - COM DES.'!$A$1:$G$106,6,FALSE)</f>
        <v>20.818100000000001</v>
      </c>
      <c r="H1795" s="400"/>
      <c r="I1795" s="400"/>
      <c r="J1795" s="401">
        <f>ROUND(D1795*G1795,4)</f>
        <v>20.818100000000001</v>
      </c>
      <c r="K1795" s="494">
        <f>SUMIF('4. Orçamento'!$A$6:$A$144,A1795,'4. Orçamento'!$D$6:$D$144)</f>
        <v>2822</v>
      </c>
      <c r="L1795" s="492">
        <f t="shared" ref="L1795" si="153">D1795</f>
        <v>1</v>
      </c>
      <c r="M1795" s="492"/>
      <c r="N1795" s="496" t="str">
        <f t="shared" ref="N1795" si="154">B1795</f>
        <v>P9824</v>
      </c>
      <c r="O1795" s="493">
        <f t="shared" si="151"/>
        <v>0.11740412812993459</v>
      </c>
      <c r="P1795" s="493">
        <f t="shared" si="151"/>
        <v>0</v>
      </c>
      <c r="Q1795" s="491">
        <f t="shared" ref="Q1795" si="155">K1795*((L1795*O1795)+(M1795*P1795))</f>
        <v>331.31444958267542</v>
      </c>
    </row>
    <row r="1796" spans="1:17">
      <c r="A1796" s="15">
        <v>5502590</v>
      </c>
      <c r="B1796" s="226"/>
      <c r="C1796" s="216"/>
      <c r="D1796" s="217" t="s">
        <v>440</v>
      </c>
      <c r="E1796" s="217"/>
      <c r="F1796" s="217"/>
      <c r="G1796" s="217"/>
      <c r="H1796" s="217"/>
      <c r="I1796" s="216"/>
      <c r="J1796" s="227">
        <f>J1795</f>
        <v>20.818100000000001</v>
      </c>
      <c r="K1796" s="494">
        <f>SUMIF('4. Orçamento'!$A$6:$A$144,A1796,'4. Orçamento'!$D$6:$D$144)</f>
        <v>2822</v>
      </c>
      <c r="L1796" s="492"/>
      <c r="M1796" s="492"/>
      <c r="N1796" s="496"/>
      <c r="O1796" s="493"/>
      <c r="P1796" s="493"/>
      <c r="Q1796" s="491"/>
    </row>
    <row r="1797" spans="1:17" ht="15.75" thickBot="1">
      <c r="A1797" s="15">
        <v>5502590</v>
      </c>
      <c r="B1797" s="220"/>
      <c r="C1797" s="221"/>
      <c r="D1797" s="215" t="s">
        <v>442</v>
      </c>
      <c r="E1797" s="215"/>
      <c r="F1797" s="215"/>
      <c r="G1797" s="215"/>
      <c r="H1797" s="215"/>
      <c r="I1797" s="221"/>
      <c r="J1797" s="228">
        <f>J1793+J1796</f>
        <v>3882.3777999999998</v>
      </c>
      <c r="K1797" s="494">
        <f>SUMIF('4. Orçamento'!$A$6:$A$144,A1797,'4. Orçamento'!$D$6:$D$144)</f>
        <v>2822</v>
      </c>
      <c r="L1797" s="492"/>
      <c r="M1797" s="492"/>
      <c r="N1797" s="496"/>
      <c r="O1797" s="493"/>
      <c r="P1797" s="493"/>
      <c r="Q1797" s="491"/>
    </row>
    <row r="1798" spans="1:17">
      <c r="A1798" s="15">
        <v>5502590</v>
      </c>
      <c r="B1798" s="219"/>
      <c r="C1798" s="459"/>
      <c r="D1798" s="218"/>
      <c r="E1798" s="218"/>
      <c r="F1798" s="218"/>
      <c r="G1798" s="123"/>
      <c r="H1798" s="123"/>
      <c r="I1798" s="218"/>
      <c r="J1798" s="389">
        <f>J1797/I1784</f>
        <v>21.894754116850891</v>
      </c>
      <c r="K1798" s="494">
        <f>SUMIF('4. Orçamento'!$A$6:$A$144,A1798,'4. Orçamento'!$D$6:$D$144)</f>
        <v>2822</v>
      </c>
      <c r="L1798" s="492"/>
      <c r="M1798" s="492"/>
      <c r="N1798" s="496"/>
      <c r="O1798" s="493"/>
      <c r="P1798" s="493"/>
      <c r="Q1798" s="491"/>
    </row>
    <row r="1799" spans="1:17">
      <c r="A1799" s="15">
        <v>5502590</v>
      </c>
      <c r="B1799" s="226"/>
      <c r="C1799" s="216"/>
      <c r="D1799" s="216"/>
      <c r="E1799" s="216"/>
      <c r="F1799" s="216"/>
      <c r="G1799" s="216"/>
      <c r="H1799" s="229" t="s">
        <v>445</v>
      </c>
      <c r="I1799" s="216"/>
      <c r="J1799" s="230">
        <v>0.24809999999999999</v>
      </c>
      <c r="K1799" s="494">
        <f>SUMIF('4. Orçamento'!$A$6:$A$144,A1799,'4. Orçamento'!$D$6:$D$144)</f>
        <v>2822</v>
      </c>
      <c r="L1799" s="492"/>
      <c r="M1799" s="492"/>
      <c r="N1799" s="496"/>
      <c r="O1799" s="493"/>
      <c r="P1799" s="493"/>
      <c r="Q1799" s="491"/>
    </row>
    <row r="1800" spans="1:17" ht="15.75" thickBot="1">
      <c r="A1800" s="15">
        <v>5502590</v>
      </c>
      <c r="B1800" s="220"/>
      <c r="C1800" s="221"/>
      <c r="D1800" s="221"/>
      <c r="E1800" s="221"/>
      <c r="F1800" s="221"/>
      <c r="G1800" s="221"/>
      <c r="H1800" s="231" t="s">
        <v>446</v>
      </c>
      <c r="I1800" s="221"/>
      <c r="J1800" s="228" t="s">
        <v>377</v>
      </c>
      <c r="K1800" s="494">
        <f>SUMIF('4. Orçamento'!$A$6:$A$144,A1800,'4. Orçamento'!$D$6:$D$144)</f>
        <v>2822</v>
      </c>
      <c r="L1800" s="492"/>
      <c r="M1800" s="492"/>
      <c r="N1800" s="496"/>
      <c r="O1800" s="493"/>
      <c r="P1800" s="493"/>
      <c r="Q1800" s="491"/>
    </row>
    <row r="1801" spans="1:17" ht="15.75" thickBot="1">
      <c r="A1801" s="15">
        <v>5502590</v>
      </c>
      <c r="B1801" s="223" t="s">
        <v>447</v>
      </c>
      <c r="C1801" s="221"/>
      <c r="D1801" s="224" t="s">
        <v>212</v>
      </c>
      <c r="E1801" s="224" t="s">
        <v>436</v>
      </c>
      <c r="F1801" s="221"/>
      <c r="G1801" s="224" t="s">
        <v>448</v>
      </c>
      <c r="H1801" s="215" t="s">
        <v>449</v>
      </c>
      <c r="I1801" s="215"/>
      <c r="J1801" s="225"/>
      <c r="K1801" s="494">
        <f>SUMIF('4. Orçamento'!$A$6:$A$144,A1801,'4. Orçamento'!$D$6:$D$144)</f>
        <v>2822</v>
      </c>
      <c r="L1801" s="492"/>
      <c r="M1801" s="492"/>
      <c r="N1801" s="496"/>
      <c r="O1801" s="493"/>
      <c r="P1801" s="493"/>
      <c r="Q1801" s="491"/>
    </row>
    <row r="1802" spans="1:17">
      <c r="A1802" s="15">
        <v>5502590</v>
      </c>
      <c r="B1802" s="119"/>
      <c r="C1802" s="120"/>
      <c r="D1802" s="121"/>
      <c r="E1802" s="128"/>
      <c r="G1802" s="123"/>
      <c r="J1802" s="389"/>
      <c r="K1802" s="494">
        <f>SUMIF('4. Orçamento'!$A$6:$A$144,A1802,'4. Orçamento'!$D$6:$D$144)</f>
        <v>2822</v>
      </c>
      <c r="L1802" s="492"/>
      <c r="M1802" s="492"/>
      <c r="N1802" s="496"/>
      <c r="O1802" s="493"/>
      <c r="P1802" s="493"/>
      <c r="Q1802" s="491"/>
    </row>
    <row r="1803" spans="1:17" ht="15.75" thickBot="1">
      <c r="A1803" s="15">
        <v>5502590</v>
      </c>
      <c r="B1803" s="220"/>
      <c r="C1803" s="221"/>
      <c r="D1803" s="215" t="s">
        <v>459</v>
      </c>
      <c r="E1803" s="215"/>
      <c r="F1803" s="215"/>
      <c r="G1803" s="215"/>
      <c r="H1803" s="215"/>
      <c r="I1803" s="221"/>
      <c r="J1803" s="222">
        <f>J1802</f>
        <v>0</v>
      </c>
      <c r="K1803" s="494">
        <f>SUMIF('4. Orçamento'!$A$6:$A$144,A1803,'4. Orçamento'!$D$6:$D$144)</f>
        <v>2822</v>
      </c>
      <c r="L1803" s="492"/>
      <c r="M1803" s="492"/>
      <c r="N1803" s="496"/>
      <c r="O1803" s="493"/>
      <c r="P1803" s="493"/>
      <c r="Q1803" s="491"/>
    </row>
    <row r="1804" spans="1:17" ht="15.75" thickBot="1">
      <c r="A1804" s="15">
        <v>5502590</v>
      </c>
      <c r="B1804" s="223" t="s">
        <v>460</v>
      </c>
      <c r="C1804" s="221"/>
      <c r="D1804" s="224" t="s">
        <v>212</v>
      </c>
      <c r="E1804" s="224" t="s">
        <v>436</v>
      </c>
      <c r="F1804" s="221"/>
      <c r="G1804" s="224" t="s">
        <v>449</v>
      </c>
      <c r="H1804" s="215" t="s">
        <v>449</v>
      </c>
      <c r="I1804" s="215"/>
      <c r="J1804" s="225"/>
      <c r="K1804" s="494">
        <f>SUMIF('4. Orçamento'!$A$6:$A$144,A1804,'4. Orçamento'!$D$6:$D$144)</f>
        <v>2822</v>
      </c>
      <c r="L1804" s="492"/>
      <c r="M1804" s="492"/>
      <c r="N1804" s="496"/>
      <c r="O1804" s="493"/>
      <c r="P1804" s="493"/>
      <c r="Q1804" s="491"/>
    </row>
    <row r="1805" spans="1:17" ht="15.75" thickBot="1">
      <c r="A1805" s="15">
        <v>5502590</v>
      </c>
      <c r="B1805" s="220"/>
      <c r="C1805" s="221"/>
      <c r="D1805" s="215" t="s">
        <v>461</v>
      </c>
      <c r="E1805" s="215"/>
      <c r="F1805" s="215"/>
      <c r="G1805" s="215"/>
      <c r="H1805" s="215"/>
      <c r="I1805" s="221"/>
      <c r="J1805" s="222"/>
      <c r="K1805" s="494">
        <f>SUMIF('4. Orçamento'!$A$6:$A$144,A1805,'4. Orçamento'!$D$6:$D$144)</f>
        <v>2822</v>
      </c>
      <c r="L1805" s="492"/>
      <c r="M1805" s="492"/>
      <c r="N1805" s="496"/>
      <c r="O1805" s="493"/>
      <c r="P1805" s="493"/>
      <c r="Q1805" s="491"/>
    </row>
    <row r="1806" spans="1:17" ht="15.75" thickBot="1">
      <c r="A1806" s="15">
        <v>5502590</v>
      </c>
      <c r="B1806" s="220"/>
      <c r="C1806" s="221"/>
      <c r="D1806" s="221"/>
      <c r="E1806" s="221"/>
      <c r="F1806" s="221"/>
      <c r="G1806" s="221"/>
      <c r="H1806" s="231" t="s">
        <v>462</v>
      </c>
      <c r="I1806" s="221"/>
      <c r="J1806" s="228">
        <f>J1798+J1799+J1803</f>
        <v>22.142854116850891</v>
      </c>
      <c r="K1806" s="494">
        <f>SUMIF('4. Orçamento'!$A$6:$A$144,A1806,'4. Orçamento'!$D$6:$D$144)</f>
        <v>2822</v>
      </c>
      <c r="L1806" s="492"/>
      <c r="M1806" s="492"/>
      <c r="N1806" s="496"/>
      <c r="O1806" s="493"/>
      <c r="P1806" s="493"/>
      <c r="Q1806" s="491"/>
    </row>
    <row r="1807" spans="1:17" ht="15.75" thickBot="1">
      <c r="A1807" s="15">
        <v>5502590</v>
      </c>
      <c r="B1807" s="223" t="s">
        <v>463</v>
      </c>
      <c r="C1807" s="221"/>
      <c r="D1807" s="224" t="s">
        <v>464</v>
      </c>
      <c r="E1807" s="224" t="s">
        <v>212</v>
      </c>
      <c r="F1807" s="224" t="s">
        <v>436</v>
      </c>
      <c r="G1807" s="221"/>
      <c r="H1807" s="231" t="s">
        <v>449</v>
      </c>
      <c r="I1807" s="215" t="s">
        <v>449</v>
      </c>
      <c r="J1807" s="225"/>
      <c r="K1807" s="494">
        <f>SUMIF('4. Orçamento'!$A$6:$A$144,A1807,'4. Orçamento'!$D$6:$D$144)</f>
        <v>2822</v>
      </c>
      <c r="L1807" s="492"/>
      <c r="M1807" s="492"/>
      <c r="N1807" s="496"/>
      <c r="O1807" s="493"/>
      <c r="P1807" s="493"/>
      <c r="Q1807" s="491"/>
    </row>
    <row r="1808" spans="1:17" ht="15.75" thickBot="1">
      <c r="A1808" s="15">
        <v>5502590</v>
      </c>
      <c r="B1808" s="220"/>
      <c r="C1808" s="221"/>
      <c r="D1808" s="215" t="s">
        <v>468</v>
      </c>
      <c r="E1808" s="215"/>
      <c r="F1808" s="215"/>
      <c r="G1808" s="215"/>
      <c r="H1808" s="215"/>
      <c r="I1808" s="221"/>
      <c r="J1808" s="228">
        <v>0</v>
      </c>
      <c r="K1808" s="494">
        <f>SUMIF('4. Orçamento'!$A$6:$A$144,A1808,'4. Orçamento'!$D$6:$D$144)</f>
        <v>2822</v>
      </c>
      <c r="L1808" s="492"/>
      <c r="M1808" s="492"/>
      <c r="N1808" s="496"/>
      <c r="O1808" s="493"/>
      <c r="P1808" s="493"/>
      <c r="Q1808" s="491"/>
    </row>
    <row r="1809" spans="1:18" ht="15.75" thickBot="1">
      <c r="A1809" s="15">
        <v>5502590</v>
      </c>
      <c r="B1809" s="214" t="s">
        <v>469</v>
      </c>
      <c r="C1809" s="215"/>
      <c r="D1809" s="215" t="s">
        <v>212</v>
      </c>
      <c r="E1809" s="215" t="s">
        <v>436</v>
      </c>
      <c r="F1809" s="215" t="s">
        <v>470</v>
      </c>
      <c r="G1809" s="215"/>
      <c r="H1809" s="215"/>
      <c r="I1809" s="238"/>
      <c r="J1809" s="225" t="s">
        <v>449</v>
      </c>
      <c r="K1809" s="494">
        <f>SUMIF('4. Orçamento'!$A$6:$A$144,A1809,'4. Orçamento'!$D$6:$D$144)</f>
        <v>2822</v>
      </c>
      <c r="L1809" s="492"/>
      <c r="M1809" s="492"/>
      <c r="N1809" s="496"/>
      <c r="O1809" s="493"/>
      <c r="P1809" s="493"/>
      <c r="Q1809" s="491"/>
    </row>
    <row r="1810" spans="1:18" ht="15.75" thickBot="1">
      <c r="A1810" s="15">
        <v>5502590</v>
      </c>
      <c r="B1810" s="214"/>
      <c r="C1810" s="215"/>
      <c r="D1810" s="215"/>
      <c r="E1810" s="215"/>
      <c r="F1810" s="224" t="s">
        <v>471</v>
      </c>
      <c r="G1810" s="224" t="s">
        <v>472</v>
      </c>
      <c r="H1810" s="224" t="s">
        <v>473</v>
      </c>
      <c r="I1810" s="221"/>
      <c r="J1810" s="225"/>
      <c r="K1810" s="494">
        <f>SUMIF('4. Orçamento'!$A$6:$A$144,A1810,'4. Orçamento'!$D$6:$D$144)</f>
        <v>2822</v>
      </c>
      <c r="L1810" s="168"/>
      <c r="M1810" s="168"/>
      <c r="N1810" s="496"/>
      <c r="O1810" s="493"/>
      <c r="P1810" s="493"/>
      <c r="Q1810" s="491"/>
    </row>
    <row r="1811" spans="1:18">
      <c r="A1811" s="15">
        <v>5502590</v>
      </c>
      <c r="B1811" s="119" t="s">
        <v>716</v>
      </c>
      <c r="C1811" s="120" t="s">
        <v>717</v>
      </c>
      <c r="D1811" s="121">
        <v>2</v>
      </c>
      <c r="E1811" s="128" t="s">
        <v>228</v>
      </c>
      <c r="F1811" s="128" t="s">
        <v>477</v>
      </c>
      <c r="G1811" s="128" t="s">
        <v>478</v>
      </c>
      <c r="H1811" s="128" t="s">
        <v>479</v>
      </c>
      <c r="I1811" s="218"/>
      <c r="J1811" s="487"/>
      <c r="K1811" s="494">
        <f>SUMIF('4. Orçamento'!$A$6:$A$144,A1811,'4. Orçamento'!$D$6:$D$144)</f>
        <v>2822</v>
      </c>
      <c r="L1811" s="168">
        <f>D1811*1.2</f>
        <v>2.4</v>
      </c>
      <c r="M1811" s="168">
        <f t="shared" ref="M1811" si="156">K1811*L1811</f>
        <v>6772.8</v>
      </c>
      <c r="N1811" s="496">
        <v>5914449</v>
      </c>
      <c r="O1811" s="493">
        <v>1.03</v>
      </c>
      <c r="P1811" s="493"/>
      <c r="Q1811" s="491"/>
    </row>
    <row r="1812" spans="1:18">
      <c r="A1812" s="15">
        <v>5502590</v>
      </c>
      <c r="B1812" s="226"/>
      <c r="C1812" s="216"/>
      <c r="D1812" s="217" t="s">
        <v>480</v>
      </c>
      <c r="E1812" s="217"/>
      <c r="F1812" s="217"/>
      <c r="G1812" s="217"/>
      <c r="H1812" s="217"/>
      <c r="I1812" s="216"/>
      <c r="J1812" s="236"/>
      <c r="K1812" s="494"/>
      <c r="L1812" s="492"/>
      <c r="M1812" s="492"/>
      <c r="N1812" s="496"/>
      <c r="O1812" s="493"/>
      <c r="P1812" s="493"/>
      <c r="Q1812" s="491"/>
    </row>
    <row r="1813" spans="1:18" ht="15.75" thickBot="1">
      <c r="A1813" s="15">
        <v>5502590</v>
      </c>
      <c r="B1813" s="220"/>
      <c r="C1813" s="221"/>
      <c r="D1813" s="221"/>
      <c r="E1813" s="221"/>
      <c r="F1813" s="215" t="s">
        <v>481</v>
      </c>
      <c r="G1813" s="215"/>
      <c r="H1813" s="215"/>
      <c r="I1813" s="221"/>
      <c r="J1813" s="237">
        <f>ROUND(J1806+J1808+J1812,2)</f>
        <v>22.14</v>
      </c>
      <c r="K1813" s="178"/>
      <c r="L1813" s="179"/>
      <c r="M1813" s="179"/>
      <c r="N1813" s="179"/>
      <c r="O1813" s="179"/>
      <c r="P1813" s="180"/>
      <c r="R1813" s="177">
        <f>ROUND((SUM(Q1788:Q1812)/K1788),2)</f>
        <v>21.89</v>
      </c>
    </row>
    <row r="1814" spans="1:18">
      <c r="B1814" s="614"/>
      <c r="C1814" s="614"/>
      <c r="D1814" s="614"/>
      <c r="E1814" s="614"/>
      <c r="F1814" s="614"/>
      <c r="G1814" s="614"/>
      <c r="H1814" s="614"/>
      <c r="I1814" s="614"/>
      <c r="J1814" s="615"/>
      <c r="R1814" s="101">
        <f>SUM(Q1788:Q1812)</f>
        <v>61786.997263613805</v>
      </c>
    </row>
    <row r="1815" spans="1:18">
      <c r="A1815" s="128"/>
      <c r="B1815" s="128"/>
      <c r="C1815" s="128"/>
      <c r="D1815" s="128"/>
      <c r="E1815" s="128"/>
      <c r="F1815" s="145"/>
      <c r="G1815" s="145"/>
      <c r="H1815" s="145"/>
      <c r="I1815" s="128"/>
      <c r="J1815" s="446"/>
      <c r="R1815" s="101"/>
    </row>
    <row r="1816" spans="1:18">
      <c r="A1816" s="128"/>
      <c r="B1816" s="128"/>
      <c r="C1816" s="128"/>
      <c r="D1816" s="128"/>
      <c r="E1816" s="128"/>
      <c r="F1816" s="145"/>
      <c r="G1816" s="145"/>
      <c r="H1816" s="145"/>
      <c r="I1816" s="128"/>
      <c r="J1816" s="446"/>
      <c r="R1816" s="101"/>
    </row>
    <row r="1817" spans="1:18">
      <c r="A1817" s="128"/>
      <c r="B1817" s="128"/>
      <c r="C1817" s="128"/>
      <c r="D1817" s="128"/>
      <c r="E1817" s="128"/>
      <c r="F1817" s="145"/>
      <c r="G1817" s="145"/>
      <c r="H1817" s="145"/>
      <c r="I1817" s="128"/>
      <c r="J1817" s="446"/>
      <c r="R1817" s="101"/>
    </row>
    <row r="1818" spans="1:18">
      <c r="A1818" s="128"/>
      <c r="B1818" s="128"/>
      <c r="C1818" s="128"/>
      <c r="D1818" s="128"/>
      <c r="E1818" s="128"/>
      <c r="F1818" s="145"/>
      <c r="G1818" s="145"/>
      <c r="H1818" s="145"/>
      <c r="I1818" s="128"/>
      <c r="J1818" s="446"/>
      <c r="R1818" s="101"/>
    </row>
    <row r="1819" spans="1:18">
      <c r="A1819" s="128"/>
      <c r="B1819" s="128"/>
      <c r="C1819" s="128"/>
      <c r="D1819" s="128"/>
      <c r="E1819" s="128"/>
      <c r="F1819" s="145"/>
      <c r="G1819" s="145"/>
      <c r="H1819" s="145"/>
      <c r="I1819" s="128"/>
      <c r="J1819" s="446"/>
      <c r="R1819" s="101"/>
    </row>
    <row r="1820" spans="1:18">
      <c r="A1820" s="613" t="s">
        <v>905</v>
      </c>
      <c r="B1820" s="613"/>
      <c r="C1820" s="613"/>
      <c r="D1820" s="613"/>
      <c r="E1820" s="613"/>
      <c r="F1820" s="613"/>
      <c r="G1820" s="613"/>
      <c r="H1820" s="613"/>
      <c r="I1820" s="613"/>
      <c r="J1820" s="613"/>
      <c r="R1820" s="101"/>
    </row>
    <row r="1821" spans="1:18" ht="15.75" thickBot="1">
      <c r="A1821" s="447"/>
      <c r="B1821" s="447"/>
      <c r="C1821" s="447"/>
      <c r="D1821" s="447"/>
      <c r="E1821" s="447"/>
      <c r="F1821" s="447"/>
      <c r="G1821" s="447"/>
      <c r="H1821" s="447"/>
      <c r="I1821" s="447"/>
      <c r="J1821" s="447"/>
      <c r="R1821" s="101">
        <f>SUM(Q1496:Q1528)</f>
        <v>2525.1542479962714</v>
      </c>
    </row>
    <row r="1822" spans="1:18" ht="23.25" thickBot="1">
      <c r="B1822" s="106" t="s">
        <v>395</v>
      </c>
      <c r="C1822" s="107"/>
      <c r="D1822" s="107"/>
      <c r="E1822" s="107"/>
      <c r="F1822" s="107"/>
      <c r="G1822" s="107"/>
      <c r="H1822" s="107"/>
      <c r="I1822" s="107"/>
      <c r="J1822" s="108" t="s">
        <v>396</v>
      </c>
    </row>
    <row r="1823" spans="1:18" ht="19.5" thickTop="1" thickBot="1">
      <c r="B1823" s="109" t="s">
        <v>397</v>
      </c>
      <c r="E1823" s="110" t="s">
        <v>398</v>
      </c>
      <c r="J1823" s="111"/>
    </row>
    <row r="1824" spans="1:18" ht="15.75">
      <c r="B1824" s="373" t="s">
        <v>400</v>
      </c>
      <c r="C1824" s="159"/>
      <c r="D1824" s="159"/>
      <c r="E1824" s="402">
        <v>45748</v>
      </c>
      <c r="F1824" s="159"/>
      <c r="G1824" s="159"/>
      <c r="H1824" s="374" t="s">
        <v>401</v>
      </c>
      <c r="I1824" s="378">
        <v>6.8406599999999997</v>
      </c>
      <c r="J1824" s="376" t="s">
        <v>335</v>
      </c>
    </row>
    <row r="1825" spans="1:17" ht="16.5" thickBot="1">
      <c r="A1825">
        <v>2306604</v>
      </c>
      <c r="B1825" s="116">
        <v>2606604</v>
      </c>
      <c r="C1825" s="149" t="s">
        <v>612</v>
      </c>
      <c r="D1825" s="149"/>
      <c r="E1825" s="149"/>
      <c r="F1825" s="149"/>
      <c r="G1825" s="149"/>
      <c r="H1825" s="149"/>
      <c r="I1825" s="150" t="s">
        <v>404</v>
      </c>
      <c r="J1825" s="151"/>
    </row>
    <row r="1826" spans="1:17" ht="15.75" thickBot="1">
      <c r="A1826">
        <v>2306604</v>
      </c>
      <c r="B1826" s="148" t="s">
        <v>405</v>
      </c>
      <c r="C1826" s="146"/>
      <c r="D1826" s="146" t="s">
        <v>212</v>
      </c>
      <c r="E1826" s="146" t="s">
        <v>406</v>
      </c>
      <c r="F1826" s="146"/>
      <c r="G1826" s="146" t="s">
        <v>407</v>
      </c>
      <c r="H1826" s="146"/>
      <c r="J1826" s="117" t="s">
        <v>408</v>
      </c>
      <c r="K1826" s="589" t="s">
        <v>276</v>
      </c>
      <c r="L1826" s="590"/>
      <c r="M1826" s="591"/>
      <c r="N1826" s="592" t="s">
        <v>409</v>
      </c>
      <c r="O1826" s="594" t="s">
        <v>410</v>
      </c>
      <c r="P1826" s="595"/>
      <c r="Q1826" s="598" t="s">
        <v>411</v>
      </c>
    </row>
    <row r="1827" spans="1:17" ht="15.75" thickBot="1">
      <c r="A1827">
        <v>2306604</v>
      </c>
      <c r="B1827" s="148"/>
      <c r="C1827" s="146"/>
      <c r="D1827" s="146"/>
      <c r="E1827" s="103" t="s">
        <v>412</v>
      </c>
      <c r="F1827" s="103" t="s">
        <v>413</v>
      </c>
      <c r="G1827" s="103" t="s">
        <v>414</v>
      </c>
      <c r="H1827" s="103" t="s">
        <v>415</v>
      </c>
      <c r="I1827" s="104"/>
      <c r="J1827" s="118" t="s">
        <v>416</v>
      </c>
      <c r="K1827" s="172" t="s">
        <v>417</v>
      </c>
      <c r="L1827" s="600" t="s">
        <v>418</v>
      </c>
      <c r="M1827" s="601"/>
      <c r="N1827" s="593"/>
      <c r="O1827" s="596"/>
      <c r="P1827" s="597"/>
      <c r="Q1827" s="599"/>
    </row>
    <row r="1828" spans="1:17">
      <c r="A1828">
        <v>2306604</v>
      </c>
      <c r="B1828" s="119" t="s">
        <v>906</v>
      </c>
      <c r="C1828" s="120" t="s">
        <v>907</v>
      </c>
      <c r="D1828" s="121">
        <v>1</v>
      </c>
      <c r="E1828" s="122">
        <v>1</v>
      </c>
      <c r="F1828" s="122">
        <v>0</v>
      </c>
      <c r="G1828" s="123">
        <f>VLOOKUP(B1828,'EQ - COM DES.'!$A$1:$K$538,10,FALSE)</f>
        <v>124.3258</v>
      </c>
      <c r="H1828" s="123">
        <f>VLOOKUP(B1828,'EQ - COM DES.'!$A$1:$K$538,11,FALSE)</f>
        <v>85.680599999999998</v>
      </c>
      <c r="J1828" s="124">
        <f>(D1828*E1828*G1828)+(D1828*F1828*H1828)</f>
        <v>124.3258</v>
      </c>
      <c r="K1828" s="701">
        <f>TRUNC($K$450*$L$450,2)</f>
        <v>468.16</v>
      </c>
      <c r="L1828" s="492">
        <f>(D1828*E1828)</f>
        <v>1</v>
      </c>
      <c r="M1828" s="492">
        <f>(D1828*F1828)</f>
        <v>0</v>
      </c>
      <c r="N1828" s="496" t="str">
        <f>B1828</f>
        <v>E9756</v>
      </c>
      <c r="O1828" s="493">
        <f>(G1828/$I$1824)</f>
        <v>18.174532866711694</v>
      </c>
      <c r="P1828" s="493">
        <f>(H1828/$I$1824)</f>
        <v>12.525194937330609</v>
      </c>
      <c r="Q1828" s="491">
        <f>ROUND((K1828*((L1828*O1828)+(M1828*P1828))),2)</f>
        <v>8508.59</v>
      </c>
    </row>
    <row r="1829" spans="1:17">
      <c r="A1829">
        <v>2306604</v>
      </c>
      <c r="B1829" s="119" t="s">
        <v>639</v>
      </c>
      <c r="C1829" s="120" t="s">
        <v>907</v>
      </c>
      <c r="D1829" s="121">
        <v>1</v>
      </c>
      <c r="E1829" s="122">
        <v>1</v>
      </c>
      <c r="F1829" s="122">
        <v>0</v>
      </c>
      <c r="G1829" s="123">
        <f>VLOOKUP(B1829,'EQ - COM DES.'!$A$1:$K$538,10,FALSE)</f>
        <v>106.8746</v>
      </c>
      <c r="H1829" s="123">
        <f>VLOOKUP(B1829,'EQ - COM DES.'!$A$1:$K$538,11,FALSE)</f>
        <v>8.2605000000000004</v>
      </c>
      <c r="J1829" s="124">
        <f>(D1829*E1829*G1829)+(D1829*F1829*H1829)</f>
        <v>106.8746</v>
      </c>
      <c r="K1829" s="701">
        <f t="shared" ref="K1829:K1859" si="157">TRUNC($K$450*$L$450,2)</f>
        <v>468.16</v>
      </c>
      <c r="L1829" s="492">
        <f>(D1829*E1829)</f>
        <v>1</v>
      </c>
      <c r="M1829" s="492">
        <f>(D1829*F1829)</f>
        <v>0</v>
      </c>
      <c r="N1829" s="496" t="str">
        <f>B1829</f>
        <v>E9779</v>
      </c>
      <c r="O1829" s="493">
        <f t="shared" ref="O1829:P1830" si="158">(G1829/$I$1824)</f>
        <v>15.623433996134876</v>
      </c>
      <c r="P1829" s="493">
        <f t="shared" si="158"/>
        <v>1.2075589197533572</v>
      </c>
      <c r="Q1829" s="491">
        <f t="shared" ref="Q1829:Q1830" si="159">ROUND((K1829*((L1829*O1829)+(M1829*P1829))),2)</f>
        <v>7314.27</v>
      </c>
    </row>
    <row r="1830" spans="1:17">
      <c r="A1830">
        <v>2306604</v>
      </c>
      <c r="B1830" s="119" t="s">
        <v>908</v>
      </c>
      <c r="C1830" s="120" t="s">
        <v>909</v>
      </c>
      <c r="D1830" s="121">
        <v>1</v>
      </c>
      <c r="E1830" s="122">
        <v>0.2</v>
      </c>
      <c r="F1830" s="122">
        <v>0.8</v>
      </c>
      <c r="G1830" s="123">
        <f>VLOOKUP(B1830,'EQ - COM DES.'!$A$1:$K$538,10,FALSE)</f>
        <v>55.313400000000001</v>
      </c>
      <c r="H1830" s="123">
        <f>VLOOKUP(B1830,'EQ - COM DES.'!$A$1:$K$538,11,FALSE)</f>
        <v>45.390799999999999</v>
      </c>
      <c r="J1830" s="124">
        <f>(D1830*E1830*G1830)+(D1830*F1830*H1830)</f>
        <v>47.375320000000002</v>
      </c>
      <c r="K1830" s="701">
        <f t="shared" si="157"/>
        <v>468.16</v>
      </c>
      <c r="L1830" s="492">
        <f>(D1830*E1830)</f>
        <v>0.2</v>
      </c>
      <c r="M1830" s="492">
        <f>(D1830*F1830)</f>
        <v>0.8</v>
      </c>
      <c r="N1830" s="496" t="str">
        <f>B1830</f>
        <v>E9070</v>
      </c>
      <c r="O1830" s="493">
        <f t="shared" si="158"/>
        <v>8.0859741603880337</v>
      </c>
      <c r="P1830" s="493">
        <f t="shared" si="158"/>
        <v>6.6354416094353468</v>
      </c>
      <c r="Q1830" s="491">
        <f t="shared" si="159"/>
        <v>3242.26</v>
      </c>
    </row>
    <row r="1831" spans="1:17" ht="15.75" thickBot="1">
      <c r="A1831">
        <v>2306604</v>
      </c>
      <c r="B1831" s="125"/>
      <c r="C1831" s="104"/>
      <c r="D1831" s="104"/>
      <c r="E1831" s="104"/>
      <c r="F1831" s="104"/>
      <c r="G1831" s="104"/>
      <c r="H1831" s="105" t="s">
        <v>433</v>
      </c>
      <c r="I1831" s="104"/>
      <c r="J1831" s="126">
        <f>SUM(J1828:J1830)</f>
        <v>278.57571999999999</v>
      </c>
      <c r="K1831" s="701">
        <f t="shared" si="157"/>
        <v>468.16</v>
      </c>
      <c r="L1831" s="492"/>
      <c r="M1831" s="492"/>
      <c r="N1831" s="496"/>
      <c r="O1831" s="493"/>
      <c r="P1831" s="493"/>
      <c r="Q1831" s="491"/>
    </row>
    <row r="1832" spans="1:17" ht="15.75" thickBot="1">
      <c r="A1832">
        <v>2306604</v>
      </c>
      <c r="B1832" s="127" t="s">
        <v>435</v>
      </c>
      <c r="C1832" s="104"/>
      <c r="D1832" s="103" t="s">
        <v>212</v>
      </c>
      <c r="E1832" s="103" t="s">
        <v>436</v>
      </c>
      <c r="F1832" s="104"/>
      <c r="G1832" s="103" t="s">
        <v>407</v>
      </c>
      <c r="H1832" s="146" t="s">
        <v>437</v>
      </c>
      <c r="I1832" s="146"/>
      <c r="J1832" s="147"/>
      <c r="K1832" s="701">
        <f t="shared" si="157"/>
        <v>468.16</v>
      </c>
      <c r="L1832" s="492"/>
      <c r="M1832" s="492"/>
      <c r="N1832" s="496"/>
      <c r="O1832" s="493"/>
      <c r="P1832" s="493"/>
      <c r="Q1832" s="491"/>
    </row>
    <row r="1833" spans="1:17">
      <c r="A1833">
        <v>2306604</v>
      </c>
      <c r="B1833" s="119" t="s">
        <v>502</v>
      </c>
      <c r="C1833" s="120" t="s">
        <v>503</v>
      </c>
      <c r="D1833" s="121">
        <v>2</v>
      </c>
      <c r="E1833" s="128" t="s">
        <v>222</v>
      </c>
      <c r="G1833" s="123">
        <f>VLOOKUP(B1833,'MO - COM DES.'!$A$1:$G$106,6,FALSE)</f>
        <v>22.078700000000001</v>
      </c>
      <c r="J1833" s="124">
        <f>D1833*G1833</f>
        <v>44.157400000000003</v>
      </c>
      <c r="K1833" s="701">
        <f t="shared" si="157"/>
        <v>468.16</v>
      </c>
      <c r="L1833" s="492">
        <f>D1833</f>
        <v>2</v>
      </c>
      <c r="M1833" s="492"/>
      <c r="N1833" s="496" t="str">
        <f>B1833</f>
        <v>P9801</v>
      </c>
      <c r="O1833" s="493">
        <f>(G1833/$I$1824)</f>
        <v>3.2275686848929785</v>
      </c>
      <c r="P1833" s="493"/>
      <c r="Q1833" s="491">
        <f t="shared" ref="Q1833" si="160">ROUND((K1833*((L1833*O1833)+(M1833*P1833))),2)</f>
        <v>3022.04</v>
      </c>
    </row>
    <row r="1834" spans="1:17">
      <c r="A1834">
        <v>2306604</v>
      </c>
      <c r="B1834" s="119"/>
      <c r="C1834" s="120"/>
      <c r="D1834" s="121"/>
      <c r="E1834" s="128"/>
      <c r="G1834" s="123"/>
      <c r="J1834" s="124"/>
      <c r="K1834" s="701">
        <f t="shared" si="157"/>
        <v>468.16</v>
      </c>
      <c r="L1834" s="492"/>
      <c r="M1834" s="492"/>
      <c r="N1834" s="496"/>
      <c r="O1834" s="493"/>
      <c r="P1834" s="493"/>
      <c r="Q1834" s="491"/>
    </row>
    <row r="1835" spans="1:17">
      <c r="A1835">
        <v>2306604</v>
      </c>
      <c r="B1835" s="129"/>
      <c r="D1835" s="145" t="s">
        <v>440</v>
      </c>
      <c r="E1835" s="145"/>
      <c r="F1835" s="145"/>
      <c r="G1835" s="145"/>
      <c r="H1835" s="145"/>
      <c r="J1835" s="124">
        <f>SUM(J1833:J1834)</f>
        <v>44.157400000000003</v>
      </c>
      <c r="K1835" s="701">
        <f t="shared" si="157"/>
        <v>468.16</v>
      </c>
      <c r="L1835" s="492"/>
      <c r="M1835" s="492"/>
      <c r="N1835" s="496"/>
      <c r="O1835" s="493"/>
      <c r="P1835" s="493"/>
      <c r="Q1835" s="491"/>
    </row>
    <row r="1836" spans="1:17" ht="15.75" thickBot="1">
      <c r="A1836">
        <v>2306604</v>
      </c>
      <c r="B1836" s="125"/>
      <c r="C1836" s="104"/>
      <c r="D1836" s="146" t="s">
        <v>442</v>
      </c>
      <c r="E1836" s="146"/>
      <c r="F1836" s="146"/>
      <c r="G1836" s="146"/>
      <c r="H1836" s="146"/>
      <c r="I1836" s="104"/>
      <c r="J1836" s="130">
        <f>J1831+J1835</f>
        <v>322.73311999999999</v>
      </c>
      <c r="K1836" s="701">
        <f t="shared" si="157"/>
        <v>468.16</v>
      </c>
      <c r="L1836" s="492"/>
      <c r="M1836" s="492"/>
      <c r="N1836" s="496"/>
      <c r="O1836" s="493"/>
      <c r="P1836" s="493"/>
      <c r="Q1836" s="491"/>
    </row>
    <row r="1837" spans="1:17">
      <c r="A1837">
        <v>2306604</v>
      </c>
      <c r="B1837" s="129"/>
      <c r="D1837" s="145" t="s">
        <v>444</v>
      </c>
      <c r="E1837" s="145"/>
      <c r="F1837" s="145"/>
      <c r="G1837" s="145"/>
      <c r="H1837" s="145"/>
      <c r="J1837" s="131">
        <f>J1836/I1824</f>
        <v>47.17865235225841</v>
      </c>
      <c r="K1837" s="701">
        <f t="shared" si="157"/>
        <v>468.16</v>
      </c>
      <c r="L1837" s="492"/>
      <c r="M1837" s="492"/>
      <c r="N1837" s="496"/>
      <c r="O1837" s="493"/>
      <c r="P1837" s="493"/>
      <c r="Q1837" s="491"/>
    </row>
    <row r="1838" spans="1:17">
      <c r="A1838">
        <v>2306604</v>
      </c>
      <c r="B1838" s="129"/>
      <c r="H1838" s="132" t="s">
        <v>445</v>
      </c>
      <c r="J1838" s="133" t="s">
        <v>377</v>
      </c>
      <c r="K1838" s="701">
        <f t="shared" si="157"/>
        <v>468.16</v>
      </c>
      <c r="L1838" s="492"/>
      <c r="M1838" s="492"/>
      <c r="N1838" s="496"/>
      <c r="O1838" s="493"/>
      <c r="P1838" s="493"/>
      <c r="Q1838" s="491"/>
    </row>
    <row r="1839" spans="1:17" ht="15.75" thickBot="1">
      <c r="A1839">
        <v>2306604</v>
      </c>
      <c r="B1839" s="125"/>
      <c r="C1839" s="104"/>
      <c r="D1839" s="104"/>
      <c r="E1839" s="104"/>
      <c r="F1839" s="104"/>
      <c r="G1839" s="104"/>
      <c r="H1839" s="105" t="s">
        <v>446</v>
      </c>
      <c r="I1839" s="104"/>
      <c r="J1839" s="130" t="s">
        <v>377</v>
      </c>
      <c r="K1839" s="701">
        <f t="shared" si="157"/>
        <v>468.16</v>
      </c>
      <c r="L1839" s="492"/>
      <c r="M1839" s="492"/>
      <c r="N1839" s="496"/>
      <c r="O1839" s="493"/>
      <c r="P1839" s="493"/>
      <c r="Q1839" s="491"/>
    </row>
    <row r="1840" spans="1:17" ht="15.75" thickBot="1">
      <c r="A1840">
        <v>2306604</v>
      </c>
      <c r="B1840" s="127" t="s">
        <v>447</v>
      </c>
      <c r="C1840" s="104"/>
      <c r="D1840" s="103" t="s">
        <v>212</v>
      </c>
      <c r="E1840" s="103" t="s">
        <v>436</v>
      </c>
      <c r="F1840" s="104"/>
      <c r="G1840" s="103" t="s">
        <v>448</v>
      </c>
      <c r="H1840" s="146" t="s">
        <v>449</v>
      </c>
      <c r="I1840" s="146"/>
      <c r="J1840" s="147"/>
      <c r="K1840" s="701">
        <f t="shared" si="157"/>
        <v>468.16</v>
      </c>
      <c r="L1840" s="492"/>
      <c r="M1840" s="492"/>
      <c r="N1840" s="496"/>
      <c r="O1840" s="493"/>
      <c r="P1840" s="493"/>
      <c r="Q1840" s="491"/>
    </row>
    <row r="1841" spans="1:19">
      <c r="A1841">
        <v>2306604</v>
      </c>
      <c r="B1841" s="119" t="s">
        <v>910</v>
      </c>
      <c r="C1841" s="120" t="s">
        <v>911</v>
      </c>
      <c r="D1841" s="121">
        <v>65.94502</v>
      </c>
      <c r="E1841" s="128" t="s">
        <v>454</v>
      </c>
      <c r="G1841" s="123">
        <f>VLOOKUP(B1841,MATERIAL!$A$1:$D$1678,4,FALSE)</f>
        <v>9.0900999999999996</v>
      </c>
      <c r="J1841" s="124">
        <f>D1841*G1841</f>
        <v>599.44682630199998</v>
      </c>
      <c r="K1841" s="701">
        <f t="shared" si="157"/>
        <v>468.16</v>
      </c>
      <c r="L1841" s="492">
        <f>D1841</f>
        <v>65.94502</v>
      </c>
      <c r="M1841" s="492"/>
      <c r="N1841" s="496" t="str">
        <f>B1841</f>
        <v>M1378</v>
      </c>
      <c r="O1841" s="493">
        <f>G1841</f>
        <v>9.0900999999999996</v>
      </c>
      <c r="P1841" s="493"/>
      <c r="Q1841" s="491">
        <f t="shared" ref="Q1841" si="161">ROUND((K1841*((L1841*O1841)+(M1841*P1841))),2)</f>
        <v>280637.03000000003</v>
      </c>
    </row>
    <row r="1842" spans="1:19">
      <c r="A1842">
        <v>2306604</v>
      </c>
      <c r="B1842" s="119"/>
      <c r="C1842" s="120"/>
      <c r="D1842" s="121"/>
      <c r="E1842" s="128"/>
      <c r="G1842" s="123"/>
      <c r="J1842" s="124"/>
      <c r="K1842" s="701">
        <f t="shared" si="157"/>
        <v>468.16</v>
      </c>
      <c r="L1842" s="492"/>
      <c r="M1842" s="492"/>
      <c r="N1842" s="496"/>
      <c r="O1842" s="493"/>
      <c r="P1842" s="493"/>
      <c r="Q1842" s="491"/>
    </row>
    <row r="1843" spans="1:19">
      <c r="A1843">
        <v>2306604</v>
      </c>
      <c r="B1843" s="119"/>
      <c r="C1843" s="120"/>
      <c r="D1843" s="121"/>
      <c r="E1843" s="128"/>
      <c r="G1843" s="123"/>
      <c r="J1843" s="124"/>
      <c r="K1843" s="701">
        <f t="shared" si="157"/>
        <v>468.16</v>
      </c>
      <c r="L1843" s="492"/>
      <c r="M1843" s="492"/>
      <c r="N1843" s="496"/>
      <c r="O1843" s="493"/>
      <c r="P1843" s="493"/>
      <c r="Q1843" s="491"/>
    </row>
    <row r="1844" spans="1:19" ht="15.75" thickBot="1">
      <c r="A1844">
        <v>2306604</v>
      </c>
      <c r="B1844" s="125"/>
      <c r="C1844" s="104"/>
      <c r="D1844" s="146" t="s">
        <v>459</v>
      </c>
      <c r="E1844" s="146"/>
      <c r="F1844" s="146"/>
      <c r="G1844" s="146"/>
      <c r="H1844" s="146"/>
      <c r="I1844" s="104"/>
      <c r="J1844" s="126">
        <f>SUM(J1841:J1843)</f>
        <v>599.44682630199998</v>
      </c>
      <c r="K1844" s="701">
        <f t="shared" si="157"/>
        <v>468.16</v>
      </c>
      <c r="L1844" s="492"/>
      <c r="M1844" s="492"/>
      <c r="N1844" s="496"/>
      <c r="O1844" s="493"/>
      <c r="P1844" s="493"/>
      <c r="Q1844" s="491"/>
    </row>
    <row r="1845" spans="1:19" ht="15.75" thickBot="1">
      <c r="A1845">
        <v>2306604</v>
      </c>
      <c r="B1845" s="127" t="s">
        <v>460</v>
      </c>
      <c r="C1845" s="104"/>
      <c r="D1845" s="103" t="s">
        <v>212</v>
      </c>
      <c r="E1845" s="103" t="s">
        <v>436</v>
      </c>
      <c r="F1845" s="104"/>
      <c r="G1845" s="103" t="s">
        <v>449</v>
      </c>
      <c r="H1845" s="146" t="s">
        <v>449</v>
      </c>
      <c r="I1845" s="146"/>
      <c r="J1845" s="147"/>
      <c r="K1845" s="701">
        <f t="shared" si="157"/>
        <v>468.16</v>
      </c>
      <c r="L1845" s="492"/>
      <c r="M1845" s="492"/>
      <c r="N1845" s="496"/>
      <c r="O1845" s="493"/>
      <c r="P1845" s="493"/>
      <c r="Q1845" s="491"/>
    </row>
    <row r="1846" spans="1:19">
      <c r="A1846">
        <v>2306604</v>
      </c>
      <c r="B1846" s="119">
        <v>1416139</v>
      </c>
      <c r="C1846" s="120" t="s">
        <v>912</v>
      </c>
      <c r="D1846" s="121">
        <v>1</v>
      </c>
      <c r="E1846" s="128" t="s">
        <v>346</v>
      </c>
      <c r="G1846" s="123">
        <f>VLOOKUP(B1846,'SICRO 04.25'!$A$1:$D$6492,4,FALSE)</f>
        <v>1.97</v>
      </c>
      <c r="J1846" s="124">
        <f>D1846*G1846</f>
        <v>1.97</v>
      </c>
      <c r="K1846" s="701">
        <f t="shared" si="157"/>
        <v>468.16</v>
      </c>
      <c r="L1846" s="492">
        <f>D1846</f>
        <v>1</v>
      </c>
      <c r="M1846" s="492"/>
      <c r="N1846" s="496">
        <f>B1846</f>
        <v>1416139</v>
      </c>
      <c r="O1846" s="493">
        <f>G1846</f>
        <v>1.97</v>
      </c>
      <c r="P1846" s="493"/>
      <c r="Q1846" s="491">
        <f t="shared" ref="Q1846:Q1847" si="162">ROUND((K1846*((L1846*O1846)+(M1846*P1846))),2)</f>
        <v>922.28</v>
      </c>
    </row>
    <row r="1847" spans="1:19">
      <c r="A1847">
        <v>2306604</v>
      </c>
      <c r="B1847" s="119">
        <v>1416254</v>
      </c>
      <c r="C1847" s="120" t="s">
        <v>913</v>
      </c>
      <c r="D1847" s="121">
        <v>1.7222200000000001</v>
      </c>
      <c r="E1847" s="128" t="s">
        <v>346</v>
      </c>
      <c r="G1847" s="123">
        <f>VLOOKUP(B1847,'SICRO 04.25'!$A$1:$D$6492,4,FALSE)</f>
        <v>50.12</v>
      </c>
      <c r="J1847" s="124">
        <f>D1847*G1847</f>
        <v>86.317666399999993</v>
      </c>
      <c r="K1847" s="701">
        <f t="shared" si="157"/>
        <v>468.16</v>
      </c>
      <c r="L1847" s="492">
        <f>D1847</f>
        <v>1.7222200000000001</v>
      </c>
      <c r="M1847" s="492"/>
      <c r="N1847" s="496">
        <f>B1847</f>
        <v>1416254</v>
      </c>
      <c r="O1847" s="493">
        <f>G1847</f>
        <v>50.12</v>
      </c>
      <c r="P1847" s="493"/>
      <c r="Q1847" s="491">
        <f t="shared" si="162"/>
        <v>40410.480000000003</v>
      </c>
    </row>
    <row r="1848" spans="1:19">
      <c r="A1848">
        <v>2306604</v>
      </c>
      <c r="B1848" s="119"/>
      <c r="C1848" s="120"/>
      <c r="D1848" s="121"/>
      <c r="E1848" s="128"/>
      <c r="G1848" s="123"/>
      <c r="J1848" s="124"/>
      <c r="K1848" s="701">
        <f t="shared" si="157"/>
        <v>468.16</v>
      </c>
      <c r="L1848" s="492"/>
      <c r="M1848" s="492"/>
      <c r="N1848" s="496"/>
      <c r="O1848" s="493"/>
      <c r="P1848" s="493"/>
      <c r="Q1848" s="491"/>
    </row>
    <row r="1849" spans="1:19" ht="15.75" thickBot="1">
      <c r="A1849">
        <v>2306604</v>
      </c>
      <c r="B1849" s="125"/>
      <c r="C1849" s="104"/>
      <c r="D1849" s="146" t="s">
        <v>461</v>
      </c>
      <c r="E1849" s="146"/>
      <c r="F1849" s="146"/>
      <c r="G1849" s="146"/>
      <c r="H1849" s="146"/>
      <c r="I1849" s="104"/>
      <c r="J1849" s="126">
        <f>J1846+J1847</f>
        <v>88.287666399999992</v>
      </c>
      <c r="K1849" s="701">
        <f t="shared" si="157"/>
        <v>468.16</v>
      </c>
      <c r="L1849" s="492"/>
      <c r="M1849" s="492"/>
      <c r="N1849" s="496"/>
      <c r="O1849" s="493"/>
      <c r="P1849" s="493"/>
      <c r="Q1849" s="491"/>
    </row>
    <row r="1850" spans="1:19" ht="15.75" thickBot="1">
      <c r="A1850">
        <v>2306604</v>
      </c>
      <c r="B1850" s="125"/>
      <c r="C1850" s="104"/>
      <c r="D1850" s="104"/>
      <c r="E1850" s="104"/>
      <c r="F1850" s="104"/>
      <c r="G1850" s="104"/>
      <c r="H1850" s="105" t="s">
        <v>462</v>
      </c>
      <c r="I1850" s="104"/>
      <c r="J1850" s="130">
        <f>J1837+J1844+J1849</f>
        <v>734.91314505425839</v>
      </c>
      <c r="K1850" s="701">
        <f t="shared" si="157"/>
        <v>468.16</v>
      </c>
      <c r="L1850" s="492"/>
      <c r="M1850" s="492"/>
      <c r="N1850" s="496"/>
      <c r="O1850" s="493"/>
      <c r="P1850" s="493"/>
      <c r="Q1850" s="491"/>
    </row>
    <row r="1851" spans="1:19" ht="15.75" thickBot="1">
      <c r="A1851">
        <v>2306604</v>
      </c>
      <c r="B1851" s="127" t="s">
        <v>463</v>
      </c>
      <c r="C1851" s="104"/>
      <c r="D1851" s="103" t="s">
        <v>464</v>
      </c>
      <c r="E1851" s="103" t="s">
        <v>212</v>
      </c>
      <c r="F1851" s="103" t="s">
        <v>436</v>
      </c>
      <c r="G1851" s="104"/>
      <c r="H1851" s="103" t="s">
        <v>449</v>
      </c>
      <c r="I1851" s="146" t="s">
        <v>449</v>
      </c>
      <c r="J1851" s="147"/>
      <c r="K1851" s="701">
        <f t="shared" si="157"/>
        <v>468.16</v>
      </c>
      <c r="L1851" s="492"/>
      <c r="M1851" s="492"/>
      <c r="N1851" s="496"/>
      <c r="O1851" s="493"/>
      <c r="P1851" s="493"/>
      <c r="Q1851" s="491"/>
      <c r="S1851" s="101"/>
    </row>
    <row r="1852" spans="1:19">
      <c r="A1852">
        <v>2306604</v>
      </c>
      <c r="B1852" s="119" t="s">
        <v>910</v>
      </c>
      <c r="C1852" s="120" t="s">
        <v>911</v>
      </c>
      <c r="D1852" s="128">
        <v>5914333</v>
      </c>
      <c r="E1852" s="121">
        <v>6.5949999999999995E-2</v>
      </c>
      <c r="F1852" s="128" t="s">
        <v>466</v>
      </c>
      <c r="H1852" s="123">
        <f>VLOOKUP(D1852,'SICRO 04.25'!$A$1:$D$6492,4,FALSE)</f>
        <v>31.99</v>
      </c>
      <c r="J1852" s="124">
        <f>E1852*H1852</f>
        <v>2.1097404999999996</v>
      </c>
      <c r="K1852" s="701">
        <f t="shared" si="157"/>
        <v>468.16</v>
      </c>
      <c r="L1852" s="492">
        <f>E1852</f>
        <v>6.5949999999999995E-2</v>
      </c>
      <c r="M1852" s="492"/>
      <c r="N1852" s="496">
        <f>D1852</f>
        <v>5914333</v>
      </c>
      <c r="O1852" s="493">
        <f>H1852</f>
        <v>31.99</v>
      </c>
      <c r="P1852" s="493"/>
      <c r="Q1852" s="491">
        <f t="shared" ref="Q1852" si="163">ROUND((K1852*((L1852*O1852)+(M1852*P1852))),2)</f>
        <v>987.7</v>
      </c>
    </row>
    <row r="1853" spans="1:19">
      <c r="A1853">
        <v>2306604</v>
      </c>
      <c r="B1853" s="119"/>
      <c r="C1853" s="120"/>
      <c r="D1853" s="128"/>
      <c r="E1853" s="121"/>
      <c r="F1853" s="128"/>
      <c r="H1853" s="123"/>
      <c r="J1853" s="124"/>
      <c r="K1853" s="701">
        <f t="shared" si="157"/>
        <v>468.16</v>
      </c>
      <c r="L1853" s="492"/>
      <c r="M1853" s="492"/>
      <c r="N1853" s="496"/>
      <c r="O1853" s="493"/>
      <c r="P1853" s="493"/>
      <c r="Q1853" s="491"/>
    </row>
    <row r="1854" spans="1:19" ht="15.75" thickBot="1">
      <c r="A1854">
        <v>2306604</v>
      </c>
      <c r="B1854" s="125"/>
      <c r="C1854" s="104"/>
      <c r="D1854" s="146" t="s">
        <v>468</v>
      </c>
      <c r="E1854" s="146"/>
      <c r="F1854" s="146"/>
      <c r="G1854" s="146"/>
      <c r="H1854" s="146"/>
      <c r="I1854" s="104"/>
      <c r="J1854" s="130">
        <f>J1852+J1853</f>
        <v>2.1097404999999996</v>
      </c>
      <c r="K1854" s="701">
        <f t="shared" si="157"/>
        <v>468.16</v>
      </c>
      <c r="L1854" s="492"/>
      <c r="M1854" s="492"/>
      <c r="N1854" s="496"/>
      <c r="O1854" s="493"/>
      <c r="P1854" s="493"/>
      <c r="Q1854" s="491"/>
    </row>
    <row r="1855" spans="1:19" ht="15.75" thickBot="1">
      <c r="A1855">
        <v>2306604</v>
      </c>
      <c r="B1855" s="148" t="s">
        <v>469</v>
      </c>
      <c r="C1855" s="146"/>
      <c r="D1855" s="146" t="s">
        <v>212</v>
      </c>
      <c r="E1855" s="146" t="s">
        <v>436</v>
      </c>
      <c r="F1855" s="146" t="s">
        <v>470</v>
      </c>
      <c r="G1855" s="146"/>
      <c r="H1855" s="146"/>
      <c r="J1855" s="147" t="s">
        <v>449</v>
      </c>
      <c r="K1855" s="701">
        <f t="shared" si="157"/>
        <v>468.16</v>
      </c>
      <c r="L1855" s="492"/>
      <c r="M1855" s="492"/>
      <c r="N1855" s="496"/>
      <c r="O1855" s="493"/>
      <c r="P1855" s="493"/>
      <c r="Q1855" s="491"/>
    </row>
    <row r="1856" spans="1:19" ht="15.75" thickBot="1">
      <c r="A1856">
        <v>2306604</v>
      </c>
      <c r="B1856" s="148"/>
      <c r="C1856" s="146"/>
      <c r="D1856" s="146"/>
      <c r="E1856" s="146"/>
      <c r="F1856" s="103" t="s">
        <v>471</v>
      </c>
      <c r="G1856" s="103" t="s">
        <v>472</v>
      </c>
      <c r="H1856" s="103" t="s">
        <v>473</v>
      </c>
      <c r="I1856" s="104"/>
      <c r="J1856" s="147"/>
      <c r="K1856" s="701">
        <f t="shared" si="157"/>
        <v>468.16</v>
      </c>
      <c r="L1856" s="492"/>
      <c r="M1856" s="492"/>
      <c r="N1856" s="496"/>
      <c r="O1856" s="493"/>
      <c r="P1856" s="493"/>
      <c r="Q1856" s="491"/>
    </row>
    <row r="1857" spans="1:19">
      <c r="A1857">
        <v>2306604</v>
      </c>
      <c r="B1857" s="119" t="s">
        <v>839</v>
      </c>
      <c r="C1857" s="120" t="s">
        <v>843</v>
      </c>
      <c r="D1857" s="121">
        <v>1E-4</v>
      </c>
      <c r="E1857" s="128" t="s">
        <v>228</v>
      </c>
      <c r="F1857" s="128" t="s">
        <v>477</v>
      </c>
      <c r="G1857" s="128" t="s">
        <v>478</v>
      </c>
      <c r="H1857" s="128" t="s">
        <v>479</v>
      </c>
      <c r="J1857" s="111"/>
      <c r="K1857" s="701">
        <f t="shared" si="157"/>
        <v>468.16</v>
      </c>
      <c r="L1857" s="168"/>
      <c r="M1857" s="168"/>
      <c r="N1857" s="496"/>
      <c r="O1857" s="493"/>
      <c r="P1857" s="493"/>
      <c r="Q1857" s="491"/>
      <c r="S1857" s="101"/>
    </row>
    <row r="1858" spans="1:19">
      <c r="A1858">
        <v>2306604</v>
      </c>
      <c r="B1858" s="119" t="s">
        <v>841</v>
      </c>
      <c r="C1858" s="120" t="s">
        <v>844</v>
      </c>
      <c r="D1858" s="121">
        <v>1.6000000000000001E-4</v>
      </c>
      <c r="E1858" s="128" t="s">
        <v>228</v>
      </c>
      <c r="F1858" s="128" t="s">
        <v>477</v>
      </c>
      <c r="G1858" s="128" t="s">
        <v>478</v>
      </c>
      <c r="H1858" s="128" t="s">
        <v>479</v>
      </c>
      <c r="J1858" s="111"/>
      <c r="K1858" s="701">
        <f t="shared" si="157"/>
        <v>468.16</v>
      </c>
      <c r="L1858" s="168"/>
      <c r="M1858" s="168"/>
      <c r="N1858" s="496"/>
      <c r="O1858" s="493"/>
      <c r="P1858" s="493"/>
      <c r="Q1858" s="491"/>
      <c r="S1858" s="101"/>
    </row>
    <row r="1859" spans="1:19">
      <c r="A1859">
        <v>2306604</v>
      </c>
      <c r="B1859" s="129"/>
      <c r="D1859" s="145" t="s">
        <v>480</v>
      </c>
      <c r="E1859" s="145"/>
      <c r="F1859" s="145"/>
      <c r="G1859" s="145"/>
      <c r="H1859" s="145"/>
      <c r="J1859" s="111"/>
      <c r="K1859" s="701">
        <f t="shared" si="157"/>
        <v>468.16</v>
      </c>
      <c r="L1859" s="492"/>
      <c r="M1859" s="492"/>
      <c r="N1859" s="496"/>
      <c r="O1859" s="493"/>
      <c r="P1859" s="493"/>
      <c r="Q1859" s="491"/>
    </row>
    <row r="1860" spans="1:19" ht="15.75" thickBot="1">
      <c r="A1860">
        <v>2306604</v>
      </c>
      <c r="B1860" s="125"/>
      <c r="C1860" s="104"/>
      <c r="D1860" s="104"/>
      <c r="E1860" s="104"/>
      <c r="F1860" s="146" t="s">
        <v>481</v>
      </c>
      <c r="G1860" s="146"/>
      <c r="H1860" s="146"/>
      <c r="I1860" s="104"/>
      <c r="J1860" s="134">
        <f>J1850+J1854</f>
        <v>737.02288555425844</v>
      </c>
      <c r="K1860" s="178"/>
      <c r="L1860" s="179"/>
      <c r="M1860" s="179"/>
      <c r="N1860" s="179"/>
      <c r="O1860" s="179"/>
      <c r="P1860" s="180"/>
      <c r="R1860" s="445">
        <f>ROUND((SUM(Q1828:Q1859)/K1828),2)</f>
        <v>737.02</v>
      </c>
    </row>
    <row r="1861" spans="1:19" ht="15.75" thickBot="1">
      <c r="A1861" s="157"/>
      <c r="B1861" s="157"/>
      <c r="C1861" s="157"/>
      <c r="D1861" s="157"/>
      <c r="E1861" s="157"/>
      <c r="F1861" s="157"/>
      <c r="G1861" s="157"/>
      <c r="H1861" s="157"/>
      <c r="I1861" s="157"/>
      <c r="J1861" s="157"/>
      <c r="R1861" s="101">
        <f>R1860*K1828</f>
        <v>345043.28320000001</v>
      </c>
    </row>
    <row r="1862" spans="1:19" ht="23.25" thickBot="1">
      <c r="A1862">
        <v>1416139</v>
      </c>
      <c r="B1862" s="106" t="s">
        <v>395</v>
      </c>
      <c r="C1862" s="107"/>
      <c r="D1862" s="107"/>
      <c r="E1862" s="107"/>
      <c r="F1862" s="107"/>
      <c r="G1862" s="107"/>
      <c r="H1862" s="107"/>
      <c r="I1862" s="107"/>
      <c r="J1862" s="108" t="s">
        <v>396</v>
      </c>
    </row>
    <row r="1863" spans="1:19" ht="18.75" thickTop="1">
      <c r="A1863">
        <v>1416139</v>
      </c>
      <c r="B1863" s="109" t="s">
        <v>397</v>
      </c>
      <c r="E1863" s="110" t="s">
        <v>398</v>
      </c>
      <c r="J1863" s="111"/>
      <c r="S1863" s="101"/>
    </row>
    <row r="1864" spans="1:19" ht="15.75">
      <c r="A1864">
        <v>1416139</v>
      </c>
      <c r="B1864" s="112" t="s">
        <v>400</v>
      </c>
      <c r="E1864" s="452" t="s">
        <v>914</v>
      </c>
      <c r="H1864" s="113" t="s">
        <v>401</v>
      </c>
      <c r="I1864" s="139">
        <v>38.75</v>
      </c>
      <c r="J1864" s="115" t="s">
        <v>346</v>
      </c>
    </row>
    <row r="1865" spans="1:19" ht="16.5" thickBot="1">
      <c r="A1865">
        <v>1416139</v>
      </c>
      <c r="B1865" s="116" t="s">
        <v>915</v>
      </c>
      <c r="C1865" s="610" t="s">
        <v>912</v>
      </c>
      <c r="D1865" s="610"/>
      <c r="E1865" s="610"/>
      <c r="F1865" s="610"/>
      <c r="G1865" s="610"/>
      <c r="H1865" s="610"/>
      <c r="I1865" s="611" t="s">
        <v>404</v>
      </c>
      <c r="J1865" s="612"/>
    </row>
    <row r="1866" spans="1:19" ht="15.75" thickBot="1">
      <c r="A1866">
        <v>1416139</v>
      </c>
      <c r="B1866" s="602" t="s">
        <v>405</v>
      </c>
      <c r="C1866" s="603"/>
      <c r="D1866" s="604" t="s">
        <v>212</v>
      </c>
      <c r="E1866" s="604" t="s">
        <v>406</v>
      </c>
      <c r="F1866" s="604"/>
      <c r="G1866" s="604" t="s">
        <v>407</v>
      </c>
      <c r="H1866" s="604"/>
      <c r="J1866" s="117" t="s">
        <v>408</v>
      </c>
      <c r="K1866" s="589" t="s">
        <v>276</v>
      </c>
      <c r="L1866" s="590"/>
      <c r="M1866" s="591"/>
      <c r="N1866" s="592" t="s">
        <v>409</v>
      </c>
      <c r="O1866" s="594" t="s">
        <v>410</v>
      </c>
      <c r="P1866" s="595"/>
      <c r="Q1866" s="598" t="s">
        <v>411</v>
      </c>
    </row>
    <row r="1867" spans="1:19" ht="15.75" thickBot="1">
      <c r="A1867">
        <v>1416139</v>
      </c>
      <c r="B1867" s="602"/>
      <c r="C1867" s="603"/>
      <c r="D1867" s="604"/>
      <c r="E1867" s="103" t="s">
        <v>412</v>
      </c>
      <c r="F1867" s="103" t="s">
        <v>413</v>
      </c>
      <c r="G1867" s="103" t="s">
        <v>414</v>
      </c>
      <c r="H1867" s="103" t="s">
        <v>415</v>
      </c>
      <c r="I1867" s="104"/>
      <c r="J1867" s="118" t="s">
        <v>416</v>
      </c>
      <c r="K1867" s="172" t="s">
        <v>417</v>
      </c>
      <c r="L1867" s="600" t="s">
        <v>418</v>
      </c>
      <c r="M1867" s="601"/>
      <c r="N1867" s="593"/>
      <c r="O1867" s="596"/>
      <c r="P1867" s="597"/>
      <c r="Q1867" s="599"/>
    </row>
    <row r="1868" spans="1:19">
      <c r="A1868">
        <v>1416139</v>
      </c>
      <c r="B1868" s="119" t="s">
        <v>916</v>
      </c>
      <c r="C1868" s="120" t="s">
        <v>917</v>
      </c>
      <c r="D1868" s="121">
        <v>1</v>
      </c>
      <c r="E1868" s="122">
        <v>1</v>
      </c>
      <c r="F1868" s="122">
        <v>0</v>
      </c>
      <c r="G1868" s="123">
        <f>VLOOKUP(B1868,'EQ - COM DES.'!$A$1:$K$538,10,FALSE)</f>
        <v>0.51700000000000002</v>
      </c>
      <c r="H1868" s="123">
        <f>VLOOKUP(B1868,'EQ - COM DES.'!$A$1:$K$538,11,FALSE)</f>
        <v>0.2853</v>
      </c>
      <c r="J1868" s="124">
        <f>(D1868*E1868*G1868)+(D1868*F1868*H1868)</f>
        <v>0.51700000000000002</v>
      </c>
      <c r="K1868" s="701">
        <f>ROUND($K$1828*$D$1846,2)</f>
        <v>468.16</v>
      </c>
      <c r="L1868" s="492">
        <f>(D1868*E1868)</f>
        <v>1</v>
      </c>
      <c r="M1868" s="492">
        <f>(D1868*F1868)</f>
        <v>0</v>
      </c>
      <c r="N1868" s="496" t="str">
        <f>B1868</f>
        <v>E9662</v>
      </c>
      <c r="O1868" s="493">
        <f>(G1868/$I$1864)</f>
        <v>1.3341935483870969E-2</v>
      </c>
      <c r="P1868" s="493">
        <f>(H1868/$I$1864)</f>
        <v>7.3625806451612904E-3</v>
      </c>
      <c r="Q1868" s="491">
        <f t="shared" ref="Q1868" si="164">ROUND((K1868*((L1868*O1868)+(M1868*P1868))),2)</f>
        <v>6.25</v>
      </c>
    </row>
    <row r="1869" spans="1:19" ht="15.75" thickBot="1">
      <c r="A1869">
        <v>1416139</v>
      </c>
      <c r="B1869" s="125"/>
      <c r="C1869" s="104"/>
      <c r="D1869" s="104"/>
      <c r="E1869" s="104"/>
      <c r="F1869" s="104"/>
      <c r="G1869" s="104"/>
      <c r="H1869" s="105" t="s">
        <v>433</v>
      </c>
      <c r="I1869" s="104"/>
      <c r="J1869" s="126">
        <f>J1868</f>
        <v>0.51700000000000002</v>
      </c>
      <c r="K1869" s="701">
        <f t="shared" ref="K1869:K1888" si="165">ROUND($K$1828*$D$1846,2)</f>
        <v>468.16</v>
      </c>
      <c r="L1869" s="492"/>
      <c r="M1869" s="492"/>
      <c r="N1869" s="496"/>
      <c r="O1869" s="493"/>
      <c r="P1869" s="493"/>
      <c r="Q1869" s="491"/>
    </row>
    <row r="1870" spans="1:19" ht="15.75" thickBot="1">
      <c r="A1870">
        <v>1416139</v>
      </c>
      <c r="B1870" s="127" t="s">
        <v>435</v>
      </c>
      <c r="C1870" s="104"/>
      <c r="D1870" s="103" t="s">
        <v>212</v>
      </c>
      <c r="E1870" s="103" t="s">
        <v>436</v>
      </c>
      <c r="F1870" s="104"/>
      <c r="G1870" s="103" t="s">
        <v>407</v>
      </c>
      <c r="H1870" s="607" t="s">
        <v>437</v>
      </c>
      <c r="I1870" s="607"/>
      <c r="J1870" s="605"/>
      <c r="K1870" s="701">
        <f t="shared" si="165"/>
        <v>468.16</v>
      </c>
      <c r="L1870" s="492"/>
      <c r="M1870" s="492"/>
      <c r="N1870" s="496"/>
      <c r="O1870" s="493"/>
      <c r="P1870" s="493"/>
      <c r="Q1870" s="491"/>
    </row>
    <row r="1871" spans="1:19">
      <c r="A1871">
        <v>1416139</v>
      </c>
      <c r="B1871" s="119" t="s">
        <v>918</v>
      </c>
      <c r="C1871" s="120" t="s">
        <v>919</v>
      </c>
      <c r="D1871" s="121">
        <v>1</v>
      </c>
      <c r="E1871" s="128" t="s">
        <v>222</v>
      </c>
      <c r="G1871" s="123">
        <f>VLOOKUP(B1871,'MO - COM DES.'!$A$1:$G$106,6,FALSE)</f>
        <v>36.6751</v>
      </c>
      <c r="J1871" s="124">
        <f>D1871*G1871</f>
        <v>36.6751</v>
      </c>
      <c r="K1871" s="701">
        <f t="shared" si="165"/>
        <v>468.16</v>
      </c>
      <c r="L1871" s="492">
        <f>D1871</f>
        <v>1</v>
      </c>
      <c r="M1871" s="492"/>
      <c r="N1871" s="496" t="str">
        <f>B1871</f>
        <v>P9825</v>
      </c>
      <c r="O1871" s="493">
        <f>(G1871/I1864)</f>
        <v>0.94645419354838711</v>
      </c>
      <c r="P1871" s="493"/>
      <c r="Q1871" s="491">
        <f t="shared" ref="Q1871" si="166">ROUND((K1871*((L1871*O1871)+(M1871*P1871))),2)</f>
        <v>443.09</v>
      </c>
    </row>
    <row r="1872" spans="1:19">
      <c r="A1872">
        <v>1416139</v>
      </c>
      <c r="B1872" s="129"/>
      <c r="D1872" s="606" t="s">
        <v>440</v>
      </c>
      <c r="E1872" s="606"/>
      <c r="F1872" s="606"/>
      <c r="G1872" s="606"/>
      <c r="H1872" s="606"/>
      <c r="J1872" s="124">
        <f>J1871</f>
        <v>36.6751</v>
      </c>
      <c r="K1872" s="701">
        <f t="shared" si="165"/>
        <v>468.16</v>
      </c>
      <c r="L1872" s="492"/>
      <c r="M1872" s="492"/>
      <c r="N1872" s="496"/>
      <c r="O1872" s="493"/>
      <c r="P1872" s="493"/>
      <c r="Q1872" s="491"/>
    </row>
    <row r="1873" spans="1:19" ht="15.75" thickBot="1">
      <c r="A1873">
        <v>1416139</v>
      </c>
      <c r="B1873" s="125"/>
      <c r="C1873" s="104"/>
      <c r="D1873" s="607" t="s">
        <v>442</v>
      </c>
      <c r="E1873" s="607"/>
      <c r="F1873" s="607"/>
      <c r="G1873" s="607"/>
      <c r="H1873" s="607"/>
      <c r="I1873" s="104"/>
      <c r="J1873" s="130">
        <f>J1869+J1872</f>
        <v>37.192100000000003</v>
      </c>
      <c r="K1873" s="701">
        <f t="shared" si="165"/>
        <v>468.16</v>
      </c>
      <c r="L1873" s="492"/>
      <c r="M1873" s="492"/>
      <c r="N1873" s="496"/>
      <c r="O1873" s="493"/>
      <c r="P1873" s="493"/>
      <c r="Q1873" s="491"/>
    </row>
    <row r="1874" spans="1:19">
      <c r="A1874">
        <v>1416139</v>
      </c>
      <c r="B1874" s="129"/>
      <c r="D1874" s="606" t="s">
        <v>444</v>
      </c>
      <c r="E1874" s="606"/>
      <c r="F1874" s="606"/>
      <c r="G1874" s="606"/>
      <c r="H1874" s="606"/>
      <c r="J1874" s="131">
        <f>J1873/I1864</f>
        <v>0.95979612903225819</v>
      </c>
      <c r="K1874" s="701">
        <f t="shared" si="165"/>
        <v>468.16</v>
      </c>
      <c r="L1874" s="492"/>
      <c r="M1874" s="492"/>
      <c r="N1874" s="496"/>
      <c r="O1874" s="493"/>
      <c r="P1874" s="493"/>
      <c r="Q1874" s="491"/>
    </row>
    <row r="1875" spans="1:19">
      <c r="A1875">
        <v>1416139</v>
      </c>
      <c r="B1875" s="129"/>
      <c r="H1875" s="132" t="s">
        <v>445</v>
      </c>
      <c r="J1875" s="133" t="s">
        <v>377</v>
      </c>
      <c r="K1875" s="701">
        <f t="shared" si="165"/>
        <v>468.16</v>
      </c>
      <c r="L1875" s="492"/>
      <c r="M1875" s="492"/>
      <c r="N1875" s="496"/>
      <c r="O1875" s="493"/>
      <c r="P1875" s="493"/>
      <c r="Q1875" s="491"/>
    </row>
    <row r="1876" spans="1:19" ht="15.75" thickBot="1">
      <c r="A1876">
        <v>1416139</v>
      </c>
      <c r="B1876" s="129"/>
      <c r="H1876" s="105" t="s">
        <v>446</v>
      </c>
      <c r="J1876" s="130" t="s">
        <v>377</v>
      </c>
      <c r="K1876" s="701">
        <f t="shared" si="165"/>
        <v>468.16</v>
      </c>
      <c r="L1876" s="492"/>
      <c r="M1876" s="492"/>
      <c r="N1876" s="496"/>
      <c r="O1876" s="493"/>
      <c r="P1876" s="493"/>
      <c r="Q1876" s="491"/>
    </row>
    <row r="1877" spans="1:19" ht="15.75" thickBot="1">
      <c r="A1877">
        <v>1416139</v>
      </c>
      <c r="B1877" s="453" t="s">
        <v>447</v>
      </c>
      <c r="C1877" s="370"/>
      <c r="D1877" s="451" t="s">
        <v>212</v>
      </c>
      <c r="E1877" s="451" t="s">
        <v>436</v>
      </c>
      <c r="F1877" s="370"/>
      <c r="G1877" s="451" t="s">
        <v>448</v>
      </c>
      <c r="H1877" s="608" t="s">
        <v>449</v>
      </c>
      <c r="I1877" s="608"/>
      <c r="J1877" s="609"/>
      <c r="K1877" s="701">
        <f t="shared" si="165"/>
        <v>468.16</v>
      </c>
      <c r="L1877" s="492"/>
      <c r="M1877" s="492"/>
      <c r="N1877" s="496"/>
      <c r="O1877" s="493"/>
      <c r="P1877" s="493"/>
      <c r="Q1877" s="491"/>
      <c r="S1877" s="101"/>
    </row>
    <row r="1878" spans="1:19">
      <c r="A1878">
        <v>1416139</v>
      </c>
      <c r="B1878" s="119" t="s">
        <v>920</v>
      </c>
      <c r="C1878" s="120" t="s">
        <v>921</v>
      </c>
      <c r="D1878" s="121">
        <v>6.5100000000000002E-3</v>
      </c>
      <c r="E1878" s="128" t="s">
        <v>454</v>
      </c>
      <c r="G1878" s="123">
        <f>VLOOKUP(B1878,MATERIAL!$A$1:$D$1678,4,FALSE)</f>
        <v>81.624300000000005</v>
      </c>
      <c r="J1878" s="124">
        <f>D1878*G1878</f>
        <v>0.53137419299999999</v>
      </c>
      <c r="K1878" s="701">
        <f t="shared" si="165"/>
        <v>468.16</v>
      </c>
      <c r="L1878" s="492">
        <f>D1878</f>
        <v>6.5100000000000002E-3</v>
      </c>
      <c r="M1878" s="492"/>
      <c r="N1878" s="496" t="str">
        <f>B1878</f>
        <v>M1796</v>
      </c>
      <c r="O1878" s="493">
        <f>G1878</f>
        <v>81.624300000000005</v>
      </c>
      <c r="P1878" s="493"/>
      <c r="Q1878" s="491">
        <f t="shared" ref="Q1878:Q1879" si="167">ROUND((K1878*((L1878*O1878)+(M1878*P1878))),2)</f>
        <v>248.77</v>
      </c>
    </row>
    <row r="1879" spans="1:19">
      <c r="A1879">
        <v>1416139</v>
      </c>
      <c r="B1879" s="119" t="s">
        <v>922</v>
      </c>
      <c r="C1879" s="120" t="s">
        <v>923</v>
      </c>
      <c r="D1879" s="121">
        <v>2.758E-2</v>
      </c>
      <c r="E1879" s="128" t="s">
        <v>351</v>
      </c>
      <c r="G1879" s="123">
        <f>VLOOKUP(B1879,MATERIAL!$A$1:$D$1678,4,FALSE)</f>
        <v>13.837300000000001</v>
      </c>
      <c r="J1879" s="124">
        <f>D1879*G1879</f>
        <v>0.38163273400000003</v>
      </c>
      <c r="K1879" s="701">
        <f t="shared" si="165"/>
        <v>468.16</v>
      </c>
      <c r="L1879" s="492">
        <f>D1879</f>
        <v>2.758E-2</v>
      </c>
      <c r="M1879" s="492"/>
      <c r="N1879" s="496" t="str">
        <f>B1879</f>
        <v>M1795</v>
      </c>
      <c r="O1879" s="493">
        <f>G1879</f>
        <v>13.837300000000001</v>
      </c>
      <c r="P1879" s="493"/>
      <c r="Q1879" s="491">
        <f t="shared" si="167"/>
        <v>178.67</v>
      </c>
    </row>
    <row r="1880" spans="1:19" ht="15.75" thickBot="1">
      <c r="A1880">
        <v>1416139</v>
      </c>
      <c r="B1880" s="125"/>
      <c r="C1880" s="104"/>
      <c r="D1880" s="607" t="s">
        <v>459</v>
      </c>
      <c r="E1880" s="607"/>
      <c r="F1880" s="607"/>
      <c r="G1880" s="607"/>
      <c r="H1880" s="607"/>
      <c r="I1880" s="104"/>
      <c r="J1880" s="126">
        <f>J1878+J1879</f>
        <v>0.91300692700000008</v>
      </c>
      <c r="K1880" s="701">
        <f t="shared" si="165"/>
        <v>468.16</v>
      </c>
      <c r="L1880" s="492"/>
      <c r="M1880" s="492"/>
      <c r="N1880" s="496"/>
      <c r="O1880" s="493"/>
      <c r="P1880" s="493"/>
      <c r="Q1880" s="491"/>
    </row>
    <row r="1881" spans="1:19" ht="15.75" thickBot="1">
      <c r="A1881">
        <v>1416139</v>
      </c>
      <c r="B1881" s="127" t="s">
        <v>460</v>
      </c>
      <c r="C1881" s="104"/>
      <c r="D1881" s="103" t="s">
        <v>212</v>
      </c>
      <c r="E1881" s="103" t="s">
        <v>436</v>
      </c>
      <c r="F1881" s="104"/>
      <c r="G1881" s="103" t="s">
        <v>449</v>
      </c>
      <c r="H1881" s="607" t="s">
        <v>449</v>
      </c>
      <c r="I1881" s="607"/>
      <c r="J1881" s="605"/>
      <c r="K1881" s="701">
        <f t="shared" si="165"/>
        <v>468.16</v>
      </c>
      <c r="L1881" s="492"/>
      <c r="M1881" s="492"/>
      <c r="N1881" s="496"/>
      <c r="O1881" s="493"/>
      <c r="P1881" s="493"/>
      <c r="Q1881" s="491"/>
    </row>
    <row r="1882" spans="1:19" ht="15.75" thickBot="1">
      <c r="A1882">
        <v>1416139</v>
      </c>
      <c r="B1882" s="125"/>
      <c r="C1882" s="104"/>
      <c r="D1882" s="607" t="s">
        <v>461</v>
      </c>
      <c r="E1882" s="607"/>
      <c r="F1882" s="607"/>
      <c r="G1882" s="607"/>
      <c r="H1882" s="607"/>
      <c r="I1882" s="104"/>
      <c r="J1882" s="126"/>
      <c r="K1882" s="701">
        <f t="shared" si="165"/>
        <v>468.16</v>
      </c>
      <c r="L1882" s="492"/>
      <c r="M1882" s="492"/>
      <c r="N1882" s="496"/>
      <c r="O1882" s="493"/>
      <c r="P1882" s="493"/>
      <c r="Q1882" s="491"/>
    </row>
    <row r="1883" spans="1:19" ht="15.75" thickBot="1">
      <c r="A1883">
        <v>1416139</v>
      </c>
      <c r="B1883" s="125"/>
      <c r="C1883" s="104"/>
      <c r="D1883" s="104"/>
      <c r="E1883" s="104"/>
      <c r="F1883" s="104"/>
      <c r="G1883" s="104"/>
      <c r="H1883" s="105" t="s">
        <v>462</v>
      </c>
      <c r="I1883" s="104"/>
      <c r="J1883" s="130">
        <f>J1874+J1880</f>
        <v>1.8728030560322582</v>
      </c>
      <c r="K1883" s="701">
        <f t="shared" si="165"/>
        <v>468.16</v>
      </c>
      <c r="L1883" s="492"/>
      <c r="M1883" s="492"/>
      <c r="N1883" s="496"/>
      <c r="O1883" s="493"/>
      <c r="P1883" s="493"/>
      <c r="Q1883" s="491"/>
    </row>
    <row r="1884" spans="1:19" ht="15.75" thickBot="1">
      <c r="A1884">
        <v>1416139</v>
      </c>
      <c r="B1884" s="127" t="s">
        <v>463</v>
      </c>
      <c r="C1884" s="104"/>
      <c r="D1884" s="103" t="s">
        <v>464</v>
      </c>
      <c r="E1884" s="103" t="s">
        <v>212</v>
      </c>
      <c r="F1884" s="103" t="s">
        <v>436</v>
      </c>
      <c r="G1884" s="104"/>
      <c r="H1884" s="103" t="s">
        <v>449</v>
      </c>
      <c r="I1884" s="607" t="s">
        <v>449</v>
      </c>
      <c r="J1884" s="605"/>
      <c r="K1884" s="701">
        <f t="shared" si="165"/>
        <v>468.16</v>
      </c>
      <c r="L1884" s="492"/>
      <c r="M1884" s="492"/>
      <c r="N1884" s="496"/>
      <c r="O1884" s="493"/>
      <c r="P1884" s="493"/>
      <c r="Q1884" s="491"/>
    </row>
    <row r="1885" spans="1:19" ht="15.75" thickBot="1">
      <c r="A1885">
        <v>1416139</v>
      </c>
      <c r="B1885" s="125"/>
      <c r="C1885" s="104"/>
      <c r="D1885" s="607" t="s">
        <v>468</v>
      </c>
      <c r="E1885" s="607"/>
      <c r="F1885" s="607"/>
      <c r="G1885" s="607"/>
      <c r="H1885" s="607"/>
      <c r="I1885" s="104"/>
      <c r="J1885" s="130"/>
      <c r="K1885" s="701">
        <f t="shared" si="165"/>
        <v>468.16</v>
      </c>
      <c r="L1885" s="492"/>
      <c r="M1885" s="492"/>
      <c r="N1885" s="496"/>
      <c r="O1885" s="493"/>
      <c r="P1885" s="493"/>
      <c r="Q1885" s="491"/>
    </row>
    <row r="1886" spans="1:19" ht="15.75" thickBot="1">
      <c r="A1886">
        <v>1416139</v>
      </c>
      <c r="B1886" s="602" t="s">
        <v>469</v>
      </c>
      <c r="C1886" s="603"/>
      <c r="D1886" s="604" t="s">
        <v>212</v>
      </c>
      <c r="E1886" s="604" t="s">
        <v>436</v>
      </c>
      <c r="F1886" s="604" t="s">
        <v>470</v>
      </c>
      <c r="G1886" s="604"/>
      <c r="H1886" s="604"/>
      <c r="J1886" s="605" t="s">
        <v>449</v>
      </c>
      <c r="K1886" s="701">
        <f t="shared" si="165"/>
        <v>468.16</v>
      </c>
      <c r="L1886" s="492"/>
      <c r="M1886" s="492"/>
      <c r="N1886" s="496"/>
      <c r="O1886" s="493"/>
      <c r="P1886" s="493"/>
      <c r="Q1886" s="491"/>
    </row>
    <row r="1887" spans="1:19" ht="15.75" thickBot="1">
      <c r="A1887">
        <v>1416139</v>
      </c>
      <c r="B1887" s="602"/>
      <c r="C1887" s="603"/>
      <c r="D1887" s="604"/>
      <c r="E1887" s="604"/>
      <c r="F1887" s="103" t="s">
        <v>471</v>
      </c>
      <c r="G1887" s="103" t="s">
        <v>472</v>
      </c>
      <c r="H1887" s="103" t="s">
        <v>473</v>
      </c>
      <c r="I1887" s="104"/>
      <c r="J1887" s="605"/>
      <c r="K1887" s="701">
        <f t="shared" si="165"/>
        <v>468.16</v>
      </c>
      <c r="L1887" s="492"/>
      <c r="M1887" s="492"/>
      <c r="N1887" s="496"/>
      <c r="O1887" s="493"/>
      <c r="P1887" s="493"/>
      <c r="Q1887" s="491"/>
    </row>
    <row r="1888" spans="1:19">
      <c r="A1888">
        <v>1416139</v>
      </c>
      <c r="B1888" s="129"/>
      <c r="D1888" s="606" t="s">
        <v>480</v>
      </c>
      <c r="E1888" s="606"/>
      <c r="F1888" s="606"/>
      <c r="G1888" s="606"/>
      <c r="H1888" s="606"/>
      <c r="J1888" s="111"/>
      <c r="K1888" s="701">
        <f t="shared" si="165"/>
        <v>468.16</v>
      </c>
      <c r="L1888" s="492"/>
      <c r="M1888" s="492"/>
      <c r="N1888" s="496"/>
      <c r="O1888" s="493"/>
      <c r="P1888" s="493"/>
      <c r="Q1888" s="491"/>
    </row>
    <row r="1889" spans="1:18" ht="15.75" thickBot="1">
      <c r="A1889">
        <v>1416139</v>
      </c>
      <c r="B1889" s="125"/>
      <c r="C1889" s="104"/>
      <c r="D1889" s="104"/>
      <c r="E1889" s="104"/>
      <c r="F1889" s="607" t="s">
        <v>481</v>
      </c>
      <c r="G1889" s="607"/>
      <c r="H1889" s="607"/>
      <c r="I1889" s="104"/>
      <c r="J1889" s="134">
        <f>ROUND(J1883,2)</f>
        <v>1.87</v>
      </c>
      <c r="K1889" s="178"/>
      <c r="L1889" s="179"/>
      <c r="M1889" s="179"/>
      <c r="N1889" s="179"/>
      <c r="O1889" s="179"/>
      <c r="P1889" s="180"/>
      <c r="R1889" s="445">
        <f>ROUND((SUM(Q1868:Q1888)/K1868),2)</f>
        <v>1.87</v>
      </c>
    </row>
    <row r="1890" spans="1:18" ht="15.75" thickBot="1">
      <c r="A1890" s="157"/>
      <c r="B1890" s="157"/>
      <c r="C1890" s="157"/>
      <c r="D1890" s="157"/>
      <c r="E1890" s="157"/>
      <c r="F1890" s="157"/>
      <c r="G1890" s="157"/>
      <c r="H1890" s="157"/>
      <c r="I1890" s="157"/>
      <c r="J1890" s="157"/>
      <c r="R1890" s="101">
        <f>R1889*K1868</f>
        <v>875.45920000000012</v>
      </c>
    </row>
    <row r="1891" spans="1:18" ht="23.25" thickBot="1">
      <c r="A1891">
        <v>1416254</v>
      </c>
      <c r="B1891" s="106" t="s">
        <v>395</v>
      </c>
      <c r="C1891" s="107"/>
      <c r="D1891" s="107"/>
      <c r="E1891" s="107"/>
      <c r="F1891" s="107"/>
      <c r="G1891" s="107"/>
      <c r="H1891" s="107"/>
      <c r="I1891" s="107"/>
      <c r="J1891" s="108" t="s">
        <v>396</v>
      </c>
    </row>
    <row r="1892" spans="1:18" ht="18.75" thickTop="1">
      <c r="A1892">
        <v>1416254</v>
      </c>
      <c r="B1892" s="109" t="s">
        <v>397</v>
      </c>
      <c r="E1892" s="110" t="s">
        <v>398</v>
      </c>
      <c r="J1892" s="111"/>
    </row>
    <row r="1893" spans="1:18" ht="15.75">
      <c r="A1893">
        <v>1416254</v>
      </c>
      <c r="B1893" s="112" t="s">
        <v>400</v>
      </c>
      <c r="E1893" s="452" t="s">
        <v>914</v>
      </c>
      <c r="H1893" s="113" t="s">
        <v>401</v>
      </c>
      <c r="I1893" s="114">
        <v>1.9883299999999999</v>
      </c>
      <c r="J1893" s="115" t="s">
        <v>346</v>
      </c>
    </row>
    <row r="1894" spans="1:18" ht="16.5" thickBot="1">
      <c r="A1894">
        <v>1416254</v>
      </c>
      <c r="B1894" s="116" t="s">
        <v>924</v>
      </c>
      <c r="C1894" s="610" t="s">
        <v>913</v>
      </c>
      <c r="D1894" s="610"/>
      <c r="E1894" s="610"/>
      <c r="F1894" s="610"/>
      <c r="G1894" s="610"/>
      <c r="H1894" s="610"/>
      <c r="I1894" s="611" t="s">
        <v>404</v>
      </c>
      <c r="J1894" s="612"/>
    </row>
    <row r="1895" spans="1:18" ht="15.75" thickBot="1">
      <c r="A1895">
        <v>1416254</v>
      </c>
      <c r="B1895" s="602" t="s">
        <v>405</v>
      </c>
      <c r="C1895" s="603"/>
      <c r="D1895" s="604" t="s">
        <v>212</v>
      </c>
      <c r="E1895" s="604" t="s">
        <v>406</v>
      </c>
      <c r="F1895" s="604"/>
      <c r="G1895" s="604" t="s">
        <v>407</v>
      </c>
      <c r="H1895" s="604"/>
      <c r="J1895" s="117" t="s">
        <v>408</v>
      </c>
      <c r="K1895" s="589" t="s">
        <v>276</v>
      </c>
      <c r="L1895" s="590"/>
      <c r="M1895" s="591"/>
      <c r="N1895" s="592" t="s">
        <v>409</v>
      </c>
      <c r="O1895" s="594" t="s">
        <v>410</v>
      </c>
      <c r="P1895" s="595"/>
      <c r="Q1895" s="598" t="s">
        <v>411</v>
      </c>
    </row>
    <row r="1896" spans="1:18" ht="15.75" thickBot="1">
      <c r="A1896">
        <v>1416254</v>
      </c>
      <c r="B1896" s="602"/>
      <c r="C1896" s="603"/>
      <c r="D1896" s="604"/>
      <c r="E1896" s="103" t="s">
        <v>412</v>
      </c>
      <c r="F1896" s="103" t="s">
        <v>413</v>
      </c>
      <c r="G1896" s="103" t="s">
        <v>414</v>
      </c>
      <c r="H1896" s="103" t="s">
        <v>415</v>
      </c>
      <c r="I1896" s="104"/>
      <c r="J1896" s="118" t="s">
        <v>416</v>
      </c>
      <c r="K1896" s="172" t="s">
        <v>417</v>
      </c>
      <c r="L1896" s="600" t="s">
        <v>418</v>
      </c>
      <c r="M1896" s="601"/>
      <c r="N1896" s="593"/>
      <c r="O1896" s="596"/>
      <c r="P1896" s="597"/>
      <c r="Q1896" s="599"/>
    </row>
    <row r="1897" spans="1:18">
      <c r="A1897">
        <v>1416254</v>
      </c>
      <c r="B1897" s="119" t="s">
        <v>916</v>
      </c>
      <c r="C1897" s="120" t="s">
        <v>917</v>
      </c>
      <c r="D1897" s="121">
        <v>1</v>
      </c>
      <c r="E1897" s="122">
        <v>1</v>
      </c>
      <c r="F1897" s="122">
        <v>0</v>
      </c>
      <c r="G1897" s="123">
        <f>VLOOKUP(B1897,'EQ - COM DES.'!$A$1:$K$538,10,FALSE)</f>
        <v>0.51700000000000002</v>
      </c>
      <c r="H1897" s="123">
        <f>VLOOKUP(B1897,'EQ - COM DES.'!$A$1:$K$538,11,FALSE)</f>
        <v>0.2853</v>
      </c>
      <c r="J1897" s="124">
        <f>(D1897*E1897*G1897)+(D1897*F1897*H1897)</f>
        <v>0.51700000000000002</v>
      </c>
      <c r="K1897" s="701">
        <f>ROUND($K$1828*$D$1847,2)</f>
        <v>806.27</v>
      </c>
      <c r="L1897" s="492">
        <f>(D1897*E1897)</f>
        <v>1</v>
      </c>
      <c r="M1897" s="492">
        <f>(D1897*F1897)</f>
        <v>0</v>
      </c>
      <c r="N1897" s="496" t="str">
        <f>B1897</f>
        <v>E9662</v>
      </c>
      <c r="O1897" s="493">
        <f>(G1897/$I$1893)</f>
        <v>0.26001720036412468</v>
      </c>
      <c r="P1897" s="493">
        <f>(H1897/$I$1893)</f>
        <v>0.14348724809262045</v>
      </c>
      <c r="Q1897" s="491">
        <f t="shared" ref="Q1897" si="168">ROUND((K1897*((L1897*O1897)+(M1897*P1897))),2)</f>
        <v>209.64</v>
      </c>
    </row>
    <row r="1898" spans="1:18" ht="15.75" thickBot="1">
      <c r="A1898">
        <v>1416254</v>
      </c>
      <c r="B1898" s="125"/>
      <c r="C1898" s="104"/>
      <c r="D1898" s="104"/>
      <c r="E1898" s="104"/>
      <c r="F1898" s="104"/>
      <c r="G1898" s="104"/>
      <c r="H1898" s="105" t="s">
        <v>433</v>
      </c>
      <c r="I1898" s="104"/>
      <c r="J1898" s="126">
        <f>J1897</f>
        <v>0.51700000000000002</v>
      </c>
      <c r="K1898" s="701">
        <f t="shared" ref="K1898:K1920" si="169">ROUND($K$1828*$D$1847,2)</f>
        <v>806.27</v>
      </c>
      <c r="L1898" s="492"/>
      <c r="M1898" s="492"/>
      <c r="N1898" s="496"/>
      <c r="O1898" s="493"/>
      <c r="P1898" s="493"/>
      <c r="Q1898" s="491"/>
    </row>
    <row r="1899" spans="1:18" ht="15.75" thickBot="1">
      <c r="A1899">
        <v>1416254</v>
      </c>
      <c r="B1899" s="127" t="s">
        <v>435</v>
      </c>
      <c r="C1899" s="104"/>
      <c r="D1899" s="103" t="s">
        <v>212</v>
      </c>
      <c r="E1899" s="103" t="s">
        <v>436</v>
      </c>
      <c r="F1899" s="104"/>
      <c r="G1899" s="103" t="s">
        <v>407</v>
      </c>
      <c r="H1899" s="607" t="s">
        <v>437</v>
      </c>
      <c r="I1899" s="607"/>
      <c r="J1899" s="605"/>
      <c r="K1899" s="701">
        <f t="shared" si="169"/>
        <v>806.27</v>
      </c>
      <c r="L1899" s="492"/>
      <c r="M1899" s="492"/>
      <c r="N1899" s="496"/>
      <c r="O1899" s="493"/>
      <c r="P1899" s="493"/>
      <c r="Q1899" s="491"/>
    </row>
    <row r="1900" spans="1:18">
      <c r="A1900">
        <v>1416254</v>
      </c>
      <c r="B1900" s="119" t="s">
        <v>918</v>
      </c>
      <c r="C1900" s="120" t="s">
        <v>919</v>
      </c>
      <c r="D1900" s="121">
        <v>1</v>
      </c>
      <c r="E1900" s="128" t="s">
        <v>222</v>
      </c>
      <c r="G1900" s="123">
        <f>VLOOKUP(B1900,'MO - COM DES.'!$A$1:$G$106,6,FALSE)</f>
        <v>36.6751</v>
      </c>
      <c r="J1900" s="124">
        <f>D1900*G1900</f>
        <v>36.6751</v>
      </c>
      <c r="K1900" s="701">
        <f t="shared" si="169"/>
        <v>806.27</v>
      </c>
      <c r="L1900" s="492">
        <f>D1900</f>
        <v>1</v>
      </c>
      <c r="M1900" s="492"/>
      <c r="N1900" s="496" t="str">
        <f>B1900</f>
        <v>P9825</v>
      </c>
      <c r="O1900" s="493">
        <f>(G1900/I1893)</f>
        <v>18.4451776113623</v>
      </c>
      <c r="P1900" s="493"/>
      <c r="Q1900" s="491">
        <f t="shared" ref="Q1900" si="170">ROUND((K1900*((L1900*O1900)+(M1900*P1900))),2)</f>
        <v>14871.79</v>
      </c>
    </row>
    <row r="1901" spans="1:18">
      <c r="A1901">
        <v>1416254</v>
      </c>
      <c r="B1901" s="129"/>
      <c r="D1901" s="606" t="s">
        <v>440</v>
      </c>
      <c r="E1901" s="606"/>
      <c r="F1901" s="606"/>
      <c r="G1901" s="606"/>
      <c r="H1901" s="606"/>
      <c r="J1901" s="124">
        <f>J1900</f>
        <v>36.6751</v>
      </c>
      <c r="K1901" s="701">
        <f t="shared" si="169"/>
        <v>806.27</v>
      </c>
      <c r="L1901" s="492"/>
      <c r="M1901" s="492"/>
      <c r="N1901" s="496"/>
      <c r="O1901" s="493"/>
      <c r="P1901" s="493"/>
      <c r="Q1901" s="491"/>
    </row>
    <row r="1902" spans="1:18" ht="15.75" thickBot="1">
      <c r="A1902">
        <v>1416254</v>
      </c>
      <c r="B1902" s="125"/>
      <c r="C1902" s="104"/>
      <c r="D1902" s="607" t="s">
        <v>442</v>
      </c>
      <c r="E1902" s="607"/>
      <c r="F1902" s="607"/>
      <c r="G1902" s="607"/>
      <c r="H1902" s="607"/>
      <c r="I1902" s="104"/>
      <c r="J1902" s="130">
        <f>J1898+J1901</f>
        <v>37.192100000000003</v>
      </c>
      <c r="K1902" s="701">
        <f t="shared" si="169"/>
        <v>806.27</v>
      </c>
      <c r="L1902" s="492"/>
      <c r="M1902" s="492"/>
      <c r="N1902" s="496"/>
      <c r="O1902" s="493"/>
      <c r="P1902" s="493"/>
      <c r="Q1902" s="491"/>
    </row>
    <row r="1903" spans="1:18">
      <c r="A1903">
        <v>1416254</v>
      </c>
      <c r="B1903" s="129"/>
      <c r="D1903" s="606" t="s">
        <v>444</v>
      </c>
      <c r="E1903" s="606"/>
      <c r="F1903" s="606"/>
      <c r="G1903" s="606"/>
      <c r="H1903" s="606"/>
      <c r="J1903" s="131">
        <f>J1902/I1893</f>
        <v>18.705194811726425</v>
      </c>
      <c r="K1903" s="701">
        <f t="shared" si="169"/>
        <v>806.27</v>
      </c>
      <c r="L1903" s="492"/>
      <c r="M1903" s="492"/>
      <c r="N1903" s="496"/>
      <c r="O1903" s="493"/>
      <c r="P1903" s="493"/>
      <c r="Q1903" s="491"/>
    </row>
    <row r="1904" spans="1:18">
      <c r="A1904">
        <v>1416254</v>
      </c>
      <c r="B1904" s="129"/>
      <c r="H1904" s="132" t="s">
        <v>445</v>
      </c>
      <c r="J1904" s="133" t="s">
        <v>377</v>
      </c>
      <c r="K1904" s="701">
        <f t="shared" si="169"/>
        <v>806.27</v>
      </c>
      <c r="L1904" s="492"/>
      <c r="M1904" s="492"/>
      <c r="N1904" s="496"/>
      <c r="O1904" s="493"/>
      <c r="P1904" s="493"/>
      <c r="Q1904" s="491"/>
    </row>
    <row r="1905" spans="1:17" ht="15.75" thickBot="1">
      <c r="A1905">
        <v>1416254</v>
      </c>
      <c r="B1905" s="129"/>
      <c r="H1905" s="105" t="s">
        <v>446</v>
      </c>
      <c r="J1905" s="130" t="s">
        <v>377</v>
      </c>
      <c r="K1905" s="701">
        <f t="shared" si="169"/>
        <v>806.27</v>
      </c>
      <c r="L1905" s="492"/>
      <c r="M1905" s="492"/>
      <c r="N1905" s="496"/>
      <c r="O1905" s="493"/>
      <c r="P1905" s="493"/>
      <c r="Q1905" s="491"/>
    </row>
    <row r="1906" spans="1:17" ht="15.75" thickBot="1">
      <c r="A1906">
        <v>1416254</v>
      </c>
      <c r="B1906" s="453" t="s">
        <v>447</v>
      </c>
      <c r="C1906" s="370"/>
      <c r="D1906" s="451" t="s">
        <v>212</v>
      </c>
      <c r="E1906" s="451" t="s">
        <v>436</v>
      </c>
      <c r="F1906" s="370"/>
      <c r="G1906" s="451" t="s">
        <v>448</v>
      </c>
      <c r="H1906" s="608" t="s">
        <v>449</v>
      </c>
      <c r="I1906" s="608"/>
      <c r="J1906" s="609"/>
      <c r="K1906" s="701">
        <f t="shared" si="169"/>
        <v>806.27</v>
      </c>
      <c r="L1906" s="492"/>
      <c r="M1906" s="492"/>
      <c r="N1906" s="496"/>
      <c r="O1906" s="493"/>
      <c r="P1906" s="493"/>
      <c r="Q1906" s="491"/>
    </row>
    <row r="1907" spans="1:17">
      <c r="A1907">
        <v>1416254</v>
      </c>
      <c r="B1907" s="119" t="s">
        <v>920</v>
      </c>
      <c r="C1907" s="120" t="s">
        <v>921</v>
      </c>
      <c r="D1907" s="121">
        <v>0.25431999999999999</v>
      </c>
      <c r="E1907" s="128" t="s">
        <v>454</v>
      </c>
      <c r="G1907" s="123">
        <f>VLOOKUP(B1907,MATERIAL!$A$1:$D$1678,4,FALSE)</f>
        <v>81.624300000000005</v>
      </c>
      <c r="J1907" s="124">
        <f t="shared" ref="J1907:J1909" si="171">D1907*G1907</f>
        <v>20.758691976000001</v>
      </c>
      <c r="K1907" s="701">
        <f t="shared" si="169"/>
        <v>806.27</v>
      </c>
      <c r="L1907" s="492">
        <f>D1907</f>
        <v>0.25431999999999999</v>
      </c>
      <c r="M1907" s="492"/>
      <c r="N1907" s="496" t="str">
        <f>B1907</f>
        <v>M1796</v>
      </c>
      <c r="O1907" s="493">
        <f>G1907</f>
        <v>81.624300000000005</v>
      </c>
      <c r="P1907" s="493"/>
      <c r="Q1907" s="491">
        <f t="shared" ref="Q1907:Q1909" si="172">ROUND((K1907*((L1907*O1907)+(M1907*P1907))),2)</f>
        <v>16737.11</v>
      </c>
    </row>
    <row r="1908" spans="1:17">
      <c r="A1908">
        <v>1416254</v>
      </c>
      <c r="B1908" s="119" t="s">
        <v>922</v>
      </c>
      <c r="C1908" s="120" t="s">
        <v>923</v>
      </c>
      <c r="D1908" s="121">
        <v>0.26711000000000001</v>
      </c>
      <c r="E1908" s="128" t="s">
        <v>351</v>
      </c>
      <c r="G1908" s="123">
        <f>VLOOKUP(B1908,MATERIAL!$A$1:$D$1678,4,FALSE)</f>
        <v>13.837300000000001</v>
      </c>
      <c r="J1908" s="124">
        <f t="shared" si="171"/>
        <v>3.6960812030000003</v>
      </c>
      <c r="K1908" s="701">
        <f t="shared" si="169"/>
        <v>806.27</v>
      </c>
      <c r="L1908" s="492">
        <f>D1908</f>
        <v>0.26711000000000001</v>
      </c>
      <c r="M1908" s="492"/>
      <c r="N1908" s="496" t="str">
        <f>B1908</f>
        <v>M1795</v>
      </c>
      <c r="O1908" s="493">
        <f>G1908</f>
        <v>13.837300000000001</v>
      </c>
      <c r="P1908" s="493"/>
      <c r="Q1908" s="491">
        <f t="shared" si="172"/>
        <v>2980.04</v>
      </c>
    </row>
    <row r="1909" spans="1:17">
      <c r="A1909">
        <v>1416254</v>
      </c>
      <c r="B1909" s="119" t="s">
        <v>925</v>
      </c>
      <c r="C1909" s="120" t="s">
        <v>926</v>
      </c>
      <c r="D1909" s="121">
        <v>0.15179999999999999</v>
      </c>
      <c r="E1909" s="128" t="s">
        <v>454</v>
      </c>
      <c r="G1909" s="123">
        <f>VLOOKUP(B1909,MATERIAL!$A$1:$D$1678,4,FALSE)</f>
        <v>33.400199999999998</v>
      </c>
      <c r="J1909" s="124">
        <f t="shared" si="171"/>
        <v>5.0701503599999995</v>
      </c>
      <c r="K1909" s="701">
        <f t="shared" si="169"/>
        <v>806.27</v>
      </c>
      <c r="L1909" s="492">
        <f>D1909</f>
        <v>0.15179999999999999</v>
      </c>
      <c r="M1909" s="492"/>
      <c r="N1909" s="496" t="str">
        <f>B1909</f>
        <v>M1398</v>
      </c>
      <c r="O1909" s="493">
        <f>G1909</f>
        <v>33.400199999999998</v>
      </c>
      <c r="P1909" s="493"/>
      <c r="Q1909" s="491">
        <f t="shared" si="172"/>
        <v>4087.91</v>
      </c>
    </row>
    <row r="1910" spans="1:17" ht="15.75" thickBot="1">
      <c r="A1910">
        <v>1416254</v>
      </c>
      <c r="B1910" s="125"/>
      <c r="C1910" s="104"/>
      <c r="D1910" s="607" t="s">
        <v>459</v>
      </c>
      <c r="E1910" s="607"/>
      <c r="F1910" s="607"/>
      <c r="G1910" s="607"/>
      <c r="H1910" s="607"/>
      <c r="I1910" s="104"/>
      <c r="J1910" s="126">
        <f>SUM(J1907:J1909)</f>
        <v>29.524923539</v>
      </c>
      <c r="K1910" s="701">
        <f t="shared" si="169"/>
        <v>806.27</v>
      </c>
      <c r="L1910" s="492"/>
      <c r="M1910" s="492"/>
      <c r="N1910" s="496"/>
      <c r="O1910" s="493"/>
      <c r="P1910" s="493"/>
      <c r="Q1910" s="491"/>
    </row>
    <row r="1911" spans="1:17" ht="15.75" thickBot="1">
      <c r="A1911">
        <v>1416254</v>
      </c>
      <c r="B1911" s="127" t="s">
        <v>460</v>
      </c>
      <c r="C1911" s="104"/>
      <c r="D1911" s="103" t="s">
        <v>212</v>
      </c>
      <c r="E1911" s="103" t="s">
        <v>436</v>
      </c>
      <c r="F1911" s="104"/>
      <c r="G1911" s="103" t="s">
        <v>449</v>
      </c>
      <c r="H1911" s="607" t="s">
        <v>449</v>
      </c>
      <c r="I1911" s="607"/>
      <c r="J1911" s="605"/>
      <c r="K1911" s="701">
        <f t="shared" si="169"/>
        <v>806.27</v>
      </c>
      <c r="L1911" s="492"/>
      <c r="M1911" s="492"/>
      <c r="N1911" s="496"/>
      <c r="O1911" s="493"/>
      <c r="P1911" s="493"/>
      <c r="Q1911" s="491"/>
    </row>
    <row r="1912" spans="1:17" ht="15.75" thickBot="1">
      <c r="A1912">
        <v>1416254</v>
      </c>
      <c r="B1912" s="125"/>
      <c r="C1912" s="104"/>
      <c r="D1912" s="607" t="s">
        <v>461</v>
      </c>
      <c r="E1912" s="607"/>
      <c r="F1912" s="607"/>
      <c r="G1912" s="607"/>
      <c r="H1912" s="607"/>
      <c r="I1912" s="104"/>
      <c r="J1912" s="126"/>
      <c r="K1912" s="701">
        <f t="shared" si="169"/>
        <v>806.27</v>
      </c>
      <c r="L1912" s="492"/>
      <c r="M1912" s="492"/>
      <c r="N1912" s="496"/>
      <c r="O1912" s="493"/>
      <c r="P1912" s="493"/>
      <c r="Q1912" s="491"/>
    </row>
    <row r="1913" spans="1:17" ht="15.75" thickBot="1">
      <c r="A1913">
        <v>1416254</v>
      </c>
      <c r="B1913" s="125"/>
      <c r="C1913" s="104"/>
      <c r="D1913" s="104"/>
      <c r="E1913" s="104"/>
      <c r="F1913" s="104"/>
      <c r="G1913" s="104"/>
      <c r="H1913" s="105" t="s">
        <v>462</v>
      </c>
      <c r="I1913" s="104"/>
      <c r="J1913" s="130">
        <f>J1903+J1910</f>
        <v>48.230118350726428</v>
      </c>
      <c r="K1913" s="701">
        <f t="shared" si="169"/>
        <v>806.27</v>
      </c>
      <c r="L1913" s="492"/>
      <c r="M1913" s="492"/>
      <c r="N1913" s="496"/>
      <c r="O1913" s="493"/>
      <c r="P1913" s="493"/>
      <c r="Q1913" s="491"/>
    </row>
    <row r="1914" spans="1:17" ht="15.75" thickBot="1">
      <c r="A1914">
        <v>1416254</v>
      </c>
      <c r="B1914" s="127" t="s">
        <v>463</v>
      </c>
      <c r="C1914" s="104"/>
      <c r="D1914" s="103" t="s">
        <v>464</v>
      </c>
      <c r="E1914" s="103" t="s">
        <v>212</v>
      </c>
      <c r="F1914" s="103" t="s">
        <v>436</v>
      </c>
      <c r="G1914" s="104"/>
      <c r="H1914" s="103" t="s">
        <v>449</v>
      </c>
      <c r="I1914" s="607" t="s">
        <v>449</v>
      </c>
      <c r="J1914" s="605"/>
      <c r="K1914" s="701">
        <f t="shared" si="169"/>
        <v>806.27</v>
      </c>
      <c r="L1914" s="492"/>
      <c r="M1914" s="492"/>
      <c r="N1914" s="496"/>
      <c r="O1914" s="493"/>
      <c r="P1914" s="493"/>
      <c r="Q1914" s="491"/>
    </row>
    <row r="1915" spans="1:17">
      <c r="A1915">
        <v>1416254</v>
      </c>
      <c r="B1915" s="119" t="s">
        <v>925</v>
      </c>
      <c r="C1915" s="120" t="s">
        <v>927</v>
      </c>
      <c r="D1915" s="128">
        <v>5914655</v>
      </c>
      <c r="E1915" s="121">
        <v>1.4999999999999999E-4</v>
      </c>
      <c r="F1915" s="128" t="s">
        <v>466</v>
      </c>
      <c r="H1915" s="123">
        <f>VLOOKUP(D1915,'SICRO 04.25'!$A$1:$D$6492,4,FALSE)</f>
        <v>32.659999999999997</v>
      </c>
      <c r="J1915" s="124">
        <f>E1915*H1915</f>
        <v>4.8989999999999988E-3</v>
      </c>
      <c r="K1915" s="701">
        <f t="shared" si="169"/>
        <v>806.27</v>
      </c>
      <c r="L1915" s="492">
        <f>E1915</f>
        <v>1.4999999999999999E-4</v>
      </c>
      <c r="M1915" s="492"/>
      <c r="N1915" s="496">
        <f>D1915</f>
        <v>5914655</v>
      </c>
      <c r="O1915" s="493">
        <f>H1915</f>
        <v>32.659999999999997</v>
      </c>
      <c r="P1915" s="493"/>
      <c r="Q1915" s="491">
        <f>ROUND((K1915*((L1915*O1915)+(M1915*P1915))),2)</f>
        <v>3.95</v>
      </c>
    </row>
    <row r="1916" spans="1:17" ht="15.75" thickBot="1">
      <c r="A1916">
        <v>1416254</v>
      </c>
      <c r="B1916" s="125"/>
      <c r="C1916" s="104"/>
      <c r="D1916" s="607" t="s">
        <v>468</v>
      </c>
      <c r="E1916" s="607"/>
      <c r="F1916" s="607"/>
      <c r="G1916" s="607"/>
      <c r="H1916" s="607"/>
      <c r="I1916" s="104"/>
      <c r="J1916" s="130">
        <f>J1915</f>
        <v>4.8989999999999988E-3</v>
      </c>
      <c r="K1916" s="701">
        <f t="shared" si="169"/>
        <v>806.27</v>
      </c>
      <c r="L1916" s="492"/>
      <c r="M1916" s="492"/>
      <c r="N1916" s="496"/>
      <c r="O1916" s="493"/>
      <c r="P1916" s="493"/>
      <c r="Q1916" s="491"/>
    </row>
    <row r="1917" spans="1:17" ht="15.75" thickBot="1">
      <c r="A1917">
        <v>1416254</v>
      </c>
      <c r="B1917" s="602" t="s">
        <v>469</v>
      </c>
      <c r="C1917" s="603"/>
      <c r="D1917" s="604" t="s">
        <v>212</v>
      </c>
      <c r="E1917" s="604" t="s">
        <v>436</v>
      </c>
      <c r="F1917" s="604" t="s">
        <v>470</v>
      </c>
      <c r="G1917" s="604"/>
      <c r="H1917" s="604"/>
      <c r="J1917" s="605" t="s">
        <v>449</v>
      </c>
      <c r="K1917" s="701">
        <f t="shared" si="169"/>
        <v>806.27</v>
      </c>
      <c r="L1917" s="492"/>
      <c r="M1917" s="492"/>
      <c r="N1917" s="496"/>
      <c r="O1917" s="493"/>
      <c r="P1917" s="493"/>
      <c r="Q1917" s="491"/>
    </row>
    <row r="1918" spans="1:17" ht="15.75" thickBot="1">
      <c r="A1918">
        <v>1416254</v>
      </c>
      <c r="B1918" s="602"/>
      <c r="C1918" s="603"/>
      <c r="D1918" s="604"/>
      <c r="E1918" s="604"/>
      <c r="F1918" s="103" t="s">
        <v>471</v>
      </c>
      <c r="G1918" s="103" t="s">
        <v>472</v>
      </c>
      <c r="H1918" s="103" t="s">
        <v>473</v>
      </c>
      <c r="I1918" s="104"/>
      <c r="J1918" s="605"/>
      <c r="K1918" s="701">
        <f t="shared" si="169"/>
        <v>806.27</v>
      </c>
      <c r="L1918" s="492"/>
      <c r="M1918" s="492"/>
      <c r="N1918" s="496"/>
      <c r="O1918" s="493"/>
      <c r="P1918" s="493"/>
      <c r="Q1918" s="491"/>
    </row>
    <row r="1919" spans="1:17">
      <c r="A1919">
        <v>1416254</v>
      </c>
      <c r="B1919" s="119" t="s">
        <v>925</v>
      </c>
      <c r="C1919" s="120" t="s">
        <v>927</v>
      </c>
      <c r="D1919" s="121">
        <v>1.4999999999999999E-4</v>
      </c>
      <c r="E1919" s="128" t="s">
        <v>228</v>
      </c>
      <c r="F1919" s="128" t="s">
        <v>477</v>
      </c>
      <c r="G1919" s="128" t="s">
        <v>478</v>
      </c>
      <c r="H1919" s="128" t="s">
        <v>479</v>
      </c>
      <c r="J1919" s="111"/>
      <c r="K1919" s="701">
        <f t="shared" si="169"/>
        <v>806.27</v>
      </c>
      <c r="L1919" s="492"/>
      <c r="M1919" s="492"/>
      <c r="N1919" s="496"/>
      <c r="O1919" s="493"/>
      <c r="P1919" s="493"/>
      <c r="Q1919" s="491"/>
    </row>
    <row r="1920" spans="1:17">
      <c r="A1920">
        <v>1416254</v>
      </c>
      <c r="B1920" s="129"/>
      <c r="D1920" s="606" t="s">
        <v>480</v>
      </c>
      <c r="E1920" s="606"/>
      <c r="F1920" s="606"/>
      <c r="G1920" s="606"/>
      <c r="H1920" s="606"/>
      <c r="J1920" s="111"/>
      <c r="K1920" s="701">
        <f t="shared" si="169"/>
        <v>806.27</v>
      </c>
      <c r="L1920" s="492"/>
      <c r="M1920" s="492"/>
      <c r="N1920" s="496"/>
      <c r="O1920" s="493"/>
      <c r="P1920" s="493"/>
      <c r="Q1920" s="491"/>
    </row>
    <row r="1921" spans="1:18" ht="15.75" thickBot="1">
      <c r="A1921">
        <v>1416254</v>
      </c>
      <c r="B1921" s="125"/>
      <c r="C1921" s="104"/>
      <c r="D1921" s="104"/>
      <c r="E1921" s="104"/>
      <c r="F1921" s="607" t="s">
        <v>481</v>
      </c>
      <c r="G1921" s="607"/>
      <c r="H1921" s="607"/>
      <c r="I1921" s="104"/>
      <c r="J1921" s="134">
        <f>J1913+J1916</f>
        <v>48.23501735072643</v>
      </c>
      <c r="K1921" s="178"/>
      <c r="L1921" s="179"/>
      <c r="M1921" s="179"/>
      <c r="N1921" s="179"/>
      <c r="O1921" s="179"/>
      <c r="P1921" s="180"/>
      <c r="R1921" s="445">
        <f>ROUNDUP((SUM(Q1897:Q1917)/K1897),2)</f>
        <v>48.239999999999995</v>
      </c>
    </row>
    <row r="1922" spans="1:18" ht="15.75" thickBot="1">
      <c r="A1922" s="157"/>
      <c r="B1922" s="157"/>
      <c r="C1922" s="157"/>
      <c r="D1922" s="157"/>
      <c r="E1922" s="157"/>
      <c r="F1922" s="157"/>
      <c r="G1922" s="157"/>
      <c r="H1922" s="157"/>
      <c r="I1922" s="157"/>
      <c r="J1922" s="157"/>
      <c r="R1922" s="101">
        <f>R1921*K1897</f>
        <v>38894.464799999994</v>
      </c>
    </row>
    <row r="1923" spans="1:18" ht="23.25" thickBot="1">
      <c r="A1923">
        <v>1110000</v>
      </c>
      <c r="B1923" s="106" t="s">
        <v>395</v>
      </c>
      <c r="C1923" s="107"/>
      <c r="D1923" s="107"/>
      <c r="E1923" s="107"/>
      <c r="F1923" s="107"/>
      <c r="G1923" s="107"/>
      <c r="H1923" s="107"/>
      <c r="I1923" s="107"/>
      <c r="J1923" s="108" t="s">
        <v>396</v>
      </c>
    </row>
    <row r="1924" spans="1:18" ht="18.75" thickTop="1">
      <c r="A1924">
        <v>1110000</v>
      </c>
      <c r="B1924" s="109" t="s">
        <v>397</v>
      </c>
      <c r="E1924" s="110" t="s">
        <v>398</v>
      </c>
      <c r="J1924" s="111"/>
    </row>
    <row r="1925" spans="1:18" ht="15.75">
      <c r="A1925">
        <v>1110000</v>
      </c>
      <c r="B1925" s="112" t="s">
        <v>400</v>
      </c>
      <c r="E1925" s="452" t="s">
        <v>914</v>
      </c>
      <c r="H1925" s="113" t="s">
        <v>401</v>
      </c>
      <c r="I1925" s="114">
        <v>1</v>
      </c>
      <c r="J1925" s="115" t="s">
        <v>351</v>
      </c>
    </row>
    <row r="1926" spans="1:18" ht="16.5" thickBot="1">
      <c r="A1926">
        <v>1110000</v>
      </c>
      <c r="B1926" s="116">
        <v>1110000</v>
      </c>
      <c r="C1926" s="610" t="s">
        <v>656</v>
      </c>
      <c r="D1926" s="610"/>
      <c r="E1926" s="610"/>
      <c r="F1926" s="610"/>
      <c r="G1926" s="610"/>
      <c r="H1926" s="610"/>
      <c r="I1926" s="611" t="s">
        <v>404</v>
      </c>
      <c r="J1926" s="612"/>
    </row>
    <row r="1927" spans="1:18" ht="15.75" thickBot="1">
      <c r="A1927">
        <v>1110000</v>
      </c>
      <c r="B1927" s="602" t="s">
        <v>405</v>
      </c>
      <c r="C1927" s="603"/>
      <c r="D1927" s="604" t="s">
        <v>212</v>
      </c>
      <c r="E1927" s="604" t="s">
        <v>406</v>
      </c>
      <c r="F1927" s="604"/>
      <c r="G1927" s="604" t="s">
        <v>407</v>
      </c>
      <c r="H1927" s="604"/>
      <c r="J1927" s="117" t="s">
        <v>408</v>
      </c>
      <c r="K1927" s="589" t="s">
        <v>276</v>
      </c>
      <c r="L1927" s="590"/>
      <c r="M1927" s="591"/>
      <c r="N1927" s="592" t="s">
        <v>409</v>
      </c>
      <c r="O1927" s="594" t="s">
        <v>410</v>
      </c>
      <c r="P1927" s="595"/>
      <c r="Q1927" s="598" t="s">
        <v>411</v>
      </c>
    </row>
    <row r="1928" spans="1:18" ht="15.75" thickBot="1">
      <c r="A1928">
        <v>1110000</v>
      </c>
      <c r="B1928" s="602"/>
      <c r="C1928" s="603"/>
      <c r="D1928" s="604"/>
      <c r="E1928" s="103" t="s">
        <v>412</v>
      </c>
      <c r="F1928" s="103" t="s">
        <v>413</v>
      </c>
      <c r="G1928" s="103" t="s">
        <v>414</v>
      </c>
      <c r="H1928" s="103" t="s">
        <v>415</v>
      </c>
      <c r="I1928" s="104"/>
      <c r="J1928" s="118" t="s">
        <v>416</v>
      </c>
      <c r="K1928" s="172" t="s">
        <v>417</v>
      </c>
      <c r="L1928" s="600" t="s">
        <v>418</v>
      </c>
      <c r="M1928" s="601"/>
      <c r="N1928" s="593"/>
      <c r="O1928" s="596"/>
      <c r="P1928" s="597"/>
      <c r="Q1928" s="599"/>
    </row>
    <row r="1929" spans="1:18" ht="15.75" thickBot="1">
      <c r="A1929">
        <v>1110000</v>
      </c>
      <c r="B1929" s="125"/>
      <c r="C1929" s="104"/>
      <c r="D1929" s="104"/>
      <c r="E1929" s="104"/>
      <c r="F1929" s="104"/>
      <c r="G1929" s="104"/>
      <c r="H1929" s="105" t="s">
        <v>433</v>
      </c>
      <c r="I1929" s="104"/>
      <c r="J1929" s="126"/>
      <c r="K1929" s="701">
        <f>$K$682*$D$695</f>
        <v>1002.1723163397448</v>
      </c>
      <c r="L1929" s="492"/>
      <c r="M1929" s="492"/>
      <c r="N1929" s="496"/>
      <c r="O1929" s="493"/>
      <c r="P1929" s="493"/>
      <c r="Q1929" s="491"/>
    </row>
    <row r="1930" spans="1:18" ht="15.75" thickBot="1">
      <c r="A1930">
        <v>1110000</v>
      </c>
      <c r="B1930" s="127" t="s">
        <v>435</v>
      </c>
      <c r="C1930" s="104"/>
      <c r="D1930" s="103" t="s">
        <v>212</v>
      </c>
      <c r="E1930" s="103" t="s">
        <v>436</v>
      </c>
      <c r="F1930" s="104"/>
      <c r="G1930" s="103" t="s">
        <v>407</v>
      </c>
      <c r="H1930" s="607" t="s">
        <v>437</v>
      </c>
      <c r="I1930" s="607"/>
      <c r="J1930" s="605"/>
      <c r="K1930" s="701">
        <f t="shared" ref="K1930:K1946" si="173">$K$682*$D$695</f>
        <v>1002.1723163397448</v>
      </c>
      <c r="L1930" s="492"/>
      <c r="M1930" s="492"/>
      <c r="N1930" s="496"/>
      <c r="O1930" s="493"/>
      <c r="P1930" s="493"/>
      <c r="Q1930" s="491"/>
    </row>
    <row r="1931" spans="1:18">
      <c r="A1931">
        <v>1110000</v>
      </c>
      <c r="B1931" s="129"/>
      <c r="D1931" s="606" t="s">
        <v>440</v>
      </c>
      <c r="E1931" s="606"/>
      <c r="F1931" s="606"/>
      <c r="G1931" s="606"/>
      <c r="H1931" s="606"/>
      <c r="J1931" s="124"/>
      <c r="K1931" s="701">
        <f t="shared" si="173"/>
        <v>1002.1723163397448</v>
      </c>
      <c r="L1931" s="492"/>
      <c r="M1931" s="492"/>
      <c r="N1931" s="496"/>
      <c r="O1931" s="493"/>
      <c r="P1931" s="493"/>
      <c r="Q1931" s="491"/>
    </row>
    <row r="1932" spans="1:18" ht="15.75" thickBot="1">
      <c r="A1932">
        <v>1110000</v>
      </c>
      <c r="B1932" s="125"/>
      <c r="C1932" s="104"/>
      <c r="D1932" s="607" t="s">
        <v>442</v>
      </c>
      <c r="E1932" s="607"/>
      <c r="F1932" s="607"/>
      <c r="G1932" s="607"/>
      <c r="H1932" s="607"/>
      <c r="I1932" s="104"/>
      <c r="J1932" s="130"/>
      <c r="K1932" s="701">
        <f t="shared" si="173"/>
        <v>1002.1723163397448</v>
      </c>
      <c r="L1932" s="492"/>
      <c r="M1932" s="492"/>
      <c r="N1932" s="496"/>
      <c r="O1932" s="493"/>
      <c r="P1932" s="493"/>
      <c r="Q1932" s="491"/>
    </row>
    <row r="1933" spans="1:18">
      <c r="A1933">
        <v>1110000</v>
      </c>
      <c r="B1933" s="129"/>
      <c r="D1933" s="606" t="s">
        <v>444</v>
      </c>
      <c r="E1933" s="606"/>
      <c r="F1933" s="606"/>
      <c r="G1933" s="606"/>
      <c r="H1933" s="606"/>
      <c r="J1933" s="131"/>
      <c r="K1933" s="701">
        <f t="shared" si="173"/>
        <v>1002.1723163397448</v>
      </c>
      <c r="L1933" s="492"/>
      <c r="M1933" s="492"/>
      <c r="N1933" s="496"/>
      <c r="O1933" s="493"/>
      <c r="P1933" s="493"/>
      <c r="Q1933" s="491"/>
    </row>
    <row r="1934" spans="1:18">
      <c r="A1934">
        <v>1110000</v>
      </c>
      <c r="B1934" s="129"/>
      <c r="H1934" s="132" t="s">
        <v>445</v>
      </c>
      <c r="J1934" s="133" t="s">
        <v>377</v>
      </c>
      <c r="K1934" s="701">
        <f t="shared" si="173"/>
        <v>1002.1723163397448</v>
      </c>
      <c r="L1934" s="492"/>
      <c r="M1934" s="492"/>
      <c r="N1934" s="496"/>
      <c r="O1934" s="493"/>
      <c r="P1934" s="493"/>
      <c r="Q1934" s="491"/>
    </row>
    <row r="1935" spans="1:18" ht="15.75" thickBot="1">
      <c r="A1935">
        <v>1110000</v>
      </c>
      <c r="B1935" s="129"/>
      <c r="H1935" s="105" t="s">
        <v>446</v>
      </c>
      <c r="J1935" s="130" t="s">
        <v>377</v>
      </c>
      <c r="K1935" s="701">
        <f t="shared" si="173"/>
        <v>1002.1723163397448</v>
      </c>
      <c r="L1935" s="492"/>
      <c r="M1935" s="492"/>
      <c r="N1935" s="496"/>
      <c r="O1935" s="493"/>
      <c r="P1935" s="493"/>
      <c r="Q1935" s="491"/>
    </row>
    <row r="1936" spans="1:18" ht="15.75" thickBot="1">
      <c r="A1936">
        <v>1110000</v>
      </c>
      <c r="B1936" s="453" t="s">
        <v>447</v>
      </c>
      <c r="C1936" s="370"/>
      <c r="D1936" s="451" t="s">
        <v>212</v>
      </c>
      <c r="E1936" s="451" t="s">
        <v>436</v>
      </c>
      <c r="F1936" s="370"/>
      <c r="G1936" s="451" t="s">
        <v>448</v>
      </c>
      <c r="H1936" s="608" t="s">
        <v>449</v>
      </c>
      <c r="I1936" s="608"/>
      <c r="J1936" s="609"/>
      <c r="K1936" s="701">
        <f t="shared" si="173"/>
        <v>1002.1723163397448</v>
      </c>
      <c r="L1936" s="492"/>
      <c r="M1936" s="492"/>
      <c r="N1936" s="496"/>
      <c r="O1936" s="493"/>
      <c r="P1936" s="493"/>
      <c r="Q1936" s="491"/>
    </row>
    <row r="1937" spans="1:18">
      <c r="A1937">
        <v>1110000</v>
      </c>
      <c r="B1937" s="119" t="s">
        <v>928</v>
      </c>
      <c r="C1937" s="120" t="s">
        <v>656</v>
      </c>
      <c r="D1937" s="121">
        <v>1</v>
      </c>
      <c r="E1937" s="128" t="s">
        <v>351</v>
      </c>
      <c r="G1937" s="454">
        <f>Q699/K1929</f>
        <v>47.231999999999999</v>
      </c>
      <c r="J1937" s="124">
        <f>D1937*G1937</f>
        <v>47.231999999999999</v>
      </c>
      <c r="K1937" s="701">
        <f t="shared" si="173"/>
        <v>1002.1723163397448</v>
      </c>
      <c r="L1937" s="492">
        <f>D1937</f>
        <v>1</v>
      </c>
      <c r="M1937" s="492"/>
      <c r="N1937" s="496" t="str">
        <f>B1937</f>
        <v>M3504</v>
      </c>
      <c r="O1937" s="493">
        <f>G1937</f>
        <v>47.231999999999999</v>
      </c>
      <c r="P1937" s="493"/>
      <c r="Q1937" s="491">
        <f t="shared" ref="Q1937" si="174">ROUND((K1937*((L1937*O1937)+(M1937*P1937))),2)</f>
        <v>47334.6</v>
      </c>
    </row>
    <row r="1938" spans="1:18" ht="15.75" thickBot="1">
      <c r="A1938">
        <v>1110000</v>
      </c>
      <c r="B1938" s="125"/>
      <c r="C1938" s="104"/>
      <c r="D1938" s="607" t="s">
        <v>459</v>
      </c>
      <c r="E1938" s="607"/>
      <c r="F1938" s="607"/>
      <c r="G1938" s="607"/>
      <c r="H1938" s="607"/>
      <c r="I1938" s="104"/>
      <c r="J1938" s="126"/>
      <c r="K1938" s="701">
        <f t="shared" si="173"/>
        <v>1002.1723163397448</v>
      </c>
      <c r="L1938" s="492"/>
      <c r="M1938" s="492"/>
      <c r="N1938" s="496"/>
      <c r="O1938" s="493"/>
      <c r="P1938" s="493"/>
      <c r="Q1938" s="491"/>
    </row>
    <row r="1939" spans="1:18" ht="15.75" thickBot="1">
      <c r="A1939">
        <v>1110000</v>
      </c>
      <c r="B1939" s="127" t="s">
        <v>460</v>
      </c>
      <c r="C1939" s="104"/>
      <c r="D1939" s="103" t="s">
        <v>212</v>
      </c>
      <c r="E1939" s="103" t="s">
        <v>436</v>
      </c>
      <c r="F1939" s="104"/>
      <c r="G1939" s="103" t="s">
        <v>449</v>
      </c>
      <c r="H1939" s="607" t="s">
        <v>449</v>
      </c>
      <c r="I1939" s="607"/>
      <c r="J1939" s="605"/>
      <c r="K1939" s="701">
        <f t="shared" si="173"/>
        <v>1002.1723163397448</v>
      </c>
      <c r="L1939" s="492"/>
      <c r="M1939" s="492"/>
      <c r="N1939" s="496"/>
      <c r="O1939" s="493"/>
      <c r="P1939" s="493"/>
      <c r="Q1939" s="491"/>
    </row>
    <row r="1940" spans="1:18" ht="15.75" thickBot="1">
      <c r="A1940">
        <v>1110000</v>
      </c>
      <c r="B1940" s="125"/>
      <c r="C1940" s="104"/>
      <c r="D1940" s="607" t="s">
        <v>461</v>
      </c>
      <c r="E1940" s="607"/>
      <c r="F1940" s="607"/>
      <c r="G1940" s="607"/>
      <c r="H1940" s="607"/>
      <c r="I1940" s="104"/>
      <c r="J1940" s="126"/>
      <c r="K1940" s="701">
        <f t="shared" si="173"/>
        <v>1002.1723163397448</v>
      </c>
      <c r="L1940" s="492"/>
      <c r="M1940" s="492"/>
      <c r="N1940" s="496"/>
      <c r="O1940" s="493"/>
      <c r="P1940" s="493"/>
      <c r="Q1940" s="491"/>
    </row>
    <row r="1941" spans="1:18" ht="15.75" thickBot="1">
      <c r="A1941">
        <v>1110000</v>
      </c>
      <c r="B1941" s="125"/>
      <c r="C1941" s="104"/>
      <c r="D1941" s="104"/>
      <c r="E1941" s="104"/>
      <c r="F1941" s="104"/>
      <c r="G1941" s="104"/>
      <c r="H1941" s="105" t="s">
        <v>462</v>
      </c>
      <c r="I1941" s="104"/>
      <c r="J1941" s="130">
        <f>J1937</f>
        <v>47.231999999999999</v>
      </c>
      <c r="K1941" s="701">
        <f t="shared" si="173"/>
        <v>1002.1723163397448</v>
      </c>
      <c r="L1941" s="492"/>
      <c r="M1941" s="492"/>
      <c r="N1941" s="496"/>
      <c r="O1941" s="493"/>
      <c r="P1941" s="493"/>
      <c r="Q1941" s="491"/>
    </row>
    <row r="1942" spans="1:18" ht="15.75" thickBot="1">
      <c r="A1942">
        <v>1110000</v>
      </c>
      <c r="B1942" s="127" t="s">
        <v>463</v>
      </c>
      <c r="C1942" s="104"/>
      <c r="D1942" s="103" t="s">
        <v>464</v>
      </c>
      <c r="E1942" s="103" t="s">
        <v>212</v>
      </c>
      <c r="F1942" s="103" t="s">
        <v>436</v>
      </c>
      <c r="G1942" s="104"/>
      <c r="H1942" s="103" t="s">
        <v>449</v>
      </c>
      <c r="I1942" s="607" t="s">
        <v>449</v>
      </c>
      <c r="J1942" s="605"/>
      <c r="K1942" s="701">
        <f t="shared" si="173"/>
        <v>1002.1723163397448</v>
      </c>
      <c r="L1942" s="492"/>
      <c r="M1942" s="492"/>
      <c r="N1942" s="496"/>
      <c r="O1942" s="493"/>
      <c r="P1942" s="493"/>
      <c r="Q1942" s="491"/>
    </row>
    <row r="1943" spans="1:18" ht="15.75" thickBot="1">
      <c r="A1943">
        <v>1110000</v>
      </c>
      <c r="B1943" s="125"/>
      <c r="C1943" s="104"/>
      <c r="D1943" s="607" t="s">
        <v>468</v>
      </c>
      <c r="E1943" s="607"/>
      <c r="F1943" s="607"/>
      <c r="G1943" s="607"/>
      <c r="H1943" s="607"/>
      <c r="I1943" s="104"/>
      <c r="J1943" s="130"/>
      <c r="K1943" s="701">
        <f t="shared" si="173"/>
        <v>1002.1723163397448</v>
      </c>
      <c r="L1943" s="492"/>
      <c r="M1943" s="492"/>
      <c r="N1943" s="496"/>
      <c r="O1943" s="493"/>
      <c r="P1943" s="493"/>
      <c r="Q1943" s="491"/>
    </row>
    <row r="1944" spans="1:18" ht="15.75" thickBot="1">
      <c r="A1944">
        <v>1110000</v>
      </c>
      <c r="B1944" s="602" t="s">
        <v>469</v>
      </c>
      <c r="C1944" s="603"/>
      <c r="D1944" s="604" t="s">
        <v>212</v>
      </c>
      <c r="E1944" s="604" t="s">
        <v>436</v>
      </c>
      <c r="F1944" s="604" t="s">
        <v>470</v>
      </c>
      <c r="G1944" s="604"/>
      <c r="H1944" s="604"/>
      <c r="J1944" s="605" t="s">
        <v>449</v>
      </c>
      <c r="K1944" s="701">
        <f t="shared" si="173"/>
        <v>1002.1723163397448</v>
      </c>
      <c r="L1944" s="492"/>
      <c r="M1944" s="492"/>
      <c r="N1944" s="496"/>
      <c r="O1944" s="493"/>
      <c r="P1944" s="493"/>
      <c r="Q1944" s="491"/>
    </row>
    <row r="1945" spans="1:18" ht="15.75" thickBot="1">
      <c r="A1945">
        <v>1110000</v>
      </c>
      <c r="B1945" s="602"/>
      <c r="C1945" s="603"/>
      <c r="D1945" s="604"/>
      <c r="E1945" s="604"/>
      <c r="F1945" s="103" t="s">
        <v>471</v>
      </c>
      <c r="G1945" s="103" t="s">
        <v>472</v>
      </c>
      <c r="H1945" s="103" t="s">
        <v>473</v>
      </c>
      <c r="I1945" s="104"/>
      <c r="J1945" s="605"/>
      <c r="K1945" s="701">
        <f t="shared" si="173"/>
        <v>1002.1723163397448</v>
      </c>
      <c r="L1945" s="492"/>
      <c r="M1945" s="492"/>
      <c r="N1945" s="496"/>
      <c r="O1945" s="493"/>
      <c r="P1945" s="493"/>
      <c r="Q1945" s="491"/>
    </row>
    <row r="1946" spans="1:18">
      <c r="A1946">
        <v>1110000</v>
      </c>
      <c r="B1946" s="129"/>
      <c r="D1946" s="606" t="s">
        <v>480</v>
      </c>
      <c r="E1946" s="606"/>
      <c r="F1946" s="606"/>
      <c r="G1946" s="606"/>
      <c r="H1946" s="606"/>
      <c r="J1946" s="111"/>
      <c r="K1946" s="701">
        <f t="shared" si="173"/>
        <v>1002.1723163397448</v>
      </c>
      <c r="L1946" s="492"/>
      <c r="M1946" s="492"/>
      <c r="N1946" s="496"/>
      <c r="O1946" s="493"/>
      <c r="P1946" s="493"/>
      <c r="Q1946" s="491"/>
    </row>
    <row r="1947" spans="1:18" ht="15.75" thickBot="1">
      <c r="A1947">
        <v>1110000</v>
      </c>
      <c r="B1947" s="125"/>
      <c r="C1947" s="104"/>
      <c r="D1947" s="104"/>
      <c r="E1947" s="104"/>
      <c r="F1947" s="607" t="s">
        <v>481</v>
      </c>
      <c r="G1947" s="607"/>
      <c r="H1947" s="607"/>
      <c r="I1947" s="104"/>
      <c r="J1947" s="134">
        <f>J1941</f>
        <v>47.231999999999999</v>
      </c>
      <c r="K1947" s="178"/>
      <c r="L1947" s="179"/>
      <c r="M1947" s="179"/>
      <c r="N1947" s="179"/>
      <c r="O1947" s="179"/>
      <c r="P1947" s="180"/>
      <c r="R1947" s="445">
        <f>ROUND((SUM(Q1929:Q1946)/K1929),2)</f>
        <v>47.23</v>
      </c>
    </row>
    <row r="1948" spans="1:18" ht="15.75" thickBot="1">
      <c r="A1948" s="157"/>
      <c r="B1948" s="157"/>
      <c r="C1948" s="157"/>
      <c r="D1948" s="157"/>
      <c r="E1948" s="157"/>
      <c r="F1948" s="157"/>
      <c r="G1948" s="157"/>
      <c r="H1948" s="157"/>
      <c r="I1948" s="157"/>
      <c r="J1948" s="157"/>
      <c r="R1948" s="101">
        <f>R1947*K1929</f>
        <v>47332.598500726148</v>
      </c>
    </row>
    <row r="1949" spans="1:18" ht="23.25" thickBot="1">
      <c r="A1949">
        <v>5213423</v>
      </c>
      <c r="B1949" s="106" t="s">
        <v>395</v>
      </c>
      <c r="C1949" s="107"/>
      <c r="D1949" s="107"/>
      <c r="E1949" s="107"/>
      <c r="F1949" s="107"/>
      <c r="G1949" s="107"/>
      <c r="H1949" s="107"/>
      <c r="I1949" s="107"/>
      <c r="J1949" s="108" t="s">
        <v>396</v>
      </c>
    </row>
    <row r="1950" spans="1:18" ht="18.75" thickTop="1">
      <c r="A1950">
        <v>5213423</v>
      </c>
      <c r="B1950" s="109" t="s">
        <v>397</v>
      </c>
      <c r="E1950" s="110" t="s">
        <v>398</v>
      </c>
      <c r="J1950" s="111"/>
    </row>
    <row r="1951" spans="1:18" ht="15.75">
      <c r="A1951">
        <v>5213423</v>
      </c>
      <c r="B1951" s="112" t="s">
        <v>400</v>
      </c>
      <c r="E1951" s="452" t="s">
        <v>914</v>
      </c>
      <c r="H1951" s="113" t="s">
        <v>401</v>
      </c>
      <c r="I1951" s="114">
        <v>2</v>
      </c>
      <c r="J1951" s="115" t="s">
        <v>340</v>
      </c>
    </row>
    <row r="1952" spans="1:18" ht="16.5" thickBot="1">
      <c r="A1952">
        <v>5213423</v>
      </c>
      <c r="B1952" s="116" t="s">
        <v>929</v>
      </c>
      <c r="C1952" s="610" t="s">
        <v>813</v>
      </c>
      <c r="D1952" s="610"/>
      <c r="E1952" s="610"/>
      <c r="F1952" s="610"/>
      <c r="G1952" s="610"/>
      <c r="H1952" s="610"/>
      <c r="I1952" s="611" t="s">
        <v>404</v>
      </c>
      <c r="J1952" s="612"/>
    </row>
    <row r="1953" spans="1:17" ht="15.75" thickBot="1">
      <c r="A1953">
        <v>5213423</v>
      </c>
      <c r="B1953" s="602" t="s">
        <v>405</v>
      </c>
      <c r="C1953" s="603"/>
      <c r="D1953" s="604" t="s">
        <v>212</v>
      </c>
      <c r="E1953" s="604" t="s">
        <v>406</v>
      </c>
      <c r="F1953" s="604"/>
      <c r="G1953" s="604" t="s">
        <v>407</v>
      </c>
      <c r="H1953" s="604"/>
      <c r="J1953" s="117" t="s">
        <v>408</v>
      </c>
      <c r="K1953" s="589" t="s">
        <v>276</v>
      </c>
      <c r="L1953" s="590"/>
      <c r="M1953" s="591"/>
      <c r="N1953" s="592" t="s">
        <v>409</v>
      </c>
      <c r="O1953" s="594" t="s">
        <v>410</v>
      </c>
      <c r="P1953" s="595"/>
      <c r="Q1953" s="598" t="s">
        <v>411</v>
      </c>
    </row>
    <row r="1954" spans="1:17" ht="15.75" thickBot="1">
      <c r="A1954">
        <v>5213423</v>
      </c>
      <c r="B1954" s="602"/>
      <c r="C1954" s="603"/>
      <c r="D1954" s="604"/>
      <c r="E1954" s="103" t="s">
        <v>412</v>
      </c>
      <c r="F1954" s="103" t="s">
        <v>413</v>
      </c>
      <c r="G1954" s="103" t="s">
        <v>414</v>
      </c>
      <c r="H1954" s="103" t="s">
        <v>415</v>
      </c>
      <c r="I1954" s="104"/>
      <c r="J1954" s="118" t="s">
        <v>416</v>
      </c>
      <c r="K1954" s="172" t="s">
        <v>417</v>
      </c>
      <c r="L1954" s="600" t="s">
        <v>418</v>
      </c>
      <c r="M1954" s="601"/>
      <c r="N1954" s="593"/>
      <c r="O1954" s="596"/>
      <c r="P1954" s="597"/>
      <c r="Q1954" s="599"/>
    </row>
    <row r="1955" spans="1:17">
      <c r="A1955">
        <v>5213423</v>
      </c>
      <c r="B1955" s="119" t="s">
        <v>930</v>
      </c>
      <c r="C1955" s="120" t="s">
        <v>931</v>
      </c>
      <c r="D1955" s="121">
        <v>0.15060000000000001</v>
      </c>
      <c r="E1955" s="122">
        <v>1</v>
      </c>
      <c r="F1955" s="122">
        <v>0</v>
      </c>
      <c r="G1955" s="123">
        <f>VLOOKUP(B1955,'EQ - COM DES.'!$A$1:$K$538,10,FALSE)</f>
        <v>0.22159999999999999</v>
      </c>
      <c r="H1955" s="123">
        <f>VLOOKUP(B1955,'EQ - COM DES.'!$A$1:$K$538,11,FALSE)</f>
        <v>0.14699999999999999</v>
      </c>
      <c r="J1955" s="124">
        <f t="shared" ref="J1955:J1959" si="175">(D1955*E1955*G1955)+(D1955*F1955*H1955)</f>
        <v>3.337296E-2</v>
      </c>
      <c r="K1955" s="701">
        <f>$K$1318*$D$1318</f>
        <v>60</v>
      </c>
      <c r="L1955" s="492">
        <f t="shared" ref="L1955:L1959" si="176">(D1955*E1955)</f>
        <v>0.15060000000000001</v>
      </c>
      <c r="M1955" s="492">
        <f t="shared" ref="M1955:M1959" si="177">(D1955*F1955)</f>
        <v>0</v>
      </c>
      <c r="N1955" s="496" t="str">
        <f t="shared" ref="N1955:N1959" si="178">B1955</f>
        <v>E9568</v>
      </c>
      <c r="O1955" s="493">
        <f>(G1955/$I$1951)</f>
        <v>0.1108</v>
      </c>
      <c r="P1955" s="493">
        <f>(H1955/$I$1951)</f>
        <v>7.3499999999999996E-2</v>
      </c>
      <c r="Q1955" s="491">
        <f t="shared" ref="Q1955:Q1959" si="179">ROUND((K1955*((L1955*O1955)+(M1955*P1955))),2)</f>
        <v>1</v>
      </c>
    </row>
    <row r="1956" spans="1:17">
      <c r="A1956">
        <v>5213423</v>
      </c>
      <c r="B1956" s="119" t="s">
        <v>932</v>
      </c>
      <c r="C1956" s="120" t="s">
        <v>933</v>
      </c>
      <c r="D1956" s="121">
        <v>0.48193000000000003</v>
      </c>
      <c r="E1956" s="122">
        <v>1</v>
      </c>
      <c r="F1956" s="122">
        <v>0</v>
      </c>
      <c r="G1956" s="123">
        <f>VLOOKUP(B1956,'EQ - COM DES.'!$A$1:$K$538,10,FALSE)</f>
        <v>27.571300000000001</v>
      </c>
      <c r="H1956" s="123">
        <f>VLOOKUP(B1956,'EQ - COM DES.'!$A$1:$K$538,11,FALSE)</f>
        <v>5.7069999999999999</v>
      </c>
      <c r="J1956" s="124">
        <f t="shared" si="175"/>
        <v>13.287436609</v>
      </c>
      <c r="K1956" s="701">
        <f t="shared" ref="K1956:K2006" si="180">$K$1318*$D$1318</f>
        <v>60</v>
      </c>
      <c r="L1956" s="492">
        <f t="shared" si="176"/>
        <v>0.48193000000000003</v>
      </c>
      <c r="M1956" s="492">
        <f t="shared" si="177"/>
        <v>0</v>
      </c>
      <c r="N1956" s="496" t="str">
        <f t="shared" si="178"/>
        <v>E9753</v>
      </c>
      <c r="O1956" s="493">
        <f t="shared" ref="O1956:P1959" si="181">(G1956/$I$1951)</f>
        <v>13.78565</v>
      </c>
      <c r="P1956" s="493">
        <f t="shared" si="181"/>
        <v>2.8534999999999999</v>
      </c>
      <c r="Q1956" s="491">
        <f t="shared" si="179"/>
        <v>398.62</v>
      </c>
    </row>
    <row r="1957" spans="1:17">
      <c r="A1957">
        <v>5213423</v>
      </c>
      <c r="B1957" s="119" t="s">
        <v>934</v>
      </c>
      <c r="C1957" s="120" t="s">
        <v>935</v>
      </c>
      <c r="D1957" s="121">
        <v>0.20080000000000001</v>
      </c>
      <c r="E1957" s="122">
        <v>1</v>
      </c>
      <c r="F1957" s="122">
        <v>0</v>
      </c>
      <c r="G1957" s="123">
        <f>VLOOKUP(B1957,'EQ - COM DES.'!$A$1:$K$538,10,FALSE)</f>
        <v>14.8291</v>
      </c>
      <c r="H1957" s="123">
        <f>VLOOKUP(B1957,'EQ - COM DES.'!$A$1:$K$538,11,FALSE)</f>
        <v>9.4261999999999997</v>
      </c>
      <c r="J1957" s="124">
        <f t="shared" si="175"/>
        <v>2.9776832800000004</v>
      </c>
      <c r="K1957" s="701">
        <f t="shared" si="180"/>
        <v>60</v>
      </c>
      <c r="L1957" s="492">
        <f t="shared" si="176"/>
        <v>0.20080000000000001</v>
      </c>
      <c r="M1957" s="492">
        <f t="shared" si="177"/>
        <v>0</v>
      </c>
      <c r="N1957" s="496" t="str">
        <f t="shared" si="178"/>
        <v>E9623</v>
      </c>
      <c r="O1957" s="493">
        <f t="shared" si="181"/>
        <v>7.4145500000000002</v>
      </c>
      <c r="P1957" s="493">
        <f t="shared" si="181"/>
        <v>4.7130999999999998</v>
      </c>
      <c r="Q1957" s="491">
        <f t="shared" si="179"/>
        <v>89.33</v>
      </c>
    </row>
    <row r="1958" spans="1:17">
      <c r="A1958">
        <v>5213423</v>
      </c>
      <c r="B1958" s="119" t="s">
        <v>936</v>
      </c>
      <c r="C1958" s="120" t="s">
        <v>937</v>
      </c>
      <c r="D1958" s="121">
        <v>0.48193000000000003</v>
      </c>
      <c r="E1958" s="122">
        <v>1</v>
      </c>
      <c r="F1958" s="122">
        <v>0</v>
      </c>
      <c r="G1958" s="123">
        <f>VLOOKUP(B1958,'EQ - COM DES.'!$A$1:$K$538,10,FALSE)</f>
        <v>12.6205</v>
      </c>
      <c r="H1958" s="123">
        <f>VLOOKUP(B1958,'EQ - COM DES.'!$A$1:$K$538,11,FALSE)</f>
        <v>8.0222999999999995</v>
      </c>
      <c r="J1958" s="124">
        <f t="shared" si="175"/>
        <v>6.0821975650000004</v>
      </c>
      <c r="K1958" s="701">
        <f t="shared" si="180"/>
        <v>60</v>
      </c>
      <c r="L1958" s="492">
        <f t="shared" si="176"/>
        <v>0.48193000000000003</v>
      </c>
      <c r="M1958" s="492">
        <f t="shared" si="177"/>
        <v>0</v>
      </c>
      <c r="N1958" s="496" t="str">
        <f t="shared" si="178"/>
        <v>E9622</v>
      </c>
      <c r="O1958" s="493">
        <f t="shared" si="181"/>
        <v>6.3102499999999999</v>
      </c>
      <c r="P1958" s="493">
        <f t="shared" si="181"/>
        <v>4.0111499999999998</v>
      </c>
      <c r="Q1958" s="491">
        <f t="shared" si="179"/>
        <v>182.47</v>
      </c>
    </row>
    <row r="1959" spans="1:17">
      <c r="A1959">
        <v>5213423</v>
      </c>
      <c r="B1959" s="119" t="s">
        <v>938</v>
      </c>
      <c r="C1959" s="120" t="s">
        <v>939</v>
      </c>
      <c r="D1959" s="121">
        <v>0.24096000000000001</v>
      </c>
      <c r="E1959" s="122">
        <v>1</v>
      </c>
      <c r="F1959" s="122">
        <v>0</v>
      </c>
      <c r="G1959" s="123">
        <f>VLOOKUP(B1959,'EQ - COM DES.'!$A$1:$K$538,10,FALSE)</f>
        <v>25.8248</v>
      </c>
      <c r="H1959" s="123">
        <f>VLOOKUP(B1959,'EQ - COM DES.'!$A$1:$K$538,11,FALSE)</f>
        <v>16.280100000000001</v>
      </c>
      <c r="J1959" s="124">
        <f t="shared" si="175"/>
        <v>6.2227438079999997</v>
      </c>
      <c r="K1959" s="701">
        <f t="shared" si="180"/>
        <v>60</v>
      </c>
      <c r="L1959" s="492">
        <f t="shared" si="176"/>
        <v>0.24096000000000001</v>
      </c>
      <c r="M1959" s="492">
        <f t="shared" si="177"/>
        <v>0</v>
      </c>
      <c r="N1959" s="496" t="str">
        <f t="shared" si="178"/>
        <v>E9507</v>
      </c>
      <c r="O1959" s="493">
        <f t="shared" si="181"/>
        <v>12.9124</v>
      </c>
      <c r="P1959" s="493">
        <f t="shared" si="181"/>
        <v>8.1400500000000005</v>
      </c>
      <c r="Q1959" s="491">
        <f t="shared" si="179"/>
        <v>186.68</v>
      </c>
    </row>
    <row r="1960" spans="1:17" ht="15.75" thickBot="1">
      <c r="A1960">
        <v>5213423</v>
      </c>
      <c r="B1960" s="125"/>
      <c r="C1960" s="104"/>
      <c r="D1960" s="104"/>
      <c r="E1960" s="104"/>
      <c r="F1960" s="104"/>
      <c r="G1960" s="104"/>
      <c r="H1960" s="105" t="s">
        <v>433</v>
      </c>
      <c r="I1960" s="104"/>
      <c r="J1960" s="126">
        <f>SUM(J1955:J1959)</f>
        <v>28.603434222000001</v>
      </c>
      <c r="K1960" s="701">
        <f t="shared" si="180"/>
        <v>60</v>
      </c>
      <c r="L1960" s="492"/>
      <c r="M1960" s="492"/>
      <c r="N1960" s="496"/>
      <c r="O1960" s="493"/>
      <c r="P1960" s="493"/>
      <c r="Q1960" s="491"/>
    </row>
    <row r="1961" spans="1:17" ht="15.75" thickBot="1">
      <c r="A1961">
        <v>5213423</v>
      </c>
      <c r="B1961" s="127" t="s">
        <v>435</v>
      </c>
      <c r="C1961" s="104"/>
      <c r="D1961" s="103" t="s">
        <v>212</v>
      </c>
      <c r="E1961" s="103" t="s">
        <v>436</v>
      </c>
      <c r="F1961" s="104"/>
      <c r="G1961" s="103" t="s">
        <v>407</v>
      </c>
      <c r="H1961" s="607" t="s">
        <v>437</v>
      </c>
      <c r="I1961" s="607"/>
      <c r="J1961" s="605"/>
      <c r="K1961" s="701">
        <f t="shared" si="180"/>
        <v>60</v>
      </c>
      <c r="L1961" s="492"/>
      <c r="M1961" s="492"/>
      <c r="N1961" s="496"/>
      <c r="O1961" s="493"/>
      <c r="P1961" s="493"/>
      <c r="Q1961" s="491"/>
    </row>
    <row r="1962" spans="1:17">
      <c r="A1962">
        <v>5213423</v>
      </c>
      <c r="B1962" s="119" t="s">
        <v>502</v>
      </c>
      <c r="C1962" s="120" t="s">
        <v>503</v>
      </c>
      <c r="D1962" s="121">
        <v>2</v>
      </c>
      <c r="E1962" s="128" t="s">
        <v>222</v>
      </c>
      <c r="G1962" s="123">
        <f>VLOOKUP(B1962,'MO - COM DES.'!$A$1:$G$106,6,FALSE)</f>
        <v>22.078700000000001</v>
      </c>
      <c r="J1962" s="124">
        <f>D1962*G1962</f>
        <v>44.157400000000003</v>
      </c>
      <c r="K1962" s="701">
        <f t="shared" si="180"/>
        <v>60</v>
      </c>
      <c r="L1962" s="492">
        <f>D1962</f>
        <v>2</v>
      </c>
      <c r="M1962" s="492"/>
      <c r="N1962" s="496" t="str">
        <f>B1962</f>
        <v>P9801</v>
      </c>
      <c r="O1962" s="493">
        <f>G1962/$I$1951</f>
        <v>11.039350000000001</v>
      </c>
      <c r="P1962" s="493"/>
      <c r="Q1962" s="491">
        <f t="shared" ref="Q1962:Q1965" si="182">ROUND((K1962*((L1962*O1962)+(M1962*P1962))),2)</f>
        <v>1324.72</v>
      </c>
    </row>
    <row r="1963" spans="1:17">
      <c r="A1963">
        <v>5213423</v>
      </c>
      <c r="B1963" s="119" t="s">
        <v>726</v>
      </c>
      <c r="C1963" s="120" t="s">
        <v>727</v>
      </c>
      <c r="D1963" s="121">
        <v>1</v>
      </c>
      <c r="E1963" s="128" t="s">
        <v>222</v>
      </c>
      <c r="G1963" s="123">
        <f>VLOOKUP(B1963,'MO - COM DES.'!$A$1:$G$106,6,FALSE)</f>
        <v>29.351600000000001</v>
      </c>
      <c r="J1963" s="124">
        <f t="shared" ref="J1963:J1965" si="183">D1963*G1963</f>
        <v>29.351600000000001</v>
      </c>
      <c r="K1963" s="701">
        <f t="shared" si="180"/>
        <v>60</v>
      </c>
      <c r="L1963" s="492">
        <f t="shared" ref="L1963:L1965" si="184">D1963</f>
        <v>1</v>
      </c>
      <c r="M1963" s="492"/>
      <c r="N1963" s="496" t="str">
        <f t="shared" ref="N1963:N1965" si="185">B1963</f>
        <v>P9830</v>
      </c>
      <c r="O1963" s="493">
        <f t="shared" ref="O1963:O1965" si="186">G1963/$I$1951</f>
        <v>14.675800000000001</v>
      </c>
      <c r="P1963" s="493"/>
      <c r="Q1963" s="491">
        <f t="shared" si="182"/>
        <v>880.55</v>
      </c>
    </row>
    <row r="1964" spans="1:17">
      <c r="A1964">
        <v>5213423</v>
      </c>
      <c r="B1964" s="119" t="s">
        <v>940</v>
      </c>
      <c r="C1964" s="120" t="s">
        <v>941</v>
      </c>
      <c r="D1964" s="121">
        <v>1</v>
      </c>
      <c r="E1964" s="128" t="s">
        <v>222</v>
      </c>
      <c r="G1964" s="123">
        <f>VLOOKUP(B1964,'MO - COM DES.'!$A$1:$G$106,6,FALSE)</f>
        <v>28.858599999999999</v>
      </c>
      <c r="J1964" s="124">
        <f t="shared" si="183"/>
        <v>28.858599999999999</v>
      </c>
      <c r="K1964" s="701">
        <f t="shared" si="180"/>
        <v>60</v>
      </c>
      <c r="L1964" s="492">
        <f t="shared" si="184"/>
        <v>1</v>
      </c>
      <c r="M1964" s="492"/>
      <c r="N1964" s="496" t="str">
        <f t="shared" si="185"/>
        <v>P9823</v>
      </c>
      <c r="O1964" s="493">
        <f t="shared" si="186"/>
        <v>14.4293</v>
      </c>
      <c r="P1964" s="493"/>
      <c r="Q1964" s="491">
        <f t="shared" si="182"/>
        <v>865.76</v>
      </c>
    </row>
    <row r="1965" spans="1:17">
      <c r="A1965">
        <v>5213423</v>
      </c>
      <c r="B1965" s="119" t="s">
        <v>438</v>
      </c>
      <c r="C1965" s="120" t="s">
        <v>439</v>
      </c>
      <c r="D1965" s="121">
        <v>2</v>
      </c>
      <c r="E1965" s="128" t="s">
        <v>222</v>
      </c>
      <c r="G1965" s="123">
        <f>VLOOKUP(B1965,'MO - COM DES.'!$A$1:$G$106,6,FALSE)</f>
        <v>20.818100000000001</v>
      </c>
      <c r="J1965" s="124">
        <f t="shared" si="183"/>
        <v>41.636200000000002</v>
      </c>
      <c r="K1965" s="701">
        <f t="shared" si="180"/>
        <v>60</v>
      </c>
      <c r="L1965" s="492">
        <f t="shared" si="184"/>
        <v>2</v>
      </c>
      <c r="M1965" s="492"/>
      <c r="N1965" s="496" t="str">
        <f t="shared" si="185"/>
        <v>P9824</v>
      </c>
      <c r="O1965" s="493">
        <f t="shared" si="186"/>
        <v>10.409050000000001</v>
      </c>
      <c r="P1965" s="493"/>
      <c r="Q1965" s="491">
        <f t="shared" si="182"/>
        <v>1249.0899999999999</v>
      </c>
    </row>
    <row r="1966" spans="1:17">
      <c r="A1966">
        <v>5213423</v>
      </c>
      <c r="B1966" s="129"/>
      <c r="D1966" s="606" t="s">
        <v>440</v>
      </c>
      <c r="E1966" s="606"/>
      <c r="F1966" s="606"/>
      <c r="G1966" s="606"/>
      <c r="H1966" s="606"/>
      <c r="J1966" s="124">
        <f>SUM(J1962:J1965)</f>
        <v>144.00380000000001</v>
      </c>
      <c r="K1966" s="701">
        <f t="shared" si="180"/>
        <v>60</v>
      </c>
      <c r="L1966" s="492"/>
      <c r="M1966" s="492"/>
      <c r="N1966" s="496"/>
      <c r="O1966" s="493"/>
      <c r="P1966" s="493"/>
      <c r="Q1966" s="491"/>
    </row>
    <row r="1967" spans="1:17" ht="15.75" thickBot="1">
      <c r="A1967">
        <v>5213423</v>
      </c>
      <c r="B1967" s="125"/>
      <c r="C1967" s="104"/>
      <c r="D1967" s="607" t="s">
        <v>442</v>
      </c>
      <c r="E1967" s="607"/>
      <c r="F1967" s="607"/>
      <c r="G1967" s="607"/>
      <c r="H1967" s="607"/>
      <c r="I1967" s="104"/>
      <c r="J1967" s="130">
        <f>J1960+J1966</f>
        <v>172.60723422200002</v>
      </c>
      <c r="K1967" s="701">
        <f t="shared" si="180"/>
        <v>60</v>
      </c>
      <c r="L1967" s="492"/>
      <c r="M1967" s="492"/>
      <c r="N1967" s="496"/>
      <c r="O1967" s="493"/>
      <c r="P1967" s="493"/>
      <c r="Q1967" s="491"/>
    </row>
    <row r="1968" spans="1:17">
      <c r="A1968">
        <v>5213423</v>
      </c>
      <c r="B1968" s="129"/>
      <c r="D1968" s="606" t="s">
        <v>444</v>
      </c>
      <c r="E1968" s="606"/>
      <c r="F1968" s="606"/>
      <c r="G1968" s="606"/>
      <c r="H1968" s="606"/>
      <c r="J1968" s="131">
        <f>J1967/I1951</f>
        <v>86.303617111000008</v>
      </c>
      <c r="K1968" s="701">
        <f t="shared" si="180"/>
        <v>60</v>
      </c>
      <c r="L1968" s="492"/>
      <c r="M1968" s="492"/>
      <c r="N1968" s="496"/>
      <c r="O1968" s="493"/>
      <c r="P1968" s="493"/>
      <c r="Q1968" s="491"/>
    </row>
    <row r="1969" spans="1:17">
      <c r="A1969">
        <v>5213423</v>
      </c>
      <c r="B1969" s="129"/>
      <c r="H1969" s="132" t="s">
        <v>445</v>
      </c>
      <c r="J1969" s="133" t="s">
        <v>377</v>
      </c>
      <c r="K1969" s="701">
        <f t="shared" si="180"/>
        <v>60</v>
      </c>
      <c r="L1969" s="492"/>
      <c r="M1969" s="492"/>
      <c r="N1969" s="496"/>
      <c r="O1969" s="493"/>
      <c r="P1969" s="493"/>
      <c r="Q1969" s="491"/>
    </row>
    <row r="1970" spans="1:17" ht="15.75" thickBot="1">
      <c r="A1970">
        <v>5213423</v>
      </c>
      <c r="B1970" s="129"/>
      <c r="H1970" s="105" t="s">
        <v>446</v>
      </c>
      <c r="J1970" s="130" t="s">
        <v>377</v>
      </c>
      <c r="K1970" s="701">
        <f t="shared" si="180"/>
        <v>60</v>
      </c>
      <c r="L1970" s="492"/>
      <c r="M1970" s="492"/>
      <c r="N1970" s="496"/>
      <c r="O1970" s="493"/>
      <c r="P1970" s="493"/>
      <c r="Q1970" s="491"/>
    </row>
    <row r="1971" spans="1:17" ht="15.75" thickBot="1">
      <c r="A1971">
        <v>5213423</v>
      </c>
      <c r="B1971" s="453" t="s">
        <v>447</v>
      </c>
      <c r="C1971" s="370"/>
      <c r="D1971" s="451" t="s">
        <v>212</v>
      </c>
      <c r="E1971" s="451" t="s">
        <v>436</v>
      </c>
      <c r="F1971" s="370"/>
      <c r="G1971" s="451" t="s">
        <v>448</v>
      </c>
      <c r="H1971" s="608" t="s">
        <v>449</v>
      </c>
      <c r="I1971" s="608"/>
      <c r="J1971" s="609"/>
      <c r="K1971" s="701">
        <f t="shared" si="180"/>
        <v>60</v>
      </c>
      <c r="L1971" s="492"/>
      <c r="M1971" s="492"/>
      <c r="N1971" s="496"/>
      <c r="O1971" s="493"/>
      <c r="P1971" s="493"/>
      <c r="Q1971" s="491"/>
    </row>
    <row r="1972" spans="1:17">
      <c r="A1972">
        <v>5213423</v>
      </c>
      <c r="B1972" s="119" t="s">
        <v>942</v>
      </c>
      <c r="C1972" s="120" t="s">
        <v>943</v>
      </c>
      <c r="D1972" s="121">
        <v>0.32485000000000003</v>
      </c>
      <c r="E1972" s="128" t="s">
        <v>454</v>
      </c>
      <c r="G1972" s="123">
        <f>VLOOKUP(B1972,MATERIAL!$A$1:$D$1678,4,FALSE)</f>
        <v>9.3933</v>
      </c>
      <c r="J1972" s="124">
        <f>D1972*G1972</f>
        <v>3.0514135050000002</v>
      </c>
      <c r="K1972" s="701">
        <f t="shared" si="180"/>
        <v>60</v>
      </c>
      <c r="L1972" s="492">
        <f>D1972</f>
        <v>0.32485000000000003</v>
      </c>
      <c r="M1972" s="492"/>
      <c r="N1972" s="496" t="str">
        <f>B1972</f>
        <v>M3126</v>
      </c>
      <c r="O1972" s="493">
        <f>G1972</f>
        <v>9.3933</v>
      </c>
      <c r="P1972" s="493"/>
      <c r="Q1972" s="491">
        <f>ROUND((K1972*((L1972*O1972)+(M1972*P1972))),2)</f>
        <v>183.08</v>
      </c>
    </row>
    <row r="1973" spans="1:17">
      <c r="A1973">
        <v>5213423</v>
      </c>
      <c r="B1973" s="119" t="s">
        <v>944</v>
      </c>
      <c r="C1973" s="120" t="s">
        <v>945</v>
      </c>
      <c r="D1973" s="121">
        <v>5.42408</v>
      </c>
      <c r="E1973" s="128" t="s">
        <v>454</v>
      </c>
      <c r="G1973" s="123">
        <f>VLOOKUP(B1973,MATERIAL!$A$1:$D$1678,4,FALSE)</f>
        <v>9.1508000000000003</v>
      </c>
      <c r="J1973" s="124">
        <f t="shared" ref="J1973:J1979" si="187">D1973*G1973</f>
        <v>49.634671264000005</v>
      </c>
      <c r="K1973" s="701">
        <f t="shared" si="180"/>
        <v>60</v>
      </c>
      <c r="L1973" s="492">
        <f t="shared" ref="L1973:L1979" si="188">D1973</f>
        <v>5.42408</v>
      </c>
      <c r="M1973" s="492"/>
      <c r="N1973" s="496" t="str">
        <f t="shared" ref="N1973:N1979" si="189">B1973</f>
        <v>M0366</v>
      </c>
      <c r="O1973" s="493">
        <f t="shared" ref="O1973:O1979" si="190">G1973</f>
        <v>9.1508000000000003</v>
      </c>
      <c r="P1973" s="493"/>
      <c r="Q1973" s="491">
        <f t="shared" ref="Q1973:Q1979" si="191">ROUND((K1973*((L1973*O1973)+(M1973*P1973))),2)</f>
        <v>2978.08</v>
      </c>
    </row>
    <row r="1974" spans="1:17">
      <c r="A1974">
        <v>5213423</v>
      </c>
      <c r="B1974" s="119" t="s">
        <v>946</v>
      </c>
      <c r="C1974" s="120" t="s">
        <v>947</v>
      </c>
      <c r="D1974" s="121">
        <v>10.205</v>
      </c>
      <c r="E1974" s="128" t="s">
        <v>454</v>
      </c>
      <c r="G1974" s="123">
        <f>VLOOKUP(B1974,MATERIAL!$A$1:$D$1678,4,FALSE)</f>
        <v>12.619400000000001</v>
      </c>
      <c r="J1974" s="124">
        <f t="shared" si="187"/>
        <v>128.78097700000001</v>
      </c>
      <c r="K1974" s="701">
        <f t="shared" si="180"/>
        <v>60</v>
      </c>
      <c r="L1974" s="492">
        <f t="shared" si="188"/>
        <v>10.205</v>
      </c>
      <c r="M1974" s="492"/>
      <c r="N1974" s="496" t="str">
        <f t="shared" si="189"/>
        <v>M1367</v>
      </c>
      <c r="O1974" s="493">
        <f t="shared" si="190"/>
        <v>12.619400000000001</v>
      </c>
      <c r="P1974" s="493"/>
      <c r="Q1974" s="491">
        <f t="shared" si="191"/>
        <v>7726.86</v>
      </c>
    </row>
    <row r="1975" spans="1:17">
      <c r="A1975">
        <v>5213423</v>
      </c>
      <c r="B1975" s="119" t="s">
        <v>948</v>
      </c>
      <c r="C1975" s="120" t="s">
        <v>949</v>
      </c>
      <c r="D1975" s="121">
        <v>3.1166700000000001</v>
      </c>
      <c r="E1975" s="128" t="s">
        <v>346</v>
      </c>
      <c r="G1975" s="123">
        <f>VLOOKUP(B1975,MATERIAL!$A$1:$D$1678,4,FALSE)</f>
        <v>7.9397000000000002</v>
      </c>
      <c r="J1975" s="124">
        <f t="shared" si="187"/>
        <v>24.745424799000002</v>
      </c>
      <c r="K1975" s="701">
        <f t="shared" si="180"/>
        <v>60</v>
      </c>
      <c r="L1975" s="492">
        <f t="shared" si="188"/>
        <v>3.1166700000000001</v>
      </c>
      <c r="M1975" s="492"/>
      <c r="N1975" s="496" t="str">
        <f t="shared" si="189"/>
        <v>M3233</v>
      </c>
      <c r="O1975" s="493">
        <f t="shared" si="190"/>
        <v>7.9397000000000002</v>
      </c>
      <c r="P1975" s="493"/>
      <c r="Q1975" s="491">
        <f t="shared" si="191"/>
        <v>1484.73</v>
      </c>
    </row>
    <row r="1976" spans="1:17">
      <c r="A1976">
        <v>5213423</v>
      </c>
      <c r="B1976" s="119" t="s">
        <v>950</v>
      </c>
      <c r="C1976" s="120" t="s">
        <v>951</v>
      </c>
      <c r="D1976" s="121">
        <v>2</v>
      </c>
      <c r="E1976" s="128" t="s">
        <v>952</v>
      </c>
      <c r="G1976" s="123">
        <f>VLOOKUP(B1976,MATERIAL!$A$1:$D$1678,4,FALSE)</f>
        <v>0.55369999999999997</v>
      </c>
      <c r="J1976" s="124">
        <f t="shared" si="187"/>
        <v>1.1073999999999999</v>
      </c>
      <c r="K1976" s="701">
        <f t="shared" si="180"/>
        <v>60</v>
      </c>
      <c r="L1976" s="492">
        <f t="shared" si="188"/>
        <v>2</v>
      </c>
      <c r="M1976" s="492"/>
      <c r="N1976" s="496" t="str">
        <f t="shared" si="189"/>
        <v>M0945</v>
      </c>
      <c r="O1976" s="493">
        <f t="shared" si="190"/>
        <v>0.55369999999999997</v>
      </c>
      <c r="P1976" s="493"/>
      <c r="Q1976" s="491">
        <f t="shared" si="191"/>
        <v>66.44</v>
      </c>
    </row>
    <row r="1977" spans="1:17">
      <c r="A1977">
        <v>5213423</v>
      </c>
      <c r="B1977" s="119" t="s">
        <v>953</v>
      </c>
      <c r="C1977" s="120" t="s">
        <v>954</v>
      </c>
      <c r="D1977" s="121">
        <v>2</v>
      </c>
      <c r="E1977" s="128" t="s">
        <v>952</v>
      </c>
      <c r="G1977" s="123">
        <f>VLOOKUP(B1977,MATERIAL!$A$1:$D$1678,4,FALSE)</f>
        <v>1.8633999999999999</v>
      </c>
      <c r="J1977" s="124">
        <f t="shared" si="187"/>
        <v>3.7267999999999999</v>
      </c>
      <c r="K1977" s="701">
        <f t="shared" si="180"/>
        <v>60</v>
      </c>
      <c r="L1977" s="492">
        <f t="shared" si="188"/>
        <v>2</v>
      </c>
      <c r="M1977" s="492"/>
      <c r="N1977" s="496" t="str">
        <f t="shared" si="189"/>
        <v>M0947</v>
      </c>
      <c r="O1977" s="493">
        <f t="shared" si="190"/>
        <v>1.8633999999999999</v>
      </c>
      <c r="P1977" s="493"/>
      <c r="Q1977" s="491">
        <f t="shared" si="191"/>
        <v>223.61</v>
      </c>
    </row>
    <row r="1978" spans="1:17">
      <c r="A1978">
        <v>5213423</v>
      </c>
      <c r="B1978" s="119" t="s">
        <v>955</v>
      </c>
      <c r="C1978" s="120" t="s">
        <v>956</v>
      </c>
      <c r="D1978" s="121">
        <v>1</v>
      </c>
      <c r="E1978" s="128" t="s">
        <v>340</v>
      </c>
      <c r="G1978" s="123">
        <f>VLOOKUP(B1978,MATERIAL!$A$1:$D$1678,4,FALSE)</f>
        <v>144.8321</v>
      </c>
      <c r="J1978" s="124">
        <f t="shared" si="187"/>
        <v>144.8321</v>
      </c>
      <c r="K1978" s="701">
        <f t="shared" si="180"/>
        <v>60</v>
      </c>
      <c r="L1978" s="492">
        <f t="shared" si="188"/>
        <v>1</v>
      </c>
      <c r="M1978" s="492"/>
      <c r="N1978" s="496" t="str">
        <f t="shared" si="189"/>
        <v>M3235</v>
      </c>
      <c r="O1978" s="493">
        <f t="shared" si="190"/>
        <v>144.8321</v>
      </c>
      <c r="P1978" s="493"/>
      <c r="Q1978" s="491">
        <f t="shared" si="191"/>
        <v>8689.93</v>
      </c>
    </row>
    <row r="1979" spans="1:17">
      <c r="A1979">
        <v>5213423</v>
      </c>
      <c r="B1979" s="119" t="s">
        <v>957</v>
      </c>
      <c r="C1979" s="120" t="s">
        <v>958</v>
      </c>
      <c r="D1979" s="121">
        <v>0.4</v>
      </c>
      <c r="E1979" s="128" t="s">
        <v>340</v>
      </c>
      <c r="G1979" s="123">
        <f>VLOOKUP(B1979,MATERIAL!$A$1:$D$1678,4,FALSE)</f>
        <v>241.50790000000001</v>
      </c>
      <c r="J1979" s="124">
        <f t="shared" si="187"/>
        <v>96.603160000000003</v>
      </c>
      <c r="K1979" s="701">
        <f t="shared" si="180"/>
        <v>60</v>
      </c>
      <c r="L1979" s="492">
        <f t="shared" si="188"/>
        <v>0.4</v>
      </c>
      <c r="M1979" s="492"/>
      <c r="N1979" s="496" t="str">
        <f t="shared" si="189"/>
        <v>M3237</v>
      </c>
      <c r="O1979" s="493">
        <f t="shared" si="190"/>
        <v>241.50790000000001</v>
      </c>
      <c r="P1979" s="493"/>
      <c r="Q1979" s="491">
        <f t="shared" si="191"/>
        <v>5796.19</v>
      </c>
    </row>
    <row r="1980" spans="1:17" ht="15.75" thickBot="1">
      <c r="A1980">
        <v>5213423</v>
      </c>
      <c r="B1980" s="125"/>
      <c r="C1980" s="104"/>
      <c r="D1980" s="607" t="s">
        <v>459</v>
      </c>
      <c r="E1980" s="607"/>
      <c r="F1980" s="607"/>
      <c r="G1980" s="607"/>
      <c r="H1980" s="607"/>
      <c r="I1980" s="104"/>
      <c r="J1980" s="126">
        <f>SUM(J1972:J1979)</f>
        <v>452.48194656800001</v>
      </c>
      <c r="K1980" s="701">
        <f t="shared" si="180"/>
        <v>60</v>
      </c>
      <c r="L1980" s="492"/>
      <c r="M1980" s="492"/>
      <c r="N1980" s="496"/>
      <c r="O1980" s="493"/>
      <c r="P1980" s="493"/>
      <c r="Q1980" s="491"/>
    </row>
    <row r="1981" spans="1:17" ht="15.75" thickBot="1">
      <c r="A1981">
        <v>5213423</v>
      </c>
      <c r="B1981" s="127" t="s">
        <v>460</v>
      </c>
      <c r="C1981" s="104"/>
      <c r="D1981" s="103" t="s">
        <v>212</v>
      </c>
      <c r="E1981" s="103" t="s">
        <v>436</v>
      </c>
      <c r="F1981" s="104"/>
      <c r="G1981" s="103" t="s">
        <v>449</v>
      </c>
      <c r="H1981" s="607" t="s">
        <v>449</v>
      </c>
      <c r="I1981" s="607"/>
      <c r="J1981" s="605"/>
      <c r="K1981" s="701">
        <f t="shared" si="180"/>
        <v>60</v>
      </c>
      <c r="L1981" s="492"/>
      <c r="M1981" s="492"/>
      <c r="N1981" s="496"/>
      <c r="O1981" s="493"/>
      <c r="P1981" s="493"/>
      <c r="Q1981" s="491"/>
    </row>
    <row r="1982" spans="1:17">
      <c r="A1982">
        <v>5213423</v>
      </c>
      <c r="B1982" s="119">
        <v>5212552</v>
      </c>
      <c r="C1982" s="120" t="s">
        <v>959</v>
      </c>
      <c r="D1982" s="121">
        <v>1</v>
      </c>
      <c r="E1982" s="128" t="s">
        <v>340</v>
      </c>
      <c r="G1982" s="235">
        <f>VLOOKUP(B1982,'SICRO 04.25'!$A$1:$D$6492,4,FALSE)</f>
        <v>16.36</v>
      </c>
      <c r="J1982" s="124">
        <f>D1982*G1982</f>
        <v>16.36</v>
      </c>
      <c r="K1982" s="701">
        <f t="shared" si="180"/>
        <v>60</v>
      </c>
      <c r="L1982" s="492">
        <f>D1982</f>
        <v>1</v>
      </c>
      <c r="M1982" s="492"/>
      <c r="N1982" s="496">
        <f>B1982</f>
        <v>5212552</v>
      </c>
      <c r="O1982" s="493">
        <f>G1982</f>
        <v>16.36</v>
      </c>
      <c r="P1982" s="493"/>
      <c r="Q1982" s="491">
        <f>ROUND((K1982*((L1982*O1982)+(M1982*P1982))),2)</f>
        <v>981.6</v>
      </c>
    </row>
    <row r="1983" spans="1:17">
      <c r="A1983">
        <v>5213423</v>
      </c>
      <c r="B1983" s="119">
        <v>2408057</v>
      </c>
      <c r="C1983" s="120" t="s">
        <v>960</v>
      </c>
      <c r="D1983" s="121">
        <v>9.4850000000000004E-2</v>
      </c>
      <c r="E1983" s="128" t="s">
        <v>454</v>
      </c>
      <c r="G1983" s="235">
        <f>VLOOKUP(B1983,'SICRO 04.25'!$A$1:$D$6492,4,FALSE)</f>
        <v>101.12</v>
      </c>
      <c r="J1983" s="124">
        <f>D1983*G1983</f>
        <v>9.5912320000000015</v>
      </c>
      <c r="K1983" s="701">
        <f t="shared" si="180"/>
        <v>60</v>
      </c>
      <c r="L1983" s="492">
        <f>D1983</f>
        <v>9.4850000000000004E-2</v>
      </c>
      <c r="M1983" s="492"/>
      <c r="N1983" s="496">
        <f>B1983</f>
        <v>2408057</v>
      </c>
      <c r="O1983" s="493">
        <f>G1983</f>
        <v>101.12</v>
      </c>
      <c r="P1983" s="493"/>
      <c r="Q1983" s="491">
        <f>ROUND((K1983*((L1983*O1983)+(M1983*P1983))),2)</f>
        <v>575.47</v>
      </c>
    </row>
    <row r="1984" spans="1:17" ht="15.75" thickBot="1">
      <c r="A1984">
        <v>5213423</v>
      </c>
      <c r="B1984" s="125"/>
      <c r="C1984" s="104"/>
      <c r="D1984" s="607" t="s">
        <v>461</v>
      </c>
      <c r="E1984" s="607"/>
      <c r="F1984" s="607"/>
      <c r="G1984" s="607"/>
      <c r="H1984" s="607"/>
      <c r="I1984" s="104"/>
      <c r="J1984" s="126">
        <v>24.991099999999999</v>
      </c>
      <c r="K1984" s="701">
        <f t="shared" si="180"/>
        <v>60</v>
      </c>
      <c r="L1984" s="492"/>
      <c r="M1984" s="492"/>
      <c r="N1984" s="496"/>
      <c r="O1984" s="493"/>
      <c r="P1984" s="493"/>
      <c r="Q1984" s="491"/>
    </row>
    <row r="1985" spans="1:17" ht="15.75" thickBot="1">
      <c r="A1985">
        <v>5213423</v>
      </c>
      <c r="B1985" s="125"/>
      <c r="C1985" s="104"/>
      <c r="D1985" s="104"/>
      <c r="E1985" s="104"/>
      <c r="F1985" s="104"/>
      <c r="G1985" s="104"/>
      <c r="H1985" s="105" t="s">
        <v>462</v>
      </c>
      <c r="I1985" s="104"/>
      <c r="J1985" s="130">
        <f>J1968+J1980+J1984</f>
        <v>563.77666367899997</v>
      </c>
      <c r="K1985" s="701">
        <f t="shared" si="180"/>
        <v>60</v>
      </c>
      <c r="L1985" s="492"/>
      <c r="M1985" s="492"/>
      <c r="N1985" s="496"/>
      <c r="O1985" s="493"/>
      <c r="P1985" s="493"/>
      <c r="Q1985" s="491"/>
    </row>
    <row r="1986" spans="1:17" ht="15.75" thickBot="1">
      <c r="A1986">
        <v>5213423</v>
      </c>
      <c r="B1986" s="127" t="s">
        <v>463</v>
      </c>
      <c r="C1986" s="104"/>
      <c r="D1986" s="103" t="s">
        <v>464</v>
      </c>
      <c r="E1986" s="103" t="s">
        <v>212</v>
      </c>
      <c r="F1986" s="103" t="s">
        <v>436</v>
      </c>
      <c r="G1986" s="104"/>
      <c r="H1986" s="103" t="s">
        <v>449</v>
      </c>
      <c r="I1986" s="607" t="s">
        <v>449</v>
      </c>
      <c r="J1986" s="605"/>
      <c r="K1986" s="701">
        <f t="shared" si="180"/>
        <v>60</v>
      </c>
      <c r="L1986" s="492"/>
      <c r="M1986" s="492"/>
      <c r="N1986" s="496"/>
      <c r="O1986" s="493"/>
      <c r="P1986" s="493"/>
      <c r="Q1986" s="491"/>
    </row>
    <row r="1987" spans="1:17">
      <c r="A1987">
        <v>5213423</v>
      </c>
      <c r="B1987" s="119" t="s">
        <v>942</v>
      </c>
      <c r="C1987" s="120" t="s">
        <v>961</v>
      </c>
      <c r="D1987" s="128">
        <v>5914655</v>
      </c>
      <c r="E1987" s="121">
        <v>3.2000000000000003E-4</v>
      </c>
      <c r="F1987" s="128" t="s">
        <v>466</v>
      </c>
      <c r="H1987" s="235">
        <f>VLOOKUP(D1987,'SICRO 04.25'!$A$1:$D$6492,4,FALSE)</f>
        <v>32.659999999999997</v>
      </c>
      <c r="J1987" s="124">
        <f>E1987*H1987</f>
        <v>1.0451199999999999E-2</v>
      </c>
      <c r="K1987" s="701">
        <f t="shared" si="180"/>
        <v>60</v>
      </c>
      <c r="L1987" s="492">
        <f>E1987</f>
        <v>3.2000000000000003E-4</v>
      </c>
      <c r="M1987" s="492"/>
      <c r="N1987" s="496" t="str">
        <f>B1987</f>
        <v>M3126</v>
      </c>
      <c r="O1987" s="493">
        <f>H1987</f>
        <v>32.659999999999997</v>
      </c>
      <c r="P1987" s="493"/>
      <c r="Q1987" s="491">
        <f>ROUND((K1987*((L1987*O1987)+(M1987*P1987))),2)</f>
        <v>0.63</v>
      </c>
    </row>
    <row r="1988" spans="1:17">
      <c r="A1988">
        <v>5213423</v>
      </c>
      <c r="B1988" s="119" t="s">
        <v>944</v>
      </c>
      <c r="C1988" s="120" t="s">
        <v>962</v>
      </c>
      <c r="D1988" s="128">
        <v>5914655</v>
      </c>
      <c r="E1988" s="121">
        <v>5.4200000000000003E-3</v>
      </c>
      <c r="F1988" s="128" t="s">
        <v>466</v>
      </c>
      <c r="H1988" s="235">
        <f>VLOOKUP(D1988,'SICRO 04.25'!$A$1:$D$6492,4,FALSE)</f>
        <v>32.659999999999997</v>
      </c>
      <c r="J1988" s="124">
        <f t="shared" ref="J1988:J1994" si="192">E1988*H1988</f>
        <v>0.17701719999999999</v>
      </c>
      <c r="K1988" s="701">
        <f t="shared" si="180"/>
        <v>60</v>
      </c>
      <c r="L1988" s="492">
        <f t="shared" ref="L1988:L1994" si="193">E1988</f>
        <v>5.4200000000000003E-3</v>
      </c>
      <c r="M1988" s="492"/>
      <c r="N1988" s="496" t="str">
        <f t="shared" ref="N1988:N1994" si="194">B1988</f>
        <v>M0366</v>
      </c>
      <c r="O1988" s="493">
        <f t="shared" ref="O1988:O1994" si="195">H1988</f>
        <v>32.659999999999997</v>
      </c>
      <c r="P1988" s="493"/>
      <c r="Q1988" s="491">
        <f t="shared" ref="Q1988:Q1994" si="196">ROUND((K1988*((L1988*O1988)+(M1988*P1988))),2)</f>
        <v>10.62</v>
      </c>
    </row>
    <row r="1989" spans="1:17">
      <c r="A1989">
        <v>5213423</v>
      </c>
      <c r="B1989" s="119" t="s">
        <v>946</v>
      </c>
      <c r="C1989" s="120" t="s">
        <v>963</v>
      </c>
      <c r="D1989" s="128">
        <v>5914333</v>
      </c>
      <c r="E1989" s="121">
        <v>1.021E-2</v>
      </c>
      <c r="F1989" s="128" t="s">
        <v>466</v>
      </c>
      <c r="H1989" s="235">
        <f>VLOOKUP(D1989,'SICRO 04.25'!$A$1:$D$6492,4,FALSE)</f>
        <v>31.99</v>
      </c>
      <c r="J1989" s="124">
        <f t="shared" si="192"/>
        <v>0.32661790000000002</v>
      </c>
      <c r="K1989" s="701">
        <f t="shared" si="180"/>
        <v>60</v>
      </c>
      <c r="L1989" s="492">
        <f t="shared" si="193"/>
        <v>1.021E-2</v>
      </c>
      <c r="M1989" s="492"/>
      <c r="N1989" s="496" t="str">
        <f t="shared" si="194"/>
        <v>M1367</v>
      </c>
      <c r="O1989" s="493">
        <f t="shared" si="195"/>
        <v>31.99</v>
      </c>
      <c r="P1989" s="493"/>
      <c r="Q1989" s="491">
        <f t="shared" si="196"/>
        <v>19.600000000000001</v>
      </c>
    </row>
    <row r="1990" spans="1:17">
      <c r="A1990">
        <v>5213423</v>
      </c>
      <c r="B1990" s="119" t="s">
        <v>948</v>
      </c>
      <c r="C1990" s="120" t="s">
        <v>964</v>
      </c>
      <c r="D1990" s="128">
        <v>5914655</v>
      </c>
      <c r="E1990" s="121">
        <v>6.0000000000000002E-5</v>
      </c>
      <c r="F1990" s="128" t="s">
        <v>466</v>
      </c>
      <c r="H1990" s="235">
        <f>VLOOKUP(D1990,'SICRO 04.25'!$A$1:$D$6492,4,FALSE)</f>
        <v>32.659999999999997</v>
      </c>
      <c r="J1990" s="124">
        <f t="shared" si="192"/>
        <v>1.9595999999999997E-3</v>
      </c>
      <c r="K1990" s="701">
        <f t="shared" si="180"/>
        <v>60</v>
      </c>
      <c r="L1990" s="492">
        <f t="shared" si="193"/>
        <v>6.0000000000000002E-5</v>
      </c>
      <c r="M1990" s="492"/>
      <c r="N1990" s="496" t="str">
        <f t="shared" si="194"/>
        <v>M3233</v>
      </c>
      <c r="O1990" s="493">
        <f t="shared" si="195"/>
        <v>32.659999999999997</v>
      </c>
      <c r="P1990" s="493"/>
      <c r="Q1990" s="491">
        <f t="shared" si="196"/>
        <v>0.12</v>
      </c>
    </row>
    <row r="1991" spans="1:17" ht="28.5">
      <c r="A1991">
        <v>5213423</v>
      </c>
      <c r="B1991" s="119" t="s">
        <v>950</v>
      </c>
      <c r="C1991" s="120" t="s">
        <v>965</v>
      </c>
      <c r="D1991" s="128">
        <v>5914655</v>
      </c>
      <c r="E1991" s="121">
        <v>4.0000000000000003E-5</v>
      </c>
      <c r="F1991" s="128" t="s">
        <v>466</v>
      </c>
      <c r="H1991" s="235">
        <f>VLOOKUP(D1991,'SICRO 04.25'!$A$1:$D$6492,4,FALSE)</f>
        <v>32.659999999999997</v>
      </c>
      <c r="J1991" s="124">
        <f t="shared" si="192"/>
        <v>1.3063999999999999E-3</v>
      </c>
      <c r="K1991" s="701">
        <f t="shared" si="180"/>
        <v>60</v>
      </c>
      <c r="L1991" s="492">
        <f t="shared" si="193"/>
        <v>4.0000000000000003E-5</v>
      </c>
      <c r="M1991" s="492"/>
      <c r="N1991" s="496" t="str">
        <f t="shared" si="194"/>
        <v>M0945</v>
      </c>
      <c r="O1991" s="493">
        <f t="shared" si="195"/>
        <v>32.659999999999997</v>
      </c>
      <c r="P1991" s="493"/>
      <c r="Q1991" s="491">
        <f t="shared" si="196"/>
        <v>0.08</v>
      </c>
    </row>
    <row r="1992" spans="1:17" ht="28.5">
      <c r="A1992">
        <v>5213423</v>
      </c>
      <c r="B1992" s="119" t="s">
        <v>953</v>
      </c>
      <c r="C1992" s="120" t="s">
        <v>966</v>
      </c>
      <c r="D1992" s="128">
        <v>5914655</v>
      </c>
      <c r="E1992" s="121">
        <v>6.0000000000000002E-5</v>
      </c>
      <c r="F1992" s="128" t="s">
        <v>466</v>
      </c>
      <c r="H1992" s="235">
        <f>VLOOKUP(D1992,'SICRO 04.25'!$A$1:$D$6492,4,FALSE)</f>
        <v>32.659999999999997</v>
      </c>
      <c r="J1992" s="124">
        <f t="shared" si="192"/>
        <v>1.9595999999999997E-3</v>
      </c>
      <c r="K1992" s="701">
        <f t="shared" si="180"/>
        <v>60</v>
      </c>
      <c r="L1992" s="492">
        <f t="shared" si="193"/>
        <v>6.0000000000000002E-5</v>
      </c>
      <c r="M1992" s="492"/>
      <c r="N1992" s="496" t="str">
        <f t="shared" si="194"/>
        <v>M0947</v>
      </c>
      <c r="O1992" s="493">
        <f t="shared" si="195"/>
        <v>32.659999999999997</v>
      </c>
      <c r="P1992" s="493"/>
      <c r="Q1992" s="491">
        <f t="shared" si="196"/>
        <v>0.12</v>
      </c>
    </row>
    <row r="1993" spans="1:17">
      <c r="A1993">
        <v>5213423</v>
      </c>
      <c r="B1993" s="119" t="s">
        <v>955</v>
      </c>
      <c r="C1993" s="120" t="s">
        <v>967</v>
      </c>
      <c r="D1993" s="128">
        <v>5914655</v>
      </c>
      <c r="E1993" s="121">
        <v>4.4000000000000002E-4</v>
      </c>
      <c r="F1993" s="128" t="s">
        <v>466</v>
      </c>
      <c r="H1993" s="235">
        <f>VLOOKUP(D1993,'SICRO 04.25'!$A$1:$D$6492,4,FALSE)</f>
        <v>32.659999999999997</v>
      </c>
      <c r="J1993" s="124">
        <f t="shared" si="192"/>
        <v>1.4370399999999998E-2</v>
      </c>
      <c r="K1993" s="701">
        <f t="shared" si="180"/>
        <v>60</v>
      </c>
      <c r="L1993" s="492">
        <f t="shared" si="193"/>
        <v>4.4000000000000002E-4</v>
      </c>
      <c r="M1993" s="492"/>
      <c r="N1993" s="496" t="str">
        <f t="shared" si="194"/>
        <v>M3235</v>
      </c>
      <c r="O1993" s="493">
        <f t="shared" si="195"/>
        <v>32.659999999999997</v>
      </c>
      <c r="P1993" s="493"/>
      <c r="Q1993" s="491">
        <f t="shared" si="196"/>
        <v>0.86</v>
      </c>
    </row>
    <row r="1994" spans="1:17">
      <c r="A1994">
        <v>5213423</v>
      </c>
      <c r="B1994" s="119" t="s">
        <v>957</v>
      </c>
      <c r="C1994" s="120" t="s">
        <v>968</v>
      </c>
      <c r="D1994" s="128">
        <v>5914655</v>
      </c>
      <c r="E1994" s="121">
        <v>1.9000000000000001E-4</v>
      </c>
      <c r="F1994" s="128" t="s">
        <v>466</v>
      </c>
      <c r="H1994" s="235">
        <f>VLOOKUP(D1994,'SICRO 04.25'!$A$1:$D$6492,4,FALSE)</f>
        <v>32.659999999999997</v>
      </c>
      <c r="J1994" s="124">
        <f t="shared" si="192"/>
        <v>6.2053999999999998E-3</v>
      </c>
      <c r="K1994" s="701">
        <f t="shared" si="180"/>
        <v>60</v>
      </c>
      <c r="L1994" s="492">
        <f t="shared" si="193"/>
        <v>1.9000000000000001E-4</v>
      </c>
      <c r="M1994" s="492"/>
      <c r="N1994" s="496" t="str">
        <f t="shared" si="194"/>
        <v>M3237</v>
      </c>
      <c r="O1994" s="493">
        <f t="shared" si="195"/>
        <v>32.659999999999997</v>
      </c>
      <c r="P1994" s="493"/>
      <c r="Q1994" s="491">
        <f t="shared" si="196"/>
        <v>0.37</v>
      </c>
    </row>
    <row r="1995" spans="1:17" ht="15.75" thickBot="1">
      <c r="A1995">
        <v>5213423</v>
      </c>
      <c r="B1995" s="125"/>
      <c r="C1995" s="104"/>
      <c r="D1995" s="607" t="s">
        <v>468</v>
      </c>
      <c r="E1995" s="607"/>
      <c r="F1995" s="607"/>
      <c r="G1995" s="607"/>
      <c r="H1995" s="607"/>
      <c r="I1995" s="104"/>
      <c r="J1995" s="130">
        <f>SUM(J1987:J1994)</f>
        <v>0.53988769999999997</v>
      </c>
      <c r="K1995" s="701">
        <f t="shared" si="180"/>
        <v>60</v>
      </c>
      <c r="L1995" s="492"/>
      <c r="M1995" s="492"/>
      <c r="N1995" s="496"/>
      <c r="O1995" s="493"/>
      <c r="P1995" s="493"/>
      <c r="Q1995" s="491"/>
    </row>
    <row r="1996" spans="1:17" ht="15.75" thickBot="1">
      <c r="A1996">
        <v>5213423</v>
      </c>
      <c r="B1996" s="602" t="s">
        <v>469</v>
      </c>
      <c r="C1996" s="603"/>
      <c r="D1996" s="604" t="s">
        <v>212</v>
      </c>
      <c r="E1996" s="604" t="s">
        <v>436</v>
      </c>
      <c r="F1996" s="604" t="s">
        <v>470</v>
      </c>
      <c r="G1996" s="604"/>
      <c r="H1996" s="604"/>
      <c r="J1996" s="605" t="s">
        <v>449</v>
      </c>
      <c r="K1996" s="701">
        <f t="shared" si="180"/>
        <v>60</v>
      </c>
      <c r="L1996" s="492"/>
      <c r="M1996" s="492"/>
      <c r="N1996" s="496"/>
      <c r="O1996" s="493"/>
      <c r="P1996" s="493"/>
      <c r="Q1996" s="491"/>
    </row>
    <row r="1997" spans="1:17" ht="15.75" thickBot="1">
      <c r="A1997">
        <v>5213423</v>
      </c>
      <c r="B1997" s="602"/>
      <c r="C1997" s="603"/>
      <c r="D1997" s="604"/>
      <c r="E1997" s="604"/>
      <c r="F1997" s="103" t="s">
        <v>471</v>
      </c>
      <c r="G1997" s="103" t="s">
        <v>472</v>
      </c>
      <c r="H1997" s="103" t="s">
        <v>473</v>
      </c>
      <c r="I1997" s="104"/>
      <c r="J1997" s="605"/>
      <c r="K1997" s="701">
        <f t="shared" si="180"/>
        <v>60</v>
      </c>
      <c r="L1997" s="492"/>
      <c r="M1997" s="492"/>
      <c r="N1997" s="496"/>
      <c r="O1997" s="493"/>
      <c r="P1997" s="493"/>
      <c r="Q1997" s="491"/>
    </row>
    <row r="1998" spans="1:17">
      <c r="A1998">
        <v>5213423</v>
      </c>
      <c r="B1998" s="119" t="s">
        <v>942</v>
      </c>
      <c r="C1998" s="120" t="s">
        <v>961</v>
      </c>
      <c r="D1998" s="121">
        <v>3.2000000000000003E-4</v>
      </c>
      <c r="E1998" s="128" t="s">
        <v>228</v>
      </c>
      <c r="F1998" s="128" t="s">
        <v>477</v>
      </c>
      <c r="G1998" s="128" t="s">
        <v>478</v>
      </c>
      <c r="H1998" s="128" t="s">
        <v>479</v>
      </c>
      <c r="J1998" s="111"/>
      <c r="K1998" s="701">
        <f t="shared" si="180"/>
        <v>60</v>
      </c>
      <c r="L1998" s="492"/>
      <c r="M1998" s="492"/>
      <c r="N1998" s="496"/>
      <c r="O1998" s="493"/>
      <c r="P1998" s="493"/>
      <c r="Q1998" s="491"/>
    </row>
    <row r="1999" spans="1:17">
      <c r="A1999">
        <v>5213423</v>
      </c>
      <c r="B1999" s="119" t="s">
        <v>944</v>
      </c>
      <c r="C1999" s="120" t="s">
        <v>962</v>
      </c>
      <c r="D1999" s="121">
        <v>5.4200000000000003E-3</v>
      </c>
      <c r="E1999" s="128" t="s">
        <v>228</v>
      </c>
      <c r="F1999" s="128" t="s">
        <v>477</v>
      </c>
      <c r="G1999" s="128" t="s">
        <v>478</v>
      </c>
      <c r="H1999" s="128" t="s">
        <v>479</v>
      </c>
      <c r="J1999" s="111"/>
      <c r="K1999" s="701">
        <f t="shared" si="180"/>
        <v>60</v>
      </c>
      <c r="L1999" s="492"/>
      <c r="M1999" s="492"/>
      <c r="N1999" s="496"/>
      <c r="O1999" s="493"/>
      <c r="P1999" s="493"/>
      <c r="Q1999" s="491"/>
    </row>
    <row r="2000" spans="1:17">
      <c r="A2000">
        <v>5213423</v>
      </c>
      <c r="B2000" s="119" t="s">
        <v>946</v>
      </c>
      <c r="C2000" s="120" t="s">
        <v>963</v>
      </c>
      <c r="D2000" s="121">
        <v>1.021E-2</v>
      </c>
      <c r="E2000" s="128" t="s">
        <v>228</v>
      </c>
      <c r="F2000" s="128" t="s">
        <v>477</v>
      </c>
      <c r="G2000" s="128" t="s">
        <v>478</v>
      </c>
      <c r="H2000" s="128" t="s">
        <v>479</v>
      </c>
      <c r="J2000" s="111"/>
      <c r="K2000" s="701">
        <f t="shared" si="180"/>
        <v>60</v>
      </c>
      <c r="L2000" s="492"/>
      <c r="M2000" s="492"/>
      <c r="N2000" s="496"/>
      <c r="O2000" s="493"/>
      <c r="P2000" s="493"/>
      <c r="Q2000" s="491"/>
    </row>
    <row r="2001" spans="1:18">
      <c r="A2001">
        <v>5213423</v>
      </c>
      <c r="B2001" s="119" t="s">
        <v>948</v>
      </c>
      <c r="C2001" s="120" t="s">
        <v>964</v>
      </c>
      <c r="D2001" s="121">
        <v>6.0000000000000002E-5</v>
      </c>
      <c r="E2001" s="128" t="s">
        <v>228</v>
      </c>
      <c r="F2001" s="128" t="s">
        <v>477</v>
      </c>
      <c r="G2001" s="128" t="s">
        <v>478</v>
      </c>
      <c r="H2001" s="128" t="s">
        <v>479</v>
      </c>
      <c r="J2001" s="111"/>
      <c r="K2001" s="701">
        <f t="shared" si="180"/>
        <v>60</v>
      </c>
      <c r="L2001" s="492"/>
      <c r="M2001" s="492"/>
      <c r="N2001" s="496"/>
      <c r="O2001" s="493"/>
      <c r="P2001" s="493"/>
      <c r="Q2001" s="491"/>
    </row>
    <row r="2002" spans="1:18" ht="28.5">
      <c r="A2002">
        <v>5213423</v>
      </c>
      <c r="B2002" s="119" t="s">
        <v>950</v>
      </c>
      <c r="C2002" s="120" t="s">
        <v>965</v>
      </c>
      <c r="D2002" s="121">
        <v>4.0000000000000003E-5</v>
      </c>
      <c r="E2002" s="128" t="s">
        <v>228</v>
      </c>
      <c r="F2002" s="128" t="s">
        <v>477</v>
      </c>
      <c r="G2002" s="128" t="s">
        <v>478</v>
      </c>
      <c r="H2002" s="128" t="s">
        <v>479</v>
      </c>
      <c r="J2002" s="111"/>
      <c r="K2002" s="701">
        <f t="shared" si="180"/>
        <v>60</v>
      </c>
      <c r="L2002" s="492"/>
      <c r="M2002" s="492"/>
      <c r="N2002" s="496"/>
      <c r="O2002" s="493"/>
      <c r="P2002" s="493"/>
      <c r="Q2002" s="491"/>
    </row>
    <row r="2003" spans="1:18" ht="28.5">
      <c r="A2003">
        <v>5213423</v>
      </c>
      <c r="B2003" s="119" t="s">
        <v>953</v>
      </c>
      <c r="C2003" s="120" t="s">
        <v>966</v>
      </c>
      <c r="D2003" s="121">
        <v>6.0000000000000002E-5</v>
      </c>
      <c r="E2003" s="128" t="s">
        <v>228</v>
      </c>
      <c r="F2003" s="128" t="s">
        <v>477</v>
      </c>
      <c r="G2003" s="128" t="s">
        <v>478</v>
      </c>
      <c r="H2003" s="128" t="s">
        <v>479</v>
      </c>
      <c r="J2003" s="111"/>
      <c r="K2003" s="701">
        <f t="shared" si="180"/>
        <v>60</v>
      </c>
      <c r="L2003" s="492"/>
      <c r="M2003" s="492"/>
      <c r="N2003" s="496"/>
      <c r="O2003" s="493"/>
      <c r="P2003" s="493"/>
      <c r="Q2003" s="491"/>
    </row>
    <row r="2004" spans="1:18">
      <c r="A2004">
        <v>5213423</v>
      </c>
      <c r="B2004" s="119" t="s">
        <v>955</v>
      </c>
      <c r="C2004" s="120" t="s">
        <v>967</v>
      </c>
      <c r="D2004" s="121">
        <v>4.4000000000000002E-4</v>
      </c>
      <c r="E2004" s="128" t="s">
        <v>228</v>
      </c>
      <c r="F2004" s="128" t="s">
        <v>477</v>
      </c>
      <c r="G2004" s="128" t="s">
        <v>478</v>
      </c>
      <c r="H2004" s="128" t="s">
        <v>479</v>
      </c>
      <c r="J2004" s="111"/>
      <c r="K2004" s="701">
        <f t="shared" si="180"/>
        <v>60</v>
      </c>
      <c r="L2004" s="492"/>
      <c r="M2004" s="492"/>
      <c r="N2004" s="496"/>
      <c r="O2004" s="493"/>
      <c r="P2004" s="493"/>
      <c r="Q2004" s="491"/>
    </row>
    <row r="2005" spans="1:18">
      <c r="A2005">
        <v>5213423</v>
      </c>
      <c r="B2005" s="119" t="s">
        <v>957</v>
      </c>
      <c r="C2005" s="120" t="s">
        <v>968</v>
      </c>
      <c r="D2005" s="121">
        <v>1.9000000000000001E-4</v>
      </c>
      <c r="E2005" s="128" t="s">
        <v>228</v>
      </c>
      <c r="F2005" s="128" t="s">
        <v>477</v>
      </c>
      <c r="G2005" s="128" t="s">
        <v>478</v>
      </c>
      <c r="H2005" s="128" t="s">
        <v>479</v>
      </c>
      <c r="J2005" s="111"/>
      <c r="K2005" s="701">
        <f t="shared" si="180"/>
        <v>60</v>
      </c>
      <c r="L2005" s="492"/>
      <c r="M2005" s="492"/>
      <c r="N2005" s="496"/>
      <c r="O2005" s="493"/>
      <c r="P2005" s="493"/>
      <c r="Q2005" s="491"/>
    </row>
    <row r="2006" spans="1:18">
      <c r="A2006">
        <v>5213423</v>
      </c>
      <c r="B2006" s="129"/>
      <c r="D2006" s="606" t="s">
        <v>480</v>
      </c>
      <c r="E2006" s="606"/>
      <c r="F2006" s="606"/>
      <c r="G2006" s="606"/>
      <c r="H2006" s="606"/>
      <c r="J2006" s="111"/>
      <c r="K2006" s="701">
        <f t="shared" si="180"/>
        <v>60</v>
      </c>
      <c r="L2006" s="492"/>
      <c r="M2006" s="492"/>
      <c r="N2006" s="496"/>
      <c r="O2006" s="493"/>
      <c r="P2006" s="493"/>
      <c r="Q2006" s="491"/>
    </row>
    <row r="2007" spans="1:18" ht="15.75" thickBot="1">
      <c r="A2007">
        <v>5213423</v>
      </c>
      <c r="B2007" s="125"/>
      <c r="C2007" s="104"/>
      <c r="D2007" s="104"/>
      <c r="E2007" s="104"/>
      <c r="F2007" s="607" t="s">
        <v>481</v>
      </c>
      <c r="G2007" s="607"/>
      <c r="H2007" s="607"/>
      <c r="I2007" s="104"/>
      <c r="J2007" s="134">
        <f>J1985+J1995</f>
        <v>564.31655137899997</v>
      </c>
      <c r="K2007" s="178"/>
      <c r="L2007" s="179"/>
      <c r="M2007" s="179"/>
      <c r="N2007" s="179"/>
      <c r="O2007" s="179"/>
      <c r="P2007" s="180"/>
      <c r="R2007" s="445">
        <f>ROUND((SUM(Q1955:Q2006)/K1955),2)</f>
        <v>565.28</v>
      </c>
    </row>
    <row r="2008" spans="1:18" ht="15.75" thickBot="1">
      <c r="A2008" s="157"/>
      <c r="B2008" s="157"/>
      <c r="C2008" s="157"/>
      <c r="D2008" s="157"/>
      <c r="E2008" s="157"/>
      <c r="F2008" s="157"/>
      <c r="G2008" s="157"/>
      <c r="H2008" s="157"/>
      <c r="I2008" s="157"/>
      <c r="J2008" s="157"/>
      <c r="R2008" s="101">
        <f>R2007*K1955</f>
        <v>33916.799999999996</v>
      </c>
    </row>
    <row r="2009" spans="1:18" ht="23.25" thickBot="1">
      <c r="A2009">
        <v>5212552</v>
      </c>
      <c r="B2009" s="106" t="s">
        <v>395</v>
      </c>
      <c r="C2009" s="107"/>
      <c r="D2009" s="107"/>
      <c r="E2009" s="107"/>
      <c r="F2009" s="107"/>
      <c r="G2009" s="107"/>
      <c r="H2009" s="107"/>
      <c r="I2009" s="107"/>
      <c r="J2009" s="108" t="s">
        <v>396</v>
      </c>
    </row>
    <row r="2010" spans="1:18" ht="18.75" thickTop="1">
      <c r="A2010">
        <v>5212552</v>
      </c>
      <c r="B2010" s="109" t="s">
        <v>397</v>
      </c>
      <c r="E2010" s="110" t="s">
        <v>398</v>
      </c>
      <c r="J2010" s="111"/>
    </row>
    <row r="2011" spans="1:18" ht="15.75">
      <c r="A2011">
        <v>5212552</v>
      </c>
      <c r="B2011" s="112" t="s">
        <v>400</v>
      </c>
      <c r="E2011" s="452" t="s">
        <v>914</v>
      </c>
      <c r="H2011" s="113" t="s">
        <v>401</v>
      </c>
      <c r="I2011" s="139">
        <v>19.149999999999999</v>
      </c>
      <c r="J2011" s="115" t="s">
        <v>340</v>
      </c>
    </row>
    <row r="2012" spans="1:18" ht="16.5" thickBot="1">
      <c r="A2012">
        <v>5212552</v>
      </c>
      <c r="B2012" s="116" t="s">
        <v>969</v>
      </c>
      <c r="C2012" s="610" t="s">
        <v>959</v>
      </c>
      <c r="D2012" s="610"/>
      <c r="E2012" s="610"/>
      <c r="F2012" s="610"/>
      <c r="G2012" s="610"/>
      <c r="H2012" s="610"/>
      <c r="I2012" s="611" t="s">
        <v>404</v>
      </c>
      <c r="J2012" s="612"/>
    </row>
    <row r="2013" spans="1:18" ht="15.75" thickBot="1">
      <c r="A2013">
        <v>5212552</v>
      </c>
      <c r="B2013" s="602" t="s">
        <v>405</v>
      </c>
      <c r="C2013" s="603"/>
      <c r="D2013" s="604" t="s">
        <v>212</v>
      </c>
      <c r="E2013" s="604" t="s">
        <v>406</v>
      </c>
      <c r="F2013" s="604"/>
      <c r="G2013" s="604" t="s">
        <v>407</v>
      </c>
      <c r="H2013" s="604"/>
      <c r="J2013" s="117" t="s">
        <v>408</v>
      </c>
      <c r="K2013" s="590" t="s">
        <v>276</v>
      </c>
      <c r="L2013" s="590"/>
      <c r="M2013" s="591"/>
      <c r="N2013" s="592" t="s">
        <v>409</v>
      </c>
      <c r="O2013" s="594" t="s">
        <v>410</v>
      </c>
      <c r="P2013" s="595"/>
      <c r="Q2013" s="598" t="s">
        <v>411</v>
      </c>
    </row>
    <row r="2014" spans="1:18" ht="15.75" thickBot="1">
      <c r="A2014">
        <v>5212552</v>
      </c>
      <c r="B2014" s="602"/>
      <c r="C2014" s="603"/>
      <c r="D2014" s="604"/>
      <c r="E2014" s="103" t="s">
        <v>412</v>
      </c>
      <c r="F2014" s="103" t="s">
        <v>413</v>
      </c>
      <c r="G2014" s="103" t="s">
        <v>414</v>
      </c>
      <c r="H2014" s="103" t="s">
        <v>415</v>
      </c>
      <c r="I2014" s="104"/>
      <c r="J2014" s="118" t="s">
        <v>416</v>
      </c>
      <c r="K2014" s="417" t="s">
        <v>417</v>
      </c>
      <c r="L2014" s="600" t="s">
        <v>418</v>
      </c>
      <c r="M2014" s="601"/>
      <c r="N2014" s="593"/>
      <c r="O2014" s="596"/>
      <c r="P2014" s="597"/>
      <c r="Q2014" s="599"/>
    </row>
    <row r="2015" spans="1:18">
      <c r="A2015">
        <v>5212552</v>
      </c>
      <c r="B2015" s="119" t="s">
        <v>970</v>
      </c>
      <c r="C2015" s="120" t="s">
        <v>971</v>
      </c>
      <c r="D2015" s="121">
        <v>1</v>
      </c>
      <c r="E2015" s="122">
        <v>1</v>
      </c>
      <c r="F2015" s="122">
        <v>0</v>
      </c>
      <c r="G2015" s="123">
        <f>VLOOKUP(B2015,'EQ - COM DES.'!$A$1:$K$538,10,FALSE)</f>
        <v>41.736199999999997</v>
      </c>
      <c r="H2015" s="123">
        <f>VLOOKUP(B2015,'EQ - COM DES.'!$A$1:$K$538,11,FALSE)</f>
        <v>35.980800000000002</v>
      </c>
      <c r="J2015" s="124">
        <f t="shared" ref="J2015:J2016" si="197">(D2015*E2015*G2015)+(D2015*F2015*H2015)</f>
        <v>41.736199999999997</v>
      </c>
      <c r="K2015" s="702">
        <f>$K$1982*$D$1982</f>
        <v>60</v>
      </c>
      <c r="L2015" s="492">
        <f>(D2015*E2015)</f>
        <v>1</v>
      </c>
      <c r="M2015" s="492">
        <f>(D2015*F2015)</f>
        <v>0</v>
      </c>
      <c r="N2015" s="496" t="str">
        <f>B2015</f>
        <v>E9076</v>
      </c>
      <c r="O2015" s="493">
        <f>(G2015/$I$2011)</f>
        <v>2.1794360313315928</v>
      </c>
      <c r="P2015" s="493">
        <f>(H2015/$I$2011)</f>
        <v>1.8788929503916452</v>
      </c>
      <c r="Q2015" s="491">
        <f t="shared" ref="Q2015:Q2016" si="198">ROUND((K2015*((L2015*O2015)+(M2015*P2015))),2)</f>
        <v>130.77000000000001</v>
      </c>
    </row>
    <row r="2016" spans="1:18">
      <c r="A2016">
        <v>5212552</v>
      </c>
      <c r="B2016" s="119" t="s">
        <v>932</v>
      </c>
      <c r="C2016" s="120" t="s">
        <v>933</v>
      </c>
      <c r="D2016" s="121">
        <v>1</v>
      </c>
      <c r="E2016" s="122">
        <v>1</v>
      </c>
      <c r="F2016" s="122">
        <v>0</v>
      </c>
      <c r="G2016" s="123">
        <f>VLOOKUP(B2016,'EQ - COM DES.'!$A$1:$K$538,10,FALSE)</f>
        <v>27.571300000000001</v>
      </c>
      <c r="H2016" s="123">
        <f>VLOOKUP(B2016,'EQ - COM DES.'!$A$1:$K$538,11,FALSE)</f>
        <v>5.7069999999999999</v>
      </c>
      <c r="J2016" s="124">
        <f t="shared" si="197"/>
        <v>27.571300000000001</v>
      </c>
      <c r="K2016" s="702">
        <f t="shared" ref="K2016:K2038" si="199">$K$1982*$D$1982</f>
        <v>60</v>
      </c>
      <c r="L2016" s="492">
        <f>(D2016*E2016)</f>
        <v>1</v>
      </c>
      <c r="M2016" s="492">
        <f>(D2016*F2016)</f>
        <v>0</v>
      </c>
      <c r="N2016" s="496" t="str">
        <f>B2016</f>
        <v>E9753</v>
      </c>
      <c r="O2016" s="493">
        <f>(G2016/$I$2011)</f>
        <v>1.4397545691906006</v>
      </c>
      <c r="P2016" s="493">
        <f>(H2016/$I$2011)</f>
        <v>0.29801566579634464</v>
      </c>
      <c r="Q2016" s="491">
        <f t="shared" si="198"/>
        <v>86.39</v>
      </c>
    </row>
    <row r="2017" spans="1:17" ht="15.75" thickBot="1">
      <c r="A2017">
        <v>5212552</v>
      </c>
      <c r="B2017" s="125"/>
      <c r="C2017" s="104"/>
      <c r="D2017" s="104"/>
      <c r="E2017" s="104"/>
      <c r="F2017" s="104"/>
      <c r="G2017" s="104"/>
      <c r="H2017" s="105" t="s">
        <v>433</v>
      </c>
      <c r="I2017" s="104"/>
      <c r="J2017" s="126">
        <f>J2015+J2016</f>
        <v>69.307500000000005</v>
      </c>
      <c r="K2017" s="702">
        <f t="shared" si="199"/>
        <v>60</v>
      </c>
      <c r="L2017" s="492"/>
      <c r="M2017" s="492"/>
      <c r="N2017" s="496"/>
      <c r="O2017" s="493"/>
      <c r="P2017" s="493"/>
      <c r="Q2017" s="491"/>
    </row>
    <row r="2018" spans="1:17" ht="15.75" thickBot="1">
      <c r="A2018">
        <v>5212552</v>
      </c>
      <c r="B2018" s="127" t="s">
        <v>435</v>
      </c>
      <c r="C2018" s="104"/>
      <c r="D2018" s="103" t="s">
        <v>212</v>
      </c>
      <c r="E2018" s="103" t="s">
        <v>436</v>
      </c>
      <c r="F2018" s="104"/>
      <c r="G2018" s="103" t="s">
        <v>407</v>
      </c>
      <c r="H2018" s="607" t="s">
        <v>437</v>
      </c>
      <c r="I2018" s="607"/>
      <c r="J2018" s="605"/>
      <c r="K2018" s="702">
        <f t="shared" si="199"/>
        <v>60</v>
      </c>
      <c r="L2018" s="492"/>
      <c r="M2018" s="492"/>
      <c r="N2018" s="496"/>
      <c r="O2018" s="493"/>
      <c r="P2018" s="493"/>
      <c r="Q2018" s="491"/>
    </row>
    <row r="2019" spans="1:17">
      <c r="A2019">
        <v>5212552</v>
      </c>
      <c r="B2019" s="119" t="s">
        <v>502</v>
      </c>
      <c r="C2019" s="120" t="s">
        <v>503</v>
      </c>
      <c r="D2019" s="121">
        <v>1</v>
      </c>
      <c r="E2019" s="128" t="s">
        <v>222</v>
      </c>
      <c r="G2019" s="123">
        <f>VLOOKUP(B2019,'MO - COM DES.'!$A$1:$G$106,6,FALSE)</f>
        <v>22.078700000000001</v>
      </c>
      <c r="J2019" s="124">
        <f t="shared" ref="J2019:J2020" si="200">D2019*G2019</f>
        <v>22.078700000000001</v>
      </c>
      <c r="K2019" s="702">
        <f t="shared" si="199"/>
        <v>60</v>
      </c>
      <c r="L2019" s="492">
        <f t="shared" ref="L2019:L2020" si="201">D2019</f>
        <v>1</v>
      </c>
      <c r="M2019" s="492"/>
      <c r="N2019" s="496" t="str">
        <f t="shared" ref="N2019:N2020" si="202">B2019</f>
        <v>P9801</v>
      </c>
      <c r="O2019" s="493">
        <f>G2019/$I$2011</f>
        <v>1.152934725848564</v>
      </c>
      <c r="P2019" s="493"/>
      <c r="Q2019" s="491">
        <f t="shared" ref="Q2019:Q2020" si="203">ROUND((K2019*((L2019*O2019)+(M2019*P2019))),2)</f>
        <v>69.180000000000007</v>
      </c>
    </row>
    <row r="2020" spans="1:17">
      <c r="A2020">
        <v>5212552</v>
      </c>
      <c r="B2020" s="119" t="s">
        <v>972</v>
      </c>
      <c r="C2020" s="120" t="s">
        <v>973</v>
      </c>
      <c r="D2020" s="121">
        <v>2</v>
      </c>
      <c r="E2020" s="128" t="s">
        <v>222</v>
      </c>
      <c r="G2020" s="123">
        <f>VLOOKUP(B2020,'MO - COM DES.'!$A$1:$G$106,6,FALSE)</f>
        <v>27.649100000000001</v>
      </c>
      <c r="J2020" s="124">
        <f t="shared" si="200"/>
        <v>55.298200000000001</v>
      </c>
      <c r="K2020" s="702">
        <f t="shared" si="199"/>
        <v>60</v>
      </c>
      <c r="L2020" s="492">
        <f t="shared" si="201"/>
        <v>2</v>
      </c>
      <c r="M2020" s="492"/>
      <c r="N2020" s="496" t="str">
        <f t="shared" si="202"/>
        <v>P9822</v>
      </c>
      <c r="O2020" s="493">
        <f>G2020/$I$2011</f>
        <v>1.4438172323759793</v>
      </c>
      <c r="P2020" s="493"/>
      <c r="Q2020" s="491">
        <f t="shared" si="203"/>
        <v>173.26</v>
      </c>
    </row>
    <row r="2021" spans="1:17">
      <c r="A2021">
        <v>5212552</v>
      </c>
      <c r="B2021" s="129"/>
      <c r="D2021" s="606" t="s">
        <v>440</v>
      </c>
      <c r="E2021" s="606"/>
      <c r="F2021" s="606"/>
      <c r="G2021" s="606"/>
      <c r="H2021" s="606"/>
      <c r="J2021" s="124">
        <f>J2019+J2020</f>
        <v>77.376900000000006</v>
      </c>
      <c r="K2021" s="702">
        <f t="shared" si="199"/>
        <v>60</v>
      </c>
      <c r="L2021" s="492"/>
      <c r="M2021" s="492"/>
      <c r="N2021" s="496"/>
      <c r="O2021" s="493"/>
      <c r="P2021" s="493"/>
      <c r="Q2021" s="491"/>
    </row>
    <row r="2022" spans="1:17" ht="15.75" thickBot="1">
      <c r="A2022">
        <v>5212552</v>
      </c>
      <c r="B2022" s="125"/>
      <c r="C2022" s="104"/>
      <c r="D2022" s="607" t="s">
        <v>442</v>
      </c>
      <c r="E2022" s="607"/>
      <c r="F2022" s="607"/>
      <c r="G2022" s="607"/>
      <c r="H2022" s="607"/>
      <c r="I2022" s="104"/>
      <c r="J2022" s="130">
        <f>J2017+J2021</f>
        <v>146.68440000000001</v>
      </c>
      <c r="K2022" s="702">
        <f t="shared" si="199"/>
        <v>60</v>
      </c>
      <c r="L2022" s="492"/>
      <c r="M2022" s="492"/>
      <c r="N2022" s="496"/>
      <c r="O2022" s="493"/>
      <c r="P2022" s="493"/>
      <c r="Q2022" s="491"/>
    </row>
    <row r="2023" spans="1:17">
      <c r="A2023">
        <v>5212552</v>
      </c>
      <c r="B2023" s="129"/>
      <c r="D2023" s="606" t="s">
        <v>444</v>
      </c>
      <c r="E2023" s="606"/>
      <c r="F2023" s="606"/>
      <c r="G2023" s="606"/>
      <c r="H2023" s="606"/>
      <c r="J2023" s="131">
        <f>J2022/I2011</f>
        <v>7.6597597911227169</v>
      </c>
      <c r="K2023" s="702">
        <f t="shared" si="199"/>
        <v>60</v>
      </c>
      <c r="L2023" s="492"/>
      <c r="M2023" s="492"/>
      <c r="N2023" s="496"/>
      <c r="O2023" s="493"/>
      <c r="P2023" s="493"/>
      <c r="Q2023" s="491"/>
    </row>
    <row r="2024" spans="1:17">
      <c r="A2024">
        <v>5212552</v>
      </c>
      <c r="B2024" s="129"/>
      <c r="H2024" s="132" t="s">
        <v>445</v>
      </c>
      <c r="J2024" s="133" t="s">
        <v>377</v>
      </c>
      <c r="K2024" s="702">
        <f t="shared" si="199"/>
        <v>60</v>
      </c>
      <c r="L2024" s="492"/>
      <c r="M2024" s="492"/>
      <c r="N2024" s="496"/>
      <c r="O2024" s="493"/>
      <c r="P2024" s="493"/>
      <c r="Q2024" s="491"/>
    </row>
    <row r="2025" spans="1:17" ht="15.75" thickBot="1">
      <c r="A2025">
        <v>5212552</v>
      </c>
      <c r="B2025" s="129"/>
      <c r="H2025" s="105" t="s">
        <v>446</v>
      </c>
      <c r="J2025" s="130" t="s">
        <v>377</v>
      </c>
      <c r="K2025" s="702">
        <f t="shared" si="199"/>
        <v>60</v>
      </c>
      <c r="L2025" s="492"/>
      <c r="M2025" s="492"/>
      <c r="N2025" s="496"/>
      <c r="O2025" s="493"/>
      <c r="P2025" s="493"/>
      <c r="Q2025" s="491"/>
    </row>
    <row r="2026" spans="1:17" ht="15.75" thickBot="1">
      <c r="A2026">
        <v>5212552</v>
      </c>
      <c r="B2026" s="453" t="s">
        <v>447</v>
      </c>
      <c r="C2026" s="370"/>
      <c r="D2026" s="451" t="s">
        <v>212</v>
      </c>
      <c r="E2026" s="451" t="s">
        <v>436</v>
      </c>
      <c r="F2026" s="370"/>
      <c r="G2026" s="451" t="s">
        <v>448</v>
      </c>
      <c r="H2026" s="608" t="s">
        <v>449</v>
      </c>
      <c r="I2026" s="608"/>
      <c r="J2026" s="609"/>
      <c r="K2026" s="702">
        <f t="shared" si="199"/>
        <v>60</v>
      </c>
      <c r="L2026" s="492"/>
      <c r="M2026" s="492"/>
      <c r="N2026" s="496"/>
      <c r="O2026" s="493"/>
      <c r="P2026" s="493"/>
      <c r="Q2026" s="491"/>
    </row>
    <row r="2027" spans="1:17">
      <c r="A2027">
        <v>5212552</v>
      </c>
      <c r="B2027" s="119" t="s">
        <v>974</v>
      </c>
      <c r="C2027" s="120" t="s">
        <v>975</v>
      </c>
      <c r="D2027" s="121">
        <v>0.112</v>
      </c>
      <c r="E2027" s="128" t="s">
        <v>454</v>
      </c>
      <c r="G2027" s="123">
        <f>VLOOKUP(B2027,MATERIAL!$A$1:$D$1678,4,FALSE)</f>
        <v>73.311000000000007</v>
      </c>
      <c r="J2027" s="124">
        <f>D2027*G2027</f>
        <v>8.2108320000000017</v>
      </c>
      <c r="K2027" s="702">
        <f t="shared" si="199"/>
        <v>60</v>
      </c>
      <c r="L2027" s="492">
        <f>D2027</f>
        <v>0.112</v>
      </c>
      <c r="M2027" s="492"/>
      <c r="N2027" s="496" t="str">
        <f>B2027</f>
        <v>M3153</v>
      </c>
      <c r="O2027" s="493">
        <f>G2027</f>
        <v>73.311000000000007</v>
      </c>
      <c r="P2027" s="493"/>
      <c r="Q2027" s="491">
        <f t="shared" ref="Q2027" si="204">ROUND((K2027*((L2027*O2027)+(M2027*P2027))),2)</f>
        <v>492.65</v>
      </c>
    </row>
    <row r="2028" spans="1:17" ht="15.75" thickBot="1">
      <c r="A2028">
        <v>5212552</v>
      </c>
      <c r="B2028" s="125"/>
      <c r="C2028" s="104"/>
      <c r="D2028" s="607" t="s">
        <v>459</v>
      </c>
      <c r="E2028" s="607"/>
      <c r="F2028" s="607"/>
      <c r="G2028" s="607"/>
      <c r="H2028" s="607"/>
      <c r="I2028" s="104"/>
      <c r="J2028" s="126">
        <f>J2027</f>
        <v>8.2108320000000017</v>
      </c>
      <c r="K2028" s="702">
        <f t="shared" si="199"/>
        <v>60</v>
      </c>
      <c r="L2028" s="492"/>
      <c r="M2028" s="492"/>
      <c r="N2028" s="496"/>
      <c r="O2028" s="493"/>
      <c r="P2028" s="493"/>
      <c r="Q2028" s="491"/>
    </row>
    <row r="2029" spans="1:17" ht="15.75" thickBot="1">
      <c r="A2029">
        <v>5212552</v>
      </c>
      <c r="B2029" s="127" t="s">
        <v>460</v>
      </c>
      <c r="C2029" s="104"/>
      <c r="D2029" s="103" t="s">
        <v>212</v>
      </c>
      <c r="E2029" s="103" t="s">
        <v>436</v>
      </c>
      <c r="F2029" s="104"/>
      <c r="G2029" s="103" t="s">
        <v>449</v>
      </c>
      <c r="H2029" s="607" t="s">
        <v>449</v>
      </c>
      <c r="I2029" s="607"/>
      <c r="J2029" s="605"/>
      <c r="K2029" s="702">
        <f t="shared" si="199"/>
        <v>60</v>
      </c>
      <c r="L2029" s="492"/>
      <c r="M2029" s="492"/>
      <c r="N2029" s="496"/>
      <c r="O2029" s="493"/>
      <c r="P2029" s="493"/>
      <c r="Q2029" s="491"/>
    </row>
    <row r="2030" spans="1:17" ht="15.75" thickBot="1">
      <c r="A2030">
        <v>5212552</v>
      </c>
      <c r="B2030" s="125"/>
      <c r="C2030" s="104"/>
      <c r="D2030" s="607" t="s">
        <v>461</v>
      </c>
      <c r="E2030" s="607"/>
      <c r="F2030" s="607"/>
      <c r="G2030" s="607"/>
      <c r="H2030" s="607"/>
      <c r="I2030" s="104"/>
      <c r="J2030" s="126"/>
      <c r="K2030" s="702">
        <f t="shared" si="199"/>
        <v>60</v>
      </c>
      <c r="L2030" s="492"/>
      <c r="M2030" s="492"/>
      <c r="N2030" s="496"/>
      <c r="O2030" s="493"/>
      <c r="P2030" s="493"/>
      <c r="Q2030" s="491"/>
    </row>
    <row r="2031" spans="1:17" ht="15.75" thickBot="1">
      <c r="A2031">
        <v>5212552</v>
      </c>
      <c r="B2031" s="125"/>
      <c r="C2031" s="104"/>
      <c r="D2031" s="104"/>
      <c r="E2031" s="104"/>
      <c r="F2031" s="104"/>
      <c r="G2031" s="104"/>
      <c r="H2031" s="105" t="s">
        <v>462</v>
      </c>
      <c r="I2031" s="104"/>
      <c r="J2031" s="130">
        <f>J2023+J2028</f>
        <v>15.870591791122719</v>
      </c>
      <c r="K2031" s="702">
        <f t="shared" si="199"/>
        <v>60</v>
      </c>
      <c r="L2031" s="492"/>
      <c r="M2031" s="492"/>
      <c r="N2031" s="496"/>
      <c r="O2031" s="493"/>
      <c r="P2031" s="493"/>
      <c r="Q2031" s="491"/>
    </row>
    <row r="2032" spans="1:17" ht="15.75" thickBot="1">
      <c r="A2032">
        <v>5212552</v>
      </c>
      <c r="B2032" s="127" t="s">
        <v>463</v>
      </c>
      <c r="C2032" s="104"/>
      <c r="D2032" s="103" t="s">
        <v>464</v>
      </c>
      <c r="E2032" s="103" t="s">
        <v>212</v>
      </c>
      <c r="F2032" s="103" t="s">
        <v>436</v>
      </c>
      <c r="G2032" s="104"/>
      <c r="H2032" s="103" t="s">
        <v>449</v>
      </c>
      <c r="I2032" s="607" t="s">
        <v>449</v>
      </c>
      <c r="J2032" s="605"/>
      <c r="K2032" s="702">
        <f t="shared" si="199"/>
        <v>60</v>
      </c>
      <c r="L2032" s="492"/>
      <c r="M2032" s="492"/>
      <c r="N2032" s="496"/>
      <c r="O2032" s="493"/>
      <c r="P2032" s="493"/>
      <c r="Q2032" s="491"/>
    </row>
    <row r="2033" spans="1:18">
      <c r="A2033">
        <v>5212552</v>
      </c>
      <c r="B2033" s="119" t="s">
        <v>974</v>
      </c>
      <c r="C2033" s="120" t="s">
        <v>976</v>
      </c>
      <c r="D2033" s="128">
        <v>5914655</v>
      </c>
      <c r="E2033" s="121">
        <v>1.1E-4</v>
      </c>
      <c r="F2033" s="128" t="s">
        <v>466</v>
      </c>
      <c r="H2033" s="235">
        <f>VLOOKUP(D2033,'SICRO 04.25'!$A$1:$D$6492,4,FALSE)</f>
        <v>32.659999999999997</v>
      </c>
      <c r="J2033" s="124">
        <f>E2033*H2033</f>
        <v>3.5925999999999996E-3</v>
      </c>
      <c r="K2033" s="702">
        <f t="shared" si="199"/>
        <v>60</v>
      </c>
      <c r="L2033" s="492">
        <f>E2033</f>
        <v>1.1E-4</v>
      </c>
      <c r="M2033" s="492"/>
      <c r="N2033" s="496" t="str">
        <f>B2033</f>
        <v>M3153</v>
      </c>
      <c r="O2033" s="493">
        <f>H2033</f>
        <v>32.659999999999997</v>
      </c>
      <c r="P2033" s="493"/>
      <c r="Q2033" s="491">
        <f t="shared" ref="Q2033" si="205">ROUND((K2033*((L2033*O2033)+(M2033*P2033))),2)</f>
        <v>0.22</v>
      </c>
    </row>
    <row r="2034" spans="1:18" ht="15.75" thickBot="1">
      <c r="A2034">
        <v>5212552</v>
      </c>
      <c r="B2034" s="125"/>
      <c r="C2034" s="104"/>
      <c r="D2034" s="607" t="s">
        <v>468</v>
      </c>
      <c r="E2034" s="607"/>
      <c r="F2034" s="607"/>
      <c r="G2034" s="607"/>
      <c r="H2034" s="607"/>
      <c r="I2034" s="104"/>
      <c r="J2034" s="130">
        <f>J2033</f>
        <v>3.5925999999999996E-3</v>
      </c>
      <c r="K2034" s="702">
        <f t="shared" si="199"/>
        <v>60</v>
      </c>
      <c r="L2034" s="492"/>
      <c r="M2034" s="492"/>
      <c r="N2034" s="496"/>
      <c r="O2034" s="493"/>
      <c r="P2034" s="493"/>
      <c r="Q2034" s="491"/>
    </row>
    <row r="2035" spans="1:18" ht="15.75" thickBot="1">
      <c r="A2035">
        <v>5212552</v>
      </c>
      <c r="B2035" s="602" t="s">
        <v>469</v>
      </c>
      <c r="C2035" s="603"/>
      <c r="D2035" s="604" t="s">
        <v>212</v>
      </c>
      <c r="E2035" s="604" t="s">
        <v>436</v>
      </c>
      <c r="F2035" s="604" t="s">
        <v>470</v>
      </c>
      <c r="G2035" s="604"/>
      <c r="H2035" s="604"/>
      <c r="J2035" s="605" t="s">
        <v>449</v>
      </c>
      <c r="K2035" s="702">
        <f t="shared" si="199"/>
        <v>60</v>
      </c>
      <c r="L2035" s="492"/>
      <c r="M2035" s="492"/>
      <c r="N2035" s="496"/>
      <c r="O2035" s="493"/>
      <c r="P2035" s="493"/>
      <c r="Q2035" s="491"/>
    </row>
    <row r="2036" spans="1:18" ht="15.75" thickBot="1">
      <c r="A2036">
        <v>5212552</v>
      </c>
      <c r="B2036" s="602"/>
      <c r="C2036" s="603"/>
      <c r="D2036" s="604"/>
      <c r="E2036" s="604"/>
      <c r="F2036" s="103" t="s">
        <v>471</v>
      </c>
      <c r="G2036" s="103" t="s">
        <v>472</v>
      </c>
      <c r="H2036" s="103" t="s">
        <v>473</v>
      </c>
      <c r="I2036" s="104"/>
      <c r="J2036" s="605"/>
      <c r="K2036" s="702">
        <f t="shared" si="199"/>
        <v>60</v>
      </c>
      <c r="L2036" s="492"/>
      <c r="M2036" s="492"/>
      <c r="N2036" s="496"/>
      <c r="O2036" s="493"/>
      <c r="P2036" s="493"/>
      <c r="Q2036" s="491"/>
    </row>
    <row r="2037" spans="1:18">
      <c r="A2037">
        <v>5212552</v>
      </c>
      <c r="B2037" s="119" t="s">
        <v>974</v>
      </c>
      <c r="C2037" s="120" t="s">
        <v>976</v>
      </c>
      <c r="D2037" s="121">
        <v>1.1E-4</v>
      </c>
      <c r="E2037" s="128" t="s">
        <v>228</v>
      </c>
      <c r="F2037" s="128" t="s">
        <v>477</v>
      </c>
      <c r="G2037" s="128" t="s">
        <v>478</v>
      </c>
      <c r="H2037" s="128" t="s">
        <v>479</v>
      </c>
      <c r="J2037" s="111"/>
      <c r="K2037" s="702">
        <f t="shared" si="199"/>
        <v>60</v>
      </c>
      <c r="L2037" s="492"/>
      <c r="M2037" s="492"/>
      <c r="N2037" s="496"/>
      <c r="O2037" s="493"/>
      <c r="P2037" s="493"/>
      <c r="Q2037" s="491"/>
    </row>
    <row r="2038" spans="1:18">
      <c r="A2038">
        <v>5212552</v>
      </c>
      <c r="B2038" s="129"/>
      <c r="D2038" s="606" t="s">
        <v>480</v>
      </c>
      <c r="E2038" s="606"/>
      <c r="F2038" s="606"/>
      <c r="G2038" s="606"/>
      <c r="H2038" s="606"/>
      <c r="J2038" s="111"/>
      <c r="K2038" s="702">
        <f t="shared" si="199"/>
        <v>60</v>
      </c>
      <c r="L2038" s="492"/>
      <c r="M2038" s="492"/>
      <c r="N2038" s="496"/>
      <c r="O2038" s="493"/>
      <c r="P2038" s="493"/>
      <c r="Q2038" s="491"/>
    </row>
    <row r="2039" spans="1:18" ht="15.75" thickBot="1">
      <c r="A2039">
        <v>5212552</v>
      </c>
      <c r="B2039" s="125"/>
      <c r="C2039" s="104"/>
      <c r="D2039" s="104"/>
      <c r="E2039" s="104"/>
      <c r="F2039" s="607" t="s">
        <v>481</v>
      </c>
      <c r="G2039" s="607"/>
      <c r="H2039" s="607"/>
      <c r="I2039" s="104"/>
      <c r="J2039" s="134">
        <f>J2031+J2034</f>
        <v>15.874184391122718</v>
      </c>
      <c r="K2039" s="179"/>
      <c r="L2039" s="179"/>
      <c r="M2039" s="179"/>
      <c r="N2039" s="179"/>
      <c r="O2039" s="179"/>
      <c r="P2039" s="180"/>
      <c r="R2039" s="445">
        <f>ROUNDUP((SUM(Q2015:Q2035)/K2015),2)</f>
        <v>15.879999999999999</v>
      </c>
    </row>
    <row r="2040" spans="1:18" ht="15.75" thickBot="1">
      <c r="A2040" s="157"/>
      <c r="B2040" s="157"/>
      <c r="C2040" s="157"/>
      <c r="D2040" s="157"/>
      <c r="E2040" s="157"/>
      <c r="F2040" s="157"/>
      <c r="G2040" s="157"/>
      <c r="H2040" s="157"/>
      <c r="I2040" s="157"/>
      <c r="J2040" s="157"/>
      <c r="R2040" s="101">
        <f>R2039*K2015</f>
        <v>952.8</v>
      </c>
    </row>
    <row r="2041" spans="1:18" ht="23.25" thickBot="1">
      <c r="A2041">
        <v>2408057</v>
      </c>
      <c r="B2041" s="106" t="s">
        <v>395</v>
      </c>
      <c r="C2041" s="107"/>
      <c r="D2041" s="107"/>
      <c r="E2041" s="107"/>
      <c r="F2041" s="107"/>
      <c r="G2041" s="107"/>
      <c r="H2041" s="107"/>
      <c r="I2041" s="107"/>
      <c r="J2041" s="108" t="s">
        <v>396</v>
      </c>
    </row>
    <row r="2042" spans="1:18" ht="18.75" thickTop="1">
      <c r="A2042">
        <v>2408057</v>
      </c>
      <c r="B2042" s="109" t="s">
        <v>397</v>
      </c>
      <c r="E2042" s="110" t="s">
        <v>398</v>
      </c>
      <c r="J2042" s="111"/>
    </row>
    <row r="2043" spans="1:18" ht="15.75">
      <c r="A2043">
        <v>2408057</v>
      </c>
      <c r="B2043" s="112" t="s">
        <v>400</v>
      </c>
      <c r="E2043" s="452" t="s">
        <v>914</v>
      </c>
      <c r="H2043" s="113" t="s">
        <v>401</v>
      </c>
      <c r="I2043" s="114">
        <v>1.3413900000000001</v>
      </c>
      <c r="J2043" s="115" t="s">
        <v>454</v>
      </c>
    </row>
    <row r="2044" spans="1:18" ht="16.5" thickBot="1">
      <c r="A2044">
        <v>2408057</v>
      </c>
      <c r="B2044" s="116" t="s">
        <v>977</v>
      </c>
      <c r="C2044" s="610" t="s">
        <v>960</v>
      </c>
      <c r="D2044" s="610"/>
      <c r="E2044" s="610"/>
      <c r="F2044" s="610"/>
      <c r="G2044" s="610"/>
      <c r="H2044" s="610"/>
      <c r="I2044" s="611" t="s">
        <v>404</v>
      </c>
      <c r="J2044" s="612"/>
    </row>
    <row r="2045" spans="1:18" ht="15.75" thickBot="1">
      <c r="A2045">
        <v>2408057</v>
      </c>
      <c r="B2045" s="602" t="s">
        <v>405</v>
      </c>
      <c r="C2045" s="603"/>
      <c r="D2045" s="604" t="s">
        <v>212</v>
      </c>
      <c r="E2045" s="604" t="s">
        <v>406</v>
      </c>
      <c r="F2045" s="604"/>
      <c r="G2045" s="604" t="s">
        <v>407</v>
      </c>
      <c r="H2045" s="604"/>
      <c r="J2045" s="117" t="s">
        <v>408</v>
      </c>
      <c r="K2045" s="590" t="s">
        <v>276</v>
      </c>
      <c r="L2045" s="590"/>
      <c r="M2045" s="591"/>
      <c r="N2045" s="592" t="s">
        <v>409</v>
      </c>
      <c r="O2045" s="594" t="s">
        <v>410</v>
      </c>
      <c r="P2045" s="595"/>
      <c r="Q2045" s="598" t="s">
        <v>411</v>
      </c>
    </row>
    <row r="2046" spans="1:18" ht="15.75" thickBot="1">
      <c r="A2046">
        <v>2408057</v>
      </c>
      <c r="B2046" s="602"/>
      <c r="C2046" s="603"/>
      <c r="D2046" s="604"/>
      <c r="E2046" s="103" t="s">
        <v>412</v>
      </c>
      <c r="F2046" s="103" t="s">
        <v>413</v>
      </c>
      <c r="G2046" s="103" t="s">
        <v>414</v>
      </c>
      <c r="H2046" s="103" t="s">
        <v>415</v>
      </c>
      <c r="I2046" s="104"/>
      <c r="J2046" s="118" t="s">
        <v>416</v>
      </c>
      <c r="K2046" s="417" t="s">
        <v>417</v>
      </c>
      <c r="L2046" s="600" t="s">
        <v>418</v>
      </c>
      <c r="M2046" s="601"/>
      <c r="N2046" s="593"/>
      <c r="O2046" s="596"/>
      <c r="P2046" s="597"/>
      <c r="Q2046" s="599"/>
    </row>
    <row r="2047" spans="1:18">
      <c r="A2047">
        <v>2408057</v>
      </c>
      <c r="B2047" s="119" t="s">
        <v>932</v>
      </c>
      <c r="C2047" s="120" t="s">
        <v>933</v>
      </c>
      <c r="D2047" s="121">
        <v>1</v>
      </c>
      <c r="E2047" s="122">
        <v>1</v>
      </c>
      <c r="F2047" s="122">
        <v>0</v>
      </c>
      <c r="G2047" s="123">
        <f>VLOOKUP(B2047,'EQ - COM DES.'!$A$1:$K$538,10,FALSE)</f>
        <v>27.571300000000001</v>
      </c>
      <c r="H2047" s="123">
        <f>VLOOKUP(B2047,'EQ - COM DES.'!$A$1:$K$538,11,FALSE)</f>
        <v>5.7069999999999999</v>
      </c>
      <c r="J2047" s="124">
        <f t="shared" ref="J2047:J2048" si="206">(D2047*E2047*G2047)+(D2047*F2047*H2047)</f>
        <v>27.571300000000001</v>
      </c>
      <c r="K2047" s="702">
        <f>$K$1983*$D$1983</f>
        <v>5.6909999999999998</v>
      </c>
      <c r="L2047" s="492">
        <f>(D2047*E2047)</f>
        <v>1</v>
      </c>
      <c r="M2047" s="492">
        <f>(D2047*F2047)</f>
        <v>0</v>
      </c>
      <c r="N2047" s="496" t="str">
        <f>B2047</f>
        <v>E9753</v>
      </c>
      <c r="O2047" s="493">
        <f>(G2047/$I$2043)</f>
        <v>20.554275788547699</v>
      </c>
      <c r="P2047" s="493">
        <f>(H2047/$I$2043)</f>
        <v>4.2545419303856447</v>
      </c>
      <c r="Q2047" s="491">
        <f t="shared" ref="Q2047:Q2048" si="207">ROUND((K2047*((L2047*O2047)+(M2047*P2047))),2)</f>
        <v>116.97</v>
      </c>
    </row>
    <row r="2048" spans="1:18">
      <c r="A2048">
        <v>2408057</v>
      </c>
      <c r="B2048" s="119" t="s">
        <v>978</v>
      </c>
      <c r="C2048" s="120" t="s">
        <v>979</v>
      </c>
      <c r="D2048" s="121">
        <v>1</v>
      </c>
      <c r="E2048" s="122">
        <v>1</v>
      </c>
      <c r="F2048" s="122">
        <v>0</v>
      </c>
      <c r="G2048" s="123">
        <f>VLOOKUP(B2048,'EQ - COM DES.'!$A$1:$K$538,10,FALSE)</f>
        <v>0.21579999999999999</v>
      </c>
      <c r="H2048" s="123">
        <f>VLOOKUP(B2048,'EQ - COM DES.'!$A$1:$K$538,11,FALSE)</f>
        <v>0.1191</v>
      </c>
      <c r="J2048" s="124">
        <f t="shared" si="206"/>
        <v>0.21579999999999999</v>
      </c>
      <c r="K2048" s="702">
        <f t="shared" ref="K2048:K2070" si="208">$K$1983*$D$1983</f>
        <v>5.6909999999999998</v>
      </c>
      <c r="L2048" s="492">
        <f>(D2048*E2048)</f>
        <v>1</v>
      </c>
      <c r="M2048" s="492">
        <f>(D2048*F2048)</f>
        <v>0</v>
      </c>
      <c r="N2048" s="496" t="str">
        <f>B2048</f>
        <v>E9547</v>
      </c>
      <c r="O2048" s="493">
        <f>(G2048/$I$2043)</f>
        <v>0.16087789531754373</v>
      </c>
      <c r="P2048" s="493">
        <f>(H2048/$I$2043)</f>
        <v>8.87884955158455E-2</v>
      </c>
      <c r="Q2048" s="491">
        <f t="shared" si="207"/>
        <v>0.92</v>
      </c>
    </row>
    <row r="2049" spans="1:17" ht="15.75" thickBot="1">
      <c r="A2049">
        <v>2408057</v>
      </c>
      <c r="B2049" s="125"/>
      <c r="C2049" s="104"/>
      <c r="D2049" s="104"/>
      <c r="E2049" s="104"/>
      <c r="F2049" s="104"/>
      <c r="G2049" s="104"/>
      <c r="H2049" s="105" t="s">
        <v>433</v>
      </c>
      <c r="I2049" s="104"/>
      <c r="J2049" s="126">
        <f>J2047+J2048</f>
        <v>27.787100000000002</v>
      </c>
      <c r="K2049" s="702">
        <f t="shared" si="208"/>
        <v>5.6909999999999998</v>
      </c>
      <c r="L2049" s="492"/>
      <c r="M2049" s="492"/>
      <c r="N2049" s="496"/>
      <c r="O2049" s="493"/>
      <c r="P2049" s="493"/>
      <c r="Q2049" s="491"/>
    </row>
    <row r="2050" spans="1:17" ht="15.75" thickBot="1">
      <c r="A2050">
        <v>2408057</v>
      </c>
      <c r="B2050" s="127" t="s">
        <v>435</v>
      </c>
      <c r="C2050" s="104"/>
      <c r="D2050" s="103" t="s">
        <v>212</v>
      </c>
      <c r="E2050" s="103" t="s">
        <v>436</v>
      </c>
      <c r="F2050" s="104"/>
      <c r="G2050" s="103" t="s">
        <v>407</v>
      </c>
      <c r="H2050" s="607" t="s">
        <v>437</v>
      </c>
      <c r="I2050" s="607"/>
      <c r="J2050" s="605"/>
      <c r="K2050" s="702">
        <f t="shared" si="208"/>
        <v>5.6909999999999998</v>
      </c>
      <c r="L2050" s="492"/>
      <c r="M2050" s="492"/>
      <c r="N2050" s="496"/>
      <c r="O2050" s="493"/>
      <c r="P2050" s="493"/>
      <c r="Q2050" s="491"/>
    </row>
    <row r="2051" spans="1:17">
      <c r="A2051">
        <v>2408057</v>
      </c>
      <c r="B2051" s="119" t="s">
        <v>502</v>
      </c>
      <c r="C2051" s="120" t="s">
        <v>503</v>
      </c>
      <c r="D2051" s="121">
        <v>1</v>
      </c>
      <c r="E2051" s="128" t="s">
        <v>222</v>
      </c>
      <c r="G2051" s="123">
        <f>VLOOKUP(B2051,'MO - COM DES.'!$A$1:$G$106,6,FALSE)</f>
        <v>22.078700000000001</v>
      </c>
      <c r="J2051" s="124">
        <f t="shared" ref="J2051:J2052" si="209">D2051*G2051</f>
        <v>22.078700000000001</v>
      </c>
      <c r="K2051" s="702">
        <f t="shared" si="208"/>
        <v>5.6909999999999998</v>
      </c>
      <c r="L2051" s="492">
        <f t="shared" ref="L2051:L2052" si="210">D2051</f>
        <v>1</v>
      </c>
      <c r="M2051" s="492"/>
      <c r="N2051" s="496" t="str">
        <f t="shared" ref="N2051:N2052" si="211">B2051</f>
        <v>P9801</v>
      </c>
      <c r="O2051" s="493">
        <f>G2051/$I$2043</f>
        <v>16.459568059997466</v>
      </c>
      <c r="P2051" s="493"/>
      <c r="Q2051" s="491">
        <f t="shared" ref="Q2051:Q2052" si="212">ROUND((K2051*((L2051*O2051)+(M2051*P2051))),2)</f>
        <v>93.67</v>
      </c>
    </row>
    <row r="2052" spans="1:17">
      <c r="A2052">
        <v>2408057</v>
      </c>
      <c r="B2052" s="119" t="s">
        <v>918</v>
      </c>
      <c r="C2052" s="120" t="s">
        <v>919</v>
      </c>
      <c r="D2052" s="121">
        <v>1</v>
      </c>
      <c r="E2052" s="128" t="s">
        <v>222</v>
      </c>
      <c r="G2052" s="123">
        <f>VLOOKUP(B2052,'MO - COM DES.'!$A$1:$G$106,6,FALSE)</f>
        <v>36.6751</v>
      </c>
      <c r="J2052" s="124">
        <f t="shared" si="209"/>
        <v>36.6751</v>
      </c>
      <c r="K2052" s="702">
        <f t="shared" si="208"/>
        <v>5.6909999999999998</v>
      </c>
      <c r="L2052" s="492">
        <f t="shared" si="210"/>
        <v>1</v>
      </c>
      <c r="M2052" s="492"/>
      <c r="N2052" s="496" t="str">
        <f t="shared" si="211"/>
        <v>P9825</v>
      </c>
      <c r="O2052" s="493">
        <f>G2052/$I$2043</f>
        <v>27.341116304728676</v>
      </c>
      <c r="P2052" s="493"/>
      <c r="Q2052" s="491">
        <f t="shared" si="212"/>
        <v>155.6</v>
      </c>
    </row>
    <row r="2053" spans="1:17">
      <c r="A2053">
        <v>2408057</v>
      </c>
      <c r="B2053" s="129"/>
      <c r="D2053" s="606" t="s">
        <v>440</v>
      </c>
      <c r="E2053" s="606"/>
      <c r="F2053" s="606"/>
      <c r="G2053" s="606"/>
      <c r="H2053" s="606"/>
      <c r="J2053" s="124">
        <f>J2051+J2052</f>
        <v>58.753799999999998</v>
      </c>
      <c r="K2053" s="702">
        <f t="shared" si="208"/>
        <v>5.6909999999999998</v>
      </c>
      <c r="L2053" s="492"/>
      <c r="M2053" s="492"/>
      <c r="N2053" s="496"/>
      <c r="O2053" s="493"/>
      <c r="P2053" s="493"/>
      <c r="Q2053" s="491"/>
    </row>
    <row r="2054" spans="1:17" ht="15.75" thickBot="1">
      <c r="A2054">
        <v>2408057</v>
      </c>
      <c r="B2054" s="125"/>
      <c r="C2054" s="104"/>
      <c r="D2054" s="607" t="s">
        <v>442</v>
      </c>
      <c r="E2054" s="607"/>
      <c r="F2054" s="607"/>
      <c r="G2054" s="607"/>
      <c r="H2054" s="607"/>
      <c r="I2054" s="104"/>
      <c r="J2054" s="130">
        <f>J2049+J2053</f>
        <v>86.540899999999993</v>
      </c>
      <c r="K2054" s="702">
        <f t="shared" si="208"/>
        <v>5.6909999999999998</v>
      </c>
      <c r="L2054" s="492"/>
      <c r="M2054" s="492"/>
      <c r="N2054" s="496"/>
      <c r="O2054" s="493"/>
      <c r="P2054" s="493"/>
      <c r="Q2054" s="491"/>
    </row>
    <row r="2055" spans="1:17">
      <c r="A2055">
        <v>2408057</v>
      </c>
      <c r="B2055" s="129"/>
      <c r="D2055" s="606" t="s">
        <v>444</v>
      </c>
      <c r="E2055" s="606"/>
      <c r="F2055" s="606"/>
      <c r="G2055" s="606"/>
      <c r="H2055" s="606"/>
      <c r="J2055" s="131">
        <f>J2054/I2043</f>
        <v>64.515838048591377</v>
      </c>
      <c r="K2055" s="702">
        <f t="shared" si="208"/>
        <v>5.6909999999999998</v>
      </c>
      <c r="L2055" s="492"/>
      <c r="M2055" s="492"/>
      <c r="N2055" s="496"/>
      <c r="O2055" s="493"/>
      <c r="P2055" s="493"/>
      <c r="Q2055" s="491"/>
    </row>
    <row r="2056" spans="1:17">
      <c r="A2056">
        <v>2408057</v>
      </c>
      <c r="B2056" s="129"/>
      <c r="H2056" s="132" t="s">
        <v>445</v>
      </c>
      <c r="J2056" s="133" t="s">
        <v>377</v>
      </c>
      <c r="K2056" s="702">
        <f t="shared" si="208"/>
        <v>5.6909999999999998</v>
      </c>
      <c r="L2056" s="492"/>
      <c r="M2056" s="492"/>
      <c r="N2056" s="496"/>
      <c r="O2056" s="493"/>
      <c r="P2056" s="493"/>
      <c r="Q2056" s="491"/>
    </row>
    <row r="2057" spans="1:17" ht="15.75" thickBot="1">
      <c r="A2057">
        <v>2408057</v>
      </c>
      <c r="B2057" s="129"/>
      <c r="H2057" s="105" t="s">
        <v>446</v>
      </c>
      <c r="J2057" s="130" t="s">
        <v>377</v>
      </c>
      <c r="K2057" s="702">
        <f t="shared" si="208"/>
        <v>5.6909999999999998</v>
      </c>
      <c r="L2057" s="492"/>
      <c r="M2057" s="492"/>
      <c r="N2057" s="496"/>
      <c r="O2057" s="493"/>
      <c r="P2057" s="493"/>
      <c r="Q2057" s="491"/>
    </row>
    <row r="2058" spans="1:17" ht="15.75" thickBot="1">
      <c r="A2058">
        <v>2408057</v>
      </c>
      <c r="B2058" s="453" t="s">
        <v>447</v>
      </c>
      <c r="C2058" s="370"/>
      <c r="D2058" s="451" t="s">
        <v>212</v>
      </c>
      <c r="E2058" s="451" t="s">
        <v>436</v>
      </c>
      <c r="F2058" s="370"/>
      <c r="G2058" s="451" t="s">
        <v>448</v>
      </c>
      <c r="H2058" s="608" t="s">
        <v>449</v>
      </c>
      <c r="I2058" s="608"/>
      <c r="J2058" s="609"/>
      <c r="K2058" s="702">
        <f t="shared" si="208"/>
        <v>5.6909999999999998</v>
      </c>
      <c r="L2058" s="492"/>
      <c r="M2058" s="492"/>
      <c r="N2058" s="496"/>
      <c r="O2058" s="493"/>
      <c r="P2058" s="493"/>
      <c r="Q2058" s="491"/>
    </row>
    <row r="2059" spans="1:17">
      <c r="A2059">
        <v>2408057</v>
      </c>
      <c r="B2059" s="119" t="s">
        <v>980</v>
      </c>
      <c r="C2059" s="120" t="s">
        <v>981</v>
      </c>
      <c r="D2059" s="121">
        <v>1</v>
      </c>
      <c r="E2059" s="128" t="s">
        <v>454</v>
      </c>
      <c r="G2059" s="123">
        <f>VLOOKUP(B2059,MATERIAL!$A$1:$D$1678,4,FALSE)</f>
        <v>32.343800000000002</v>
      </c>
      <c r="J2059" s="124">
        <f>D2059*G2059</f>
        <v>32.343800000000002</v>
      </c>
      <c r="K2059" s="702">
        <f t="shared" si="208"/>
        <v>5.6909999999999998</v>
      </c>
      <c r="L2059" s="492">
        <f>D2059</f>
        <v>1</v>
      </c>
      <c r="M2059" s="492"/>
      <c r="N2059" s="496" t="str">
        <f>B2059</f>
        <v>M1397</v>
      </c>
      <c r="O2059" s="493">
        <f>G2059</f>
        <v>32.343800000000002</v>
      </c>
      <c r="P2059" s="493"/>
      <c r="Q2059" s="491">
        <f t="shared" ref="Q2059" si="213">ROUND((K2059*((L2059*O2059)+(M2059*P2059))),2)</f>
        <v>184.07</v>
      </c>
    </row>
    <row r="2060" spans="1:17" ht="15.75" thickBot="1">
      <c r="A2060">
        <v>2408057</v>
      </c>
      <c r="B2060" s="125"/>
      <c r="C2060" s="104"/>
      <c r="D2060" s="607" t="s">
        <v>459</v>
      </c>
      <c r="E2060" s="607"/>
      <c r="F2060" s="607"/>
      <c r="G2060" s="607"/>
      <c r="H2060" s="607"/>
      <c r="I2060" s="104"/>
      <c r="J2060" s="126">
        <f>J2059</f>
        <v>32.343800000000002</v>
      </c>
      <c r="K2060" s="702">
        <f t="shared" si="208"/>
        <v>5.6909999999999998</v>
      </c>
      <c r="L2060" s="492"/>
      <c r="M2060" s="492"/>
      <c r="N2060" s="496"/>
      <c r="O2060" s="493"/>
      <c r="P2060" s="493"/>
      <c r="Q2060" s="491"/>
    </row>
    <row r="2061" spans="1:17" ht="15.75" thickBot="1">
      <c r="A2061">
        <v>2408057</v>
      </c>
      <c r="B2061" s="127" t="s">
        <v>460</v>
      </c>
      <c r="C2061" s="104"/>
      <c r="D2061" s="103" t="s">
        <v>212</v>
      </c>
      <c r="E2061" s="103" t="s">
        <v>436</v>
      </c>
      <c r="F2061" s="104"/>
      <c r="G2061" s="103" t="s">
        <v>449</v>
      </c>
      <c r="H2061" s="607" t="s">
        <v>449</v>
      </c>
      <c r="I2061" s="607"/>
      <c r="J2061" s="605"/>
      <c r="K2061" s="702">
        <f t="shared" si="208"/>
        <v>5.6909999999999998</v>
      </c>
      <c r="L2061" s="492"/>
      <c r="M2061" s="492"/>
      <c r="N2061" s="496"/>
      <c r="O2061" s="493"/>
      <c r="P2061" s="493"/>
      <c r="Q2061" s="491"/>
    </row>
    <row r="2062" spans="1:17" ht="15.75" thickBot="1">
      <c r="A2062">
        <v>2408057</v>
      </c>
      <c r="B2062" s="125"/>
      <c r="C2062" s="104"/>
      <c r="D2062" s="607" t="s">
        <v>461</v>
      </c>
      <c r="E2062" s="607"/>
      <c r="F2062" s="607"/>
      <c r="G2062" s="607"/>
      <c r="H2062" s="607"/>
      <c r="I2062" s="104"/>
      <c r="J2062" s="126"/>
      <c r="K2062" s="702">
        <f t="shared" si="208"/>
        <v>5.6909999999999998</v>
      </c>
      <c r="L2062" s="492"/>
      <c r="M2062" s="492"/>
      <c r="N2062" s="496"/>
      <c r="O2062" s="493"/>
      <c r="P2062" s="493"/>
      <c r="Q2062" s="491"/>
    </row>
    <row r="2063" spans="1:17" ht="15.75" thickBot="1">
      <c r="A2063">
        <v>2408057</v>
      </c>
      <c r="B2063" s="125"/>
      <c r="C2063" s="104"/>
      <c r="D2063" s="104"/>
      <c r="E2063" s="104"/>
      <c r="F2063" s="104"/>
      <c r="G2063" s="104"/>
      <c r="H2063" s="105" t="s">
        <v>462</v>
      </c>
      <c r="I2063" s="104"/>
      <c r="J2063" s="130">
        <f>J2055+J2060</f>
        <v>96.859638048591378</v>
      </c>
      <c r="K2063" s="702">
        <f t="shared" si="208"/>
        <v>5.6909999999999998</v>
      </c>
      <c r="L2063" s="492"/>
      <c r="M2063" s="492"/>
      <c r="N2063" s="496"/>
      <c r="O2063" s="493"/>
      <c r="P2063" s="493"/>
      <c r="Q2063" s="491"/>
    </row>
    <row r="2064" spans="1:17" ht="15.75" thickBot="1">
      <c r="A2064">
        <v>2408057</v>
      </c>
      <c r="B2064" s="127" t="s">
        <v>463</v>
      </c>
      <c r="C2064" s="104"/>
      <c r="D2064" s="103" t="s">
        <v>464</v>
      </c>
      <c r="E2064" s="103" t="s">
        <v>212</v>
      </c>
      <c r="F2064" s="103" t="s">
        <v>436</v>
      </c>
      <c r="G2064" s="104"/>
      <c r="H2064" s="103" t="s">
        <v>449</v>
      </c>
      <c r="I2064" s="607" t="s">
        <v>449</v>
      </c>
      <c r="J2064" s="605"/>
      <c r="K2064" s="702">
        <f t="shared" si="208"/>
        <v>5.6909999999999998</v>
      </c>
      <c r="L2064" s="492"/>
      <c r="M2064" s="492"/>
      <c r="N2064" s="496"/>
      <c r="O2064" s="493"/>
      <c r="P2064" s="493"/>
      <c r="Q2064" s="491"/>
    </row>
    <row r="2065" spans="1:18">
      <c r="A2065">
        <v>2408057</v>
      </c>
      <c r="B2065" s="119" t="s">
        <v>980</v>
      </c>
      <c r="C2065" s="120" t="s">
        <v>982</v>
      </c>
      <c r="D2065" s="128">
        <v>5914655</v>
      </c>
      <c r="E2065" s="121">
        <v>1E-3</v>
      </c>
      <c r="F2065" s="128" t="s">
        <v>466</v>
      </c>
      <c r="H2065" s="235">
        <f>VLOOKUP(D2065,'SICRO 04.25'!$A$1:$D$6492,4,FALSE)</f>
        <v>32.659999999999997</v>
      </c>
      <c r="J2065" s="124">
        <f>E2065*H2065</f>
        <v>3.2659999999999995E-2</v>
      </c>
      <c r="K2065" s="702">
        <f t="shared" si="208"/>
        <v>5.6909999999999998</v>
      </c>
      <c r="L2065" s="492">
        <f>E2065</f>
        <v>1E-3</v>
      </c>
      <c r="M2065" s="492"/>
      <c r="N2065" s="496" t="str">
        <f>B2065</f>
        <v>M1397</v>
      </c>
      <c r="O2065" s="493">
        <f>H2065</f>
        <v>32.659999999999997</v>
      </c>
      <c r="P2065" s="493"/>
      <c r="Q2065" s="491">
        <f t="shared" ref="Q2065" si="214">ROUND((K2065*((L2065*O2065)+(M2065*P2065))),2)</f>
        <v>0.19</v>
      </c>
    </row>
    <row r="2066" spans="1:18" ht="15.75" thickBot="1">
      <c r="A2066">
        <v>2408057</v>
      </c>
      <c r="B2066" s="125"/>
      <c r="C2066" s="104"/>
      <c r="D2066" s="607" t="s">
        <v>468</v>
      </c>
      <c r="E2066" s="607"/>
      <c r="F2066" s="607"/>
      <c r="G2066" s="607"/>
      <c r="H2066" s="607"/>
      <c r="I2066" s="104"/>
      <c r="J2066" s="130">
        <f>J2065</f>
        <v>3.2659999999999995E-2</v>
      </c>
      <c r="K2066" s="702">
        <f t="shared" si="208"/>
        <v>5.6909999999999998</v>
      </c>
      <c r="L2066" s="492"/>
      <c r="M2066" s="492"/>
      <c r="N2066" s="496"/>
      <c r="O2066" s="493"/>
      <c r="P2066" s="493"/>
      <c r="Q2066" s="491"/>
    </row>
    <row r="2067" spans="1:18" ht="15.75" thickBot="1">
      <c r="A2067">
        <v>2408057</v>
      </c>
      <c r="B2067" s="602" t="s">
        <v>469</v>
      </c>
      <c r="C2067" s="603"/>
      <c r="D2067" s="604" t="s">
        <v>212</v>
      </c>
      <c r="E2067" s="604" t="s">
        <v>436</v>
      </c>
      <c r="F2067" s="604" t="s">
        <v>470</v>
      </c>
      <c r="G2067" s="604"/>
      <c r="H2067" s="604"/>
      <c r="J2067" s="605" t="s">
        <v>449</v>
      </c>
      <c r="K2067" s="702">
        <f t="shared" si="208"/>
        <v>5.6909999999999998</v>
      </c>
      <c r="L2067" s="492"/>
      <c r="M2067" s="492"/>
      <c r="N2067" s="496"/>
      <c r="O2067" s="493"/>
      <c r="P2067" s="493"/>
      <c r="Q2067" s="491"/>
    </row>
    <row r="2068" spans="1:18" ht="15.75" thickBot="1">
      <c r="A2068">
        <v>2408057</v>
      </c>
      <c r="B2068" s="602"/>
      <c r="C2068" s="603"/>
      <c r="D2068" s="604"/>
      <c r="E2068" s="604"/>
      <c r="F2068" s="103" t="s">
        <v>471</v>
      </c>
      <c r="G2068" s="103" t="s">
        <v>472</v>
      </c>
      <c r="H2068" s="103" t="s">
        <v>473</v>
      </c>
      <c r="I2068" s="104"/>
      <c r="J2068" s="605"/>
      <c r="K2068" s="702">
        <f t="shared" si="208"/>
        <v>5.6909999999999998</v>
      </c>
      <c r="L2068" s="492"/>
      <c r="M2068" s="492"/>
      <c r="N2068" s="496"/>
      <c r="O2068" s="493"/>
      <c r="P2068" s="493"/>
      <c r="Q2068" s="491"/>
    </row>
    <row r="2069" spans="1:18">
      <c r="A2069">
        <v>2408057</v>
      </c>
      <c r="B2069" s="119" t="s">
        <v>980</v>
      </c>
      <c r="C2069" s="120" t="s">
        <v>982</v>
      </c>
      <c r="D2069" s="121">
        <v>1E-3</v>
      </c>
      <c r="E2069" s="128" t="s">
        <v>228</v>
      </c>
      <c r="F2069" s="128" t="s">
        <v>477</v>
      </c>
      <c r="G2069" s="128" t="s">
        <v>478</v>
      </c>
      <c r="H2069" s="128" t="s">
        <v>479</v>
      </c>
      <c r="J2069" s="111"/>
      <c r="K2069" s="702">
        <f t="shared" si="208"/>
        <v>5.6909999999999998</v>
      </c>
      <c r="L2069" s="492"/>
      <c r="M2069" s="492"/>
      <c r="N2069" s="496"/>
      <c r="O2069" s="493"/>
      <c r="P2069" s="493"/>
      <c r="Q2069" s="491"/>
    </row>
    <row r="2070" spans="1:18">
      <c r="A2070">
        <v>2408057</v>
      </c>
      <c r="B2070" s="129"/>
      <c r="D2070" s="606" t="s">
        <v>480</v>
      </c>
      <c r="E2070" s="606"/>
      <c r="F2070" s="606"/>
      <c r="G2070" s="606"/>
      <c r="H2070" s="606"/>
      <c r="J2070" s="111"/>
      <c r="K2070" s="702">
        <f t="shared" si="208"/>
        <v>5.6909999999999998</v>
      </c>
      <c r="L2070" s="492"/>
      <c r="M2070" s="492"/>
      <c r="N2070" s="496"/>
      <c r="O2070" s="493"/>
      <c r="P2070" s="493"/>
      <c r="Q2070" s="491"/>
    </row>
    <row r="2071" spans="1:18" ht="15.75" thickBot="1">
      <c r="A2071">
        <v>2408057</v>
      </c>
      <c r="B2071" s="125"/>
      <c r="C2071" s="104"/>
      <c r="D2071" s="104"/>
      <c r="E2071" s="104"/>
      <c r="F2071" s="607" t="s">
        <v>481</v>
      </c>
      <c r="G2071" s="607"/>
      <c r="H2071" s="607"/>
      <c r="I2071" s="104"/>
      <c r="J2071" s="134">
        <f>J2063+J2066</f>
        <v>96.892298048591385</v>
      </c>
      <c r="R2071" s="445">
        <f>ROUND((SUM(Q2047:Q2067)/K2047),2)</f>
        <v>96.89</v>
      </c>
    </row>
    <row r="2072" spans="1:18" ht="15.75" thickBot="1">
      <c r="A2072" s="457"/>
      <c r="B2072" s="457"/>
      <c r="C2072" s="457"/>
      <c r="D2072" s="457"/>
      <c r="E2072" s="457"/>
      <c r="F2072" s="457"/>
      <c r="G2072" s="457"/>
      <c r="H2072" s="457"/>
      <c r="I2072" s="457"/>
      <c r="J2072" s="457"/>
      <c r="R2072" s="101">
        <f>R2071*K2047</f>
        <v>551.40098999999998</v>
      </c>
    </row>
    <row r="2073" spans="1:18" ht="23.25" thickBot="1">
      <c r="B2073" s="106" t="s">
        <v>395</v>
      </c>
      <c r="C2073" s="107"/>
      <c r="D2073" s="107"/>
      <c r="E2073" s="107"/>
      <c r="F2073" s="107"/>
      <c r="G2073" s="107"/>
      <c r="H2073" s="107"/>
      <c r="I2073" s="107"/>
      <c r="J2073" s="108" t="s">
        <v>396</v>
      </c>
    </row>
    <row r="2074" spans="1:18" ht="18.75" thickTop="1">
      <c r="B2074" s="109" t="s">
        <v>397</v>
      </c>
      <c r="E2074" s="110" t="s">
        <v>398</v>
      </c>
      <c r="H2074" s="455" t="s">
        <v>983</v>
      </c>
      <c r="I2074" s="456">
        <v>5.8399999999999997E-3</v>
      </c>
      <c r="J2074" s="111"/>
    </row>
    <row r="2075" spans="1:18" ht="15.75">
      <c r="B2075" s="112" t="s">
        <v>400</v>
      </c>
      <c r="E2075" s="452" t="s">
        <v>914</v>
      </c>
      <c r="H2075" s="113" t="s">
        <v>401</v>
      </c>
      <c r="I2075" s="139">
        <v>66.400000000000006</v>
      </c>
      <c r="J2075" s="115" t="s">
        <v>351</v>
      </c>
    </row>
    <row r="2076" spans="1:18" ht="16.5" thickBot="1">
      <c r="B2076" s="116" t="s">
        <v>645</v>
      </c>
      <c r="C2076" s="610" t="s">
        <v>642</v>
      </c>
      <c r="D2076" s="610"/>
      <c r="E2076" s="610"/>
      <c r="F2076" s="610"/>
      <c r="G2076" s="610"/>
      <c r="H2076" s="610"/>
      <c r="I2076" s="611" t="s">
        <v>404</v>
      </c>
      <c r="J2076" s="612"/>
    </row>
    <row r="2077" spans="1:18" ht="15.75" thickBot="1">
      <c r="B2077" s="602" t="s">
        <v>405</v>
      </c>
      <c r="C2077" s="603"/>
      <c r="D2077" s="604" t="s">
        <v>212</v>
      </c>
      <c r="E2077" s="604" t="s">
        <v>406</v>
      </c>
      <c r="F2077" s="604"/>
      <c r="G2077" s="604" t="s">
        <v>407</v>
      </c>
      <c r="H2077" s="604"/>
      <c r="J2077" s="117" t="s">
        <v>408</v>
      </c>
      <c r="K2077" s="590" t="s">
        <v>276</v>
      </c>
      <c r="L2077" s="590"/>
      <c r="M2077" s="591"/>
      <c r="N2077" s="592" t="s">
        <v>409</v>
      </c>
      <c r="O2077" s="594" t="s">
        <v>410</v>
      </c>
      <c r="P2077" s="595"/>
      <c r="Q2077" s="598" t="s">
        <v>411</v>
      </c>
    </row>
    <row r="2078" spans="1:18" ht="15.75" thickBot="1">
      <c r="B2078" s="602"/>
      <c r="C2078" s="603"/>
      <c r="D2078" s="604"/>
      <c r="E2078" s="103" t="s">
        <v>412</v>
      </c>
      <c r="F2078" s="103" t="s">
        <v>413</v>
      </c>
      <c r="G2078" s="103" t="s">
        <v>414</v>
      </c>
      <c r="H2078" s="103" t="s">
        <v>415</v>
      </c>
      <c r="I2078" s="104"/>
      <c r="J2078" s="118" t="s">
        <v>416</v>
      </c>
      <c r="K2078" s="417" t="s">
        <v>417</v>
      </c>
      <c r="L2078" s="600" t="s">
        <v>418</v>
      </c>
      <c r="M2078" s="601"/>
      <c r="N2078" s="593"/>
      <c r="O2078" s="596"/>
      <c r="P2078" s="597"/>
      <c r="Q2078" s="599"/>
    </row>
    <row r="2079" spans="1:18">
      <c r="B2079" s="119" t="s">
        <v>856</v>
      </c>
      <c r="C2079" s="120" t="s">
        <v>857</v>
      </c>
      <c r="D2079" s="121">
        <v>1</v>
      </c>
      <c r="E2079" s="122">
        <v>0.46</v>
      </c>
      <c r="F2079" s="122">
        <v>0.54</v>
      </c>
      <c r="G2079" s="123">
        <f>VLOOKUP(B2079,'EQ - COM DES.'!$A$1:$K$538,10,FALSE)</f>
        <v>355.65890000000002</v>
      </c>
      <c r="H2079" s="123">
        <f>VLOOKUP(B2079,'EQ - COM DES.'!$A$1:$K$538,11,FALSE)</f>
        <v>147.3203</v>
      </c>
      <c r="J2079" s="124">
        <f t="shared" ref="J2079:J2081" si="215">(D2079*E2079*G2079)+(D2079*F2079*H2079)</f>
        <v>243.15605600000004</v>
      </c>
      <c r="K2079" s="702">
        <f>$K$616*$D$616</f>
        <v>441.075158945</v>
      </c>
      <c r="L2079" s="492">
        <f>(D2079*E2079)</f>
        <v>0.46</v>
      </c>
      <c r="M2079" s="492">
        <f>(D2079*F2079)</f>
        <v>0.54</v>
      </c>
      <c r="N2079" s="496" t="str">
        <f>B2079</f>
        <v>E9117</v>
      </c>
      <c r="O2079" s="493">
        <f>(G2079/$I$2075)</f>
        <v>5.3563087349397591</v>
      </c>
      <c r="P2079" s="493">
        <f>(H2079/$I$2075)</f>
        <v>2.2186792168674696</v>
      </c>
      <c r="Q2079" s="491">
        <f t="shared" ref="Q2079:Q2099" si="216">ROUND((K2079*((L2079*O2079)+(M2079*P2079))),2)</f>
        <v>1615.21</v>
      </c>
      <c r="R2079" s="430"/>
    </row>
    <row r="2080" spans="1:18">
      <c r="B2080" s="119" t="s">
        <v>984</v>
      </c>
      <c r="C2080" s="120" t="s">
        <v>985</v>
      </c>
      <c r="D2080" s="121">
        <v>1</v>
      </c>
      <c r="E2080" s="122">
        <v>1</v>
      </c>
      <c r="F2080" s="122">
        <v>0</v>
      </c>
      <c r="G2080" s="123">
        <f>VLOOKUP(B2080,'EQ - COM DES.'!$A$1:$K$538,10,FALSE)</f>
        <v>1043.2420999999999</v>
      </c>
      <c r="H2080" s="123">
        <f>VLOOKUP(B2080,'EQ - COM DES.'!$A$1:$K$538,11,FALSE)</f>
        <v>677.23900000000003</v>
      </c>
      <c r="J2080" s="124">
        <f t="shared" si="215"/>
        <v>1043.2420999999999</v>
      </c>
      <c r="K2080" s="702">
        <f t="shared" ref="K2080:K2105" si="217">$K$616*$D$616</f>
        <v>441.075158945</v>
      </c>
      <c r="L2080" s="492">
        <f t="shared" ref="L2080:L2081" si="218">(D2080*E2080)</f>
        <v>1</v>
      </c>
      <c r="M2080" s="492">
        <f t="shared" ref="M2080:M2081" si="219">(D2080*F2080)</f>
        <v>0</v>
      </c>
      <c r="N2080" s="496" t="str">
        <f t="shared" ref="N2080:N2099" si="220">B2080</f>
        <v>E9611</v>
      </c>
      <c r="O2080" s="493">
        <f t="shared" ref="O2080:P2084" si="221">(G2080/$I$2075)</f>
        <v>15.711477409638553</v>
      </c>
      <c r="P2080" s="493">
        <f t="shared" si="221"/>
        <v>10.199382530120481</v>
      </c>
      <c r="Q2080" s="491">
        <f t="shared" si="216"/>
        <v>6929.94</v>
      </c>
      <c r="R2080" s="430"/>
    </row>
    <row r="2081" spans="2:18">
      <c r="B2081" s="119" t="s">
        <v>986</v>
      </c>
      <c r="C2081" s="120" t="s">
        <v>987</v>
      </c>
      <c r="D2081" s="121">
        <v>1</v>
      </c>
      <c r="E2081" s="122">
        <v>1</v>
      </c>
      <c r="F2081" s="122">
        <v>0</v>
      </c>
      <c r="G2081" s="123">
        <f>VLOOKUP(B2081,'EQ - COM DES.'!$A$1:$K$538,10,FALSE)</f>
        <v>520.87199999999996</v>
      </c>
      <c r="H2081" s="123">
        <f>VLOOKUP(B2081,'EQ - COM DES.'!$A$1:$K$538,11,FALSE)</f>
        <v>29.040700000000001</v>
      </c>
      <c r="J2081" s="124">
        <f t="shared" si="215"/>
        <v>520.87199999999996</v>
      </c>
      <c r="K2081" s="702">
        <f t="shared" si="217"/>
        <v>441.075158945</v>
      </c>
      <c r="L2081" s="492">
        <f t="shared" si="218"/>
        <v>1</v>
      </c>
      <c r="M2081" s="492">
        <f t="shared" si="219"/>
        <v>0</v>
      </c>
      <c r="N2081" s="496" t="str">
        <f t="shared" si="220"/>
        <v>E9765</v>
      </c>
      <c r="O2081" s="493">
        <f t="shared" si="221"/>
        <v>7.8444578313252995</v>
      </c>
      <c r="P2081" s="493">
        <f t="shared" si="221"/>
        <v>0.43735993975903614</v>
      </c>
      <c r="Q2081" s="491">
        <f t="shared" si="216"/>
        <v>3460</v>
      </c>
      <c r="R2081" s="430"/>
    </row>
    <row r="2082" spans="2:18" ht="15.75" thickBot="1">
      <c r="B2082" s="125"/>
      <c r="C2082" s="104"/>
      <c r="D2082" s="104"/>
      <c r="E2082" s="104"/>
      <c r="F2082" s="104"/>
      <c r="G2082" s="104"/>
      <c r="H2082" s="105" t="s">
        <v>433</v>
      </c>
      <c r="I2082" s="104"/>
      <c r="J2082" s="126">
        <f>SUM(J2079:J2081)</f>
        <v>1807.270156</v>
      </c>
      <c r="K2082" s="702">
        <f t="shared" si="217"/>
        <v>441.075158945</v>
      </c>
      <c r="L2082" s="492"/>
      <c r="M2082" s="492"/>
      <c r="N2082" s="496"/>
      <c r="O2082" s="493"/>
      <c r="P2082" s="493"/>
      <c r="Q2082" s="491"/>
      <c r="R2082" s="430"/>
    </row>
    <row r="2083" spans="2:18" ht="15.75" thickBot="1">
      <c r="B2083" s="127" t="s">
        <v>435</v>
      </c>
      <c r="C2083" s="104"/>
      <c r="D2083" s="103" t="s">
        <v>212</v>
      </c>
      <c r="E2083" s="103" t="s">
        <v>436</v>
      </c>
      <c r="F2083" s="104"/>
      <c r="G2083" s="103" t="s">
        <v>407</v>
      </c>
      <c r="H2083" s="607" t="s">
        <v>437</v>
      </c>
      <c r="I2083" s="607"/>
      <c r="J2083" s="605"/>
      <c r="K2083" s="702">
        <f t="shared" si="217"/>
        <v>441.075158945</v>
      </c>
      <c r="L2083" s="492"/>
      <c r="M2083" s="492"/>
      <c r="N2083" s="496"/>
      <c r="O2083" s="493"/>
      <c r="P2083" s="493"/>
      <c r="Q2083" s="491"/>
      <c r="R2083" s="430"/>
    </row>
    <row r="2084" spans="2:18">
      <c r="B2084" s="119" t="s">
        <v>438</v>
      </c>
      <c r="C2084" s="120" t="s">
        <v>439</v>
      </c>
      <c r="D2084" s="121">
        <v>8</v>
      </c>
      <c r="E2084" s="128" t="s">
        <v>222</v>
      </c>
      <c r="G2084" s="123">
        <f>VLOOKUP(B2084,'MO - COM DES.'!$A$1:$G$106,6,FALSE)</f>
        <v>20.818100000000001</v>
      </c>
      <c r="J2084" s="124">
        <f t="shared" ref="J2084" si="222">D2084*G2084</f>
        <v>166.54480000000001</v>
      </c>
      <c r="K2084" s="702">
        <f t="shared" si="217"/>
        <v>441.075158945</v>
      </c>
      <c r="L2084" s="492">
        <f>D2084</f>
        <v>8</v>
      </c>
      <c r="M2084" s="492"/>
      <c r="N2084" s="496" t="str">
        <f t="shared" si="220"/>
        <v>P9824</v>
      </c>
      <c r="O2084" s="493">
        <f t="shared" si="221"/>
        <v>0.31352560240963856</v>
      </c>
      <c r="P2084" s="493"/>
      <c r="Q2084" s="491">
        <f t="shared" si="216"/>
        <v>1106.31</v>
      </c>
      <c r="R2084" s="430"/>
    </row>
    <row r="2085" spans="2:18">
      <c r="B2085" s="129"/>
      <c r="D2085" s="606" t="s">
        <v>440</v>
      </c>
      <c r="E2085" s="606"/>
      <c r="F2085" s="606"/>
      <c r="G2085" s="606"/>
      <c r="H2085" s="606"/>
      <c r="J2085" s="124">
        <f>J2084</f>
        <v>166.54480000000001</v>
      </c>
      <c r="K2085" s="702">
        <f t="shared" si="217"/>
        <v>441.075158945</v>
      </c>
      <c r="L2085" s="492"/>
      <c r="M2085" s="492"/>
      <c r="N2085" s="496"/>
      <c r="O2085" s="493"/>
      <c r="P2085" s="493"/>
      <c r="Q2085" s="491"/>
      <c r="R2085" s="430"/>
    </row>
    <row r="2086" spans="2:18" ht="15.75" thickBot="1">
      <c r="B2086" s="125"/>
      <c r="C2086" s="104"/>
      <c r="D2086" s="607" t="s">
        <v>442</v>
      </c>
      <c r="E2086" s="607"/>
      <c r="F2086" s="607"/>
      <c r="G2086" s="607"/>
      <c r="H2086" s="607"/>
      <c r="I2086" s="104"/>
      <c r="J2086" s="130">
        <f>J2082+J2085</f>
        <v>1973.8149560000002</v>
      </c>
      <c r="K2086" s="702">
        <f t="shared" si="217"/>
        <v>441.075158945</v>
      </c>
      <c r="L2086" s="492"/>
      <c r="M2086" s="492"/>
      <c r="N2086" s="496"/>
      <c r="O2086" s="493"/>
      <c r="P2086" s="493"/>
      <c r="Q2086" s="491"/>
      <c r="R2086" s="430"/>
    </row>
    <row r="2087" spans="2:18">
      <c r="B2087" s="129"/>
      <c r="D2087" s="606" t="s">
        <v>444</v>
      </c>
      <c r="E2087" s="606"/>
      <c r="F2087" s="606"/>
      <c r="G2087" s="606"/>
      <c r="H2087" s="606"/>
      <c r="J2087" s="131">
        <f>J2086/I2075</f>
        <v>29.726128855421688</v>
      </c>
      <c r="K2087" s="702">
        <f t="shared" si="217"/>
        <v>441.075158945</v>
      </c>
      <c r="L2087" s="492"/>
      <c r="M2087" s="492"/>
      <c r="N2087" s="496"/>
      <c r="O2087" s="493"/>
      <c r="P2087" s="493"/>
      <c r="Q2087" s="491"/>
      <c r="R2087" s="430"/>
    </row>
    <row r="2088" spans="2:18">
      <c r="B2088" s="129"/>
      <c r="H2088" s="132" t="s">
        <v>445</v>
      </c>
      <c r="J2088" s="133">
        <v>0.16769999999999999</v>
      </c>
      <c r="K2088" s="702">
        <f t="shared" si="217"/>
        <v>441.075158945</v>
      </c>
      <c r="L2088" s="492"/>
      <c r="M2088" s="492"/>
      <c r="N2088" s="496"/>
      <c r="O2088" s="493"/>
      <c r="P2088" s="493"/>
      <c r="Q2088" s="491"/>
      <c r="R2088" s="430"/>
    </row>
    <row r="2089" spans="2:18" ht="15.75" thickBot="1">
      <c r="B2089" s="129"/>
      <c r="H2089" s="105" t="s">
        <v>446</v>
      </c>
      <c r="J2089" s="130" t="s">
        <v>377</v>
      </c>
      <c r="K2089" s="702">
        <f t="shared" si="217"/>
        <v>441.075158945</v>
      </c>
      <c r="L2089" s="492"/>
      <c r="M2089" s="492"/>
      <c r="N2089" s="496"/>
      <c r="O2089" s="493"/>
      <c r="P2089" s="493"/>
      <c r="Q2089" s="491"/>
      <c r="R2089" s="430"/>
    </row>
    <row r="2090" spans="2:18" ht="15.75" thickBot="1">
      <c r="B2090" s="453" t="s">
        <v>447</v>
      </c>
      <c r="C2090" s="370"/>
      <c r="D2090" s="451" t="s">
        <v>212</v>
      </c>
      <c r="E2090" s="451" t="s">
        <v>436</v>
      </c>
      <c r="F2090" s="370"/>
      <c r="G2090" s="451" t="s">
        <v>448</v>
      </c>
      <c r="H2090" s="608" t="s">
        <v>449</v>
      </c>
      <c r="I2090" s="608"/>
      <c r="J2090" s="609"/>
      <c r="K2090" s="702">
        <f t="shared" si="217"/>
        <v>441.075158945</v>
      </c>
      <c r="L2090" s="492"/>
      <c r="M2090" s="492"/>
      <c r="N2090" s="496"/>
      <c r="O2090" s="493"/>
      <c r="P2090" s="493"/>
      <c r="Q2090" s="491"/>
      <c r="R2090" s="430"/>
    </row>
    <row r="2091" spans="2:18">
      <c r="B2091" s="119" t="s">
        <v>988</v>
      </c>
      <c r="C2091" s="120" t="s">
        <v>989</v>
      </c>
      <c r="D2091" s="121">
        <v>2.0000000000000002E-5</v>
      </c>
      <c r="E2091" s="128" t="s">
        <v>335</v>
      </c>
      <c r="G2091" s="123">
        <f>VLOOKUP(B2091,MATERIAL!$A$1:$D$1678,4,FALSE)</f>
        <v>1866.5353</v>
      </c>
      <c r="J2091" s="124">
        <f t="shared" ref="J2091:J2096" si="223">D2091*G2091</f>
        <v>3.7330706000000005E-2</v>
      </c>
      <c r="K2091" s="702">
        <f t="shared" si="217"/>
        <v>441.075158945</v>
      </c>
      <c r="L2091" s="492">
        <f>D2091</f>
        <v>2.0000000000000002E-5</v>
      </c>
      <c r="M2091" s="492"/>
      <c r="N2091" s="496" t="str">
        <f t="shared" si="220"/>
        <v>M2115</v>
      </c>
      <c r="O2091" s="493">
        <f>(G2091)</f>
        <v>1866.5353</v>
      </c>
      <c r="P2091" s="493"/>
      <c r="Q2091" s="491">
        <f t="shared" si="216"/>
        <v>16.47</v>
      </c>
      <c r="R2091" s="430"/>
    </row>
    <row r="2092" spans="2:18">
      <c r="B2092" s="119" t="s">
        <v>990</v>
      </c>
      <c r="C2092" s="120" t="s">
        <v>991</v>
      </c>
      <c r="D2092" s="121">
        <v>1.0000000000000001E-5</v>
      </c>
      <c r="E2092" s="128" t="s">
        <v>335</v>
      </c>
      <c r="G2092" s="123">
        <f>VLOOKUP(B2092,MATERIAL!$A$1:$D$1678,4,FALSE)</f>
        <v>2393.3908000000001</v>
      </c>
      <c r="J2092" s="124">
        <f t="shared" si="223"/>
        <v>2.3933908000000004E-2</v>
      </c>
      <c r="K2092" s="702">
        <f t="shared" si="217"/>
        <v>441.075158945</v>
      </c>
      <c r="L2092" s="492">
        <f t="shared" ref="L2092:L2099" si="224">D2092</f>
        <v>1.0000000000000001E-5</v>
      </c>
      <c r="M2092" s="492"/>
      <c r="N2092" s="496" t="str">
        <f t="shared" si="220"/>
        <v>M2114</v>
      </c>
      <c r="O2092" s="493">
        <f t="shared" ref="O2092:O2099" si="225">(G2092)</f>
        <v>2393.3908000000001</v>
      </c>
      <c r="P2092" s="493"/>
      <c r="Q2092" s="491">
        <f t="shared" si="216"/>
        <v>10.56</v>
      </c>
      <c r="R2092" s="430"/>
    </row>
    <row r="2093" spans="2:18">
      <c r="B2093" s="119" t="s">
        <v>992</v>
      </c>
      <c r="C2093" s="120" t="s">
        <v>993</v>
      </c>
      <c r="D2093" s="121">
        <v>6.0000000000000002E-5</v>
      </c>
      <c r="E2093" s="128" t="s">
        <v>335</v>
      </c>
      <c r="G2093" s="123">
        <f>VLOOKUP(B2093,MATERIAL!$A$1:$D$1678,4,FALSE)</f>
        <v>30158.023700000002</v>
      </c>
      <c r="J2093" s="124">
        <f t="shared" si="223"/>
        <v>1.8094814220000002</v>
      </c>
      <c r="K2093" s="702">
        <f t="shared" si="217"/>
        <v>441.075158945</v>
      </c>
      <c r="L2093" s="492">
        <f t="shared" si="224"/>
        <v>6.0000000000000002E-5</v>
      </c>
      <c r="M2093" s="492"/>
      <c r="N2093" s="496" t="str">
        <f t="shared" si="220"/>
        <v>M2111</v>
      </c>
      <c r="O2093" s="493">
        <f t="shared" si="225"/>
        <v>30158.023700000002</v>
      </c>
      <c r="P2093" s="493"/>
      <c r="Q2093" s="491">
        <f t="shared" si="216"/>
        <v>798.12</v>
      </c>
      <c r="R2093" s="430"/>
    </row>
    <row r="2094" spans="2:18">
      <c r="B2094" s="119" t="s">
        <v>994</v>
      </c>
      <c r="C2094" s="120" t="s">
        <v>995</v>
      </c>
      <c r="D2094" s="121">
        <v>4.0000000000000003E-5</v>
      </c>
      <c r="E2094" s="128" t="s">
        <v>335</v>
      </c>
      <c r="G2094" s="123">
        <f>VLOOKUP(B2094,MATERIAL!$A$1:$D$1678,4,FALSE)</f>
        <v>22751.847600000001</v>
      </c>
      <c r="J2094" s="124">
        <f t="shared" si="223"/>
        <v>0.9100739040000001</v>
      </c>
      <c r="K2094" s="702">
        <f t="shared" si="217"/>
        <v>441.075158945</v>
      </c>
      <c r="L2094" s="492">
        <f t="shared" si="224"/>
        <v>4.0000000000000003E-5</v>
      </c>
      <c r="M2094" s="492"/>
      <c r="N2094" s="496" t="str">
        <f t="shared" si="220"/>
        <v>M2110</v>
      </c>
      <c r="O2094" s="493">
        <f t="shared" si="225"/>
        <v>22751.847600000001</v>
      </c>
      <c r="P2094" s="493"/>
      <c r="Q2094" s="491">
        <f t="shared" si="216"/>
        <v>401.41</v>
      </c>
      <c r="R2094" s="430"/>
    </row>
    <row r="2095" spans="2:18">
      <c r="B2095" s="119" t="s">
        <v>996</v>
      </c>
      <c r="C2095" s="120" t="s">
        <v>997</v>
      </c>
      <c r="D2095" s="121">
        <v>3.0000000000000001E-5</v>
      </c>
      <c r="E2095" s="128" t="s">
        <v>335</v>
      </c>
      <c r="G2095" s="123">
        <f>VLOOKUP(B2095,MATERIAL!$A$1:$D$1678,4,FALSE)</f>
        <v>20963.292000000001</v>
      </c>
      <c r="J2095" s="124">
        <f t="shared" si="223"/>
        <v>0.62889876</v>
      </c>
      <c r="K2095" s="702">
        <f t="shared" si="217"/>
        <v>441.075158945</v>
      </c>
      <c r="L2095" s="492">
        <f t="shared" si="224"/>
        <v>3.0000000000000001E-5</v>
      </c>
      <c r="M2095" s="492"/>
      <c r="N2095" s="496" t="str">
        <f t="shared" si="220"/>
        <v>M2112</v>
      </c>
      <c r="O2095" s="493">
        <f t="shared" si="225"/>
        <v>20963.292000000001</v>
      </c>
      <c r="P2095" s="493"/>
      <c r="Q2095" s="491">
        <f t="shared" si="216"/>
        <v>277.39</v>
      </c>
      <c r="R2095" s="430"/>
    </row>
    <row r="2096" spans="2:18">
      <c r="B2096" s="119" t="s">
        <v>998</v>
      </c>
      <c r="C2096" s="120" t="s">
        <v>999</v>
      </c>
      <c r="D2096" s="121">
        <v>4.0000000000000003E-5</v>
      </c>
      <c r="E2096" s="128" t="s">
        <v>335</v>
      </c>
      <c r="G2096" s="123">
        <f>VLOOKUP(B2096,MATERIAL!$A$1:$D$1678,4,FALSE)</f>
        <v>22714.762900000002</v>
      </c>
      <c r="J2096" s="124">
        <f t="shared" si="223"/>
        <v>0.90859051600000018</v>
      </c>
      <c r="K2096" s="702">
        <f t="shared" si="217"/>
        <v>441.075158945</v>
      </c>
      <c r="L2096" s="492">
        <f t="shared" si="224"/>
        <v>4.0000000000000003E-5</v>
      </c>
      <c r="M2096" s="492"/>
      <c r="N2096" s="496" t="str">
        <f t="shared" si="220"/>
        <v>M2113</v>
      </c>
      <c r="O2096" s="493">
        <f t="shared" si="225"/>
        <v>22714.762900000002</v>
      </c>
      <c r="P2096" s="493"/>
      <c r="Q2096" s="491">
        <f t="shared" si="216"/>
        <v>400.76</v>
      </c>
      <c r="R2096" s="430"/>
    </row>
    <row r="2097" spans="1:18" ht="15.75" thickBot="1">
      <c r="B2097" s="125"/>
      <c r="C2097" s="104"/>
      <c r="D2097" s="607" t="s">
        <v>459</v>
      </c>
      <c r="E2097" s="607"/>
      <c r="F2097" s="607"/>
      <c r="G2097" s="607"/>
      <c r="H2097" s="607"/>
      <c r="I2097" s="104"/>
      <c r="J2097" s="126">
        <f>SUM(J2091:J2096)</f>
        <v>4.3183092160000003</v>
      </c>
      <c r="K2097" s="702">
        <f t="shared" si="217"/>
        <v>441.075158945</v>
      </c>
      <c r="L2097" s="492"/>
      <c r="M2097" s="492"/>
      <c r="N2097" s="496"/>
      <c r="O2097" s="493"/>
      <c r="P2097" s="493"/>
      <c r="Q2097" s="491"/>
      <c r="R2097" s="430"/>
    </row>
    <row r="2098" spans="1:18" ht="15.75" thickBot="1">
      <c r="B2098" s="127" t="s">
        <v>460</v>
      </c>
      <c r="C2098" s="104"/>
      <c r="D2098" s="103" t="s">
        <v>212</v>
      </c>
      <c r="E2098" s="103" t="s">
        <v>436</v>
      </c>
      <c r="F2098" s="104"/>
      <c r="G2098" s="103" t="s">
        <v>449</v>
      </c>
      <c r="H2098" s="607" t="s">
        <v>449</v>
      </c>
      <c r="I2098" s="607"/>
      <c r="J2098" s="605"/>
      <c r="K2098" s="702">
        <f t="shared" si="217"/>
        <v>441.075158945</v>
      </c>
      <c r="L2098" s="492"/>
      <c r="M2098" s="492"/>
      <c r="N2098" s="496"/>
      <c r="O2098" s="493"/>
      <c r="P2098" s="493"/>
      <c r="Q2098" s="491"/>
      <c r="R2098" s="430"/>
    </row>
    <row r="2099" spans="1:18">
      <c r="B2099" s="119" t="s">
        <v>1000</v>
      </c>
      <c r="C2099" s="120" t="s">
        <v>1001</v>
      </c>
      <c r="D2099" s="121">
        <v>0.56999999999999995</v>
      </c>
      <c r="E2099" s="128" t="s">
        <v>351</v>
      </c>
      <c r="G2099" s="123">
        <v>36.82</v>
      </c>
      <c r="J2099" s="124">
        <f>D2099*G2099</f>
        <v>20.987399999999997</v>
      </c>
      <c r="K2099" s="702">
        <f t="shared" si="217"/>
        <v>441.075158945</v>
      </c>
      <c r="L2099" s="492">
        <f t="shared" si="224"/>
        <v>0.56999999999999995</v>
      </c>
      <c r="M2099" s="492"/>
      <c r="N2099" s="496" t="str">
        <f t="shared" si="220"/>
        <v>4816010</v>
      </c>
      <c r="O2099" s="493">
        <f t="shared" si="225"/>
        <v>36.82</v>
      </c>
      <c r="P2099" s="493"/>
      <c r="Q2099" s="491">
        <f t="shared" si="216"/>
        <v>9257.02</v>
      </c>
      <c r="R2099" s="430"/>
    </row>
    <row r="2100" spans="1:18" ht="15.75" thickBot="1">
      <c r="B2100" s="125"/>
      <c r="C2100" s="104"/>
      <c r="D2100" s="607" t="s">
        <v>461</v>
      </c>
      <c r="E2100" s="607"/>
      <c r="F2100" s="607"/>
      <c r="G2100" s="607"/>
      <c r="H2100" s="607"/>
      <c r="I2100" s="104"/>
      <c r="J2100" s="126">
        <f>J2099</f>
        <v>20.987399999999997</v>
      </c>
      <c r="K2100" s="702">
        <f t="shared" si="217"/>
        <v>441.075158945</v>
      </c>
      <c r="L2100" s="492"/>
      <c r="M2100" s="492"/>
      <c r="N2100" s="496"/>
      <c r="O2100" s="493"/>
      <c r="P2100" s="493"/>
      <c r="Q2100" s="491"/>
      <c r="R2100" s="430"/>
    </row>
    <row r="2101" spans="1:18" ht="15.75" thickBot="1">
      <c r="B2101" s="125"/>
      <c r="C2101" s="104"/>
      <c r="D2101" s="104"/>
      <c r="E2101" s="104"/>
      <c r="F2101" s="104"/>
      <c r="G2101" s="104"/>
      <c r="H2101" s="105" t="s">
        <v>462</v>
      </c>
      <c r="I2101" s="104"/>
      <c r="J2101" s="130">
        <f>J2087+J2088+J2097+J2100</f>
        <v>55.199538071421685</v>
      </c>
      <c r="K2101" s="702">
        <f t="shared" si="217"/>
        <v>441.075158945</v>
      </c>
      <c r="L2101" s="492"/>
      <c r="M2101" s="492"/>
      <c r="N2101" s="496"/>
      <c r="O2101" s="493"/>
      <c r="P2101" s="493"/>
      <c r="Q2101" s="491"/>
    </row>
    <row r="2102" spans="1:18" ht="15.75" thickBot="1">
      <c r="B2102" s="127" t="s">
        <v>463</v>
      </c>
      <c r="C2102" s="104"/>
      <c r="D2102" s="103" t="s">
        <v>464</v>
      </c>
      <c r="E2102" s="103" t="s">
        <v>212</v>
      </c>
      <c r="F2102" s="103" t="s">
        <v>436</v>
      </c>
      <c r="G2102" s="104"/>
      <c r="H2102" s="103" t="s">
        <v>449</v>
      </c>
      <c r="I2102" s="607" t="s">
        <v>449</v>
      </c>
      <c r="J2102" s="605"/>
      <c r="K2102" s="702">
        <f t="shared" si="217"/>
        <v>441.075158945</v>
      </c>
      <c r="L2102" s="492"/>
      <c r="M2102" s="492"/>
      <c r="N2102" s="496"/>
      <c r="O2102" s="493"/>
      <c r="P2102" s="493"/>
      <c r="Q2102" s="491"/>
    </row>
    <row r="2103" spans="1:18" ht="15.75" thickBot="1">
      <c r="B2103" s="125"/>
      <c r="C2103" s="104"/>
      <c r="D2103" s="607" t="s">
        <v>468</v>
      </c>
      <c r="E2103" s="607"/>
      <c r="F2103" s="607"/>
      <c r="G2103" s="607"/>
      <c r="H2103" s="607"/>
      <c r="I2103" s="104"/>
      <c r="J2103" s="130"/>
      <c r="K2103" s="702">
        <f t="shared" si="217"/>
        <v>441.075158945</v>
      </c>
      <c r="L2103" s="492"/>
      <c r="M2103" s="492"/>
      <c r="N2103" s="496"/>
      <c r="O2103" s="493"/>
      <c r="P2103" s="493"/>
      <c r="Q2103" s="491"/>
    </row>
    <row r="2104" spans="1:18" ht="15.75" thickBot="1">
      <c r="B2104" s="602" t="s">
        <v>469</v>
      </c>
      <c r="C2104" s="603"/>
      <c r="D2104" s="604" t="s">
        <v>212</v>
      </c>
      <c r="E2104" s="604" t="s">
        <v>436</v>
      </c>
      <c r="F2104" s="604" t="s">
        <v>470</v>
      </c>
      <c r="G2104" s="604"/>
      <c r="H2104" s="604"/>
      <c r="J2104" s="605" t="s">
        <v>449</v>
      </c>
      <c r="K2104" s="702">
        <f t="shared" si="217"/>
        <v>441.075158945</v>
      </c>
      <c r="L2104" s="492"/>
      <c r="M2104" s="492"/>
      <c r="N2104" s="496"/>
      <c r="O2104" s="493"/>
      <c r="P2104" s="493"/>
      <c r="Q2104" s="491"/>
    </row>
    <row r="2105" spans="1:18" ht="15.75" thickBot="1">
      <c r="B2105" s="602"/>
      <c r="C2105" s="603"/>
      <c r="D2105" s="604"/>
      <c r="E2105" s="604"/>
      <c r="F2105" s="103" t="s">
        <v>471</v>
      </c>
      <c r="G2105" s="103" t="s">
        <v>472</v>
      </c>
      <c r="H2105" s="103" t="s">
        <v>473</v>
      </c>
      <c r="I2105" s="104"/>
      <c r="J2105" s="605"/>
      <c r="K2105" s="702">
        <f t="shared" si="217"/>
        <v>441.075158945</v>
      </c>
      <c r="L2105" s="492"/>
      <c r="M2105" s="492"/>
      <c r="N2105" s="496"/>
      <c r="O2105" s="493"/>
      <c r="P2105" s="493"/>
      <c r="Q2105" s="491"/>
    </row>
    <row r="2106" spans="1:18">
      <c r="B2106" s="129"/>
      <c r="D2106" s="606" t="s">
        <v>480</v>
      </c>
      <c r="E2106" s="606"/>
      <c r="F2106" s="606"/>
      <c r="G2106" s="606"/>
      <c r="H2106" s="606"/>
      <c r="J2106" s="111"/>
      <c r="K2106" s="702">
        <f>$K$616*$D$616</f>
        <v>441.075158945</v>
      </c>
      <c r="L2106" s="492"/>
      <c r="M2106" s="492"/>
      <c r="N2106" s="496"/>
      <c r="O2106" s="493"/>
      <c r="P2106" s="493"/>
      <c r="Q2106" s="491"/>
    </row>
    <row r="2107" spans="1:18" ht="15.75" thickBot="1">
      <c r="B2107" s="125"/>
      <c r="C2107" s="104"/>
      <c r="D2107" s="104"/>
      <c r="E2107" s="104"/>
      <c r="F2107" s="607" t="s">
        <v>481</v>
      </c>
      <c r="G2107" s="607"/>
      <c r="H2107" s="607"/>
      <c r="I2107" s="104"/>
      <c r="J2107" s="134">
        <f>J2101</f>
        <v>55.199538071421685</v>
      </c>
      <c r="R2107" s="445">
        <f>ROUND((SUM(Q2079:Q2099)/K2079),2)</f>
        <v>55.03</v>
      </c>
    </row>
    <row r="2108" spans="1:18" ht="15.75" thickBot="1">
      <c r="A2108" s="157"/>
      <c r="B2108" s="157"/>
      <c r="C2108" s="157"/>
      <c r="D2108" s="157"/>
      <c r="E2108" s="157"/>
      <c r="F2108" s="157"/>
      <c r="G2108" s="157"/>
      <c r="H2108" s="157"/>
      <c r="I2108" s="157"/>
      <c r="J2108" s="157"/>
      <c r="R2108" s="101">
        <f>R2107*K2079</f>
        <v>24272.365996743349</v>
      </c>
    </row>
    <row r="2109" spans="1:18" ht="23.25" thickBot="1">
      <c r="B2109" s="106" t="s">
        <v>395</v>
      </c>
      <c r="C2109" s="107"/>
      <c r="D2109" s="107"/>
      <c r="E2109" s="107"/>
      <c r="F2109" s="107"/>
      <c r="G2109" s="107"/>
      <c r="H2109" s="107"/>
      <c r="I2109" s="107"/>
      <c r="J2109" s="108" t="s">
        <v>396</v>
      </c>
    </row>
    <row r="2110" spans="1:18" ht="18.75" thickTop="1">
      <c r="B2110" s="109" t="s">
        <v>397</v>
      </c>
      <c r="E2110" s="110" t="s">
        <v>398</v>
      </c>
      <c r="H2110" s="455" t="s">
        <v>983</v>
      </c>
      <c r="I2110" s="456">
        <v>5.8399999999999997E-3</v>
      </c>
      <c r="J2110" s="111"/>
    </row>
    <row r="2111" spans="1:18" ht="15.75">
      <c r="B2111" s="112" t="s">
        <v>400</v>
      </c>
      <c r="E2111" s="452" t="s">
        <v>914</v>
      </c>
      <c r="H2111" s="113" t="s">
        <v>401</v>
      </c>
      <c r="I2111" s="139">
        <v>82.45</v>
      </c>
      <c r="J2111" s="115" t="s">
        <v>351</v>
      </c>
    </row>
    <row r="2112" spans="1:18" ht="16.5" thickBot="1">
      <c r="B2112" s="116" t="s">
        <v>1000</v>
      </c>
      <c r="C2112" s="610" t="s">
        <v>1001</v>
      </c>
      <c r="D2112" s="610"/>
      <c r="E2112" s="610"/>
      <c r="F2112" s="610"/>
      <c r="G2112" s="610"/>
      <c r="H2112" s="610"/>
      <c r="I2112" s="611" t="s">
        <v>404</v>
      </c>
      <c r="J2112" s="612"/>
    </row>
    <row r="2113" spans="2:18" ht="15.75" thickBot="1">
      <c r="B2113" s="602" t="s">
        <v>405</v>
      </c>
      <c r="C2113" s="603"/>
      <c r="D2113" s="604" t="s">
        <v>212</v>
      </c>
      <c r="E2113" s="604" t="s">
        <v>406</v>
      </c>
      <c r="F2113" s="604"/>
      <c r="G2113" s="604" t="s">
        <v>407</v>
      </c>
      <c r="H2113" s="604"/>
      <c r="J2113" s="117" t="s">
        <v>408</v>
      </c>
      <c r="K2113" s="590" t="s">
        <v>276</v>
      </c>
      <c r="L2113" s="590"/>
      <c r="M2113" s="591"/>
      <c r="N2113" s="592" t="s">
        <v>409</v>
      </c>
      <c r="O2113" s="594" t="s">
        <v>410</v>
      </c>
      <c r="P2113" s="595"/>
      <c r="Q2113" s="598" t="s">
        <v>411</v>
      </c>
    </row>
    <row r="2114" spans="2:18" ht="15.75" thickBot="1">
      <c r="B2114" s="602"/>
      <c r="C2114" s="603"/>
      <c r="D2114" s="604"/>
      <c r="E2114" s="103" t="s">
        <v>412</v>
      </c>
      <c r="F2114" s="103" t="s">
        <v>413</v>
      </c>
      <c r="G2114" s="103" t="s">
        <v>414</v>
      </c>
      <c r="H2114" s="103" t="s">
        <v>415</v>
      </c>
      <c r="I2114" s="104"/>
      <c r="J2114" s="118" t="s">
        <v>416</v>
      </c>
      <c r="K2114" s="417" t="s">
        <v>417</v>
      </c>
      <c r="L2114" s="600" t="s">
        <v>418</v>
      </c>
      <c r="M2114" s="601"/>
      <c r="N2114" s="593"/>
      <c r="O2114" s="596"/>
      <c r="P2114" s="597"/>
      <c r="Q2114" s="599"/>
    </row>
    <row r="2115" spans="2:18">
      <c r="B2115" s="119" t="s">
        <v>854</v>
      </c>
      <c r="C2115" s="120" t="s">
        <v>855</v>
      </c>
      <c r="D2115" s="121">
        <v>3</v>
      </c>
      <c r="E2115" s="122">
        <v>0.94</v>
      </c>
      <c r="F2115" s="122">
        <v>0.06</v>
      </c>
      <c r="G2115" s="123">
        <f>VLOOKUP(B2115,'EQ - COM DES.'!$A$1:$K$538,10,FALSE)</f>
        <v>326.93470000000002</v>
      </c>
      <c r="H2115" s="123">
        <f>VLOOKUP(B2115,'EQ - COM DES.'!$A$1:$K$538,11,FALSE)</f>
        <v>97.6233</v>
      </c>
      <c r="J2115" s="124">
        <f t="shared" ref="J2115:J2120" si="226">(D2115*E2115*G2115)+(D2115*F2115*H2115)</f>
        <v>939.52804800000001</v>
      </c>
      <c r="K2115" s="702">
        <f>$K$2099*$D$2099</f>
        <v>251.41284059864998</v>
      </c>
      <c r="L2115" s="492">
        <f>(D2115*E2115)</f>
        <v>2.82</v>
      </c>
      <c r="M2115" s="492">
        <f>(D2115*F2115)</f>
        <v>0.18</v>
      </c>
      <c r="N2115" s="496" t="str">
        <f>B2115</f>
        <v>E9672</v>
      </c>
      <c r="O2115" s="493">
        <f>(G2115/$I$2111)</f>
        <v>3.9652480291085506</v>
      </c>
      <c r="P2115" s="493">
        <f>(H2115/$I$2111)</f>
        <v>1.1840303214069132</v>
      </c>
      <c r="Q2115" s="491">
        <f t="shared" ref="Q2115:Q2124" si="227">ROUND((K2115*((L2115*O2115)+(M2115*P2115))),2)</f>
        <v>2864.88</v>
      </c>
      <c r="R2115" s="430"/>
    </row>
    <row r="2116" spans="2:18">
      <c r="B2116" s="119" t="s">
        <v>856</v>
      </c>
      <c r="C2116" s="120" t="s">
        <v>857</v>
      </c>
      <c r="D2116" s="121">
        <v>1</v>
      </c>
      <c r="E2116" s="122">
        <v>1</v>
      </c>
      <c r="F2116" s="122">
        <v>0</v>
      </c>
      <c r="G2116" s="123">
        <f>VLOOKUP(B2116,'EQ - COM DES.'!$A$1:$K$538,10,FALSE)</f>
        <v>355.65890000000002</v>
      </c>
      <c r="H2116" s="123">
        <f>VLOOKUP(B2116,'EQ - COM DES.'!$A$1:$K$538,11,FALSE)</f>
        <v>147.3203</v>
      </c>
      <c r="J2116" s="124">
        <f t="shared" si="226"/>
        <v>355.65890000000002</v>
      </c>
      <c r="K2116" s="702">
        <f t="shared" ref="K2116:K2149" si="228">$K$2099*$D$2099</f>
        <v>251.41284059864998</v>
      </c>
      <c r="L2116" s="492">
        <f t="shared" ref="L2116:L2120" si="229">(D2116*E2116)</f>
        <v>1</v>
      </c>
      <c r="M2116" s="492">
        <f t="shared" ref="M2116:M2124" si="230">(D2116*F2116)</f>
        <v>0</v>
      </c>
      <c r="N2116" s="496" t="str">
        <f t="shared" ref="N2116:N2124" si="231">B2116</f>
        <v>E9117</v>
      </c>
      <c r="O2116" s="493">
        <f t="shared" ref="O2116:P2124" si="232">(G2116/$I$2111)</f>
        <v>4.3136312916919346</v>
      </c>
      <c r="P2116" s="493">
        <f t="shared" si="232"/>
        <v>1.7867835051546392</v>
      </c>
      <c r="Q2116" s="491">
        <f t="shared" si="227"/>
        <v>1084.5</v>
      </c>
      <c r="R2116" s="430"/>
    </row>
    <row r="2117" spans="2:18">
      <c r="B2117" s="119" t="s">
        <v>858</v>
      </c>
      <c r="C2117" s="120" t="s">
        <v>859</v>
      </c>
      <c r="D2117" s="121">
        <v>1</v>
      </c>
      <c r="E2117" s="122">
        <v>1</v>
      </c>
      <c r="F2117" s="122">
        <v>0</v>
      </c>
      <c r="G2117" s="123">
        <f>VLOOKUP(B2117,'EQ - COM DES.'!$A$1:$K$538,10,FALSE)</f>
        <v>45.313899999999997</v>
      </c>
      <c r="H2117" s="123">
        <f>VLOOKUP(B2117,'EQ - COM DES.'!$A$1:$K$538,11,FALSE)</f>
        <v>11.1974</v>
      </c>
      <c r="J2117" s="124">
        <f t="shared" si="226"/>
        <v>45.313899999999997</v>
      </c>
      <c r="K2117" s="702">
        <f t="shared" si="228"/>
        <v>251.41284059864998</v>
      </c>
      <c r="L2117" s="492">
        <f t="shared" si="229"/>
        <v>1</v>
      </c>
      <c r="M2117" s="492">
        <f t="shared" si="230"/>
        <v>0</v>
      </c>
      <c r="N2117" s="496" t="str">
        <f t="shared" si="231"/>
        <v>E9646</v>
      </c>
      <c r="O2117" s="493">
        <f t="shared" si="232"/>
        <v>0.54959248029108543</v>
      </c>
      <c r="P2117" s="493">
        <f t="shared" si="232"/>
        <v>0.13580836870830806</v>
      </c>
      <c r="Q2117" s="491">
        <f t="shared" si="227"/>
        <v>138.16999999999999</v>
      </c>
      <c r="R2117" s="430"/>
    </row>
    <row r="2118" spans="2:18">
      <c r="B2118" s="119" t="s">
        <v>860</v>
      </c>
      <c r="C2118" s="120" t="s">
        <v>861</v>
      </c>
      <c r="D2118" s="121">
        <v>1</v>
      </c>
      <c r="E2118" s="122">
        <v>1</v>
      </c>
      <c r="F2118" s="122">
        <v>0</v>
      </c>
      <c r="G2118" s="123">
        <f>VLOOKUP(B2118,'EQ - COM DES.'!$A$1:$K$538,10,FALSE)</f>
        <v>27.885899999999999</v>
      </c>
      <c r="H2118" s="123">
        <f>VLOOKUP(B2118,'EQ - COM DES.'!$A$1:$K$538,11,FALSE)</f>
        <v>25.5977</v>
      </c>
      <c r="J2118" s="124">
        <f t="shared" si="226"/>
        <v>27.885899999999999</v>
      </c>
      <c r="K2118" s="702">
        <f t="shared" si="228"/>
        <v>251.41284059864998</v>
      </c>
      <c r="L2118" s="492">
        <f t="shared" si="229"/>
        <v>1</v>
      </c>
      <c r="M2118" s="492">
        <f t="shared" si="230"/>
        <v>0</v>
      </c>
      <c r="N2118" s="496" t="str">
        <f t="shared" si="231"/>
        <v>E9527</v>
      </c>
      <c r="O2118" s="493">
        <f t="shared" si="232"/>
        <v>0.33821588841722255</v>
      </c>
      <c r="P2118" s="493">
        <f t="shared" si="232"/>
        <v>0.31046331109763492</v>
      </c>
      <c r="Q2118" s="491">
        <f t="shared" si="227"/>
        <v>85.03</v>
      </c>
      <c r="R2118" s="430"/>
    </row>
    <row r="2119" spans="2:18">
      <c r="B2119" s="119" t="s">
        <v>862</v>
      </c>
      <c r="C2119" s="120" t="s">
        <v>1002</v>
      </c>
      <c r="D2119" s="121">
        <v>1</v>
      </c>
      <c r="E2119" s="122">
        <v>1</v>
      </c>
      <c r="F2119" s="122">
        <v>0</v>
      </c>
      <c r="G2119" s="123">
        <f>VLOOKUP(B2119,'EQ - COM DES.'!$A$1:$K$538,10,FALSE)</f>
        <v>456.92590000000001</v>
      </c>
      <c r="H2119" s="123">
        <f>VLOOKUP(B2119,'EQ - COM DES.'!$A$1:$K$538,11,FALSE)</f>
        <v>201.5283</v>
      </c>
      <c r="J2119" s="124">
        <f t="shared" si="226"/>
        <v>456.92590000000001</v>
      </c>
      <c r="K2119" s="702">
        <f t="shared" si="228"/>
        <v>251.41284059864998</v>
      </c>
      <c r="L2119" s="492">
        <f t="shared" si="229"/>
        <v>1</v>
      </c>
      <c r="M2119" s="492">
        <f t="shared" si="230"/>
        <v>0</v>
      </c>
      <c r="N2119" s="496" t="str">
        <f t="shared" si="231"/>
        <v>E9574</v>
      </c>
      <c r="O2119" s="493">
        <f t="shared" si="232"/>
        <v>5.5418544572468162</v>
      </c>
      <c r="P2119" s="493">
        <f t="shared" si="232"/>
        <v>2.444248635536689</v>
      </c>
      <c r="Q2119" s="491">
        <f t="shared" si="227"/>
        <v>1393.29</v>
      </c>
      <c r="R2119" s="430"/>
    </row>
    <row r="2120" spans="2:18">
      <c r="B2120" s="119" t="s">
        <v>864</v>
      </c>
      <c r="C2120" s="120" t="s">
        <v>865</v>
      </c>
      <c r="D2120" s="121">
        <v>1</v>
      </c>
      <c r="E2120" s="122">
        <v>0.48</v>
      </c>
      <c r="F2120" s="122">
        <v>0.52</v>
      </c>
      <c r="G2120" s="123">
        <f>VLOOKUP(B2120,'EQ - COM DES.'!$A$1:$K$538,10,FALSE)</f>
        <v>318.3725</v>
      </c>
      <c r="H2120" s="123">
        <f>VLOOKUP(B2120,'EQ - COM DES.'!$A$1:$K$538,11,FALSE)</f>
        <v>125.3062</v>
      </c>
      <c r="J2120" s="124">
        <f t="shared" si="226"/>
        <v>217.978024</v>
      </c>
      <c r="K2120" s="702">
        <f t="shared" si="228"/>
        <v>251.41284059864998</v>
      </c>
      <c r="L2120" s="492">
        <f t="shared" si="229"/>
        <v>0.48</v>
      </c>
      <c r="M2120" s="492">
        <f t="shared" si="230"/>
        <v>0.52</v>
      </c>
      <c r="N2120" s="496" t="str">
        <f t="shared" si="231"/>
        <v>E9540</v>
      </c>
      <c r="O2120" s="493">
        <f t="shared" si="232"/>
        <v>3.8614008489993936</v>
      </c>
      <c r="P2120" s="493">
        <f t="shared" si="232"/>
        <v>1.5197841115827775</v>
      </c>
      <c r="Q2120" s="491">
        <f t="shared" si="227"/>
        <v>664.68</v>
      </c>
      <c r="R2120" s="430"/>
    </row>
    <row r="2121" spans="2:18" ht="15.75" thickBot="1">
      <c r="B2121" s="125"/>
      <c r="C2121" s="104"/>
      <c r="D2121" s="104"/>
      <c r="E2121" s="104"/>
      <c r="F2121" s="104"/>
      <c r="G2121" s="104"/>
      <c r="H2121" s="105" t="s">
        <v>433</v>
      </c>
      <c r="I2121" s="104"/>
      <c r="J2121" s="126">
        <f>SUM(J2115:J2120)</f>
        <v>2043.2906720000001</v>
      </c>
      <c r="K2121" s="702">
        <f t="shared" si="228"/>
        <v>251.41284059864998</v>
      </c>
      <c r="L2121" s="492"/>
      <c r="M2121" s="492"/>
      <c r="N2121" s="496"/>
      <c r="O2121" s="493"/>
      <c r="P2121" s="493"/>
      <c r="Q2121" s="491"/>
      <c r="R2121" s="430"/>
    </row>
    <row r="2122" spans="2:18" ht="15.75" thickBot="1">
      <c r="B2122" s="127" t="s">
        <v>435</v>
      </c>
      <c r="C2122" s="104"/>
      <c r="D2122" s="103" t="s">
        <v>212</v>
      </c>
      <c r="E2122" s="103" t="s">
        <v>436</v>
      </c>
      <c r="F2122" s="104"/>
      <c r="G2122" s="103" t="s">
        <v>407</v>
      </c>
      <c r="H2122" s="607" t="s">
        <v>437</v>
      </c>
      <c r="I2122" s="607"/>
      <c r="J2122" s="605"/>
      <c r="K2122" s="702">
        <f t="shared" si="228"/>
        <v>251.41284059864998</v>
      </c>
      <c r="L2122" s="492"/>
      <c r="M2122" s="492"/>
      <c r="N2122" s="496"/>
      <c r="O2122" s="493"/>
      <c r="P2122" s="493"/>
      <c r="Q2122" s="491"/>
      <c r="R2122" s="430"/>
    </row>
    <row r="2123" spans="2:18">
      <c r="B2123" s="119" t="s">
        <v>866</v>
      </c>
      <c r="C2123" s="120" t="s">
        <v>867</v>
      </c>
      <c r="D2123" s="121">
        <v>2</v>
      </c>
      <c r="E2123" s="128" t="s">
        <v>222</v>
      </c>
      <c r="G2123" s="123">
        <f>VLOOKUP(B2123,'MO - COM DES.'!$A$1:$G$106,6,FALSE)</f>
        <v>32.147300000000001</v>
      </c>
      <c r="J2123" s="124">
        <f t="shared" ref="J2123:J2124" si="233">D2123*G2123</f>
        <v>64.294600000000003</v>
      </c>
      <c r="K2123" s="702">
        <f t="shared" si="228"/>
        <v>251.41284059864998</v>
      </c>
      <c r="L2123" s="492">
        <f>D2123</f>
        <v>2</v>
      </c>
      <c r="M2123" s="492">
        <f t="shared" si="230"/>
        <v>0</v>
      </c>
      <c r="N2123" s="496" t="str">
        <f t="shared" si="231"/>
        <v>P9892</v>
      </c>
      <c r="O2123" s="493">
        <f t="shared" si="232"/>
        <v>0.38990054578532446</v>
      </c>
      <c r="P2123" s="493">
        <f t="shared" si="232"/>
        <v>0</v>
      </c>
      <c r="Q2123" s="491">
        <f t="shared" si="227"/>
        <v>196.05</v>
      </c>
      <c r="R2123" s="430"/>
    </row>
    <row r="2124" spans="2:18">
      <c r="B2124" s="119" t="s">
        <v>868</v>
      </c>
      <c r="C2124" s="120" t="s">
        <v>869</v>
      </c>
      <c r="D2124" s="121">
        <v>1</v>
      </c>
      <c r="E2124" s="128" t="s">
        <v>222</v>
      </c>
      <c r="G2124" s="123">
        <f>VLOOKUP(B2124,'MO - COM DES.'!$A$1:$G$106,6,FALSE)</f>
        <v>36.639499999999998</v>
      </c>
      <c r="J2124" s="124">
        <f t="shared" si="233"/>
        <v>36.639499999999998</v>
      </c>
      <c r="K2124" s="702">
        <f t="shared" si="228"/>
        <v>251.41284059864998</v>
      </c>
      <c r="L2124" s="492">
        <f>D2124</f>
        <v>1</v>
      </c>
      <c r="M2124" s="492">
        <f t="shared" si="230"/>
        <v>0</v>
      </c>
      <c r="N2124" s="496" t="str">
        <f t="shared" si="231"/>
        <v>P9852</v>
      </c>
      <c r="O2124" s="493">
        <f t="shared" si="232"/>
        <v>0.44438447543966036</v>
      </c>
      <c r="P2124" s="493">
        <f t="shared" si="232"/>
        <v>0</v>
      </c>
      <c r="Q2124" s="491">
        <f t="shared" si="227"/>
        <v>111.72</v>
      </c>
      <c r="R2124" s="430"/>
    </row>
    <row r="2125" spans="2:18">
      <c r="B2125" s="129"/>
      <c r="D2125" s="606" t="s">
        <v>440</v>
      </c>
      <c r="E2125" s="606"/>
      <c r="F2125" s="606"/>
      <c r="G2125" s="606"/>
      <c r="H2125" s="606"/>
      <c r="J2125" s="124">
        <f>SUM(J2123:J2124)</f>
        <v>100.9341</v>
      </c>
      <c r="K2125" s="702">
        <f t="shared" si="228"/>
        <v>251.41284059864998</v>
      </c>
      <c r="L2125" s="492"/>
      <c r="M2125" s="492"/>
      <c r="N2125" s="496"/>
      <c r="O2125" s="493"/>
      <c r="P2125" s="493"/>
      <c r="Q2125" s="491"/>
      <c r="R2125" s="430"/>
    </row>
    <row r="2126" spans="2:18" ht="15.75" thickBot="1">
      <c r="B2126" s="125"/>
      <c r="C2126" s="104"/>
      <c r="D2126" s="607" t="s">
        <v>442</v>
      </c>
      <c r="E2126" s="607"/>
      <c r="F2126" s="607"/>
      <c r="G2126" s="607"/>
      <c r="H2126" s="607"/>
      <c r="I2126" s="104"/>
      <c r="J2126" s="130">
        <f>J2121+J2125</f>
        <v>2144.224772</v>
      </c>
      <c r="K2126" s="702">
        <f t="shared" si="228"/>
        <v>251.41284059864998</v>
      </c>
      <c r="L2126" s="492"/>
      <c r="M2126" s="492"/>
      <c r="N2126" s="496"/>
      <c r="O2126" s="493"/>
      <c r="P2126" s="493"/>
      <c r="Q2126" s="491"/>
      <c r="R2126" s="430"/>
    </row>
    <row r="2127" spans="2:18">
      <c r="B2127" s="129"/>
      <c r="D2127" s="606" t="s">
        <v>444</v>
      </c>
      <c r="E2127" s="606"/>
      <c r="F2127" s="606"/>
      <c r="G2127" s="606"/>
      <c r="H2127" s="606"/>
      <c r="J2127" s="131">
        <f>J2126/I2111</f>
        <v>26.006364730139477</v>
      </c>
      <c r="K2127" s="702">
        <f t="shared" si="228"/>
        <v>251.41284059864998</v>
      </c>
      <c r="L2127" s="492"/>
      <c r="M2127" s="492"/>
      <c r="N2127" s="496"/>
      <c r="O2127" s="493"/>
      <c r="P2127" s="493"/>
      <c r="Q2127" s="491"/>
      <c r="R2127" s="430"/>
    </row>
    <row r="2128" spans="2:18">
      <c r="B2128" s="129"/>
      <c r="H2128" s="132" t="s">
        <v>445</v>
      </c>
      <c r="J2128" s="133">
        <v>0.14330000000000001</v>
      </c>
      <c r="K2128" s="702">
        <f t="shared" si="228"/>
        <v>251.41284059864998</v>
      </c>
      <c r="L2128" s="492"/>
      <c r="M2128" s="492"/>
      <c r="N2128" s="496"/>
      <c r="O2128" s="493"/>
      <c r="P2128" s="493"/>
      <c r="Q2128" s="491"/>
      <c r="R2128" s="430"/>
    </row>
    <row r="2129" spans="2:18" ht="15.75" thickBot="1">
      <c r="B2129" s="129"/>
      <c r="H2129" s="105" t="s">
        <v>446</v>
      </c>
      <c r="J2129" s="130" t="s">
        <v>377</v>
      </c>
      <c r="K2129" s="702">
        <f t="shared" si="228"/>
        <v>251.41284059864998</v>
      </c>
      <c r="L2129" s="492"/>
      <c r="M2129" s="492"/>
      <c r="N2129" s="496"/>
      <c r="O2129" s="493"/>
      <c r="P2129" s="493"/>
      <c r="Q2129" s="491"/>
      <c r="R2129" s="430"/>
    </row>
    <row r="2130" spans="2:18" ht="15.75" thickBot="1">
      <c r="B2130" s="453" t="s">
        <v>447</v>
      </c>
      <c r="C2130" s="370"/>
      <c r="D2130" s="451" t="s">
        <v>212</v>
      </c>
      <c r="E2130" s="451" t="s">
        <v>436</v>
      </c>
      <c r="F2130" s="370"/>
      <c r="G2130" s="451" t="s">
        <v>448</v>
      </c>
      <c r="H2130" s="608" t="s">
        <v>449</v>
      </c>
      <c r="I2130" s="608"/>
      <c r="J2130" s="609"/>
      <c r="K2130" s="702">
        <f t="shared" si="228"/>
        <v>251.41284059864998</v>
      </c>
      <c r="L2130" s="492"/>
      <c r="M2130" s="492"/>
      <c r="N2130" s="496"/>
      <c r="O2130" s="493"/>
      <c r="P2130" s="493"/>
      <c r="Q2130" s="491"/>
      <c r="R2130" s="430"/>
    </row>
    <row r="2131" spans="2:18">
      <c r="B2131" s="119" t="s">
        <v>870</v>
      </c>
      <c r="C2131" s="120" t="s">
        <v>1003</v>
      </c>
      <c r="D2131" s="121">
        <v>3.3E-4</v>
      </c>
      <c r="E2131" s="128" t="s">
        <v>335</v>
      </c>
      <c r="G2131" s="123">
        <f>VLOOKUP(B2131,MATERIAL!$A$1:$D$1678,4,FALSE)</f>
        <v>721.37710000000004</v>
      </c>
      <c r="J2131" s="124">
        <f t="shared" ref="J2131:J2140" si="234">D2131*G2131</f>
        <v>0.238054443</v>
      </c>
      <c r="K2131" s="702">
        <f t="shared" si="228"/>
        <v>251.41284059864998</v>
      </c>
      <c r="L2131" s="492">
        <f t="shared" ref="L2131:L2140" si="235">D2131</f>
        <v>3.3E-4</v>
      </c>
      <c r="M2131" s="492"/>
      <c r="N2131" s="496" t="str">
        <f t="shared" ref="N2131:N2140" si="236">B2131</f>
        <v>M2062</v>
      </c>
      <c r="O2131" s="493">
        <f t="shared" ref="O2131:O2140" si="237">(G2131)</f>
        <v>721.37710000000004</v>
      </c>
      <c r="P2131" s="493"/>
      <c r="Q2131" s="491">
        <f t="shared" ref="Q2131:Q2140" si="238">ROUND((K2131*((L2131*O2131)+(M2131*P2131))),2)</f>
        <v>59.85</v>
      </c>
      <c r="R2131" s="430"/>
    </row>
    <row r="2132" spans="2:18">
      <c r="B2132" s="119" t="s">
        <v>872</v>
      </c>
      <c r="C2132" s="120" t="s">
        <v>873</v>
      </c>
      <c r="D2132" s="121">
        <v>0.46138000000000001</v>
      </c>
      <c r="E2132" s="128" t="s">
        <v>454</v>
      </c>
      <c r="G2132" s="123">
        <f>VLOOKUP(B2132,MATERIAL!$A$1:$D$1678,4,FALSE)</f>
        <v>15.3146</v>
      </c>
      <c r="J2132" s="124">
        <f t="shared" si="234"/>
        <v>7.065850148</v>
      </c>
      <c r="K2132" s="702">
        <f t="shared" si="228"/>
        <v>251.41284059864998</v>
      </c>
      <c r="L2132" s="492">
        <f t="shared" si="235"/>
        <v>0.46138000000000001</v>
      </c>
      <c r="M2132" s="492"/>
      <c r="N2132" s="496" t="str">
        <f t="shared" si="236"/>
        <v>M2042</v>
      </c>
      <c r="O2132" s="493">
        <f t="shared" si="237"/>
        <v>15.3146</v>
      </c>
      <c r="P2132" s="493"/>
      <c r="Q2132" s="491">
        <f t="shared" si="238"/>
        <v>1776.45</v>
      </c>
      <c r="R2132" s="430"/>
    </row>
    <row r="2133" spans="2:18">
      <c r="B2133" s="119" t="s">
        <v>874</v>
      </c>
      <c r="C2133" s="120" t="s">
        <v>1004</v>
      </c>
      <c r="D2133" s="121">
        <v>1.4999999999999999E-4</v>
      </c>
      <c r="E2133" s="128" t="s">
        <v>335</v>
      </c>
      <c r="G2133" s="123">
        <f>VLOOKUP(B2133,MATERIAL!$A$1:$D$1678,4,FALSE)</f>
        <v>2189.0677000000001</v>
      </c>
      <c r="J2133" s="124">
        <f t="shared" si="234"/>
        <v>0.32836015499999999</v>
      </c>
      <c r="K2133" s="702">
        <f t="shared" si="228"/>
        <v>251.41284059864998</v>
      </c>
      <c r="L2133" s="492">
        <f t="shared" si="235"/>
        <v>1.4999999999999999E-4</v>
      </c>
      <c r="M2133" s="492"/>
      <c r="N2133" s="496" t="str">
        <f t="shared" si="236"/>
        <v>M2065</v>
      </c>
      <c r="O2133" s="493">
        <f t="shared" si="237"/>
        <v>2189.0677000000001</v>
      </c>
      <c r="P2133" s="493"/>
      <c r="Q2133" s="491">
        <f t="shared" si="238"/>
        <v>82.55</v>
      </c>
      <c r="R2133" s="430"/>
    </row>
    <row r="2134" spans="2:18">
      <c r="B2134" s="119" t="s">
        <v>876</v>
      </c>
      <c r="C2134" s="120" t="s">
        <v>1005</v>
      </c>
      <c r="D2134" s="121">
        <v>2.4000000000000001E-4</v>
      </c>
      <c r="E2134" s="128" t="s">
        <v>335</v>
      </c>
      <c r="G2134" s="123">
        <f>VLOOKUP(B2134,MATERIAL!$A$1:$D$1678,4,FALSE)</f>
        <v>350.4006</v>
      </c>
      <c r="J2134" s="124">
        <f t="shared" si="234"/>
        <v>8.4096143999999998E-2</v>
      </c>
      <c r="K2134" s="702">
        <f t="shared" si="228"/>
        <v>251.41284059864998</v>
      </c>
      <c r="L2134" s="492">
        <f t="shared" si="235"/>
        <v>2.4000000000000001E-4</v>
      </c>
      <c r="M2134" s="492"/>
      <c r="N2134" s="496" t="str">
        <f t="shared" si="236"/>
        <v>M2066</v>
      </c>
      <c r="O2134" s="493">
        <f t="shared" si="237"/>
        <v>350.4006</v>
      </c>
      <c r="P2134" s="493"/>
      <c r="Q2134" s="491">
        <f t="shared" si="238"/>
        <v>21.14</v>
      </c>
      <c r="R2134" s="430"/>
    </row>
    <row r="2135" spans="2:18">
      <c r="B2135" s="119" t="s">
        <v>1006</v>
      </c>
      <c r="C2135" s="120" t="s">
        <v>1007</v>
      </c>
      <c r="D2135" s="121">
        <v>0.02</v>
      </c>
      <c r="E2135" s="128" t="s">
        <v>335</v>
      </c>
      <c r="G2135" s="123">
        <f>VLOOKUP(B2135,MATERIAL!$A$1:$D$1678,4,FALSE)</f>
        <v>21.495899999999999</v>
      </c>
      <c r="J2135" s="124">
        <f t="shared" si="234"/>
        <v>0.42991799999999997</v>
      </c>
      <c r="K2135" s="702">
        <f t="shared" si="228"/>
        <v>251.41284059864998</v>
      </c>
      <c r="L2135" s="492">
        <f t="shared" si="235"/>
        <v>0.02</v>
      </c>
      <c r="M2135" s="492"/>
      <c r="N2135" s="496" t="str">
        <f t="shared" si="236"/>
        <v>M2138</v>
      </c>
      <c r="O2135" s="493">
        <f t="shared" si="237"/>
        <v>21.495899999999999</v>
      </c>
      <c r="P2135" s="493"/>
      <c r="Q2135" s="491">
        <f t="shared" si="238"/>
        <v>108.09</v>
      </c>
      <c r="R2135" s="430"/>
    </row>
    <row r="2136" spans="2:18">
      <c r="B2136" s="119" t="s">
        <v>880</v>
      </c>
      <c r="C2136" s="120" t="s">
        <v>881</v>
      </c>
      <c r="D2136" s="121">
        <v>1.4290000000000001E-2</v>
      </c>
      <c r="E2136" s="128" t="s">
        <v>335</v>
      </c>
      <c r="G2136" s="123">
        <f>VLOOKUP(B2136,MATERIAL!$A$1:$D$1678,4,FALSE)</f>
        <v>15.9093</v>
      </c>
      <c r="J2136" s="124">
        <f t="shared" si="234"/>
        <v>0.22734389700000002</v>
      </c>
      <c r="K2136" s="702">
        <f t="shared" si="228"/>
        <v>251.41284059864998</v>
      </c>
      <c r="L2136" s="492">
        <f t="shared" si="235"/>
        <v>1.4290000000000001E-2</v>
      </c>
      <c r="M2136" s="492"/>
      <c r="N2136" s="496" t="str">
        <f t="shared" si="236"/>
        <v>M2141</v>
      </c>
      <c r="O2136" s="493">
        <f t="shared" si="237"/>
        <v>15.9093</v>
      </c>
      <c r="P2136" s="493"/>
      <c r="Q2136" s="491">
        <f t="shared" si="238"/>
        <v>57.16</v>
      </c>
      <c r="R2136" s="430"/>
    </row>
    <row r="2137" spans="2:18">
      <c r="B2137" s="119" t="s">
        <v>882</v>
      </c>
      <c r="C2137" s="120" t="s">
        <v>883</v>
      </c>
      <c r="D2137" s="121">
        <v>7.8600000000000007E-3</v>
      </c>
      <c r="E2137" s="128" t="s">
        <v>335</v>
      </c>
      <c r="G2137" s="123">
        <f>VLOOKUP(B2137,MATERIAL!$A$1:$D$1678,4,FALSE)</f>
        <v>28.736000000000001</v>
      </c>
      <c r="J2137" s="124">
        <f t="shared" si="234"/>
        <v>0.22586496000000003</v>
      </c>
      <c r="K2137" s="702">
        <f t="shared" si="228"/>
        <v>251.41284059864998</v>
      </c>
      <c r="L2137" s="492">
        <f t="shared" si="235"/>
        <v>7.8600000000000007E-3</v>
      </c>
      <c r="M2137" s="492"/>
      <c r="N2137" s="496" t="str">
        <f t="shared" si="236"/>
        <v>M2143</v>
      </c>
      <c r="O2137" s="493">
        <f t="shared" si="237"/>
        <v>28.736000000000001</v>
      </c>
      <c r="P2137" s="493"/>
      <c r="Q2137" s="491">
        <f t="shared" si="238"/>
        <v>56.79</v>
      </c>
      <c r="R2137" s="430"/>
    </row>
    <row r="2138" spans="2:18">
      <c r="B2138" s="119" t="s">
        <v>884</v>
      </c>
      <c r="C2138" s="120" t="s">
        <v>885</v>
      </c>
      <c r="D2138" s="121">
        <v>7.1000000000000002E-4</v>
      </c>
      <c r="E2138" s="128" t="s">
        <v>335</v>
      </c>
      <c r="G2138" s="123">
        <f>VLOOKUP(B2138,MATERIAL!$A$1:$D$1678,4,FALSE)</f>
        <v>220.64670000000001</v>
      </c>
      <c r="J2138" s="124">
        <f t="shared" si="234"/>
        <v>0.15665915700000002</v>
      </c>
      <c r="K2138" s="702">
        <f t="shared" si="228"/>
        <v>251.41284059864998</v>
      </c>
      <c r="L2138" s="492">
        <f t="shared" si="235"/>
        <v>7.1000000000000002E-4</v>
      </c>
      <c r="M2138" s="492"/>
      <c r="N2138" s="496" t="str">
        <f t="shared" si="236"/>
        <v>M2146</v>
      </c>
      <c r="O2138" s="493">
        <f t="shared" si="237"/>
        <v>220.64670000000001</v>
      </c>
      <c r="P2138" s="493"/>
      <c r="Q2138" s="491">
        <f t="shared" si="238"/>
        <v>39.39</v>
      </c>
      <c r="R2138" s="430"/>
    </row>
    <row r="2139" spans="2:18">
      <c r="B2139" s="119" t="s">
        <v>886</v>
      </c>
      <c r="C2139" s="120" t="s">
        <v>1008</v>
      </c>
      <c r="D2139" s="121">
        <v>1.2E-4</v>
      </c>
      <c r="E2139" s="128" t="s">
        <v>335</v>
      </c>
      <c r="G2139" s="123">
        <f>VLOOKUP(B2139,MATERIAL!$A$1:$D$1678,4,FALSE)</f>
        <v>1121.0527999999999</v>
      </c>
      <c r="J2139" s="124">
        <f t="shared" si="234"/>
        <v>0.134526336</v>
      </c>
      <c r="K2139" s="702">
        <f t="shared" si="228"/>
        <v>251.41284059864998</v>
      </c>
      <c r="L2139" s="492">
        <f t="shared" si="235"/>
        <v>1.2E-4</v>
      </c>
      <c r="M2139" s="492"/>
      <c r="N2139" s="496" t="str">
        <f t="shared" si="236"/>
        <v>M2067</v>
      </c>
      <c r="O2139" s="493">
        <f t="shared" si="237"/>
        <v>1121.0527999999999</v>
      </c>
      <c r="P2139" s="493"/>
      <c r="Q2139" s="491">
        <f t="shared" si="238"/>
        <v>33.82</v>
      </c>
      <c r="R2139" s="430"/>
    </row>
    <row r="2140" spans="2:18">
      <c r="B2140" s="119" t="s">
        <v>888</v>
      </c>
      <c r="C2140" s="120" t="s">
        <v>889</v>
      </c>
      <c r="D2140" s="121">
        <v>3.3300000000000001E-3</v>
      </c>
      <c r="E2140" s="128" t="s">
        <v>335</v>
      </c>
      <c r="G2140" s="123">
        <f>VLOOKUP(B2140,MATERIAL!$A$1:$D$1678,4,FALSE)</f>
        <v>1164.8451</v>
      </c>
      <c r="J2140" s="124">
        <f t="shared" si="234"/>
        <v>3.8789341830000001</v>
      </c>
      <c r="K2140" s="702">
        <f t="shared" si="228"/>
        <v>251.41284059864998</v>
      </c>
      <c r="L2140" s="492">
        <f t="shared" si="235"/>
        <v>3.3300000000000001E-3</v>
      </c>
      <c r="M2140" s="492"/>
      <c r="N2140" s="496" t="str">
        <f t="shared" si="236"/>
        <v>M2145</v>
      </c>
      <c r="O2140" s="493">
        <f t="shared" si="237"/>
        <v>1164.8451</v>
      </c>
      <c r="P2140" s="493"/>
      <c r="Q2140" s="491">
        <f t="shared" si="238"/>
        <v>975.21</v>
      </c>
      <c r="R2140" s="430"/>
    </row>
    <row r="2141" spans="2:18" ht="15.75" thickBot="1">
      <c r="B2141" s="125"/>
      <c r="C2141" s="104"/>
      <c r="D2141" s="607" t="s">
        <v>459</v>
      </c>
      <c r="E2141" s="607"/>
      <c r="F2141" s="607"/>
      <c r="G2141" s="607"/>
      <c r="H2141" s="607"/>
      <c r="I2141" s="104"/>
      <c r="J2141" s="126">
        <f>SUM(J2131:J2140)</f>
        <v>12.769607423000004</v>
      </c>
      <c r="K2141" s="702">
        <f t="shared" si="228"/>
        <v>251.41284059864998</v>
      </c>
      <c r="L2141" s="492"/>
      <c r="M2141" s="492"/>
      <c r="N2141" s="496"/>
      <c r="O2141" s="493"/>
      <c r="P2141" s="493"/>
      <c r="Q2141" s="491"/>
    </row>
    <row r="2142" spans="2:18" ht="15.75" thickBot="1">
      <c r="B2142" s="127" t="s">
        <v>460</v>
      </c>
      <c r="C2142" s="104"/>
      <c r="D2142" s="103" t="s">
        <v>212</v>
      </c>
      <c r="E2142" s="103" t="s">
        <v>436</v>
      </c>
      <c r="F2142" s="104"/>
      <c r="G2142" s="103" t="s">
        <v>449</v>
      </c>
      <c r="H2142" s="607" t="s">
        <v>449</v>
      </c>
      <c r="I2142" s="607"/>
      <c r="J2142" s="605"/>
      <c r="K2142" s="702">
        <f t="shared" si="228"/>
        <v>251.41284059864998</v>
      </c>
      <c r="L2142" s="492"/>
      <c r="M2142" s="492"/>
      <c r="N2142" s="496"/>
      <c r="O2142" s="493"/>
      <c r="P2142" s="493"/>
      <c r="Q2142" s="491"/>
    </row>
    <row r="2143" spans="2:18" ht="15.75" thickBot="1">
      <c r="B2143" s="125"/>
      <c r="C2143" s="104"/>
      <c r="D2143" s="607" t="s">
        <v>461</v>
      </c>
      <c r="E2143" s="607"/>
      <c r="F2143" s="607"/>
      <c r="G2143" s="607"/>
      <c r="H2143" s="607"/>
      <c r="I2143" s="104"/>
      <c r="J2143" s="126"/>
      <c r="K2143" s="702">
        <f t="shared" si="228"/>
        <v>251.41284059864998</v>
      </c>
      <c r="L2143" s="492"/>
      <c r="M2143" s="492"/>
      <c r="N2143" s="496"/>
      <c r="O2143" s="493"/>
      <c r="P2143" s="493"/>
      <c r="Q2143" s="491"/>
    </row>
    <row r="2144" spans="2:18" ht="15.75" thickBot="1">
      <c r="B2144" s="125"/>
      <c r="C2144" s="104"/>
      <c r="D2144" s="104"/>
      <c r="E2144" s="104"/>
      <c r="F2144" s="104"/>
      <c r="G2144" s="104"/>
      <c r="H2144" s="105" t="s">
        <v>462</v>
      </c>
      <c r="I2144" s="104"/>
      <c r="J2144" s="130">
        <f>J2127+J2128+J2141</f>
        <v>38.919272153139481</v>
      </c>
      <c r="K2144" s="702">
        <f t="shared" si="228"/>
        <v>251.41284059864998</v>
      </c>
      <c r="L2144" s="492"/>
      <c r="M2144" s="492"/>
      <c r="N2144" s="496"/>
      <c r="O2144" s="493"/>
      <c r="P2144" s="493"/>
      <c r="Q2144" s="491"/>
    </row>
    <row r="2145" spans="1:18" ht="15.75" thickBot="1">
      <c r="B2145" s="127" t="s">
        <v>463</v>
      </c>
      <c r="C2145" s="104"/>
      <c r="D2145" s="103" t="s">
        <v>464</v>
      </c>
      <c r="E2145" s="103" t="s">
        <v>212</v>
      </c>
      <c r="F2145" s="103" t="s">
        <v>436</v>
      </c>
      <c r="G2145" s="104"/>
      <c r="H2145" s="103" t="s">
        <v>449</v>
      </c>
      <c r="I2145" s="607" t="s">
        <v>449</v>
      </c>
      <c r="J2145" s="605"/>
      <c r="K2145" s="702">
        <f t="shared" si="228"/>
        <v>251.41284059864998</v>
      </c>
      <c r="L2145" s="492"/>
      <c r="M2145" s="492"/>
      <c r="N2145" s="496"/>
      <c r="O2145" s="493"/>
      <c r="P2145" s="493"/>
      <c r="Q2145" s="491"/>
    </row>
    <row r="2146" spans="1:18" ht="15.75" thickBot="1">
      <c r="B2146" s="125"/>
      <c r="C2146" s="104"/>
      <c r="D2146" s="607" t="s">
        <v>468</v>
      </c>
      <c r="E2146" s="607"/>
      <c r="F2146" s="607"/>
      <c r="G2146" s="607"/>
      <c r="H2146" s="607"/>
      <c r="I2146" s="104"/>
      <c r="J2146" s="130"/>
      <c r="K2146" s="702">
        <f t="shared" si="228"/>
        <v>251.41284059864998</v>
      </c>
      <c r="L2146" s="492"/>
      <c r="M2146" s="492"/>
      <c r="N2146" s="496"/>
      <c r="O2146" s="493"/>
      <c r="P2146" s="493"/>
      <c r="Q2146" s="491"/>
    </row>
    <row r="2147" spans="1:18" ht="15.75" thickBot="1">
      <c r="B2147" s="602" t="s">
        <v>469</v>
      </c>
      <c r="C2147" s="603"/>
      <c r="D2147" s="604" t="s">
        <v>212</v>
      </c>
      <c r="E2147" s="604" t="s">
        <v>436</v>
      </c>
      <c r="F2147" s="604" t="s">
        <v>470</v>
      </c>
      <c r="G2147" s="604"/>
      <c r="H2147" s="604"/>
      <c r="J2147" s="605" t="s">
        <v>449</v>
      </c>
      <c r="K2147" s="702">
        <f t="shared" si="228"/>
        <v>251.41284059864998</v>
      </c>
      <c r="L2147" s="492"/>
      <c r="M2147" s="492"/>
      <c r="N2147" s="496"/>
      <c r="O2147" s="493"/>
      <c r="P2147" s="493"/>
      <c r="Q2147" s="491"/>
    </row>
    <row r="2148" spans="1:18" ht="15.75" thickBot="1">
      <c r="B2148" s="602"/>
      <c r="C2148" s="603"/>
      <c r="D2148" s="604"/>
      <c r="E2148" s="604"/>
      <c r="F2148" s="103" t="s">
        <v>471</v>
      </c>
      <c r="G2148" s="103" t="s">
        <v>472</v>
      </c>
      <c r="H2148" s="103" t="s">
        <v>473</v>
      </c>
      <c r="I2148" s="104"/>
      <c r="J2148" s="605"/>
      <c r="K2148" s="702">
        <f t="shared" si="228"/>
        <v>251.41284059864998</v>
      </c>
      <c r="L2148" s="492"/>
      <c r="M2148" s="492"/>
      <c r="N2148" s="496"/>
      <c r="O2148" s="493"/>
      <c r="P2148" s="493"/>
      <c r="Q2148" s="491"/>
    </row>
    <row r="2149" spans="1:18">
      <c r="B2149" s="129"/>
      <c r="D2149" s="606" t="s">
        <v>480</v>
      </c>
      <c r="E2149" s="606"/>
      <c r="F2149" s="606"/>
      <c r="G2149" s="606"/>
      <c r="H2149" s="606"/>
      <c r="J2149" s="111"/>
      <c r="K2149" s="702">
        <f t="shared" si="228"/>
        <v>251.41284059864998</v>
      </c>
      <c r="L2149" s="492"/>
      <c r="M2149" s="492"/>
      <c r="N2149" s="496"/>
      <c r="O2149" s="493"/>
      <c r="P2149" s="493"/>
      <c r="Q2149" s="491"/>
    </row>
    <row r="2150" spans="1:18" ht="15.75" thickBot="1">
      <c r="B2150" s="125"/>
      <c r="C2150" s="104"/>
      <c r="D2150" s="104"/>
      <c r="E2150" s="104"/>
      <c r="F2150" s="607" t="s">
        <v>481</v>
      </c>
      <c r="G2150" s="607"/>
      <c r="H2150" s="607"/>
      <c r="I2150" s="104"/>
      <c r="J2150" s="134">
        <f>ROUND(J2144,2)</f>
        <v>38.92</v>
      </c>
      <c r="R2150" s="445">
        <f>ROUND((SUM(Q2115:Q2149)/K2115),2)</f>
        <v>38.78</v>
      </c>
    </row>
    <row r="2151" spans="1:18" ht="15.75" thickBot="1">
      <c r="A2151" s="157"/>
      <c r="B2151" s="157"/>
      <c r="C2151" s="157"/>
      <c r="D2151" s="157"/>
      <c r="E2151" s="157"/>
      <c r="F2151" s="157"/>
      <c r="G2151" s="157"/>
      <c r="H2151" s="157"/>
      <c r="I2151" s="157"/>
      <c r="J2151" s="157"/>
      <c r="R2151" s="101">
        <f>R2150*K2115</f>
        <v>9749.7899584156457</v>
      </c>
    </row>
    <row r="2152" spans="1:18" ht="23.25" thickBot="1">
      <c r="B2152" s="106" t="s">
        <v>395</v>
      </c>
      <c r="C2152" s="107"/>
      <c r="D2152" s="107"/>
      <c r="E2152" s="107"/>
      <c r="F2152" s="107"/>
      <c r="G2152" s="107"/>
      <c r="H2152" s="107"/>
      <c r="I2152" s="107"/>
      <c r="J2152" s="108" t="s">
        <v>396</v>
      </c>
    </row>
    <row r="2153" spans="1:18" ht="18.75" thickTop="1">
      <c r="B2153" s="109" t="s">
        <v>397</v>
      </c>
      <c r="E2153" s="110" t="s">
        <v>398</v>
      </c>
      <c r="H2153" s="455" t="s">
        <v>983</v>
      </c>
      <c r="I2153" s="456">
        <v>3.5049999999999998E-2</v>
      </c>
      <c r="J2153" s="111"/>
    </row>
    <row r="2154" spans="1:18" ht="15.75">
      <c r="B2154" s="112" t="s">
        <v>400</v>
      </c>
      <c r="E2154" s="452" t="s">
        <v>914</v>
      </c>
      <c r="H2154" s="113" t="s">
        <v>401</v>
      </c>
      <c r="I2154" s="139">
        <v>30</v>
      </c>
      <c r="J2154" s="115" t="s">
        <v>351</v>
      </c>
    </row>
    <row r="2155" spans="1:18" ht="16.5" thickBot="1">
      <c r="B2155" s="116" t="s">
        <v>643</v>
      </c>
      <c r="C2155" s="610" t="s">
        <v>641</v>
      </c>
      <c r="D2155" s="610"/>
      <c r="E2155" s="610"/>
      <c r="F2155" s="610"/>
      <c r="G2155" s="610"/>
      <c r="H2155" s="610"/>
      <c r="I2155" s="611" t="s">
        <v>404</v>
      </c>
      <c r="J2155" s="612"/>
    </row>
    <row r="2156" spans="1:18" ht="15.75" thickBot="1">
      <c r="B2156" s="602" t="s">
        <v>405</v>
      </c>
      <c r="C2156" s="603"/>
      <c r="D2156" s="604" t="s">
        <v>212</v>
      </c>
      <c r="E2156" s="604" t="s">
        <v>406</v>
      </c>
      <c r="F2156" s="604"/>
      <c r="G2156" s="604" t="s">
        <v>407</v>
      </c>
      <c r="H2156" s="604"/>
      <c r="J2156" s="117" t="s">
        <v>408</v>
      </c>
      <c r="K2156" s="590" t="s">
        <v>276</v>
      </c>
      <c r="L2156" s="590"/>
      <c r="M2156" s="591"/>
      <c r="N2156" s="592" t="s">
        <v>409</v>
      </c>
      <c r="O2156" s="594" t="s">
        <v>410</v>
      </c>
      <c r="P2156" s="595"/>
      <c r="Q2156" s="598" t="s">
        <v>411</v>
      </c>
    </row>
    <row r="2157" spans="1:18" ht="15.75" thickBot="1">
      <c r="B2157" s="602"/>
      <c r="C2157" s="603"/>
      <c r="D2157" s="604"/>
      <c r="E2157" s="103" t="s">
        <v>412</v>
      </c>
      <c r="F2157" s="103" t="s">
        <v>413</v>
      </c>
      <c r="G2157" s="103" t="s">
        <v>414</v>
      </c>
      <c r="H2157" s="103" t="s">
        <v>415</v>
      </c>
      <c r="I2157" s="104"/>
      <c r="J2157" s="118" t="s">
        <v>416</v>
      </c>
      <c r="K2157" s="417" t="s">
        <v>417</v>
      </c>
      <c r="L2157" s="600" t="s">
        <v>418</v>
      </c>
      <c r="M2157" s="601"/>
      <c r="N2157" s="593"/>
      <c r="O2157" s="596"/>
      <c r="P2157" s="597"/>
      <c r="Q2157" s="599"/>
    </row>
    <row r="2158" spans="1:18">
      <c r="B2158" s="119" t="s">
        <v>635</v>
      </c>
      <c r="C2158" s="120" t="s">
        <v>636</v>
      </c>
      <c r="D2158" s="121">
        <v>1</v>
      </c>
      <c r="E2158" s="122">
        <v>0.19</v>
      </c>
      <c r="F2158" s="122">
        <v>0.81</v>
      </c>
      <c r="G2158" s="123">
        <f>VLOOKUP(B2158,'EQ - COM DES.'!$A$1:$K$538,10,FALSE)</f>
        <v>200.64660000000001</v>
      </c>
      <c r="H2158" s="123">
        <f>VLOOKUP(B2158,'EQ - COM DES.'!$A$1:$K$538,11,FALSE)</f>
        <v>97.213300000000004</v>
      </c>
      <c r="J2158" s="124">
        <f t="shared" ref="J2158:J2159" si="239">(D2158*E2158*G2158)+(D2158*F2158*H2158)</f>
        <v>116.86562700000002</v>
      </c>
      <c r="K2158" s="702">
        <f>$K$615*$D$615</f>
        <v>351.11410717000001</v>
      </c>
      <c r="L2158" s="492">
        <f>(D2158*E2158)</f>
        <v>0.19</v>
      </c>
      <c r="M2158" s="492">
        <f>(D2158*F2158)</f>
        <v>0.81</v>
      </c>
      <c r="N2158" s="496" t="str">
        <f>B2158</f>
        <v>E9584</v>
      </c>
      <c r="O2158" s="493">
        <f>(G2158/$I$2154)</f>
        <v>6.6882200000000003</v>
      </c>
      <c r="P2158" s="493">
        <f>(H2158/$I$2154)</f>
        <v>3.2404433333333333</v>
      </c>
      <c r="Q2158" s="491">
        <f t="shared" ref="Q2158:Q2162" si="240">ROUND((K2158*((L2158*O2158)+(M2158*P2158))),2)</f>
        <v>1367.77</v>
      </c>
      <c r="R2158" s="430"/>
    </row>
    <row r="2159" spans="1:18">
      <c r="B2159" s="119" t="s">
        <v>1009</v>
      </c>
      <c r="C2159" s="120" t="s">
        <v>1010</v>
      </c>
      <c r="D2159" s="121">
        <v>1</v>
      </c>
      <c r="E2159" s="122">
        <v>1</v>
      </c>
      <c r="F2159" s="122">
        <v>0</v>
      </c>
      <c r="G2159" s="123">
        <f>VLOOKUP(B2159,'EQ - COM DES.'!$A$1:$K$538,10,FALSE)</f>
        <v>134.5489</v>
      </c>
      <c r="H2159" s="123">
        <f>VLOOKUP(B2159,'EQ - COM DES.'!$A$1:$K$538,11,FALSE)</f>
        <v>40.872</v>
      </c>
      <c r="J2159" s="124">
        <f t="shared" si="239"/>
        <v>134.5489</v>
      </c>
      <c r="K2159" s="702">
        <f t="shared" ref="K2159:K2178" si="241">$K$615*$D$615</f>
        <v>351.11410717000001</v>
      </c>
      <c r="L2159" s="492">
        <f t="shared" ref="L2159" si="242">(D2159*E2159)</f>
        <v>1</v>
      </c>
      <c r="M2159" s="492">
        <f t="shared" ref="M2159:M2162" si="243">(D2159*F2159)</f>
        <v>0</v>
      </c>
      <c r="N2159" s="496" t="str">
        <f t="shared" ref="N2159:N2162" si="244">B2159</f>
        <v>E9609</v>
      </c>
      <c r="O2159" s="493">
        <f>(G2159/$I$2154)</f>
        <v>4.4849633333333339</v>
      </c>
      <c r="P2159" s="493">
        <f>(H2159/$I$2154)</f>
        <v>1.3624000000000001</v>
      </c>
      <c r="Q2159" s="491">
        <f t="shared" si="240"/>
        <v>1574.73</v>
      </c>
      <c r="R2159" s="430"/>
    </row>
    <row r="2160" spans="1:18" ht="15.75" thickBot="1">
      <c r="B2160" s="125"/>
      <c r="C2160" s="104"/>
      <c r="D2160" s="104"/>
      <c r="E2160" s="104"/>
      <c r="F2160" s="104"/>
      <c r="G2160" s="104"/>
      <c r="H2160" s="105" t="s">
        <v>433</v>
      </c>
      <c r="I2160" s="104"/>
      <c r="J2160" s="126">
        <f>SUM(J2158:J2159)</f>
        <v>251.41452700000002</v>
      </c>
      <c r="K2160" s="702">
        <f t="shared" si="241"/>
        <v>351.11410717000001</v>
      </c>
      <c r="L2160" s="492"/>
      <c r="M2160" s="492"/>
      <c r="N2160" s="496"/>
      <c r="O2160" s="493"/>
      <c r="P2160" s="493"/>
      <c r="Q2160" s="491"/>
      <c r="R2160" s="430"/>
    </row>
    <row r="2161" spans="2:18" ht="15.75" thickBot="1">
      <c r="B2161" s="127" t="s">
        <v>435</v>
      </c>
      <c r="C2161" s="104"/>
      <c r="D2161" s="103" t="s">
        <v>212</v>
      </c>
      <c r="E2161" s="103" t="s">
        <v>436</v>
      </c>
      <c r="F2161" s="104"/>
      <c r="G2161" s="103" t="s">
        <v>407</v>
      </c>
      <c r="H2161" s="607" t="s">
        <v>437</v>
      </c>
      <c r="I2161" s="607"/>
      <c r="J2161" s="605"/>
      <c r="K2161" s="702">
        <f t="shared" si="241"/>
        <v>351.11410717000001</v>
      </c>
      <c r="L2161" s="492"/>
      <c r="M2161" s="492"/>
      <c r="N2161" s="496"/>
      <c r="O2161" s="493"/>
      <c r="P2161" s="493"/>
      <c r="Q2161" s="491"/>
      <c r="R2161" s="430"/>
    </row>
    <row r="2162" spans="2:18">
      <c r="B2162" s="119" t="s">
        <v>438</v>
      </c>
      <c r="C2162" s="120" t="s">
        <v>439</v>
      </c>
      <c r="D2162" s="121">
        <v>4</v>
      </c>
      <c r="E2162" s="128" t="s">
        <v>222</v>
      </c>
      <c r="G2162" s="123">
        <f>VLOOKUP(B2162,'MO - COM DES.'!$A$1:$G$106,6,FALSE)</f>
        <v>20.818100000000001</v>
      </c>
      <c r="J2162" s="124">
        <f t="shared" ref="J2162" si="245">D2162*G2162</f>
        <v>83.272400000000005</v>
      </c>
      <c r="K2162" s="702">
        <f t="shared" si="241"/>
        <v>351.11410717000001</v>
      </c>
      <c r="L2162" s="492">
        <f t="shared" ref="L2162" si="246">D2162</f>
        <v>4</v>
      </c>
      <c r="M2162" s="492">
        <f t="shared" si="243"/>
        <v>0</v>
      </c>
      <c r="N2162" s="496" t="str">
        <f t="shared" si="244"/>
        <v>P9824</v>
      </c>
      <c r="O2162" s="493">
        <f>(G2162/$I$2154)</f>
        <v>0.69393666666666676</v>
      </c>
      <c r="P2162" s="493">
        <f>(H2162/$I$2154)</f>
        <v>0</v>
      </c>
      <c r="Q2162" s="491">
        <f t="shared" si="240"/>
        <v>974.6</v>
      </c>
      <c r="R2162" s="430"/>
    </row>
    <row r="2163" spans="2:18">
      <c r="B2163" s="129"/>
      <c r="D2163" s="606" t="s">
        <v>440</v>
      </c>
      <c r="E2163" s="606"/>
      <c r="F2163" s="606"/>
      <c r="G2163" s="606"/>
      <c r="H2163" s="606"/>
      <c r="J2163" s="124">
        <f>J2162</f>
        <v>83.272400000000005</v>
      </c>
      <c r="K2163" s="702">
        <f t="shared" si="241"/>
        <v>351.11410717000001</v>
      </c>
      <c r="L2163" s="492"/>
      <c r="M2163" s="492"/>
      <c r="N2163" s="496"/>
      <c r="O2163" s="493"/>
      <c r="P2163" s="493"/>
      <c r="Q2163" s="491"/>
      <c r="R2163" s="430"/>
    </row>
    <row r="2164" spans="2:18" ht="15.75" thickBot="1">
      <c r="B2164" s="125"/>
      <c r="C2164" s="104"/>
      <c r="D2164" s="607" t="s">
        <v>442</v>
      </c>
      <c r="E2164" s="607"/>
      <c r="F2164" s="607"/>
      <c r="G2164" s="607"/>
      <c r="H2164" s="607"/>
      <c r="I2164" s="104"/>
      <c r="J2164" s="130">
        <f>J2160+J2163</f>
        <v>334.68692700000003</v>
      </c>
      <c r="K2164" s="702">
        <f t="shared" si="241"/>
        <v>351.11410717000001</v>
      </c>
      <c r="L2164" s="492"/>
      <c r="M2164" s="492"/>
      <c r="N2164" s="496"/>
      <c r="O2164" s="493"/>
      <c r="P2164" s="493"/>
      <c r="Q2164" s="491"/>
      <c r="R2164" s="430"/>
    </row>
    <row r="2165" spans="2:18">
      <c r="B2165" s="129"/>
      <c r="D2165" s="606" t="s">
        <v>444</v>
      </c>
      <c r="E2165" s="606"/>
      <c r="F2165" s="606"/>
      <c r="G2165" s="606"/>
      <c r="H2165" s="606"/>
      <c r="J2165" s="131">
        <f>J2164/I2154</f>
        <v>11.156230900000001</v>
      </c>
      <c r="K2165" s="702">
        <f t="shared" si="241"/>
        <v>351.11410717000001</v>
      </c>
      <c r="L2165" s="492"/>
      <c r="M2165" s="492"/>
      <c r="N2165" s="496"/>
      <c r="O2165" s="493"/>
      <c r="P2165" s="493"/>
      <c r="Q2165" s="491"/>
      <c r="R2165" s="430"/>
    </row>
    <row r="2166" spans="2:18">
      <c r="B2166" s="129"/>
      <c r="H2166" s="132" t="s">
        <v>445</v>
      </c>
      <c r="J2166" s="133">
        <v>0.39660000000000001</v>
      </c>
      <c r="K2166" s="702">
        <f t="shared" si="241"/>
        <v>351.11410717000001</v>
      </c>
      <c r="L2166" s="492"/>
      <c r="M2166" s="492"/>
      <c r="N2166" s="496"/>
      <c r="O2166" s="493"/>
      <c r="P2166" s="493"/>
      <c r="Q2166" s="491"/>
      <c r="R2166" s="430"/>
    </row>
    <row r="2167" spans="2:18" ht="15.75" thickBot="1">
      <c r="B2167" s="129"/>
      <c r="H2167" s="105" t="s">
        <v>446</v>
      </c>
      <c r="J2167" s="130" t="s">
        <v>377</v>
      </c>
      <c r="K2167" s="702">
        <f t="shared" si="241"/>
        <v>351.11410717000001</v>
      </c>
      <c r="L2167" s="492"/>
      <c r="M2167" s="492"/>
      <c r="N2167" s="496"/>
      <c r="O2167" s="493"/>
      <c r="P2167" s="493"/>
      <c r="Q2167" s="491"/>
      <c r="R2167" s="430"/>
    </row>
    <row r="2168" spans="2:18" ht="15.75" thickBot="1">
      <c r="B2168" s="453" t="s">
        <v>447</v>
      </c>
      <c r="C2168" s="370"/>
      <c r="D2168" s="451" t="s">
        <v>212</v>
      </c>
      <c r="E2168" s="451" t="s">
        <v>436</v>
      </c>
      <c r="F2168" s="370"/>
      <c r="G2168" s="451" t="s">
        <v>448</v>
      </c>
      <c r="H2168" s="608" t="s">
        <v>449</v>
      </c>
      <c r="I2168" s="608"/>
      <c r="J2168" s="609"/>
      <c r="K2168" s="702">
        <f t="shared" si="241"/>
        <v>351.11410717000001</v>
      </c>
      <c r="L2168" s="492"/>
      <c r="M2168" s="492"/>
      <c r="N2168" s="496"/>
      <c r="O2168" s="493"/>
      <c r="P2168" s="493"/>
      <c r="Q2168" s="491"/>
      <c r="R2168" s="430"/>
    </row>
    <row r="2169" spans="2:18">
      <c r="B2169" s="119" t="s">
        <v>1011</v>
      </c>
      <c r="C2169" s="120" t="s">
        <v>1012</v>
      </c>
      <c r="D2169" s="121">
        <v>6.0000000000000002E-5</v>
      </c>
      <c r="E2169" s="128" t="s">
        <v>346</v>
      </c>
      <c r="G2169" s="123">
        <f>VLOOKUP(B2169,MATERIAL!$A$1:$D$1678,4,FALSE)</f>
        <v>145.8501</v>
      </c>
      <c r="J2169" s="124">
        <f t="shared" ref="J2169" si="247">D2169*G2169</f>
        <v>8.7510060000000004E-3</v>
      </c>
      <c r="K2169" s="702">
        <f t="shared" si="241"/>
        <v>351.11410717000001</v>
      </c>
      <c r="L2169" s="492">
        <f t="shared" ref="L2169" si="248">D2169</f>
        <v>6.0000000000000002E-5</v>
      </c>
      <c r="M2169" s="492"/>
      <c r="N2169" s="496" t="str">
        <f t="shared" ref="N2169" si="249">B2169</f>
        <v>M0067</v>
      </c>
      <c r="O2169" s="493">
        <f t="shared" ref="O2169" si="250">(G2169)</f>
        <v>145.8501</v>
      </c>
      <c r="P2169" s="493"/>
      <c r="Q2169" s="491">
        <f t="shared" ref="Q2169" si="251">ROUND((K2169*((L2169*O2169)+(M2169*P2169))),2)</f>
        <v>3.07</v>
      </c>
      <c r="R2169" s="430"/>
    </row>
    <row r="2170" spans="2:18" ht="15.75" thickBot="1">
      <c r="B2170" s="125"/>
      <c r="C2170" s="104"/>
      <c r="D2170" s="607" t="s">
        <v>459</v>
      </c>
      <c r="E2170" s="607"/>
      <c r="F2170" s="607"/>
      <c r="G2170" s="607"/>
      <c r="H2170" s="607"/>
      <c r="I2170" s="104"/>
      <c r="J2170" s="126">
        <f>J2169</f>
        <v>8.7510060000000004E-3</v>
      </c>
      <c r="K2170" s="702">
        <f t="shared" si="241"/>
        <v>351.11410717000001</v>
      </c>
      <c r="L2170" s="492"/>
      <c r="M2170" s="492"/>
      <c r="N2170" s="496"/>
      <c r="O2170" s="493"/>
      <c r="P2170" s="493"/>
      <c r="Q2170" s="491"/>
      <c r="R2170" s="430"/>
    </row>
    <row r="2171" spans="2:18" ht="15.75" thickBot="1">
      <c r="B2171" s="127" t="s">
        <v>460</v>
      </c>
      <c r="C2171" s="104"/>
      <c r="D2171" s="103" t="s">
        <v>212</v>
      </c>
      <c r="E2171" s="103" t="s">
        <v>436</v>
      </c>
      <c r="F2171" s="104"/>
      <c r="G2171" s="103" t="s">
        <v>449</v>
      </c>
      <c r="H2171" s="607" t="s">
        <v>449</v>
      </c>
      <c r="I2171" s="607"/>
      <c r="J2171" s="605"/>
      <c r="K2171" s="702">
        <f t="shared" si="241"/>
        <v>351.11410717000001</v>
      </c>
      <c r="L2171" s="492"/>
      <c r="M2171" s="492"/>
      <c r="N2171" s="496"/>
      <c r="O2171" s="493"/>
      <c r="P2171" s="493"/>
      <c r="Q2171" s="491"/>
      <c r="R2171" s="430"/>
    </row>
    <row r="2172" spans="2:18" ht="15.75" thickBot="1">
      <c r="B2172" s="125"/>
      <c r="C2172" s="104"/>
      <c r="D2172" s="607" t="s">
        <v>461</v>
      </c>
      <c r="E2172" s="607"/>
      <c r="F2172" s="607"/>
      <c r="G2172" s="607"/>
      <c r="H2172" s="607"/>
      <c r="I2172" s="104"/>
      <c r="J2172" s="126"/>
      <c r="K2172" s="702">
        <f t="shared" si="241"/>
        <v>351.11410717000001</v>
      </c>
      <c r="L2172" s="492"/>
      <c r="M2172" s="492"/>
      <c r="N2172" s="496"/>
      <c r="O2172" s="493"/>
      <c r="P2172" s="493"/>
      <c r="Q2172" s="491"/>
      <c r="R2172" s="430"/>
    </row>
    <row r="2173" spans="2:18" ht="15.75" thickBot="1">
      <c r="B2173" s="125"/>
      <c r="C2173" s="104"/>
      <c r="D2173" s="104"/>
      <c r="E2173" s="104"/>
      <c r="F2173" s="104"/>
      <c r="G2173" s="104"/>
      <c r="H2173" s="105" t="s">
        <v>462</v>
      </c>
      <c r="I2173" s="104"/>
      <c r="J2173" s="130">
        <f>J2165+J2166+J2170</f>
        <v>11.561581906000001</v>
      </c>
      <c r="K2173" s="702">
        <f t="shared" si="241"/>
        <v>351.11410717000001</v>
      </c>
      <c r="L2173" s="492"/>
      <c r="M2173" s="492"/>
      <c r="N2173" s="496"/>
      <c r="O2173" s="493"/>
      <c r="P2173" s="493"/>
      <c r="Q2173" s="491"/>
      <c r="R2173" s="430"/>
    </row>
    <row r="2174" spans="2:18" ht="15.75" thickBot="1">
      <c r="B2174" s="127" t="s">
        <v>463</v>
      </c>
      <c r="C2174" s="104"/>
      <c r="D2174" s="103" t="s">
        <v>464</v>
      </c>
      <c r="E2174" s="103" t="s">
        <v>212</v>
      </c>
      <c r="F2174" s="103" t="s">
        <v>436</v>
      </c>
      <c r="G2174" s="104"/>
      <c r="H2174" s="103" t="s">
        <v>449</v>
      </c>
      <c r="I2174" s="607" t="s">
        <v>449</v>
      </c>
      <c r="J2174" s="605"/>
      <c r="K2174" s="702">
        <f t="shared" si="241"/>
        <v>351.11410717000001</v>
      </c>
      <c r="L2174" s="492"/>
      <c r="M2174" s="492"/>
      <c r="N2174" s="496"/>
      <c r="O2174" s="493"/>
      <c r="P2174" s="493"/>
      <c r="Q2174" s="491"/>
      <c r="R2174" s="430"/>
    </row>
    <row r="2175" spans="2:18" ht="15.75" thickBot="1">
      <c r="B2175" s="125"/>
      <c r="C2175" s="104"/>
      <c r="D2175" s="607" t="s">
        <v>468</v>
      </c>
      <c r="E2175" s="607"/>
      <c r="F2175" s="607"/>
      <c r="G2175" s="607"/>
      <c r="H2175" s="607"/>
      <c r="I2175" s="104"/>
      <c r="J2175" s="130"/>
      <c r="K2175" s="702">
        <f t="shared" si="241"/>
        <v>351.11410717000001</v>
      </c>
      <c r="L2175" s="492"/>
      <c r="M2175" s="492"/>
      <c r="N2175" s="496"/>
      <c r="O2175" s="493"/>
      <c r="P2175" s="493"/>
      <c r="Q2175" s="491"/>
      <c r="R2175" s="430"/>
    </row>
    <row r="2176" spans="2:18" ht="15.75" thickBot="1">
      <c r="B2176" s="602" t="s">
        <v>469</v>
      </c>
      <c r="C2176" s="603"/>
      <c r="D2176" s="604" t="s">
        <v>212</v>
      </c>
      <c r="E2176" s="604" t="s">
        <v>436</v>
      </c>
      <c r="F2176" s="604" t="s">
        <v>470</v>
      </c>
      <c r="G2176" s="604"/>
      <c r="H2176" s="604"/>
      <c r="J2176" s="605" t="s">
        <v>449</v>
      </c>
      <c r="K2176" s="702">
        <f t="shared" si="241"/>
        <v>351.11410717000001</v>
      </c>
      <c r="L2176" s="492"/>
      <c r="M2176" s="492"/>
      <c r="N2176" s="496"/>
      <c r="O2176" s="493"/>
      <c r="P2176" s="493"/>
      <c r="Q2176" s="491"/>
      <c r="R2176" s="430"/>
    </row>
    <row r="2177" spans="1:18" ht="15.75" thickBot="1">
      <c r="B2177" s="602"/>
      <c r="C2177" s="603"/>
      <c r="D2177" s="604"/>
      <c r="E2177" s="604"/>
      <c r="F2177" s="103" t="s">
        <v>471</v>
      </c>
      <c r="G2177" s="103" t="s">
        <v>472</v>
      </c>
      <c r="H2177" s="103" t="s">
        <v>473</v>
      </c>
      <c r="I2177" s="104"/>
      <c r="J2177" s="605"/>
      <c r="K2177" s="702">
        <f t="shared" si="241"/>
        <v>351.11410717000001</v>
      </c>
      <c r="L2177" s="492"/>
      <c r="M2177" s="492"/>
      <c r="N2177" s="496"/>
      <c r="O2177" s="493"/>
      <c r="P2177" s="493"/>
      <c r="Q2177" s="491"/>
      <c r="R2177" s="430"/>
    </row>
    <row r="2178" spans="1:18">
      <c r="B2178" s="129"/>
      <c r="D2178" s="606" t="s">
        <v>480</v>
      </c>
      <c r="E2178" s="606"/>
      <c r="F2178" s="606"/>
      <c r="G2178" s="606"/>
      <c r="H2178" s="606"/>
      <c r="J2178" s="111"/>
      <c r="K2178" s="702">
        <f t="shared" si="241"/>
        <v>351.11410717000001</v>
      </c>
      <c r="L2178" s="492"/>
      <c r="M2178" s="492"/>
      <c r="N2178" s="496"/>
      <c r="O2178" s="493"/>
      <c r="P2178" s="493"/>
      <c r="Q2178" s="491"/>
      <c r="R2178" s="430"/>
    </row>
    <row r="2179" spans="1:18" ht="15.75" thickBot="1">
      <c r="B2179" s="125"/>
      <c r="C2179" s="104"/>
      <c r="D2179" s="104"/>
      <c r="E2179" s="104"/>
      <c r="F2179" s="607" t="s">
        <v>481</v>
      </c>
      <c r="G2179" s="607"/>
      <c r="H2179" s="607"/>
      <c r="I2179" s="104"/>
      <c r="J2179" s="134">
        <f>ROUND(J2173,2)</f>
        <v>11.56</v>
      </c>
      <c r="R2179" s="445">
        <f>ROUND((SUM(Q2158:Q2178)/K2158),2)</f>
        <v>11.16</v>
      </c>
    </row>
    <row r="2180" spans="1:18" ht="15.75" thickBot="1">
      <c r="A2180" s="157"/>
      <c r="B2180" s="157"/>
      <c r="C2180" s="157"/>
      <c r="D2180" s="157"/>
      <c r="E2180" s="157"/>
      <c r="F2180" s="157"/>
      <c r="G2180" s="157"/>
      <c r="H2180" s="157"/>
      <c r="I2180" s="157"/>
      <c r="J2180" s="157"/>
      <c r="R2180" s="101">
        <f>R2179*K2158</f>
        <v>3918.4334360172002</v>
      </c>
    </row>
    <row r="2181" spans="1:18" ht="23.25" thickBot="1">
      <c r="B2181" s="106" t="s">
        <v>395</v>
      </c>
      <c r="C2181" s="107"/>
      <c r="D2181" s="107"/>
      <c r="E2181" s="107"/>
      <c r="F2181" s="107"/>
      <c r="G2181" s="107"/>
      <c r="H2181" s="107"/>
      <c r="I2181" s="107"/>
      <c r="J2181" s="108" t="s">
        <v>396</v>
      </c>
    </row>
    <row r="2182" spans="1:18" ht="18.75" thickTop="1">
      <c r="B2182" s="109" t="s">
        <v>397</v>
      </c>
      <c r="E2182" s="110" t="s">
        <v>398</v>
      </c>
      <c r="J2182" s="111"/>
    </row>
    <row r="2183" spans="1:18" ht="15.75">
      <c r="B2183" s="112" t="s">
        <v>400</v>
      </c>
      <c r="E2183" s="452" t="s">
        <v>914</v>
      </c>
      <c r="H2183" s="113" t="s">
        <v>401</v>
      </c>
      <c r="I2183" s="114">
        <v>4</v>
      </c>
      <c r="J2183" s="115" t="s">
        <v>340</v>
      </c>
    </row>
    <row r="2184" spans="1:18" ht="16.5" thickBot="1">
      <c r="B2184" s="116" t="s">
        <v>1013</v>
      </c>
      <c r="C2184" s="610" t="s">
        <v>816</v>
      </c>
      <c r="D2184" s="610"/>
      <c r="E2184" s="610"/>
      <c r="F2184" s="610"/>
      <c r="G2184" s="610"/>
      <c r="H2184" s="610"/>
      <c r="I2184" s="611" t="s">
        <v>404</v>
      </c>
      <c r="J2184" s="612"/>
    </row>
    <row r="2185" spans="1:18" ht="15.75" thickBot="1">
      <c r="B2185" s="602" t="s">
        <v>405</v>
      </c>
      <c r="C2185" s="603"/>
      <c r="D2185" s="604" t="s">
        <v>212</v>
      </c>
      <c r="E2185" s="604" t="s">
        <v>406</v>
      </c>
      <c r="F2185" s="604"/>
      <c r="G2185" s="604" t="s">
        <v>407</v>
      </c>
      <c r="H2185" s="604"/>
      <c r="J2185" s="117" t="s">
        <v>408</v>
      </c>
      <c r="K2185" s="590" t="s">
        <v>276</v>
      </c>
      <c r="L2185" s="590"/>
      <c r="M2185" s="591"/>
      <c r="N2185" s="592" t="s">
        <v>409</v>
      </c>
      <c r="O2185" s="594" t="s">
        <v>410</v>
      </c>
      <c r="P2185" s="595"/>
      <c r="Q2185" s="598" t="s">
        <v>411</v>
      </c>
    </row>
    <row r="2186" spans="1:18" ht="15.75" thickBot="1">
      <c r="B2186" s="602"/>
      <c r="C2186" s="603"/>
      <c r="D2186" s="604"/>
      <c r="E2186" s="103" t="s">
        <v>412</v>
      </c>
      <c r="F2186" s="103" t="s">
        <v>413</v>
      </c>
      <c r="G2186" s="103" t="s">
        <v>414</v>
      </c>
      <c r="H2186" s="103" t="s">
        <v>415</v>
      </c>
      <c r="I2186" s="104"/>
      <c r="J2186" s="118" t="s">
        <v>416</v>
      </c>
      <c r="K2186" s="417" t="s">
        <v>417</v>
      </c>
      <c r="L2186" s="600" t="s">
        <v>418</v>
      </c>
      <c r="M2186" s="601"/>
      <c r="N2186" s="593"/>
      <c r="O2186" s="596"/>
      <c r="P2186" s="597"/>
      <c r="Q2186" s="599"/>
    </row>
    <row r="2187" spans="1:18">
      <c r="B2187" s="119" t="s">
        <v>930</v>
      </c>
      <c r="C2187" s="120" t="s">
        <v>931</v>
      </c>
      <c r="D2187" s="121">
        <v>0.15060000000000001</v>
      </c>
      <c r="E2187" s="122">
        <v>1</v>
      </c>
      <c r="F2187" s="122">
        <v>0</v>
      </c>
      <c r="G2187" s="123">
        <f>VLOOKUP(B2187,'EQ - COM DES.'!$A$1:$K$538,10,FALSE)</f>
        <v>0.22159999999999999</v>
      </c>
      <c r="H2187" s="123">
        <f>VLOOKUP(B2187,'EQ - COM DES.'!$A$1:$K$538,11,FALSE)</f>
        <v>0.14699999999999999</v>
      </c>
      <c r="J2187" s="124">
        <f t="shared" ref="J2187:J2190" si="252">(D2187*E2187*G2187)+(D2187*F2187*H2187)</f>
        <v>3.337296E-2</v>
      </c>
      <c r="K2187" s="702">
        <f>$K$1347*$D$1347</f>
        <v>10</v>
      </c>
      <c r="L2187" s="492">
        <f>(D2187*E2187)</f>
        <v>0.15060000000000001</v>
      </c>
      <c r="M2187" s="492">
        <f>(D2187*F2187)</f>
        <v>0</v>
      </c>
      <c r="N2187" s="496" t="str">
        <f>B2187</f>
        <v>E9568</v>
      </c>
      <c r="O2187" s="493">
        <f>(G2187/$I$2183)</f>
        <v>5.5399999999999998E-2</v>
      </c>
      <c r="P2187" s="493">
        <f>(H2187/$I$2183)</f>
        <v>3.6749999999999998E-2</v>
      </c>
      <c r="Q2187" s="491">
        <f t="shared" ref="Q2187:Q2190" si="253">ROUND((K2187*((L2187*O2187)+(M2187*P2187))),2)</f>
        <v>0.08</v>
      </c>
      <c r="R2187" s="430"/>
    </row>
    <row r="2188" spans="1:18">
      <c r="B2188" s="119" t="s">
        <v>932</v>
      </c>
      <c r="C2188" s="120" t="s">
        <v>933</v>
      </c>
      <c r="D2188" s="121">
        <v>0.48193000000000003</v>
      </c>
      <c r="E2188" s="122">
        <v>1</v>
      </c>
      <c r="F2188" s="122">
        <v>0</v>
      </c>
      <c r="G2188" s="123">
        <f>VLOOKUP(B2188,'EQ - COM DES.'!$A$1:$K$538,10,FALSE)</f>
        <v>27.571300000000001</v>
      </c>
      <c r="H2188" s="123">
        <f>VLOOKUP(B2188,'EQ - COM DES.'!$A$1:$K$538,11,FALSE)</f>
        <v>5.7069999999999999</v>
      </c>
      <c r="J2188" s="124">
        <f t="shared" si="252"/>
        <v>13.287436609</v>
      </c>
      <c r="K2188" s="702">
        <f t="shared" ref="K2188:K2218" si="254">$K$1347*$D$1347</f>
        <v>10</v>
      </c>
      <c r="L2188" s="492">
        <f t="shared" ref="L2188:L2190" si="255">(D2188*E2188)</f>
        <v>0.48193000000000003</v>
      </c>
      <c r="M2188" s="492">
        <f t="shared" ref="M2188:M2190" si="256">(D2188*F2188)</f>
        <v>0</v>
      </c>
      <c r="N2188" s="496" t="str">
        <f t="shared" ref="N2188:N2190" si="257">B2188</f>
        <v>E9753</v>
      </c>
      <c r="O2188" s="493">
        <f t="shared" ref="O2188:P2195" si="258">(G2188/$I$2183)</f>
        <v>6.8928250000000002</v>
      </c>
      <c r="P2188" s="493">
        <f t="shared" si="258"/>
        <v>1.42675</v>
      </c>
      <c r="Q2188" s="491">
        <f t="shared" si="253"/>
        <v>33.22</v>
      </c>
      <c r="R2188" s="430"/>
    </row>
    <row r="2189" spans="1:18">
      <c r="B2189" s="119" t="s">
        <v>934</v>
      </c>
      <c r="C2189" s="120" t="s">
        <v>935</v>
      </c>
      <c r="D2189" s="121">
        <v>0.20080000000000001</v>
      </c>
      <c r="E2189" s="122">
        <v>1</v>
      </c>
      <c r="F2189" s="122">
        <v>0</v>
      </c>
      <c r="G2189" s="123">
        <f>VLOOKUP(B2189,'EQ - COM DES.'!$A$1:$K$538,10,FALSE)</f>
        <v>14.8291</v>
      </c>
      <c r="H2189" s="123">
        <f>VLOOKUP(B2189,'EQ - COM DES.'!$A$1:$K$538,11,FALSE)</f>
        <v>9.4261999999999997</v>
      </c>
      <c r="J2189" s="124">
        <f t="shared" si="252"/>
        <v>2.9776832800000004</v>
      </c>
      <c r="K2189" s="702">
        <f t="shared" si="254"/>
        <v>10</v>
      </c>
      <c r="L2189" s="492">
        <f t="shared" si="255"/>
        <v>0.20080000000000001</v>
      </c>
      <c r="M2189" s="492">
        <f t="shared" si="256"/>
        <v>0</v>
      </c>
      <c r="N2189" s="496" t="str">
        <f t="shared" si="257"/>
        <v>E9623</v>
      </c>
      <c r="O2189" s="493">
        <f t="shared" si="258"/>
        <v>3.7072750000000001</v>
      </c>
      <c r="P2189" s="493">
        <f t="shared" si="258"/>
        <v>2.3565499999999999</v>
      </c>
      <c r="Q2189" s="491">
        <f t="shared" si="253"/>
        <v>7.44</v>
      </c>
      <c r="R2189" s="430"/>
    </row>
    <row r="2190" spans="1:18">
      <c r="B2190" s="119" t="s">
        <v>936</v>
      </c>
      <c r="C2190" s="120" t="s">
        <v>937</v>
      </c>
      <c r="D2190" s="121">
        <v>0.48193000000000003</v>
      </c>
      <c r="E2190" s="122">
        <v>1</v>
      </c>
      <c r="F2190" s="122">
        <v>0</v>
      </c>
      <c r="G2190" s="123">
        <f>VLOOKUP(B2190,'EQ - COM DES.'!$A$1:$K$538,10,FALSE)</f>
        <v>12.6205</v>
      </c>
      <c r="H2190" s="123">
        <f>VLOOKUP(B2190,'EQ - COM DES.'!$A$1:$K$538,11,FALSE)</f>
        <v>8.0222999999999995</v>
      </c>
      <c r="J2190" s="124">
        <f t="shared" si="252"/>
        <v>6.0821975650000004</v>
      </c>
      <c r="K2190" s="702">
        <f t="shared" si="254"/>
        <v>10</v>
      </c>
      <c r="L2190" s="492">
        <f t="shared" si="255"/>
        <v>0.48193000000000003</v>
      </c>
      <c r="M2190" s="492">
        <f t="shared" si="256"/>
        <v>0</v>
      </c>
      <c r="N2190" s="496" t="str">
        <f t="shared" si="257"/>
        <v>E9622</v>
      </c>
      <c r="O2190" s="493">
        <f t="shared" si="258"/>
        <v>3.155125</v>
      </c>
      <c r="P2190" s="493">
        <f t="shared" si="258"/>
        <v>2.0055749999999999</v>
      </c>
      <c r="Q2190" s="491">
        <f t="shared" si="253"/>
        <v>15.21</v>
      </c>
      <c r="R2190" s="430"/>
    </row>
    <row r="2191" spans="1:18" ht="15.75" thickBot="1">
      <c r="B2191" s="125"/>
      <c r="C2191" s="104"/>
      <c r="D2191" s="104"/>
      <c r="E2191" s="104"/>
      <c r="F2191" s="104"/>
      <c r="G2191" s="104"/>
      <c r="H2191" s="105" t="s">
        <v>433</v>
      </c>
      <c r="I2191" s="104"/>
      <c r="J2191" s="126">
        <f>SUM(J2187:J2190)</f>
        <v>22.380690414</v>
      </c>
      <c r="K2191" s="702">
        <f t="shared" si="254"/>
        <v>10</v>
      </c>
      <c r="L2191" s="492"/>
      <c r="M2191" s="492"/>
      <c r="N2191" s="496"/>
      <c r="O2191" s="493"/>
      <c r="P2191" s="493"/>
      <c r="Q2191" s="491"/>
      <c r="R2191" s="430"/>
    </row>
    <row r="2192" spans="1:18" ht="15.75" thickBot="1">
      <c r="B2192" s="127" t="s">
        <v>435</v>
      </c>
      <c r="C2192" s="104"/>
      <c r="D2192" s="103" t="s">
        <v>212</v>
      </c>
      <c r="E2192" s="103" t="s">
        <v>436</v>
      </c>
      <c r="F2192" s="104"/>
      <c r="G2192" s="103" t="s">
        <v>407</v>
      </c>
      <c r="H2192" s="607" t="s">
        <v>437</v>
      </c>
      <c r="I2192" s="607"/>
      <c r="J2192" s="605"/>
      <c r="K2192" s="702">
        <f t="shared" si="254"/>
        <v>10</v>
      </c>
      <c r="L2192" s="492"/>
      <c r="M2192" s="492"/>
      <c r="N2192" s="496"/>
      <c r="O2192" s="493"/>
      <c r="P2192" s="493"/>
      <c r="Q2192" s="491"/>
      <c r="R2192" s="430"/>
    </row>
    <row r="2193" spans="2:18">
      <c r="B2193" s="119" t="s">
        <v>502</v>
      </c>
      <c r="C2193" s="120" t="s">
        <v>503</v>
      </c>
      <c r="D2193" s="121">
        <v>2</v>
      </c>
      <c r="E2193" s="128" t="s">
        <v>222</v>
      </c>
      <c r="G2193" s="123">
        <f>VLOOKUP(B2193,'MO - COM DES.'!$A$1:$G$106,6,FALSE)</f>
        <v>22.078700000000001</v>
      </c>
      <c r="J2193" s="124">
        <f t="shared" ref="J2193:J2196" si="259">D2193*G2193</f>
        <v>44.157400000000003</v>
      </c>
      <c r="K2193" s="702">
        <f t="shared" si="254"/>
        <v>10</v>
      </c>
      <c r="L2193" s="492">
        <f t="shared" ref="L2193:L2196" si="260">D2193</f>
        <v>2</v>
      </c>
      <c r="M2193" s="492">
        <f t="shared" ref="M2193:M2196" si="261">(D2193*F2193)</f>
        <v>0</v>
      </c>
      <c r="N2193" s="496" t="str">
        <f t="shared" ref="N2193:N2196" si="262">B2193</f>
        <v>P9801</v>
      </c>
      <c r="O2193" s="493">
        <f t="shared" si="258"/>
        <v>5.5196750000000003</v>
      </c>
      <c r="P2193" s="493">
        <f t="shared" si="258"/>
        <v>0</v>
      </c>
      <c r="Q2193" s="491">
        <f t="shared" ref="Q2193:Q2196" si="263">ROUND((K2193*((L2193*O2193)+(M2193*P2193))),2)</f>
        <v>110.39</v>
      </c>
      <c r="R2193" s="430"/>
    </row>
    <row r="2194" spans="2:18">
      <c r="B2194" s="119" t="s">
        <v>726</v>
      </c>
      <c r="C2194" s="120" t="s">
        <v>727</v>
      </c>
      <c r="D2194" s="121">
        <v>1</v>
      </c>
      <c r="E2194" s="128" t="s">
        <v>222</v>
      </c>
      <c r="G2194" s="123">
        <f>VLOOKUP(B2194,'MO - COM DES.'!$A$1:$G$106,6,FALSE)</f>
        <v>29.351600000000001</v>
      </c>
      <c r="J2194" s="124">
        <f t="shared" si="259"/>
        <v>29.351600000000001</v>
      </c>
      <c r="K2194" s="702">
        <f t="shared" si="254"/>
        <v>10</v>
      </c>
      <c r="L2194" s="492">
        <f t="shared" si="260"/>
        <v>1</v>
      </c>
      <c r="M2194" s="492">
        <f t="shared" si="261"/>
        <v>0</v>
      </c>
      <c r="N2194" s="496" t="str">
        <f t="shared" si="262"/>
        <v>P9830</v>
      </c>
      <c r="O2194" s="493">
        <f t="shared" si="258"/>
        <v>7.3379000000000003</v>
      </c>
      <c r="P2194" s="493">
        <f t="shared" si="258"/>
        <v>0</v>
      </c>
      <c r="Q2194" s="491">
        <f t="shared" si="263"/>
        <v>73.38</v>
      </c>
      <c r="R2194" s="430"/>
    </row>
    <row r="2195" spans="2:18">
      <c r="B2195" s="119" t="s">
        <v>940</v>
      </c>
      <c r="C2195" s="120" t="s">
        <v>941</v>
      </c>
      <c r="D2195" s="121">
        <v>1</v>
      </c>
      <c r="E2195" s="128" t="s">
        <v>222</v>
      </c>
      <c r="G2195" s="123">
        <f>VLOOKUP(B2195,'MO - COM DES.'!$A$1:$G$106,6,FALSE)</f>
        <v>28.858599999999999</v>
      </c>
      <c r="J2195" s="124">
        <f t="shared" si="259"/>
        <v>28.858599999999999</v>
      </c>
      <c r="K2195" s="702">
        <f t="shared" si="254"/>
        <v>10</v>
      </c>
      <c r="L2195" s="492">
        <f t="shared" si="260"/>
        <v>1</v>
      </c>
      <c r="M2195" s="492">
        <f t="shared" si="261"/>
        <v>0</v>
      </c>
      <c r="N2195" s="496" t="str">
        <f t="shared" si="262"/>
        <v>P9823</v>
      </c>
      <c r="O2195" s="493">
        <f t="shared" si="258"/>
        <v>7.2146499999999998</v>
      </c>
      <c r="P2195" s="493">
        <f t="shared" si="258"/>
        <v>0</v>
      </c>
      <c r="Q2195" s="491">
        <f t="shared" si="263"/>
        <v>72.150000000000006</v>
      </c>
      <c r="R2195" s="430"/>
    </row>
    <row r="2196" spans="2:18">
      <c r="B2196" s="119" t="s">
        <v>438</v>
      </c>
      <c r="C2196" s="120" t="s">
        <v>439</v>
      </c>
      <c r="D2196" s="121">
        <v>2</v>
      </c>
      <c r="E2196" s="128" t="s">
        <v>222</v>
      </c>
      <c r="G2196" s="123">
        <f>VLOOKUP(B2196,'MO - COM DES.'!$A$1:$G$106,6,FALSE)</f>
        <v>20.818100000000001</v>
      </c>
      <c r="J2196" s="124">
        <f t="shared" si="259"/>
        <v>41.636200000000002</v>
      </c>
      <c r="K2196" s="702">
        <f t="shared" si="254"/>
        <v>10</v>
      </c>
      <c r="L2196" s="492">
        <f t="shared" si="260"/>
        <v>2</v>
      </c>
      <c r="M2196" s="492">
        <f t="shared" si="261"/>
        <v>0</v>
      </c>
      <c r="N2196" s="496" t="str">
        <f t="shared" si="262"/>
        <v>P9824</v>
      </c>
      <c r="O2196" s="493">
        <f>(G2196/$I$2183)</f>
        <v>5.2045250000000003</v>
      </c>
      <c r="P2196" s="493">
        <f>(H2196/$I$2183)</f>
        <v>0</v>
      </c>
      <c r="Q2196" s="491">
        <f t="shared" si="263"/>
        <v>104.09</v>
      </c>
      <c r="R2196" s="430"/>
    </row>
    <row r="2197" spans="2:18">
      <c r="B2197" s="129"/>
      <c r="D2197" s="606" t="s">
        <v>440</v>
      </c>
      <c r="E2197" s="606"/>
      <c r="F2197" s="606"/>
      <c r="G2197" s="606"/>
      <c r="H2197" s="606"/>
      <c r="J2197" s="124">
        <f>SUM(J2193:J2196)</f>
        <v>144.00380000000001</v>
      </c>
      <c r="K2197" s="702">
        <f t="shared" si="254"/>
        <v>10</v>
      </c>
      <c r="L2197" s="492"/>
      <c r="M2197" s="492"/>
      <c r="N2197" s="496"/>
      <c r="O2197" s="493"/>
      <c r="P2197" s="493"/>
      <c r="Q2197" s="491"/>
      <c r="R2197" s="430"/>
    </row>
    <row r="2198" spans="2:18" ht="15.75" thickBot="1">
      <c r="B2198" s="125"/>
      <c r="C2198" s="104"/>
      <c r="D2198" s="607" t="s">
        <v>442</v>
      </c>
      <c r="E2198" s="607"/>
      <c r="F2198" s="607"/>
      <c r="G2198" s="607"/>
      <c r="H2198" s="607"/>
      <c r="I2198" s="104"/>
      <c r="J2198" s="130">
        <f>J2191+J2197</f>
        <v>166.38449041400003</v>
      </c>
      <c r="K2198" s="702">
        <f t="shared" si="254"/>
        <v>10</v>
      </c>
      <c r="L2198" s="492"/>
      <c r="M2198" s="492"/>
      <c r="N2198" s="496"/>
      <c r="O2198" s="493"/>
      <c r="P2198" s="493"/>
      <c r="Q2198" s="491"/>
      <c r="R2198" s="430"/>
    </row>
    <row r="2199" spans="2:18">
      <c r="B2199" s="129"/>
      <c r="D2199" s="606" t="s">
        <v>444</v>
      </c>
      <c r="E2199" s="606"/>
      <c r="F2199" s="606"/>
      <c r="G2199" s="606"/>
      <c r="H2199" s="606"/>
      <c r="J2199" s="131">
        <f>J2198/I2183</f>
        <v>41.596122603500007</v>
      </c>
      <c r="K2199" s="702">
        <f t="shared" si="254"/>
        <v>10</v>
      </c>
      <c r="L2199" s="492"/>
      <c r="M2199" s="492"/>
      <c r="N2199" s="496"/>
      <c r="O2199" s="493"/>
      <c r="P2199" s="493"/>
      <c r="Q2199" s="491"/>
      <c r="R2199" s="430"/>
    </row>
    <row r="2200" spans="2:18">
      <c r="B2200" s="129"/>
      <c r="H2200" s="132" t="s">
        <v>445</v>
      </c>
      <c r="J2200" s="133" t="s">
        <v>377</v>
      </c>
      <c r="K2200" s="702">
        <f t="shared" si="254"/>
        <v>10</v>
      </c>
      <c r="L2200" s="492"/>
      <c r="M2200" s="492"/>
      <c r="N2200" s="496"/>
      <c r="O2200" s="493"/>
      <c r="P2200" s="493"/>
      <c r="Q2200" s="491"/>
      <c r="R2200" s="430"/>
    </row>
    <row r="2201" spans="2:18" ht="15.75" thickBot="1">
      <c r="B2201" s="129"/>
      <c r="H2201" s="105" t="s">
        <v>446</v>
      </c>
      <c r="J2201" s="130" t="s">
        <v>377</v>
      </c>
      <c r="K2201" s="702">
        <f t="shared" si="254"/>
        <v>10</v>
      </c>
      <c r="L2201" s="492"/>
      <c r="M2201" s="492"/>
      <c r="N2201" s="496"/>
      <c r="O2201" s="493"/>
      <c r="P2201" s="493"/>
      <c r="Q2201" s="491"/>
      <c r="R2201" s="430"/>
    </row>
    <row r="2202" spans="2:18" ht="15.75" thickBot="1">
      <c r="B2202" s="453" t="s">
        <v>447</v>
      </c>
      <c r="C2202" s="370"/>
      <c r="D2202" s="451" t="s">
        <v>212</v>
      </c>
      <c r="E2202" s="451" t="s">
        <v>436</v>
      </c>
      <c r="F2202" s="370"/>
      <c r="G2202" s="451" t="s">
        <v>448</v>
      </c>
      <c r="H2202" s="608" t="s">
        <v>449</v>
      </c>
      <c r="I2202" s="608"/>
      <c r="J2202" s="609"/>
      <c r="K2202" s="702">
        <f t="shared" si="254"/>
        <v>10</v>
      </c>
      <c r="L2202" s="492"/>
      <c r="M2202" s="492"/>
      <c r="N2202" s="496"/>
      <c r="O2202" s="493"/>
      <c r="P2202" s="493"/>
      <c r="Q2202" s="491"/>
      <c r="R2202" s="430"/>
    </row>
    <row r="2203" spans="2:18">
      <c r="B2203" s="119" t="s">
        <v>946</v>
      </c>
      <c r="C2203" s="120" t="s">
        <v>947</v>
      </c>
      <c r="D2203" s="121">
        <v>11.775</v>
      </c>
      <c r="E2203" s="128" t="s">
        <v>454</v>
      </c>
      <c r="G2203" s="123">
        <f>VLOOKUP(B2203,MATERIAL!$A$1:$D$1678,4,FALSE)</f>
        <v>12.619400000000001</v>
      </c>
      <c r="J2203" s="124">
        <f t="shared" ref="J2203:J2204" si="264">D2203*G2203</f>
        <v>148.593435</v>
      </c>
      <c r="K2203" s="702">
        <f t="shared" si="254"/>
        <v>10</v>
      </c>
      <c r="L2203" s="492">
        <f t="shared" ref="L2203:L2207" si="265">D2203</f>
        <v>11.775</v>
      </c>
      <c r="M2203" s="492"/>
      <c r="N2203" s="496" t="str">
        <f t="shared" ref="N2203:N2212" si="266">B2203</f>
        <v>M1367</v>
      </c>
      <c r="O2203" s="493">
        <f t="shared" ref="O2203:O2207" si="267">(G2203)</f>
        <v>12.619400000000001</v>
      </c>
      <c r="P2203" s="493"/>
      <c r="Q2203" s="491">
        <f t="shared" ref="Q2203:Q2212" si="268">ROUND((K2203*((L2203*O2203)+(M2203*P2203))),2)</f>
        <v>1485.93</v>
      </c>
      <c r="R2203" s="430"/>
    </row>
    <row r="2204" spans="2:18">
      <c r="B2204" s="119" t="s">
        <v>1014</v>
      </c>
      <c r="C2204" s="120" t="s">
        <v>1015</v>
      </c>
      <c r="D2204" s="121">
        <v>1</v>
      </c>
      <c r="E2204" s="128" t="s">
        <v>340</v>
      </c>
      <c r="G2204" s="123">
        <f>VLOOKUP(B2204,MATERIAL!$A$1:$D$1678,4,FALSE)</f>
        <v>395.23349999999999</v>
      </c>
      <c r="J2204" s="124">
        <f t="shared" si="264"/>
        <v>395.23349999999999</v>
      </c>
      <c r="K2204" s="702">
        <f t="shared" si="254"/>
        <v>10</v>
      </c>
      <c r="L2204" s="492">
        <f t="shared" si="265"/>
        <v>1</v>
      </c>
      <c r="M2204" s="492"/>
      <c r="N2204" s="496" t="str">
        <f t="shared" si="266"/>
        <v>M3229</v>
      </c>
      <c r="O2204" s="493">
        <f t="shared" si="267"/>
        <v>395.23349999999999</v>
      </c>
      <c r="P2204" s="493"/>
      <c r="Q2204" s="491">
        <f t="shared" si="268"/>
        <v>3952.34</v>
      </c>
      <c r="R2204" s="430"/>
    </row>
    <row r="2205" spans="2:18" ht="15.75" thickBot="1">
      <c r="B2205" s="125"/>
      <c r="C2205" s="104"/>
      <c r="D2205" s="607" t="s">
        <v>459</v>
      </c>
      <c r="E2205" s="607"/>
      <c r="F2205" s="607"/>
      <c r="G2205" s="607"/>
      <c r="H2205" s="607"/>
      <c r="I2205" s="104"/>
      <c r="J2205" s="126">
        <f>SUM(J2203:J2204)</f>
        <v>543.82693500000005</v>
      </c>
      <c r="K2205" s="702">
        <f t="shared" si="254"/>
        <v>10</v>
      </c>
      <c r="L2205" s="492"/>
      <c r="M2205" s="492"/>
      <c r="N2205" s="496"/>
      <c r="O2205" s="493"/>
      <c r="P2205" s="493"/>
      <c r="Q2205" s="491"/>
      <c r="R2205" s="430"/>
    </row>
    <row r="2206" spans="2:18" ht="15.75" thickBot="1">
      <c r="B2206" s="127" t="s">
        <v>460</v>
      </c>
      <c r="C2206" s="104"/>
      <c r="D2206" s="103" t="s">
        <v>212</v>
      </c>
      <c r="E2206" s="103" t="s">
        <v>436</v>
      </c>
      <c r="F2206" s="104"/>
      <c r="G2206" s="103" t="s">
        <v>449</v>
      </c>
      <c r="H2206" s="607" t="s">
        <v>449</v>
      </c>
      <c r="I2206" s="607"/>
      <c r="J2206" s="605"/>
      <c r="K2206" s="702">
        <f t="shared" si="254"/>
        <v>10</v>
      </c>
      <c r="L2206" s="492"/>
      <c r="M2206" s="492"/>
      <c r="N2206" s="496"/>
      <c r="O2206" s="493"/>
      <c r="P2206" s="493"/>
      <c r="Q2206" s="491"/>
      <c r="R2206" s="430"/>
    </row>
    <row r="2207" spans="2:18">
      <c r="B2207" s="119">
        <v>5212552</v>
      </c>
      <c r="C2207" s="120" t="s">
        <v>959</v>
      </c>
      <c r="D2207" s="121">
        <v>1</v>
      </c>
      <c r="E2207" s="128" t="s">
        <v>340</v>
      </c>
      <c r="G2207" s="235">
        <f>VLOOKUP(B2207,'SICRO 04.25'!$A$1:$D$6492,4,FALSE)</f>
        <v>16.36</v>
      </c>
      <c r="J2207" s="124">
        <f>D2207*G2207</f>
        <v>16.36</v>
      </c>
      <c r="K2207" s="702">
        <f t="shared" si="254"/>
        <v>10</v>
      </c>
      <c r="L2207" s="492">
        <f t="shared" si="265"/>
        <v>1</v>
      </c>
      <c r="M2207" s="492"/>
      <c r="N2207" s="496">
        <f t="shared" si="266"/>
        <v>5212552</v>
      </c>
      <c r="O2207" s="493">
        <f t="shared" si="267"/>
        <v>16.36</v>
      </c>
      <c r="P2207" s="493"/>
      <c r="Q2207" s="491">
        <f t="shared" si="268"/>
        <v>163.6</v>
      </c>
    </row>
    <row r="2208" spans="2:18" ht="15.75" thickBot="1">
      <c r="B2208" s="125"/>
      <c r="C2208" s="104"/>
      <c r="D2208" s="607" t="s">
        <v>461</v>
      </c>
      <c r="E2208" s="607"/>
      <c r="F2208" s="607"/>
      <c r="G2208" s="607"/>
      <c r="H2208" s="607"/>
      <c r="I2208" s="104"/>
      <c r="J2208" s="126">
        <f>J2207</f>
        <v>16.36</v>
      </c>
      <c r="K2208" s="702">
        <f t="shared" si="254"/>
        <v>10</v>
      </c>
      <c r="L2208" s="492"/>
      <c r="M2208" s="492"/>
      <c r="N2208" s="496"/>
      <c r="O2208" s="493"/>
      <c r="P2208" s="493"/>
      <c r="Q2208" s="491"/>
    </row>
    <row r="2209" spans="1:18" ht="15.75" thickBot="1">
      <c r="B2209" s="125"/>
      <c r="C2209" s="104"/>
      <c r="D2209" s="104"/>
      <c r="E2209" s="104"/>
      <c r="F2209" s="104"/>
      <c r="G2209" s="104"/>
      <c r="H2209" s="105" t="s">
        <v>462</v>
      </c>
      <c r="I2209" s="104"/>
      <c r="J2209" s="130">
        <f>J2199+J2205+J2208</f>
        <v>601.78305760350008</v>
      </c>
      <c r="K2209" s="702">
        <f t="shared" si="254"/>
        <v>10</v>
      </c>
      <c r="L2209" s="492"/>
      <c r="M2209" s="492"/>
      <c r="N2209" s="496"/>
      <c r="O2209" s="493"/>
      <c r="P2209" s="493"/>
      <c r="Q2209" s="491"/>
    </row>
    <row r="2210" spans="1:18" ht="15.75" thickBot="1">
      <c r="B2210" s="127" t="s">
        <v>463</v>
      </c>
      <c r="C2210" s="104"/>
      <c r="D2210" s="103" t="s">
        <v>464</v>
      </c>
      <c r="E2210" s="103" t="s">
        <v>212</v>
      </c>
      <c r="F2210" s="103" t="s">
        <v>436</v>
      </c>
      <c r="G2210" s="104"/>
      <c r="H2210" s="103" t="s">
        <v>449</v>
      </c>
      <c r="I2210" s="607" t="s">
        <v>449</v>
      </c>
      <c r="J2210" s="605"/>
      <c r="K2210" s="702">
        <f t="shared" si="254"/>
        <v>10</v>
      </c>
      <c r="L2210" s="492"/>
      <c r="M2210" s="492"/>
      <c r="N2210" s="496"/>
      <c r="O2210" s="493"/>
      <c r="P2210" s="493"/>
      <c r="Q2210" s="491"/>
    </row>
    <row r="2211" spans="1:18">
      <c r="B2211" s="119" t="s">
        <v>946</v>
      </c>
      <c r="C2211" s="120" t="s">
        <v>963</v>
      </c>
      <c r="D2211" s="128">
        <v>5914333</v>
      </c>
      <c r="E2211" s="121">
        <v>1.1780000000000001E-2</v>
      </c>
      <c r="F2211" s="128" t="s">
        <v>466</v>
      </c>
      <c r="H2211" s="235">
        <f>VLOOKUP(D2211,'SICRO 04.25'!$A$1:$D$6492,4,FALSE)</f>
        <v>31.99</v>
      </c>
      <c r="J2211" s="124">
        <f>E2211*H2211</f>
        <v>0.37684220000000002</v>
      </c>
      <c r="K2211" s="702">
        <f t="shared" si="254"/>
        <v>10</v>
      </c>
      <c r="L2211" s="492">
        <f>E2211</f>
        <v>1.1780000000000001E-2</v>
      </c>
      <c r="M2211" s="492"/>
      <c r="N2211" s="496" t="str">
        <f t="shared" si="266"/>
        <v>M1367</v>
      </c>
      <c r="O2211" s="493">
        <f>H2211</f>
        <v>31.99</v>
      </c>
      <c r="P2211" s="493"/>
      <c r="Q2211" s="491">
        <f t="shared" si="268"/>
        <v>3.77</v>
      </c>
    </row>
    <row r="2212" spans="1:18">
      <c r="B2212" s="119" t="s">
        <v>1014</v>
      </c>
      <c r="C2212" s="120" t="s">
        <v>1016</v>
      </c>
      <c r="D2212" s="128">
        <v>5914655</v>
      </c>
      <c r="E2212" s="121">
        <v>4.4000000000000002E-4</v>
      </c>
      <c r="F2212" s="128" t="s">
        <v>466</v>
      </c>
      <c r="H2212" s="235">
        <f>VLOOKUP(D2212,'SICRO 04.25'!$A$1:$D$6492,4,FALSE)</f>
        <v>32.659999999999997</v>
      </c>
      <c r="J2212" s="124">
        <f>E2212*H2212</f>
        <v>1.4370399999999998E-2</v>
      </c>
      <c r="K2212" s="702">
        <f t="shared" si="254"/>
        <v>10</v>
      </c>
      <c r="L2212" s="492">
        <f>E2212</f>
        <v>4.4000000000000002E-4</v>
      </c>
      <c r="M2212" s="492"/>
      <c r="N2212" s="496" t="str">
        <f t="shared" si="266"/>
        <v>M3229</v>
      </c>
      <c r="O2212" s="493">
        <f>H2212</f>
        <v>32.659999999999997</v>
      </c>
      <c r="P2212" s="493"/>
      <c r="Q2212" s="491">
        <f t="shared" si="268"/>
        <v>0.14000000000000001</v>
      </c>
    </row>
    <row r="2213" spans="1:18" ht="15.75" thickBot="1">
      <c r="B2213" s="125"/>
      <c r="C2213" s="104"/>
      <c r="D2213" s="607" t="s">
        <v>468</v>
      </c>
      <c r="E2213" s="607"/>
      <c r="F2213" s="607"/>
      <c r="G2213" s="607"/>
      <c r="H2213" s="607"/>
      <c r="I2213" s="104"/>
      <c r="J2213" s="130">
        <v>0.38340000000000002</v>
      </c>
      <c r="K2213" s="702">
        <f t="shared" si="254"/>
        <v>10</v>
      </c>
      <c r="L2213" s="492"/>
      <c r="M2213" s="492"/>
      <c r="N2213" s="496"/>
      <c r="O2213" s="493"/>
      <c r="P2213" s="493"/>
      <c r="Q2213" s="491"/>
    </row>
    <row r="2214" spans="1:18" ht="15.75" thickBot="1">
      <c r="B2214" s="602" t="s">
        <v>469</v>
      </c>
      <c r="C2214" s="603"/>
      <c r="D2214" s="604" t="s">
        <v>212</v>
      </c>
      <c r="E2214" s="604" t="s">
        <v>436</v>
      </c>
      <c r="F2214" s="604" t="s">
        <v>470</v>
      </c>
      <c r="G2214" s="604"/>
      <c r="H2214" s="604"/>
      <c r="J2214" s="605" t="s">
        <v>449</v>
      </c>
      <c r="K2214" s="702">
        <f t="shared" si="254"/>
        <v>10</v>
      </c>
      <c r="L2214" s="492"/>
      <c r="M2214" s="492"/>
      <c r="N2214" s="496"/>
      <c r="O2214" s="493"/>
      <c r="P2214" s="493"/>
      <c r="Q2214" s="491"/>
    </row>
    <row r="2215" spans="1:18" ht="15.75" thickBot="1">
      <c r="B2215" s="602"/>
      <c r="C2215" s="603"/>
      <c r="D2215" s="604"/>
      <c r="E2215" s="604"/>
      <c r="F2215" s="103" t="s">
        <v>471</v>
      </c>
      <c r="G2215" s="103" t="s">
        <v>472</v>
      </c>
      <c r="H2215" s="103" t="s">
        <v>473</v>
      </c>
      <c r="I2215" s="104"/>
      <c r="J2215" s="605"/>
      <c r="K2215" s="702">
        <f t="shared" si="254"/>
        <v>10</v>
      </c>
      <c r="L2215" s="492"/>
      <c r="M2215" s="492"/>
      <c r="N2215" s="496"/>
      <c r="O2215" s="493"/>
      <c r="P2215" s="493"/>
      <c r="Q2215" s="491"/>
    </row>
    <row r="2216" spans="1:18">
      <c r="B2216" s="119" t="s">
        <v>946</v>
      </c>
      <c r="C2216" s="120" t="s">
        <v>963</v>
      </c>
      <c r="D2216" s="121">
        <v>1.1780000000000001E-2</v>
      </c>
      <c r="E2216" s="128" t="s">
        <v>228</v>
      </c>
      <c r="F2216" s="128" t="s">
        <v>477</v>
      </c>
      <c r="G2216" s="128" t="s">
        <v>478</v>
      </c>
      <c r="H2216" s="128" t="s">
        <v>479</v>
      </c>
      <c r="J2216" s="111"/>
      <c r="K2216" s="702">
        <f t="shared" si="254"/>
        <v>10</v>
      </c>
      <c r="L2216" s="492"/>
      <c r="M2216" s="492"/>
      <c r="N2216" s="496"/>
      <c r="O2216" s="493"/>
      <c r="P2216" s="493"/>
      <c r="Q2216" s="491"/>
    </row>
    <row r="2217" spans="1:18">
      <c r="B2217" s="119" t="s">
        <v>1014</v>
      </c>
      <c r="C2217" s="120" t="s">
        <v>1016</v>
      </c>
      <c r="D2217" s="121">
        <v>4.4000000000000002E-4</v>
      </c>
      <c r="E2217" s="128" t="s">
        <v>228</v>
      </c>
      <c r="F2217" s="128" t="s">
        <v>477</v>
      </c>
      <c r="G2217" s="128" t="s">
        <v>478</v>
      </c>
      <c r="H2217" s="128" t="s">
        <v>479</v>
      </c>
      <c r="J2217" s="111"/>
      <c r="K2217" s="702">
        <f t="shared" si="254"/>
        <v>10</v>
      </c>
      <c r="L2217" s="492"/>
      <c r="M2217" s="492"/>
      <c r="N2217" s="496"/>
      <c r="O2217" s="493"/>
      <c r="P2217" s="493"/>
      <c r="Q2217" s="491"/>
    </row>
    <row r="2218" spans="1:18">
      <c r="B2218" s="129"/>
      <c r="D2218" s="606" t="s">
        <v>480</v>
      </c>
      <c r="E2218" s="606"/>
      <c r="F2218" s="606"/>
      <c r="G2218" s="606"/>
      <c r="H2218" s="606"/>
      <c r="J2218" s="111"/>
      <c r="K2218" s="702">
        <f t="shared" si="254"/>
        <v>10</v>
      </c>
      <c r="L2218" s="492"/>
      <c r="M2218" s="492"/>
      <c r="N2218" s="496"/>
      <c r="O2218" s="493"/>
      <c r="P2218" s="493"/>
      <c r="Q2218" s="491"/>
      <c r="R2218" s="430"/>
    </row>
    <row r="2219" spans="1:18" ht="15.75" thickBot="1">
      <c r="B2219" s="125"/>
      <c r="C2219" s="104"/>
      <c r="D2219" s="104"/>
      <c r="E2219" s="104"/>
      <c r="F2219" s="607" t="s">
        <v>481</v>
      </c>
      <c r="G2219" s="607"/>
      <c r="H2219" s="607"/>
      <c r="I2219" s="104"/>
      <c r="J2219" s="134">
        <f>ROUND(J2209+J2213,2)</f>
        <v>602.16999999999996</v>
      </c>
      <c r="R2219" s="445">
        <f>ROUND((SUM(Q2187:Q2218)/K2187),2)</f>
        <v>602.16999999999996</v>
      </c>
    </row>
    <row r="2220" spans="1:18" ht="15.75" thickBot="1">
      <c r="A2220" s="157"/>
      <c r="B2220" s="157"/>
      <c r="C2220" s="157"/>
      <c r="D2220" s="157"/>
      <c r="E2220" s="157"/>
      <c r="F2220" s="157"/>
      <c r="G2220" s="157"/>
      <c r="H2220" s="157"/>
      <c r="I2220" s="157"/>
      <c r="J2220" s="157"/>
      <c r="R2220" s="101">
        <f>R2219*K2187</f>
        <v>6021.7</v>
      </c>
    </row>
    <row r="2221" spans="1:18" ht="23.25" thickBot="1">
      <c r="A2221">
        <v>5212552</v>
      </c>
      <c r="B2221" s="106" t="s">
        <v>395</v>
      </c>
      <c r="C2221" s="107"/>
      <c r="D2221" s="107"/>
      <c r="E2221" s="107"/>
      <c r="F2221" s="107"/>
      <c r="G2221" s="107"/>
      <c r="H2221" s="107"/>
      <c r="I2221" s="107"/>
      <c r="J2221" s="108" t="s">
        <v>396</v>
      </c>
    </row>
    <row r="2222" spans="1:18" ht="18.75" thickTop="1">
      <c r="A2222">
        <v>5212552</v>
      </c>
      <c r="B2222" s="109" t="s">
        <v>397</v>
      </c>
      <c r="E2222" s="110" t="s">
        <v>398</v>
      </c>
      <c r="J2222" s="111"/>
    </row>
    <row r="2223" spans="1:18" ht="15.75">
      <c r="A2223">
        <v>5212552</v>
      </c>
      <c r="B2223" s="112" t="s">
        <v>400</v>
      </c>
      <c r="E2223" s="452" t="s">
        <v>914</v>
      </c>
      <c r="H2223" s="113" t="s">
        <v>401</v>
      </c>
      <c r="I2223" s="139">
        <v>19.149999999999999</v>
      </c>
      <c r="J2223" s="115" t="s">
        <v>340</v>
      </c>
    </row>
    <row r="2224" spans="1:18" ht="16.5" thickBot="1">
      <c r="A2224">
        <v>5212552</v>
      </c>
      <c r="B2224" s="116" t="s">
        <v>969</v>
      </c>
      <c r="C2224" s="610" t="s">
        <v>959</v>
      </c>
      <c r="D2224" s="610"/>
      <c r="E2224" s="610"/>
      <c r="F2224" s="610"/>
      <c r="G2224" s="610"/>
      <c r="H2224" s="610"/>
      <c r="I2224" s="611" t="s">
        <v>404</v>
      </c>
      <c r="J2224" s="612"/>
    </row>
    <row r="2225" spans="1:17" ht="15.75" thickBot="1">
      <c r="A2225">
        <v>5212552</v>
      </c>
      <c r="B2225" s="602" t="s">
        <v>405</v>
      </c>
      <c r="C2225" s="603"/>
      <c r="D2225" s="604" t="s">
        <v>212</v>
      </c>
      <c r="E2225" s="604" t="s">
        <v>406</v>
      </c>
      <c r="F2225" s="604"/>
      <c r="G2225" s="604" t="s">
        <v>407</v>
      </c>
      <c r="H2225" s="604"/>
      <c r="J2225" s="117" t="s">
        <v>408</v>
      </c>
      <c r="K2225" s="590" t="s">
        <v>276</v>
      </c>
      <c r="L2225" s="590"/>
      <c r="M2225" s="591"/>
      <c r="N2225" s="592" t="s">
        <v>409</v>
      </c>
      <c r="O2225" s="594" t="s">
        <v>410</v>
      </c>
      <c r="P2225" s="595"/>
      <c r="Q2225" s="598" t="s">
        <v>411</v>
      </c>
    </row>
    <row r="2226" spans="1:17" ht="15.75" thickBot="1">
      <c r="A2226">
        <v>5212552</v>
      </c>
      <c r="B2226" s="602"/>
      <c r="C2226" s="603"/>
      <c r="D2226" s="604"/>
      <c r="E2226" s="103" t="s">
        <v>412</v>
      </c>
      <c r="F2226" s="103" t="s">
        <v>413</v>
      </c>
      <c r="G2226" s="103" t="s">
        <v>414</v>
      </c>
      <c r="H2226" s="103" t="s">
        <v>415</v>
      </c>
      <c r="I2226" s="104"/>
      <c r="J2226" s="118" t="s">
        <v>416</v>
      </c>
      <c r="K2226" s="417" t="s">
        <v>417</v>
      </c>
      <c r="L2226" s="600" t="s">
        <v>418</v>
      </c>
      <c r="M2226" s="601"/>
      <c r="N2226" s="593"/>
      <c r="O2226" s="596"/>
      <c r="P2226" s="597"/>
      <c r="Q2226" s="599"/>
    </row>
    <row r="2227" spans="1:17">
      <c r="A2227">
        <v>5212552</v>
      </c>
      <c r="B2227" s="119" t="s">
        <v>970</v>
      </c>
      <c r="C2227" s="120" t="s">
        <v>971</v>
      </c>
      <c r="D2227" s="121">
        <v>1</v>
      </c>
      <c r="E2227" s="122">
        <v>1</v>
      </c>
      <c r="F2227" s="122">
        <v>0</v>
      </c>
      <c r="G2227" s="123">
        <f>VLOOKUP(B2227,'EQ - COM DES.'!$A$1:$K$538,10,FALSE)</f>
        <v>41.736199999999997</v>
      </c>
      <c r="H2227" s="123">
        <f>VLOOKUP(B2227,'EQ - COM DES.'!$A$1:$K$538,11,FALSE)</f>
        <v>35.980800000000002</v>
      </c>
      <c r="J2227" s="124">
        <f t="shared" ref="J2227:J2228" si="269">(D2227*E2227*G2227)+(D2227*F2227*H2227)</f>
        <v>41.736199999999997</v>
      </c>
      <c r="K2227" s="702">
        <f>$K$2207*$D$2207</f>
        <v>10</v>
      </c>
      <c r="L2227" s="492">
        <f>(D2227*E2227)</f>
        <v>1</v>
      </c>
      <c r="M2227" s="492">
        <f>(D2227*F2227)</f>
        <v>0</v>
      </c>
      <c r="N2227" s="496" t="str">
        <f>B2227</f>
        <v>E9076</v>
      </c>
      <c r="O2227" s="493">
        <f>(G2227/$I$2011)</f>
        <v>2.1794360313315928</v>
      </c>
      <c r="P2227" s="493">
        <f>(H2227/$I$2011)</f>
        <v>1.8788929503916452</v>
      </c>
      <c r="Q2227" s="491">
        <f t="shared" ref="Q2227:Q2228" si="270">ROUND((K2227*((L2227*O2227)+(M2227*P2227))),2)</f>
        <v>21.79</v>
      </c>
    </row>
    <row r="2228" spans="1:17">
      <c r="A2228">
        <v>5212552</v>
      </c>
      <c r="B2228" s="119" t="s">
        <v>932</v>
      </c>
      <c r="C2228" s="120" t="s">
        <v>933</v>
      </c>
      <c r="D2228" s="121">
        <v>1</v>
      </c>
      <c r="E2228" s="122">
        <v>1</v>
      </c>
      <c r="F2228" s="122">
        <v>0</v>
      </c>
      <c r="G2228" s="123">
        <f>VLOOKUP(B2228,'EQ - COM DES.'!$A$1:$K$538,10,FALSE)</f>
        <v>27.571300000000001</v>
      </c>
      <c r="H2228" s="123">
        <f>VLOOKUP(B2228,'EQ - COM DES.'!$A$1:$K$538,11,FALSE)</f>
        <v>5.7069999999999999</v>
      </c>
      <c r="J2228" s="124">
        <f t="shared" si="269"/>
        <v>27.571300000000001</v>
      </c>
      <c r="K2228" s="702">
        <f t="shared" ref="K2228:K2250" si="271">$K$2207*$D$2207</f>
        <v>10</v>
      </c>
      <c r="L2228" s="492">
        <f>(D2228*E2228)</f>
        <v>1</v>
      </c>
      <c r="M2228" s="492">
        <f>(D2228*F2228)</f>
        <v>0</v>
      </c>
      <c r="N2228" s="496" t="str">
        <f>B2228</f>
        <v>E9753</v>
      </c>
      <c r="O2228" s="493">
        <f>(G2228/$I$2011)</f>
        <v>1.4397545691906006</v>
      </c>
      <c r="P2228" s="493">
        <f>(H2228/$I$2011)</f>
        <v>0.29801566579634464</v>
      </c>
      <c r="Q2228" s="491">
        <f t="shared" si="270"/>
        <v>14.4</v>
      </c>
    </row>
    <row r="2229" spans="1:17" ht="15.75" thickBot="1">
      <c r="A2229">
        <v>5212552</v>
      </c>
      <c r="B2229" s="125"/>
      <c r="C2229" s="104"/>
      <c r="D2229" s="104"/>
      <c r="E2229" s="104"/>
      <c r="F2229" s="104"/>
      <c r="G2229" s="104"/>
      <c r="H2229" s="105" t="s">
        <v>433</v>
      </c>
      <c r="I2229" s="104"/>
      <c r="J2229" s="126">
        <f>J2227+J2228</f>
        <v>69.307500000000005</v>
      </c>
      <c r="K2229" s="702">
        <f t="shared" si="271"/>
        <v>10</v>
      </c>
      <c r="L2229" s="492"/>
      <c r="M2229" s="492"/>
      <c r="N2229" s="496"/>
      <c r="O2229" s="493"/>
      <c r="P2229" s="493"/>
      <c r="Q2229" s="491"/>
    </row>
    <row r="2230" spans="1:17" ht="15.75" thickBot="1">
      <c r="A2230">
        <v>5212552</v>
      </c>
      <c r="B2230" s="127" t="s">
        <v>435</v>
      </c>
      <c r="C2230" s="104"/>
      <c r="D2230" s="103" t="s">
        <v>212</v>
      </c>
      <c r="E2230" s="103" t="s">
        <v>436</v>
      </c>
      <c r="F2230" s="104"/>
      <c r="G2230" s="103" t="s">
        <v>407</v>
      </c>
      <c r="H2230" s="607" t="s">
        <v>437</v>
      </c>
      <c r="I2230" s="607"/>
      <c r="J2230" s="605"/>
      <c r="K2230" s="702">
        <f t="shared" si="271"/>
        <v>10</v>
      </c>
      <c r="L2230" s="492"/>
      <c r="M2230" s="492"/>
      <c r="N2230" s="496"/>
      <c r="O2230" s="493"/>
      <c r="P2230" s="493"/>
      <c r="Q2230" s="491"/>
    </row>
    <row r="2231" spans="1:17">
      <c r="A2231">
        <v>5212552</v>
      </c>
      <c r="B2231" s="119" t="s">
        <v>502</v>
      </c>
      <c r="C2231" s="120" t="s">
        <v>503</v>
      </c>
      <c r="D2231" s="121">
        <v>1</v>
      </c>
      <c r="E2231" s="128" t="s">
        <v>222</v>
      </c>
      <c r="G2231" s="123">
        <f>VLOOKUP(B2231,'MO - COM DES.'!$A$1:$G$106,6,FALSE)</f>
        <v>22.078700000000001</v>
      </c>
      <c r="J2231" s="124">
        <f t="shared" ref="J2231:J2232" si="272">D2231*G2231</f>
        <v>22.078700000000001</v>
      </c>
      <c r="K2231" s="702">
        <f t="shared" si="271"/>
        <v>10</v>
      </c>
      <c r="L2231" s="492">
        <f t="shared" ref="L2231:L2232" si="273">D2231</f>
        <v>1</v>
      </c>
      <c r="M2231" s="492"/>
      <c r="N2231" s="496" t="str">
        <f t="shared" ref="N2231:N2232" si="274">B2231</f>
        <v>P9801</v>
      </c>
      <c r="O2231" s="493">
        <f>G2231/$I$2011</f>
        <v>1.152934725848564</v>
      </c>
      <c r="P2231" s="493"/>
      <c r="Q2231" s="491">
        <f t="shared" ref="Q2231:Q2232" si="275">ROUND((K2231*((L2231*O2231)+(M2231*P2231))),2)</f>
        <v>11.53</v>
      </c>
    </row>
    <row r="2232" spans="1:17">
      <c r="A2232">
        <v>5212552</v>
      </c>
      <c r="B2232" s="119" t="s">
        <v>972</v>
      </c>
      <c r="C2232" s="120" t="s">
        <v>973</v>
      </c>
      <c r="D2232" s="121">
        <v>2</v>
      </c>
      <c r="E2232" s="128" t="s">
        <v>222</v>
      </c>
      <c r="G2232" s="123">
        <f>VLOOKUP(B2232,'MO - COM DES.'!$A$1:$G$106,6,FALSE)</f>
        <v>27.649100000000001</v>
      </c>
      <c r="J2232" s="124">
        <f t="shared" si="272"/>
        <v>55.298200000000001</v>
      </c>
      <c r="K2232" s="702">
        <f t="shared" si="271"/>
        <v>10</v>
      </c>
      <c r="L2232" s="492">
        <f t="shared" si="273"/>
        <v>2</v>
      </c>
      <c r="M2232" s="492"/>
      <c r="N2232" s="496" t="str">
        <f t="shared" si="274"/>
        <v>P9822</v>
      </c>
      <c r="O2232" s="493">
        <f>G2232/$I$2011</f>
        <v>1.4438172323759793</v>
      </c>
      <c r="P2232" s="493"/>
      <c r="Q2232" s="491">
        <f t="shared" si="275"/>
        <v>28.88</v>
      </c>
    </row>
    <row r="2233" spans="1:17">
      <c r="A2233">
        <v>5212552</v>
      </c>
      <c r="B2233" s="129"/>
      <c r="D2233" s="606" t="s">
        <v>440</v>
      </c>
      <c r="E2233" s="606"/>
      <c r="F2233" s="606"/>
      <c r="G2233" s="606"/>
      <c r="H2233" s="606"/>
      <c r="J2233" s="124">
        <f>J2231+J2232</f>
        <v>77.376900000000006</v>
      </c>
      <c r="K2233" s="702">
        <f t="shared" si="271"/>
        <v>10</v>
      </c>
      <c r="L2233" s="492"/>
      <c r="M2233" s="492"/>
      <c r="N2233" s="496"/>
      <c r="O2233" s="493"/>
      <c r="P2233" s="493"/>
      <c r="Q2233" s="491"/>
    </row>
    <row r="2234" spans="1:17" ht="15.75" thickBot="1">
      <c r="A2234">
        <v>5212552</v>
      </c>
      <c r="B2234" s="125"/>
      <c r="C2234" s="104"/>
      <c r="D2234" s="607" t="s">
        <v>442</v>
      </c>
      <c r="E2234" s="607"/>
      <c r="F2234" s="607"/>
      <c r="G2234" s="607"/>
      <c r="H2234" s="607"/>
      <c r="I2234" s="104"/>
      <c r="J2234" s="130">
        <f>J2229+J2233</f>
        <v>146.68440000000001</v>
      </c>
      <c r="K2234" s="702">
        <f t="shared" si="271"/>
        <v>10</v>
      </c>
      <c r="L2234" s="492"/>
      <c r="M2234" s="492"/>
      <c r="N2234" s="496"/>
      <c r="O2234" s="493"/>
      <c r="P2234" s="493"/>
      <c r="Q2234" s="491"/>
    </row>
    <row r="2235" spans="1:17">
      <c r="A2235">
        <v>5212552</v>
      </c>
      <c r="B2235" s="129"/>
      <c r="D2235" s="606" t="s">
        <v>444</v>
      </c>
      <c r="E2235" s="606"/>
      <c r="F2235" s="606"/>
      <c r="G2235" s="606"/>
      <c r="H2235" s="606"/>
      <c r="J2235" s="131">
        <f>J2234/I2223</f>
        <v>7.6597597911227169</v>
      </c>
      <c r="K2235" s="702">
        <f t="shared" si="271"/>
        <v>10</v>
      </c>
      <c r="L2235" s="492"/>
      <c r="M2235" s="492"/>
      <c r="N2235" s="496"/>
      <c r="O2235" s="493"/>
      <c r="P2235" s="493"/>
      <c r="Q2235" s="491"/>
    </row>
    <row r="2236" spans="1:17">
      <c r="A2236">
        <v>5212552</v>
      </c>
      <c r="B2236" s="129"/>
      <c r="H2236" s="132" t="s">
        <v>445</v>
      </c>
      <c r="J2236" s="133" t="s">
        <v>377</v>
      </c>
      <c r="K2236" s="702">
        <f t="shared" si="271"/>
        <v>10</v>
      </c>
      <c r="L2236" s="492"/>
      <c r="M2236" s="492"/>
      <c r="N2236" s="496"/>
      <c r="O2236" s="493"/>
      <c r="P2236" s="493"/>
      <c r="Q2236" s="491"/>
    </row>
    <row r="2237" spans="1:17" ht="15.75" thickBot="1">
      <c r="A2237">
        <v>5212552</v>
      </c>
      <c r="B2237" s="129"/>
      <c r="H2237" s="105" t="s">
        <v>446</v>
      </c>
      <c r="J2237" s="130" t="s">
        <v>377</v>
      </c>
      <c r="K2237" s="702">
        <f t="shared" si="271"/>
        <v>10</v>
      </c>
      <c r="L2237" s="492"/>
      <c r="M2237" s="492"/>
      <c r="N2237" s="496"/>
      <c r="O2237" s="493"/>
      <c r="P2237" s="493"/>
      <c r="Q2237" s="491"/>
    </row>
    <row r="2238" spans="1:17" ht="15.75" thickBot="1">
      <c r="A2238">
        <v>5212552</v>
      </c>
      <c r="B2238" s="453" t="s">
        <v>447</v>
      </c>
      <c r="C2238" s="370"/>
      <c r="D2238" s="451" t="s">
        <v>212</v>
      </c>
      <c r="E2238" s="451" t="s">
        <v>436</v>
      </c>
      <c r="F2238" s="370"/>
      <c r="G2238" s="451" t="s">
        <v>448</v>
      </c>
      <c r="H2238" s="608" t="s">
        <v>449</v>
      </c>
      <c r="I2238" s="608"/>
      <c r="J2238" s="609"/>
      <c r="K2238" s="702">
        <f t="shared" si="271"/>
        <v>10</v>
      </c>
      <c r="L2238" s="492"/>
      <c r="M2238" s="492"/>
      <c r="N2238" s="496"/>
      <c r="O2238" s="493"/>
      <c r="P2238" s="493"/>
      <c r="Q2238" s="491"/>
    </row>
    <row r="2239" spans="1:17">
      <c r="A2239">
        <v>5212552</v>
      </c>
      <c r="B2239" s="119" t="s">
        <v>974</v>
      </c>
      <c r="C2239" s="120" t="s">
        <v>975</v>
      </c>
      <c r="D2239" s="121">
        <v>0.112</v>
      </c>
      <c r="E2239" s="128" t="s">
        <v>454</v>
      </c>
      <c r="G2239" s="123">
        <f>VLOOKUP(B2239,MATERIAL!$A$1:$D$1678,4,FALSE)</f>
        <v>73.311000000000007</v>
      </c>
      <c r="J2239" s="124">
        <f>D2239*G2239</f>
        <v>8.2108320000000017</v>
      </c>
      <c r="K2239" s="702">
        <f t="shared" si="271"/>
        <v>10</v>
      </c>
      <c r="L2239" s="492">
        <f>D2239</f>
        <v>0.112</v>
      </c>
      <c r="M2239" s="492"/>
      <c r="N2239" s="496" t="str">
        <f>B2239</f>
        <v>M3153</v>
      </c>
      <c r="O2239" s="493">
        <f>G2239</f>
        <v>73.311000000000007</v>
      </c>
      <c r="P2239" s="493"/>
      <c r="Q2239" s="491">
        <f t="shared" ref="Q2239" si="276">ROUND((K2239*((L2239*O2239)+(M2239*P2239))),2)</f>
        <v>82.11</v>
      </c>
    </row>
    <row r="2240" spans="1:17" ht="15.75" thickBot="1">
      <c r="A2240">
        <v>5212552</v>
      </c>
      <c r="B2240" s="125"/>
      <c r="C2240" s="104"/>
      <c r="D2240" s="607" t="s">
        <v>459</v>
      </c>
      <c r="E2240" s="607"/>
      <c r="F2240" s="607"/>
      <c r="G2240" s="607"/>
      <c r="H2240" s="607"/>
      <c r="I2240" s="104"/>
      <c r="J2240" s="126">
        <f>J2239</f>
        <v>8.2108320000000017</v>
      </c>
      <c r="K2240" s="702">
        <f t="shared" si="271"/>
        <v>10</v>
      </c>
      <c r="L2240" s="492"/>
      <c r="M2240" s="492"/>
      <c r="N2240" s="496"/>
      <c r="O2240" s="493"/>
      <c r="P2240" s="493"/>
      <c r="Q2240" s="491"/>
    </row>
    <row r="2241" spans="1:18" ht="15.75" thickBot="1">
      <c r="A2241">
        <v>5212552</v>
      </c>
      <c r="B2241" s="127" t="s">
        <v>460</v>
      </c>
      <c r="C2241" s="104"/>
      <c r="D2241" s="103" t="s">
        <v>212</v>
      </c>
      <c r="E2241" s="103" t="s">
        <v>436</v>
      </c>
      <c r="F2241" s="104"/>
      <c r="G2241" s="103" t="s">
        <v>449</v>
      </c>
      <c r="H2241" s="607" t="s">
        <v>449</v>
      </c>
      <c r="I2241" s="607"/>
      <c r="J2241" s="605"/>
      <c r="K2241" s="702">
        <f t="shared" si="271"/>
        <v>10</v>
      </c>
      <c r="L2241" s="492"/>
      <c r="M2241" s="492"/>
      <c r="N2241" s="496"/>
      <c r="O2241" s="493"/>
      <c r="P2241" s="493"/>
      <c r="Q2241" s="491"/>
    </row>
    <row r="2242" spans="1:18" ht="15.75" thickBot="1">
      <c r="A2242">
        <v>5212552</v>
      </c>
      <c r="B2242" s="125"/>
      <c r="C2242" s="104"/>
      <c r="D2242" s="607" t="s">
        <v>461</v>
      </c>
      <c r="E2242" s="607"/>
      <c r="F2242" s="607"/>
      <c r="G2242" s="607"/>
      <c r="H2242" s="607"/>
      <c r="I2242" s="104"/>
      <c r="J2242" s="126"/>
      <c r="K2242" s="702">
        <f t="shared" si="271"/>
        <v>10</v>
      </c>
      <c r="L2242" s="492"/>
      <c r="M2242" s="492"/>
      <c r="N2242" s="496"/>
      <c r="O2242" s="493"/>
      <c r="P2242" s="493"/>
      <c r="Q2242" s="491"/>
    </row>
    <row r="2243" spans="1:18" ht="15.75" thickBot="1">
      <c r="A2243">
        <v>5212552</v>
      </c>
      <c r="B2243" s="125"/>
      <c r="C2243" s="104"/>
      <c r="D2243" s="104"/>
      <c r="E2243" s="104"/>
      <c r="F2243" s="104"/>
      <c r="G2243" s="104"/>
      <c r="H2243" s="105" t="s">
        <v>462</v>
      </c>
      <c r="I2243" s="104"/>
      <c r="J2243" s="130">
        <f>J2235+J2240</f>
        <v>15.870591791122719</v>
      </c>
      <c r="K2243" s="702">
        <f t="shared" si="271"/>
        <v>10</v>
      </c>
      <c r="L2243" s="492"/>
      <c r="M2243" s="492"/>
      <c r="N2243" s="496"/>
      <c r="O2243" s="493"/>
      <c r="P2243" s="493"/>
      <c r="Q2243" s="491"/>
    </row>
    <row r="2244" spans="1:18" ht="15.75" thickBot="1">
      <c r="A2244">
        <v>5212552</v>
      </c>
      <c r="B2244" s="127" t="s">
        <v>463</v>
      </c>
      <c r="C2244" s="104"/>
      <c r="D2244" s="103" t="s">
        <v>464</v>
      </c>
      <c r="E2244" s="103" t="s">
        <v>212</v>
      </c>
      <c r="F2244" s="103" t="s">
        <v>436</v>
      </c>
      <c r="G2244" s="104"/>
      <c r="H2244" s="103" t="s">
        <v>449</v>
      </c>
      <c r="I2244" s="607" t="s">
        <v>449</v>
      </c>
      <c r="J2244" s="605"/>
      <c r="K2244" s="702">
        <f t="shared" si="271"/>
        <v>10</v>
      </c>
      <c r="L2244" s="492"/>
      <c r="M2244" s="492"/>
      <c r="N2244" s="496"/>
      <c r="O2244" s="493"/>
      <c r="P2244" s="493"/>
      <c r="Q2244" s="491"/>
    </row>
    <row r="2245" spans="1:18">
      <c r="A2245">
        <v>5212552</v>
      </c>
      <c r="B2245" s="119" t="s">
        <v>974</v>
      </c>
      <c r="C2245" s="120" t="s">
        <v>976</v>
      </c>
      <c r="D2245" s="128">
        <v>5914655</v>
      </c>
      <c r="E2245" s="121">
        <v>1.1E-4</v>
      </c>
      <c r="F2245" s="128" t="s">
        <v>466</v>
      </c>
      <c r="H2245" s="235">
        <f>VLOOKUP(D2245,'SICRO 04.25'!$A$1:$D$6492,4,FALSE)</f>
        <v>32.659999999999997</v>
      </c>
      <c r="J2245" s="124">
        <f>E2245*H2245</f>
        <v>3.5925999999999996E-3</v>
      </c>
      <c r="K2245" s="702">
        <f t="shared" si="271"/>
        <v>10</v>
      </c>
      <c r="L2245" s="492">
        <f>E2245</f>
        <v>1.1E-4</v>
      </c>
      <c r="M2245" s="492"/>
      <c r="N2245" s="496" t="str">
        <f>B2245</f>
        <v>M3153</v>
      </c>
      <c r="O2245" s="493">
        <f>H2245</f>
        <v>32.659999999999997</v>
      </c>
      <c r="P2245" s="493"/>
      <c r="Q2245" s="491">
        <f t="shared" ref="Q2245" si="277">ROUND((K2245*((L2245*O2245)+(M2245*P2245))),2)</f>
        <v>0.04</v>
      </c>
    </row>
    <row r="2246" spans="1:18" ht="15.75" thickBot="1">
      <c r="A2246">
        <v>5212552</v>
      </c>
      <c r="B2246" s="125"/>
      <c r="C2246" s="104"/>
      <c r="D2246" s="607" t="s">
        <v>468</v>
      </c>
      <c r="E2246" s="607"/>
      <c r="F2246" s="607"/>
      <c r="G2246" s="607"/>
      <c r="H2246" s="607"/>
      <c r="I2246" s="104"/>
      <c r="J2246" s="130">
        <f>J2245</f>
        <v>3.5925999999999996E-3</v>
      </c>
      <c r="K2246" s="702">
        <f t="shared" si="271"/>
        <v>10</v>
      </c>
      <c r="L2246" s="492"/>
      <c r="M2246" s="492"/>
      <c r="N2246" s="496"/>
      <c r="O2246" s="493"/>
      <c r="P2246" s="493"/>
      <c r="Q2246" s="491"/>
    </row>
    <row r="2247" spans="1:18" ht="15.75" thickBot="1">
      <c r="A2247">
        <v>5212552</v>
      </c>
      <c r="B2247" s="602" t="s">
        <v>469</v>
      </c>
      <c r="C2247" s="603"/>
      <c r="D2247" s="604" t="s">
        <v>212</v>
      </c>
      <c r="E2247" s="604" t="s">
        <v>436</v>
      </c>
      <c r="F2247" s="604" t="s">
        <v>470</v>
      </c>
      <c r="G2247" s="604"/>
      <c r="H2247" s="604"/>
      <c r="J2247" s="605" t="s">
        <v>449</v>
      </c>
      <c r="K2247" s="702">
        <f t="shared" si="271"/>
        <v>10</v>
      </c>
      <c r="L2247" s="492"/>
      <c r="M2247" s="492"/>
      <c r="N2247" s="496"/>
      <c r="O2247" s="493"/>
      <c r="P2247" s="493"/>
      <c r="Q2247" s="491"/>
    </row>
    <row r="2248" spans="1:18" ht="15.75" thickBot="1">
      <c r="A2248">
        <v>5212552</v>
      </c>
      <c r="B2248" s="602"/>
      <c r="C2248" s="603"/>
      <c r="D2248" s="604"/>
      <c r="E2248" s="604"/>
      <c r="F2248" s="103" t="s">
        <v>471</v>
      </c>
      <c r="G2248" s="103" t="s">
        <v>472</v>
      </c>
      <c r="H2248" s="103" t="s">
        <v>473</v>
      </c>
      <c r="I2248" s="104"/>
      <c r="J2248" s="605"/>
      <c r="K2248" s="702">
        <f t="shared" si="271"/>
        <v>10</v>
      </c>
      <c r="L2248" s="492"/>
      <c r="M2248" s="492"/>
      <c r="N2248" s="496"/>
      <c r="O2248" s="493"/>
      <c r="P2248" s="493"/>
      <c r="Q2248" s="491"/>
    </row>
    <row r="2249" spans="1:18">
      <c r="A2249">
        <v>5212552</v>
      </c>
      <c r="B2249" s="119" t="s">
        <v>974</v>
      </c>
      <c r="C2249" s="120" t="s">
        <v>976</v>
      </c>
      <c r="D2249" s="121">
        <v>1.1E-4</v>
      </c>
      <c r="E2249" s="128" t="s">
        <v>228</v>
      </c>
      <c r="F2249" s="128" t="s">
        <v>477</v>
      </c>
      <c r="G2249" s="128" t="s">
        <v>478</v>
      </c>
      <c r="H2249" s="128" t="s">
        <v>479</v>
      </c>
      <c r="J2249" s="111"/>
      <c r="K2249" s="702">
        <f t="shared" si="271"/>
        <v>10</v>
      </c>
      <c r="L2249" s="492"/>
      <c r="M2249" s="492"/>
      <c r="N2249" s="496"/>
      <c r="O2249" s="493"/>
      <c r="P2249" s="493"/>
      <c r="Q2249" s="491"/>
    </row>
    <row r="2250" spans="1:18">
      <c r="A2250">
        <v>5212552</v>
      </c>
      <c r="B2250" s="129"/>
      <c r="D2250" s="606" t="s">
        <v>480</v>
      </c>
      <c r="E2250" s="606"/>
      <c r="F2250" s="606"/>
      <c r="G2250" s="606"/>
      <c r="H2250" s="606"/>
      <c r="J2250" s="111"/>
      <c r="K2250" s="702">
        <f t="shared" si="271"/>
        <v>10</v>
      </c>
      <c r="L2250" s="492"/>
      <c r="M2250" s="492"/>
      <c r="N2250" s="496"/>
      <c r="O2250" s="493"/>
      <c r="P2250" s="493"/>
      <c r="Q2250" s="491"/>
    </row>
    <row r="2251" spans="1:18" ht="15.75" thickBot="1">
      <c r="A2251">
        <v>5212552</v>
      </c>
      <c r="B2251" s="125"/>
      <c r="C2251" s="104"/>
      <c r="D2251" s="104"/>
      <c r="E2251" s="104"/>
      <c r="F2251" s="607" t="s">
        <v>481</v>
      </c>
      <c r="G2251" s="607"/>
      <c r="H2251" s="607"/>
      <c r="I2251" s="104"/>
      <c r="J2251" s="134">
        <f>J2243+J2246</f>
        <v>15.874184391122718</v>
      </c>
      <c r="K2251" s="179"/>
      <c r="L2251" s="179"/>
      <c r="M2251" s="179"/>
      <c r="N2251" s="179"/>
      <c r="O2251" s="179"/>
      <c r="P2251" s="180"/>
      <c r="R2251" s="445">
        <f>ROUNDUP((SUM(Q2227:Q2247)/K2227),2)</f>
        <v>15.879999999999999</v>
      </c>
    </row>
    <row r="2252" spans="1:18" ht="15.75" thickBot="1">
      <c r="A2252" s="157"/>
      <c r="B2252" s="157"/>
      <c r="C2252" s="157"/>
      <c r="D2252" s="157"/>
      <c r="E2252" s="157"/>
      <c r="F2252" s="157"/>
      <c r="G2252" s="157"/>
      <c r="H2252" s="157"/>
      <c r="I2252" s="157"/>
      <c r="J2252" s="157"/>
      <c r="R2252" s="101">
        <f>R2251*K2227</f>
        <v>158.79999999999998</v>
      </c>
    </row>
    <row r="2253" spans="1:18" ht="23.25" thickBot="1">
      <c r="B2253" s="106" t="s">
        <v>395</v>
      </c>
      <c r="C2253" s="107"/>
      <c r="D2253" s="107"/>
      <c r="E2253" s="107"/>
      <c r="F2253" s="107"/>
      <c r="G2253" s="107"/>
      <c r="H2253" s="107"/>
      <c r="I2253" s="107"/>
      <c r="J2253" s="108" t="s">
        <v>396</v>
      </c>
    </row>
    <row r="2254" spans="1:18" ht="18.75" thickTop="1">
      <c r="B2254" s="109" t="s">
        <v>397</v>
      </c>
      <c r="E2254" s="110" t="s">
        <v>398</v>
      </c>
      <c r="J2254" s="111"/>
    </row>
    <row r="2255" spans="1:18" ht="15.75">
      <c r="B2255" s="112" t="s">
        <v>400</v>
      </c>
      <c r="E2255" s="452" t="s">
        <v>914</v>
      </c>
      <c r="H2255" s="113" t="s">
        <v>401</v>
      </c>
      <c r="I2255" s="114">
        <v>3.9289900000000002</v>
      </c>
      <c r="J2255" s="115" t="s">
        <v>351</v>
      </c>
    </row>
    <row r="2256" spans="1:18" ht="16.5" thickBot="1">
      <c r="B2256" s="116" t="s">
        <v>1017</v>
      </c>
      <c r="C2256" s="610" t="s">
        <v>782</v>
      </c>
      <c r="D2256" s="610"/>
      <c r="E2256" s="610"/>
      <c r="F2256" s="610"/>
      <c r="G2256" s="610"/>
      <c r="H2256" s="610"/>
      <c r="I2256" s="611" t="s">
        <v>404</v>
      </c>
      <c r="J2256" s="612"/>
    </row>
    <row r="2257" spans="2:19" ht="15.75" thickBot="1">
      <c r="B2257" s="602" t="s">
        <v>405</v>
      </c>
      <c r="C2257" s="603"/>
      <c r="D2257" s="604" t="s">
        <v>212</v>
      </c>
      <c r="E2257" s="604" t="s">
        <v>406</v>
      </c>
      <c r="F2257" s="604"/>
      <c r="G2257" s="604" t="s">
        <v>407</v>
      </c>
      <c r="H2257" s="604"/>
      <c r="J2257" s="117" t="s">
        <v>408</v>
      </c>
      <c r="K2257" s="590" t="s">
        <v>276</v>
      </c>
      <c r="L2257" s="590"/>
      <c r="M2257" s="591"/>
      <c r="N2257" s="592" t="s">
        <v>409</v>
      </c>
      <c r="O2257" s="594" t="s">
        <v>410</v>
      </c>
      <c r="P2257" s="595"/>
      <c r="Q2257" s="598" t="s">
        <v>411</v>
      </c>
    </row>
    <row r="2258" spans="2:19" ht="15.75" thickBot="1">
      <c r="B2258" s="602"/>
      <c r="C2258" s="603"/>
      <c r="D2258" s="604"/>
      <c r="E2258" s="103" t="s">
        <v>412</v>
      </c>
      <c r="F2258" s="103" t="s">
        <v>413</v>
      </c>
      <c r="G2258" s="103" t="s">
        <v>414</v>
      </c>
      <c r="H2258" s="103" t="s">
        <v>415</v>
      </c>
      <c r="I2258" s="104"/>
      <c r="J2258" s="118" t="s">
        <v>416</v>
      </c>
      <c r="K2258" s="417" t="s">
        <v>417</v>
      </c>
      <c r="L2258" s="600" t="s">
        <v>418</v>
      </c>
      <c r="M2258" s="601"/>
      <c r="N2258" s="593"/>
      <c r="O2258" s="596"/>
      <c r="P2258" s="597"/>
      <c r="Q2258" s="599"/>
    </row>
    <row r="2259" spans="2:19">
      <c r="B2259" s="119" t="s">
        <v>1018</v>
      </c>
      <c r="C2259" s="120" t="s">
        <v>1019</v>
      </c>
      <c r="D2259" s="121">
        <v>1</v>
      </c>
      <c r="E2259" s="122">
        <v>1</v>
      </c>
      <c r="F2259" s="122">
        <v>0</v>
      </c>
      <c r="G2259" s="123">
        <f>VLOOKUP(B2259,'EQ - COM DES.'!$A$1:$K$538,10,FALSE)</f>
        <v>1.1075999999999999</v>
      </c>
      <c r="H2259" s="123">
        <f>VLOOKUP(B2259,'EQ - COM DES.'!$A$1:$K$538,11,FALSE)</f>
        <v>0.74409999999999998</v>
      </c>
      <c r="J2259" s="124">
        <f t="shared" ref="J2259:J2262" si="278">(D2259*E2259*G2259)+(D2259*F2259*H2259)</f>
        <v>1.1075999999999999</v>
      </c>
      <c r="K2259" s="702">
        <f>($K$1106*$D$1106)+($K$1142*$D$1142)</f>
        <v>6.3932000000000002</v>
      </c>
      <c r="L2259" s="492">
        <f>(D2259*E2259)</f>
        <v>1</v>
      </c>
      <c r="M2259" s="492">
        <f>(D2259*F2259)</f>
        <v>0</v>
      </c>
      <c r="N2259" s="496" t="str">
        <f>B2259</f>
        <v>E9010</v>
      </c>
      <c r="O2259" s="493">
        <f>(G2259/$I$2255)</f>
        <v>0.28190450981040927</v>
      </c>
      <c r="P2259" s="493">
        <f>(H2259/$I$2255)</f>
        <v>0.18938709439321555</v>
      </c>
      <c r="Q2259" s="491">
        <f t="shared" ref="Q2259:Q2262" si="279">ROUND((K2259*((L2259*O2259)+(M2259*P2259))),2)</f>
        <v>1.8</v>
      </c>
      <c r="S2259" s="430"/>
    </row>
    <row r="2260" spans="2:19">
      <c r="B2260" s="119" t="s">
        <v>663</v>
      </c>
      <c r="C2260" s="120" t="s">
        <v>664</v>
      </c>
      <c r="D2260" s="121">
        <v>1</v>
      </c>
      <c r="E2260" s="122">
        <v>1</v>
      </c>
      <c r="F2260" s="122">
        <v>0</v>
      </c>
      <c r="G2260" s="123">
        <f>VLOOKUP(B2260,'EQ - COM DES.'!$A$1:$K$538,10,FALSE)</f>
        <v>47.909100000000002</v>
      </c>
      <c r="H2260" s="123">
        <f>VLOOKUP(B2260,'EQ - COM DES.'!$A$1:$K$538,11,FALSE)</f>
        <v>26.493300000000001</v>
      </c>
      <c r="J2260" s="124">
        <f t="shared" si="278"/>
        <v>47.909100000000002</v>
      </c>
      <c r="K2260" s="702">
        <f t="shared" ref="K2260:K2296" si="280">($K$1106*$D$1106)+($K$1142*$D$1142)</f>
        <v>6.3932000000000002</v>
      </c>
      <c r="L2260" s="492">
        <f>(D2260*E2260)</f>
        <v>1</v>
      </c>
      <c r="M2260" s="492">
        <f>(D2260*F2260)</f>
        <v>0</v>
      </c>
      <c r="N2260" s="496" t="str">
        <f>B2260</f>
        <v>E9519</v>
      </c>
      <c r="O2260" s="493">
        <f t="shared" ref="O2260:P2266" si="281">(G2260/$I$2255)</f>
        <v>12.193744448318778</v>
      </c>
      <c r="P2260" s="493">
        <f t="shared" si="281"/>
        <v>6.7430306516432976</v>
      </c>
      <c r="Q2260" s="491">
        <f t="shared" si="279"/>
        <v>77.959999999999994</v>
      </c>
      <c r="S2260" s="430"/>
    </row>
    <row r="2261" spans="2:19">
      <c r="B2261" s="119" t="s">
        <v>431</v>
      </c>
      <c r="C2261" s="120" t="s">
        <v>432</v>
      </c>
      <c r="D2261" s="121">
        <v>4</v>
      </c>
      <c r="E2261" s="122">
        <v>0.9</v>
      </c>
      <c r="F2261" s="122">
        <v>0.1</v>
      </c>
      <c r="G2261" s="123">
        <f>VLOOKUP(B2261,'EQ - COM DES.'!$A$1:$K$538,10,FALSE)</f>
        <v>0.71860000000000002</v>
      </c>
      <c r="H2261" s="123">
        <f>VLOOKUP(B2261,'EQ - COM DES.'!$A$1:$K$538,11,FALSE)</f>
        <v>0.48849999999999999</v>
      </c>
      <c r="J2261" s="124">
        <f t="shared" si="278"/>
        <v>2.7823599999999997</v>
      </c>
      <c r="K2261" s="702">
        <f t="shared" si="280"/>
        <v>6.3932000000000002</v>
      </c>
      <c r="L2261" s="492">
        <f t="shared" ref="L2261:L2262" si="282">(D2261*E2261)</f>
        <v>3.6</v>
      </c>
      <c r="M2261" s="492">
        <f t="shared" ref="M2261:M2262" si="283">(D2261*F2261)</f>
        <v>0.4</v>
      </c>
      <c r="N2261" s="496" t="str">
        <f t="shared" ref="N2261:N2262" si="284">B2261</f>
        <v>E9071</v>
      </c>
      <c r="O2261" s="493">
        <f t="shared" si="281"/>
        <v>0.18289687680548944</v>
      </c>
      <c r="P2261" s="493">
        <f t="shared" si="281"/>
        <v>0.12433220751389033</v>
      </c>
      <c r="Q2261" s="491">
        <f t="shared" si="279"/>
        <v>4.53</v>
      </c>
      <c r="S2261" s="430"/>
    </row>
    <row r="2262" spans="2:19">
      <c r="B2262" s="119" t="s">
        <v>665</v>
      </c>
      <c r="C2262" s="120" t="s">
        <v>666</v>
      </c>
      <c r="D2262" s="121">
        <v>3</v>
      </c>
      <c r="E2262" s="122">
        <v>0.41</v>
      </c>
      <c r="F2262" s="122">
        <v>0.59</v>
      </c>
      <c r="G2262" s="123">
        <f>VLOOKUP(B2262,'EQ - COM DES.'!$A$1:$K$538,10,FALSE)</f>
        <v>1.5612999999999999</v>
      </c>
      <c r="H2262" s="123">
        <f>VLOOKUP(B2262,'EQ - COM DES.'!$A$1:$K$538,11,FALSE)</f>
        <v>1.0613999999999999</v>
      </c>
      <c r="J2262" s="124">
        <f t="shared" si="278"/>
        <v>3.7990769999999996</v>
      </c>
      <c r="K2262" s="702">
        <f t="shared" si="280"/>
        <v>6.3932000000000002</v>
      </c>
      <c r="L2262" s="492">
        <f t="shared" si="282"/>
        <v>1.23</v>
      </c>
      <c r="M2262" s="492">
        <f t="shared" si="283"/>
        <v>1.77</v>
      </c>
      <c r="N2262" s="496" t="str">
        <f t="shared" si="284"/>
        <v>E9064</v>
      </c>
      <c r="O2262" s="493">
        <f t="shared" si="281"/>
        <v>0.39737947920457928</v>
      </c>
      <c r="P2262" s="493">
        <f t="shared" si="281"/>
        <v>0.27014576265147017</v>
      </c>
      <c r="Q2262" s="491">
        <f t="shared" si="279"/>
        <v>6.18</v>
      </c>
      <c r="S2262" s="430"/>
    </row>
    <row r="2263" spans="2:19" ht="15.75" thickBot="1">
      <c r="B2263" s="125"/>
      <c r="C2263" s="104"/>
      <c r="D2263" s="104"/>
      <c r="E2263" s="104"/>
      <c r="F2263" s="104"/>
      <c r="G2263" s="104"/>
      <c r="H2263" s="105" t="s">
        <v>433</v>
      </c>
      <c r="I2263" s="104"/>
      <c r="J2263" s="126">
        <f>SUM(J2259:J2262)</f>
        <v>55.598136999999994</v>
      </c>
      <c r="K2263" s="702">
        <f t="shared" si="280"/>
        <v>6.3932000000000002</v>
      </c>
      <c r="L2263" s="492"/>
      <c r="M2263" s="492"/>
      <c r="N2263" s="496"/>
      <c r="O2263" s="493"/>
      <c r="P2263" s="493"/>
      <c r="Q2263" s="491"/>
      <c r="S2263" s="430"/>
    </row>
    <row r="2264" spans="2:19" ht="15.75" thickBot="1">
      <c r="B2264" s="127" t="s">
        <v>435</v>
      </c>
      <c r="C2264" s="104"/>
      <c r="D2264" s="103" t="s">
        <v>212</v>
      </c>
      <c r="E2264" s="103" t="s">
        <v>436</v>
      </c>
      <c r="F2264" s="104"/>
      <c r="G2264" s="103" t="s">
        <v>407</v>
      </c>
      <c r="H2264" s="607" t="s">
        <v>437</v>
      </c>
      <c r="I2264" s="607"/>
      <c r="J2264" s="605"/>
      <c r="K2264" s="702">
        <f t="shared" si="280"/>
        <v>6.3932000000000002</v>
      </c>
      <c r="L2264" s="492"/>
      <c r="M2264" s="492"/>
      <c r="N2264" s="496"/>
      <c r="O2264" s="493"/>
      <c r="P2264" s="493"/>
      <c r="Q2264" s="491"/>
      <c r="S2264" s="430"/>
    </row>
    <row r="2265" spans="2:19">
      <c r="B2265" s="119" t="s">
        <v>654</v>
      </c>
      <c r="C2265" s="120" t="s">
        <v>655</v>
      </c>
      <c r="D2265" s="121">
        <v>1</v>
      </c>
      <c r="E2265" s="128" t="s">
        <v>222</v>
      </c>
      <c r="G2265" s="123">
        <f>VLOOKUP(B2265,'MO - COM DES.'!$A$1:$G$106,6,FALSE)</f>
        <v>25.030899999999999</v>
      </c>
      <c r="J2265" s="124">
        <f t="shared" ref="J2265:J2266" si="285">D2265*G2265</f>
        <v>25.030899999999999</v>
      </c>
      <c r="K2265" s="702">
        <f t="shared" si="280"/>
        <v>6.3932000000000002</v>
      </c>
      <c r="L2265" s="492">
        <f t="shared" ref="L2265:L2266" si="286">D2265</f>
        <v>1</v>
      </c>
      <c r="M2265" s="492"/>
      <c r="N2265" s="496" t="str">
        <f t="shared" ref="N2265:N2266" si="287">B2265</f>
        <v>P9821</v>
      </c>
      <c r="O2265" s="493">
        <f t="shared" si="281"/>
        <v>6.3708230359456239</v>
      </c>
      <c r="P2265" s="493"/>
      <c r="Q2265" s="491">
        <f t="shared" ref="Q2265:Q2266" si="288">ROUND((K2265*((L2265*O2265)+(M2265*P2265))),2)</f>
        <v>40.729999999999997</v>
      </c>
      <c r="S2265" s="430"/>
    </row>
    <row r="2266" spans="2:19">
      <c r="B2266" s="119" t="s">
        <v>438</v>
      </c>
      <c r="C2266" s="120" t="s">
        <v>439</v>
      </c>
      <c r="D2266" s="121">
        <v>9</v>
      </c>
      <c r="E2266" s="128" t="s">
        <v>222</v>
      </c>
      <c r="G2266" s="123">
        <f>VLOOKUP(B2266,'MO - COM DES.'!$A$1:$G$106,6,FALSE)</f>
        <v>20.818100000000001</v>
      </c>
      <c r="J2266" s="124">
        <f t="shared" si="285"/>
        <v>187.36290000000002</v>
      </c>
      <c r="K2266" s="702">
        <f t="shared" si="280"/>
        <v>6.3932000000000002</v>
      </c>
      <c r="L2266" s="492">
        <f t="shared" si="286"/>
        <v>9</v>
      </c>
      <c r="M2266" s="492"/>
      <c r="N2266" s="496" t="str">
        <f t="shared" si="287"/>
        <v>P9824</v>
      </c>
      <c r="O2266" s="493">
        <f t="shared" si="281"/>
        <v>5.298588186785917</v>
      </c>
      <c r="P2266" s="493"/>
      <c r="Q2266" s="491">
        <f t="shared" si="288"/>
        <v>304.87</v>
      </c>
      <c r="S2266" s="430"/>
    </row>
    <row r="2267" spans="2:19">
      <c r="B2267" s="129"/>
      <c r="D2267" s="606" t="s">
        <v>440</v>
      </c>
      <c r="E2267" s="606"/>
      <c r="F2267" s="606"/>
      <c r="G2267" s="606"/>
      <c r="H2267" s="606"/>
      <c r="J2267" s="124">
        <f>SUM(J2265:J2266)</f>
        <v>212.39380000000003</v>
      </c>
      <c r="K2267" s="702">
        <f t="shared" si="280"/>
        <v>6.3932000000000002</v>
      </c>
      <c r="L2267" s="492"/>
      <c r="M2267" s="492"/>
      <c r="N2267" s="496"/>
      <c r="O2267" s="493"/>
      <c r="P2267" s="493"/>
      <c r="Q2267" s="491"/>
      <c r="S2267" s="430"/>
    </row>
    <row r="2268" spans="2:19" ht="15.75" thickBot="1">
      <c r="B2268" s="125"/>
      <c r="C2268" s="104"/>
      <c r="D2268" s="607" t="s">
        <v>442</v>
      </c>
      <c r="E2268" s="607"/>
      <c r="F2268" s="607"/>
      <c r="G2268" s="607"/>
      <c r="H2268" s="607"/>
      <c r="I2268" s="104"/>
      <c r="J2268" s="130">
        <f>J2263+J2267</f>
        <v>267.99193700000001</v>
      </c>
      <c r="K2268" s="702">
        <f t="shared" si="280"/>
        <v>6.3932000000000002</v>
      </c>
      <c r="L2268" s="492"/>
      <c r="M2268" s="492"/>
      <c r="N2268" s="496"/>
      <c r="O2268" s="493"/>
      <c r="P2268" s="493"/>
      <c r="Q2268" s="491"/>
      <c r="S2268" s="430"/>
    </row>
    <row r="2269" spans="2:19">
      <c r="B2269" s="129"/>
      <c r="D2269" s="606" t="s">
        <v>444</v>
      </c>
      <c r="E2269" s="606"/>
      <c r="F2269" s="606"/>
      <c r="G2269" s="606"/>
      <c r="H2269" s="606"/>
      <c r="J2269" s="131">
        <f>J2268/I2255</f>
        <v>68.20886207396812</v>
      </c>
      <c r="K2269" s="702">
        <f t="shared" si="280"/>
        <v>6.3932000000000002</v>
      </c>
      <c r="L2269" s="492"/>
      <c r="M2269" s="492"/>
      <c r="N2269" s="496"/>
      <c r="O2269" s="493"/>
      <c r="P2269" s="493"/>
      <c r="Q2269" s="491"/>
      <c r="S2269" s="430"/>
    </row>
    <row r="2270" spans="2:19">
      <c r="B2270" s="129"/>
      <c r="H2270" s="132" t="s">
        <v>445</v>
      </c>
      <c r="J2270" s="133" t="s">
        <v>377</v>
      </c>
      <c r="K2270" s="702">
        <f t="shared" si="280"/>
        <v>6.3932000000000002</v>
      </c>
      <c r="L2270" s="492"/>
      <c r="M2270" s="492"/>
      <c r="N2270" s="496"/>
      <c r="O2270" s="493"/>
      <c r="P2270" s="493"/>
      <c r="Q2270" s="491"/>
      <c r="S2270" s="430"/>
    </row>
    <row r="2271" spans="2:19" ht="15.75" thickBot="1">
      <c r="B2271" s="129"/>
      <c r="H2271" s="105" t="s">
        <v>446</v>
      </c>
      <c r="J2271" s="130" t="s">
        <v>377</v>
      </c>
      <c r="K2271" s="702">
        <f t="shared" si="280"/>
        <v>6.3932000000000002</v>
      </c>
      <c r="L2271" s="492"/>
      <c r="M2271" s="492"/>
      <c r="N2271" s="496"/>
      <c r="O2271" s="493"/>
      <c r="P2271" s="493"/>
      <c r="Q2271" s="491"/>
      <c r="S2271" s="430"/>
    </row>
    <row r="2272" spans="2:19" ht="15.75" thickBot="1">
      <c r="B2272" s="453" t="s">
        <v>447</v>
      </c>
      <c r="C2272" s="370"/>
      <c r="D2272" s="451" t="s">
        <v>212</v>
      </c>
      <c r="E2272" s="451" t="s">
        <v>436</v>
      </c>
      <c r="F2272" s="370"/>
      <c r="G2272" s="451" t="s">
        <v>448</v>
      </c>
      <c r="H2272" s="608" t="s">
        <v>449</v>
      </c>
      <c r="I2272" s="608"/>
      <c r="J2272" s="609"/>
      <c r="K2272" s="702">
        <f t="shared" si="280"/>
        <v>6.3932000000000002</v>
      </c>
      <c r="L2272" s="492"/>
      <c r="M2272" s="492"/>
      <c r="N2272" s="496"/>
      <c r="O2272" s="493"/>
      <c r="P2272" s="493"/>
      <c r="Q2272" s="491"/>
      <c r="S2272" s="430"/>
    </row>
    <row r="2273" spans="2:19">
      <c r="B2273" s="119" t="s">
        <v>523</v>
      </c>
      <c r="C2273" s="120" t="s">
        <v>524</v>
      </c>
      <c r="D2273" s="121">
        <v>0.84645999999999999</v>
      </c>
      <c r="E2273" s="128" t="s">
        <v>454</v>
      </c>
      <c r="G2273" s="123">
        <f>VLOOKUP(B2273,MATERIAL!$A$1:$D$1678,4,FALSE)</f>
        <v>6.5582000000000003</v>
      </c>
      <c r="J2273" s="124">
        <f t="shared" ref="J2273:J2277" si="289">D2273*G2273</f>
        <v>5.5512539720000005</v>
      </c>
      <c r="K2273" s="702">
        <f t="shared" si="280"/>
        <v>6.3932000000000002</v>
      </c>
      <c r="L2273" s="492">
        <f t="shared" ref="L2273:L2277" si="290">D2273</f>
        <v>0.84645999999999999</v>
      </c>
      <c r="M2273" s="492"/>
      <c r="N2273" s="496" t="str">
        <f t="shared" ref="N2273:N2277" si="291">B2273</f>
        <v>M0030</v>
      </c>
      <c r="O2273" s="493">
        <f t="shared" ref="O2273:O2277" si="292">G2273</f>
        <v>6.5582000000000003</v>
      </c>
      <c r="P2273" s="493"/>
      <c r="Q2273" s="491">
        <f t="shared" ref="Q2273:Q2277" si="293">ROUND((K2273*((L2273*O2273)+(M2273*P2273))),2)</f>
        <v>35.49</v>
      </c>
      <c r="S2273" s="430"/>
    </row>
    <row r="2274" spans="2:19">
      <c r="B2274" s="119" t="s">
        <v>450</v>
      </c>
      <c r="C2274" s="120" t="s">
        <v>451</v>
      </c>
      <c r="D2274" s="121">
        <v>0.63334000000000001</v>
      </c>
      <c r="E2274" s="128" t="s">
        <v>351</v>
      </c>
      <c r="G2274" s="123">
        <f>VLOOKUP(B2274,MATERIAL!$A$1:$D$1678,4,FALSE)</f>
        <v>144.05619999999999</v>
      </c>
      <c r="J2274" s="124">
        <f t="shared" si="289"/>
        <v>91.236553708000002</v>
      </c>
      <c r="K2274" s="702">
        <f t="shared" si="280"/>
        <v>6.3932000000000002</v>
      </c>
      <c r="L2274" s="492">
        <f t="shared" si="290"/>
        <v>0.63334000000000001</v>
      </c>
      <c r="M2274" s="492"/>
      <c r="N2274" s="496" t="str">
        <f t="shared" si="291"/>
        <v>M0082</v>
      </c>
      <c r="O2274" s="493">
        <f t="shared" si="292"/>
        <v>144.05619999999999</v>
      </c>
      <c r="P2274" s="493"/>
      <c r="Q2274" s="491">
        <f t="shared" si="293"/>
        <v>583.29</v>
      </c>
      <c r="S2274" s="430"/>
    </row>
    <row r="2275" spans="2:19">
      <c r="B2275" s="119" t="s">
        <v>648</v>
      </c>
      <c r="C2275" s="120" t="s">
        <v>649</v>
      </c>
      <c r="D2275" s="121">
        <v>0.36753999999999998</v>
      </c>
      <c r="E2275" s="128" t="s">
        <v>351</v>
      </c>
      <c r="G2275" s="123">
        <f>VLOOKUP(B2275,MATERIAL!$A$1:$D$1678,4,FALSE)</f>
        <v>146.797</v>
      </c>
      <c r="J2275" s="124">
        <f t="shared" si="289"/>
        <v>53.953769379999997</v>
      </c>
      <c r="K2275" s="702">
        <f t="shared" si="280"/>
        <v>6.3932000000000002</v>
      </c>
      <c r="L2275" s="492">
        <f t="shared" si="290"/>
        <v>0.36753999999999998</v>
      </c>
      <c r="M2275" s="492"/>
      <c r="N2275" s="496" t="str">
        <f t="shared" si="291"/>
        <v>M0191</v>
      </c>
      <c r="O2275" s="493">
        <f t="shared" si="292"/>
        <v>146.797</v>
      </c>
      <c r="P2275" s="493"/>
      <c r="Q2275" s="491">
        <f t="shared" si="293"/>
        <v>344.94</v>
      </c>
      <c r="S2275" s="430"/>
    </row>
    <row r="2276" spans="2:19">
      <c r="B2276" s="119" t="s">
        <v>667</v>
      </c>
      <c r="C2276" s="120" t="s">
        <v>668</v>
      </c>
      <c r="D2276" s="121">
        <v>0.36753999999999998</v>
      </c>
      <c r="E2276" s="128" t="s">
        <v>351</v>
      </c>
      <c r="G2276" s="123">
        <f>VLOOKUP(B2276,MATERIAL!$A$1:$D$1678,4,FALSE)</f>
        <v>138.89859999999999</v>
      </c>
      <c r="J2276" s="124">
        <f t="shared" si="289"/>
        <v>51.050791443999991</v>
      </c>
      <c r="K2276" s="702">
        <f t="shared" si="280"/>
        <v>6.3932000000000002</v>
      </c>
      <c r="L2276" s="492">
        <f t="shared" si="290"/>
        <v>0.36753999999999998</v>
      </c>
      <c r="M2276" s="492"/>
      <c r="N2276" s="496" t="str">
        <f t="shared" si="291"/>
        <v>M0192</v>
      </c>
      <c r="O2276" s="493">
        <f t="shared" si="292"/>
        <v>138.89859999999999</v>
      </c>
      <c r="P2276" s="493"/>
      <c r="Q2276" s="491">
        <f t="shared" si="293"/>
        <v>326.38</v>
      </c>
      <c r="S2276" s="430"/>
    </row>
    <row r="2277" spans="2:19">
      <c r="B2277" s="119" t="s">
        <v>452</v>
      </c>
      <c r="C2277" s="120" t="s">
        <v>453</v>
      </c>
      <c r="D2277" s="121">
        <v>282.15206999999998</v>
      </c>
      <c r="E2277" s="128" t="s">
        <v>454</v>
      </c>
      <c r="G2277" s="123">
        <f>VLOOKUP(B2277,MATERIAL!$A$1:$D$1678,4,FALSE)</f>
        <v>0.78</v>
      </c>
      <c r="J2277" s="124">
        <f t="shared" si="289"/>
        <v>220.07861459999998</v>
      </c>
      <c r="K2277" s="702">
        <f t="shared" si="280"/>
        <v>6.3932000000000002</v>
      </c>
      <c r="L2277" s="492">
        <f t="shared" si="290"/>
        <v>282.15206999999998</v>
      </c>
      <c r="M2277" s="492"/>
      <c r="N2277" s="496" t="str">
        <f t="shared" si="291"/>
        <v>M0424</v>
      </c>
      <c r="O2277" s="493">
        <f t="shared" si="292"/>
        <v>0.78</v>
      </c>
      <c r="P2277" s="493"/>
      <c r="Q2277" s="491">
        <f t="shared" si="293"/>
        <v>1407.01</v>
      </c>
      <c r="S2277" s="430"/>
    </row>
    <row r="2278" spans="2:19" ht="15.75" thickBot="1">
      <c r="B2278" s="125"/>
      <c r="C2278" s="104"/>
      <c r="D2278" s="607" t="s">
        <v>459</v>
      </c>
      <c r="E2278" s="607"/>
      <c r="F2278" s="607"/>
      <c r="G2278" s="607"/>
      <c r="H2278" s="607"/>
      <c r="I2278" s="104"/>
      <c r="J2278" s="126">
        <f>SUM(J2273:J2277)</f>
        <v>421.87098310399995</v>
      </c>
      <c r="K2278" s="702">
        <f t="shared" si="280"/>
        <v>6.3932000000000002</v>
      </c>
      <c r="L2278" s="492"/>
      <c r="M2278" s="492"/>
      <c r="N2278" s="496"/>
      <c r="O2278" s="493"/>
      <c r="P2278" s="493"/>
      <c r="Q2278" s="491"/>
      <c r="S2278" s="430"/>
    </row>
    <row r="2279" spans="2:19" ht="15.75" thickBot="1">
      <c r="B2279" s="127" t="s">
        <v>460</v>
      </c>
      <c r="C2279" s="104"/>
      <c r="D2279" s="103" t="s">
        <v>212</v>
      </c>
      <c r="E2279" s="103" t="s">
        <v>436</v>
      </c>
      <c r="F2279" s="104"/>
      <c r="G2279" s="103" t="s">
        <v>449</v>
      </c>
      <c r="H2279" s="607" t="s">
        <v>449</v>
      </c>
      <c r="I2279" s="607"/>
      <c r="J2279" s="605"/>
      <c r="K2279" s="702">
        <f t="shared" si="280"/>
        <v>6.3932000000000002</v>
      </c>
      <c r="L2279" s="492"/>
      <c r="M2279" s="492"/>
      <c r="N2279" s="496"/>
      <c r="O2279" s="493"/>
      <c r="P2279" s="493"/>
      <c r="Q2279" s="491"/>
      <c r="S2279" s="430"/>
    </row>
    <row r="2280" spans="2:19" ht="15.75" thickBot="1">
      <c r="B2280" s="125"/>
      <c r="C2280" s="104"/>
      <c r="D2280" s="607" t="s">
        <v>461</v>
      </c>
      <c r="E2280" s="607"/>
      <c r="F2280" s="607"/>
      <c r="G2280" s="607"/>
      <c r="H2280" s="607"/>
      <c r="I2280" s="104"/>
      <c r="J2280" s="126"/>
      <c r="K2280" s="702">
        <f t="shared" si="280"/>
        <v>6.3932000000000002</v>
      </c>
      <c r="L2280" s="492"/>
      <c r="M2280" s="492"/>
      <c r="N2280" s="496"/>
      <c r="O2280" s="493"/>
      <c r="P2280" s="493"/>
      <c r="Q2280" s="491"/>
      <c r="S2280" s="430"/>
    </row>
    <row r="2281" spans="2:19" ht="15.75" thickBot="1">
      <c r="B2281" s="125"/>
      <c r="C2281" s="104"/>
      <c r="D2281" s="104"/>
      <c r="E2281" s="104"/>
      <c r="F2281" s="104"/>
      <c r="G2281" s="104"/>
      <c r="H2281" s="105" t="s">
        <v>462</v>
      </c>
      <c r="I2281" s="104"/>
      <c r="J2281" s="130">
        <f>J2269+J2278</f>
        <v>490.07984517796808</v>
      </c>
      <c r="K2281" s="702">
        <f t="shared" si="280"/>
        <v>6.3932000000000002</v>
      </c>
      <c r="L2281" s="492"/>
      <c r="M2281" s="492"/>
      <c r="N2281" s="496"/>
      <c r="O2281" s="493"/>
      <c r="P2281" s="493"/>
      <c r="Q2281" s="491"/>
      <c r="S2281" s="430"/>
    </row>
    <row r="2282" spans="2:19" ht="15.75" thickBot="1">
      <c r="B2282" s="127" t="s">
        <v>463</v>
      </c>
      <c r="C2282" s="104"/>
      <c r="D2282" s="103" t="s">
        <v>464</v>
      </c>
      <c r="E2282" s="103" t="s">
        <v>212</v>
      </c>
      <c r="F2282" s="103" t="s">
        <v>436</v>
      </c>
      <c r="G2282" s="104"/>
      <c r="H2282" s="103" t="s">
        <v>449</v>
      </c>
      <c r="I2282" s="607" t="s">
        <v>449</v>
      </c>
      <c r="J2282" s="605"/>
      <c r="K2282" s="702">
        <f t="shared" si="280"/>
        <v>6.3932000000000002</v>
      </c>
      <c r="L2282" s="492"/>
      <c r="M2282" s="492"/>
      <c r="N2282" s="496"/>
      <c r="O2282" s="493"/>
      <c r="P2282" s="493"/>
      <c r="Q2282" s="491"/>
      <c r="S2282" s="430"/>
    </row>
    <row r="2283" spans="2:19">
      <c r="B2283" s="119" t="s">
        <v>523</v>
      </c>
      <c r="C2283" s="120" t="s">
        <v>538</v>
      </c>
      <c r="D2283" s="128">
        <v>5914655</v>
      </c>
      <c r="E2283" s="121">
        <v>8.4999999999999995E-4</v>
      </c>
      <c r="F2283" s="128" t="s">
        <v>466</v>
      </c>
      <c r="H2283" s="235">
        <f>VLOOKUP(D2283,'SICRO 04.25'!$A$1:$D$6492,4,FALSE)</f>
        <v>32.659999999999997</v>
      </c>
      <c r="J2283" s="124">
        <f t="shared" ref="J2283:J2287" si="294">E2283*H2283</f>
        <v>2.7760999999999994E-2</v>
      </c>
      <c r="K2283" s="702">
        <f t="shared" si="280"/>
        <v>6.3932000000000002</v>
      </c>
      <c r="L2283" s="492">
        <f t="shared" ref="L2283:L2287" si="295">E2283</f>
        <v>8.4999999999999995E-4</v>
      </c>
      <c r="M2283" s="492"/>
      <c r="N2283" s="496" t="str">
        <f t="shared" ref="N2283:N2287" si="296">B2283</f>
        <v>M0030</v>
      </c>
      <c r="O2283" s="493">
        <f t="shared" ref="O2283:O2287" si="297">H2283</f>
        <v>32.659999999999997</v>
      </c>
      <c r="P2283" s="493"/>
      <c r="Q2283" s="491">
        <f t="shared" ref="Q2283:Q2287" si="298">ROUND((K2283*((L2283*O2283)+(M2283*P2283))),2)</f>
        <v>0.18</v>
      </c>
      <c r="S2283" s="430"/>
    </row>
    <row r="2284" spans="2:19">
      <c r="B2284" s="119" t="s">
        <v>450</v>
      </c>
      <c r="C2284" s="120" t="s">
        <v>465</v>
      </c>
      <c r="D2284" s="128">
        <v>5914647</v>
      </c>
      <c r="E2284" s="121">
        <v>0.95001000000000002</v>
      </c>
      <c r="F2284" s="128" t="s">
        <v>466</v>
      </c>
      <c r="H2284" s="235">
        <f>VLOOKUP(D2284,'SICRO 04.25'!$A$1:$D$6492,4,FALSE)</f>
        <v>1.72</v>
      </c>
      <c r="J2284" s="124">
        <f t="shared" si="294"/>
        <v>1.6340171999999999</v>
      </c>
      <c r="K2284" s="702">
        <f t="shared" si="280"/>
        <v>6.3932000000000002</v>
      </c>
      <c r="L2284" s="492">
        <f t="shared" si="295"/>
        <v>0.95001000000000002</v>
      </c>
      <c r="M2284" s="492"/>
      <c r="N2284" s="496" t="str">
        <f t="shared" si="296"/>
        <v>M0082</v>
      </c>
      <c r="O2284" s="493">
        <f t="shared" si="297"/>
        <v>1.72</v>
      </c>
      <c r="P2284" s="493"/>
      <c r="Q2284" s="491">
        <f t="shared" si="298"/>
        <v>10.45</v>
      </c>
      <c r="S2284" s="430"/>
    </row>
    <row r="2285" spans="2:19">
      <c r="B2285" s="119" t="s">
        <v>648</v>
      </c>
      <c r="C2285" s="120" t="s">
        <v>650</v>
      </c>
      <c r="D2285" s="128">
        <v>5914647</v>
      </c>
      <c r="E2285" s="121">
        <v>0.55130999999999997</v>
      </c>
      <c r="F2285" s="128" t="s">
        <v>466</v>
      </c>
      <c r="H2285" s="235">
        <f>VLOOKUP(D2285,'SICRO 04.25'!$A$1:$D$6492,4,FALSE)</f>
        <v>1.72</v>
      </c>
      <c r="J2285" s="124">
        <f t="shared" si="294"/>
        <v>0.94825319999999991</v>
      </c>
      <c r="K2285" s="702">
        <f t="shared" si="280"/>
        <v>6.3932000000000002</v>
      </c>
      <c r="L2285" s="492">
        <f t="shared" si="295"/>
        <v>0.55130999999999997</v>
      </c>
      <c r="M2285" s="492"/>
      <c r="N2285" s="496" t="str">
        <f t="shared" si="296"/>
        <v>M0191</v>
      </c>
      <c r="O2285" s="493">
        <f t="shared" si="297"/>
        <v>1.72</v>
      </c>
      <c r="P2285" s="493"/>
      <c r="Q2285" s="491">
        <f t="shared" si="298"/>
        <v>6.06</v>
      </c>
      <c r="S2285" s="430"/>
    </row>
    <row r="2286" spans="2:19">
      <c r="B2286" s="119" t="s">
        <v>667</v>
      </c>
      <c r="C2286" s="120" t="s">
        <v>669</v>
      </c>
      <c r="D2286" s="128">
        <v>5914647</v>
      </c>
      <c r="E2286" s="121">
        <v>0.55130999999999997</v>
      </c>
      <c r="F2286" s="128" t="s">
        <v>466</v>
      </c>
      <c r="H2286" s="235">
        <f>VLOOKUP(D2286,'SICRO 04.25'!$A$1:$D$6492,4,FALSE)</f>
        <v>1.72</v>
      </c>
      <c r="J2286" s="124">
        <f t="shared" si="294"/>
        <v>0.94825319999999991</v>
      </c>
      <c r="K2286" s="702">
        <f t="shared" si="280"/>
        <v>6.3932000000000002</v>
      </c>
      <c r="L2286" s="492">
        <f t="shared" si="295"/>
        <v>0.55130999999999997</v>
      </c>
      <c r="M2286" s="492"/>
      <c r="N2286" s="496" t="str">
        <f t="shared" si="296"/>
        <v>M0192</v>
      </c>
      <c r="O2286" s="493">
        <f t="shared" si="297"/>
        <v>1.72</v>
      </c>
      <c r="P2286" s="493"/>
      <c r="Q2286" s="491">
        <f t="shared" si="298"/>
        <v>6.06</v>
      </c>
      <c r="S2286" s="430"/>
    </row>
    <row r="2287" spans="2:19">
      <c r="B2287" s="119" t="s">
        <v>452</v>
      </c>
      <c r="C2287" s="120" t="s">
        <v>467</v>
      </c>
      <c r="D2287" s="128">
        <v>5914655</v>
      </c>
      <c r="E2287" s="121">
        <v>0.28215000000000001</v>
      </c>
      <c r="F2287" s="128" t="s">
        <v>466</v>
      </c>
      <c r="H2287" s="235">
        <f>VLOOKUP(D2287,'SICRO 04.25'!$A$1:$D$6492,4,FALSE)</f>
        <v>32.659999999999997</v>
      </c>
      <c r="J2287" s="124">
        <f t="shared" si="294"/>
        <v>9.2150189999999998</v>
      </c>
      <c r="K2287" s="702">
        <f t="shared" si="280"/>
        <v>6.3932000000000002</v>
      </c>
      <c r="L2287" s="492">
        <f t="shared" si="295"/>
        <v>0.28215000000000001</v>
      </c>
      <c r="M2287" s="492"/>
      <c r="N2287" s="496" t="str">
        <f t="shared" si="296"/>
        <v>M0424</v>
      </c>
      <c r="O2287" s="493">
        <f t="shared" si="297"/>
        <v>32.659999999999997</v>
      </c>
      <c r="P2287" s="493"/>
      <c r="Q2287" s="491">
        <f t="shared" si="298"/>
        <v>58.91</v>
      </c>
      <c r="S2287" s="430"/>
    </row>
    <row r="2288" spans="2:19" ht="15.75" thickBot="1">
      <c r="B2288" s="125"/>
      <c r="C2288" s="104"/>
      <c r="D2288" s="607" t="s">
        <v>468</v>
      </c>
      <c r="E2288" s="607"/>
      <c r="F2288" s="607"/>
      <c r="G2288" s="607"/>
      <c r="H2288" s="607"/>
      <c r="I2288" s="104"/>
      <c r="J2288" s="130">
        <f>SUM(J2283:J2287)</f>
        <v>12.773303599999998</v>
      </c>
      <c r="K2288" s="702">
        <f t="shared" si="280"/>
        <v>6.3932000000000002</v>
      </c>
      <c r="L2288" s="492"/>
      <c r="M2288" s="492"/>
      <c r="N2288" s="496"/>
      <c r="O2288" s="493"/>
      <c r="P2288" s="493"/>
      <c r="Q2288" s="491"/>
      <c r="S2288" s="430"/>
    </row>
    <row r="2289" spans="1:18" ht="15.75" thickBot="1">
      <c r="B2289" s="602" t="s">
        <v>469</v>
      </c>
      <c r="C2289" s="603"/>
      <c r="D2289" s="604" t="s">
        <v>212</v>
      </c>
      <c r="E2289" s="604" t="s">
        <v>436</v>
      </c>
      <c r="F2289" s="604" t="s">
        <v>470</v>
      </c>
      <c r="G2289" s="604"/>
      <c r="H2289" s="604"/>
      <c r="J2289" s="605" t="s">
        <v>449</v>
      </c>
      <c r="K2289" s="702">
        <f t="shared" si="280"/>
        <v>6.3932000000000002</v>
      </c>
      <c r="L2289" s="492"/>
      <c r="M2289" s="492"/>
      <c r="N2289" s="496"/>
      <c r="O2289" s="493"/>
      <c r="P2289" s="493"/>
      <c r="Q2289" s="491"/>
    </row>
    <row r="2290" spans="1:18" ht="15.75" thickBot="1">
      <c r="B2290" s="602"/>
      <c r="C2290" s="603"/>
      <c r="D2290" s="604"/>
      <c r="E2290" s="604"/>
      <c r="F2290" s="103" t="s">
        <v>471</v>
      </c>
      <c r="G2290" s="103" t="s">
        <v>472</v>
      </c>
      <c r="H2290" s="103" t="s">
        <v>473</v>
      </c>
      <c r="I2290" s="104"/>
      <c r="J2290" s="605"/>
      <c r="K2290" s="702">
        <f t="shared" si="280"/>
        <v>6.3932000000000002</v>
      </c>
      <c r="L2290" s="492"/>
      <c r="M2290" s="492"/>
      <c r="N2290" s="496"/>
      <c r="O2290" s="493"/>
      <c r="P2290" s="493"/>
      <c r="Q2290" s="491"/>
    </row>
    <row r="2291" spans="1:18">
      <c r="B2291" s="119" t="s">
        <v>523</v>
      </c>
      <c r="C2291" s="120" t="s">
        <v>538</v>
      </c>
      <c r="D2291" s="121">
        <v>8.4999999999999995E-4</v>
      </c>
      <c r="E2291" s="128" t="s">
        <v>228</v>
      </c>
      <c r="F2291" s="128" t="s">
        <v>477</v>
      </c>
      <c r="G2291" s="128" t="s">
        <v>478</v>
      </c>
      <c r="H2291" s="128" t="s">
        <v>479</v>
      </c>
      <c r="J2291" s="111"/>
      <c r="K2291" s="702">
        <f t="shared" si="280"/>
        <v>6.3932000000000002</v>
      </c>
      <c r="L2291" s="492"/>
      <c r="M2291" s="492"/>
      <c r="N2291" s="496"/>
      <c r="O2291" s="493"/>
      <c r="P2291" s="493"/>
      <c r="Q2291" s="491"/>
    </row>
    <row r="2292" spans="1:18">
      <c r="B2292" s="119" t="s">
        <v>450</v>
      </c>
      <c r="C2292" s="120" t="s">
        <v>465</v>
      </c>
      <c r="D2292" s="121">
        <v>0.95001000000000002</v>
      </c>
      <c r="E2292" s="128" t="s">
        <v>228</v>
      </c>
      <c r="F2292" s="128" t="s">
        <v>474</v>
      </c>
      <c r="G2292" s="128" t="s">
        <v>475</v>
      </c>
      <c r="H2292" s="128" t="s">
        <v>476</v>
      </c>
      <c r="J2292" s="111"/>
      <c r="K2292" s="702">
        <f t="shared" si="280"/>
        <v>6.3932000000000002</v>
      </c>
      <c r="L2292" s="492"/>
      <c r="M2292" s="492"/>
      <c r="N2292" s="496"/>
      <c r="O2292" s="493"/>
      <c r="P2292" s="493"/>
      <c r="Q2292" s="491"/>
    </row>
    <row r="2293" spans="1:18">
      <c r="B2293" s="119" t="s">
        <v>648</v>
      </c>
      <c r="C2293" s="120" t="s">
        <v>650</v>
      </c>
      <c r="D2293" s="121">
        <v>0.55130999999999997</v>
      </c>
      <c r="E2293" s="128" t="s">
        <v>228</v>
      </c>
      <c r="F2293" s="128" t="s">
        <v>474</v>
      </c>
      <c r="G2293" s="128" t="s">
        <v>475</v>
      </c>
      <c r="H2293" s="128" t="s">
        <v>476</v>
      </c>
      <c r="J2293" s="111"/>
      <c r="K2293" s="702">
        <f t="shared" si="280"/>
        <v>6.3932000000000002</v>
      </c>
      <c r="L2293" s="492"/>
      <c r="M2293" s="492"/>
      <c r="N2293" s="496"/>
      <c r="O2293" s="493"/>
      <c r="P2293" s="493"/>
      <c r="Q2293" s="491"/>
    </row>
    <row r="2294" spans="1:18">
      <c r="B2294" s="119" t="s">
        <v>667</v>
      </c>
      <c r="C2294" s="120" t="s">
        <v>669</v>
      </c>
      <c r="D2294" s="121">
        <v>0.55130999999999997</v>
      </c>
      <c r="E2294" s="128" t="s">
        <v>228</v>
      </c>
      <c r="F2294" s="128" t="s">
        <v>474</v>
      </c>
      <c r="G2294" s="128" t="s">
        <v>475</v>
      </c>
      <c r="H2294" s="128" t="s">
        <v>476</v>
      </c>
      <c r="J2294" s="111"/>
      <c r="K2294" s="702">
        <f t="shared" si="280"/>
        <v>6.3932000000000002</v>
      </c>
      <c r="L2294" s="492"/>
      <c r="M2294" s="492"/>
      <c r="N2294" s="496"/>
      <c r="O2294" s="493"/>
      <c r="P2294" s="493"/>
      <c r="Q2294" s="491"/>
    </row>
    <row r="2295" spans="1:18">
      <c r="B2295" s="119" t="s">
        <v>452</v>
      </c>
      <c r="C2295" s="120" t="s">
        <v>467</v>
      </c>
      <c r="D2295" s="121">
        <v>0.28215000000000001</v>
      </c>
      <c r="E2295" s="128" t="s">
        <v>228</v>
      </c>
      <c r="F2295" s="128" t="s">
        <v>477</v>
      </c>
      <c r="G2295" s="128" t="s">
        <v>478</v>
      </c>
      <c r="H2295" s="128" t="s">
        <v>479</v>
      </c>
      <c r="J2295" s="111"/>
      <c r="K2295" s="702">
        <f t="shared" si="280"/>
        <v>6.3932000000000002</v>
      </c>
      <c r="L2295" s="492"/>
      <c r="M2295" s="492"/>
      <c r="N2295" s="496"/>
      <c r="O2295" s="493"/>
      <c r="P2295" s="493"/>
      <c r="Q2295" s="491"/>
    </row>
    <row r="2296" spans="1:18">
      <c r="B2296" s="129"/>
      <c r="D2296" s="606" t="s">
        <v>480</v>
      </c>
      <c r="E2296" s="606"/>
      <c r="F2296" s="606"/>
      <c r="G2296" s="606"/>
      <c r="H2296" s="606"/>
      <c r="J2296" s="111"/>
      <c r="K2296" s="702">
        <f t="shared" si="280"/>
        <v>6.3932000000000002</v>
      </c>
      <c r="L2296" s="492"/>
      <c r="M2296" s="492"/>
      <c r="N2296" s="496"/>
      <c r="O2296" s="493"/>
      <c r="P2296" s="493"/>
      <c r="Q2296" s="491"/>
    </row>
    <row r="2297" spans="1:18" ht="15.75" thickBot="1">
      <c r="B2297" s="125"/>
      <c r="C2297" s="104"/>
      <c r="D2297" s="104"/>
      <c r="E2297" s="104"/>
      <c r="F2297" s="607" t="s">
        <v>481</v>
      </c>
      <c r="G2297" s="607"/>
      <c r="H2297" s="607"/>
      <c r="I2297" s="104"/>
      <c r="J2297" s="134">
        <f>ROUND(J2281+J2288,2)</f>
        <v>502.85</v>
      </c>
      <c r="K2297" s="179"/>
      <c r="L2297" s="179"/>
      <c r="M2297" s="179"/>
      <c r="N2297" s="179"/>
      <c r="O2297" s="179"/>
      <c r="P2297" s="180"/>
      <c r="R2297" s="445">
        <f>ROUNDUP((SUM(Q2259:Q2296)/K2259),2)</f>
        <v>502.86</v>
      </c>
    </row>
    <row r="2298" spans="1:18" ht="15.75" thickBot="1">
      <c r="A2298" s="157"/>
      <c r="B2298" s="157"/>
      <c r="C2298" s="157"/>
      <c r="D2298" s="157"/>
      <c r="E2298" s="157"/>
      <c r="F2298" s="157"/>
      <c r="G2298" s="157"/>
      <c r="H2298" s="157"/>
      <c r="I2298" s="157"/>
      <c r="J2298" s="157"/>
      <c r="R2298" s="101">
        <f>R2297*K2259</f>
        <v>3214.884552</v>
      </c>
    </row>
    <row r="2299" spans="1:18" ht="23.25" thickBot="1">
      <c r="B2299" s="106" t="s">
        <v>395</v>
      </c>
      <c r="C2299" s="107"/>
      <c r="D2299" s="107"/>
      <c r="E2299" s="107"/>
      <c r="F2299" s="107"/>
      <c r="G2299" s="107"/>
      <c r="H2299" s="107"/>
      <c r="I2299" s="107"/>
      <c r="J2299" s="108" t="s">
        <v>396</v>
      </c>
    </row>
    <row r="2300" spans="1:18" ht="18.75" thickTop="1">
      <c r="B2300" s="109" t="s">
        <v>397</v>
      </c>
      <c r="E2300" s="110" t="s">
        <v>398</v>
      </c>
      <c r="J2300" s="111"/>
    </row>
    <row r="2301" spans="1:18" ht="15.75">
      <c r="B2301" s="112" t="s">
        <v>400</v>
      </c>
      <c r="E2301" s="452" t="s">
        <v>914</v>
      </c>
      <c r="H2301" s="113" t="s">
        <v>401</v>
      </c>
      <c r="I2301" s="114">
        <v>1</v>
      </c>
      <c r="J2301" s="115" t="s">
        <v>340</v>
      </c>
    </row>
    <row r="2302" spans="1:18" ht="16.5" thickBot="1">
      <c r="B2302" s="116" t="s">
        <v>1020</v>
      </c>
      <c r="C2302" s="610" t="s">
        <v>552</v>
      </c>
      <c r="D2302" s="610"/>
      <c r="E2302" s="610"/>
      <c r="F2302" s="610"/>
      <c r="G2302" s="610"/>
      <c r="H2302" s="610"/>
      <c r="I2302" s="611" t="s">
        <v>404</v>
      </c>
      <c r="J2302" s="612"/>
    </row>
    <row r="2303" spans="1:18" ht="15.75" thickBot="1">
      <c r="B2303" s="602" t="s">
        <v>405</v>
      </c>
      <c r="C2303" s="603"/>
      <c r="D2303" s="604" t="s">
        <v>212</v>
      </c>
      <c r="E2303" s="604" t="s">
        <v>406</v>
      </c>
      <c r="F2303" s="604"/>
      <c r="G2303" s="604" t="s">
        <v>407</v>
      </c>
      <c r="H2303" s="604"/>
      <c r="J2303" s="117" t="s">
        <v>408</v>
      </c>
      <c r="K2303" s="590" t="s">
        <v>276</v>
      </c>
      <c r="L2303" s="590"/>
      <c r="M2303" s="591"/>
      <c r="N2303" s="592" t="s">
        <v>409</v>
      </c>
      <c r="O2303" s="594" t="s">
        <v>410</v>
      </c>
      <c r="P2303" s="595"/>
      <c r="Q2303" s="598" t="s">
        <v>411</v>
      </c>
    </row>
    <row r="2304" spans="1:18" ht="15.75" thickBot="1">
      <c r="B2304" s="602"/>
      <c r="C2304" s="603"/>
      <c r="D2304" s="604"/>
      <c r="E2304" s="103" t="s">
        <v>412</v>
      </c>
      <c r="F2304" s="103" t="s">
        <v>413</v>
      </c>
      <c r="G2304" s="103" t="s">
        <v>414</v>
      </c>
      <c r="H2304" s="103" t="s">
        <v>415</v>
      </c>
      <c r="I2304" s="104"/>
      <c r="J2304" s="118" t="s">
        <v>416</v>
      </c>
      <c r="K2304" s="417" t="s">
        <v>417</v>
      </c>
      <c r="L2304" s="600" t="s">
        <v>418</v>
      </c>
      <c r="M2304" s="601"/>
      <c r="N2304" s="593"/>
      <c r="O2304" s="596"/>
      <c r="P2304" s="597"/>
      <c r="Q2304" s="599"/>
    </row>
    <row r="2305" spans="2:17">
      <c r="B2305" s="119" t="s">
        <v>578</v>
      </c>
      <c r="C2305" s="120" t="s">
        <v>579</v>
      </c>
      <c r="D2305" s="121">
        <v>0.1004</v>
      </c>
      <c r="E2305" s="122">
        <v>1</v>
      </c>
      <c r="F2305" s="122">
        <v>0</v>
      </c>
      <c r="G2305" s="123">
        <f>VLOOKUP(B2305,'EQ - COM DES.'!$A$1:$K$538,10,FALSE)</f>
        <v>18.772200000000002</v>
      </c>
      <c r="H2305" s="123">
        <f>VLOOKUP(B2305,'EQ - COM DES.'!$A$1:$K$538,11,FALSE)</f>
        <v>4.7461000000000002</v>
      </c>
      <c r="J2305" s="124">
        <f t="shared" ref="J2305:J2306" si="299">(D2305*E2305*G2305)+(D2305*F2305*H2305)</f>
        <v>1.8847288800000002</v>
      </c>
      <c r="K2305" s="702">
        <f>$K$249*$D$249</f>
        <v>13.041</v>
      </c>
      <c r="L2305" s="492">
        <f>(D2305*E2305)</f>
        <v>0.1004</v>
      </c>
      <c r="M2305" s="492">
        <f>(D2305*F2305)</f>
        <v>0</v>
      </c>
      <c r="N2305" s="496" t="str">
        <f>B2305</f>
        <v>E9066</v>
      </c>
      <c r="O2305" s="493">
        <f>(G2305/$I$2301)</f>
        <v>18.772200000000002</v>
      </c>
      <c r="P2305" s="493">
        <f>(H2305/$I$2301)</f>
        <v>4.7461000000000002</v>
      </c>
      <c r="Q2305" s="491">
        <f t="shared" ref="Q2305:Q2306" si="300">ROUND((K2305*((L2305*O2305)+(M2305*P2305))),2)</f>
        <v>24.58</v>
      </c>
    </row>
    <row r="2306" spans="2:17">
      <c r="B2306" s="119" t="s">
        <v>580</v>
      </c>
      <c r="C2306" s="120" t="s">
        <v>581</v>
      </c>
      <c r="D2306" s="121">
        <v>0.1004</v>
      </c>
      <c r="E2306" s="122">
        <v>1</v>
      </c>
      <c r="F2306" s="122">
        <v>0</v>
      </c>
      <c r="G2306" s="123">
        <f>VLOOKUP(B2306,'EQ - COM DES.'!$A$1:$K$538,10,FALSE)</f>
        <v>23.880800000000001</v>
      </c>
      <c r="H2306" s="123">
        <f>VLOOKUP(B2306,'EQ - COM DES.'!$A$1:$K$538,11,FALSE)</f>
        <v>23.5336</v>
      </c>
      <c r="J2306" s="124">
        <f t="shared" si="299"/>
        <v>2.39763232</v>
      </c>
      <c r="K2306" s="702">
        <f t="shared" ref="K2306:K2331" si="301">$K$249*$D$249</f>
        <v>13.041</v>
      </c>
      <c r="L2306" s="492">
        <f>(D2306*E2306)</f>
        <v>0.1004</v>
      </c>
      <c r="M2306" s="492">
        <f>(D2306*F2306)</f>
        <v>0</v>
      </c>
      <c r="N2306" s="496" t="str">
        <f>B2306</f>
        <v>E9535</v>
      </c>
      <c r="O2306" s="493">
        <f t="shared" ref="O2306:P2310" si="302">(G2306/$I$2301)</f>
        <v>23.880800000000001</v>
      </c>
      <c r="P2306" s="493">
        <f t="shared" si="302"/>
        <v>23.5336</v>
      </c>
      <c r="Q2306" s="491">
        <f t="shared" si="300"/>
        <v>31.27</v>
      </c>
    </row>
    <row r="2307" spans="2:17" ht="15.75" thickBot="1">
      <c r="B2307" s="125"/>
      <c r="C2307" s="104"/>
      <c r="D2307" s="104"/>
      <c r="E2307" s="104"/>
      <c r="F2307" s="104"/>
      <c r="G2307" s="104"/>
      <c r="H2307" s="105" t="s">
        <v>433</v>
      </c>
      <c r="I2307" s="104"/>
      <c r="J2307" s="126">
        <f>SUM(J2305:J2306)</f>
        <v>4.2823612000000004</v>
      </c>
      <c r="K2307" s="702">
        <f t="shared" si="301"/>
        <v>13.041</v>
      </c>
      <c r="L2307" s="492"/>
      <c r="M2307" s="492"/>
      <c r="N2307" s="496"/>
      <c r="O2307" s="493"/>
      <c r="P2307" s="493"/>
      <c r="Q2307" s="491"/>
    </row>
    <row r="2308" spans="2:17" ht="15.75" thickBot="1">
      <c r="B2308" s="127" t="s">
        <v>435</v>
      </c>
      <c r="C2308" s="104"/>
      <c r="D2308" s="103" t="s">
        <v>212</v>
      </c>
      <c r="E2308" s="103" t="s">
        <v>436</v>
      </c>
      <c r="F2308" s="104"/>
      <c r="G2308" s="103" t="s">
        <v>407</v>
      </c>
      <c r="H2308" s="607" t="s">
        <v>437</v>
      </c>
      <c r="I2308" s="607"/>
      <c r="J2308" s="605"/>
      <c r="K2308" s="702">
        <f t="shared" si="301"/>
        <v>13.041</v>
      </c>
      <c r="L2308" s="492"/>
      <c r="M2308" s="492"/>
      <c r="N2308" s="496"/>
      <c r="O2308" s="493"/>
      <c r="P2308" s="493"/>
      <c r="Q2308" s="491"/>
    </row>
    <row r="2309" spans="2:17">
      <c r="B2309" s="119" t="s">
        <v>502</v>
      </c>
      <c r="C2309" s="120" t="s">
        <v>503</v>
      </c>
      <c r="D2309" s="121">
        <v>1.8</v>
      </c>
      <c r="E2309" s="128" t="s">
        <v>222</v>
      </c>
      <c r="G2309" s="123">
        <f>VLOOKUP(B2309,'MO - COM DES.'!$A$1:$G$106,6,FALSE)</f>
        <v>22.078700000000001</v>
      </c>
      <c r="J2309" s="124">
        <f t="shared" ref="J2309:J2310" si="303">D2309*G2309</f>
        <v>39.741660000000003</v>
      </c>
      <c r="K2309" s="702">
        <f t="shared" si="301"/>
        <v>13.041</v>
      </c>
      <c r="L2309" s="492">
        <f t="shared" ref="L2309:L2310" si="304">D2309</f>
        <v>1.8</v>
      </c>
      <c r="M2309" s="492"/>
      <c r="N2309" s="496" t="str">
        <f t="shared" ref="N2309:N2310" si="305">B2309</f>
        <v>P9801</v>
      </c>
      <c r="O2309" s="493">
        <f t="shared" si="302"/>
        <v>22.078700000000001</v>
      </c>
      <c r="P2309" s="493">
        <f t="shared" si="302"/>
        <v>0</v>
      </c>
      <c r="Q2309" s="491">
        <f t="shared" ref="Q2309:Q2310" si="306">ROUND((K2309*((L2309*O2309)+(M2309*P2309))),2)</f>
        <v>518.27</v>
      </c>
    </row>
    <row r="2310" spans="2:17">
      <c r="B2310" s="119" t="s">
        <v>582</v>
      </c>
      <c r="C2310" s="120" t="s">
        <v>583</v>
      </c>
      <c r="D2310" s="121">
        <v>1.8</v>
      </c>
      <c r="E2310" s="128" t="s">
        <v>222</v>
      </c>
      <c r="G2310" s="123">
        <f>VLOOKUP(B2310,'MO - COM DES.'!$A$1:$G$106,6,FALSE)</f>
        <v>24.907</v>
      </c>
      <c r="J2310" s="124">
        <f t="shared" si="303"/>
        <v>44.832599999999999</v>
      </c>
      <c r="K2310" s="702">
        <f t="shared" si="301"/>
        <v>13.041</v>
      </c>
      <c r="L2310" s="492">
        <f t="shared" si="304"/>
        <v>1.8</v>
      </c>
      <c r="M2310" s="492"/>
      <c r="N2310" s="496" t="str">
        <f t="shared" si="305"/>
        <v>P9808</v>
      </c>
      <c r="O2310" s="493">
        <f t="shared" si="302"/>
        <v>24.907</v>
      </c>
      <c r="P2310" s="493">
        <f t="shared" si="302"/>
        <v>0</v>
      </c>
      <c r="Q2310" s="491">
        <f t="shared" si="306"/>
        <v>584.66</v>
      </c>
    </row>
    <row r="2311" spans="2:17">
      <c r="B2311" s="129"/>
      <c r="D2311" s="606" t="s">
        <v>440</v>
      </c>
      <c r="E2311" s="606"/>
      <c r="F2311" s="606"/>
      <c r="G2311" s="606"/>
      <c r="H2311" s="606"/>
      <c r="J2311" s="124">
        <f>SUM(J2309:J2310)</f>
        <v>84.57426000000001</v>
      </c>
      <c r="K2311" s="702">
        <f t="shared" si="301"/>
        <v>13.041</v>
      </c>
      <c r="L2311" s="492"/>
      <c r="M2311" s="492"/>
      <c r="N2311" s="496"/>
      <c r="O2311" s="493"/>
      <c r="P2311" s="493"/>
      <c r="Q2311" s="491"/>
    </row>
    <row r="2312" spans="2:17" ht="15.75" thickBot="1">
      <c r="B2312" s="125"/>
      <c r="C2312" s="104"/>
      <c r="D2312" s="607" t="s">
        <v>442</v>
      </c>
      <c r="E2312" s="607"/>
      <c r="F2312" s="607"/>
      <c r="G2312" s="607"/>
      <c r="H2312" s="607"/>
      <c r="I2312" s="104"/>
      <c r="J2312" s="130">
        <f>J2307+J2311</f>
        <v>88.856621200000006</v>
      </c>
      <c r="K2312" s="702">
        <f t="shared" si="301"/>
        <v>13.041</v>
      </c>
      <c r="L2312" s="492"/>
      <c r="M2312" s="492"/>
      <c r="N2312" s="496"/>
      <c r="O2312" s="493"/>
      <c r="P2312" s="493"/>
      <c r="Q2312" s="491"/>
    </row>
    <row r="2313" spans="2:17">
      <c r="B2313" s="129"/>
      <c r="D2313" s="606" t="s">
        <v>444</v>
      </c>
      <c r="E2313" s="606"/>
      <c r="F2313" s="606"/>
      <c r="G2313" s="606"/>
      <c r="H2313" s="606"/>
      <c r="J2313" s="131">
        <f>J2312/I2301</f>
        <v>88.856621200000006</v>
      </c>
      <c r="K2313" s="702">
        <f t="shared" si="301"/>
        <v>13.041</v>
      </c>
      <c r="L2313" s="492"/>
      <c r="M2313" s="492"/>
      <c r="N2313" s="496"/>
      <c r="O2313" s="493"/>
      <c r="P2313" s="493"/>
      <c r="Q2313" s="491"/>
    </row>
    <row r="2314" spans="2:17">
      <c r="B2314" s="129"/>
      <c r="H2314" s="132" t="s">
        <v>445</v>
      </c>
      <c r="J2314" s="133" t="s">
        <v>377</v>
      </c>
      <c r="K2314" s="702">
        <f t="shared" si="301"/>
        <v>13.041</v>
      </c>
      <c r="L2314" s="492"/>
      <c r="M2314" s="492"/>
      <c r="N2314" s="496"/>
      <c r="O2314" s="493"/>
      <c r="P2314" s="493"/>
      <c r="Q2314" s="491"/>
    </row>
    <row r="2315" spans="2:17" ht="15.75" thickBot="1">
      <c r="B2315" s="129"/>
      <c r="H2315" s="105" t="s">
        <v>446</v>
      </c>
      <c r="J2315" s="130" t="s">
        <v>377</v>
      </c>
      <c r="K2315" s="702">
        <f t="shared" si="301"/>
        <v>13.041</v>
      </c>
      <c r="L2315" s="492"/>
      <c r="M2315" s="492"/>
      <c r="N2315" s="496"/>
      <c r="O2315" s="493"/>
      <c r="P2315" s="493"/>
      <c r="Q2315" s="491"/>
    </row>
    <row r="2316" spans="2:17" ht="15.75" thickBot="1">
      <c r="B2316" s="453" t="s">
        <v>447</v>
      </c>
      <c r="C2316" s="370"/>
      <c r="D2316" s="451" t="s">
        <v>212</v>
      </c>
      <c r="E2316" s="451" t="s">
        <v>436</v>
      </c>
      <c r="F2316" s="370"/>
      <c r="G2316" s="451" t="s">
        <v>448</v>
      </c>
      <c r="H2316" s="608" t="s">
        <v>449</v>
      </c>
      <c r="I2316" s="608"/>
      <c r="J2316" s="609"/>
      <c r="K2316" s="702">
        <f t="shared" si="301"/>
        <v>13.041</v>
      </c>
      <c r="L2316" s="492"/>
      <c r="M2316" s="492"/>
      <c r="N2316" s="496"/>
      <c r="O2316" s="493"/>
      <c r="P2316" s="493"/>
      <c r="Q2316" s="491"/>
    </row>
    <row r="2317" spans="2:17">
      <c r="B2317" s="119" t="s">
        <v>1021</v>
      </c>
      <c r="C2317" s="120" t="s">
        <v>1022</v>
      </c>
      <c r="D2317" s="121">
        <v>1.1000000000000001</v>
      </c>
      <c r="E2317" s="128" t="s">
        <v>340</v>
      </c>
      <c r="G2317" s="123">
        <f>VLOOKUP(B2317,MATERIAL!$A$1:$D$1678,4,FALSE)</f>
        <v>31.25</v>
      </c>
      <c r="J2317" s="124">
        <f t="shared" ref="J2317:J2318" si="307">D2317*G2317</f>
        <v>34.375</v>
      </c>
      <c r="K2317" s="702">
        <f t="shared" si="301"/>
        <v>13.041</v>
      </c>
      <c r="L2317" s="492">
        <f>D2317</f>
        <v>1.1000000000000001</v>
      </c>
      <c r="M2317" s="492"/>
      <c r="N2317" s="496" t="str">
        <f>B2317</f>
        <v>M0450</v>
      </c>
      <c r="O2317" s="493">
        <f>G2317</f>
        <v>31.25</v>
      </c>
      <c r="P2317" s="493"/>
      <c r="Q2317" s="491">
        <f t="shared" ref="Q2317:Q2318" si="308">ROUND((K2317*((L2317*O2317)+(M2317*P2317))),2)</f>
        <v>448.28</v>
      </c>
    </row>
    <row r="2318" spans="2:17">
      <c r="B2318" s="119" t="s">
        <v>593</v>
      </c>
      <c r="C2318" s="120" t="s">
        <v>594</v>
      </c>
      <c r="D2318" s="121">
        <v>0.2</v>
      </c>
      <c r="E2318" s="128" t="s">
        <v>454</v>
      </c>
      <c r="G2318" s="123">
        <f>VLOOKUP(B2318,MATERIAL!$A$1:$D$1678,4,FALSE)</f>
        <v>17.928899999999999</v>
      </c>
      <c r="J2318" s="124">
        <f t="shared" si="307"/>
        <v>3.5857799999999997</v>
      </c>
      <c r="K2318" s="702">
        <f t="shared" si="301"/>
        <v>13.041</v>
      </c>
      <c r="L2318" s="492">
        <f t="shared" ref="L2318" si="309">D2318</f>
        <v>0.2</v>
      </c>
      <c r="M2318" s="492"/>
      <c r="N2318" s="496" t="str">
        <f t="shared" ref="N2318" si="310">B2318</f>
        <v>M1205</v>
      </c>
      <c r="O2318" s="493">
        <f t="shared" ref="O2318" si="311">G2318</f>
        <v>17.928899999999999</v>
      </c>
      <c r="P2318" s="493"/>
      <c r="Q2318" s="491">
        <f t="shared" si="308"/>
        <v>46.76</v>
      </c>
    </row>
    <row r="2319" spans="2:17" ht="15.75" thickBot="1">
      <c r="B2319" s="125"/>
      <c r="C2319" s="104"/>
      <c r="D2319" s="607" t="s">
        <v>459</v>
      </c>
      <c r="E2319" s="607"/>
      <c r="F2319" s="607"/>
      <c r="G2319" s="607"/>
      <c r="H2319" s="607"/>
      <c r="I2319" s="104"/>
      <c r="J2319" s="126">
        <f>SUM(J2317:J2318)</f>
        <v>37.96078</v>
      </c>
      <c r="K2319" s="702">
        <f t="shared" si="301"/>
        <v>13.041</v>
      </c>
      <c r="L2319" s="492"/>
      <c r="M2319" s="492"/>
      <c r="N2319" s="496"/>
      <c r="O2319" s="493"/>
      <c r="P2319" s="493"/>
      <c r="Q2319" s="491"/>
    </row>
    <row r="2320" spans="2:17" ht="15.75" thickBot="1">
      <c r="B2320" s="127" t="s">
        <v>460</v>
      </c>
      <c r="C2320" s="104"/>
      <c r="D2320" s="103" t="s">
        <v>212</v>
      </c>
      <c r="E2320" s="103" t="s">
        <v>436</v>
      </c>
      <c r="F2320" s="104"/>
      <c r="G2320" s="103" t="s">
        <v>449</v>
      </c>
      <c r="H2320" s="607" t="s">
        <v>449</v>
      </c>
      <c r="I2320" s="607"/>
      <c r="J2320" s="605"/>
      <c r="K2320" s="702">
        <f t="shared" si="301"/>
        <v>13.041</v>
      </c>
      <c r="L2320" s="492"/>
      <c r="M2320" s="492"/>
      <c r="N2320" s="496"/>
      <c r="O2320" s="493"/>
      <c r="P2320" s="493"/>
      <c r="Q2320" s="491"/>
    </row>
    <row r="2321" spans="1:18" ht="15.75" thickBot="1">
      <c r="B2321" s="125"/>
      <c r="C2321" s="104"/>
      <c r="D2321" s="607" t="s">
        <v>461</v>
      </c>
      <c r="E2321" s="607"/>
      <c r="F2321" s="607"/>
      <c r="G2321" s="607"/>
      <c r="H2321" s="607"/>
      <c r="I2321" s="104"/>
      <c r="J2321" s="126"/>
      <c r="K2321" s="702">
        <f t="shared" si="301"/>
        <v>13.041</v>
      </c>
      <c r="L2321" s="492"/>
      <c r="M2321" s="492"/>
      <c r="N2321" s="496"/>
      <c r="O2321" s="493"/>
      <c r="P2321" s="493"/>
      <c r="Q2321" s="491"/>
    </row>
    <row r="2322" spans="1:18" ht="15.75" thickBot="1">
      <c r="B2322" s="125"/>
      <c r="C2322" s="104"/>
      <c r="D2322" s="104"/>
      <c r="E2322" s="104"/>
      <c r="F2322" s="104"/>
      <c r="G2322" s="104"/>
      <c r="H2322" s="105" t="s">
        <v>462</v>
      </c>
      <c r="I2322" s="104"/>
      <c r="J2322" s="130">
        <f>J2313+J2319</f>
        <v>126.81740120000001</v>
      </c>
      <c r="K2322" s="702">
        <f t="shared" si="301"/>
        <v>13.041</v>
      </c>
      <c r="L2322" s="492"/>
      <c r="M2322" s="492"/>
      <c r="N2322" s="496"/>
      <c r="O2322" s="493"/>
      <c r="P2322" s="493"/>
      <c r="Q2322" s="491"/>
    </row>
    <row r="2323" spans="1:18" ht="15.75" thickBot="1">
      <c r="B2323" s="127" t="s">
        <v>463</v>
      </c>
      <c r="C2323" s="104"/>
      <c r="D2323" s="103" t="s">
        <v>464</v>
      </c>
      <c r="E2323" s="103" t="s">
        <v>212</v>
      </c>
      <c r="F2323" s="103" t="s">
        <v>436</v>
      </c>
      <c r="G2323" s="104"/>
      <c r="H2323" s="103" t="s">
        <v>449</v>
      </c>
      <c r="I2323" s="607" t="s">
        <v>449</v>
      </c>
      <c r="J2323" s="605"/>
      <c r="K2323" s="702">
        <f t="shared" si="301"/>
        <v>13.041</v>
      </c>
      <c r="L2323" s="492"/>
      <c r="M2323" s="492"/>
      <c r="N2323" s="496"/>
      <c r="O2323" s="493"/>
      <c r="P2323" s="493"/>
      <c r="Q2323" s="491"/>
    </row>
    <row r="2324" spans="1:18">
      <c r="B2324" s="119" t="s">
        <v>1021</v>
      </c>
      <c r="C2324" s="120" t="s">
        <v>1023</v>
      </c>
      <c r="D2324" s="128">
        <v>5914655</v>
      </c>
      <c r="E2324" s="121">
        <v>6.6E-3</v>
      </c>
      <c r="F2324" s="128" t="s">
        <v>466</v>
      </c>
      <c r="H2324" s="235">
        <f>VLOOKUP(D2324,'SICRO 04.25'!$A$1:$D$6492,4,FALSE)</f>
        <v>32.659999999999997</v>
      </c>
      <c r="J2324" s="124">
        <f t="shared" ref="J2324:J2325" si="312">E2324*H2324</f>
        <v>0.21555599999999997</v>
      </c>
      <c r="K2324" s="702">
        <f t="shared" si="301"/>
        <v>13.041</v>
      </c>
      <c r="L2324" s="492">
        <f t="shared" ref="L2324:L2326" si="313">E2324</f>
        <v>6.6E-3</v>
      </c>
      <c r="M2324" s="492"/>
      <c r="N2324" s="496" t="str">
        <f t="shared" ref="N2324:N2326" si="314">B2324</f>
        <v>M0450</v>
      </c>
      <c r="O2324" s="493">
        <f t="shared" ref="O2324:O2326" si="315">H2324</f>
        <v>32.659999999999997</v>
      </c>
      <c r="P2324" s="493"/>
      <c r="Q2324" s="491">
        <f t="shared" ref="Q2324:Q2326" si="316">ROUND((K2324*((L2324*O2324)+(M2324*P2324))),2)</f>
        <v>2.81</v>
      </c>
    </row>
    <row r="2325" spans="1:18">
      <c r="B2325" s="119" t="s">
        <v>593</v>
      </c>
      <c r="C2325" s="120" t="s">
        <v>603</v>
      </c>
      <c r="D2325" s="128">
        <v>5914655</v>
      </c>
      <c r="E2325" s="121">
        <v>2.0000000000000001E-4</v>
      </c>
      <c r="F2325" s="128" t="s">
        <v>466</v>
      </c>
      <c r="H2325" s="235">
        <f>VLOOKUP(D2325,'SICRO 04.25'!$A$1:$D$6492,4,FALSE)</f>
        <v>32.659999999999997</v>
      </c>
      <c r="J2325" s="124">
        <f t="shared" si="312"/>
        <v>6.5319999999999996E-3</v>
      </c>
      <c r="K2325" s="702">
        <f t="shared" si="301"/>
        <v>13.041</v>
      </c>
      <c r="L2325" s="492">
        <f t="shared" si="313"/>
        <v>2.0000000000000001E-4</v>
      </c>
      <c r="M2325" s="492"/>
      <c r="N2325" s="496" t="str">
        <f t="shared" si="314"/>
        <v>M1205</v>
      </c>
      <c r="O2325" s="493">
        <f t="shared" si="315"/>
        <v>32.659999999999997</v>
      </c>
      <c r="P2325" s="493"/>
      <c r="Q2325" s="491">
        <f t="shared" si="316"/>
        <v>0.09</v>
      </c>
    </row>
    <row r="2326" spans="1:18" ht="15.75" thickBot="1">
      <c r="B2326" s="125"/>
      <c r="C2326" s="104"/>
      <c r="D2326" s="607" t="s">
        <v>468</v>
      </c>
      <c r="E2326" s="607"/>
      <c r="F2326" s="607"/>
      <c r="G2326" s="607"/>
      <c r="H2326" s="607"/>
      <c r="I2326" s="104"/>
      <c r="J2326" s="130">
        <f>SUM(J2324:J2325)</f>
        <v>0.22208799999999998</v>
      </c>
      <c r="K2326" s="702">
        <f t="shared" si="301"/>
        <v>13.041</v>
      </c>
      <c r="L2326" s="492">
        <f t="shared" si="313"/>
        <v>0</v>
      </c>
      <c r="M2326" s="492"/>
      <c r="N2326" s="496">
        <f t="shared" si="314"/>
        <v>0</v>
      </c>
      <c r="O2326" s="493">
        <f t="shared" si="315"/>
        <v>0</v>
      </c>
      <c r="P2326" s="493"/>
      <c r="Q2326" s="491">
        <f t="shared" si="316"/>
        <v>0</v>
      </c>
    </row>
    <row r="2327" spans="1:18" ht="15.75" thickBot="1">
      <c r="B2327" s="602" t="s">
        <v>469</v>
      </c>
      <c r="C2327" s="603"/>
      <c r="D2327" s="604" t="s">
        <v>212</v>
      </c>
      <c r="E2327" s="604" t="s">
        <v>436</v>
      </c>
      <c r="F2327" s="604" t="s">
        <v>470</v>
      </c>
      <c r="G2327" s="604"/>
      <c r="H2327" s="604"/>
      <c r="J2327" s="605" t="s">
        <v>449</v>
      </c>
      <c r="K2327" s="702">
        <f t="shared" si="301"/>
        <v>13.041</v>
      </c>
      <c r="L2327" s="492"/>
      <c r="M2327" s="492"/>
      <c r="N2327" s="496"/>
      <c r="O2327" s="493"/>
      <c r="P2327" s="493"/>
      <c r="Q2327" s="491"/>
    </row>
    <row r="2328" spans="1:18" ht="15.75" thickBot="1">
      <c r="B2328" s="602"/>
      <c r="C2328" s="603"/>
      <c r="D2328" s="604"/>
      <c r="E2328" s="604"/>
      <c r="F2328" s="103" t="s">
        <v>471</v>
      </c>
      <c r="G2328" s="103" t="s">
        <v>472</v>
      </c>
      <c r="H2328" s="103" t="s">
        <v>473</v>
      </c>
      <c r="I2328" s="104"/>
      <c r="J2328" s="605"/>
      <c r="K2328" s="702">
        <f t="shared" si="301"/>
        <v>13.041</v>
      </c>
      <c r="L2328" s="492"/>
      <c r="M2328" s="492"/>
      <c r="N2328" s="496"/>
      <c r="O2328" s="493"/>
      <c r="P2328" s="493"/>
      <c r="Q2328" s="491"/>
    </row>
    <row r="2329" spans="1:18">
      <c r="B2329" s="119" t="s">
        <v>1021</v>
      </c>
      <c r="C2329" s="120" t="s">
        <v>1023</v>
      </c>
      <c r="D2329" s="121">
        <v>6.6E-3</v>
      </c>
      <c r="E2329" s="128" t="s">
        <v>228</v>
      </c>
      <c r="F2329" s="128" t="s">
        <v>477</v>
      </c>
      <c r="G2329" s="128" t="s">
        <v>478</v>
      </c>
      <c r="H2329" s="128" t="s">
        <v>479</v>
      </c>
      <c r="J2329" s="111"/>
      <c r="K2329" s="702">
        <f t="shared" si="301"/>
        <v>13.041</v>
      </c>
      <c r="L2329" s="492"/>
      <c r="M2329" s="492"/>
      <c r="N2329" s="496"/>
      <c r="O2329" s="493"/>
      <c r="P2329" s="493"/>
      <c r="Q2329" s="491"/>
    </row>
    <row r="2330" spans="1:18">
      <c r="B2330" s="119" t="s">
        <v>593</v>
      </c>
      <c r="C2330" s="120" t="s">
        <v>603</v>
      </c>
      <c r="D2330" s="121">
        <v>2.0000000000000001E-4</v>
      </c>
      <c r="E2330" s="128" t="s">
        <v>228</v>
      </c>
      <c r="F2330" s="128" t="s">
        <v>477</v>
      </c>
      <c r="G2330" s="128" t="s">
        <v>478</v>
      </c>
      <c r="H2330" s="128" t="s">
        <v>479</v>
      </c>
      <c r="J2330" s="111"/>
      <c r="K2330" s="702">
        <f t="shared" si="301"/>
        <v>13.041</v>
      </c>
      <c r="L2330" s="492"/>
      <c r="M2330" s="492"/>
      <c r="N2330" s="496"/>
      <c r="O2330" s="493"/>
      <c r="P2330" s="493"/>
      <c r="Q2330" s="491"/>
    </row>
    <row r="2331" spans="1:18">
      <c r="B2331" s="129"/>
      <c r="D2331" s="606" t="s">
        <v>480</v>
      </c>
      <c r="E2331" s="606"/>
      <c r="F2331" s="606"/>
      <c r="G2331" s="606"/>
      <c r="H2331" s="606"/>
      <c r="J2331" s="111"/>
      <c r="K2331" s="702">
        <f t="shared" si="301"/>
        <v>13.041</v>
      </c>
      <c r="L2331" s="492"/>
      <c r="M2331" s="492"/>
      <c r="N2331" s="496"/>
      <c r="O2331" s="493"/>
      <c r="P2331" s="493"/>
      <c r="Q2331" s="491"/>
    </row>
    <row r="2332" spans="1:18" ht="15.75" thickBot="1">
      <c r="B2332" s="125"/>
      <c r="C2332" s="104"/>
      <c r="D2332" s="104"/>
      <c r="E2332" s="104"/>
      <c r="F2332" s="607" t="s">
        <v>481</v>
      </c>
      <c r="G2332" s="607"/>
      <c r="H2332" s="607"/>
      <c r="I2332" s="104"/>
      <c r="J2332" s="134">
        <f>ROUND(J2322+J2326,2)</f>
        <v>127.04</v>
      </c>
      <c r="K2332" s="179"/>
      <c r="L2332" s="179"/>
      <c r="M2332" s="179"/>
      <c r="N2332" s="179"/>
      <c r="O2332" s="179"/>
      <c r="P2332" s="180"/>
      <c r="R2332" s="445">
        <f>ROUNDUP((SUM(Q2305:Q2325)/K2305),2)</f>
        <v>127.04</v>
      </c>
    </row>
    <row r="2333" spans="1:18" ht="15.75" thickBot="1">
      <c r="A2333" s="157"/>
      <c r="B2333" s="157"/>
      <c r="C2333" s="157"/>
      <c r="D2333" s="157"/>
      <c r="E2333" s="157"/>
      <c r="F2333" s="157"/>
      <c r="G2333" s="157"/>
      <c r="H2333" s="157"/>
      <c r="I2333" s="157"/>
      <c r="J2333" s="157"/>
      <c r="R2333" s="101">
        <f>R2332*K2305</f>
        <v>1656.72864</v>
      </c>
    </row>
    <row r="2334" spans="1:18" ht="23.25" thickBot="1">
      <c r="B2334" s="106" t="s">
        <v>395</v>
      </c>
      <c r="C2334" s="107"/>
      <c r="D2334" s="107"/>
      <c r="E2334" s="107"/>
      <c r="F2334" s="107"/>
      <c r="G2334" s="107"/>
      <c r="H2334" s="107"/>
      <c r="I2334" s="107"/>
      <c r="J2334" s="108" t="s">
        <v>396</v>
      </c>
    </row>
    <row r="2335" spans="1:18" ht="18.75" thickTop="1">
      <c r="B2335" s="109" t="s">
        <v>397</v>
      </c>
      <c r="E2335" s="110" t="s">
        <v>398</v>
      </c>
      <c r="J2335" s="111"/>
    </row>
    <row r="2336" spans="1:18" ht="15.75">
      <c r="B2336" s="112" t="s">
        <v>400</v>
      </c>
      <c r="E2336" s="452" t="s">
        <v>914</v>
      </c>
      <c r="H2336" s="113" t="s">
        <v>401</v>
      </c>
      <c r="I2336" s="114">
        <v>2.8138700000000001</v>
      </c>
      <c r="J2336" s="115" t="s">
        <v>454</v>
      </c>
    </row>
    <row r="2337" spans="2:17" ht="16.5" thickBot="1">
      <c r="B2337" s="116" t="s">
        <v>1024</v>
      </c>
      <c r="C2337" s="610" t="s">
        <v>613</v>
      </c>
      <c r="D2337" s="610"/>
      <c r="E2337" s="610"/>
      <c r="F2337" s="610"/>
      <c r="G2337" s="610"/>
      <c r="H2337" s="610"/>
      <c r="I2337" s="611" t="s">
        <v>404</v>
      </c>
      <c r="J2337" s="612"/>
    </row>
    <row r="2338" spans="2:17" ht="15.75" thickBot="1">
      <c r="B2338" s="602" t="s">
        <v>405</v>
      </c>
      <c r="C2338" s="603"/>
      <c r="D2338" s="604" t="s">
        <v>212</v>
      </c>
      <c r="E2338" s="604" t="s">
        <v>406</v>
      </c>
      <c r="F2338" s="604"/>
      <c r="G2338" s="604" t="s">
        <v>407</v>
      </c>
      <c r="H2338" s="604"/>
      <c r="J2338" s="117" t="s">
        <v>408</v>
      </c>
      <c r="K2338" s="590" t="s">
        <v>276</v>
      </c>
      <c r="L2338" s="590"/>
      <c r="M2338" s="591"/>
      <c r="N2338" s="592" t="s">
        <v>409</v>
      </c>
      <c r="O2338" s="594" t="s">
        <v>410</v>
      </c>
      <c r="P2338" s="595"/>
      <c r="Q2338" s="598" t="s">
        <v>411</v>
      </c>
    </row>
    <row r="2339" spans="2:17" ht="15.75" thickBot="1">
      <c r="B2339" s="602"/>
      <c r="C2339" s="603"/>
      <c r="D2339" s="604"/>
      <c r="E2339" s="103" t="s">
        <v>412</v>
      </c>
      <c r="F2339" s="103" t="s">
        <v>413</v>
      </c>
      <c r="G2339" s="103" t="s">
        <v>414</v>
      </c>
      <c r="H2339" s="103" t="s">
        <v>415</v>
      </c>
      <c r="I2339" s="104"/>
      <c r="J2339" s="118" t="s">
        <v>416</v>
      </c>
      <c r="K2339" s="417" t="s">
        <v>417</v>
      </c>
      <c r="L2339" s="600" t="s">
        <v>418</v>
      </c>
      <c r="M2339" s="601"/>
      <c r="N2339" s="593"/>
      <c r="O2339" s="596"/>
      <c r="P2339" s="597"/>
      <c r="Q2339" s="599"/>
    </row>
    <row r="2340" spans="2:17">
      <c r="B2340" s="119" t="s">
        <v>932</v>
      </c>
      <c r="C2340" s="120" t="s">
        <v>933</v>
      </c>
      <c r="D2340" s="121">
        <v>1</v>
      </c>
      <c r="E2340" s="122">
        <v>1</v>
      </c>
      <c r="F2340" s="122">
        <v>0</v>
      </c>
      <c r="G2340" s="123">
        <f>VLOOKUP(B2340,'EQ - COM DES.'!$A$1:$K$538,10,FALSE)</f>
        <v>27.571300000000001</v>
      </c>
      <c r="H2340" s="123">
        <f>VLOOKUP(B2340,'EQ - COM DES.'!$A$1:$K$538,11,FALSE)</f>
        <v>5.7069999999999999</v>
      </c>
      <c r="J2340" s="124">
        <f t="shared" ref="J2340:J2341" si="317">(D2340*E2340*G2340)+(D2340*F2340*H2340)</f>
        <v>27.571300000000001</v>
      </c>
      <c r="K2340" s="702">
        <f>$K$451*$D$451</f>
        <v>13.188067200000003</v>
      </c>
      <c r="L2340" s="492">
        <f>(D2340*E2340)</f>
        <v>1</v>
      </c>
      <c r="M2340" s="492">
        <f>(D2340*F2340)</f>
        <v>0</v>
      </c>
      <c r="N2340" s="496" t="str">
        <f>B2340</f>
        <v>E9753</v>
      </c>
      <c r="O2340" s="493">
        <f>(G2340/$I$2336)</f>
        <v>9.7983560008102728</v>
      </c>
      <c r="P2340" s="493">
        <f>(H2340/$I$2336)</f>
        <v>2.028167612576274</v>
      </c>
      <c r="Q2340" s="491">
        <f t="shared" ref="Q2340:Q2341" si="318">ROUND((K2340*((L2340*O2340)+(M2340*P2340))),2)</f>
        <v>129.22</v>
      </c>
    </row>
    <row r="2341" spans="2:17">
      <c r="B2341" s="119" t="s">
        <v>978</v>
      </c>
      <c r="C2341" s="120" t="s">
        <v>979</v>
      </c>
      <c r="D2341" s="121">
        <v>1</v>
      </c>
      <c r="E2341" s="122">
        <v>1</v>
      </c>
      <c r="F2341" s="122">
        <v>0</v>
      </c>
      <c r="G2341" s="123">
        <f>VLOOKUP(B2341,'EQ - COM DES.'!$A$1:$K$538,10,FALSE)</f>
        <v>0.21579999999999999</v>
      </c>
      <c r="H2341" s="123">
        <f>VLOOKUP(B2341,'EQ - COM DES.'!$A$1:$K$538,11,FALSE)</f>
        <v>0.1191</v>
      </c>
      <c r="J2341" s="124">
        <f t="shared" si="317"/>
        <v>0.21579999999999999</v>
      </c>
      <c r="K2341" s="702">
        <f t="shared" ref="K2341:K2363" si="319">$K$451*$D$451</f>
        <v>13.188067200000003</v>
      </c>
      <c r="L2341" s="492">
        <f>(D2341*E2341)</f>
        <v>1</v>
      </c>
      <c r="M2341" s="492">
        <f>(D2341*F2341)</f>
        <v>0</v>
      </c>
      <c r="N2341" s="496" t="str">
        <f>B2341</f>
        <v>E9547</v>
      </c>
      <c r="O2341" s="493">
        <f t="shared" ref="O2341:P2345" si="320">(G2341/$I$2336)</f>
        <v>7.6691531591722428E-2</v>
      </c>
      <c r="P2341" s="493">
        <f t="shared" si="320"/>
        <v>4.2326049177822712E-2</v>
      </c>
      <c r="Q2341" s="491">
        <f t="shared" si="318"/>
        <v>1.01</v>
      </c>
    </row>
    <row r="2342" spans="2:17" ht="15.75" thickBot="1">
      <c r="B2342" s="125"/>
      <c r="C2342" s="104"/>
      <c r="D2342" s="104"/>
      <c r="E2342" s="104"/>
      <c r="F2342" s="104"/>
      <c r="G2342" s="104"/>
      <c r="H2342" s="105" t="s">
        <v>433</v>
      </c>
      <c r="I2342" s="104"/>
      <c r="J2342" s="126">
        <f>SUM(J2340:J2341)</f>
        <v>27.787100000000002</v>
      </c>
      <c r="K2342" s="702">
        <f t="shared" si="319"/>
        <v>13.188067200000003</v>
      </c>
      <c r="L2342" s="492"/>
      <c r="M2342" s="492"/>
      <c r="N2342" s="496"/>
      <c r="O2342" s="493"/>
      <c r="P2342" s="493"/>
      <c r="Q2342" s="491"/>
    </row>
    <row r="2343" spans="2:17" ht="15.75" thickBot="1">
      <c r="B2343" s="127" t="s">
        <v>435</v>
      </c>
      <c r="C2343" s="104"/>
      <c r="D2343" s="103" t="s">
        <v>212</v>
      </c>
      <c r="E2343" s="103" t="s">
        <v>436</v>
      </c>
      <c r="F2343" s="104"/>
      <c r="G2343" s="103" t="s">
        <v>407</v>
      </c>
      <c r="H2343" s="607" t="s">
        <v>437</v>
      </c>
      <c r="I2343" s="607"/>
      <c r="J2343" s="605"/>
      <c r="K2343" s="702">
        <f t="shared" si="319"/>
        <v>13.188067200000003</v>
      </c>
      <c r="L2343" s="492"/>
      <c r="M2343" s="492"/>
      <c r="N2343" s="496"/>
      <c r="O2343" s="493"/>
      <c r="P2343" s="493"/>
      <c r="Q2343" s="491"/>
    </row>
    <row r="2344" spans="2:17">
      <c r="B2344" s="119" t="s">
        <v>502</v>
      </c>
      <c r="C2344" s="120" t="s">
        <v>503</v>
      </c>
      <c r="D2344" s="121">
        <v>1</v>
      </c>
      <c r="E2344" s="128" t="s">
        <v>222</v>
      </c>
      <c r="G2344" s="123">
        <f>VLOOKUP(B2344,'MO - COM DES.'!$A$1:$G$106,6,FALSE)</f>
        <v>22.078700000000001</v>
      </c>
      <c r="J2344" s="124">
        <f t="shared" ref="J2344:J2345" si="321">D2344*G2344</f>
        <v>22.078700000000001</v>
      </c>
      <c r="K2344" s="702">
        <f t="shared" si="319"/>
        <v>13.188067200000003</v>
      </c>
      <c r="L2344" s="492">
        <f t="shared" ref="L2344:L2345" si="322">D2344</f>
        <v>1</v>
      </c>
      <c r="M2344" s="492"/>
      <c r="N2344" s="496" t="str">
        <f t="shared" ref="N2344:N2345" si="323">B2344</f>
        <v>P9801</v>
      </c>
      <c r="O2344" s="493">
        <f t="shared" si="320"/>
        <v>7.8463823844029754</v>
      </c>
      <c r="P2344" s="493">
        <f t="shared" si="320"/>
        <v>0</v>
      </c>
      <c r="Q2344" s="491">
        <f t="shared" ref="Q2344:Q2345" si="324">ROUND((K2344*((L2344*O2344)+(M2344*P2344))),2)</f>
        <v>103.48</v>
      </c>
    </row>
    <row r="2345" spans="2:17">
      <c r="B2345" s="119" t="s">
        <v>918</v>
      </c>
      <c r="C2345" s="120" t="s">
        <v>919</v>
      </c>
      <c r="D2345" s="121">
        <v>1</v>
      </c>
      <c r="E2345" s="128" t="s">
        <v>222</v>
      </c>
      <c r="G2345" s="123">
        <f>VLOOKUP(B2345,'MO - COM DES.'!$A$1:$G$106,6,FALSE)</f>
        <v>36.6751</v>
      </c>
      <c r="J2345" s="124">
        <f t="shared" si="321"/>
        <v>36.6751</v>
      </c>
      <c r="K2345" s="702">
        <f t="shared" si="319"/>
        <v>13.188067200000003</v>
      </c>
      <c r="L2345" s="492">
        <f t="shared" si="322"/>
        <v>1</v>
      </c>
      <c r="M2345" s="492"/>
      <c r="N2345" s="496" t="str">
        <f t="shared" si="323"/>
        <v>P9825</v>
      </c>
      <c r="O2345" s="493">
        <f t="shared" si="320"/>
        <v>13.033686701944298</v>
      </c>
      <c r="P2345" s="493">
        <f t="shared" si="320"/>
        <v>0</v>
      </c>
      <c r="Q2345" s="491">
        <f t="shared" si="324"/>
        <v>171.89</v>
      </c>
    </row>
    <row r="2346" spans="2:17">
      <c r="B2346" s="129"/>
      <c r="D2346" s="606" t="s">
        <v>440</v>
      </c>
      <c r="E2346" s="606"/>
      <c r="F2346" s="606"/>
      <c r="G2346" s="606"/>
      <c r="H2346" s="606"/>
      <c r="J2346" s="124">
        <f>SUM(J2344:J2345)</f>
        <v>58.753799999999998</v>
      </c>
      <c r="K2346" s="702">
        <f t="shared" si="319"/>
        <v>13.188067200000003</v>
      </c>
      <c r="L2346" s="492"/>
      <c r="M2346" s="492"/>
      <c r="N2346" s="496"/>
      <c r="O2346" s="493"/>
      <c r="P2346" s="493"/>
      <c r="Q2346" s="491"/>
    </row>
    <row r="2347" spans="2:17" ht="15.75" thickBot="1">
      <c r="B2347" s="125"/>
      <c r="C2347" s="104"/>
      <c r="D2347" s="607" t="s">
        <v>442</v>
      </c>
      <c r="E2347" s="607"/>
      <c r="F2347" s="607"/>
      <c r="G2347" s="607"/>
      <c r="H2347" s="607"/>
      <c r="I2347" s="104"/>
      <c r="J2347" s="130">
        <f>J2342+J2346</f>
        <v>86.540899999999993</v>
      </c>
      <c r="K2347" s="702">
        <f t="shared" si="319"/>
        <v>13.188067200000003</v>
      </c>
      <c r="L2347" s="492"/>
      <c r="M2347" s="492"/>
      <c r="N2347" s="496"/>
      <c r="O2347" s="493"/>
      <c r="P2347" s="493"/>
      <c r="Q2347" s="491"/>
    </row>
    <row r="2348" spans="2:17">
      <c r="B2348" s="129"/>
      <c r="D2348" s="606" t="s">
        <v>444</v>
      </c>
      <c r="E2348" s="606"/>
      <c r="F2348" s="606"/>
      <c r="G2348" s="606"/>
      <c r="H2348" s="606"/>
      <c r="J2348" s="131">
        <f>J2347/I2336</f>
        <v>30.755116618749263</v>
      </c>
      <c r="K2348" s="702">
        <f t="shared" si="319"/>
        <v>13.188067200000003</v>
      </c>
      <c r="L2348" s="492"/>
      <c r="M2348" s="492"/>
      <c r="N2348" s="496"/>
      <c r="O2348" s="493"/>
      <c r="P2348" s="493"/>
      <c r="Q2348" s="491"/>
    </row>
    <row r="2349" spans="2:17">
      <c r="B2349" s="129"/>
      <c r="H2349" s="132" t="s">
        <v>445</v>
      </c>
      <c r="J2349" s="133" t="s">
        <v>377</v>
      </c>
      <c r="K2349" s="702">
        <f t="shared" si="319"/>
        <v>13.188067200000003</v>
      </c>
      <c r="L2349" s="492"/>
      <c r="M2349" s="492"/>
      <c r="N2349" s="496"/>
      <c r="O2349" s="493"/>
      <c r="P2349" s="493"/>
      <c r="Q2349" s="491"/>
    </row>
    <row r="2350" spans="2:17" ht="15.75" thickBot="1">
      <c r="B2350" s="129"/>
      <c r="H2350" s="105" t="s">
        <v>446</v>
      </c>
      <c r="J2350" s="130" t="s">
        <v>377</v>
      </c>
      <c r="K2350" s="702">
        <f t="shared" si="319"/>
        <v>13.188067200000003</v>
      </c>
      <c r="L2350" s="492"/>
      <c r="M2350" s="492"/>
      <c r="N2350" s="496"/>
      <c r="O2350" s="493"/>
      <c r="P2350" s="493"/>
      <c r="Q2350" s="491"/>
    </row>
    <row r="2351" spans="2:17" ht="15.75" thickBot="1">
      <c r="B2351" s="453" t="s">
        <v>447</v>
      </c>
      <c r="C2351" s="370"/>
      <c r="D2351" s="451" t="s">
        <v>212</v>
      </c>
      <c r="E2351" s="451" t="s">
        <v>436</v>
      </c>
      <c r="F2351" s="370"/>
      <c r="G2351" s="451" t="s">
        <v>448</v>
      </c>
      <c r="H2351" s="608" t="s">
        <v>449</v>
      </c>
      <c r="I2351" s="608"/>
      <c r="J2351" s="609"/>
      <c r="K2351" s="702">
        <f t="shared" si="319"/>
        <v>13.188067200000003</v>
      </c>
      <c r="L2351" s="492"/>
      <c r="M2351" s="492"/>
      <c r="N2351" s="496"/>
      <c r="O2351" s="493"/>
      <c r="P2351" s="493"/>
      <c r="Q2351" s="491"/>
    </row>
    <row r="2352" spans="2:17">
      <c r="B2352" s="119" t="s">
        <v>1025</v>
      </c>
      <c r="C2352" s="120" t="s">
        <v>1026</v>
      </c>
      <c r="D2352" s="121">
        <v>1</v>
      </c>
      <c r="E2352" s="128" t="s">
        <v>454</v>
      </c>
      <c r="G2352" s="123">
        <f>VLOOKUP(B2352,MATERIAL!$A$1:$D$1678,4,FALSE)</f>
        <v>31.549600000000002</v>
      </c>
      <c r="J2352" s="124">
        <f t="shared" ref="J2352" si="325">D2352*G2352</f>
        <v>31.549600000000002</v>
      </c>
      <c r="K2352" s="702">
        <f t="shared" si="319"/>
        <v>13.188067200000003</v>
      </c>
      <c r="L2352" s="492">
        <f>D2352</f>
        <v>1</v>
      </c>
      <c r="M2352" s="492"/>
      <c r="N2352" s="496" t="str">
        <f>B2352</f>
        <v>M2130</v>
      </c>
      <c r="O2352" s="493">
        <f>G2352</f>
        <v>31.549600000000002</v>
      </c>
      <c r="P2352" s="493"/>
      <c r="Q2352" s="491">
        <f t="shared" ref="Q2352" si="326">ROUND((K2352*((L2352*O2352)+(M2352*P2352))),2)</f>
        <v>416.08</v>
      </c>
    </row>
    <row r="2353" spans="1:18" ht="15.75" thickBot="1">
      <c r="B2353" s="125"/>
      <c r="C2353" s="104"/>
      <c r="D2353" s="607" t="s">
        <v>459</v>
      </c>
      <c r="E2353" s="607"/>
      <c r="F2353" s="607"/>
      <c r="G2353" s="607"/>
      <c r="H2353" s="607"/>
      <c r="I2353" s="104"/>
      <c r="J2353" s="126">
        <f>J2352</f>
        <v>31.549600000000002</v>
      </c>
      <c r="K2353" s="702">
        <f t="shared" si="319"/>
        <v>13.188067200000003</v>
      </c>
      <c r="L2353" s="492"/>
      <c r="M2353" s="492"/>
      <c r="N2353" s="496"/>
      <c r="O2353" s="493"/>
      <c r="P2353" s="493"/>
      <c r="Q2353" s="491"/>
    </row>
    <row r="2354" spans="1:18" ht="15.75" thickBot="1">
      <c r="B2354" s="127" t="s">
        <v>460</v>
      </c>
      <c r="C2354" s="104"/>
      <c r="D2354" s="103" t="s">
        <v>212</v>
      </c>
      <c r="E2354" s="103" t="s">
        <v>436</v>
      </c>
      <c r="F2354" s="104"/>
      <c r="G2354" s="103" t="s">
        <v>449</v>
      </c>
      <c r="H2354" s="607" t="s">
        <v>449</v>
      </c>
      <c r="I2354" s="607"/>
      <c r="J2354" s="605"/>
      <c r="K2354" s="702">
        <f t="shared" si="319"/>
        <v>13.188067200000003</v>
      </c>
      <c r="L2354" s="492"/>
      <c r="M2354" s="492"/>
      <c r="N2354" s="496"/>
      <c r="O2354" s="493"/>
      <c r="P2354" s="493"/>
      <c r="Q2354" s="491"/>
    </row>
    <row r="2355" spans="1:18" ht="15.75" thickBot="1">
      <c r="B2355" s="125"/>
      <c r="C2355" s="104"/>
      <c r="D2355" s="607" t="s">
        <v>461</v>
      </c>
      <c r="E2355" s="607"/>
      <c r="F2355" s="607"/>
      <c r="G2355" s="607"/>
      <c r="H2355" s="607"/>
      <c r="I2355" s="104"/>
      <c r="J2355" s="126"/>
      <c r="K2355" s="702">
        <f t="shared" si="319"/>
        <v>13.188067200000003</v>
      </c>
      <c r="L2355" s="492"/>
      <c r="M2355" s="492"/>
      <c r="N2355" s="496"/>
      <c r="O2355" s="493"/>
      <c r="P2355" s="493"/>
      <c r="Q2355" s="491"/>
    </row>
    <row r="2356" spans="1:18" ht="15.75" thickBot="1">
      <c r="B2356" s="125"/>
      <c r="C2356" s="104"/>
      <c r="D2356" s="104"/>
      <c r="E2356" s="104"/>
      <c r="F2356" s="104"/>
      <c r="G2356" s="104"/>
      <c r="H2356" s="105" t="s">
        <v>462</v>
      </c>
      <c r="I2356" s="104"/>
      <c r="J2356" s="130">
        <f>J2348+J2353</f>
        <v>62.304716618749268</v>
      </c>
      <c r="K2356" s="702">
        <f t="shared" si="319"/>
        <v>13.188067200000003</v>
      </c>
      <c r="L2356" s="492"/>
      <c r="M2356" s="492"/>
      <c r="N2356" s="496"/>
      <c r="O2356" s="493"/>
      <c r="P2356" s="493"/>
      <c r="Q2356" s="491"/>
    </row>
    <row r="2357" spans="1:18" ht="15.75" thickBot="1">
      <c r="B2357" s="127" t="s">
        <v>463</v>
      </c>
      <c r="C2357" s="104"/>
      <c r="D2357" s="103" t="s">
        <v>464</v>
      </c>
      <c r="E2357" s="103" t="s">
        <v>212</v>
      </c>
      <c r="F2357" s="103" t="s">
        <v>436</v>
      </c>
      <c r="G2357" s="104"/>
      <c r="H2357" s="103" t="s">
        <v>449</v>
      </c>
      <c r="I2357" s="607" t="s">
        <v>449</v>
      </c>
      <c r="J2357" s="605"/>
      <c r="K2357" s="702">
        <f t="shared" si="319"/>
        <v>13.188067200000003</v>
      </c>
      <c r="L2357" s="492"/>
      <c r="M2357" s="492"/>
      <c r="N2357" s="496"/>
      <c r="O2357" s="493"/>
      <c r="P2357" s="493"/>
      <c r="Q2357" s="491"/>
    </row>
    <row r="2358" spans="1:18">
      <c r="B2358" s="119" t="s">
        <v>1025</v>
      </c>
      <c r="C2358" s="120" t="s">
        <v>1027</v>
      </c>
      <c r="D2358" s="128">
        <v>5914655</v>
      </c>
      <c r="E2358" s="121">
        <v>1E-3</v>
      </c>
      <c r="F2358" s="128" t="s">
        <v>466</v>
      </c>
      <c r="H2358" s="235">
        <f>VLOOKUP(D2358,'SICRO 04.25'!$A$1:$D$6492,4,FALSE)</f>
        <v>32.659999999999997</v>
      </c>
      <c r="J2358" s="124">
        <f t="shared" ref="J2358" si="327">E2358*H2358</f>
        <v>3.2659999999999995E-2</v>
      </c>
      <c r="K2358" s="702">
        <f t="shared" si="319"/>
        <v>13.188067200000003</v>
      </c>
      <c r="L2358" s="492">
        <f t="shared" ref="L2358" si="328">E2358</f>
        <v>1E-3</v>
      </c>
      <c r="M2358" s="492"/>
      <c r="N2358" s="496" t="str">
        <f t="shared" ref="N2358" si="329">B2358</f>
        <v>M2130</v>
      </c>
      <c r="O2358" s="493">
        <f t="shared" ref="O2358" si="330">H2358</f>
        <v>32.659999999999997</v>
      </c>
      <c r="P2358" s="493"/>
      <c r="Q2358" s="491">
        <f t="shared" ref="Q2358" si="331">ROUND((K2358*((L2358*O2358)+(M2358*P2358))),2)</f>
        <v>0.43</v>
      </c>
    </row>
    <row r="2359" spans="1:18" ht="15.75" thickBot="1">
      <c r="B2359" s="125"/>
      <c r="C2359" s="104"/>
      <c r="D2359" s="607" t="s">
        <v>468</v>
      </c>
      <c r="E2359" s="607"/>
      <c r="F2359" s="607"/>
      <c r="G2359" s="607"/>
      <c r="H2359" s="607"/>
      <c r="I2359" s="104"/>
      <c r="J2359" s="130">
        <f>J2358</f>
        <v>3.2659999999999995E-2</v>
      </c>
      <c r="K2359" s="702">
        <f t="shared" si="319"/>
        <v>13.188067200000003</v>
      </c>
      <c r="L2359" s="492"/>
      <c r="M2359" s="492"/>
      <c r="N2359" s="496"/>
      <c r="O2359" s="493"/>
      <c r="P2359" s="493"/>
      <c r="Q2359" s="491"/>
    </row>
    <row r="2360" spans="1:18" ht="15.75" thickBot="1">
      <c r="B2360" s="602" t="s">
        <v>469</v>
      </c>
      <c r="C2360" s="603"/>
      <c r="D2360" s="604" t="s">
        <v>212</v>
      </c>
      <c r="E2360" s="604" t="s">
        <v>436</v>
      </c>
      <c r="F2360" s="604" t="s">
        <v>470</v>
      </c>
      <c r="G2360" s="604"/>
      <c r="H2360" s="604"/>
      <c r="J2360" s="605" t="s">
        <v>449</v>
      </c>
      <c r="K2360" s="702">
        <f t="shared" si="319"/>
        <v>13.188067200000003</v>
      </c>
      <c r="L2360" s="492"/>
      <c r="M2360" s="492"/>
      <c r="N2360" s="496"/>
      <c r="O2360" s="493"/>
      <c r="P2360" s="493"/>
      <c r="Q2360" s="491"/>
    </row>
    <row r="2361" spans="1:18" ht="15.75" thickBot="1">
      <c r="B2361" s="602"/>
      <c r="C2361" s="603"/>
      <c r="D2361" s="604"/>
      <c r="E2361" s="604"/>
      <c r="F2361" s="103" t="s">
        <v>471</v>
      </c>
      <c r="G2361" s="103" t="s">
        <v>472</v>
      </c>
      <c r="H2361" s="103" t="s">
        <v>473</v>
      </c>
      <c r="I2361" s="104"/>
      <c r="J2361" s="605"/>
      <c r="K2361" s="702">
        <f t="shared" si="319"/>
        <v>13.188067200000003</v>
      </c>
      <c r="L2361" s="492"/>
      <c r="M2361" s="492"/>
      <c r="N2361" s="496"/>
      <c r="O2361" s="493"/>
      <c r="P2361" s="493"/>
      <c r="Q2361" s="491"/>
    </row>
    <row r="2362" spans="1:18">
      <c r="B2362" s="119" t="s">
        <v>1025</v>
      </c>
      <c r="C2362" s="120" t="s">
        <v>1027</v>
      </c>
      <c r="D2362" s="121">
        <v>1E-3</v>
      </c>
      <c r="E2362" s="128" t="s">
        <v>228</v>
      </c>
      <c r="F2362" s="128" t="s">
        <v>477</v>
      </c>
      <c r="G2362" s="128" t="s">
        <v>478</v>
      </c>
      <c r="H2362" s="128" t="s">
        <v>479</v>
      </c>
      <c r="J2362" s="111"/>
      <c r="K2362" s="702">
        <f t="shared" si="319"/>
        <v>13.188067200000003</v>
      </c>
      <c r="L2362" s="492"/>
      <c r="M2362" s="492"/>
      <c r="N2362" s="496"/>
      <c r="O2362" s="493"/>
      <c r="P2362" s="493"/>
      <c r="Q2362" s="491"/>
    </row>
    <row r="2363" spans="1:18">
      <c r="B2363" s="129"/>
      <c r="D2363" s="606" t="s">
        <v>480</v>
      </c>
      <c r="E2363" s="606"/>
      <c r="F2363" s="606"/>
      <c r="G2363" s="606"/>
      <c r="H2363" s="606"/>
      <c r="J2363" s="111"/>
      <c r="K2363" s="702">
        <f t="shared" si="319"/>
        <v>13.188067200000003</v>
      </c>
      <c r="L2363" s="492"/>
      <c r="M2363" s="492"/>
      <c r="N2363" s="496"/>
      <c r="O2363" s="493"/>
      <c r="P2363" s="493"/>
      <c r="Q2363" s="491"/>
    </row>
    <row r="2364" spans="1:18" ht="15.75" thickBot="1">
      <c r="B2364" s="125"/>
      <c r="C2364" s="104"/>
      <c r="D2364" s="104"/>
      <c r="E2364" s="104"/>
      <c r="F2364" s="607" t="s">
        <v>481</v>
      </c>
      <c r="G2364" s="607"/>
      <c r="H2364" s="607"/>
      <c r="I2364" s="104"/>
      <c r="J2364" s="134">
        <f>J2356+J2359</f>
        <v>62.337376618749268</v>
      </c>
      <c r="K2364" s="179"/>
      <c r="L2364" s="179"/>
      <c r="M2364" s="179"/>
      <c r="N2364" s="179"/>
      <c r="O2364" s="179"/>
      <c r="P2364" s="180"/>
      <c r="R2364" s="445">
        <f>ROUNDUP((SUM(Q2340:Q2360)/K2340),2)</f>
        <v>62.339999999999996</v>
      </c>
    </row>
    <row r="2365" spans="1:18" ht="15.75" thickBot="1">
      <c r="A2365" s="157"/>
      <c r="B2365" s="157"/>
      <c r="C2365" s="157"/>
      <c r="D2365" s="157"/>
      <c r="E2365" s="157"/>
      <c r="F2365" s="157"/>
      <c r="G2365" s="157"/>
      <c r="H2365" s="157"/>
      <c r="I2365" s="157"/>
      <c r="J2365" s="157"/>
      <c r="R2365" s="101">
        <f>R2364*K2340</f>
        <v>822.14410924800006</v>
      </c>
    </row>
    <row r="2366" spans="1:18" ht="23.25" thickBot="1">
      <c r="B2366" s="106" t="s">
        <v>395</v>
      </c>
      <c r="C2366" s="107"/>
      <c r="D2366" s="107"/>
      <c r="E2366" s="107"/>
      <c r="F2366" s="107"/>
      <c r="G2366" s="107"/>
      <c r="H2366" s="107"/>
      <c r="I2366" s="107"/>
      <c r="J2366" s="108" t="s">
        <v>396</v>
      </c>
    </row>
    <row r="2367" spans="1:18" ht="18.75" thickTop="1">
      <c r="B2367" s="109" t="s">
        <v>397</v>
      </c>
      <c r="E2367" s="110" t="s">
        <v>398</v>
      </c>
      <c r="J2367" s="111"/>
    </row>
    <row r="2368" spans="1:18" ht="15.75">
      <c r="B2368" s="112" t="s">
        <v>400</v>
      </c>
      <c r="E2368" s="452" t="s">
        <v>914</v>
      </c>
      <c r="H2368" s="113" t="s">
        <v>401</v>
      </c>
      <c r="I2368" s="114">
        <v>1</v>
      </c>
      <c r="J2368" s="115" t="s">
        <v>454</v>
      </c>
    </row>
    <row r="2369" spans="2:17" ht="16.5" thickBot="1">
      <c r="B2369" s="116" t="s">
        <v>1028</v>
      </c>
      <c r="C2369" s="610" t="s">
        <v>510</v>
      </c>
      <c r="D2369" s="610"/>
      <c r="E2369" s="610"/>
      <c r="F2369" s="610"/>
      <c r="G2369" s="610"/>
      <c r="H2369" s="610"/>
      <c r="I2369" s="611" t="s">
        <v>404</v>
      </c>
      <c r="J2369" s="612"/>
    </row>
    <row r="2370" spans="2:17" ht="15.75" thickBot="1">
      <c r="B2370" s="602" t="s">
        <v>405</v>
      </c>
      <c r="C2370" s="603"/>
      <c r="D2370" s="604" t="s">
        <v>212</v>
      </c>
      <c r="E2370" s="604" t="s">
        <v>406</v>
      </c>
      <c r="F2370" s="604"/>
      <c r="G2370" s="604" t="s">
        <v>407</v>
      </c>
      <c r="H2370" s="604"/>
      <c r="J2370" s="117" t="s">
        <v>408</v>
      </c>
      <c r="K2370" s="590" t="s">
        <v>276</v>
      </c>
      <c r="L2370" s="590"/>
      <c r="M2370" s="591"/>
      <c r="N2370" s="592" t="s">
        <v>409</v>
      </c>
      <c r="O2370" s="594" t="s">
        <v>410</v>
      </c>
      <c r="P2370" s="595"/>
      <c r="Q2370" s="598" t="s">
        <v>411</v>
      </c>
    </row>
    <row r="2371" spans="2:17" ht="15.75" thickBot="1">
      <c r="B2371" s="602"/>
      <c r="C2371" s="603"/>
      <c r="D2371" s="604"/>
      <c r="E2371" s="103" t="s">
        <v>412</v>
      </c>
      <c r="F2371" s="103" t="s">
        <v>413</v>
      </c>
      <c r="G2371" s="103" t="s">
        <v>414</v>
      </c>
      <c r="H2371" s="103" t="s">
        <v>415</v>
      </c>
      <c r="I2371" s="104"/>
      <c r="J2371" s="118" t="s">
        <v>416</v>
      </c>
      <c r="K2371" s="417" t="s">
        <v>417</v>
      </c>
      <c r="L2371" s="600" t="s">
        <v>418</v>
      </c>
      <c r="M2371" s="601"/>
      <c r="N2371" s="593"/>
      <c r="O2371" s="596"/>
      <c r="P2371" s="597"/>
      <c r="Q2371" s="599"/>
    </row>
    <row r="2372" spans="2:17" ht="15.75" thickBot="1">
      <c r="B2372" s="125"/>
      <c r="C2372" s="104"/>
      <c r="D2372" s="104"/>
      <c r="E2372" s="104"/>
      <c r="F2372" s="104"/>
      <c r="G2372" s="104"/>
      <c r="H2372" s="105" t="s">
        <v>433</v>
      </c>
      <c r="I2372" s="104"/>
      <c r="J2372" s="126"/>
      <c r="K2372" s="702">
        <f>$K$159*$D$159</f>
        <v>30.214641600000004</v>
      </c>
      <c r="L2372" s="492"/>
      <c r="M2372" s="492"/>
      <c r="N2372" s="496"/>
      <c r="O2372" s="493"/>
      <c r="P2372" s="493"/>
      <c r="Q2372" s="491"/>
    </row>
    <row r="2373" spans="2:17" ht="15.75" thickBot="1">
      <c r="B2373" s="127" t="s">
        <v>435</v>
      </c>
      <c r="C2373" s="104"/>
      <c r="D2373" s="103" t="s">
        <v>212</v>
      </c>
      <c r="E2373" s="103" t="s">
        <v>436</v>
      </c>
      <c r="F2373" s="104"/>
      <c r="G2373" s="103" t="s">
        <v>407</v>
      </c>
      <c r="H2373" s="607" t="s">
        <v>437</v>
      </c>
      <c r="I2373" s="607"/>
      <c r="J2373" s="605"/>
      <c r="K2373" s="702">
        <f t="shared" ref="K2373:K2393" si="332">$K$159*$D$159</f>
        <v>30.214641600000004</v>
      </c>
      <c r="L2373" s="492"/>
      <c r="M2373" s="492"/>
      <c r="N2373" s="496"/>
      <c r="O2373" s="493"/>
      <c r="P2373" s="493"/>
      <c r="Q2373" s="491"/>
    </row>
    <row r="2374" spans="2:17">
      <c r="B2374" s="129"/>
      <c r="D2374" s="606" t="s">
        <v>440</v>
      </c>
      <c r="E2374" s="606"/>
      <c r="F2374" s="606"/>
      <c r="G2374" s="606"/>
      <c r="H2374" s="606"/>
      <c r="J2374" s="124"/>
      <c r="K2374" s="702">
        <f t="shared" si="332"/>
        <v>30.214641600000004</v>
      </c>
      <c r="L2374" s="492"/>
      <c r="M2374" s="492"/>
      <c r="N2374" s="496"/>
      <c r="O2374" s="493"/>
      <c r="P2374" s="493"/>
      <c r="Q2374" s="491"/>
    </row>
    <row r="2375" spans="2:17" ht="15.75" thickBot="1">
      <c r="B2375" s="125"/>
      <c r="C2375" s="104"/>
      <c r="D2375" s="607" t="s">
        <v>442</v>
      </c>
      <c r="E2375" s="607"/>
      <c r="F2375" s="607"/>
      <c r="G2375" s="607"/>
      <c r="H2375" s="607"/>
      <c r="I2375" s="104"/>
      <c r="J2375" s="130"/>
      <c r="K2375" s="702">
        <f t="shared" si="332"/>
        <v>30.214641600000004</v>
      </c>
      <c r="L2375" s="492"/>
      <c r="M2375" s="492"/>
      <c r="N2375" s="496"/>
      <c r="O2375" s="493"/>
      <c r="P2375" s="493"/>
      <c r="Q2375" s="491"/>
    </row>
    <row r="2376" spans="2:17">
      <c r="B2376" s="129"/>
      <c r="D2376" s="606" t="s">
        <v>444</v>
      </c>
      <c r="E2376" s="606"/>
      <c r="F2376" s="606"/>
      <c r="G2376" s="606"/>
      <c r="H2376" s="606"/>
      <c r="J2376" s="131"/>
      <c r="K2376" s="702">
        <f t="shared" si="332"/>
        <v>30.214641600000004</v>
      </c>
      <c r="L2376" s="492"/>
      <c r="M2376" s="492"/>
      <c r="N2376" s="496"/>
      <c r="O2376" s="493"/>
      <c r="P2376" s="493"/>
      <c r="Q2376" s="491"/>
    </row>
    <row r="2377" spans="2:17">
      <c r="B2377" s="129"/>
      <c r="H2377" s="132" t="s">
        <v>445</v>
      </c>
      <c r="J2377" s="133" t="s">
        <v>377</v>
      </c>
      <c r="K2377" s="702">
        <f t="shared" si="332"/>
        <v>30.214641600000004</v>
      </c>
      <c r="L2377" s="492"/>
      <c r="M2377" s="492"/>
      <c r="N2377" s="496"/>
      <c r="O2377" s="493"/>
      <c r="P2377" s="493"/>
      <c r="Q2377" s="491"/>
    </row>
    <row r="2378" spans="2:17" ht="15.75" thickBot="1">
      <c r="B2378" s="129"/>
      <c r="H2378" s="105" t="s">
        <v>446</v>
      </c>
      <c r="J2378" s="130" t="s">
        <v>377</v>
      </c>
      <c r="K2378" s="702">
        <f t="shared" si="332"/>
        <v>30.214641600000004</v>
      </c>
      <c r="L2378" s="492"/>
      <c r="M2378" s="492"/>
      <c r="N2378" s="496"/>
      <c r="O2378" s="493"/>
      <c r="P2378" s="493"/>
      <c r="Q2378" s="491"/>
    </row>
    <row r="2379" spans="2:17" ht="15.75" thickBot="1">
      <c r="B2379" s="453" t="s">
        <v>447</v>
      </c>
      <c r="C2379" s="370"/>
      <c r="D2379" s="451" t="s">
        <v>212</v>
      </c>
      <c r="E2379" s="451" t="s">
        <v>436</v>
      </c>
      <c r="F2379" s="370"/>
      <c r="G2379" s="451" t="s">
        <v>448</v>
      </c>
      <c r="H2379" s="608" t="s">
        <v>449</v>
      </c>
      <c r="I2379" s="608"/>
      <c r="J2379" s="609"/>
      <c r="K2379" s="702">
        <f t="shared" si="332"/>
        <v>30.214641600000004</v>
      </c>
      <c r="L2379" s="492"/>
      <c r="M2379" s="492"/>
      <c r="N2379" s="496"/>
      <c r="O2379" s="493"/>
      <c r="P2379" s="493"/>
      <c r="Q2379" s="491"/>
    </row>
    <row r="2380" spans="2:17">
      <c r="B2380" s="119" t="s">
        <v>1029</v>
      </c>
      <c r="C2380" s="120" t="s">
        <v>1030</v>
      </c>
      <c r="D2380" s="121">
        <v>1</v>
      </c>
      <c r="E2380" s="128" t="s">
        <v>454</v>
      </c>
      <c r="G2380" s="123">
        <f>VLOOKUP(B2380,MATERIAL!$A$1:$D$1678,4,FALSE)</f>
        <v>9.4356000000000009</v>
      </c>
      <c r="J2380" s="124">
        <f t="shared" ref="J2380" si="333">D2380*G2380</f>
        <v>9.4356000000000009</v>
      </c>
      <c r="K2380" s="702">
        <f t="shared" si="332"/>
        <v>30.214641600000004</v>
      </c>
      <c r="L2380" s="492">
        <f>D2380</f>
        <v>1</v>
      </c>
      <c r="M2380" s="492"/>
      <c r="N2380" s="496" t="str">
        <f>B2380</f>
        <v>M0365</v>
      </c>
      <c r="O2380" s="493">
        <f>G2380</f>
        <v>9.4356000000000009</v>
      </c>
      <c r="P2380" s="493"/>
      <c r="Q2380" s="491">
        <f t="shared" ref="Q2380" si="334">ROUND((K2380*((L2380*O2380)+(M2380*P2380))),2)</f>
        <v>285.08999999999997</v>
      </c>
    </row>
    <row r="2381" spans="2:17" ht="15.75" thickBot="1">
      <c r="B2381" s="125"/>
      <c r="C2381" s="104"/>
      <c r="D2381" s="607" t="s">
        <v>459</v>
      </c>
      <c r="E2381" s="607"/>
      <c r="F2381" s="607"/>
      <c r="G2381" s="607"/>
      <c r="H2381" s="607"/>
      <c r="I2381" s="104"/>
      <c r="J2381" s="126">
        <f>J2380</f>
        <v>9.4356000000000009</v>
      </c>
      <c r="K2381" s="702">
        <f t="shared" si="332"/>
        <v>30.214641600000004</v>
      </c>
      <c r="L2381" s="492"/>
      <c r="M2381" s="492"/>
      <c r="N2381" s="496"/>
      <c r="O2381" s="493"/>
      <c r="P2381" s="493"/>
      <c r="Q2381" s="491"/>
    </row>
    <row r="2382" spans="2:17" ht="15.75" thickBot="1">
      <c r="B2382" s="127" t="s">
        <v>460</v>
      </c>
      <c r="C2382" s="104"/>
      <c r="D2382" s="103" t="s">
        <v>212</v>
      </c>
      <c r="E2382" s="103" t="s">
        <v>436</v>
      </c>
      <c r="F2382" s="104"/>
      <c r="G2382" s="103" t="s">
        <v>449</v>
      </c>
      <c r="H2382" s="607" t="s">
        <v>449</v>
      </c>
      <c r="I2382" s="607"/>
      <c r="J2382" s="605"/>
      <c r="K2382" s="702">
        <f t="shared" si="332"/>
        <v>30.214641600000004</v>
      </c>
      <c r="L2382" s="492"/>
      <c r="M2382" s="492"/>
      <c r="N2382" s="496"/>
      <c r="O2382" s="493"/>
      <c r="P2382" s="493"/>
      <c r="Q2382" s="491"/>
    </row>
    <row r="2383" spans="2:17">
      <c r="B2383" s="119">
        <v>1408173</v>
      </c>
      <c r="C2383" s="120" t="s">
        <v>1031</v>
      </c>
      <c r="D2383" s="121">
        <v>1.2142900000000001</v>
      </c>
      <c r="E2383" s="128" t="s">
        <v>1032</v>
      </c>
      <c r="G2383" s="235">
        <f>VLOOKUP(B2383,'SICRO 04.25'!$A$1:$D$6492,4,FALSE)</f>
        <v>0.06</v>
      </c>
      <c r="J2383" s="124">
        <f>D2383*G2383</f>
        <v>7.2857400000000003E-2</v>
      </c>
      <c r="K2383" s="702">
        <f t="shared" si="332"/>
        <v>30.214641600000004</v>
      </c>
      <c r="L2383" s="492">
        <f>D2383</f>
        <v>1.2142900000000001</v>
      </c>
      <c r="M2383" s="492"/>
      <c r="N2383" s="496">
        <f t="shared" ref="N2383:N2384" si="335">B2383</f>
        <v>1408173</v>
      </c>
      <c r="O2383" s="493">
        <f>G2383</f>
        <v>0.06</v>
      </c>
      <c r="P2383" s="493"/>
      <c r="Q2383" s="491">
        <f t="shared" ref="Q2383:Q2384" si="336">ROUND((K2383*((L2383*O2383)+(M2383*P2383))),2)</f>
        <v>2.2000000000000002</v>
      </c>
    </row>
    <row r="2384" spans="2:17">
      <c r="B2384" s="119">
        <v>2408057</v>
      </c>
      <c r="C2384" s="120" t="s">
        <v>960</v>
      </c>
      <c r="D2384" s="121">
        <v>1.1299999999999999E-3</v>
      </c>
      <c r="E2384" s="128" t="s">
        <v>454</v>
      </c>
      <c r="G2384" s="235">
        <f>VLOOKUP(B2384,'SICRO 04.25'!$A$1:$D$6492,4,FALSE)</f>
        <v>101.12</v>
      </c>
      <c r="J2384" s="124">
        <f>D2384*G2384</f>
        <v>0.11426559999999999</v>
      </c>
      <c r="K2384" s="702">
        <f t="shared" si="332"/>
        <v>30.214641600000004</v>
      </c>
      <c r="L2384" s="492">
        <f>D2384</f>
        <v>1.1299999999999999E-3</v>
      </c>
      <c r="M2384" s="492"/>
      <c r="N2384" s="496">
        <f t="shared" si="335"/>
        <v>2408057</v>
      </c>
      <c r="O2384" s="493">
        <f>G2384</f>
        <v>101.12</v>
      </c>
      <c r="P2384" s="493"/>
      <c r="Q2384" s="491">
        <f t="shared" si="336"/>
        <v>3.45</v>
      </c>
    </row>
    <row r="2385" spans="1:18" ht="15.75" thickBot="1">
      <c r="B2385" s="125"/>
      <c r="C2385" s="104"/>
      <c r="D2385" s="607" t="s">
        <v>461</v>
      </c>
      <c r="E2385" s="607"/>
      <c r="F2385" s="607"/>
      <c r="G2385" s="607"/>
      <c r="H2385" s="607"/>
      <c r="I2385" s="104"/>
      <c r="J2385" s="126">
        <f>SUM(J2383:J2384)</f>
        <v>0.18712299999999998</v>
      </c>
      <c r="K2385" s="702">
        <f t="shared" si="332"/>
        <v>30.214641600000004</v>
      </c>
      <c r="L2385" s="492"/>
      <c r="M2385" s="492"/>
      <c r="N2385" s="496"/>
      <c r="O2385" s="493"/>
      <c r="P2385" s="493"/>
      <c r="Q2385" s="491"/>
    </row>
    <row r="2386" spans="1:18" ht="15.75" thickBot="1">
      <c r="B2386" s="125"/>
      <c r="C2386" s="104"/>
      <c r="D2386" s="104"/>
      <c r="E2386" s="104"/>
      <c r="F2386" s="104"/>
      <c r="G2386" s="104"/>
      <c r="H2386" s="105" t="s">
        <v>462</v>
      </c>
      <c r="I2386" s="104"/>
      <c r="J2386" s="130">
        <f>J2381+J2385</f>
        <v>9.6227230000000006</v>
      </c>
      <c r="K2386" s="702">
        <f t="shared" si="332"/>
        <v>30.214641600000004</v>
      </c>
      <c r="L2386" s="492"/>
      <c r="M2386" s="492"/>
      <c r="N2386" s="496"/>
      <c r="O2386" s="493"/>
      <c r="P2386" s="493"/>
      <c r="Q2386" s="491"/>
    </row>
    <row r="2387" spans="1:18" ht="15.75" thickBot="1">
      <c r="B2387" s="127" t="s">
        <v>463</v>
      </c>
      <c r="C2387" s="104"/>
      <c r="D2387" s="103" t="s">
        <v>464</v>
      </c>
      <c r="E2387" s="103" t="s">
        <v>212</v>
      </c>
      <c r="F2387" s="103" t="s">
        <v>436</v>
      </c>
      <c r="G2387" s="104"/>
      <c r="H2387" s="103" t="s">
        <v>449</v>
      </c>
      <c r="I2387" s="607" t="s">
        <v>449</v>
      </c>
      <c r="J2387" s="605"/>
      <c r="K2387" s="702">
        <f t="shared" si="332"/>
        <v>30.214641600000004</v>
      </c>
      <c r="L2387" s="492"/>
      <c r="M2387" s="492"/>
      <c r="N2387" s="496"/>
      <c r="O2387" s="493"/>
      <c r="P2387" s="493"/>
      <c r="Q2387" s="491"/>
    </row>
    <row r="2388" spans="1:18">
      <c r="B2388" s="119" t="s">
        <v>1029</v>
      </c>
      <c r="C2388" s="120" t="s">
        <v>1033</v>
      </c>
      <c r="D2388" s="128">
        <v>5914655</v>
      </c>
      <c r="E2388" s="121">
        <v>1E-3</v>
      </c>
      <c r="F2388" s="128" t="s">
        <v>466</v>
      </c>
      <c r="H2388" s="235">
        <f>VLOOKUP(D2388,'SICRO 04.25'!$A$1:$D$6492,4,FALSE)</f>
        <v>32.659999999999997</v>
      </c>
      <c r="J2388" s="124">
        <f t="shared" ref="J2388" si="337">E2388*H2388</f>
        <v>3.2659999999999995E-2</v>
      </c>
      <c r="K2388" s="702">
        <f t="shared" si="332"/>
        <v>30.214641600000004</v>
      </c>
      <c r="L2388" s="492">
        <f>E2388</f>
        <v>1E-3</v>
      </c>
      <c r="M2388" s="492"/>
      <c r="N2388" s="496" t="str">
        <f>B2388</f>
        <v>M0365</v>
      </c>
      <c r="O2388" s="493">
        <f>H2388</f>
        <v>32.659999999999997</v>
      </c>
      <c r="P2388" s="493"/>
      <c r="Q2388" s="491">
        <f t="shared" ref="Q2388" si="338">ROUND((K2388*((L2388*O2388)+(M2388*P2388))),2)</f>
        <v>0.99</v>
      </c>
    </row>
    <row r="2389" spans="1:18" ht="15.75" thickBot="1">
      <c r="B2389" s="125"/>
      <c r="C2389" s="104"/>
      <c r="D2389" s="607" t="s">
        <v>468</v>
      </c>
      <c r="E2389" s="607"/>
      <c r="F2389" s="607"/>
      <c r="G2389" s="607"/>
      <c r="H2389" s="607"/>
      <c r="I2389" s="104"/>
      <c r="J2389" s="130">
        <f>J2388</f>
        <v>3.2659999999999995E-2</v>
      </c>
      <c r="K2389" s="702">
        <f t="shared" si="332"/>
        <v>30.214641600000004</v>
      </c>
      <c r="L2389" s="492"/>
      <c r="M2389" s="492"/>
      <c r="N2389" s="496"/>
      <c r="O2389" s="493"/>
      <c r="P2389" s="493"/>
      <c r="Q2389" s="491"/>
    </row>
    <row r="2390" spans="1:18" ht="15.75" thickBot="1">
      <c r="B2390" s="602" t="s">
        <v>469</v>
      </c>
      <c r="C2390" s="603"/>
      <c r="D2390" s="604" t="s">
        <v>212</v>
      </c>
      <c r="E2390" s="604" t="s">
        <v>436</v>
      </c>
      <c r="F2390" s="604" t="s">
        <v>470</v>
      </c>
      <c r="G2390" s="604"/>
      <c r="H2390" s="604"/>
      <c r="J2390" s="605" t="s">
        <v>449</v>
      </c>
      <c r="K2390" s="702">
        <f t="shared" si="332"/>
        <v>30.214641600000004</v>
      </c>
      <c r="L2390" s="492"/>
      <c r="M2390" s="492"/>
      <c r="N2390" s="496"/>
      <c r="O2390" s="493"/>
      <c r="P2390" s="493"/>
      <c r="Q2390" s="491"/>
    </row>
    <row r="2391" spans="1:18" ht="15.75" thickBot="1">
      <c r="B2391" s="602"/>
      <c r="C2391" s="603"/>
      <c r="D2391" s="604"/>
      <c r="E2391" s="604"/>
      <c r="F2391" s="103" t="s">
        <v>471</v>
      </c>
      <c r="G2391" s="103" t="s">
        <v>472</v>
      </c>
      <c r="H2391" s="103" t="s">
        <v>473</v>
      </c>
      <c r="I2391" s="104"/>
      <c r="J2391" s="605"/>
      <c r="K2391" s="702">
        <f t="shared" si="332"/>
        <v>30.214641600000004</v>
      </c>
      <c r="L2391" s="492"/>
      <c r="M2391" s="492"/>
      <c r="N2391" s="496"/>
      <c r="O2391" s="493"/>
      <c r="P2391" s="493"/>
      <c r="Q2391" s="491"/>
    </row>
    <row r="2392" spans="1:18">
      <c r="B2392" s="119" t="s">
        <v>1029</v>
      </c>
      <c r="C2392" s="120" t="s">
        <v>1033</v>
      </c>
      <c r="D2392" s="121">
        <v>1E-3</v>
      </c>
      <c r="E2392" s="128" t="s">
        <v>228</v>
      </c>
      <c r="F2392" s="128" t="s">
        <v>477</v>
      </c>
      <c r="G2392" s="128" t="s">
        <v>478</v>
      </c>
      <c r="H2392" s="128" t="s">
        <v>479</v>
      </c>
      <c r="J2392" s="111"/>
      <c r="K2392" s="702">
        <f t="shared" si="332"/>
        <v>30.214641600000004</v>
      </c>
      <c r="L2392" s="492"/>
      <c r="M2392" s="492"/>
      <c r="N2392" s="496"/>
      <c r="O2392" s="493"/>
      <c r="P2392" s="493"/>
      <c r="Q2392" s="491"/>
    </row>
    <row r="2393" spans="1:18">
      <c r="B2393" s="129"/>
      <c r="D2393" s="606" t="s">
        <v>480</v>
      </c>
      <c r="E2393" s="606"/>
      <c r="F2393" s="606"/>
      <c r="G2393" s="606"/>
      <c r="H2393" s="606"/>
      <c r="J2393" s="111"/>
      <c r="K2393" s="702">
        <f t="shared" si="332"/>
        <v>30.214641600000004</v>
      </c>
      <c r="L2393" s="492"/>
      <c r="M2393" s="492"/>
      <c r="N2393" s="496"/>
      <c r="O2393" s="493"/>
      <c r="P2393" s="493"/>
      <c r="Q2393" s="491"/>
    </row>
    <row r="2394" spans="1:18" ht="15.75" thickBot="1">
      <c r="B2394" s="125"/>
      <c r="C2394" s="104"/>
      <c r="D2394" s="104"/>
      <c r="E2394" s="104"/>
      <c r="F2394" s="607" t="s">
        <v>481</v>
      </c>
      <c r="G2394" s="607"/>
      <c r="H2394" s="607"/>
      <c r="I2394" s="104"/>
      <c r="J2394" s="134">
        <f>ROUND(J2386+J2389,2)</f>
        <v>9.66</v>
      </c>
      <c r="R2394" s="445">
        <f>ROUND((SUM(Q2372:Q2392)/K2372),2)</f>
        <v>9.66</v>
      </c>
    </row>
    <row r="2395" spans="1:18" ht="15.75" thickBot="1">
      <c r="A2395" s="157"/>
      <c r="B2395" s="157"/>
      <c r="C2395" s="157"/>
      <c r="D2395" s="157"/>
      <c r="E2395" s="157"/>
      <c r="F2395" s="157"/>
      <c r="G2395" s="157"/>
      <c r="H2395" s="157"/>
      <c r="I2395" s="157"/>
      <c r="J2395" s="157"/>
      <c r="R2395" s="101">
        <f>R2394*K2372</f>
        <v>291.87343785600007</v>
      </c>
    </row>
    <row r="2396" spans="1:18" ht="23.25" thickBot="1">
      <c r="A2396">
        <v>2408057</v>
      </c>
      <c r="B2396" s="106" t="s">
        <v>395</v>
      </c>
      <c r="C2396" s="107"/>
      <c r="D2396" s="107"/>
      <c r="E2396" s="107"/>
      <c r="F2396" s="107"/>
      <c r="G2396" s="107"/>
      <c r="H2396" s="107"/>
      <c r="I2396" s="107"/>
      <c r="J2396" s="108" t="s">
        <v>396</v>
      </c>
    </row>
    <row r="2397" spans="1:18" ht="18.75" thickTop="1">
      <c r="A2397">
        <v>2408057</v>
      </c>
      <c r="B2397" s="109" t="s">
        <v>397</v>
      </c>
      <c r="E2397" s="110" t="s">
        <v>398</v>
      </c>
      <c r="J2397" s="111"/>
    </row>
    <row r="2398" spans="1:18" ht="15.75">
      <c r="A2398">
        <v>2408057</v>
      </c>
      <c r="B2398" s="112" t="s">
        <v>400</v>
      </c>
      <c r="E2398" s="452" t="s">
        <v>914</v>
      </c>
      <c r="H2398" s="113" t="s">
        <v>401</v>
      </c>
      <c r="I2398" s="114">
        <v>1.3413900000000001</v>
      </c>
      <c r="J2398" s="115" t="s">
        <v>454</v>
      </c>
    </row>
    <row r="2399" spans="1:18" ht="16.5" thickBot="1">
      <c r="A2399">
        <v>2408057</v>
      </c>
      <c r="B2399" s="116" t="s">
        <v>977</v>
      </c>
      <c r="C2399" s="610" t="s">
        <v>960</v>
      </c>
      <c r="D2399" s="610"/>
      <c r="E2399" s="610"/>
      <c r="F2399" s="610"/>
      <c r="G2399" s="610"/>
      <c r="H2399" s="610"/>
      <c r="I2399" s="611" t="s">
        <v>404</v>
      </c>
      <c r="J2399" s="612"/>
    </row>
    <row r="2400" spans="1:18" ht="15.75" thickBot="1">
      <c r="A2400">
        <v>2408057</v>
      </c>
      <c r="B2400" s="602" t="s">
        <v>405</v>
      </c>
      <c r="C2400" s="603"/>
      <c r="D2400" s="604" t="s">
        <v>212</v>
      </c>
      <c r="E2400" s="604" t="s">
        <v>406</v>
      </c>
      <c r="F2400" s="604"/>
      <c r="G2400" s="604" t="s">
        <v>407</v>
      </c>
      <c r="H2400" s="604"/>
      <c r="J2400" s="117" t="s">
        <v>408</v>
      </c>
      <c r="K2400" s="590" t="s">
        <v>276</v>
      </c>
      <c r="L2400" s="590"/>
      <c r="M2400" s="591"/>
      <c r="N2400" s="592" t="s">
        <v>409</v>
      </c>
      <c r="O2400" s="594" t="s">
        <v>410</v>
      </c>
      <c r="P2400" s="595"/>
      <c r="Q2400" s="598" t="s">
        <v>411</v>
      </c>
    </row>
    <row r="2401" spans="1:17" ht="15.75" thickBot="1">
      <c r="A2401">
        <v>2408057</v>
      </c>
      <c r="B2401" s="602"/>
      <c r="C2401" s="603"/>
      <c r="D2401" s="604"/>
      <c r="E2401" s="103" t="s">
        <v>412</v>
      </c>
      <c r="F2401" s="103" t="s">
        <v>413</v>
      </c>
      <c r="G2401" s="103" t="s">
        <v>414</v>
      </c>
      <c r="H2401" s="103" t="s">
        <v>415</v>
      </c>
      <c r="I2401" s="104"/>
      <c r="J2401" s="118" t="s">
        <v>416</v>
      </c>
      <c r="K2401" s="417" t="s">
        <v>417</v>
      </c>
      <c r="L2401" s="600" t="s">
        <v>418</v>
      </c>
      <c r="M2401" s="601"/>
      <c r="N2401" s="593"/>
      <c r="O2401" s="596"/>
      <c r="P2401" s="597"/>
      <c r="Q2401" s="599"/>
    </row>
    <row r="2402" spans="1:17">
      <c r="A2402">
        <v>2408057</v>
      </c>
      <c r="B2402" s="119" t="s">
        <v>932</v>
      </c>
      <c r="C2402" s="120" t="s">
        <v>933</v>
      </c>
      <c r="D2402" s="121">
        <v>1</v>
      </c>
      <c r="E2402" s="122">
        <v>1</v>
      </c>
      <c r="F2402" s="122">
        <v>0</v>
      </c>
      <c r="G2402" s="123">
        <f>VLOOKUP(B2402,'EQ - COM DES.'!$A$1:$K$538,10,FALSE)</f>
        <v>27.571300000000001</v>
      </c>
      <c r="H2402" s="123">
        <f>VLOOKUP(B2402,'EQ - COM DES.'!$A$1:$K$538,11,FALSE)</f>
        <v>5.7069999999999999</v>
      </c>
      <c r="J2402" s="124">
        <f t="shared" ref="J2402:J2403" si="339">(D2402*E2402*G2402)+(D2402*F2402*H2402)</f>
        <v>27.571300000000001</v>
      </c>
      <c r="K2402" s="702">
        <f>$K$2384*$D$2384</f>
        <v>3.4142545008E-2</v>
      </c>
      <c r="L2402" s="492">
        <f>(D2402*E2402)</f>
        <v>1</v>
      </c>
      <c r="M2402" s="492">
        <f>(D2402*F2402)</f>
        <v>0</v>
      </c>
      <c r="N2402" s="496" t="str">
        <f>B2402</f>
        <v>E9753</v>
      </c>
      <c r="O2402" s="493">
        <f>(G2402/$I$2398)</f>
        <v>20.554275788547699</v>
      </c>
      <c r="P2402" s="493">
        <f>(H2402/$I$2398)</f>
        <v>4.2545419303856447</v>
      </c>
      <c r="Q2402" s="491">
        <f t="shared" ref="Q2402:Q2403" si="340">ROUND((K2402*((L2402*O2402)+(M2402*P2402))),2)</f>
        <v>0.7</v>
      </c>
    </row>
    <row r="2403" spans="1:17">
      <c r="A2403">
        <v>2408057</v>
      </c>
      <c r="B2403" s="119" t="s">
        <v>978</v>
      </c>
      <c r="C2403" s="120" t="s">
        <v>979</v>
      </c>
      <c r="D2403" s="121">
        <v>1</v>
      </c>
      <c r="E2403" s="122">
        <v>1</v>
      </c>
      <c r="F2403" s="122">
        <v>0</v>
      </c>
      <c r="G2403" s="123">
        <f>VLOOKUP(B2403,'EQ - COM DES.'!$A$1:$K$538,10,FALSE)</f>
        <v>0.21579999999999999</v>
      </c>
      <c r="H2403" s="123">
        <f>VLOOKUP(B2403,'EQ - COM DES.'!$A$1:$K$538,11,FALSE)</f>
        <v>0.1191</v>
      </c>
      <c r="J2403" s="124">
        <f t="shared" si="339"/>
        <v>0.21579999999999999</v>
      </c>
      <c r="K2403" s="702">
        <f t="shared" ref="K2403:K2425" si="341">$K$2384*$D$2384</f>
        <v>3.4142545008E-2</v>
      </c>
      <c r="L2403" s="492">
        <f>(D2403*E2403)</f>
        <v>1</v>
      </c>
      <c r="M2403" s="492">
        <f>(D2403*F2403)</f>
        <v>0</v>
      </c>
      <c r="N2403" s="496" t="str">
        <f>B2403</f>
        <v>E9547</v>
      </c>
      <c r="O2403" s="493">
        <f t="shared" ref="O2403:P2407" si="342">(G2403/$I$2398)</f>
        <v>0.16087789531754373</v>
      </c>
      <c r="P2403" s="493">
        <f t="shared" si="342"/>
        <v>8.87884955158455E-2</v>
      </c>
      <c r="Q2403" s="491">
        <f t="shared" si="340"/>
        <v>0.01</v>
      </c>
    </row>
    <row r="2404" spans="1:17" ht="15.75" thickBot="1">
      <c r="A2404">
        <v>2408057</v>
      </c>
      <c r="B2404" s="125"/>
      <c r="C2404" s="104"/>
      <c r="D2404" s="104"/>
      <c r="E2404" s="104"/>
      <c r="F2404" s="104"/>
      <c r="G2404" s="104"/>
      <c r="H2404" s="105" t="s">
        <v>433</v>
      </c>
      <c r="I2404" s="104"/>
      <c r="J2404" s="126">
        <f>J2402+J2403</f>
        <v>27.787100000000002</v>
      </c>
      <c r="K2404" s="702">
        <f t="shared" si="341"/>
        <v>3.4142545008E-2</v>
      </c>
      <c r="L2404" s="492"/>
      <c r="M2404" s="492"/>
      <c r="N2404" s="496"/>
      <c r="O2404" s="493"/>
      <c r="P2404" s="493"/>
      <c r="Q2404" s="491"/>
    </row>
    <row r="2405" spans="1:17" ht="15.75" thickBot="1">
      <c r="A2405">
        <v>2408057</v>
      </c>
      <c r="B2405" s="127" t="s">
        <v>435</v>
      </c>
      <c r="C2405" s="104"/>
      <c r="D2405" s="103" t="s">
        <v>212</v>
      </c>
      <c r="E2405" s="103" t="s">
        <v>436</v>
      </c>
      <c r="F2405" s="104"/>
      <c r="G2405" s="103" t="s">
        <v>407</v>
      </c>
      <c r="H2405" s="607" t="s">
        <v>437</v>
      </c>
      <c r="I2405" s="607"/>
      <c r="J2405" s="605"/>
      <c r="K2405" s="702">
        <f t="shared" si="341"/>
        <v>3.4142545008E-2</v>
      </c>
      <c r="L2405" s="492"/>
      <c r="M2405" s="492"/>
      <c r="N2405" s="496"/>
      <c r="O2405" s="493"/>
      <c r="P2405" s="493"/>
      <c r="Q2405" s="491"/>
    </row>
    <row r="2406" spans="1:17">
      <c r="A2406">
        <v>2408057</v>
      </c>
      <c r="B2406" s="119" t="s">
        <v>502</v>
      </c>
      <c r="C2406" s="120" t="s">
        <v>503</v>
      </c>
      <c r="D2406" s="121">
        <v>1</v>
      </c>
      <c r="E2406" s="128" t="s">
        <v>222</v>
      </c>
      <c r="G2406" s="123">
        <f>VLOOKUP(B2406,'MO - COM DES.'!$A$1:$G$106,6,FALSE)</f>
        <v>22.078700000000001</v>
      </c>
      <c r="J2406" s="124">
        <f t="shared" ref="J2406:J2407" si="343">D2406*G2406</f>
        <v>22.078700000000001</v>
      </c>
      <c r="K2406" s="702">
        <f t="shared" si="341"/>
        <v>3.4142545008E-2</v>
      </c>
      <c r="L2406" s="492">
        <f t="shared" ref="L2406:L2407" si="344">D2406</f>
        <v>1</v>
      </c>
      <c r="M2406" s="492"/>
      <c r="N2406" s="496" t="str">
        <f t="shared" ref="N2406:N2407" si="345">B2406</f>
        <v>P9801</v>
      </c>
      <c r="O2406" s="493">
        <f t="shared" si="342"/>
        <v>16.459568059997466</v>
      </c>
      <c r="P2406" s="493">
        <f t="shared" si="342"/>
        <v>0</v>
      </c>
      <c r="Q2406" s="491">
        <f t="shared" ref="Q2406:Q2407" si="346">ROUND((K2406*((L2406*O2406)+(M2406*P2406))),2)</f>
        <v>0.56000000000000005</v>
      </c>
    </row>
    <row r="2407" spans="1:17">
      <c r="A2407">
        <v>2408057</v>
      </c>
      <c r="B2407" s="119" t="s">
        <v>918</v>
      </c>
      <c r="C2407" s="120" t="s">
        <v>919</v>
      </c>
      <c r="D2407" s="121">
        <v>1</v>
      </c>
      <c r="E2407" s="128" t="s">
        <v>222</v>
      </c>
      <c r="G2407" s="123">
        <f>VLOOKUP(B2407,'MO - COM DES.'!$A$1:$G$106,6,FALSE)</f>
        <v>36.6751</v>
      </c>
      <c r="J2407" s="124">
        <f t="shared" si="343"/>
        <v>36.6751</v>
      </c>
      <c r="K2407" s="702">
        <f t="shared" si="341"/>
        <v>3.4142545008E-2</v>
      </c>
      <c r="L2407" s="492">
        <f t="shared" si="344"/>
        <v>1</v>
      </c>
      <c r="M2407" s="492"/>
      <c r="N2407" s="496" t="str">
        <f t="shared" si="345"/>
        <v>P9825</v>
      </c>
      <c r="O2407" s="493">
        <f t="shared" si="342"/>
        <v>27.341116304728676</v>
      </c>
      <c r="P2407" s="493">
        <f t="shared" si="342"/>
        <v>0</v>
      </c>
      <c r="Q2407" s="491">
        <f t="shared" si="346"/>
        <v>0.93</v>
      </c>
    </row>
    <row r="2408" spans="1:17">
      <c r="A2408">
        <v>2408057</v>
      </c>
      <c r="B2408" s="129"/>
      <c r="D2408" s="606" t="s">
        <v>440</v>
      </c>
      <c r="E2408" s="606"/>
      <c r="F2408" s="606"/>
      <c r="G2408" s="606"/>
      <c r="H2408" s="606"/>
      <c r="J2408" s="124">
        <f>J2406+J2407</f>
        <v>58.753799999999998</v>
      </c>
      <c r="K2408" s="702">
        <f t="shared" si="341"/>
        <v>3.4142545008E-2</v>
      </c>
      <c r="L2408" s="492"/>
      <c r="M2408" s="492"/>
      <c r="N2408" s="496"/>
      <c r="O2408" s="493"/>
      <c r="P2408" s="493"/>
      <c r="Q2408" s="491"/>
    </row>
    <row r="2409" spans="1:17" ht="15.75" thickBot="1">
      <c r="A2409">
        <v>2408057</v>
      </c>
      <c r="B2409" s="125"/>
      <c r="C2409" s="104"/>
      <c r="D2409" s="607" t="s">
        <v>442</v>
      </c>
      <c r="E2409" s="607"/>
      <c r="F2409" s="607"/>
      <c r="G2409" s="607"/>
      <c r="H2409" s="607"/>
      <c r="I2409" s="104"/>
      <c r="J2409" s="130">
        <f>J2404+J2408</f>
        <v>86.540899999999993</v>
      </c>
      <c r="K2409" s="702">
        <f t="shared" si="341"/>
        <v>3.4142545008E-2</v>
      </c>
      <c r="L2409" s="492"/>
      <c r="M2409" s="492"/>
      <c r="N2409" s="496"/>
      <c r="O2409" s="493"/>
      <c r="P2409" s="493"/>
      <c r="Q2409" s="491"/>
    </row>
    <row r="2410" spans="1:17">
      <c r="A2410">
        <v>2408057</v>
      </c>
      <c r="B2410" s="129"/>
      <c r="D2410" s="606" t="s">
        <v>444</v>
      </c>
      <c r="E2410" s="606"/>
      <c r="F2410" s="606"/>
      <c r="G2410" s="606"/>
      <c r="H2410" s="606"/>
      <c r="J2410" s="131">
        <f>J2409/I2398</f>
        <v>64.515838048591377</v>
      </c>
      <c r="K2410" s="702">
        <f t="shared" si="341"/>
        <v>3.4142545008E-2</v>
      </c>
      <c r="L2410" s="492"/>
      <c r="M2410" s="492"/>
      <c r="N2410" s="496"/>
      <c r="O2410" s="493"/>
      <c r="P2410" s="493"/>
      <c r="Q2410" s="491"/>
    </row>
    <row r="2411" spans="1:17">
      <c r="A2411">
        <v>2408057</v>
      </c>
      <c r="B2411" s="129"/>
      <c r="H2411" s="132" t="s">
        <v>445</v>
      </c>
      <c r="J2411" s="133" t="s">
        <v>377</v>
      </c>
      <c r="K2411" s="702">
        <f t="shared" si="341"/>
        <v>3.4142545008E-2</v>
      </c>
      <c r="L2411" s="492"/>
      <c r="M2411" s="492"/>
      <c r="N2411" s="496"/>
      <c r="O2411" s="493"/>
      <c r="P2411" s="493"/>
      <c r="Q2411" s="491"/>
    </row>
    <row r="2412" spans="1:17" ht="15.75" thickBot="1">
      <c r="A2412">
        <v>2408057</v>
      </c>
      <c r="B2412" s="129"/>
      <c r="H2412" s="105" t="s">
        <v>446</v>
      </c>
      <c r="J2412" s="130" t="s">
        <v>377</v>
      </c>
      <c r="K2412" s="702">
        <f t="shared" si="341"/>
        <v>3.4142545008E-2</v>
      </c>
      <c r="L2412" s="492"/>
      <c r="M2412" s="492"/>
      <c r="N2412" s="496"/>
      <c r="O2412" s="493"/>
      <c r="P2412" s="493"/>
      <c r="Q2412" s="491"/>
    </row>
    <row r="2413" spans="1:17" ht="15.75" thickBot="1">
      <c r="A2413">
        <v>2408057</v>
      </c>
      <c r="B2413" s="453" t="s">
        <v>447</v>
      </c>
      <c r="C2413" s="370"/>
      <c r="D2413" s="451" t="s">
        <v>212</v>
      </c>
      <c r="E2413" s="451" t="s">
        <v>436</v>
      </c>
      <c r="F2413" s="370"/>
      <c r="G2413" s="451" t="s">
        <v>448</v>
      </c>
      <c r="H2413" s="608" t="s">
        <v>449</v>
      </c>
      <c r="I2413" s="608"/>
      <c r="J2413" s="609"/>
      <c r="K2413" s="702">
        <f t="shared" si="341"/>
        <v>3.4142545008E-2</v>
      </c>
      <c r="L2413" s="492"/>
      <c r="M2413" s="492"/>
      <c r="N2413" s="496"/>
      <c r="O2413" s="493"/>
      <c r="P2413" s="493"/>
      <c r="Q2413" s="491"/>
    </row>
    <row r="2414" spans="1:17">
      <c r="A2414">
        <v>2408057</v>
      </c>
      <c r="B2414" s="119" t="s">
        <v>980</v>
      </c>
      <c r="C2414" s="120" t="s">
        <v>981</v>
      </c>
      <c r="D2414" s="121">
        <v>1</v>
      </c>
      <c r="E2414" s="128" t="s">
        <v>454</v>
      </c>
      <c r="G2414" s="123">
        <f>VLOOKUP(B2414,MATERIAL!$A$1:$D$1678,4,FALSE)</f>
        <v>32.343800000000002</v>
      </c>
      <c r="J2414" s="124">
        <f>D2414*G2414</f>
        <v>32.343800000000002</v>
      </c>
      <c r="K2414" s="702">
        <f t="shared" si="341"/>
        <v>3.4142545008E-2</v>
      </c>
      <c r="L2414" s="492">
        <f>D2414</f>
        <v>1</v>
      </c>
      <c r="M2414" s="492"/>
      <c r="N2414" s="496" t="str">
        <f>B2414</f>
        <v>M1397</v>
      </c>
      <c r="O2414" s="493">
        <f>G2414</f>
        <v>32.343800000000002</v>
      </c>
      <c r="P2414" s="493"/>
      <c r="Q2414" s="491">
        <f t="shared" ref="Q2414" si="347">ROUND((K2414*((L2414*O2414)+(M2414*P2414))),2)</f>
        <v>1.1000000000000001</v>
      </c>
    </row>
    <row r="2415" spans="1:17" ht="15.75" thickBot="1">
      <c r="A2415">
        <v>2408057</v>
      </c>
      <c r="B2415" s="125"/>
      <c r="C2415" s="104"/>
      <c r="D2415" s="607" t="s">
        <v>459</v>
      </c>
      <c r="E2415" s="607"/>
      <c r="F2415" s="607"/>
      <c r="G2415" s="607"/>
      <c r="H2415" s="607"/>
      <c r="I2415" s="104"/>
      <c r="J2415" s="126">
        <f>J2414</f>
        <v>32.343800000000002</v>
      </c>
      <c r="K2415" s="702">
        <f t="shared" si="341"/>
        <v>3.4142545008E-2</v>
      </c>
      <c r="L2415" s="492"/>
      <c r="M2415" s="492"/>
      <c r="N2415" s="496"/>
      <c r="O2415" s="493"/>
      <c r="P2415" s="493"/>
      <c r="Q2415" s="491"/>
    </row>
    <row r="2416" spans="1:17" ht="15.75" thickBot="1">
      <c r="A2416">
        <v>2408057</v>
      </c>
      <c r="B2416" s="127" t="s">
        <v>460</v>
      </c>
      <c r="C2416" s="104"/>
      <c r="D2416" s="103" t="s">
        <v>212</v>
      </c>
      <c r="E2416" s="103" t="s">
        <v>436</v>
      </c>
      <c r="F2416" s="104"/>
      <c r="G2416" s="103" t="s">
        <v>449</v>
      </c>
      <c r="H2416" s="607" t="s">
        <v>449</v>
      </c>
      <c r="I2416" s="607"/>
      <c r="J2416" s="605"/>
      <c r="K2416" s="702">
        <f t="shared" si="341"/>
        <v>3.4142545008E-2</v>
      </c>
      <c r="L2416" s="492"/>
      <c r="M2416" s="492"/>
      <c r="N2416" s="496"/>
      <c r="O2416" s="493"/>
      <c r="P2416" s="493"/>
      <c r="Q2416" s="491"/>
    </row>
    <row r="2417" spans="1:18" ht="15.75" thickBot="1">
      <c r="A2417">
        <v>2408057</v>
      </c>
      <c r="B2417" s="125"/>
      <c r="C2417" s="104"/>
      <c r="D2417" s="607" t="s">
        <v>461</v>
      </c>
      <c r="E2417" s="607"/>
      <c r="F2417" s="607"/>
      <c r="G2417" s="607"/>
      <c r="H2417" s="607"/>
      <c r="I2417" s="104"/>
      <c r="J2417" s="126"/>
      <c r="K2417" s="702">
        <f t="shared" si="341"/>
        <v>3.4142545008E-2</v>
      </c>
      <c r="L2417" s="492"/>
      <c r="M2417" s="492"/>
      <c r="N2417" s="496"/>
      <c r="O2417" s="493"/>
      <c r="P2417" s="493"/>
      <c r="Q2417" s="491"/>
    </row>
    <row r="2418" spans="1:18" ht="15.75" thickBot="1">
      <c r="A2418">
        <v>2408057</v>
      </c>
      <c r="B2418" s="125"/>
      <c r="C2418" s="104"/>
      <c r="D2418" s="104"/>
      <c r="E2418" s="104"/>
      <c r="F2418" s="104"/>
      <c r="G2418" s="104"/>
      <c r="H2418" s="105" t="s">
        <v>462</v>
      </c>
      <c r="I2418" s="104"/>
      <c r="J2418" s="130">
        <f>J2410+J2415</f>
        <v>96.859638048591378</v>
      </c>
      <c r="K2418" s="702">
        <f t="shared" si="341"/>
        <v>3.4142545008E-2</v>
      </c>
      <c r="L2418" s="492"/>
      <c r="M2418" s="492"/>
      <c r="N2418" s="496"/>
      <c r="O2418" s="493"/>
      <c r="P2418" s="493"/>
      <c r="Q2418" s="491"/>
    </row>
    <row r="2419" spans="1:18" ht="15.75" thickBot="1">
      <c r="A2419">
        <v>2408057</v>
      </c>
      <c r="B2419" s="127" t="s">
        <v>463</v>
      </c>
      <c r="C2419" s="104"/>
      <c r="D2419" s="103" t="s">
        <v>464</v>
      </c>
      <c r="E2419" s="103" t="s">
        <v>212</v>
      </c>
      <c r="F2419" s="103" t="s">
        <v>436</v>
      </c>
      <c r="G2419" s="104"/>
      <c r="H2419" s="103" t="s">
        <v>449</v>
      </c>
      <c r="I2419" s="607" t="s">
        <v>449</v>
      </c>
      <c r="J2419" s="605"/>
      <c r="K2419" s="702">
        <f t="shared" si="341"/>
        <v>3.4142545008E-2</v>
      </c>
      <c r="L2419" s="492"/>
      <c r="M2419" s="492"/>
      <c r="N2419" s="496"/>
      <c r="O2419" s="493"/>
      <c r="P2419" s="493"/>
      <c r="Q2419" s="491"/>
    </row>
    <row r="2420" spans="1:18">
      <c r="A2420">
        <v>2408057</v>
      </c>
      <c r="B2420" s="119" t="s">
        <v>980</v>
      </c>
      <c r="C2420" s="120" t="s">
        <v>982</v>
      </c>
      <c r="D2420" s="128">
        <v>5914655</v>
      </c>
      <c r="E2420" s="121">
        <v>1E-3</v>
      </c>
      <c r="F2420" s="128" t="s">
        <v>466</v>
      </c>
      <c r="H2420" s="235">
        <f>VLOOKUP(D2420,'SICRO 04.25'!$A$1:$D$6492,4,FALSE)</f>
        <v>32.659999999999997</v>
      </c>
      <c r="J2420" s="124">
        <f>E2420*H2420</f>
        <v>3.2659999999999995E-2</v>
      </c>
      <c r="K2420" s="702">
        <f t="shared" si="341"/>
        <v>3.4142545008E-2</v>
      </c>
      <c r="L2420" s="492">
        <f>E2420</f>
        <v>1E-3</v>
      </c>
      <c r="M2420" s="492"/>
      <c r="N2420" s="496" t="str">
        <f>B2420</f>
        <v>M1397</v>
      </c>
      <c r="O2420" s="493">
        <f>H2420</f>
        <v>32.659999999999997</v>
      </c>
      <c r="P2420" s="493"/>
      <c r="Q2420" s="491">
        <f t="shared" ref="Q2420" si="348">ROUND((K2420*((L2420*O2420)+(M2420*P2420))),2)</f>
        <v>0</v>
      </c>
    </row>
    <row r="2421" spans="1:18" ht="15.75" thickBot="1">
      <c r="A2421">
        <v>2408057</v>
      </c>
      <c r="B2421" s="125"/>
      <c r="C2421" s="104"/>
      <c r="D2421" s="607" t="s">
        <v>468</v>
      </c>
      <c r="E2421" s="607"/>
      <c r="F2421" s="607"/>
      <c r="G2421" s="607"/>
      <c r="H2421" s="607"/>
      <c r="I2421" s="104"/>
      <c r="J2421" s="130">
        <f>J2420</f>
        <v>3.2659999999999995E-2</v>
      </c>
      <c r="K2421" s="702">
        <f t="shared" si="341"/>
        <v>3.4142545008E-2</v>
      </c>
      <c r="L2421" s="492"/>
      <c r="M2421" s="492"/>
      <c r="N2421" s="496"/>
      <c r="O2421" s="493"/>
      <c r="P2421" s="493"/>
      <c r="Q2421" s="491"/>
    </row>
    <row r="2422" spans="1:18" ht="15.75" thickBot="1">
      <c r="A2422">
        <v>2408057</v>
      </c>
      <c r="B2422" s="602" t="s">
        <v>469</v>
      </c>
      <c r="C2422" s="603"/>
      <c r="D2422" s="604" t="s">
        <v>212</v>
      </c>
      <c r="E2422" s="604" t="s">
        <v>436</v>
      </c>
      <c r="F2422" s="604" t="s">
        <v>470</v>
      </c>
      <c r="G2422" s="604"/>
      <c r="H2422" s="604"/>
      <c r="J2422" s="605" t="s">
        <v>449</v>
      </c>
      <c r="K2422" s="702">
        <f t="shared" si="341"/>
        <v>3.4142545008E-2</v>
      </c>
      <c r="L2422" s="492"/>
      <c r="M2422" s="492"/>
      <c r="N2422" s="496"/>
      <c r="O2422" s="493"/>
      <c r="P2422" s="493"/>
      <c r="Q2422" s="491"/>
    </row>
    <row r="2423" spans="1:18" ht="15.75" thickBot="1">
      <c r="A2423">
        <v>2408057</v>
      </c>
      <c r="B2423" s="602"/>
      <c r="C2423" s="603"/>
      <c r="D2423" s="604"/>
      <c r="E2423" s="604"/>
      <c r="F2423" s="103" t="s">
        <v>471</v>
      </c>
      <c r="G2423" s="103" t="s">
        <v>472</v>
      </c>
      <c r="H2423" s="103" t="s">
        <v>473</v>
      </c>
      <c r="I2423" s="104"/>
      <c r="J2423" s="605"/>
      <c r="K2423" s="702">
        <f t="shared" si="341"/>
        <v>3.4142545008E-2</v>
      </c>
      <c r="L2423" s="492"/>
      <c r="M2423" s="492"/>
      <c r="N2423" s="496"/>
      <c r="O2423" s="493"/>
      <c r="P2423" s="493"/>
      <c r="Q2423" s="491"/>
    </row>
    <row r="2424" spans="1:18">
      <c r="A2424">
        <v>2408057</v>
      </c>
      <c r="B2424" s="119" t="s">
        <v>980</v>
      </c>
      <c r="C2424" s="120" t="s">
        <v>982</v>
      </c>
      <c r="D2424" s="121">
        <v>1E-3</v>
      </c>
      <c r="E2424" s="128" t="s">
        <v>228</v>
      </c>
      <c r="F2424" s="128" t="s">
        <v>477</v>
      </c>
      <c r="G2424" s="128" t="s">
        <v>478</v>
      </c>
      <c r="H2424" s="128" t="s">
        <v>479</v>
      </c>
      <c r="J2424" s="111"/>
      <c r="K2424" s="702">
        <f t="shared" si="341"/>
        <v>3.4142545008E-2</v>
      </c>
      <c r="L2424" s="492"/>
      <c r="M2424" s="492"/>
      <c r="N2424" s="496"/>
      <c r="O2424" s="493"/>
      <c r="P2424" s="493"/>
      <c r="Q2424" s="491"/>
    </row>
    <row r="2425" spans="1:18">
      <c r="A2425">
        <v>2408057</v>
      </c>
      <c r="B2425" s="129"/>
      <c r="D2425" s="606" t="s">
        <v>480</v>
      </c>
      <c r="E2425" s="606"/>
      <c r="F2425" s="606"/>
      <c r="G2425" s="606"/>
      <c r="H2425" s="606"/>
      <c r="J2425" s="111"/>
      <c r="K2425" s="702">
        <f t="shared" si="341"/>
        <v>3.4142545008E-2</v>
      </c>
      <c r="L2425" s="492"/>
      <c r="M2425" s="492"/>
      <c r="N2425" s="496"/>
      <c r="O2425" s="493"/>
      <c r="P2425" s="493"/>
      <c r="Q2425" s="491"/>
    </row>
    <row r="2426" spans="1:18" ht="15.75" thickBot="1">
      <c r="A2426">
        <v>2408057</v>
      </c>
      <c r="B2426" s="125"/>
      <c r="C2426" s="104"/>
      <c r="D2426" s="104"/>
      <c r="E2426" s="104"/>
      <c r="F2426" s="607" t="s">
        <v>481</v>
      </c>
      <c r="G2426" s="607"/>
      <c r="H2426" s="607"/>
      <c r="I2426" s="104"/>
      <c r="J2426" s="134">
        <f>J2418+J2421</f>
        <v>96.892298048591385</v>
      </c>
      <c r="R2426" s="445">
        <f>ROUND((SUM(Q2402:Q2422)/K2402),2)</f>
        <v>96.65</v>
      </c>
    </row>
    <row r="2427" spans="1:18" ht="15.75" thickBot="1">
      <c r="A2427" s="157"/>
      <c r="B2427" s="157"/>
      <c r="C2427" s="157"/>
      <c r="D2427" s="157"/>
      <c r="E2427" s="157"/>
      <c r="F2427" s="157"/>
      <c r="G2427" s="157"/>
      <c r="H2427" s="157"/>
      <c r="I2427" s="157"/>
      <c r="J2427" s="157"/>
      <c r="R2427" s="101">
        <f>R2426*K2402</f>
        <v>3.2998769750232002</v>
      </c>
    </row>
    <row r="2428" spans="1:18" ht="23.25" thickBot="1">
      <c r="B2428" s="106" t="s">
        <v>395</v>
      </c>
      <c r="C2428" s="107"/>
      <c r="D2428" s="107"/>
      <c r="E2428" s="107"/>
      <c r="F2428" s="107"/>
      <c r="G2428" s="107"/>
      <c r="H2428" s="107"/>
      <c r="I2428" s="107"/>
      <c r="J2428" s="108" t="s">
        <v>396</v>
      </c>
    </row>
    <row r="2429" spans="1:18" ht="18.75" thickTop="1">
      <c r="B2429" s="109" t="s">
        <v>397</v>
      </c>
      <c r="E2429" s="110" t="s">
        <v>398</v>
      </c>
      <c r="J2429" s="111"/>
    </row>
    <row r="2430" spans="1:18" ht="15.75">
      <c r="B2430" s="112" t="s">
        <v>400</v>
      </c>
      <c r="E2430" s="452" t="s">
        <v>914</v>
      </c>
      <c r="H2430" s="113" t="s">
        <v>401</v>
      </c>
      <c r="I2430" s="139">
        <v>1535.5</v>
      </c>
      <c r="J2430" s="115" t="s">
        <v>1032</v>
      </c>
    </row>
    <row r="2431" spans="1:18" ht="16.5" thickBot="1">
      <c r="B2431" s="116" t="s">
        <v>1034</v>
      </c>
      <c r="C2431" s="610" t="s">
        <v>1031</v>
      </c>
      <c r="D2431" s="610"/>
      <c r="E2431" s="610"/>
      <c r="F2431" s="610"/>
      <c r="G2431" s="610"/>
      <c r="H2431" s="610"/>
      <c r="I2431" s="611" t="s">
        <v>404</v>
      </c>
      <c r="J2431" s="612"/>
    </row>
    <row r="2432" spans="1:18" ht="15.75" thickBot="1">
      <c r="B2432" s="602" t="s">
        <v>405</v>
      </c>
      <c r="C2432" s="603"/>
      <c r="D2432" s="604" t="s">
        <v>212</v>
      </c>
      <c r="E2432" s="604" t="s">
        <v>406</v>
      </c>
      <c r="F2432" s="604"/>
      <c r="G2432" s="604" t="s">
        <v>407</v>
      </c>
      <c r="H2432" s="604"/>
      <c r="J2432" s="117" t="s">
        <v>408</v>
      </c>
      <c r="K2432" s="590" t="s">
        <v>276</v>
      </c>
      <c r="L2432" s="590"/>
      <c r="M2432" s="591"/>
      <c r="N2432" s="592" t="s">
        <v>409</v>
      </c>
      <c r="O2432" s="594" t="s">
        <v>410</v>
      </c>
      <c r="P2432" s="595"/>
      <c r="Q2432" s="598" t="s">
        <v>411</v>
      </c>
    </row>
    <row r="2433" spans="2:17" ht="15.75" thickBot="1">
      <c r="B2433" s="602"/>
      <c r="C2433" s="603"/>
      <c r="D2433" s="604"/>
      <c r="E2433" s="103" t="s">
        <v>412</v>
      </c>
      <c r="F2433" s="103" t="s">
        <v>413</v>
      </c>
      <c r="G2433" s="103" t="s">
        <v>414</v>
      </c>
      <c r="H2433" s="103" t="s">
        <v>415</v>
      </c>
      <c r="I2433" s="104"/>
      <c r="J2433" s="118" t="s">
        <v>416</v>
      </c>
      <c r="K2433" s="417" t="s">
        <v>417</v>
      </c>
      <c r="L2433" s="600" t="s">
        <v>418</v>
      </c>
      <c r="M2433" s="601"/>
      <c r="N2433" s="593"/>
      <c r="O2433" s="596"/>
      <c r="P2433" s="597"/>
      <c r="Q2433" s="599"/>
    </row>
    <row r="2434" spans="2:17">
      <c r="B2434" s="119" t="s">
        <v>916</v>
      </c>
      <c r="C2434" s="120" t="s">
        <v>917</v>
      </c>
      <c r="D2434" s="121">
        <v>1</v>
      </c>
      <c r="E2434" s="122">
        <v>1</v>
      </c>
      <c r="F2434" s="122">
        <v>0</v>
      </c>
      <c r="G2434" s="123">
        <f>VLOOKUP(B2434,'EQ - COM DES.'!$A$1:$K$538,10,FALSE)</f>
        <v>0.51700000000000002</v>
      </c>
      <c r="H2434" s="123">
        <f>VLOOKUP(B2434,'EQ - COM DES.'!$A$1:$K$538,11,FALSE)</f>
        <v>0.2853</v>
      </c>
      <c r="J2434" s="124">
        <f t="shared" ref="J2434" si="349">(D2434*E2434*G2434)+(D2434*F2434*H2434)</f>
        <v>0.51700000000000002</v>
      </c>
      <c r="K2434" s="702">
        <f>$K$2383*$D$2383</f>
        <v>36.689337148464006</v>
      </c>
      <c r="L2434" s="492">
        <f>(D2434*E2434)</f>
        <v>1</v>
      </c>
      <c r="M2434" s="492">
        <f>(D2434*F2434)</f>
        <v>0</v>
      </c>
      <c r="N2434" s="496" t="str">
        <f>B2434</f>
        <v>E9662</v>
      </c>
      <c r="O2434" s="493">
        <f>(G2434/$I$2430)</f>
        <v>3.3669814392705958E-4</v>
      </c>
      <c r="P2434" s="493">
        <f>(H2434/$I$2430)</f>
        <v>1.8580267014001953E-4</v>
      </c>
      <c r="Q2434" s="491">
        <f t="shared" ref="Q2434" si="350">ROUND((K2434*((L2434*O2434)+(M2434*P2434))),2)</f>
        <v>0.01</v>
      </c>
    </row>
    <row r="2435" spans="2:17" ht="15.75" thickBot="1">
      <c r="B2435" s="125"/>
      <c r="C2435" s="104"/>
      <c r="D2435" s="104"/>
      <c r="E2435" s="104"/>
      <c r="F2435" s="104"/>
      <c r="G2435" s="104"/>
      <c r="H2435" s="105" t="s">
        <v>433</v>
      </c>
      <c r="I2435" s="104"/>
      <c r="J2435" s="126">
        <f>J2434</f>
        <v>0.51700000000000002</v>
      </c>
      <c r="K2435" s="702">
        <f t="shared" ref="K2435:K2454" si="351">$K$2383*$D$2383</f>
        <v>36.689337148464006</v>
      </c>
      <c r="L2435" s="492"/>
      <c r="M2435" s="492"/>
      <c r="N2435" s="496"/>
      <c r="O2435" s="493"/>
      <c r="P2435" s="493"/>
      <c r="Q2435" s="491"/>
    </row>
    <row r="2436" spans="2:17" ht="15.75" thickBot="1">
      <c r="B2436" s="127" t="s">
        <v>435</v>
      </c>
      <c r="C2436" s="104"/>
      <c r="D2436" s="103" t="s">
        <v>212</v>
      </c>
      <c r="E2436" s="103" t="s">
        <v>436</v>
      </c>
      <c r="F2436" s="104"/>
      <c r="G2436" s="103" t="s">
        <v>407</v>
      </c>
      <c r="H2436" s="607" t="s">
        <v>437</v>
      </c>
      <c r="I2436" s="607"/>
      <c r="J2436" s="605"/>
      <c r="K2436" s="702">
        <f t="shared" si="351"/>
        <v>36.689337148464006</v>
      </c>
      <c r="L2436" s="492"/>
      <c r="M2436" s="492"/>
      <c r="N2436" s="496"/>
      <c r="O2436" s="493"/>
      <c r="P2436" s="493"/>
      <c r="Q2436" s="491"/>
    </row>
    <row r="2437" spans="2:17">
      <c r="B2437" s="119" t="s">
        <v>918</v>
      </c>
      <c r="C2437" s="120" t="s">
        <v>919</v>
      </c>
      <c r="D2437" s="121">
        <v>1</v>
      </c>
      <c r="E2437" s="128" t="s">
        <v>222</v>
      </c>
      <c r="G2437" s="123">
        <f>VLOOKUP(B2437,'MO - COM DES.'!$A$1:$G$106,6,FALSE)</f>
        <v>36.6751</v>
      </c>
      <c r="J2437" s="124">
        <f t="shared" ref="J2437" si="352">D2437*G2437</f>
        <v>36.6751</v>
      </c>
      <c r="K2437" s="702">
        <f t="shared" si="351"/>
        <v>36.689337148464006</v>
      </c>
      <c r="L2437" s="492">
        <f t="shared" ref="L2437" si="353">D2437</f>
        <v>1</v>
      </c>
      <c r="M2437" s="492"/>
      <c r="N2437" s="496" t="str">
        <f t="shared" ref="N2437" si="354">B2437</f>
        <v>P9825</v>
      </c>
      <c r="O2437" s="493">
        <f t="shared" ref="O2437:P2437" si="355">(G2437/$I$2430)</f>
        <v>2.3884793226961902E-2</v>
      </c>
      <c r="P2437" s="493">
        <f t="shared" si="355"/>
        <v>0</v>
      </c>
      <c r="Q2437" s="491">
        <f t="shared" ref="Q2437" si="356">ROUND((K2437*((L2437*O2437)+(M2437*P2437))),2)</f>
        <v>0.88</v>
      </c>
    </row>
    <row r="2438" spans="2:17">
      <c r="B2438" s="129"/>
      <c r="D2438" s="606" t="s">
        <v>440</v>
      </c>
      <c r="E2438" s="606"/>
      <c r="F2438" s="606"/>
      <c r="G2438" s="606"/>
      <c r="H2438" s="606"/>
      <c r="J2438" s="124">
        <f>J2437</f>
        <v>36.6751</v>
      </c>
      <c r="K2438" s="702">
        <f t="shared" si="351"/>
        <v>36.689337148464006</v>
      </c>
      <c r="L2438" s="492"/>
      <c r="M2438" s="492"/>
      <c r="N2438" s="496"/>
      <c r="O2438" s="493"/>
      <c r="P2438" s="493"/>
      <c r="Q2438" s="491"/>
    </row>
    <row r="2439" spans="2:17" ht="15.75" thickBot="1">
      <c r="B2439" s="125"/>
      <c r="C2439" s="104"/>
      <c r="D2439" s="607" t="s">
        <v>442</v>
      </c>
      <c r="E2439" s="607"/>
      <c r="F2439" s="607"/>
      <c r="G2439" s="607"/>
      <c r="H2439" s="607"/>
      <c r="I2439" s="104"/>
      <c r="J2439" s="130">
        <f>J2435+J2438</f>
        <v>37.192100000000003</v>
      </c>
      <c r="K2439" s="702">
        <f t="shared" si="351"/>
        <v>36.689337148464006</v>
      </c>
      <c r="L2439" s="492"/>
      <c r="M2439" s="492"/>
      <c r="N2439" s="496"/>
      <c r="O2439" s="493"/>
      <c r="P2439" s="493"/>
      <c r="Q2439" s="491"/>
    </row>
    <row r="2440" spans="2:17">
      <c r="B2440" s="129"/>
      <c r="D2440" s="606" t="s">
        <v>444</v>
      </c>
      <c r="E2440" s="606"/>
      <c r="F2440" s="606"/>
      <c r="G2440" s="606"/>
      <c r="H2440" s="606"/>
      <c r="J2440" s="131">
        <f>J2439/I2430</f>
        <v>2.4221491370888963E-2</v>
      </c>
      <c r="K2440" s="702">
        <f t="shared" si="351"/>
        <v>36.689337148464006</v>
      </c>
      <c r="L2440" s="492"/>
      <c r="M2440" s="492"/>
      <c r="N2440" s="496"/>
      <c r="O2440" s="493"/>
      <c r="P2440" s="493"/>
      <c r="Q2440" s="491"/>
    </row>
    <row r="2441" spans="2:17">
      <c r="B2441" s="129"/>
      <c r="H2441" s="132" t="s">
        <v>445</v>
      </c>
      <c r="J2441" s="133" t="s">
        <v>377</v>
      </c>
      <c r="K2441" s="702">
        <f t="shared" si="351"/>
        <v>36.689337148464006</v>
      </c>
      <c r="L2441" s="492"/>
      <c r="M2441" s="492"/>
      <c r="N2441" s="496"/>
      <c r="O2441" s="493"/>
      <c r="P2441" s="493"/>
      <c r="Q2441" s="491"/>
    </row>
    <row r="2442" spans="2:17" ht="15.75" thickBot="1">
      <c r="B2442" s="129"/>
      <c r="H2442" s="105" t="s">
        <v>446</v>
      </c>
      <c r="J2442" s="130" t="s">
        <v>377</v>
      </c>
      <c r="K2442" s="702">
        <f t="shared" si="351"/>
        <v>36.689337148464006</v>
      </c>
      <c r="L2442" s="492"/>
      <c r="M2442" s="492"/>
      <c r="N2442" s="496"/>
      <c r="O2442" s="493"/>
      <c r="P2442" s="493"/>
      <c r="Q2442" s="491"/>
    </row>
    <row r="2443" spans="2:17" ht="15.75" thickBot="1">
      <c r="B2443" s="453" t="s">
        <v>447</v>
      </c>
      <c r="C2443" s="370"/>
      <c r="D2443" s="451" t="s">
        <v>212</v>
      </c>
      <c r="E2443" s="451" t="s">
        <v>436</v>
      </c>
      <c r="F2443" s="370"/>
      <c r="G2443" s="451" t="s">
        <v>448</v>
      </c>
      <c r="H2443" s="608" t="s">
        <v>449</v>
      </c>
      <c r="I2443" s="608"/>
      <c r="J2443" s="609"/>
      <c r="K2443" s="702">
        <f t="shared" si="351"/>
        <v>36.689337148464006</v>
      </c>
      <c r="L2443" s="492"/>
      <c r="M2443" s="492"/>
      <c r="N2443" s="496"/>
      <c r="O2443" s="493"/>
      <c r="P2443" s="493"/>
      <c r="Q2443" s="491"/>
    </row>
    <row r="2444" spans="2:17">
      <c r="B2444" s="119" t="s">
        <v>920</v>
      </c>
      <c r="C2444" s="120" t="s">
        <v>921</v>
      </c>
      <c r="D2444" s="121">
        <v>2.1000000000000001E-4</v>
      </c>
      <c r="E2444" s="128" t="s">
        <v>454</v>
      </c>
      <c r="G2444" s="123">
        <f>VLOOKUP(B2444,MATERIAL!$A$1:$D$1678,4,FALSE)</f>
        <v>81.624300000000005</v>
      </c>
      <c r="J2444" s="124">
        <f t="shared" ref="J2444:J2445" si="357">D2444*G2444</f>
        <v>1.7141103000000001E-2</v>
      </c>
      <c r="K2444" s="702">
        <f t="shared" si="351"/>
        <v>36.689337148464006</v>
      </c>
      <c r="L2444" s="492">
        <f t="shared" ref="L2444:L2445" si="358">D2444</f>
        <v>2.1000000000000001E-4</v>
      </c>
      <c r="M2444" s="492"/>
      <c r="N2444" s="496" t="str">
        <f t="shared" ref="N2444:N2445" si="359">B2444</f>
        <v>M1796</v>
      </c>
      <c r="O2444" s="493">
        <f t="shared" ref="O2444:O2445" si="360">G2444</f>
        <v>81.624300000000005</v>
      </c>
      <c r="P2444" s="493"/>
      <c r="Q2444" s="491">
        <f t="shared" ref="Q2444:Q2445" si="361">ROUND((K2444*((L2444*O2444)+(M2444*P2444))),2)</f>
        <v>0.63</v>
      </c>
    </row>
    <row r="2445" spans="2:17">
      <c r="B2445" s="119" t="s">
        <v>922</v>
      </c>
      <c r="C2445" s="120" t="s">
        <v>923</v>
      </c>
      <c r="D2445" s="121">
        <v>9.6000000000000002E-4</v>
      </c>
      <c r="E2445" s="128" t="s">
        <v>351</v>
      </c>
      <c r="G2445" s="123">
        <f>VLOOKUP(B2445,MATERIAL!$A$1:$D$1678,4,FALSE)</f>
        <v>13.837300000000001</v>
      </c>
      <c r="J2445" s="124">
        <f t="shared" si="357"/>
        <v>1.3283808000000001E-2</v>
      </c>
      <c r="K2445" s="702">
        <f t="shared" si="351"/>
        <v>36.689337148464006</v>
      </c>
      <c r="L2445" s="492">
        <f t="shared" si="358"/>
        <v>9.6000000000000002E-4</v>
      </c>
      <c r="M2445" s="492"/>
      <c r="N2445" s="496" t="str">
        <f t="shared" si="359"/>
        <v>M1795</v>
      </c>
      <c r="O2445" s="493">
        <f t="shared" si="360"/>
        <v>13.837300000000001</v>
      </c>
      <c r="P2445" s="493"/>
      <c r="Q2445" s="491">
        <f t="shared" si="361"/>
        <v>0.49</v>
      </c>
    </row>
    <row r="2446" spans="2:17" ht="15.75" thickBot="1">
      <c r="B2446" s="125"/>
      <c r="C2446" s="104"/>
      <c r="D2446" s="607" t="s">
        <v>459</v>
      </c>
      <c r="E2446" s="607"/>
      <c r="F2446" s="607"/>
      <c r="G2446" s="607"/>
      <c r="H2446" s="607"/>
      <c r="I2446" s="104"/>
      <c r="J2446" s="126">
        <f>SUM(J2444:J2445)</f>
        <v>3.0424911000000002E-2</v>
      </c>
      <c r="K2446" s="702">
        <f t="shared" si="351"/>
        <v>36.689337148464006</v>
      </c>
      <c r="L2446" s="492"/>
      <c r="M2446" s="492"/>
      <c r="N2446" s="496"/>
      <c r="O2446" s="493"/>
      <c r="P2446" s="493"/>
      <c r="Q2446" s="491"/>
    </row>
    <row r="2447" spans="2:17" ht="15.75" thickBot="1">
      <c r="B2447" s="127" t="s">
        <v>460</v>
      </c>
      <c r="C2447" s="104"/>
      <c r="D2447" s="103" t="s">
        <v>212</v>
      </c>
      <c r="E2447" s="103" t="s">
        <v>436</v>
      </c>
      <c r="F2447" s="104"/>
      <c r="G2447" s="103" t="s">
        <v>449</v>
      </c>
      <c r="H2447" s="607" t="s">
        <v>449</v>
      </c>
      <c r="I2447" s="607"/>
      <c r="J2447" s="605"/>
      <c r="K2447" s="702">
        <f t="shared" si="351"/>
        <v>36.689337148464006</v>
      </c>
      <c r="L2447" s="492"/>
      <c r="M2447" s="492"/>
      <c r="N2447" s="496"/>
      <c r="O2447" s="493"/>
      <c r="P2447" s="493"/>
      <c r="Q2447" s="491"/>
    </row>
    <row r="2448" spans="2:17" ht="15.75" thickBot="1">
      <c r="B2448" s="125"/>
      <c r="C2448" s="104"/>
      <c r="D2448" s="607" t="s">
        <v>461</v>
      </c>
      <c r="E2448" s="607"/>
      <c r="F2448" s="607"/>
      <c r="G2448" s="607"/>
      <c r="H2448" s="607"/>
      <c r="I2448" s="104"/>
      <c r="J2448" s="126"/>
      <c r="K2448" s="702">
        <f t="shared" si="351"/>
        <v>36.689337148464006</v>
      </c>
      <c r="L2448" s="492"/>
      <c r="M2448" s="492"/>
      <c r="N2448" s="496"/>
      <c r="O2448" s="493"/>
      <c r="P2448" s="493"/>
      <c r="Q2448" s="491"/>
    </row>
    <row r="2449" spans="1:18" ht="15.75" thickBot="1">
      <c r="B2449" s="125"/>
      <c r="C2449" s="104"/>
      <c r="D2449" s="104"/>
      <c r="E2449" s="104"/>
      <c r="F2449" s="104"/>
      <c r="G2449" s="104"/>
      <c r="H2449" s="105" t="s">
        <v>462</v>
      </c>
      <c r="I2449" s="104"/>
      <c r="J2449" s="130">
        <f>J2440+J2446</f>
        <v>5.4646402370888969E-2</v>
      </c>
      <c r="K2449" s="702">
        <f t="shared" si="351"/>
        <v>36.689337148464006</v>
      </c>
      <c r="L2449" s="492"/>
      <c r="M2449" s="492"/>
      <c r="N2449" s="496"/>
      <c r="O2449" s="493"/>
      <c r="P2449" s="493"/>
      <c r="Q2449" s="491"/>
    </row>
    <row r="2450" spans="1:18" ht="15.75" thickBot="1">
      <c r="B2450" s="127" t="s">
        <v>463</v>
      </c>
      <c r="C2450" s="104"/>
      <c r="D2450" s="103" t="s">
        <v>464</v>
      </c>
      <c r="E2450" s="103" t="s">
        <v>212</v>
      </c>
      <c r="F2450" s="103" t="s">
        <v>436</v>
      </c>
      <c r="G2450" s="104"/>
      <c r="H2450" s="103" t="s">
        <v>449</v>
      </c>
      <c r="I2450" s="607" t="s">
        <v>449</v>
      </c>
      <c r="J2450" s="605"/>
      <c r="K2450" s="702">
        <f t="shared" si="351"/>
        <v>36.689337148464006</v>
      </c>
      <c r="L2450" s="492"/>
      <c r="M2450" s="492"/>
      <c r="N2450" s="496"/>
      <c r="O2450" s="493"/>
      <c r="P2450" s="493"/>
      <c r="Q2450" s="491"/>
    </row>
    <row r="2451" spans="1:18" ht="15.75" thickBot="1">
      <c r="B2451" s="125"/>
      <c r="C2451" s="104"/>
      <c r="D2451" s="607" t="s">
        <v>468</v>
      </c>
      <c r="E2451" s="607"/>
      <c r="F2451" s="607"/>
      <c r="G2451" s="607"/>
      <c r="H2451" s="607"/>
      <c r="I2451" s="104"/>
      <c r="J2451" s="130"/>
      <c r="K2451" s="702">
        <f t="shared" si="351"/>
        <v>36.689337148464006</v>
      </c>
      <c r="L2451" s="492"/>
      <c r="M2451" s="492"/>
      <c r="N2451" s="496"/>
      <c r="O2451" s="493"/>
      <c r="P2451" s="493"/>
      <c r="Q2451" s="491"/>
    </row>
    <row r="2452" spans="1:18" ht="15.75" thickBot="1">
      <c r="B2452" s="602" t="s">
        <v>469</v>
      </c>
      <c r="C2452" s="603"/>
      <c r="D2452" s="604" t="s">
        <v>212</v>
      </c>
      <c r="E2452" s="604" t="s">
        <v>436</v>
      </c>
      <c r="F2452" s="604" t="s">
        <v>470</v>
      </c>
      <c r="G2452" s="604"/>
      <c r="H2452" s="604"/>
      <c r="J2452" s="605" t="s">
        <v>449</v>
      </c>
      <c r="K2452" s="702">
        <f t="shared" si="351"/>
        <v>36.689337148464006</v>
      </c>
      <c r="L2452" s="492"/>
      <c r="M2452" s="492"/>
      <c r="N2452" s="496"/>
      <c r="O2452" s="493"/>
      <c r="P2452" s="493"/>
      <c r="Q2452" s="491"/>
    </row>
    <row r="2453" spans="1:18" ht="15.75" thickBot="1">
      <c r="B2453" s="602"/>
      <c r="C2453" s="603"/>
      <c r="D2453" s="604"/>
      <c r="E2453" s="604"/>
      <c r="F2453" s="103" t="s">
        <v>471</v>
      </c>
      <c r="G2453" s="103" t="s">
        <v>472</v>
      </c>
      <c r="H2453" s="103" t="s">
        <v>473</v>
      </c>
      <c r="I2453" s="104"/>
      <c r="J2453" s="605"/>
      <c r="K2453" s="702">
        <f t="shared" si="351"/>
        <v>36.689337148464006</v>
      </c>
      <c r="L2453" s="492"/>
      <c r="M2453" s="492"/>
      <c r="N2453" s="496"/>
      <c r="O2453" s="493"/>
      <c r="P2453" s="493"/>
      <c r="Q2453" s="491"/>
    </row>
    <row r="2454" spans="1:18">
      <c r="B2454" s="129"/>
      <c r="D2454" s="606" t="s">
        <v>480</v>
      </c>
      <c r="E2454" s="606"/>
      <c r="F2454" s="606"/>
      <c r="G2454" s="606"/>
      <c r="H2454" s="606"/>
      <c r="J2454" s="111"/>
      <c r="K2454" s="702">
        <f t="shared" si="351"/>
        <v>36.689337148464006</v>
      </c>
      <c r="L2454" s="492"/>
      <c r="M2454" s="492"/>
      <c r="N2454" s="496"/>
      <c r="O2454" s="493"/>
      <c r="P2454" s="493"/>
      <c r="Q2454" s="491"/>
    </row>
    <row r="2455" spans="1:18" ht="15.75" thickBot="1">
      <c r="B2455" s="125"/>
      <c r="C2455" s="104"/>
      <c r="D2455" s="104"/>
      <c r="E2455" s="104"/>
      <c r="F2455" s="607" t="s">
        <v>481</v>
      </c>
      <c r="G2455" s="607"/>
      <c r="H2455" s="607"/>
      <c r="I2455" s="104"/>
      <c r="J2455" s="134">
        <f>ROUND(J2449,2)</f>
        <v>0.05</v>
      </c>
      <c r="R2455" s="445">
        <f>ROUND((SUM(Q2434:Q2454)/K2434),2)</f>
        <v>0.05</v>
      </c>
    </row>
    <row r="2456" spans="1:18" ht="15.75" thickBot="1">
      <c r="A2456" s="157"/>
      <c r="B2456" s="157"/>
      <c r="C2456" s="157"/>
      <c r="D2456" s="157"/>
      <c r="E2456" s="157"/>
      <c r="F2456" s="157"/>
      <c r="G2456" s="157"/>
      <c r="H2456" s="157"/>
      <c r="I2456" s="157"/>
      <c r="J2456" s="157"/>
      <c r="R2456" s="101">
        <f>R2455*K2434</f>
        <v>1.8344668574232004</v>
      </c>
    </row>
    <row r="2457" spans="1:18" ht="23.25" thickBot="1">
      <c r="B2457" s="106" t="s">
        <v>395</v>
      </c>
      <c r="C2457" s="107"/>
      <c r="D2457" s="107"/>
      <c r="E2457" s="107"/>
      <c r="F2457" s="107"/>
      <c r="G2457" s="107"/>
      <c r="H2457" s="107"/>
      <c r="I2457" s="107"/>
      <c r="J2457" s="108" t="s">
        <v>396</v>
      </c>
    </row>
    <row r="2458" spans="1:18" ht="18.75" thickTop="1">
      <c r="B2458" s="109" t="s">
        <v>397</v>
      </c>
      <c r="E2458" s="110" t="s">
        <v>398</v>
      </c>
      <c r="H2458" s="455" t="s">
        <v>983</v>
      </c>
      <c r="I2458" s="456">
        <v>3.5049999999999998E-2</v>
      </c>
      <c r="J2458" s="111"/>
    </row>
    <row r="2459" spans="1:18" ht="15.75">
      <c r="B2459" s="112" t="s">
        <v>400</v>
      </c>
      <c r="E2459" s="452" t="s">
        <v>914</v>
      </c>
      <c r="H2459" s="113" t="s">
        <v>401</v>
      </c>
      <c r="I2459" s="114">
        <v>0.5</v>
      </c>
      <c r="J2459" s="115" t="s">
        <v>351</v>
      </c>
    </row>
    <row r="2460" spans="1:18" ht="16.5" thickBot="1">
      <c r="B2460" s="116" t="s">
        <v>1035</v>
      </c>
      <c r="C2460" s="610" t="s">
        <v>783</v>
      </c>
      <c r="D2460" s="610"/>
      <c r="E2460" s="610"/>
      <c r="F2460" s="610"/>
      <c r="G2460" s="610"/>
      <c r="H2460" s="610"/>
      <c r="I2460" s="611" t="s">
        <v>404</v>
      </c>
      <c r="J2460" s="612"/>
    </row>
    <row r="2461" spans="1:18" ht="15.75" thickBot="1">
      <c r="B2461" s="602" t="s">
        <v>405</v>
      </c>
      <c r="C2461" s="603"/>
      <c r="D2461" s="604" t="s">
        <v>212</v>
      </c>
      <c r="E2461" s="604" t="s">
        <v>406</v>
      </c>
      <c r="F2461" s="604"/>
      <c r="G2461" s="604" t="s">
        <v>407</v>
      </c>
      <c r="H2461" s="604"/>
      <c r="J2461" s="117" t="s">
        <v>408</v>
      </c>
      <c r="K2461" s="590" t="s">
        <v>276</v>
      </c>
      <c r="L2461" s="590"/>
      <c r="M2461" s="591"/>
      <c r="N2461" s="592" t="s">
        <v>409</v>
      </c>
      <c r="O2461" s="594" t="s">
        <v>410</v>
      </c>
      <c r="P2461" s="595"/>
      <c r="Q2461" s="598" t="s">
        <v>411</v>
      </c>
    </row>
    <row r="2462" spans="1:18" ht="15.75" thickBot="1">
      <c r="B2462" s="602"/>
      <c r="C2462" s="603"/>
      <c r="D2462" s="604"/>
      <c r="E2462" s="103" t="s">
        <v>412</v>
      </c>
      <c r="F2462" s="103" t="s">
        <v>413</v>
      </c>
      <c r="G2462" s="103" t="s">
        <v>414</v>
      </c>
      <c r="H2462" s="103" t="s">
        <v>415</v>
      </c>
      <c r="I2462" s="104"/>
      <c r="J2462" s="118" t="s">
        <v>416</v>
      </c>
      <c r="K2462" s="417" t="s">
        <v>417</v>
      </c>
      <c r="L2462" s="600" t="s">
        <v>418</v>
      </c>
      <c r="M2462" s="601"/>
      <c r="N2462" s="593"/>
      <c r="O2462" s="596"/>
      <c r="P2462" s="597"/>
      <c r="Q2462" s="599"/>
    </row>
    <row r="2463" spans="1:18" ht="15.75" thickBot="1">
      <c r="B2463" s="125"/>
      <c r="C2463" s="104"/>
      <c r="D2463" s="104"/>
      <c r="E2463" s="104"/>
      <c r="F2463" s="104"/>
      <c r="G2463" s="104"/>
      <c r="H2463" s="105" t="s">
        <v>433</v>
      </c>
      <c r="I2463" s="104"/>
      <c r="J2463" s="126"/>
      <c r="K2463" s="702">
        <f>$K$2383*$D$2383</f>
        <v>36.689337148464006</v>
      </c>
      <c r="L2463" s="492"/>
      <c r="M2463" s="492"/>
      <c r="N2463" s="496"/>
      <c r="O2463" s="493"/>
      <c r="P2463" s="493"/>
      <c r="Q2463" s="491"/>
    </row>
    <row r="2464" spans="1:18" ht="15.75" thickBot="1">
      <c r="B2464" s="127" t="s">
        <v>435</v>
      </c>
      <c r="C2464" s="104"/>
      <c r="D2464" s="103" t="s">
        <v>212</v>
      </c>
      <c r="E2464" s="103" t="s">
        <v>436</v>
      </c>
      <c r="F2464" s="104"/>
      <c r="G2464" s="103" t="s">
        <v>407</v>
      </c>
      <c r="H2464" s="607" t="s">
        <v>437</v>
      </c>
      <c r="I2464" s="607"/>
      <c r="J2464" s="605"/>
      <c r="K2464" s="702">
        <f t="shared" ref="K2464:K2480" si="362">$K$2383*$D$2383</f>
        <v>36.689337148464006</v>
      </c>
      <c r="L2464" s="492"/>
      <c r="M2464" s="492"/>
      <c r="N2464" s="496"/>
      <c r="O2464" s="493"/>
      <c r="P2464" s="493"/>
      <c r="Q2464" s="491"/>
    </row>
    <row r="2465" spans="2:17">
      <c r="B2465" s="119" t="s">
        <v>438</v>
      </c>
      <c r="C2465" s="120" t="s">
        <v>439</v>
      </c>
      <c r="D2465" s="121">
        <v>1</v>
      </c>
      <c r="E2465" s="128" t="s">
        <v>222</v>
      </c>
      <c r="G2465" s="123">
        <f>VLOOKUP(B2465,'MO - COM DES.'!$A$1:$G$106,6,FALSE)</f>
        <v>20.818100000000001</v>
      </c>
      <c r="J2465" s="124">
        <f t="shared" ref="J2465" si="363">D2465*G2465</f>
        <v>20.818100000000001</v>
      </c>
      <c r="K2465" s="702">
        <f t="shared" si="362"/>
        <v>36.689337148464006</v>
      </c>
      <c r="L2465" s="492">
        <f t="shared" ref="L2465" si="364">D2465</f>
        <v>1</v>
      </c>
      <c r="M2465" s="492"/>
      <c r="N2465" s="496" t="str">
        <f t="shared" ref="N2465" si="365">B2465</f>
        <v>P9824</v>
      </c>
      <c r="O2465" s="493">
        <f>G2465/$I$2459</f>
        <v>41.636200000000002</v>
      </c>
      <c r="P2465" s="493"/>
      <c r="Q2465" s="491">
        <f t="shared" ref="Q2465" si="366">ROUND((K2465*((L2465*O2465)+(M2465*P2465))),2)</f>
        <v>1527.6</v>
      </c>
    </row>
    <row r="2466" spans="2:17">
      <c r="B2466" s="129"/>
      <c r="D2466" s="606" t="s">
        <v>440</v>
      </c>
      <c r="E2466" s="606"/>
      <c r="F2466" s="606"/>
      <c r="G2466" s="606"/>
      <c r="H2466" s="606"/>
      <c r="J2466" s="124">
        <f>J2465</f>
        <v>20.818100000000001</v>
      </c>
      <c r="K2466" s="702">
        <f t="shared" si="362"/>
        <v>36.689337148464006</v>
      </c>
      <c r="L2466" s="492"/>
      <c r="M2466" s="492"/>
      <c r="N2466" s="496"/>
      <c r="O2466" s="493"/>
      <c r="P2466" s="493"/>
      <c r="Q2466" s="491"/>
    </row>
    <row r="2467" spans="2:17" ht="15.75" thickBot="1">
      <c r="B2467" s="125"/>
      <c r="C2467" s="104"/>
      <c r="D2467" s="607" t="s">
        <v>442</v>
      </c>
      <c r="E2467" s="607"/>
      <c r="F2467" s="607"/>
      <c r="G2467" s="607"/>
      <c r="H2467" s="607"/>
      <c r="I2467" s="104"/>
      <c r="J2467" s="130">
        <f>J2466</f>
        <v>20.818100000000001</v>
      </c>
      <c r="K2467" s="702">
        <f t="shared" si="362"/>
        <v>36.689337148464006</v>
      </c>
      <c r="L2467" s="492"/>
      <c r="M2467" s="492"/>
      <c r="N2467" s="496"/>
      <c r="O2467" s="493"/>
      <c r="P2467" s="493"/>
      <c r="Q2467" s="491"/>
    </row>
    <row r="2468" spans="2:17">
      <c r="B2468" s="129"/>
      <c r="D2468" s="606" t="s">
        <v>444</v>
      </c>
      <c r="E2468" s="606"/>
      <c r="F2468" s="606"/>
      <c r="G2468" s="606"/>
      <c r="H2468" s="606"/>
      <c r="J2468" s="131">
        <f>J2467/I2459</f>
        <v>41.636200000000002</v>
      </c>
      <c r="K2468" s="702">
        <f t="shared" si="362"/>
        <v>36.689337148464006</v>
      </c>
      <c r="L2468" s="492"/>
      <c r="M2468" s="492"/>
      <c r="N2468" s="496"/>
      <c r="O2468" s="493"/>
      <c r="P2468" s="493"/>
      <c r="Q2468" s="491"/>
    </row>
    <row r="2469" spans="2:17">
      <c r="B2469" s="129"/>
      <c r="H2469" s="132" t="s">
        <v>445</v>
      </c>
      <c r="J2469" s="133">
        <v>1.5575000000000001</v>
      </c>
      <c r="K2469" s="702">
        <f t="shared" si="362"/>
        <v>36.689337148464006</v>
      </c>
      <c r="L2469" s="492"/>
      <c r="M2469" s="492"/>
      <c r="N2469" s="496"/>
      <c r="O2469" s="493"/>
      <c r="P2469" s="493"/>
      <c r="Q2469" s="491"/>
    </row>
    <row r="2470" spans="2:17" ht="15.75" thickBot="1">
      <c r="B2470" s="129"/>
      <c r="H2470" s="105" t="s">
        <v>446</v>
      </c>
      <c r="J2470" s="130" t="s">
        <v>377</v>
      </c>
      <c r="K2470" s="702">
        <f t="shared" si="362"/>
        <v>36.689337148464006</v>
      </c>
      <c r="L2470" s="492"/>
      <c r="M2470" s="492"/>
      <c r="N2470" s="496"/>
      <c r="O2470" s="493"/>
      <c r="P2470" s="493"/>
      <c r="Q2470" s="491"/>
    </row>
    <row r="2471" spans="2:17" ht="15.75" thickBot="1">
      <c r="B2471" s="453" t="s">
        <v>447</v>
      </c>
      <c r="C2471" s="370"/>
      <c r="D2471" s="451" t="s">
        <v>212</v>
      </c>
      <c r="E2471" s="451" t="s">
        <v>436</v>
      </c>
      <c r="F2471" s="370"/>
      <c r="G2471" s="451" t="s">
        <v>448</v>
      </c>
      <c r="H2471" s="608" t="s">
        <v>449</v>
      </c>
      <c r="I2471" s="608"/>
      <c r="J2471" s="609"/>
      <c r="K2471" s="702">
        <f t="shared" si="362"/>
        <v>36.689337148464006</v>
      </c>
      <c r="L2471" s="492"/>
      <c r="M2471" s="492"/>
      <c r="N2471" s="496"/>
      <c r="O2471" s="493"/>
      <c r="P2471" s="493"/>
      <c r="Q2471" s="491"/>
    </row>
    <row r="2472" spans="2:17" ht="15.75" thickBot="1">
      <c r="B2472" s="125"/>
      <c r="C2472" s="104"/>
      <c r="D2472" s="607" t="s">
        <v>459</v>
      </c>
      <c r="E2472" s="607"/>
      <c r="F2472" s="607"/>
      <c r="G2472" s="607"/>
      <c r="H2472" s="607"/>
      <c r="I2472" s="104"/>
      <c r="J2472" s="126"/>
      <c r="K2472" s="702">
        <f t="shared" si="362"/>
        <v>36.689337148464006</v>
      </c>
      <c r="L2472" s="492"/>
      <c r="M2472" s="492"/>
      <c r="N2472" s="496"/>
      <c r="O2472" s="493"/>
      <c r="P2472" s="493"/>
      <c r="Q2472" s="491"/>
    </row>
    <row r="2473" spans="2:17" ht="15.75" thickBot="1">
      <c r="B2473" s="127" t="s">
        <v>460</v>
      </c>
      <c r="C2473" s="104"/>
      <c r="D2473" s="103" t="s">
        <v>212</v>
      </c>
      <c r="E2473" s="103" t="s">
        <v>436</v>
      </c>
      <c r="F2473" s="104"/>
      <c r="G2473" s="103" t="s">
        <v>449</v>
      </c>
      <c r="H2473" s="607" t="s">
        <v>449</v>
      </c>
      <c r="I2473" s="607"/>
      <c r="J2473" s="605"/>
      <c r="K2473" s="702">
        <f t="shared" si="362"/>
        <v>36.689337148464006</v>
      </c>
      <c r="L2473" s="492"/>
      <c r="M2473" s="492"/>
      <c r="N2473" s="496"/>
      <c r="O2473" s="493"/>
      <c r="P2473" s="493"/>
      <c r="Q2473" s="491"/>
    </row>
    <row r="2474" spans="2:17" ht="15.75" thickBot="1">
      <c r="B2474" s="125"/>
      <c r="C2474" s="104"/>
      <c r="D2474" s="607" t="s">
        <v>461</v>
      </c>
      <c r="E2474" s="607"/>
      <c r="F2474" s="607"/>
      <c r="G2474" s="607"/>
      <c r="H2474" s="607"/>
      <c r="I2474" s="104"/>
      <c r="J2474" s="126"/>
      <c r="K2474" s="702">
        <f t="shared" si="362"/>
        <v>36.689337148464006</v>
      </c>
      <c r="L2474" s="492"/>
      <c r="M2474" s="492"/>
      <c r="N2474" s="496"/>
      <c r="O2474" s="493"/>
      <c r="P2474" s="493"/>
      <c r="Q2474" s="491"/>
    </row>
    <row r="2475" spans="2:17" ht="15.75" thickBot="1">
      <c r="B2475" s="125"/>
      <c r="C2475" s="104"/>
      <c r="D2475" s="104"/>
      <c r="E2475" s="104"/>
      <c r="F2475" s="104"/>
      <c r="G2475" s="104"/>
      <c r="H2475" s="105" t="s">
        <v>462</v>
      </c>
      <c r="I2475" s="104"/>
      <c r="J2475" s="130">
        <f>J2468+J2469</f>
        <v>43.1937</v>
      </c>
      <c r="K2475" s="702">
        <f t="shared" si="362"/>
        <v>36.689337148464006</v>
      </c>
      <c r="L2475" s="492"/>
      <c r="M2475" s="492"/>
      <c r="N2475" s="496"/>
      <c r="O2475" s="493"/>
      <c r="P2475" s="493"/>
      <c r="Q2475" s="491"/>
    </row>
    <row r="2476" spans="2:17" ht="15.75" thickBot="1">
      <c r="B2476" s="127" t="s">
        <v>463</v>
      </c>
      <c r="C2476" s="104"/>
      <c r="D2476" s="103" t="s">
        <v>464</v>
      </c>
      <c r="E2476" s="103" t="s">
        <v>212</v>
      </c>
      <c r="F2476" s="103" t="s">
        <v>436</v>
      </c>
      <c r="G2476" s="104"/>
      <c r="H2476" s="103" t="s">
        <v>449</v>
      </c>
      <c r="I2476" s="607" t="s">
        <v>449</v>
      </c>
      <c r="J2476" s="605"/>
      <c r="K2476" s="702">
        <f t="shared" si="362"/>
        <v>36.689337148464006</v>
      </c>
      <c r="L2476" s="492"/>
      <c r="M2476" s="492"/>
      <c r="N2476" s="496"/>
      <c r="O2476" s="493"/>
      <c r="P2476" s="493"/>
      <c r="Q2476" s="491"/>
    </row>
    <row r="2477" spans="2:17" ht="15.75" thickBot="1">
      <c r="B2477" s="125"/>
      <c r="C2477" s="104"/>
      <c r="D2477" s="607" t="s">
        <v>468</v>
      </c>
      <c r="E2477" s="607"/>
      <c r="F2477" s="607"/>
      <c r="G2477" s="607"/>
      <c r="H2477" s="607"/>
      <c r="I2477" s="104"/>
      <c r="J2477" s="130"/>
      <c r="K2477" s="702">
        <f t="shared" si="362"/>
        <v>36.689337148464006</v>
      </c>
      <c r="L2477" s="492"/>
      <c r="M2477" s="492"/>
      <c r="N2477" s="496"/>
      <c r="O2477" s="493"/>
      <c r="P2477" s="493"/>
      <c r="Q2477" s="491"/>
    </row>
    <row r="2478" spans="2:17" ht="15.75" thickBot="1">
      <c r="B2478" s="602" t="s">
        <v>469</v>
      </c>
      <c r="C2478" s="603"/>
      <c r="D2478" s="604" t="s">
        <v>212</v>
      </c>
      <c r="E2478" s="604" t="s">
        <v>436</v>
      </c>
      <c r="F2478" s="604" t="s">
        <v>470</v>
      </c>
      <c r="G2478" s="604"/>
      <c r="H2478" s="604"/>
      <c r="J2478" s="605" t="s">
        <v>449</v>
      </c>
      <c r="K2478" s="702">
        <f t="shared" si="362"/>
        <v>36.689337148464006</v>
      </c>
      <c r="L2478" s="492"/>
      <c r="M2478" s="492"/>
      <c r="N2478" s="496"/>
      <c r="O2478" s="493"/>
      <c r="P2478" s="493"/>
      <c r="Q2478" s="491"/>
    </row>
    <row r="2479" spans="2:17" ht="15.75" thickBot="1">
      <c r="B2479" s="602"/>
      <c r="C2479" s="603"/>
      <c r="D2479" s="604"/>
      <c r="E2479" s="604"/>
      <c r="F2479" s="103" t="s">
        <v>471</v>
      </c>
      <c r="G2479" s="103" t="s">
        <v>472</v>
      </c>
      <c r="H2479" s="103" t="s">
        <v>473</v>
      </c>
      <c r="I2479" s="104"/>
      <c r="J2479" s="605"/>
      <c r="K2479" s="702">
        <f t="shared" si="362"/>
        <v>36.689337148464006</v>
      </c>
      <c r="L2479" s="492"/>
      <c r="M2479" s="492"/>
      <c r="N2479" s="496"/>
      <c r="O2479" s="493"/>
      <c r="P2479" s="493"/>
      <c r="Q2479" s="491"/>
    </row>
    <row r="2480" spans="2:17">
      <c r="B2480" s="129"/>
      <c r="D2480" s="606" t="s">
        <v>480</v>
      </c>
      <c r="E2480" s="606"/>
      <c r="F2480" s="606"/>
      <c r="G2480" s="606"/>
      <c r="H2480" s="606"/>
      <c r="J2480" s="111"/>
      <c r="K2480" s="702">
        <f t="shared" si="362"/>
        <v>36.689337148464006</v>
      </c>
      <c r="L2480" s="492"/>
      <c r="M2480" s="492"/>
      <c r="N2480" s="496"/>
      <c r="O2480" s="493"/>
      <c r="P2480" s="493"/>
      <c r="Q2480" s="491"/>
    </row>
    <row r="2481" spans="2:18" ht="15.75" thickBot="1">
      <c r="B2481" s="125"/>
      <c r="C2481" s="104"/>
      <c r="D2481" s="104"/>
      <c r="E2481" s="104"/>
      <c r="F2481" s="607" t="s">
        <v>481</v>
      </c>
      <c r="G2481" s="607"/>
      <c r="H2481" s="607"/>
      <c r="I2481" s="104"/>
      <c r="J2481" s="134">
        <f>ROUND(J2475,2)</f>
        <v>43.19</v>
      </c>
      <c r="R2481" s="445">
        <f>ROUND((SUM(Q2463:Q2480)/K2463),2)</f>
        <v>41.64</v>
      </c>
    </row>
    <row r="2482" spans="2:18">
      <c r="R2482" s="101">
        <f>R2481*K2463</f>
        <v>1527.7439988620413</v>
      </c>
    </row>
  </sheetData>
  <mergeCells count="773">
    <mergeCell ref="K1786:M1786"/>
    <mergeCell ref="N1786:N1787"/>
    <mergeCell ref="O1786:P1787"/>
    <mergeCell ref="Q1786:Q1787"/>
    <mergeCell ref="L1787:M1787"/>
    <mergeCell ref="B1814:J1814"/>
    <mergeCell ref="K1656:M1656"/>
    <mergeCell ref="N1656:N1657"/>
    <mergeCell ref="O1656:P1657"/>
    <mergeCell ref="Q1656:Q1657"/>
    <mergeCell ref="L1657:M1657"/>
    <mergeCell ref="K1757:M1757"/>
    <mergeCell ref="N1757:N1758"/>
    <mergeCell ref="O1757:P1758"/>
    <mergeCell ref="Q1757:Q1758"/>
    <mergeCell ref="L1758:M1758"/>
    <mergeCell ref="Q1562:Q1563"/>
    <mergeCell ref="L1563:M1563"/>
    <mergeCell ref="K1587:M1587"/>
    <mergeCell ref="N1587:N1588"/>
    <mergeCell ref="O1587:P1588"/>
    <mergeCell ref="Q1587:Q1588"/>
    <mergeCell ref="L1588:M1588"/>
    <mergeCell ref="K1613:M1613"/>
    <mergeCell ref="N1613:N1614"/>
    <mergeCell ref="O1613:P1614"/>
    <mergeCell ref="Q1613:Q1614"/>
    <mergeCell ref="L1614:M1614"/>
    <mergeCell ref="K1461:M1461"/>
    <mergeCell ref="N1461:N1462"/>
    <mergeCell ref="O1461:P1462"/>
    <mergeCell ref="Q1461:Q1462"/>
    <mergeCell ref="L1462:M1462"/>
    <mergeCell ref="A1820:J1820"/>
    <mergeCell ref="K1826:M1826"/>
    <mergeCell ref="N1826:N1827"/>
    <mergeCell ref="O1826:P1827"/>
    <mergeCell ref="Q1826:Q1827"/>
    <mergeCell ref="L1827:M1827"/>
    <mergeCell ref="K1485:M1485"/>
    <mergeCell ref="N1485:N1486"/>
    <mergeCell ref="O1485:P1486"/>
    <mergeCell ref="Q1485:Q1486"/>
    <mergeCell ref="L1486:M1486"/>
    <mergeCell ref="K1509:M1509"/>
    <mergeCell ref="N1509:N1510"/>
    <mergeCell ref="O1509:P1510"/>
    <mergeCell ref="Q1509:Q1510"/>
    <mergeCell ref="L1510:M1510"/>
    <mergeCell ref="K1562:M1562"/>
    <mergeCell ref="N1562:N1563"/>
    <mergeCell ref="O1562:P1563"/>
    <mergeCell ref="K1332:M1332"/>
    <mergeCell ref="N1332:N1333"/>
    <mergeCell ref="O1332:P1333"/>
    <mergeCell ref="Q1332:Q1333"/>
    <mergeCell ref="L1333:M1333"/>
    <mergeCell ref="K1437:M1437"/>
    <mergeCell ref="N1437:N1438"/>
    <mergeCell ref="O1437:P1438"/>
    <mergeCell ref="Q1437:Q1438"/>
    <mergeCell ref="L1438:M1438"/>
    <mergeCell ref="K1361:M1361"/>
    <mergeCell ref="N1361:N1362"/>
    <mergeCell ref="O1361:P1362"/>
    <mergeCell ref="Q1361:Q1362"/>
    <mergeCell ref="L1362:M1362"/>
    <mergeCell ref="Q1402:Q1403"/>
    <mergeCell ref="L1403:M1403"/>
    <mergeCell ref="K1402:M1402"/>
    <mergeCell ref="N1402:N1403"/>
    <mergeCell ref="O1402:P1403"/>
    <mergeCell ref="K1215:M1215"/>
    <mergeCell ref="N1215:N1216"/>
    <mergeCell ref="O1215:P1216"/>
    <mergeCell ref="Q1215:Q1216"/>
    <mergeCell ref="L1216:M1216"/>
    <mergeCell ref="K1303:M1303"/>
    <mergeCell ref="N1303:N1304"/>
    <mergeCell ref="O1303:P1304"/>
    <mergeCell ref="Q1303:Q1304"/>
    <mergeCell ref="L1304:M1304"/>
    <mergeCell ref="K1242:M1242"/>
    <mergeCell ref="N1242:N1243"/>
    <mergeCell ref="O1242:P1243"/>
    <mergeCell ref="Q1242:Q1243"/>
    <mergeCell ref="L1243:M1243"/>
    <mergeCell ref="K1275:M1275"/>
    <mergeCell ref="N1275:N1276"/>
    <mergeCell ref="O1275:P1276"/>
    <mergeCell ref="Q1275:Q1276"/>
    <mergeCell ref="L1276:M1276"/>
    <mergeCell ref="K968:M968"/>
    <mergeCell ref="N968:N969"/>
    <mergeCell ref="O968:P969"/>
    <mergeCell ref="Q968:Q969"/>
    <mergeCell ref="L969:M969"/>
    <mergeCell ref="K992:M992"/>
    <mergeCell ref="N992:N993"/>
    <mergeCell ref="O992:P993"/>
    <mergeCell ref="Q992:Q993"/>
    <mergeCell ref="L993:M993"/>
    <mergeCell ref="K6:M6"/>
    <mergeCell ref="N6:N7"/>
    <mergeCell ref="O6:P7"/>
    <mergeCell ref="Q6:Q7"/>
    <mergeCell ref="L7:M7"/>
    <mergeCell ref="K936:M936"/>
    <mergeCell ref="N936:N937"/>
    <mergeCell ref="O936:P937"/>
    <mergeCell ref="Q936:Q937"/>
    <mergeCell ref="L937:M937"/>
    <mergeCell ref="K86:M86"/>
    <mergeCell ref="N86:N87"/>
    <mergeCell ref="O86:P87"/>
    <mergeCell ref="Q86:Q87"/>
    <mergeCell ref="L87:M87"/>
    <mergeCell ref="K114:M114"/>
    <mergeCell ref="N114:N115"/>
    <mergeCell ref="O114:P115"/>
    <mergeCell ref="Q114:Q115"/>
    <mergeCell ref="L115:M115"/>
    <mergeCell ref="K141:M141"/>
    <mergeCell ref="N141:N142"/>
    <mergeCell ref="O141:P142"/>
    <mergeCell ref="Q141:Q142"/>
    <mergeCell ref="L142:M142"/>
    <mergeCell ref="K176:M176"/>
    <mergeCell ref="N176:N177"/>
    <mergeCell ref="O176:P177"/>
    <mergeCell ref="Q176:Q177"/>
    <mergeCell ref="L177:M177"/>
    <mergeCell ref="K229:M229"/>
    <mergeCell ref="N229:N230"/>
    <mergeCell ref="O229:P230"/>
    <mergeCell ref="Q229:Q230"/>
    <mergeCell ref="L230:M230"/>
    <mergeCell ref="K269:M269"/>
    <mergeCell ref="N269:N270"/>
    <mergeCell ref="O269:P270"/>
    <mergeCell ref="Q269:Q270"/>
    <mergeCell ref="L270:M270"/>
    <mergeCell ref="K296:M296"/>
    <mergeCell ref="N296:N297"/>
    <mergeCell ref="O296:P297"/>
    <mergeCell ref="Q296:Q297"/>
    <mergeCell ref="L297:M297"/>
    <mergeCell ref="K335:M335"/>
    <mergeCell ref="N335:N336"/>
    <mergeCell ref="O335:P336"/>
    <mergeCell ref="Q335:Q336"/>
    <mergeCell ref="L336:M336"/>
    <mergeCell ref="K385:M385"/>
    <mergeCell ref="N385:N386"/>
    <mergeCell ref="O385:P386"/>
    <mergeCell ref="Q385:Q386"/>
    <mergeCell ref="L386:M386"/>
    <mergeCell ref="K435:M435"/>
    <mergeCell ref="N435:N436"/>
    <mergeCell ref="O435:P436"/>
    <mergeCell ref="Q435:Q436"/>
    <mergeCell ref="L436:M436"/>
    <mergeCell ref="K465:M465"/>
    <mergeCell ref="N465:N466"/>
    <mergeCell ref="O465:P466"/>
    <mergeCell ref="Q465:Q466"/>
    <mergeCell ref="L466:M466"/>
    <mergeCell ref="K497:M497"/>
    <mergeCell ref="N497:N498"/>
    <mergeCell ref="O497:P498"/>
    <mergeCell ref="Q497:Q498"/>
    <mergeCell ref="L498:M498"/>
    <mergeCell ref="K527:M527"/>
    <mergeCell ref="N527:N528"/>
    <mergeCell ref="O527:P528"/>
    <mergeCell ref="Q527:Q528"/>
    <mergeCell ref="L528:M528"/>
    <mergeCell ref="K568:M568"/>
    <mergeCell ref="N568:N569"/>
    <mergeCell ref="O568:P569"/>
    <mergeCell ref="Q568:Q569"/>
    <mergeCell ref="L569:M569"/>
    <mergeCell ref="K597:M597"/>
    <mergeCell ref="N597:N598"/>
    <mergeCell ref="O597:P598"/>
    <mergeCell ref="Q597:Q598"/>
    <mergeCell ref="L598:M598"/>
    <mergeCell ref="K638:M638"/>
    <mergeCell ref="N638:N639"/>
    <mergeCell ref="O638:P639"/>
    <mergeCell ref="Q638:Q639"/>
    <mergeCell ref="L639:M639"/>
    <mergeCell ref="K680:M680"/>
    <mergeCell ref="N680:N681"/>
    <mergeCell ref="O680:P681"/>
    <mergeCell ref="Q680:Q681"/>
    <mergeCell ref="L681:M681"/>
    <mergeCell ref="K711:M711"/>
    <mergeCell ref="N711:N712"/>
    <mergeCell ref="O711:P712"/>
    <mergeCell ref="Q711:Q712"/>
    <mergeCell ref="L712:M712"/>
    <mergeCell ref="K750:M750"/>
    <mergeCell ref="N750:N751"/>
    <mergeCell ref="O750:P751"/>
    <mergeCell ref="Q750:Q751"/>
    <mergeCell ref="L751:M751"/>
    <mergeCell ref="K777:M777"/>
    <mergeCell ref="N777:N778"/>
    <mergeCell ref="O777:P778"/>
    <mergeCell ref="Q777:Q778"/>
    <mergeCell ref="L778:M778"/>
    <mergeCell ref="K903:M903"/>
    <mergeCell ref="N903:N904"/>
    <mergeCell ref="O903:P904"/>
    <mergeCell ref="Q903:Q904"/>
    <mergeCell ref="L904:M904"/>
    <mergeCell ref="K870:M870"/>
    <mergeCell ref="N870:N871"/>
    <mergeCell ref="O870:P871"/>
    <mergeCell ref="Q870:Q871"/>
    <mergeCell ref="L871:M871"/>
    <mergeCell ref="B964:J964"/>
    <mergeCell ref="K810:M810"/>
    <mergeCell ref="N810:N811"/>
    <mergeCell ref="O810:P811"/>
    <mergeCell ref="Q810:Q811"/>
    <mergeCell ref="L811:M811"/>
    <mergeCell ref="K843:M843"/>
    <mergeCell ref="N843:N844"/>
    <mergeCell ref="O843:P844"/>
    <mergeCell ref="Q843:Q844"/>
    <mergeCell ref="L844:M844"/>
    <mergeCell ref="B897:J897"/>
    <mergeCell ref="L1162:M1162"/>
    <mergeCell ref="K1018:M1018"/>
    <mergeCell ref="N1018:N1019"/>
    <mergeCell ref="O1018:P1019"/>
    <mergeCell ref="Q1018:Q1019"/>
    <mergeCell ref="L1019:M1019"/>
    <mergeCell ref="K1089:M1089"/>
    <mergeCell ref="N1089:N1090"/>
    <mergeCell ref="O1089:P1090"/>
    <mergeCell ref="Q1089:Q1090"/>
    <mergeCell ref="L1090:M1090"/>
    <mergeCell ref="C1865:H1865"/>
    <mergeCell ref="I1865:J1865"/>
    <mergeCell ref="B1866:C1867"/>
    <mergeCell ref="D1866:D1867"/>
    <mergeCell ref="E1866:F1866"/>
    <mergeCell ref="G1866:H1866"/>
    <mergeCell ref="K1866:M1866"/>
    <mergeCell ref="N1866:N1867"/>
    <mergeCell ref="O1866:P1867"/>
    <mergeCell ref="Q1866:Q1867"/>
    <mergeCell ref="L1867:M1867"/>
    <mergeCell ref="H1870:J1870"/>
    <mergeCell ref="D1872:H1872"/>
    <mergeCell ref="D1873:H1873"/>
    <mergeCell ref="D1874:H1874"/>
    <mergeCell ref="H1877:J1877"/>
    <mergeCell ref="D1880:H1880"/>
    <mergeCell ref="H1881:J1881"/>
    <mergeCell ref="D1882:H1882"/>
    <mergeCell ref="I1884:J1884"/>
    <mergeCell ref="D1885:H1885"/>
    <mergeCell ref="B1886:C1887"/>
    <mergeCell ref="D1886:D1887"/>
    <mergeCell ref="E1886:E1887"/>
    <mergeCell ref="F1886:H1886"/>
    <mergeCell ref="J1886:J1887"/>
    <mergeCell ref="D1888:H1888"/>
    <mergeCell ref="F1889:H1889"/>
    <mergeCell ref="C1894:H1894"/>
    <mergeCell ref="I1894:J1894"/>
    <mergeCell ref="B1895:C1896"/>
    <mergeCell ref="D1895:D1896"/>
    <mergeCell ref="E1895:F1895"/>
    <mergeCell ref="G1895:H1895"/>
    <mergeCell ref="K1895:M1895"/>
    <mergeCell ref="N1895:N1896"/>
    <mergeCell ref="O1895:P1896"/>
    <mergeCell ref="Q1895:Q1896"/>
    <mergeCell ref="L1896:M1896"/>
    <mergeCell ref="H1899:J1899"/>
    <mergeCell ref="D1901:H1901"/>
    <mergeCell ref="D1902:H1902"/>
    <mergeCell ref="D1903:H1903"/>
    <mergeCell ref="H1906:J1906"/>
    <mergeCell ref="D1910:H1910"/>
    <mergeCell ref="H1911:J1911"/>
    <mergeCell ref="D1912:H1912"/>
    <mergeCell ref="I1914:J1914"/>
    <mergeCell ref="D1916:H1916"/>
    <mergeCell ref="B1917:C1918"/>
    <mergeCell ref="D1917:D1918"/>
    <mergeCell ref="E1917:E1918"/>
    <mergeCell ref="F1917:H1917"/>
    <mergeCell ref="J1917:J1918"/>
    <mergeCell ref="D1920:H1920"/>
    <mergeCell ref="F1921:H1921"/>
    <mergeCell ref="C1926:H1926"/>
    <mergeCell ref="I1926:J1926"/>
    <mergeCell ref="B1927:C1928"/>
    <mergeCell ref="D1927:D1928"/>
    <mergeCell ref="E1927:F1927"/>
    <mergeCell ref="G1927:H1927"/>
    <mergeCell ref="K1927:M1927"/>
    <mergeCell ref="N1927:N1928"/>
    <mergeCell ref="O1927:P1928"/>
    <mergeCell ref="Q1927:Q1928"/>
    <mergeCell ref="L1928:M1928"/>
    <mergeCell ref="H1930:J1930"/>
    <mergeCell ref="D1931:H1931"/>
    <mergeCell ref="D1932:H1932"/>
    <mergeCell ref="D1933:H1933"/>
    <mergeCell ref="H1936:J1936"/>
    <mergeCell ref="D1938:H1938"/>
    <mergeCell ref="H1939:J1939"/>
    <mergeCell ref="D1940:H1940"/>
    <mergeCell ref="I1942:J1942"/>
    <mergeCell ref="D1943:H1943"/>
    <mergeCell ref="B1944:C1945"/>
    <mergeCell ref="D1944:D1945"/>
    <mergeCell ref="E1944:E1945"/>
    <mergeCell ref="F1944:H1944"/>
    <mergeCell ref="J1944:J1945"/>
    <mergeCell ref="D1946:H1946"/>
    <mergeCell ref="F1947:H1947"/>
    <mergeCell ref="C1952:H1952"/>
    <mergeCell ref="I1952:J1952"/>
    <mergeCell ref="B1953:C1954"/>
    <mergeCell ref="D1953:D1954"/>
    <mergeCell ref="E1953:F1953"/>
    <mergeCell ref="G1953:H1953"/>
    <mergeCell ref="K1953:M1953"/>
    <mergeCell ref="N1953:N1954"/>
    <mergeCell ref="O1953:P1954"/>
    <mergeCell ref="Q1953:Q1954"/>
    <mergeCell ref="L1954:M1954"/>
    <mergeCell ref="H1961:J1961"/>
    <mergeCell ref="D1966:H1966"/>
    <mergeCell ref="D1967:H1967"/>
    <mergeCell ref="D1968:H1968"/>
    <mergeCell ref="H1971:J1971"/>
    <mergeCell ref="D1980:H1980"/>
    <mergeCell ref="H1981:J1981"/>
    <mergeCell ref="D1984:H1984"/>
    <mergeCell ref="I1986:J1986"/>
    <mergeCell ref="D1995:H1995"/>
    <mergeCell ref="B1996:C1997"/>
    <mergeCell ref="D1996:D1997"/>
    <mergeCell ref="E1996:E1997"/>
    <mergeCell ref="F1996:H1996"/>
    <mergeCell ref="J1996:J1997"/>
    <mergeCell ref="D2006:H2006"/>
    <mergeCell ref="F2007:H2007"/>
    <mergeCell ref="C2012:H2012"/>
    <mergeCell ref="I2012:J2012"/>
    <mergeCell ref="B2013:C2014"/>
    <mergeCell ref="D2013:D2014"/>
    <mergeCell ref="E2013:F2013"/>
    <mergeCell ref="G2013:H2013"/>
    <mergeCell ref="K2013:M2013"/>
    <mergeCell ref="N2013:N2014"/>
    <mergeCell ref="O2013:P2014"/>
    <mergeCell ref="Q2013:Q2014"/>
    <mergeCell ref="L2014:M2014"/>
    <mergeCell ref="H2018:J2018"/>
    <mergeCell ref="D2021:H2021"/>
    <mergeCell ref="D2022:H2022"/>
    <mergeCell ref="D2023:H2023"/>
    <mergeCell ref="H2026:J2026"/>
    <mergeCell ref="D2028:H2028"/>
    <mergeCell ref="H2029:J2029"/>
    <mergeCell ref="D2030:H2030"/>
    <mergeCell ref="I2032:J2032"/>
    <mergeCell ref="D2034:H2034"/>
    <mergeCell ref="B2035:C2036"/>
    <mergeCell ref="D2035:D2036"/>
    <mergeCell ref="E2035:E2036"/>
    <mergeCell ref="F2035:H2035"/>
    <mergeCell ref="J2035:J2036"/>
    <mergeCell ref="D2038:H2038"/>
    <mergeCell ref="F2039:H2039"/>
    <mergeCell ref="C2044:H2044"/>
    <mergeCell ref="I2044:J2044"/>
    <mergeCell ref="B2045:C2046"/>
    <mergeCell ref="D2045:D2046"/>
    <mergeCell ref="E2045:F2045"/>
    <mergeCell ref="G2045:H2045"/>
    <mergeCell ref="K2045:M2045"/>
    <mergeCell ref="N2045:N2046"/>
    <mergeCell ref="O2045:P2046"/>
    <mergeCell ref="Q2045:Q2046"/>
    <mergeCell ref="L2046:M2046"/>
    <mergeCell ref="H2050:J2050"/>
    <mergeCell ref="D2053:H2053"/>
    <mergeCell ref="D2054:H2054"/>
    <mergeCell ref="D2055:H2055"/>
    <mergeCell ref="H2058:J2058"/>
    <mergeCell ref="D2060:H2060"/>
    <mergeCell ref="H2061:J2061"/>
    <mergeCell ref="D2062:H2062"/>
    <mergeCell ref="I2064:J2064"/>
    <mergeCell ref="D2066:H2066"/>
    <mergeCell ref="B2067:C2068"/>
    <mergeCell ref="D2067:D2068"/>
    <mergeCell ref="E2067:E2068"/>
    <mergeCell ref="F2067:H2067"/>
    <mergeCell ref="J2067:J2068"/>
    <mergeCell ref="D2070:H2070"/>
    <mergeCell ref="F2071:H2071"/>
    <mergeCell ref="C2076:H2076"/>
    <mergeCell ref="I2076:J2076"/>
    <mergeCell ref="B2077:C2078"/>
    <mergeCell ref="D2077:D2078"/>
    <mergeCell ref="E2077:F2077"/>
    <mergeCell ref="G2077:H2077"/>
    <mergeCell ref="K2077:M2077"/>
    <mergeCell ref="N2077:N2078"/>
    <mergeCell ref="O2077:P2078"/>
    <mergeCell ref="Q2077:Q2078"/>
    <mergeCell ref="L2078:M2078"/>
    <mergeCell ref="H2083:J2083"/>
    <mergeCell ref="D2085:H2085"/>
    <mergeCell ref="D2086:H2086"/>
    <mergeCell ref="D2087:H2087"/>
    <mergeCell ref="H2090:J2090"/>
    <mergeCell ref="D2097:H2097"/>
    <mergeCell ref="H2098:J2098"/>
    <mergeCell ref="D2100:H2100"/>
    <mergeCell ref="I2102:J2102"/>
    <mergeCell ref="D2103:H2103"/>
    <mergeCell ref="B2104:C2105"/>
    <mergeCell ref="D2104:D2105"/>
    <mergeCell ref="E2104:E2105"/>
    <mergeCell ref="F2104:H2104"/>
    <mergeCell ref="J2104:J2105"/>
    <mergeCell ref="D2106:H2106"/>
    <mergeCell ref="F2107:H2107"/>
    <mergeCell ref="C2112:H2112"/>
    <mergeCell ref="I2112:J2112"/>
    <mergeCell ref="B2113:C2114"/>
    <mergeCell ref="D2113:D2114"/>
    <mergeCell ref="E2113:F2113"/>
    <mergeCell ref="G2113:H2113"/>
    <mergeCell ref="K2113:M2113"/>
    <mergeCell ref="N2113:N2114"/>
    <mergeCell ref="O2113:P2114"/>
    <mergeCell ref="Q2113:Q2114"/>
    <mergeCell ref="L2114:M2114"/>
    <mergeCell ref="H2122:J2122"/>
    <mergeCell ref="D2125:H2125"/>
    <mergeCell ref="D2126:H2126"/>
    <mergeCell ref="D2127:H2127"/>
    <mergeCell ref="H2130:J2130"/>
    <mergeCell ref="D2141:H2141"/>
    <mergeCell ref="H2142:J2142"/>
    <mergeCell ref="D2143:H2143"/>
    <mergeCell ref="I2145:J2145"/>
    <mergeCell ref="D2146:H2146"/>
    <mergeCell ref="B2147:C2148"/>
    <mergeCell ref="D2147:D2148"/>
    <mergeCell ref="E2147:E2148"/>
    <mergeCell ref="F2147:H2147"/>
    <mergeCell ref="J2147:J2148"/>
    <mergeCell ref="D2149:H2149"/>
    <mergeCell ref="F2150:H2150"/>
    <mergeCell ref="C2155:H2155"/>
    <mergeCell ref="I2155:J2155"/>
    <mergeCell ref="B2156:C2157"/>
    <mergeCell ref="D2156:D2157"/>
    <mergeCell ref="E2156:F2156"/>
    <mergeCell ref="G2156:H2156"/>
    <mergeCell ref="K2156:M2156"/>
    <mergeCell ref="N2156:N2157"/>
    <mergeCell ref="O2156:P2157"/>
    <mergeCell ref="Q2156:Q2157"/>
    <mergeCell ref="L2157:M2157"/>
    <mergeCell ref="H2161:J2161"/>
    <mergeCell ref="D2163:H2163"/>
    <mergeCell ref="D2164:H2164"/>
    <mergeCell ref="D2165:H2165"/>
    <mergeCell ref="H2168:J2168"/>
    <mergeCell ref="D2170:H2170"/>
    <mergeCell ref="H2171:J2171"/>
    <mergeCell ref="D2172:H2172"/>
    <mergeCell ref="I2174:J2174"/>
    <mergeCell ref="D2175:H2175"/>
    <mergeCell ref="B2176:C2177"/>
    <mergeCell ref="D2176:D2177"/>
    <mergeCell ref="E2176:E2177"/>
    <mergeCell ref="F2176:H2176"/>
    <mergeCell ref="J2176:J2177"/>
    <mergeCell ref="D2178:H2178"/>
    <mergeCell ref="F2179:H2179"/>
    <mergeCell ref="C2184:H2184"/>
    <mergeCell ref="I2184:J2184"/>
    <mergeCell ref="B2185:C2186"/>
    <mergeCell ref="D2185:D2186"/>
    <mergeCell ref="E2185:F2185"/>
    <mergeCell ref="G2185:H2185"/>
    <mergeCell ref="K2185:M2185"/>
    <mergeCell ref="N2185:N2186"/>
    <mergeCell ref="O2185:P2186"/>
    <mergeCell ref="Q2185:Q2186"/>
    <mergeCell ref="L2186:M2186"/>
    <mergeCell ref="H2192:J2192"/>
    <mergeCell ref="D2197:H2197"/>
    <mergeCell ref="D2198:H2198"/>
    <mergeCell ref="D2199:H2199"/>
    <mergeCell ref="H2202:J2202"/>
    <mergeCell ref="D2205:H2205"/>
    <mergeCell ref="H2206:J2206"/>
    <mergeCell ref="D2208:H2208"/>
    <mergeCell ref="I2210:J2210"/>
    <mergeCell ref="D2213:H2213"/>
    <mergeCell ref="B2214:C2215"/>
    <mergeCell ref="D2214:D2215"/>
    <mergeCell ref="E2214:E2215"/>
    <mergeCell ref="F2214:H2214"/>
    <mergeCell ref="J2214:J2215"/>
    <mergeCell ref="D2218:H2218"/>
    <mergeCell ref="F2219:H2219"/>
    <mergeCell ref="C2224:H2224"/>
    <mergeCell ref="I2224:J2224"/>
    <mergeCell ref="B2225:C2226"/>
    <mergeCell ref="D2225:D2226"/>
    <mergeCell ref="E2225:F2225"/>
    <mergeCell ref="G2225:H2225"/>
    <mergeCell ref="K2225:M2225"/>
    <mergeCell ref="N2225:N2226"/>
    <mergeCell ref="O2225:P2226"/>
    <mergeCell ref="Q2225:Q2226"/>
    <mergeCell ref="L2226:M2226"/>
    <mergeCell ref="H2230:J2230"/>
    <mergeCell ref="D2233:H2233"/>
    <mergeCell ref="D2234:H2234"/>
    <mergeCell ref="D2235:H2235"/>
    <mergeCell ref="H2238:J2238"/>
    <mergeCell ref="D2240:H2240"/>
    <mergeCell ref="H2241:J2241"/>
    <mergeCell ref="D2242:H2242"/>
    <mergeCell ref="I2244:J2244"/>
    <mergeCell ref="D2246:H2246"/>
    <mergeCell ref="B2247:C2248"/>
    <mergeCell ref="D2247:D2248"/>
    <mergeCell ref="E2247:E2248"/>
    <mergeCell ref="F2247:H2247"/>
    <mergeCell ref="J2247:J2248"/>
    <mergeCell ref="D2250:H2250"/>
    <mergeCell ref="F2251:H2251"/>
    <mergeCell ref="C2256:H2256"/>
    <mergeCell ref="I2256:J2256"/>
    <mergeCell ref="B2257:C2258"/>
    <mergeCell ref="D2257:D2258"/>
    <mergeCell ref="E2257:F2257"/>
    <mergeCell ref="G2257:H2257"/>
    <mergeCell ref="K2257:M2257"/>
    <mergeCell ref="N2257:N2258"/>
    <mergeCell ref="O2257:P2258"/>
    <mergeCell ref="Q2257:Q2258"/>
    <mergeCell ref="L2258:M2258"/>
    <mergeCell ref="H2264:J2264"/>
    <mergeCell ref="D2267:H2267"/>
    <mergeCell ref="D2268:H2268"/>
    <mergeCell ref="D2269:H2269"/>
    <mergeCell ref="H2272:J2272"/>
    <mergeCell ref="D2278:H2278"/>
    <mergeCell ref="H2279:J2279"/>
    <mergeCell ref="D2280:H2280"/>
    <mergeCell ref="I2282:J2282"/>
    <mergeCell ref="D2288:H2288"/>
    <mergeCell ref="B2289:C2290"/>
    <mergeCell ref="D2289:D2290"/>
    <mergeCell ref="E2289:E2290"/>
    <mergeCell ref="F2289:H2289"/>
    <mergeCell ref="J2289:J2290"/>
    <mergeCell ref="D2296:H2296"/>
    <mergeCell ref="F2297:H2297"/>
    <mergeCell ref="C2302:H2302"/>
    <mergeCell ref="I2302:J2302"/>
    <mergeCell ref="B2303:C2304"/>
    <mergeCell ref="D2303:D2304"/>
    <mergeCell ref="E2303:F2303"/>
    <mergeCell ref="G2303:H2303"/>
    <mergeCell ref="K2303:M2303"/>
    <mergeCell ref="N2303:N2304"/>
    <mergeCell ref="O2303:P2304"/>
    <mergeCell ref="Q2303:Q2304"/>
    <mergeCell ref="L2304:M2304"/>
    <mergeCell ref="H2308:J2308"/>
    <mergeCell ref="D2311:H2311"/>
    <mergeCell ref="D2312:H2312"/>
    <mergeCell ref="D2313:H2313"/>
    <mergeCell ref="H2316:J2316"/>
    <mergeCell ref="D2319:H2319"/>
    <mergeCell ref="H2320:J2320"/>
    <mergeCell ref="D2321:H2321"/>
    <mergeCell ref="I2323:J2323"/>
    <mergeCell ref="D2326:H2326"/>
    <mergeCell ref="B2327:C2328"/>
    <mergeCell ref="D2327:D2328"/>
    <mergeCell ref="E2327:E2328"/>
    <mergeCell ref="F2327:H2327"/>
    <mergeCell ref="J2327:J2328"/>
    <mergeCell ref="D2331:H2331"/>
    <mergeCell ref="F2332:H2332"/>
    <mergeCell ref="C2337:H2337"/>
    <mergeCell ref="I2337:J2337"/>
    <mergeCell ref="B2338:C2339"/>
    <mergeCell ref="D2338:D2339"/>
    <mergeCell ref="E2338:F2338"/>
    <mergeCell ref="G2338:H2338"/>
    <mergeCell ref="K2338:M2338"/>
    <mergeCell ref="N2338:N2339"/>
    <mergeCell ref="O2338:P2339"/>
    <mergeCell ref="Q2338:Q2339"/>
    <mergeCell ref="L2339:M2339"/>
    <mergeCell ref="H2343:J2343"/>
    <mergeCell ref="D2346:H2346"/>
    <mergeCell ref="D2347:H2347"/>
    <mergeCell ref="D2348:H2348"/>
    <mergeCell ref="H2351:J2351"/>
    <mergeCell ref="D2353:H2353"/>
    <mergeCell ref="H2354:J2354"/>
    <mergeCell ref="D2355:H2355"/>
    <mergeCell ref="I2357:J2357"/>
    <mergeCell ref="D2359:H2359"/>
    <mergeCell ref="B2360:C2361"/>
    <mergeCell ref="D2360:D2361"/>
    <mergeCell ref="E2360:E2361"/>
    <mergeCell ref="F2360:H2360"/>
    <mergeCell ref="J2360:J2361"/>
    <mergeCell ref="D2363:H2363"/>
    <mergeCell ref="F2364:H2364"/>
    <mergeCell ref="C2369:H2369"/>
    <mergeCell ref="I2369:J2369"/>
    <mergeCell ref="B2370:C2371"/>
    <mergeCell ref="D2370:D2371"/>
    <mergeCell ref="E2370:F2370"/>
    <mergeCell ref="G2370:H2370"/>
    <mergeCell ref="K2370:M2370"/>
    <mergeCell ref="N2370:N2371"/>
    <mergeCell ref="O2370:P2371"/>
    <mergeCell ref="Q2370:Q2371"/>
    <mergeCell ref="L2371:M2371"/>
    <mergeCell ref="H2373:J2373"/>
    <mergeCell ref="D2374:H2374"/>
    <mergeCell ref="D2375:H2375"/>
    <mergeCell ref="D2376:H2376"/>
    <mergeCell ref="H2379:J2379"/>
    <mergeCell ref="D2381:H2381"/>
    <mergeCell ref="H2382:J2382"/>
    <mergeCell ref="D2385:H2385"/>
    <mergeCell ref="I2387:J2387"/>
    <mergeCell ref="D2389:H2389"/>
    <mergeCell ref="B2390:C2391"/>
    <mergeCell ref="D2390:D2391"/>
    <mergeCell ref="E2390:E2391"/>
    <mergeCell ref="F2390:H2390"/>
    <mergeCell ref="J2390:J2391"/>
    <mergeCell ref="D2393:H2393"/>
    <mergeCell ref="F2394:H2394"/>
    <mergeCell ref="C2399:H2399"/>
    <mergeCell ref="I2399:J2399"/>
    <mergeCell ref="B2400:C2401"/>
    <mergeCell ref="D2400:D2401"/>
    <mergeCell ref="E2400:F2400"/>
    <mergeCell ref="G2400:H2400"/>
    <mergeCell ref="K2400:M2400"/>
    <mergeCell ref="N2400:N2401"/>
    <mergeCell ref="O2400:P2401"/>
    <mergeCell ref="Q2400:Q2401"/>
    <mergeCell ref="L2401:M2401"/>
    <mergeCell ref="H2405:J2405"/>
    <mergeCell ref="D2408:H2408"/>
    <mergeCell ref="D2409:H2409"/>
    <mergeCell ref="D2410:H2410"/>
    <mergeCell ref="H2413:J2413"/>
    <mergeCell ref="D2415:H2415"/>
    <mergeCell ref="H2416:J2416"/>
    <mergeCell ref="D2417:H2417"/>
    <mergeCell ref="I2419:J2419"/>
    <mergeCell ref="D2421:H2421"/>
    <mergeCell ref="B2422:C2423"/>
    <mergeCell ref="D2422:D2423"/>
    <mergeCell ref="E2422:E2423"/>
    <mergeCell ref="F2422:H2422"/>
    <mergeCell ref="J2422:J2423"/>
    <mergeCell ref="D2425:H2425"/>
    <mergeCell ref="F2426:H2426"/>
    <mergeCell ref="C2431:H2431"/>
    <mergeCell ref="I2431:J2431"/>
    <mergeCell ref="B2432:C2433"/>
    <mergeCell ref="D2432:D2433"/>
    <mergeCell ref="E2432:F2432"/>
    <mergeCell ref="G2432:H2432"/>
    <mergeCell ref="K2432:M2432"/>
    <mergeCell ref="N2432:N2433"/>
    <mergeCell ref="O2432:P2433"/>
    <mergeCell ref="Q2432:Q2433"/>
    <mergeCell ref="L2433:M2433"/>
    <mergeCell ref="H2436:J2436"/>
    <mergeCell ref="D2438:H2438"/>
    <mergeCell ref="D2439:H2439"/>
    <mergeCell ref="D2440:H2440"/>
    <mergeCell ref="H2443:J2443"/>
    <mergeCell ref="D2446:H2446"/>
    <mergeCell ref="H2447:J2447"/>
    <mergeCell ref="D2448:H2448"/>
    <mergeCell ref="I2450:J2450"/>
    <mergeCell ref="D2451:H2451"/>
    <mergeCell ref="B2452:C2453"/>
    <mergeCell ref="D2452:D2453"/>
    <mergeCell ref="E2452:E2453"/>
    <mergeCell ref="F2452:H2452"/>
    <mergeCell ref="J2452:J2453"/>
    <mergeCell ref="D2454:H2454"/>
    <mergeCell ref="F2455:H2455"/>
    <mergeCell ref="C2460:H2460"/>
    <mergeCell ref="I2460:J2460"/>
    <mergeCell ref="B2461:C2462"/>
    <mergeCell ref="D2461:D2462"/>
    <mergeCell ref="E2461:F2461"/>
    <mergeCell ref="G2461:H2461"/>
    <mergeCell ref="K2461:M2461"/>
    <mergeCell ref="N2461:N2462"/>
    <mergeCell ref="O2461:P2462"/>
    <mergeCell ref="Q2461:Q2462"/>
    <mergeCell ref="L2462:M2462"/>
    <mergeCell ref="H2464:J2464"/>
    <mergeCell ref="D2466:H2466"/>
    <mergeCell ref="D2467:H2467"/>
    <mergeCell ref="D2468:H2468"/>
    <mergeCell ref="H2471:J2471"/>
    <mergeCell ref="D2480:H2480"/>
    <mergeCell ref="F2481:H2481"/>
    <mergeCell ref="D2472:H2472"/>
    <mergeCell ref="H2473:J2473"/>
    <mergeCell ref="D2474:H2474"/>
    <mergeCell ref="I2476:J2476"/>
    <mergeCell ref="D2477:H2477"/>
    <mergeCell ref="B2478:C2479"/>
    <mergeCell ref="D2478:D2479"/>
    <mergeCell ref="E2478:E2479"/>
    <mergeCell ref="F2478:H2478"/>
    <mergeCell ref="J2478:J2479"/>
    <mergeCell ref="K46:M46"/>
    <mergeCell ref="N46:N47"/>
    <mergeCell ref="O46:P47"/>
    <mergeCell ref="Q46:Q47"/>
    <mergeCell ref="L47:M47"/>
    <mergeCell ref="K1533:M1533"/>
    <mergeCell ref="N1533:N1534"/>
    <mergeCell ref="O1533:P1534"/>
    <mergeCell ref="Q1533:Q1534"/>
    <mergeCell ref="L1534:M1534"/>
    <mergeCell ref="K1125:M1125"/>
    <mergeCell ref="N1125:N1126"/>
    <mergeCell ref="O1125:P1126"/>
    <mergeCell ref="Q1125:Q1126"/>
    <mergeCell ref="L1126:M1126"/>
    <mergeCell ref="K1187:M1187"/>
    <mergeCell ref="N1187:N1188"/>
    <mergeCell ref="O1187:P1188"/>
    <mergeCell ref="Q1187:Q1188"/>
    <mergeCell ref="L1188:M1188"/>
    <mergeCell ref="K1161:M1161"/>
    <mergeCell ref="N1161:N1162"/>
    <mergeCell ref="O1161:P1162"/>
    <mergeCell ref="Q1161:Q1162"/>
  </mergeCells>
  <pageMargins left="0.25" right="0.25" top="0.75" bottom="0.75" header="0.3" footer="0.3"/>
  <pageSetup paperSize="8" scale="2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4310-7C5B-4D6F-A069-DCAD75D0C8C0}">
  <dimension ref="A1:L267"/>
  <sheetViews>
    <sheetView zoomScale="70" zoomScaleNormal="70" workbookViewId="0">
      <selection activeCell="A161" sqref="A161:E260"/>
    </sheetView>
  </sheetViews>
  <sheetFormatPr defaultRowHeight="15"/>
  <cols>
    <col min="1" max="1" width="10" customWidth="1"/>
    <col min="2" max="2" width="175.140625" customWidth="1"/>
    <col min="3" max="3" width="26" customWidth="1"/>
    <col min="4" max="4" width="19.28515625" customWidth="1"/>
    <col min="5" max="5" width="22.42578125" bestFit="1" customWidth="1"/>
    <col min="6" max="6" width="19.28515625" customWidth="1"/>
    <col min="9" max="9" width="144.28515625" bestFit="1" customWidth="1"/>
    <col min="10" max="10" width="19.140625" bestFit="1" customWidth="1"/>
    <col min="12" max="12" width="104.85546875" bestFit="1" customWidth="1"/>
    <col min="13" max="13" width="30.140625" customWidth="1"/>
    <col min="14" max="14" width="17.28515625" bestFit="1" customWidth="1"/>
  </cols>
  <sheetData>
    <row r="1" spans="1:12">
      <c r="H1" s="617" t="s">
        <v>1036</v>
      </c>
      <c r="I1" s="617"/>
      <c r="J1" s="617"/>
      <c r="L1" s="432"/>
    </row>
    <row r="2" spans="1:12">
      <c r="A2" s="618" t="s">
        <v>1037</v>
      </c>
      <c r="B2" s="619"/>
      <c r="C2" s="619"/>
      <c r="D2" s="619"/>
      <c r="E2" s="619"/>
      <c r="F2" s="620"/>
      <c r="H2" s="616"/>
      <c r="I2" s="616"/>
      <c r="J2" s="616"/>
      <c r="L2" s="432"/>
    </row>
    <row r="3" spans="1:12">
      <c r="A3" s="433"/>
      <c r="B3" s="434"/>
      <c r="C3" s="434" t="s">
        <v>1038</v>
      </c>
      <c r="D3" s="434" t="s">
        <v>411</v>
      </c>
      <c r="E3" s="434" t="s">
        <v>1039</v>
      </c>
      <c r="F3" s="435" t="s">
        <v>1040</v>
      </c>
      <c r="H3" s="169" t="s">
        <v>521</v>
      </c>
      <c r="I3" s="169" t="s">
        <v>522</v>
      </c>
      <c r="J3" s="431">
        <f>SUMIF('9. CPU Com Des.'!$B$1:$B$3346,H3,'9. CPU Com Des.'!$Q$1:$Q$3346)</f>
        <v>880759.25318765396</v>
      </c>
      <c r="L3" s="432"/>
    </row>
    <row r="4" spans="1:12">
      <c r="A4" s="437"/>
      <c r="B4" s="438"/>
      <c r="C4" s="438"/>
      <c r="D4" s="438"/>
      <c r="E4" s="438"/>
      <c r="F4" s="439"/>
      <c r="H4" s="169" t="s">
        <v>452</v>
      </c>
      <c r="I4" s="169" t="s">
        <v>453</v>
      </c>
      <c r="J4" s="431">
        <f>SUMIF('9. CPU Com Des.'!$B$1:$B$3346,H4,'9. CPU Com Des.'!$Q$1:$Q$3346)</f>
        <v>392960.18994358467</v>
      </c>
      <c r="L4" s="432"/>
    </row>
    <row r="5" spans="1:12">
      <c r="A5" s="2">
        <v>407819</v>
      </c>
      <c r="B5" s="5" t="s">
        <v>291</v>
      </c>
      <c r="C5" s="440">
        <f>SUMIF('8. Orçamento Com Des.'!$A$6:$A$144,A5,'4. Orçamento'!$D$6:$D$144)</f>
        <v>120036.87</v>
      </c>
      <c r="D5" s="441">
        <f>SUMIF('8. Orçamento Com Des.'!$A$6:$A$144,A5,'8. Orçamento Com Des.'!$I$6:$I$144)</f>
        <v>1973420.8720312871</v>
      </c>
      <c r="E5" s="441">
        <f t="shared" ref="E5" si="0">D5</f>
        <v>1973420.8720312871</v>
      </c>
      <c r="F5" s="444">
        <f>E5/$D$59</f>
        <v>0.2228225755878169</v>
      </c>
      <c r="H5" s="169" t="s">
        <v>910</v>
      </c>
      <c r="I5" s="169" t="s">
        <v>911</v>
      </c>
      <c r="J5" s="431">
        <f>SUMIF('9. CPU Com Des.'!$B$1:$B$3346,H5,'9. CPU Com Des.'!$Q$1:$Q$3346)</f>
        <v>281624.73000000004</v>
      </c>
      <c r="L5" s="432"/>
    </row>
    <row r="6" spans="1:12">
      <c r="A6" s="531" t="s">
        <v>352</v>
      </c>
      <c r="B6" s="4" t="s">
        <v>353</v>
      </c>
      <c r="C6" s="440">
        <f ca="1">SUMIF('4. Orçamento'!$A$6:$A$144,A6,'4. Orçamento'!$D$6:$D$115)</f>
        <v>1</v>
      </c>
      <c r="D6" s="441">
        <f>SUMIF('8. Orçamento Com Des.'!$A$6:$A$144,A6,'8. Orçamento Com Des.'!$I$6:$I$144)</f>
        <v>670102.91834338021</v>
      </c>
      <c r="E6" s="441">
        <f>D6+E5</f>
        <v>2643523.7903746674</v>
      </c>
      <c r="F6" s="444">
        <f t="shared" ref="F6:F57" si="1">E6/$D$59</f>
        <v>0.29848512699302843</v>
      </c>
      <c r="H6" s="169" t="s">
        <v>900</v>
      </c>
      <c r="I6" s="169" t="s">
        <v>901</v>
      </c>
      <c r="J6" s="431">
        <f>SUMIF('9. CPU Com Des.'!$B$1:$B$3346,H6,'9. CPU Com Des.'!$Q$1:$Q$3346)</f>
        <v>240877.40999999997</v>
      </c>
      <c r="L6" s="432"/>
    </row>
    <row r="7" spans="1:12">
      <c r="A7" s="2">
        <v>2306071</v>
      </c>
      <c r="B7" s="4" t="s">
        <v>287</v>
      </c>
      <c r="C7" s="440">
        <f>SUMIF('8. Orçamento Com Des.'!$A$6:$A$144,A7,'4. Orçamento'!$D$6:$D$144)</f>
        <v>543.52</v>
      </c>
      <c r="D7" s="441">
        <f>SUMIF('8. Orçamento Com Des.'!$A$6:$A$144,A7,'8. Orçamento Com Des.'!$I$6:$I$144)</f>
        <v>1472315.7531947317</v>
      </c>
      <c r="E7" s="441">
        <f t="shared" ref="E7:E57" si="2">D7+E6</f>
        <v>4115839.543569399</v>
      </c>
      <c r="F7" s="444">
        <f t="shared" si="1"/>
        <v>0.46472700314572246</v>
      </c>
      <c r="H7" s="169" t="s">
        <v>586</v>
      </c>
      <c r="I7" s="169" t="s">
        <v>587</v>
      </c>
      <c r="J7" s="431">
        <f>SUMIF('9. CPU Com Des.'!$B$1:$B$3346,H7,'9. CPU Com Des.'!$Q$1:$Q$3346)</f>
        <v>201404.17541374476</v>
      </c>
      <c r="L7" s="432"/>
    </row>
    <row r="8" spans="1:12">
      <c r="A8" s="2">
        <v>2306732</v>
      </c>
      <c r="B8" s="5" t="s">
        <v>293</v>
      </c>
      <c r="C8" s="440">
        <f>SUMIF('8. Orçamento Com Des.'!$A$6:$A$144,A8,'4. Orçamento'!$D$6:$D$144)</f>
        <v>468.16</v>
      </c>
      <c r="D8" s="441">
        <f>SUMIF('8. Orçamento Com Des.'!$A$6:$A$144,A8,'8. Orçamento Com Des.'!$I$6:$I$144)</f>
        <v>600048.97468357533</v>
      </c>
      <c r="E8" s="441">
        <f t="shared" si="2"/>
        <v>4715888.5182529744</v>
      </c>
      <c r="F8" s="444">
        <f t="shared" si="1"/>
        <v>0.53247963509199248</v>
      </c>
      <c r="H8" s="169" t="s">
        <v>506</v>
      </c>
      <c r="I8" s="169" t="s">
        <v>511</v>
      </c>
      <c r="J8" s="431">
        <f>SUMIF('9. CPU Com Des.'!$B$1:$B$3346,H8,'9. CPU Com Des.'!$Q$1:$Q$3346)</f>
        <v>116289.35722404</v>
      </c>
      <c r="L8" s="432"/>
    </row>
    <row r="9" spans="1:12">
      <c r="A9" s="2">
        <v>2306181</v>
      </c>
      <c r="B9" s="4" t="s">
        <v>399</v>
      </c>
      <c r="C9" s="440">
        <f>SUMIF('8. Orçamento Com Des.'!$A$6:$A$144,A9,'4. Orçamento'!$D$6:$D$144)</f>
        <v>0</v>
      </c>
      <c r="D9" s="441">
        <f>SUMIF('8. Orçamento Com Des.'!$A$6:$A$144,A9,'8. Orçamento Com Des.'!$I$6:$I$144)</f>
        <v>0</v>
      </c>
      <c r="E9" s="441">
        <f t="shared" si="2"/>
        <v>4715888.5182529744</v>
      </c>
      <c r="F9" s="444">
        <f t="shared" si="1"/>
        <v>0.53247963509199248</v>
      </c>
      <c r="H9" s="169" t="s">
        <v>548</v>
      </c>
      <c r="I9" s="169" t="s">
        <v>549</v>
      </c>
      <c r="J9" s="431">
        <f>SUMIF('9. CPU Com Des.'!$B$1:$B$3346,H9,'9. CPU Com Des.'!$Q$1:$Q$3346)</f>
        <v>83762.811000000002</v>
      </c>
      <c r="L9" s="432"/>
    </row>
    <row r="10" spans="1:12">
      <c r="A10" s="2">
        <v>3108017</v>
      </c>
      <c r="B10" s="4" t="s">
        <v>298</v>
      </c>
      <c r="C10" s="440">
        <f>SUMIF('8. Orçamento Com Des.'!$A$6:$A$144,A10,'4. Orçamento'!$D$6:$D$144)</f>
        <v>4624.55</v>
      </c>
      <c r="D10" s="441">
        <f>SUMIF('8. Orçamento Com Des.'!$A$6:$A$144,A10,'8. Orçamento Com Des.'!$I$6:$I$144)</f>
        <v>519192.44728102745</v>
      </c>
      <c r="E10" s="441">
        <f t="shared" si="2"/>
        <v>5235080.9655340016</v>
      </c>
      <c r="F10" s="444">
        <f t="shared" si="1"/>
        <v>0.59110260800593561</v>
      </c>
      <c r="H10" s="169" t="s">
        <v>595</v>
      </c>
      <c r="I10" s="169" t="s">
        <v>596</v>
      </c>
      <c r="J10" s="431">
        <f>SUMIF('9. CPU Com Des.'!$B$1:$B$3346,H10,'9. CPU Com Des.'!$Q$1:$Q$3346)</f>
        <v>65965.738538097779</v>
      </c>
      <c r="L10" s="432"/>
    </row>
    <row r="11" spans="1:12">
      <c r="A11" s="2">
        <v>5914389</v>
      </c>
      <c r="B11" s="4" t="s">
        <v>356</v>
      </c>
      <c r="C11" s="440">
        <f>SUMIF('8. Orçamento Com Des.'!$A$6:$A$144,A11,'4. Orçamento'!$D$6:$D$144)</f>
        <v>336878.21</v>
      </c>
      <c r="D11" s="441">
        <f>SUMIF('8. Orçamento Com Des.'!$A$6:$A$144,A11,'8. Orçamento Com Des.'!$I$6:$I$144)</f>
        <v>350363.35390985414</v>
      </c>
      <c r="E11" s="441">
        <f t="shared" si="2"/>
        <v>5585444.3194438554</v>
      </c>
      <c r="F11" s="444">
        <f t="shared" si="1"/>
        <v>0.63066277786945868</v>
      </c>
      <c r="H11" s="169" t="s">
        <v>584</v>
      </c>
      <c r="I11" s="169" t="s">
        <v>599</v>
      </c>
      <c r="J11" s="431">
        <f>SUMIF('9. CPU Com Des.'!$B$1:$B$3346,H11,'9. CPU Com Des.'!$Q$1:$Q$3346)</f>
        <v>59394.707838796508</v>
      </c>
      <c r="L11" s="432"/>
    </row>
    <row r="12" spans="1:12">
      <c r="A12" s="23">
        <v>1106382</v>
      </c>
      <c r="B12" s="24" t="s">
        <v>441</v>
      </c>
      <c r="C12" s="440">
        <f>SUMIF('8. Orçamento Com Des.'!$A$6:$A$144,A12,'4. Orçamento'!$D$6:$D$144)</f>
        <v>640.98</v>
      </c>
      <c r="D12" s="441">
        <f>SUMIF('8. Orçamento Com Des.'!$A$6:$A$144,A12,'8. Orçamento Com Des.'!$I$6:$I$144)</f>
        <v>363780.80908731616</v>
      </c>
      <c r="E12" s="441">
        <f t="shared" si="2"/>
        <v>5949225.1285311719</v>
      </c>
      <c r="F12" s="444">
        <f t="shared" si="1"/>
        <v>0.67173793724325226</v>
      </c>
      <c r="H12" s="169" t="s">
        <v>450</v>
      </c>
      <c r="I12" s="169" t="s">
        <v>451</v>
      </c>
      <c r="J12" s="431">
        <f>SUMIF('9. CPU Com Des.'!$B$1:$B$3346,H12,'9. CPU Com Des.'!$Q$1:$Q$3346)</f>
        <v>44803.809688133508</v>
      </c>
      <c r="L12" s="432"/>
    </row>
    <row r="13" spans="1:12">
      <c r="A13" s="501">
        <v>1505877</v>
      </c>
      <c r="B13" s="504" t="s">
        <v>366</v>
      </c>
      <c r="C13" s="440">
        <f>SUMIF('8. Orçamento Com Des.'!$A$6:$A$144,A13,'4. Orçamento'!$D$6:$D$144)</f>
        <v>1525</v>
      </c>
      <c r="D13" s="441">
        <f>SUMIF('8. Orçamento Com Des.'!$A$6:$A$144,A13,'8. Orçamento Com Des.'!$I$6:$I$144)</f>
        <v>362951.80557655205</v>
      </c>
      <c r="E13" s="441">
        <f t="shared" si="2"/>
        <v>6312176.9341077236</v>
      </c>
      <c r="F13" s="444">
        <f t="shared" si="1"/>
        <v>0.7127194923078698</v>
      </c>
      <c r="H13" s="169" t="s">
        <v>928</v>
      </c>
      <c r="I13" s="169" t="s">
        <v>656</v>
      </c>
      <c r="J13" s="431">
        <f>SUMIF('9. CPU Com Des.'!$B$1:$B$3346,H13,'9. CPU Com Des.'!$Q$1:$Q$3346)</f>
        <v>47334.6</v>
      </c>
      <c r="L13" s="432"/>
    </row>
    <row r="14" spans="1:12">
      <c r="A14" s="2">
        <v>3108016</v>
      </c>
      <c r="B14" s="4" t="s">
        <v>307</v>
      </c>
      <c r="C14" s="440">
        <f>SUMIF('8. Orçamento Com Des.'!$A$6:$A$144,A14,'4. Orçamento'!$D$6:$D$144)</f>
        <v>2599.5099999999998</v>
      </c>
      <c r="D14" s="441">
        <f>SUMIF('8. Orçamento Com Des.'!$A$6:$A$144,A14,'8. Orçamento Com Des.'!$I$6:$I$144)</f>
        <v>354051.14584165165</v>
      </c>
      <c r="E14" s="441">
        <f t="shared" si="2"/>
        <v>6666228.0799493752</v>
      </c>
      <c r="F14" s="444">
        <f t="shared" si="1"/>
        <v>0.75269605753242363</v>
      </c>
      <c r="H14" s="169" t="s">
        <v>597</v>
      </c>
      <c r="I14" s="169" t="s">
        <v>598</v>
      </c>
      <c r="J14" s="431">
        <f>SUMIF('9. CPU Com Des.'!$B$1:$B$3346,H14,'9. CPU Com Des.'!$Q$1:$Q$3346)</f>
        <v>39880.302654035295</v>
      </c>
      <c r="L14" s="432"/>
    </row>
    <row r="15" spans="1:12">
      <c r="A15" s="26">
        <v>1106280</v>
      </c>
      <c r="B15" s="27" t="s">
        <v>443</v>
      </c>
      <c r="C15" s="440">
        <f>SUMIF('8. Orçamento Com Des.'!$A$6:$A$144,A15,'4. Orçamento'!$D$6:$D$144)</f>
        <v>361.2</v>
      </c>
      <c r="D15" s="441">
        <f>SUMIF('8. Orçamento Com Des.'!$A$6:$A$144,A15,'8. Orçamento Com Des.'!$I$6:$I$144)</f>
        <v>252934.55969989672</v>
      </c>
      <c r="E15" s="441">
        <f t="shared" si="2"/>
        <v>6919162.639649272</v>
      </c>
      <c r="F15" s="444">
        <f t="shared" si="1"/>
        <v>0.78125536327721856</v>
      </c>
      <c r="H15" s="169" t="s">
        <v>648</v>
      </c>
      <c r="I15" s="169" t="s">
        <v>650</v>
      </c>
      <c r="J15" s="431">
        <f>SUMIF('9. CPU Com Des.'!$B$1:$B$3346,H15,'9. CPU Com Des.'!$Q$1:$Q$3346)</f>
        <v>37478.608222132338</v>
      </c>
      <c r="L15" s="432"/>
    </row>
    <row r="16" spans="1:12">
      <c r="A16" s="501">
        <v>5503041</v>
      </c>
      <c r="B16" s="506" t="s">
        <v>368</v>
      </c>
      <c r="C16" s="440">
        <f>SUMIF('8. Orçamento Com Des.'!$A$6:$A$144,A16,'4. Orçamento'!$D$6:$D$144)</f>
        <v>19993.419999999998</v>
      </c>
      <c r="D16" s="441">
        <f>SUMIF('8. Orçamento Com Des.'!$A$6:$A$144,A16,'8. Orçamento Com Des.'!$I$6:$I$144)</f>
        <v>231574.43280626193</v>
      </c>
      <c r="E16" s="441">
        <f t="shared" si="2"/>
        <v>7150737.0724555338</v>
      </c>
      <c r="F16" s="444">
        <f t="shared" si="1"/>
        <v>0.80740285785857768</v>
      </c>
      <c r="H16" s="169" t="s">
        <v>803</v>
      </c>
      <c r="I16" s="169" t="s">
        <v>805</v>
      </c>
      <c r="J16" s="431">
        <f>SUMIF('9. CPU Com Des.'!$B$1:$B$3346,H16,'9. CPU Com Des.'!$Q$1:$Q$3346)</f>
        <v>35697.2624</v>
      </c>
      <c r="L16" s="432"/>
    </row>
    <row r="17" spans="1:12">
      <c r="A17" s="2">
        <v>9776</v>
      </c>
      <c r="B17" s="4" t="s">
        <v>355</v>
      </c>
      <c r="C17" s="440">
        <f>SUMIF('8. Orçamento Com Des.'!$A$6:$A$144,A17,'4. Orçamento'!$D$6:$D$144)</f>
        <v>1000</v>
      </c>
      <c r="D17" s="441">
        <f>SUMIF('8. Orçamento Com Des.'!$A$6:$A$144,A17,'8. Orçamento Com Des.'!$I$6:$I$144)</f>
        <v>222702.87796383118</v>
      </c>
      <c r="E17" s="441">
        <f t="shared" si="2"/>
        <v>7373439.9504193645</v>
      </c>
      <c r="F17" s="444">
        <f t="shared" si="1"/>
        <v>0.83254864888674385</v>
      </c>
      <c r="H17" s="169" t="s">
        <v>780</v>
      </c>
      <c r="I17" s="169" t="s">
        <v>785</v>
      </c>
      <c r="J17" s="431">
        <f>SUMIF('9. CPU Com Des.'!$B$1:$B$3346,H17,'9. CPU Com Des.'!$Q$1:$Q$3346)</f>
        <v>31257.144342999996</v>
      </c>
      <c r="L17" s="432"/>
    </row>
    <row r="18" spans="1:12">
      <c r="A18" s="2">
        <v>4507956</v>
      </c>
      <c r="B18" s="5" t="s">
        <v>318</v>
      </c>
      <c r="C18" s="440">
        <f>SUMIF('8. Orçamento Com Des.'!$A$6:$A$144,A18,'4. Orçamento'!$D$6:$D$144)</f>
        <v>11274.12</v>
      </c>
      <c r="D18" s="441">
        <f>SUMIF('8. Orçamento Com Des.'!$A$6:$A$144,A18,'8. Orçamento Com Des.'!$I$6:$I$144)</f>
        <v>161975.97396455263</v>
      </c>
      <c r="E18" s="441">
        <f t="shared" si="2"/>
        <v>7535415.9243839169</v>
      </c>
      <c r="F18" s="444">
        <f t="shared" si="1"/>
        <v>0.8508376536366411</v>
      </c>
      <c r="H18" s="169" t="s">
        <v>527</v>
      </c>
      <c r="I18" s="169" t="s">
        <v>528</v>
      </c>
      <c r="J18" s="431">
        <f>SUMIF('9. CPU Com Des.'!$B$1:$B$3346,H18,'9. CPU Com Des.'!$Q$1:$Q$3346)</f>
        <v>26969.680134000002</v>
      </c>
      <c r="L18" s="432"/>
    </row>
    <row r="19" spans="1:12">
      <c r="A19" s="2">
        <v>4507755</v>
      </c>
      <c r="B19" s="5" t="s">
        <v>320</v>
      </c>
      <c r="C19" s="440">
        <f>SUMIF('8. Orçamento Com Des.'!$A$6:$A$144,A19,'4. Orçamento'!$D$6:$D$144)</f>
        <v>90</v>
      </c>
      <c r="D19" s="441">
        <f>SUMIF('8. Orçamento Com Des.'!$A$6:$A$144,A19,'8. Orçamento Com Des.'!$I$6:$I$144)</f>
        <v>119917.59658476095</v>
      </c>
      <c r="E19" s="441">
        <f t="shared" si="2"/>
        <v>7655333.5209686775</v>
      </c>
      <c r="F19" s="444">
        <f t="shared" si="1"/>
        <v>0.8643777697406192</v>
      </c>
      <c r="H19" s="169" t="s">
        <v>593</v>
      </c>
      <c r="I19" s="169" t="s">
        <v>603</v>
      </c>
      <c r="J19" s="431">
        <f>SUMIF('9. CPU Com Des.'!$B$1:$B$3346,H19,'9. CPU Com Des.'!$Q$1:$Q$3346)</f>
        <v>26509.543410906201</v>
      </c>
      <c r="L19" s="432"/>
    </row>
    <row r="20" spans="1:12">
      <c r="A20" s="379">
        <v>5213850</v>
      </c>
      <c r="B20" s="24" t="s">
        <v>348</v>
      </c>
      <c r="C20" s="440">
        <f>SUMIF('8. Orçamento Com Des.'!$A$6:$A$144,A20,'4. Orçamento'!$D$6:$D$144)</f>
        <v>4320</v>
      </c>
      <c r="D20" s="441">
        <f>SUMIF('8. Orçamento Com Des.'!$A$6:$A$144,A20,'8. Orçamento Com Des.'!$I$6:$I$144)</f>
        <v>120996.52623174817</v>
      </c>
      <c r="E20" s="441">
        <f t="shared" si="2"/>
        <v>7776330.0472004255</v>
      </c>
      <c r="F20" s="444">
        <f t="shared" si="1"/>
        <v>0.87803970977289703</v>
      </c>
      <c r="H20" s="169" t="s">
        <v>683</v>
      </c>
      <c r="I20" s="169" t="s">
        <v>684</v>
      </c>
      <c r="J20" s="431">
        <f>SUMIF('9. CPU Com Des.'!$B$1:$B$3346,H20,'9. CPU Com Des.'!$Q$1:$Q$3346)</f>
        <v>21152.724264</v>
      </c>
      <c r="L20" s="432"/>
    </row>
    <row r="21" spans="1:12" ht="28.5">
      <c r="A21" s="23">
        <v>5502362</v>
      </c>
      <c r="B21" s="24" t="s">
        <v>367</v>
      </c>
      <c r="C21" s="440">
        <f>SUMIF('8. Orçamento Com Des.'!$A$6:$A$144,A21,'4. Orçamento'!$D$6:$D$144)</f>
        <v>3920</v>
      </c>
      <c r="D21" s="441">
        <f>SUMIF('8. Orçamento Com Des.'!$A$6:$A$144,A21,'8. Orçamento Com Des.'!$I$6:$I$144)</f>
        <v>116764.74855994643</v>
      </c>
      <c r="E21" s="441">
        <f t="shared" si="2"/>
        <v>7893094.7957603717</v>
      </c>
      <c r="F21" s="444">
        <f t="shared" si="1"/>
        <v>0.89122383201500666</v>
      </c>
      <c r="H21" s="169" t="s">
        <v>525</v>
      </c>
      <c r="I21" s="169" t="s">
        <v>526</v>
      </c>
      <c r="J21" s="431">
        <f>SUMIF('9. CPU Com Des.'!$B$1:$B$3346,H21,'9. CPU Com Des.'!$Q$1:$Q$3346)</f>
        <v>17797.061887000222</v>
      </c>
      <c r="L21" s="432"/>
    </row>
    <row r="22" spans="1:12">
      <c r="A22" s="169">
        <v>5914479</v>
      </c>
      <c r="B22" s="169" t="s">
        <v>357</v>
      </c>
      <c r="C22" s="440">
        <f>SUMIF('8. Orçamento Com Des.'!$A$6:$A$144,A22,'4. Orçamento'!$D$6:$D$144)</f>
        <v>127212.53</v>
      </c>
      <c r="D22" s="441">
        <f>SUMIF('8. Orçamento Com Des.'!$A$6:$A$144,A22,'8. Orçamento Com Des.'!$I$6:$I$144)</f>
        <v>121611.62433789604</v>
      </c>
      <c r="E22" s="441">
        <f t="shared" si="2"/>
        <v>8014706.4200982675</v>
      </c>
      <c r="F22" s="444">
        <f t="shared" si="1"/>
        <v>0.90495522390430783</v>
      </c>
      <c r="H22" s="169" t="s">
        <v>567</v>
      </c>
      <c r="I22" s="169" t="s">
        <v>573</v>
      </c>
      <c r="J22" s="431">
        <f>SUMIF('9. CPU Com Des.'!$B$1:$B$3346,H22,'9. CPU Com Des.'!$Q$1:$Q$3346)</f>
        <v>13636.622871000001</v>
      </c>
      <c r="L22" s="432"/>
    </row>
    <row r="23" spans="1:12">
      <c r="A23" s="17">
        <v>3806424</v>
      </c>
      <c r="B23" s="18" t="s">
        <v>315</v>
      </c>
      <c r="C23" s="440">
        <f>SUMIF('8. Orçamento Com Des.'!$A$6:$A$144,A23,'4. Orçamento'!$D$6:$D$144)</f>
        <v>15</v>
      </c>
      <c r="D23" s="441">
        <f>SUMIF('8. Orçamento Com Des.'!$A$6:$A$144,A23,'8. Orçamento Com Des.'!$I$6:$I$144)</f>
        <v>109167.57039915533</v>
      </c>
      <c r="E23" s="441">
        <f t="shared" si="2"/>
        <v>8123873.9904974224</v>
      </c>
      <c r="F23" s="444">
        <f t="shared" si="1"/>
        <v>0.91728153480521857</v>
      </c>
      <c r="H23" s="169" t="s">
        <v>920</v>
      </c>
      <c r="I23" s="169" t="s">
        <v>921</v>
      </c>
      <c r="J23" s="431">
        <f>SUMIF('9. CPU Com Des.'!$B$1:$B$3346,H23,'9. CPU Com Des.'!$Q$1:$Q$3346)</f>
        <v>16986.510000000002</v>
      </c>
      <c r="L23" s="432"/>
    </row>
    <row r="24" spans="1:12">
      <c r="A24" s="2">
        <v>1106088</v>
      </c>
      <c r="B24" s="136" t="s">
        <v>303</v>
      </c>
      <c r="C24" s="440">
        <f>SUMIF('8. Orçamento Com Des.'!$A$6:$A$144,A24,'4. Orçamento'!$D$6:$D$144)</f>
        <v>1002.18</v>
      </c>
      <c r="D24" s="441">
        <f>SUMIF('8. Orçamento Com Des.'!$A$6:$A$144,A24,'8. Orçamento Com Des.'!$I$6:$I$144)</f>
        <v>82853.584811208857</v>
      </c>
      <c r="E24" s="441">
        <f t="shared" si="2"/>
        <v>8206727.5753086312</v>
      </c>
      <c r="F24" s="444">
        <f t="shared" si="1"/>
        <v>0.92663668525790133</v>
      </c>
      <c r="H24" s="169" t="s">
        <v>677</v>
      </c>
      <c r="I24" s="169" t="s">
        <v>678</v>
      </c>
      <c r="J24" s="431">
        <f>SUMIF('9. CPU Com Des.'!$B$1:$B$3346,H24,'9. CPU Com Des.'!$Q$1:$Q$3346)</f>
        <v>14074.358284037249</v>
      </c>
      <c r="L24" s="432"/>
    </row>
    <row r="25" spans="1:12">
      <c r="A25" s="2">
        <v>5915400</v>
      </c>
      <c r="B25" s="4" t="s">
        <v>317</v>
      </c>
      <c r="C25" s="440">
        <f>SUMIF('8. Orçamento Com Des.'!$A$6:$A$144,A25,'4. Orçamento'!$D$6:$D$144)</f>
        <v>15</v>
      </c>
      <c r="D25" s="441">
        <f>SUMIF('8. Orçamento Com Des.'!$A$6:$A$144,A25,'8. Orçamento Com Des.'!$I$6:$I$144)</f>
        <v>81114.516980446904</v>
      </c>
      <c r="E25" s="441">
        <f t="shared" si="2"/>
        <v>8287842.092289078</v>
      </c>
      <c r="F25" s="444">
        <f t="shared" si="1"/>
        <v>0.93579547436736321</v>
      </c>
      <c r="H25" s="169" t="s">
        <v>523</v>
      </c>
      <c r="I25" s="169" t="s">
        <v>538</v>
      </c>
      <c r="J25" s="431">
        <f>SUMIF('9. CPU Com Des.'!$B$1:$B$3346,H25,'9. CPU Com Des.'!$Q$1:$Q$3346)</f>
        <v>10942.138482475282</v>
      </c>
      <c r="L25" s="432"/>
    </row>
    <row r="26" spans="1:12">
      <c r="A26" s="2">
        <v>4507835</v>
      </c>
      <c r="B26" s="5" t="s">
        <v>321</v>
      </c>
      <c r="C26" s="440">
        <f>SUMIF('8. Orçamento Com Des.'!$A$6:$A$144,A26,'4. Orçamento'!$D$6:$D$144)</f>
        <v>1215</v>
      </c>
      <c r="D26" s="441">
        <f>SUMIF('8. Orçamento Com Des.'!$A$6:$A$144,A26,'8. Orçamento Com Des.'!$I$6:$I$144)</f>
        <v>59903.673004066215</v>
      </c>
      <c r="E26" s="441">
        <f t="shared" si="2"/>
        <v>8347745.7652931446</v>
      </c>
      <c r="F26" s="444">
        <f t="shared" si="1"/>
        <v>0.94255930812179045</v>
      </c>
      <c r="H26" s="169" t="s">
        <v>455</v>
      </c>
      <c r="I26" s="169" t="s">
        <v>456</v>
      </c>
      <c r="J26" s="431">
        <f>SUMIF('9. CPU Com Des.'!$B$1:$B$3346,H26,'9. CPU Com Des.'!$Q$1:$Q$3346)</f>
        <v>19171.750674120001</v>
      </c>
      <c r="L26" s="432"/>
    </row>
    <row r="27" spans="1:12">
      <c r="A27" s="2">
        <v>2306066</v>
      </c>
      <c r="B27" s="4" t="s">
        <v>289</v>
      </c>
      <c r="C27" s="440">
        <f>SUMIF('8. Orçamento Com Des.'!$A$6:$A$144,A27,'4. Orçamento'!$D$6:$D$144)</f>
        <v>190</v>
      </c>
      <c r="D27" s="441">
        <f>SUMIF('8. Orçamento Com Des.'!$A$6:$A$144,A27,'8. Orçamento Com Des.'!$I$6:$I$144)</f>
        <v>65242.08767134446</v>
      </c>
      <c r="E27" s="441">
        <f t="shared" si="2"/>
        <v>8412987.8529644888</v>
      </c>
      <c r="F27" s="444">
        <f t="shared" si="1"/>
        <v>0.9499259120822986</v>
      </c>
      <c r="H27" s="169" t="s">
        <v>841</v>
      </c>
      <c r="I27" s="169" t="s">
        <v>844</v>
      </c>
      <c r="J27" s="431">
        <f>SUMIF('9. CPU Com Des.'!$B$1:$B$3346,H27,'9. CPU Com Des.'!$Q$1:$Q$3346)</f>
        <v>8297.3702399999984</v>
      </c>
      <c r="L27" s="432"/>
    </row>
    <row r="28" spans="1:12">
      <c r="A28" s="501">
        <v>4413942</v>
      </c>
      <c r="B28" s="506" t="s">
        <v>369</v>
      </c>
      <c r="C28" s="440">
        <f>SUMIF('8. Orçamento Com Des.'!$A$6:$A$144,A28,'4. Orçamento'!$D$6:$D$144)</f>
        <v>19993.419999999998</v>
      </c>
      <c r="D28" s="441">
        <f>SUMIF('8. Orçamento Com Des.'!$A$6:$A$144,A28,'8. Orçamento Com Des.'!$I$6:$I$144)</f>
        <v>53396.825076149427</v>
      </c>
      <c r="E28" s="441">
        <f t="shared" si="2"/>
        <v>8466384.6780406386</v>
      </c>
      <c r="F28" s="444">
        <f t="shared" si="1"/>
        <v>0.95595504568492073</v>
      </c>
      <c r="H28" s="169" t="s">
        <v>955</v>
      </c>
      <c r="I28" s="169" t="s">
        <v>967</v>
      </c>
      <c r="J28" s="431">
        <f>SUMIF('9. CPU Com Des.'!$B$1:$B$3346,H28,'9. CPU Com Des.'!$Q$1:$Q$3346)</f>
        <v>8690.7900000000009</v>
      </c>
      <c r="L28" s="432"/>
    </row>
    <row r="29" spans="1:12">
      <c r="A29" s="379">
        <v>5213552</v>
      </c>
      <c r="B29" s="24" t="s">
        <v>337</v>
      </c>
      <c r="C29" s="440">
        <f>SUMIF('8. Orçamento Com Des.'!$A$6:$A$144,A29,'4. Orçamento'!$D$6:$D$144)</f>
        <v>30</v>
      </c>
      <c r="D29" s="441">
        <f>SUMIF('8. Orçamento Com Des.'!$A$6:$A$144,A29,'8. Orçamento Com Des.'!$I$6:$I$144)</f>
        <v>49277.944149564632</v>
      </c>
      <c r="E29" s="441">
        <f t="shared" si="2"/>
        <v>8515662.6221902035</v>
      </c>
      <c r="F29" s="444">
        <f t="shared" si="1"/>
        <v>0.96151910887625425</v>
      </c>
      <c r="H29" s="169" t="s">
        <v>946</v>
      </c>
      <c r="I29" s="169" t="s">
        <v>947</v>
      </c>
      <c r="J29" s="431">
        <f>SUMIF('9. CPU Com Des.'!$B$1:$B$3346,H29,'9. CPU Com Des.'!$Q$1:$Q$3346)</f>
        <v>9236.16</v>
      </c>
      <c r="L29" s="432"/>
    </row>
    <row r="30" spans="1:12">
      <c r="A30" s="379">
        <v>5213837</v>
      </c>
      <c r="B30" s="24" t="s">
        <v>342</v>
      </c>
      <c r="C30" s="440">
        <f>SUMIF('8. Orçamento Com Des.'!$A$6:$A$144,A30,'4. Orçamento'!$D$6:$D$144)</f>
        <v>200</v>
      </c>
      <c r="D30" s="441">
        <f>SUMIF('8. Orçamento Com Des.'!$A$6:$A$144,A30,'8. Orçamento Com Des.'!$I$6:$I$144)</f>
        <v>49386.33645286339</v>
      </c>
      <c r="E30" s="441">
        <f t="shared" si="2"/>
        <v>8565048.9586430676</v>
      </c>
      <c r="F30" s="444">
        <f t="shared" si="1"/>
        <v>0.9670954108416564</v>
      </c>
      <c r="H30" s="169" t="s">
        <v>831</v>
      </c>
      <c r="I30" s="169" t="s">
        <v>832</v>
      </c>
      <c r="J30" s="431">
        <f>SUMIF('9. CPU Com Des.'!$B$1:$B$3346,H30,'9. CPU Com Des.'!$Q$1:$Q$3346)</f>
        <v>5834.2103399999996</v>
      </c>
      <c r="L30" s="432"/>
    </row>
    <row r="31" spans="1:12">
      <c r="A31" s="379">
        <v>5213868</v>
      </c>
      <c r="B31" s="24" t="s">
        <v>338</v>
      </c>
      <c r="C31" s="440">
        <f>SUMIF('8. Orçamento Com Des.'!$A$6:$A$144,A31,'4. Orçamento'!$D$6:$D$144)</f>
        <v>30</v>
      </c>
      <c r="D31" s="441">
        <f>SUMIF('8. Orçamento Com Des.'!$A$6:$A$144,A31,'8. Orçamento Com Des.'!$I$6:$I$144)</f>
        <v>45843.219918880706</v>
      </c>
      <c r="E31" s="441">
        <f t="shared" si="2"/>
        <v>8610892.1785619482</v>
      </c>
      <c r="F31" s="444">
        <f t="shared" si="1"/>
        <v>0.97227165301094554</v>
      </c>
      <c r="H31" s="169" t="s">
        <v>591</v>
      </c>
      <c r="I31" s="169" t="s">
        <v>602</v>
      </c>
      <c r="J31" s="431">
        <f>SUMIF('9. CPU Com Des.'!$B$1:$B$3346,H31,'9. CPU Com Des.'!$Q$1:$Q$3346)</f>
        <v>8759.3387133532487</v>
      </c>
      <c r="L31" s="432"/>
    </row>
    <row r="32" spans="1:12" ht="28.5">
      <c r="A32" s="2">
        <v>5502590</v>
      </c>
      <c r="B32" s="4" t="s">
        <v>350</v>
      </c>
      <c r="C32" s="440">
        <f>SUMIF('8. Orçamento Com Des.'!$A$6:$A$144,A32,'4. Orçamento'!$D$6:$D$144)</f>
        <v>2822</v>
      </c>
      <c r="D32" s="441">
        <f>SUMIF('8. Orçamento Com Des.'!$A$6:$A$144,A32,'8. Orçamento Com Des.'!$I$6:$I$144)</f>
        <v>41725.616941281536</v>
      </c>
      <c r="E32" s="441">
        <f t="shared" si="2"/>
        <v>8652617.7955032289</v>
      </c>
      <c r="F32" s="444">
        <f t="shared" si="1"/>
        <v>0.97698296906451343</v>
      </c>
      <c r="H32" s="169" t="s">
        <v>957</v>
      </c>
      <c r="I32" s="169" t="s">
        <v>968</v>
      </c>
      <c r="J32" s="431">
        <f>SUMIF('9. CPU Com Des.'!$B$1:$B$3346,H32,'9. CPU Com Des.'!$Q$1:$Q$3346)</f>
        <v>5796.5599999999995</v>
      </c>
      <c r="L32" s="432"/>
    </row>
    <row r="33" spans="1:12">
      <c r="A33" s="2">
        <v>307732</v>
      </c>
      <c r="B33" s="24" t="s">
        <v>328</v>
      </c>
      <c r="C33" s="440">
        <f>SUMIF('8. Orçamento Com Des.'!$A$6:$A$144,A33,'4. Orçamento'!$D$6:$D$144)</f>
        <v>184.5</v>
      </c>
      <c r="D33" s="441">
        <f>SUMIF('8. Orçamento Com Des.'!$A$6:$A$144,A33,'8. Orçamento Com Des.'!$I$6:$I$144)</f>
        <v>29494.149133389146</v>
      </c>
      <c r="E33" s="441">
        <f t="shared" si="2"/>
        <v>8682111.9446366187</v>
      </c>
      <c r="F33" s="444">
        <f t="shared" si="1"/>
        <v>0.98031320762021912</v>
      </c>
      <c r="H33" s="169" t="s">
        <v>675</v>
      </c>
      <c r="I33" s="169" t="s">
        <v>679</v>
      </c>
      <c r="J33" s="431">
        <f>SUMIF('9. CPU Com Des.'!$B$1:$B$3346,H33,'9. CPU Com Des.'!$Q$1:$Q$3346)</f>
        <v>5624.5237725966272</v>
      </c>
      <c r="L33" s="432"/>
    </row>
    <row r="34" spans="1:12">
      <c r="A34" s="2">
        <v>307737</v>
      </c>
      <c r="B34" s="4" t="s">
        <v>332</v>
      </c>
      <c r="C34" s="440">
        <f>SUMIF('8. Orçamento Com Des.'!$A$6:$A$144,A34,'4. Orçamento'!$D$6:$D$144)</f>
        <v>35.200000000000003</v>
      </c>
      <c r="D34" s="441">
        <f>SUMIF('8. Orçamento Com Des.'!$A$6:$A$144,A34,'8. Orçamento Com Des.'!$I$6:$I$144)</f>
        <v>27757.416856548345</v>
      </c>
      <c r="E34" s="441">
        <f t="shared" si="2"/>
        <v>8709869.3614931665</v>
      </c>
      <c r="F34" s="444">
        <f t="shared" si="1"/>
        <v>0.9834473485443872</v>
      </c>
      <c r="H34" s="169" t="s">
        <v>925</v>
      </c>
      <c r="I34" s="169" t="s">
        <v>926</v>
      </c>
      <c r="J34" s="431">
        <f>SUMIF('9. CPU Com Des.'!$B$1:$B$3346,H34,'9. CPU Com Des.'!$Q$1:$Q$3346)</f>
        <v>4091.8599999999997</v>
      </c>
      <c r="L34" s="432"/>
    </row>
    <row r="35" spans="1:12">
      <c r="A35" s="2">
        <v>3806426</v>
      </c>
      <c r="B35" s="5" t="s">
        <v>325</v>
      </c>
      <c r="C35" s="440">
        <f>SUMIF('8. Orçamento Com Des.'!$A$6:$A$144,A35,'4. Orçamento'!$D$6:$D$144)</f>
        <v>260</v>
      </c>
      <c r="D35" s="441">
        <f>SUMIF('8. Orçamento Com Des.'!$A$6:$A$144,A35,'8. Orçamento Com Des.'!$I$6:$I$144)</f>
        <v>20371.876524949672</v>
      </c>
      <c r="E35" s="441">
        <f t="shared" si="2"/>
        <v>8730241.238018116</v>
      </c>
      <c r="F35" s="444">
        <f t="shared" si="1"/>
        <v>0.98574757454340267</v>
      </c>
      <c r="H35" s="169" t="s">
        <v>872</v>
      </c>
      <c r="I35" s="169" t="s">
        <v>873</v>
      </c>
      <c r="J35" s="431">
        <f>SUMIF('9. CPU Com Des.'!$B$1:$B$3346,H35,'9. CPU Com Des.'!$Q$1:$Q$3346)</f>
        <v>4152.2474159673602</v>
      </c>
      <c r="L35" s="432"/>
    </row>
    <row r="36" spans="1:12">
      <c r="A36" s="379">
        <v>5213360</v>
      </c>
      <c r="B36" s="24" t="s">
        <v>341</v>
      </c>
      <c r="C36" s="440">
        <f>SUMIF('8. Orçamento Com Des.'!$A$6:$A$144,A36,'4. Orçamento'!$D$6:$D$144)</f>
        <v>400</v>
      </c>
      <c r="D36" s="441">
        <f>SUMIF('8. Orçamento Com Des.'!$A$6:$A$144,A36,'8. Orçamento Com Des.'!$I$6:$I$144)</f>
        <v>17311.896146604948</v>
      </c>
      <c r="E36" s="441">
        <f t="shared" si="2"/>
        <v>8747553.1341647208</v>
      </c>
      <c r="F36" s="444">
        <f t="shared" si="1"/>
        <v>0.98770229253709896</v>
      </c>
      <c r="H36" s="169" t="s">
        <v>1014</v>
      </c>
      <c r="I36" s="169" t="s">
        <v>1015</v>
      </c>
      <c r="J36" s="431">
        <f>SUMIF('9. CPU Com Des.'!$B$1:$B$3346,H36,'9. CPU Com Des.'!$Q$1:$Q$3346)</f>
        <v>3952.48</v>
      </c>
      <c r="L36" s="432"/>
    </row>
    <row r="37" spans="1:12">
      <c r="A37" s="2">
        <v>1106057</v>
      </c>
      <c r="B37" s="136" t="s">
        <v>304</v>
      </c>
      <c r="C37" s="440">
        <f>SUMIF('8. Orçamento Com Des.'!$A$6:$A$144,A37,'4. Orçamento'!$D$6:$D$144)</f>
        <v>25.689999999999998</v>
      </c>
      <c r="D37" s="441">
        <f>SUMIF('8. Orçamento Com Des.'!$A$6:$A$144,A37,'8. Orçamento Com Des.'!$I$6:$I$144)</f>
        <v>16861.334734270808</v>
      </c>
      <c r="E37" s="441">
        <f t="shared" si="2"/>
        <v>8764414.4688989911</v>
      </c>
      <c r="F37" s="444">
        <f t="shared" si="1"/>
        <v>0.9896061368141037</v>
      </c>
      <c r="H37" s="169" t="s">
        <v>457</v>
      </c>
      <c r="I37" s="169" t="s">
        <v>458</v>
      </c>
      <c r="J37" s="431">
        <f>SUMIF('9. CPU Com Des.'!$B$1:$B$3346,H37,'9. CPU Com Des.'!$Q$1:$Q$3346)</f>
        <v>3310.3657491743998</v>
      </c>
      <c r="L37" s="432"/>
    </row>
    <row r="38" spans="1:12">
      <c r="A38" s="379">
        <v>5213401</v>
      </c>
      <c r="B38" s="24" t="s">
        <v>339</v>
      </c>
      <c r="C38" s="440">
        <f>SUMIF('8. Orçamento Com Des.'!$A$6:$A$144,A38,'4. Orçamento'!$D$6:$D$144)</f>
        <v>300</v>
      </c>
      <c r="D38" s="441">
        <f>SUMIF('8. Orçamento Com Des.'!$A$6:$A$144,A38,'8. Orçamento Com Des.'!$I$6:$I$144)</f>
        <v>11136.21549775576</v>
      </c>
      <c r="E38" s="441">
        <f t="shared" si="2"/>
        <v>8775550.6843967475</v>
      </c>
      <c r="F38" s="444">
        <f t="shared" si="1"/>
        <v>0.99086354736178728</v>
      </c>
      <c r="H38" s="169" t="s">
        <v>922</v>
      </c>
      <c r="I38" s="169" t="s">
        <v>923</v>
      </c>
      <c r="J38" s="431">
        <f>SUMIF('9. CPU Com Des.'!$B$1:$B$3346,H38,'9. CPU Com Des.'!$Q$1:$Q$3346)</f>
        <v>3159.2</v>
      </c>
      <c r="L38" s="432"/>
    </row>
    <row r="39" spans="1:12">
      <c r="A39" s="171">
        <v>5914449</v>
      </c>
      <c r="B39" s="169" t="s">
        <v>231</v>
      </c>
      <c r="C39" s="440">
        <f>SUMIF('8. Orçamento Com Des.'!$A$6:$A$144,A39,'4. Orçamento'!$D$6:$D$144)</f>
        <v>6772.8</v>
      </c>
      <c r="D39" s="441">
        <f>SUMIF('8. Orçamento Com Des.'!$A$6:$A$144,A39,'8. Orçamento Com Des.'!$I$6:$I$144)</f>
        <v>9711.7809957514437</v>
      </c>
      <c r="E39" s="441">
        <f t="shared" si="2"/>
        <v>8785262.4653924983</v>
      </c>
      <c r="F39" s="444">
        <f t="shared" si="1"/>
        <v>0.99196012239334175</v>
      </c>
      <c r="H39" s="169" t="s">
        <v>944</v>
      </c>
      <c r="I39" s="169" t="s">
        <v>945</v>
      </c>
      <c r="J39" s="431">
        <f>SUMIF('9. CPU Com Des.'!$B$1:$B$3346,H39,'9. CPU Com Des.'!$Q$1:$Q$3346)</f>
        <v>2988.7</v>
      </c>
      <c r="L39" s="432"/>
    </row>
    <row r="40" spans="1:12" ht="28.5">
      <c r="A40" s="501">
        <v>5502888</v>
      </c>
      <c r="B40" s="504" t="s">
        <v>364</v>
      </c>
      <c r="C40" s="440">
        <f>SUMIF('8. Orçamento Com Des.'!$A$6:$A$144,A40,'4. Orçamento'!$D$6:$D$144)</f>
        <v>136.44</v>
      </c>
      <c r="D40" s="441">
        <f>SUMIF('8. Orçamento Com Des.'!$A$6:$A$144,A40,'8. Orçamento Com Des.'!$I$6:$I$144)</f>
        <v>9106.0310148712215</v>
      </c>
      <c r="E40" s="441">
        <f t="shared" si="2"/>
        <v>8794368.4964073692</v>
      </c>
      <c r="F40" s="444">
        <f t="shared" si="1"/>
        <v>0.99298830108186831</v>
      </c>
      <c r="H40" s="169" t="s">
        <v>667</v>
      </c>
      <c r="I40" s="169" t="s">
        <v>668</v>
      </c>
      <c r="J40" s="431">
        <f>SUMIF('9. CPU Com Des.'!$B$1:$B$3346,H40,'9. CPU Com Des.'!$Q$1:$Q$3346)</f>
        <v>3004.3589099872956</v>
      </c>
      <c r="L40" s="432"/>
    </row>
    <row r="41" spans="1:12" ht="28.5">
      <c r="A41" s="501">
        <v>5502798</v>
      </c>
      <c r="B41" s="504" t="s">
        <v>365</v>
      </c>
      <c r="C41" s="440">
        <f>SUMIF('8. Orçamento Com Des.'!$A$6:$A$144,A41,'4. Orçamento'!$D$6:$D$144)</f>
        <v>139.44</v>
      </c>
      <c r="D41" s="441">
        <f>SUMIF('8. Orçamento Com Des.'!$A$6:$A$144,A41,'8. Orçamento Com Des.'!$I$6:$I$144)</f>
        <v>8455.2196750170388</v>
      </c>
      <c r="E41" s="441">
        <f t="shared" si="2"/>
        <v>8802823.7160823867</v>
      </c>
      <c r="F41" s="444">
        <f t="shared" si="1"/>
        <v>0.99394299546655318</v>
      </c>
      <c r="H41" s="169" t="s">
        <v>630</v>
      </c>
      <c r="I41" s="169" t="s">
        <v>632</v>
      </c>
      <c r="J41" s="431">
        <f>SUMIF('9. CPU Com Des.'!$B$1:$B$3346,H41,'9. CPU Com Des.'!$Q$1:$Q$3346)</f>
        <v>2603.7083979181989</v>
      </c>
      <c r="L41" s="432"/>
    </row>
    <row r="42" spans="1:12">
      <c r="A42" s="23">
        <v>3808207</v>
      </c>
      <c r="B42" s="24" t="s">
        <v>354</v>
      </c>
      <c r="C42" s="440">
        <f>SUMIF('8. Orçamento Com Des.'!$A$6:$A$144,A42,'4. Orçamento'!$D$6:$D$144)</f>
        <v>36</v>
      </c>
      <c r="D42" s="441">
        <f>SUMIF('8. Orçamento Com Des.'!$A$6:$A$144,A42,'8. Orçamento Com Des.'!$I$6:$I$144)</f>
        <v>7756.6752723375757</v>
      </c>
      <c r="E42" s="441">
        <f t="shared" si="2"/>
        <v>8810580.3913547248</v>
      </c>
      <c r="F42" s="444">
        <f t="shared" si="1"/>
        <v>0.99481881591959298</v>
      </c>
      <c r="H42" s="169" t="s">
        <v>778</v>
      </c>
      <c r="I42" s="169" t="s">
        <v>779</v>
      </c>
      <c r="J42" s="431">
        <f>SUMIF('9. CPU Com Des.'!$B$1:$B$3346,H42,'9. CPU Com Des.'!$Q$1:$Q$3346)</f>
        <v>1871.6897450000004</v>
      </c>
      <c r="L42" s="432"/>
    </row>
    <row r="43" spans="1:12">
      <c r="A43" s="35">
        <v>5213442</v>
      </c>
      <c r="B43" s="27" t="s">
        <v>334</v>
      </c>
      <c r="C43" s="440">
        <f>SUMIF('8. Orçamento Com Des.'!$A$6:$A$144,A43,'4. Orçamento'!$D$6:$D$144)</f>
        <v>10</v>
      </c>
      <c r="D43" s="441">
        <f>SUMIF('8. Orçamento Com Des.'!$A$6:$A$144,A43,'8. Orçamento Com Des.'!$I$6:$I$144)</f>
        <v>8839.4240552653137</v>
      </c>
      <c r="E43" s="441">
        <f t="shared" si="2"/>
        <v>8819419.81540999</v>
      </c>
      <c r="F43" s="444">
        <f t="shared" si="1"/>
        <v>0.99581689152658692</v>
      </c>
      <c r="H43" s="169" t="s">
        <v>888</v>
      </c>
      <c r="I43" s="169" t="s">
        <v>889</v>
      </c>
      <c r="J43" s="431">
        <f>SUMIF('9. CPU Com Des.'!$B$1:$B$3346,H43,'9. CPU Com Des.'!$Q$1:$Q$3346)</f>
        <v>2045.33036240604</v>
      </c>
      <c r="L43" s="432"/>
    </row>
    <row r="44" spans="1:12">
      <c r="A44" s="379">
        <v>5213865</v>
      </c>
      <c r="B44" s="24" t="s">
        <v>336</v>
      </c>
      <c r="C44" s="440">
        <f>SUMIF('8. Orçamento Com Des.'!$A$6:$A$144,A44,'4. Orçamento'!$D$6:$D$144)</f>
        <v>10</v>
      </c>
      <c r="D44" s="441">
        <f>SUMIF('8. Orçamento Com Des.'!$A$6:$A$144,A44,'8. Orçamento Com Des.'!$I$6:$I$144)</f>
        <v>6992.1112876184952</v>
      </c>
      <c r="E44" s="441">
        <f t="shared" si="2"/>
        <v>8826411.9266976081</v>
      </c>
      <c r="F44" s="444">
        <f t="shared" si="1"/>
        <v>0.99660638365570386</v>
      </c>
      <c r="H44" s="169" t="s">
        <v>619</v>
      </c>
      <c r="I44" s="169" t="s">
        <v>620</v>
      </c>
      <c r="J44" s="431">
        <f>SUMIF('9. CPU Com Des.'!$B$1:$B$3346,H44,'9. CPU Com Des.'!$Q$1:$Q$3346)</f>
        <v>1688.1818173148026</v>
      </c>
      <c r="L44" s="432"/>
    </row>
    <row r="45" spans="1:12">
      <c r="A45" s="2">
        <v>2306247</v>
      </c>
      <c r="B45" s="5" t="s">
        <v>294</v>
      </c>
      <c r="C45" s="440">
        <f>SUMIF('8. Orçamento Com Des.'!$A$6:$A$144,A45,'4. Orçamento'!$D$6:$D$144)</f>
        <v>21.12</v>
      </c>
      <c r="D45" s="441">
        <f>SUMIF('8. Orçamento Com Des.'!$A$6:$A$144,A45,'8. Orçamento Com Des.'!$I$6:$I$144)</f>
        <v>6648.2515914023634</v>
      </c>
      <c r="E45" s="441">
        <f t="shared" si="2"/>
        <v>8833060.1782890111</v>
      </c>
      <c r="F45" s="444">
        <f t="shared" si="1"/>
        <v>0.99735704995489394</v>
      </c>
      <c r="H45" s="169" t="s">
        <v>948</v>
      </c>
      <c r="I45" s="169" t="s">
        <v>949</v>
      </c>
      <c r="J45" s="431">
        <f>SUMIF('9. CPU Com Des.'!$B$1:$B$3346,H45,'9. CPU Com Des.'!$Q$1:$Q$3346)</f>
        <v>1484.85</v>
      </c>
      <c r="L45" s="432"/>
    </row>
    <row r="46" spans="1:12">
      <c r="A46" s="2">
        <v>5915373</v>
      </c>
      <c r="B46" s="136" t="s">
        <v>326</v>
      </c>
      <c r="C46" s="440">
        <f>SUMIF('8. Orçamento Com Des.'!$A$6:$A$144,A46,'4. Orçamento'!$D$6:$D$144)</f>
        <v>260</v>
      </c>
      <c r="D46" s="441">
        <f>SUMIF('8. Orçamento Com Des.'!$A$6:$A$144,A46,'8. Orçamento Com Des.'!$I$6:$I$144)</f>
        <v>5937.9323636965701</v>
      </c>
      <c r="E46" s="441">
        <f t="shared" si="2"/>
        <v>8838998.1106527075</v>
      </c>
      <c r="F46" s="444">
        <f t="shared" si="1"/>
        <v>0.99802751280531632</v>
      </c>
      <c r="H46" s="169" t="s">
        <v>571</v>
      </c>
      <c r="I46" s="169" t="s">
        <v>575</v>
      </c>
      <c r="J46" s="431">
        <f>SUMIF('9. CPU Com Des.'!$B$1:$B$3346,H46,'9. CPU Com Des.'!$Q$1:$Q$3346)</f>
        <v>1571.3699429999999</v>
      </c>
      <c r="L46" s="432"/>
    </row>
    <row r="47" spans="1:12">
      <c r="A47" s="2">
        <v>1100657</v>
      </c>
      <c r="B47" s="5" t="s">
        <v>302</v>
      </c>
      <c r="C47" s="440">
        <f>SUMIF('8. Orçamento Com Des.'!$A$6:$A$144,A47,'4. Orçamento'!$D$6:$D$144)</f>
        <v>1002.18</v>
      </c>
      <c r="D47" s="441">
        <f>SUMIF('8. Orçamento Com Des.'!$A$6:$A$144,A47,'8. Orçamento Com Des.'!$I$6:$I$144)</f>
        <v>4478.4789228440213</v>
      </c>
      <c r="E47" s="441">
        <f t="shared" si="2"/>
        <v>8843476.5895755515</v>
      </c>
      <c r="F47" s="444">
        <f t="shared" si="1"/>
        <v>0.99853318608689901</v>
      </c>
      <c r="H47" s="169" t="s">
        <v>839</v>
      </c>
      <c r="I47" s="169" t="s">
        <v>843</v>
      </c>
      <c r="J47" s="431">
        <f>SUMIF('9. CPU Com Des.'!$B$1:$B$3346,H47,'9. CPU Com Des.'!$Q$1:$Q$3346)</f>
        <v>1260.2979424</v>
      </c>
      <c r="L47" s="432"/>
    </row>
    <row r="48" spans="1:12">
      <c r="A48" s="2">
        <v>2007971</v>
      </c>
      <c r="B48" s="5" t="s">
        <v>330</v>
      </c>
      <c r="C48" s="440">
        <f>SUMIF('8. Orçamento Com Des.'!$A$6:$A$144,A48,'4. Orçamento'!$D$6:$D$144)</f>
        <v>33</v>
      </c>
      <c r="D48" s="441">
        <f>SUMIF('8. Orçamento Com Des.'!$A$6:$A$144,A48,'8. Orçamento Com Des.'!$I$6:$I$144)</f>
        <v>3934.0652204286666</v>
      </c>
      <c r="E48" s="441">
        <f t="shared" si="2"/>
        <v>8847410.6547959801</v>
      </c>
      <c r="F48" s="444">
        <f t="shared" si="1"/>
        <v>0.99897738861732222</v>
      </c>
      <c r="H48" s="169" t="s">
        <v>531</v>
      </c>
      <c r="I48" s="169" t="s">
        <v>532</v>
      </c>
      <c r="J48" s="431">
        <f>SUMIF('9. CPU Com Des.'!$B$1:$B$3346,H48,'9. CPU Com Des.'!$Q$1:$Q$3346)</f>
        <v>1163.1078359999999</v>
      </c>
      <c r="L48" s="432"/>
    </row>
    <row r="49" spans="1:12">
      <c r="A49" s="169">
        <v>5915014</v>
      </c>
      <c r="B49" s="169" t="s">
        <v>358</v>
      </c>
      <c r="C49" s="440">
        <f>SUMIF('8. Orçamento Com Des.'!$A$6:$A$144,A49,'4. Orçamento'!$D$6:$D$144)</f>
        <v>1953.24</v>
      </c>
      <c r="D49" s="441">
        <f>SUMIF('8. Orçamento Com Des.'!$A$6:$A$144,A49,'8. Orçamento Com Des.'!$I$6:$I$144)</f>
        <v>3397.3162532765195</v>
      </c>
      <c r="E49" s="441">
        <f t="shared" si="2"/>
        <v>8850807.9710492566</v>
      </c>
      <c r="F49" s="444">
        <f t="shared" si="1"/>
        <v>0.99936098583592381</v>
      </c>
      <c r="H49" s="169" t="s">
        <v>792</v>
      </c>
      <c r="I49" s="169" t="s">
        <v>793</v>
      </c>
      <c r="J49" s="431">
        <f>SUMIF('9. CPU Com Des.'!$B$1:$B$3346,H49,'9. CPU Com Des.'!$Q$1:$Q$3346)</f>
        <v>1091.8272999999999</v>
      </c>
      <c r="L49" s="432"/>
    </row>
    <row r="50" spans="1:12">
      <c r="A50" s="503">
        <v>307084</v>
      </c>
      <c r="B50" s="505" t="s">
        <v>331</v>
      </c>
      <c r="C50" s="440">
        <f>SUMIF('8. Orçamento Com Des.'!$A$6:$A$144,A50,'4. Orçamento'!$D$6:$D$144)</f>
        <v>35.200000000000003</v>
      </c>
      <c r="D50" s="441">
        <f>SUMIF('8. Orçamento Com Des.'!$A$6:$A$144,A50,'8. Orçamento Com Des.'!$I$6:$I$144)</f>
        <v>1780.9654403286452</v>
      </c>
      <c r="E50" s="441">
        <f t="shared" si="2"/>
        <v>8852588.9364895858</v>
      </c>
      <c r="F50" s="444">
        <f t="shared" si="1"/>
        <v>0.99956207791520157</v>
      </c>
      <c r="H50" s="169" t="s">
        <v>588</v>
      </c>
      <c r="I50" s="169" t="s">
        <v>589</v>
      </c>
      <c r="J50" s="431">
        <f>SUMIF('9. CPU Com Des.'!$B$1:$B$3346,H50,'9. CPU Com Des.'!$Q$1:$Q$3346)</f>
        <v>1102.8898121179666</v>
      </c>
      <c r="L50" s="432"/>
    </row>
    <row r="51" spans="1:12">
      <c r="A51" s="502">
        <v>5213848</v>
      </c>
      <c r="B51" s="505" t="s">
        <v>347</v>
      </c>
      <c r="C51" s="440">
        <f>SUMIF('8. Orçamento Com Des.'!$A$6:$A$144,A51,'4. Orçamento'!$D$6:$D$144)</f>
        <v>1000</v>
      </c>
      <c r="D51" s="441">
        <f>SUMIF('8. Orçamento Com Des.'!$A$6:$A$144,A51,'8. Orçamento Com Des.'!$I$6:$I$144)</f>
        <v>1468.9330899307881</v>
      </c>
      <c r="E51" s="441">
        <f t="shared" si="2"/>
        <v>8854057.8695795164</v>
      </c>
      <c r="F51" s="444">
        <f t="shared" si="1"/>
        <v>0.99972793784863156</v>
      </c>
      <c r="H51" s="169" t="s">
        <v>740</v>
      </c>
      <c r="I51" s="169" t="s">
        <v>764</v>
      </c>
      <c r="J51" s="431">
        <f>SUMIF('9. CPU Com Des.'!$B$1:$B$3346,H51,'9. CPU Com Des.'!$Q$1:$Q$3346)</f>
        <v>795.55581403200006</v>
      </c>
      <c r="L51" s="432"/>
    </row>
    <row r="52" spans="1:12">
      <c r="A52" s="502">
        <v>5213835</v>
      </c>
      <c r="B52" s="505" t="s">
        <v>343</v>
      </c>
      <c r="C52" s="440">
        <f>SUMIF('8. Orçamento Com Des.'!$A$6:$A$144,A52,'4. Orçamento'!$D$6:$D$144)</f>
        <v>1000</v>
      </c>
      <c r="D52" s="441">
        <f>SUMIF('8. Orçamento Com Des.'!$A$6:$A$144,A52,'8. Orçamento Com Des.'!$I$6:$I$144)</f>
        <v>1019.3685477530698</v>
      </c>
      <c r="E52" s="441">
        <f t="shared" si="2"/>
        <v>8855077.2381272689</v>
      </c>
      <c r="F52" s="444">
        <f t="shared" si="1"/>
        <v>0.99984303662381058</v>
      </c>
      <c r="H52" s="169" t="s">
        <v>825</v>
      </c>
      <c r="I52" s="169" t="s">
        <v>826</v>
      </c>
      <c r="J52" s="431">
        <f>SUMIF('9. CPU Com Des.'!$B$1:$B$3346,H52,'9. CPU Com Des.'!$Q$1:$Q$3346)</f>
        <v>964.62029999999993</v>
      </c>
      <c r="L52" s="432"/>
    </row>
    <row r="53" spans="1:12">
      <c r="A53" s="499">
        <v>5915321</v>
      </c>
      <c r="B53" s="498" t="s">
        <v>362</v>
      </c>
      <c r="C53" s="440">
        <f>SUMIF('8. Orçamento Com Des.'!$A$6:$A$144,A53,'4. Orçamento'!$D$6:$D$144)</f>
        <v>1036.44</v>
      </c>
      <c r="D53" s="441">
        <f>SUMIF('8. Orçamento Com Des.'!$A$6:$A$144,A53,'8. Orçamento Com Des.'!$I$6:$I$144)</f>
        <v>920.31429122572013</v>
      </c>
      <c r="E53" s="441">
        <f t="shared" si="2"/>
        <v>8855997.5524184946</v>
      </c>
      <c r="F53" s="444">
        <f t="shared" si="1"/>
        <v>0.99994695100093489</v>
      </c>
      <c r="H53" s="169" t="s">
        <v>992</v>
      </c>
      <c r="I53" s="169" t="s">
        <v>993</v>
      </c>
      <c r="J53" s="431">
        <f>SUMIF('9. CPU Com Des.'!$B$1:$B$3346,H53,'9. CPU Com Des.'!$Q$1:$Q$3346)</f>
        <v>798.12</v>
      </c>
      <c r="L53" s="432"/>
    </row>
    <row r="54" spans="1:12">
      <c r="A54" s="502">
        <v>5213842</v>
      </c>
      <c r="B54" s="505" t="s">
        <v>345</v>
      </c>
      <c r="C54" s="440">
        <f>SUMIF('8. Orçamento Com Des.'!$A$6:$A$144,A54,'4. Orçamento'!$D$6:$D$144)</f>
        <v>2000</v>
      </c>
      <c r="D54" s="441">
        <f>SUMIF('8. Orçamento Com Des.'!$A$6:$A$144,A54,'8. Orçamento Com Des.'!$I$6:$I$144)</f>
        <v>327.21543255190898</v>
      </c>
      <c r="E54" s="441">
        <f t="shared" si="2"/>
        <v>8856324.7678510472</v>
      </c>
      <c r="F54" s="444">
        <f t="shared" si="1"/>
        <v>0.99998389749647809</v>
      </c>
      <c r="H54" s="169" t="s">
        <v>569</v>
      </c>
      <c r="I54" s="169" t="s">
        <v>570</v>
      </c>
      <c r="J54" s="431">
        <f>SUMIF('9. CPU Com Des.'!$B$1:$B$3346,H54,'9. CPU Com Des.'!$Q$1:$Q$3346)</f>
        <v>843.56918399999995</v>
      </c>
      <c r="L54" s="432"/>
    </row>
    <row r="55" spans="1:12">
      <c r="A55" s="501">
        <v>5501700</v>
      </c>
      <c r="B55" s="506" t="s">
        <v>361</v>
      </c>
      <c r="C55" s="440">
        <f>SUMIF('8. Orçamento Com Des.'!$A$6:$A$144,A55,'4. Orçamento'!$D$6:$D$144)</f>
        <v>200</v>
      </c>
      <c r="D55" s="441">
        <f>SUMIF('8. Orçamento Com Des.'!$A$6:$A$144,A55,'8. Orçamento Com Des.'!$I$6:$I$144)</f>
        <v>142.61129716454565</v>
      </c>
      <c r="E55" s="441">
        <f t="shared" si="2"/>
        <v>8856467.3791482113</v>
      </c>
      <c r="F55" s="444">
        <f t="shared" si="1"/>
        <v>1</v>
      </c>
      <c r="H55" s="169" t="s">
        <v>808</v>
      </c>
      <c r="I55" s="169" t="s">
        <v>809</v>
      </c>
      <c r="J55" s="431">
        <f>SUMIF('9. CPU Com Des.'!$B$1:$B$3346,H55,'9. CPU Com Des.'!$Q$1:$Q$3346)</f>
        <v>757.67536099999995</v>
      </c>
      <c r="L55" s="432"/>
    </row>
    <row r="56" spans="1:12">
      <c r="A56" s="503">
        <v>2306248</v>
      </c>
      <c r="B56" s="507" t="s">
        <v>434</v>
      </c>
      <c r="C56" s="440">
        <f>SUMIF('8. Orçamento Com Des.'!$A$6:$A$144,A56,'4. Orçamento'!$D$6:$D$144)</f>
        <v>0</v>
      </c>
      <c r="D56" s="441">
        <f>SUMIF('8. Orçamento Com Des.'!$A$6:$A$144,A56,'8. Orçamento Com Des.'!$I$6:$I$144)</f>
        <v>0</v>
      </c>
      <c r="E56" s="441">
        <f t="shared" si="2"/>
        <v>8856467.3791482113</v>
      </c>
      <c r="F56" s="444">
        <f t="shared" si="1"/>
        <v>1</v>
      </c>
      <c r="H56" s="169" t="s">
        <v>880</v>
      </c>
      <c r="I56" s="169" t="s">
        <v>881</v>
      </c>
      <c r="J56" s="431">
        <f>SUMIF('9. CPU Com Des.'!$B$1:$B$3346,H56,'9. CPU Com Des.'!$Q$1:$Q$3346)</f>
        <v>746.85652446375991</v>
      </c>
      <c r="L56" s="432"/>
    </row>
    <row r="57" spans="1:12">
      <c r="A57" s="503" t="s">
        <v>482</v>
      </c>
      <c r="B57" s="508" t="s">
        <v>483</v>
      </c>
      <c r="C57" s="440">
        <f>SUMIF('8. Orçamento Com Des.'!$A$6:$A$144,A57,'4. Orçamento'!$D$6:$D$144)</f>
        <v>0</v>
      </c>
      <c r="D57" s="441">
        <f>SUMIF('8. Orçamento Com Des.'!$A$6:$A$144,A57,'8. Orçamento Com Des.'!$I$6:$I$144)</f>
        <v>0</v>
      </c>
      <c r="E57" s="441">
        <f t="shared" si="2"/>
        <v>8856467.3791482113</v>
      </c>
      <c r="F57" s="444">
        <f t="shared" si="1"/>
        <v>1</v>
      </c>
      <c r="H57" s="169" t="s">
        <v>533</v>
      </c>
      <c r="I57" s="169" t="s">
        <v>542</v>
      </c>
      <c r="J57" s="431">
        <f>SUMIF('9. CPU Com Des.'!$B$1:$B$3346,H57,'9. CPU Com Des.'!$Q$1:$Q$3346)</f>
        <v>666.65525400000001</v>
      </c>
      <c r="L57" s="432"/>
    </row>
    <row r="58" spans="1:12">
      <c r="H58" s="169" t="s">
        <v>974</v>
      </c>
      <c r="I58" s="169" t="s">
        <v>976</v>
      </c>
      <c r="J58" s="431">
        <f>SUMIF('9. CPU Com Des.'!$B$1:$B$3346,H58,'9. CPU Com Des.'!$Q$1:$Q$3346)</f>
        <v>575.02</v>
      </c>
      <c r="L58" s="432"/>
    </row>
    <row r="59" spans="1:12">
      <c r="C59" t="s">
        <v>1041</v>
      </c>
      <c r="D59" s="430">
        <f>SUM(D5:D57)</f>
        <v>8856467.3791482113</v>
      </c>
      <c r="E59" s="430"/>
      <c r="H59" s="169" t="s">
        <v>1021</v>
      </c>
      <c r="I59" s="169" t="s">
        <v>1022</v>
      </c>
      <c r="J59" s="431">
        <f>SUMIF('9. CPU Com Des.'!$B$1:$B$3346,H59,'9. CPU Com Des.'!$Q$1:$Q$3346)</f>
        <v>451.09</v>
      </c>
      <c r="L59" s="432"/>
    </row>
    <row r="60" spans="1:12">
      <c r="C60" t="s">
        <v>1077</v>
      </c>
      <c r="D60" s="101">
        <f>'8. Orçamento Com Des.'!I201</f>
        <v>8856467.3791482095</v>
      </c>
      <c r="F60" s="101">
        <f>D59-D60</f>
        <v>0</v>
      </c>
      <c r="H60" s="169" t="s">
        <v>1025</v>
      </c>
      <c r="I60" s="169" t="s">
        <v>1026</v>
      </c>
      <c r="J60" s="431">
        <f>SUMIF('9. CPU Com Des.'!$B$1:$B$3346,H60,'9. CPU Com Des.'!$Q$1:$Q$3346)</f>
        <v>416.51</v>
      </c>
      <c r="L60" s="432"/>
    </row>
    <row r="61" spans="1:12">
      <c r="H61" s="169" t="s">
        <v>748</v>
      </c>
      <c r="I61" s="169" t="s">
        <v>768</v>
      </c>
      <c r="J61" s="431">
        <f>SUMIF('9. CPU Com Des.'!$B$1:$B$3346,H61,'9. CPU Com Des.'!$Q$1:$Q$3346)</f>
        <v>542.21106999599999</v>
      </c>
      <c r="L61" s="432"/>
    </row>
    <row r="62" spans="1:12">
      <c r="H62" s="169" t="s">
        <v>706</v>
      </c>
      <c r="I62" s="169" t="s">
        <v>710</v>
      </c>
      <c r="J62" s="431">
        <f>SUMIF('9. CPU Com Des.'!$B$1:$B$3346,H62,'9. CPU Com Des.'!$Q$1:$Q$3346)</f>
        <v>652.07239680000009</v>
      </c>
      <c r="L62" s="432"/>
    </row>
    <row r="63" spans="1:12">
      <c r="H63" s="169" t="s">
        <v>994</v>
      </c>
      <c r="I63" s="169" t="s">
        <v>995</v>
      </c>
      <c r="J63" s="431">
        <f>SUMIF('9. CPU Com Des.'!$B$1:$B$3346,H63,'9. CPU Com Des.'!$Q$1:$Q$3346)</f>
        <v>401.41</v>
      </c>
      <c r="L63" s="432"/>
    </row>
    <row r="64" spans="1:12">
      <c r="A64" s="432"/>
      <c r="B64" s="432"/>
      <c r="H64" s="169" t="s">
        <v>998</v>
      </c>
      <c r="I64" s="169" t="s">
        <v>999</v>
      </c>
      <c r="J64" s="431">
        <f>SUMIF('9. CPU Com Des.'!$B$1:$B$3346,H64,'9. CPU Com Des.'!$Q$1:$Q$3346)</f>
        <v>400.76</v>
      </c>
      <c r="L64" s="432"/>
    </row>
    <row r="65" spans="1:12">
      <c r="A65" s="15" t="s">
        <v>1042</v>
      </c>
      <c r="B65" s="15"/>
      <c r="C65" s="15"/>
      <c r="D65" s="15"/>
      <c r="E65" s="15"/>
      <c r="F65" s="15"/>
      <c r="H65" s="169" t="s">
        <v>626</v>
      </c>
      <c r="I65" s="169" t="s">
        <v>628</v>
      </c>
      <c r="J65" s="431">
        <f>SUMIF('9. CPU Com Des.'!$B$1:$B$3346,H65,'9. CPU Com Des.'!$Q$1:$Q$3346)</f>
        <v>296.95738400000005</v>
      </c>
      <c r="L65" s="432"/>
    </row>
    <row r="66" spans="1:12">
      <c r="A66" s="442" t="s">
        <v>409</v>
      </c>
      <c r="B66" s="442" t="s">
        <v>1043</v>
      </c>
      <c r="C66" s="102" t="s">
        <v>1044</v>
      </c>
      <c r="D66" s="102" t="s">
        <v>1039</v>
      </c>
      <c r="E66" s="102" t="s">
        <v>1045</v>
      </c>
      <c r="H66" s="169" t="s">
        <v>732</v>
      </c>
      <c r="I66" s="169" t="s">
        <v>760</v>
      </c>
      <c r="J66" s="431">
        <f>SUMIF('9. CPU Com Des.'!$B$1:$B$3346,H66,'9. CPU Com Des.'!$Q$1:$Q$3346)</f>
        <v>253.15368451200001</v>
      </c>
      <c r="L66" s="432"/>
    </row>
    <row r="67" spans="1:12">
      <c r="A67" s="443"/>
      <c r="B67" s="443"/>
      <c r="C67" s="436"/>
      <c r="D67" s="436"/>
      <c r="E67" s="436"/>
      <c r="H67" s="169" t="s">
        <v>823</v>
      </c>
      <c r="I67" s="169" t="s">
        <v>833</v>
      </c>
      <c r="J67" s="431">
        <f>SUMIF('9. CPU Com Des.'!$B$1:$B$3346,H67,'9. CPU Com Des.'!$Q$1:$Q$3346)</f>
        <v>320.21855999999997</v>
      </c>
      <c r="L67" s="432"/>
    </row>
    <row r="68" spans="1:12">
      <c r="A68" s="2" t="s">
        <v>521</v>
      </c>
      <c r="B68" s="4" t="s">
        <v>522</v>
      </c>
      <c r="C68" s="441">
        <f ca="1">SUMIF('9. CPU Com Des.'!$B$1:$B$3349,A68,'9. CPU Com Des.'!$Q$1:$Q$3346)</f>
        <v>880759.25318765396</v>
      </c>
      <c r="D68" s="441">
        <f ca="1">C68</f>
        <v>880759.25318765396</v>
      </c>
      <c r="E68" s="444">
        <f t="shared" ref="E68:E99" ca="1" si="3">D68/$C$262</f>
        <v>0.13456096832244333</v>
      </c>
      <c r="H68" s="169" t="s">
        <v>752</v>
      </c>
      <c r="I68" s="169" t="s">
        <v>770</v>
      </c>
      <c r="J68" s="431">
        <f>SUMIF('9. CPU Com Des.'!$B$1:$B$3346,H68,'9. CPU Com Des.'!$Q$1:$Q$3346)</f>
        <v>322.01765398800006</v>
      </c>
      <c r="L68" s="432"/>
    </row>
    <row r="69" spans="1:12">
      <c r="A69" s="2" t="s">
        <v>423</v>
      </c>
      <c r="B69" s="4" t="s">
        <v>424</v>
      </c>
      <c r="C69" s="441">
        <f ca="1">SUMIF('9. CPU Com Des.'!$B$1:$B$3349,A69,'9. CPU Com Des.'!$Q$1:$Q$3346)</f>
        <v>487372.0920481928</v>
      </c>
      <c r="D69" s="441">
        <f t="shared" ref="D69:D100" ca="1" si="4">C69+D68</f>
        <v>1368131.3452358467</v>
      </c>
      <c r="E69" s="444">
        <f t="shared" ca="1" si="3"/>
        <v>0.20902088503860311</v>
      </c>
      <c r="H69" s="169" t="s">
        <v>1029</v>
      </c>
      <c r="I69" s="169" t="s">
        <v>1030</v>
      </c>
      <c r="J69" s="431">
        <f>SUMIF('9. CPU Com Des.'!$B$1:$B$3346,H69,'9. CPU Com Des.'!$Q$1:$Q$3346)</f>
        <v>286.08</v>
      </c>
      <c r="L69" s="432"/>
    </row>
    <row r="70" spans="1:12">
      <c r="A70" s="2" t="s">
        <v>502</v>
      </c>
      <c r="B70" s="4" t="s">
        <v>503</v>
      </c>
      <c r="C70" s="441">
        <f ca="1">SUMIF('9. CPU Com Des.'!$B$1:$B$3349,A70,'9. CPU Com Des.'!$Q$1:$Q$3346)</f>
        <v>371870.93955730821</v>
      </c>
      <c r="D70" s="441">
        <f t="shared" ca="1" si="4"/>
        <v>1740002.2847931548</v>
      </c>
      <c r="E70" s="444">
        <f t="shared" ca="1" si="3"/>
        <v>0.26583472325455748</v>
      </c>
      <c r="H70" s="169" t="s">
        <v>996</v>
      </c>
      <c r="I70" s="169" t="s">
        <v>997</v>
      </c>
      <c r="J70" s="431">
        <f>SUMIF('9. CPU Com Des.'!$B$1:$B$3346,H70,'9. CPU Com Des.'!$Q$1:$Q$3346)</f>
        <v>277.39</v>
      </c>
      <c r="L70" s="432"/>
    </row>
    <row r="71" spans="1:12">
      <c r="A71" s="2" t="s">
        <v>452</v>
      </c>
      <c r="B71" s="4" t="s">
        <v>453</v>
      </c>
      <c r="C71" s="441">
        <f ca="1">SUMIF('9. CPU Com Des.'!$B$1:$B$3349,A71,'9. CPU Com Des.'!$Q$1:$Q$3346)</f>
        <v>392960.18994358467</v>
      </c>
      <c r="D71" s="441">
        <f t="shared" ca="1" si="4"/>
        <v>2132962.4747367394</v>
      </c>
      <c r="E71" s="444">
        <f t="shared" ca="1" si="3"/>
        <v>0.3258705428949491</v>
      </c>
      <c r="H71" s="169" t="s">
        <v>756</v>
      </c>
      <c r="I71" s="169" t="s">
        <v>757</v>
      </c>
      <c r="J71" s="431">
        <f>SUMIF('9. CPU Com Des.'!$B$1:$B$3346,H71,'9. CPU Com Des.'!$Q$1:$Q$3346)</f>
        <v>242.93818872</v>
      </c>
      <c r="L71" s="432"/>
    </row>
    <row r="72" spans="1:12">
      <c r="A72" s="2" t="s">
        <v>504</v>
      </c>
      <c r="B72" s="4" t="s">
        <v>505</v>
      </c>
      <c r="C72" s="441">
        <f ca="1">SUMIF('9. CPU Com Des.'!$B$1:$B$3349,A72,'9. CPU Com Des.'!$Q$1:$Q$3346)</f>
        <v>335384.68518871721</v>
      </c>
      <c r="D72" s="441">
        <f t="shared" ca="1" si="4"/>
        <v>2468347.1599254566</v>
      </c>
      <c r="E72" s="444">
        <f t="shared" ca="1" si="3"/>
        <v>0.37711007042324668</v>
      </c>
      <c r="H72" s="169" t="s">
        <v>744</v>
      </c>
      <c r="I72" s="169" t="s">
        <v>766</v>
      </c>
      <c r="J72" s="431">
        <f>SUMIF('9. CPU Com Des.'!$B$1:$B$3346,H72,'9. CPU Com Des.'!$Q$1:$Q$3346)</f>
        <v>258.11420860800001</v>
      </c>
      <c r="L72" s="432"/>
    </row>
    <row r="73" spans="1:12">
      <c r="A73" s="2" t="s">
        <v>429</v>
      </c>
      <c r="B73" s="4" t="s">
        <v>430</v>
      </c>
      <c r="C73" s="441">
        <f ca="1">SUMIF('9. CPU Com Des.'!$B$1:$B$3349,A73,'9. CPU Com Des.'!$Q$1:$Q$3346)</f>
        <v>387387.42377510038</v>
      </c>
      <c r="D73" s="441">
        <f t="shared" ca="1" si="4"/>
        <v>2855734.5837005572</v>
      </c>
      <c r="E73" s="444">
        <f t="shared" ca="1" si="3"/>
        <v>0.43629449189875746</v>
      </c>
      <c r="H73" s="169" t="s">
        <v>734</v>
      </c>
      <c r="I73" s="169" t="s">
        <v>735</v>
      </c>
      <c r="J73" s="431">
        <f>SUMIF('9. CPU Com Des.'!$B$1:$B$3346,H73,'9. CPU Com Des.'!$Q$1:$Q$3346)</f>
        <v>191.79018979199998</v>
      </c>
      <c r="L73" s="432"/>
    </row>
    <row r="74" spans="1:12">
      <c r="A74" s="2" t="s">
        <v>910</v>
      </c>
      <c r="B74" s="4" t="s">
        <v>911</v>
      </c>
      <c r="C74" s="441">
        <f ca="1">SUMIF('9. CPU Com Des.'!$B$1:$B$3349,A74,'9. CPU Com Des.'!$Q$1:$Q$3346)</f>
        <v>281624.73000000004</v>
      </c>
      <c r="D74" s="441">
        <f t="shared" ca="1" si="4"/>
        <v>3137359.3137005572</v>
      </c>
      <c r="E74" s="444">
        <f t="shared" ca="1" si="3"/>
        <v>0.47932066078110996</v>
      </c>
      <c r="H74" s="169" t="s">
        <v>953</v>
      </c>
      <c r="I74" s="169" t="s">
        <v>954</v>
      </c>
      <c r="J74" s="431">
        <f>SUMIF('9. CPU Com Des.'!$B$1:$B$3346,H74,'9. CPU Com Des.'!$Q$1:$Q$3346)</f>
        <v>223.73000000000002</v>
      </c>
      <c r="L74" s="432"/>
    </row>
    <row r="75" spans="1:12">
      <c r="A75" s="2" t="s">
        <v>845</v>
      </c>
      <c r="B75" s="4" t="s">
        <v>846</v>
      </c>
      <c r="C75" s="441">
        <f ca="1">SUMIF('9. CPU Com Des.'!$B$1:$B$3349,A75,'9. CPU Com Des.'!$Q$1:$Q$3346)</f>
        <v>260417.7667046526</v>
      </c>
      <c r="D75" s="441">
        <f t="shared" ca="1" si="4"/>
        <v>3397777.0804052097</v>
      </c>
      <c r="E75" s="444">
        <f t="shared" ca="1" si="3"/>
        <v>0.51910686425194663</v>
      </c>
      <c r="H75" s="169" t="s">
        <v>980</v>
      </c>
      <c r="I75" s="169" t="s">
        <v>981</v>
      </c>
      <c r="J75" s="431">
        <f>SUMIF('9. CPU Com Des.'!$B$1:$B$3346,H75,'9. CPU Com Des.'!$Q$1:$Q$3346)</f>
        <v>185.35999999999999</v>
      </c>
      <c r="L75" s="432"/>
    </row>
    <row r="76" spans="1:12">
      <c r="A76" s="2" t="s">
        <v>438</v>
      </c>
      <c r="B76" s="4" t="s">
        <v>439</v>
      </c>
      <c r="C76" s="441">
        <f ca="1">SUMIF('9. CPU Com Des.'!$B$1:$B$3349,A76,'9. CPU Com Des.'!$Q$1:$Q$3346)</f>
        <v>228332.72026739074</v>
      </c>
      <c r="D76" s="441">
        <f t="shared" ca="1" si="4"/>
        <v>3626109.8006726005</v>
      </c>
      <c r="E76" s="444">
        <f t="shared" ca="1" si="3"/>
        <v>0.55399116643518076</v>
      </c>
      <c r="H76" s="169" t="s">
        <v>882</v>
      </c>
      <c r="I76" s="169" t="s">
        <v>883</v>
      </c>
      <c r="J76" s="431">
        <f>SUMIF('9. CPU Com Des.'!$B$1:$B$3346,H76,'9. CPU Com Des.'!$Q$1:$Q$3346)</f>
        <v>181.33397345279997</v>
      </c>
      <c r="L76" s="432"/>
    </row>
    <row r="77" spans="1:12">
      <c r="A77" s="2" t="s">
        <v>688</v>
      </c>
      <c r="B77" s="4" t="s">
        <v>689</v>
      </c>
      <c r="C77" s="441">
        <f ca="1">SUMIF('9. CPU Com Des.'!$B$1:$B$3349,A77,'9. CPU Com Des.'!$Q$1:$Q$3346)</f>
        <v>149270.88</v>
      </c>
      <c r="D77" s="441">
        <f t="shared" ca="1" si="4"/>
        <v>3775380.6806726004</v>
      </c>
      <c r="E77" s="444">
        <f t="shared" ca="1" si="3"/>
        <v>0.57679652906117374</v>
      </c>
      <c r="H77" s="169" t="s">
        <v>550</v>
      </c>
      <c r="I77" s="169" t="s">
        <v>554</v>
      </c>
      <c r="J77" s="431">
        <f>SUMIF('9. CPU Com Des.'!$B$1:$B$3346,H77,'9. CPU Com Des.'!$Q$1:$Q$3346)</f>
        <v>177.58618199999998</v>
      </c>
      <c r="L77" s="432"/>
    </row>
    <row r="78" spans="1:12">
      <c r="A78" s="2" t="s">
        <v>900</v>
      </c>
      <c r="B78" s="4" t="s">
        <v>901</v>
      </c>
      <c r="C78" s="441">
        <f ca="1">SUMIF('9. CPU Com Des.'!$B$1:$B$3349,A78,'9. CPU Com Des.'!$Q$1:$Q$3346)</f>
        <v>240877.40999999997</v>
      </c>
      <c r="D78" s="441">
        <f t="shared" ca="1" si="4"/>
        <v>4016258.0906726005</v>
      </c>
      <c r="E78" s="444">
        <f t="shared" ca="1" si="3"/>
        <v>0.61359738856880175</v>
      </c>
      <c r="H78" s="169" t="s">
        <v>878</v>
      </c>
      <c r="I78" s="169" t="s">
        <v>879</v>
      </c>
      <c r="J78" s="431">
        <f>SUMIF('9. CPU Com Des.'!$B$1:$B$3346,H78,'9. CPU Com Des.'!$Q$1:$Q$3346)</f>
        <v>185.42115504</v>
      </c>
      <c r="L78" s="432"/>
    </row>
    <row r="79" spans="1:12">
      <c r="A79" s="2" t="s">
        <v>694</v>
      </c>
      <c r="B79" s="4" t="s">
        <v>695</v>
      </c>
      <c r="C79" s="441">
        <f ca="1">SUMIF('9. CPU Com Des.'!$B$1:$B$3349,A79,'9. CPU Com Des.'!$Q$1:$Q$3346)</f>
        <v>126957.97399999999</v>
      </c>
      <c r="D79" s="441">
        <f t="shared" ca="1" si="4"/>
        <v>4143216.0646726005</v>
      </c>
      <c r="E79" s="444">
        <f t="shared" ca="1" si="3"/>
        <v>0.63299382165294649</v>
      </c>
      <c r="H79" s="169" t="s">
        <v>874</v>
      </c>
      <c r="I79" s="169" t="s">
        <v>1004</v>
      </c>
      <c r="J79" s="431">
        <f>SUMIF('9. CPU Com Des.'!$B$1:$B$3346,H79,'9. CPU Com Des.'!$Q$1:$Q$3346)</f>
        <v>179.17719953215999</v>
      </c>
      <c r="L79" s="432"/>
    </row>
    <row r="80" spans="1:12">
      <c r="A80" s="2" t="s">
        <v>586</v>
      </c>
      <c r="B80" s="4" t="s">
        <v>587</v>
      </c>
      <c r="C80" s="441">
        <f ca="1">SUMIF('9. CPU Com Des.'!$B$1:$B$3349,A80,'9. CPU Com Des.'!$Q$1:$Q$3346)</f>
        <v>201404.17541374476</v>
      </c>
      <c r="D80" s="441">
        <f t="shared" ca="1" si="4"/>
        <v>4344620.240086345</v>
      </c>
      <c r="E80" s="444">
        <f t="shared" ca="1" si="3"/>
        <v>0.66376402448620875</v>
      </c>
      <c r="H80" s="169" t="s">
        <v>942</v>
      </c>
      <c r="I80" s="169" t="s">
        <v>943</v>
      </c>
      <c r="J80" s="431">
        <f>SUMIF('9. CPU Com Des.'!$B$1:$B$3346,H80,'9. CPU Com Des.'!$Q$1:$Q$3346)</f>
        <v>183.71</v>
      </c>
      <c r="L80" s="432"/>
    </row>
    <row r="81" spans="1:12">
      <c r="A81" s="2" t="s">
        <v>696</v>
      </c>
      <c r="B81" s="4" t="s">
        <v>697</v>
      </c>
      <c r="C81" s="441">
        <f ca="1">SUMIF('9. CPU Com Des.'!$B$1:$B$3349,A81,'9. CPU Com Des.'!$Q$1:$Q$3346)</f>
        <v>101654.564</v>
      </c>
      <c r="D81" s="441">
        <f t="shared" ca="1" si="4"/>
        <v>4446274.8040863452</v>
      </c>
      <c r="E81" s="444">
        <f t="shared" ca="1" si="3"/>
        <v>0.67929464368405368</v>
      </c>
      <c r="H81" s="169" t="s">
        <v>797</v>
      </c>
      <c r="I81" s="169" t="s">
        <v>798</v>
      </c>
      <c r="J81" s="431">
        <f>SUMIF('9. CPU Com Des.'!$B$1:$B$3346,H81,'9. CPU Com Des.'!$Q$1:$Q$3346)</f>
        <v>159.94000000000003</v>
      </c>
      <c r="L81" s="432"/>
    </row>
    <row r="82" spans="1:12">
      <c r="A82" s="2" t="s">
        <v>719</v>
      </c>
      <c r="B82" s="4" t="s">
        <v>718</v>
      </c>
      <c r="C82" s="441">
        <f ca="1">SUMIF('9. CPU Com Des.'!$B$1:$B$3349,A82,'9. CPU Com Des.'!$Q$1:$Q$3346)</f>
        <v>165530.4</v>
      </c>
      <c r="D82" s="441">
        <f t="shared" ca="1" si="4"/>
        <v>4611805.2040863456</v>
      </c>
      <c r="E82" s="444">
        <f t="shared" ca="1" si="3"/>
        <v>0.7045841093696964</v>
      </c>
      <c r="H82" s="169" t="s">
        <v>827</v>
      </c>
      <c r="I82" s="169" t="s">
        <v>835</v>
      </c>
      <c r="J82" s="431">
        <f>SUMIF('9. CPU Com Des.'!$B$1:$B$3346,H82,'9. CPU Com Des.'!$Q$1:$Q$3346)</f>
        <v>150.43914000000001</v>
      </c>
      <c r="L82" s="432"/>
    </row>
    <row r="83" spans="1:12">
      <c r="A83" s="2" t="s">
        <v>582</v>
      </c>
      <c r="B83" s="4" t="s">
        <v>583</v>
      </c>
      <c r="C83" s="441">
        <f ca="1">SUMIF('9. CPU Com Des.'!$B$1:$B$3349,A83,'9. CPU Com Des.'!$Q$1:$Q$3346)</f>
        <v>123298.18773927246</v>
      </c>
      <c r="D83" s="441">
        <f t="shared" ca="1" si="4"/>
        <v>4735103.3918256182</v>
      </c>
      <c r="E83" s="444">
        <f t="shared" ca="1" si="3"/>
        <v>0.72342140625253026</v>
      </c>
      <c r="H83" s="169" t="s">
        <v>746</v>
      </c>
      <c r="I83" s="169" t="s">
        <v>747</v>
      </c>
      <c r="J83" s="431">
        <f>SUMIF('9. CPU Com Des.'!$B$1:$B$3346,H83,'9. CPU Com Des.'!$Q$1:$Q$3346)</f>
        <v>157.41258119999998</v>
      </c>
      <c r="L83" s="432"/>
    </row>
    <row r="84" spans="1:12">
      <c r="A84" s="2" t="s">
        <v>692</v>
      </c>
      <c r="B84" s="4" t="s">
        <v>693</v>
      </c>
      <c r="C84" s="441">
        <f ca="1">SUMIF('9. CPU Com Des.'!$B$1:$B$3349,A84,'9. CPU Com Des.'!$Q$1:$Q$3346)</f>
        <v>86884.028000000006</v>
      </c>
      <c r="D84" s="441">
        <f t="shared" ca="1" si="4"/>
        <v>4821987.4198256182</v>
      </c>
      <c r="E84" s="444">
        <f t="shared" ca="1" si="3"/>
        <v>0.73669540694809077</v>
      </c>
      <c r="H84" s="169" t="s">
        <v>870</v>
      </c>
      <c r="I84" s="169" t="s">
        <v>1003</v>
      </c>
      <c r="J84" s="431">
        <f>SUMIF('9. CPU Com Des.'!$B$1:$B$3346,H84,'9. CPU Com Des.'!$Q$1:$Q$3346)</f>
        <v>127.51459487832</v>
      </c>
      <c r="L84" s="432"/>
    </row>
    <row r="85" spans="1:12">
      <c r="A85" s="2" t="s">
        <v>506</v>
      </c>
      <c r="B85" s="4" t="s">
        <v>511</v>
      </c>
      <c r="C85" s="441">
        <f ca="1">SUMIF('9. CPU Com Des.'!$B$1:$B$3349,A85,'9. CPU Com Des.'!$Q$1:$Q$3346)</f>
        <v>116289.35722404</v>
      </c>
      <c r="D85" s="441">
        <f t="shared" ca="1" si="4"/>
        <v>4938276.7770496579</v>
      </c>
      <c r="E85" s="444">
        <f t="shared" ca="1" si="3"/>
        <v>0.75446190608735941</v>
      </c>
      <c r="H85" s="169" t="s">
        <v>884</v>
      </c>
      <c r="I85" s="169" t="s">
        <v>885</v>
      </c>
      <c r="J85" s="431">
        <f>SUMIF('9. CPU Com Des.'!$B$1:$B$3346,H85,'9. CPU Com Des.'!$Q$1:$Q$3346)</f>
        <v>126.43697658228</v>
      </c>
      <c r="L85" s="432"/>
    </row>
    <row r="86" spans="1:12">
      <c r="A86" s="2" t="s">
        <v>548</v>
      </c>
      <c r="B86" s="4" t="s">
        <v>549</v>
      </c>
      <c r="C86" s="441">
        <f ca="1">SUMIF('9. CPU Com Des.'!$B$1:$B$3349,A86,'9. CPU Com Des.'!$Q$1:$Q$3346)</f>
        <v>83762.811000000002</v>
      </c>
      <c r="D86" s="441">
        <f t="shared" ca="1" si="4"/>
        <v>5022039.5880496576</v>
      </c>
      <c r="E86" s="444">
        <f t="shared" ca="1" si="3"/>
        <v>0.76725905231861036</v>
      </c>
      <c r="H86" s="169" t="s">
        <v>708</v>
      </c>
      <c r="I86" s="169" t="s">
        <v>709</v>
      </c>
      <c r="J86" s="431">
        <f>SUMIF('9. CPU Com Des.'!$B$1:$B$3346,H86,'9. CPU Com Des.'!$Q$1:$Q$3346)</f>
        <v>118.405797312</v>
      </c>
      <c r="L86" s="432"/>
    </row>
    <row r="87" spans="1:12">
      <c r="A87" s="2" t="s">
        <v>847</v>
      </c>
      <c r="B87" s="4" t="s">
        <v>848</v>
      </c>
      <c r="C87" s="441">
        <f ca="1">SUMIF('9. CPU Com Des.'!$B$1:$B$3349,A87,'9. CPU Com Des.'!$Q$1:$Q$3346)</f>
        <v>97609.945650416033</v>
      </c>
      <c r="D87" s="441">
        <f t="shared" ca="1" si="4"/>
        <v>5119649.5337000741</v>
      </c>
      <c r="E87" s="444">
        <f t="shared" ca="1" si="3"/>
        <v>0.78217174129358802</v>
      </c>
      <c r="H87" s="169" t="s">
        <v>1006</v>
      </c>
      <c r="I87" s="169" t="s">
        <v>1007</v>
      </c>
      <c r="J87" s="431">
        <f>SUMIF('9. CPU Com Des.'!$B$1:$B$3346,H87,'9. CPU Com Des.'!$Q$1:$Q$3346)</f>
        <v>108.09</v>
      </c>
      <c r="L87" s="432"/>
    </row>
    <row r="88" spans="1:12">
      <c r="A88" s="2" t="s">
        <v>421</v>
      </c>
      <c r="B88" s="4" t="s">
        <v>422</v>
      </c>
      <c r="C88" s="441">
        <f ca="1">SUMIF('9. CPU Com Des.'!$B$1:$B$3349,A88,'9. CPU Com Des.'!$Q$1:$Q$3346)</f>
        <v>79320.039583775098</v>
      </c>
      <c r="D88" s="441">
        <f t="shared" ca="1" si="4"/>
        <v>5198969.5732838493</v>
      </c>
      <c r="E88" s="444">
        <f t="shared" ca="1" si="3"/>
        <v>0.79429012812306277</v>
      </c>
      <c r="H88" s="169" t="s">
        <v>529</v>
      </c>
      <c r="I88" s="169" t="s">
        <v>530</v>
      </c>
      <c r="J88" s="431">
        <f>SUMIF('9. CPU Com Des.'!$B$1:$B$3346,H88,'9. CPU Com Des.'!$Q$1:$Q$3346)</f>
        <v>102.41838125999999</v>
      </c>
      <c r="L88" s="432"/>
    </row>
    <row r="89" spans="1:12">
      <c r="A89" s="2" t="s">
        <v>595</v>
      </c>
      <c r="B89" s="4" t="s">
        <v>596</v>
      </c>
      <c r="C89" s="441">
        <f ca="1">SUMIF('9. CPU Com Des.'!$B$1:$B$3349,A89,'9. CPU Com Des.'!$Q$1:$Q$3346)</f>
        <v>65965.738538097779</v>
      </c>
      <c r="D89" s="441">
        <f t="shared" ca="1" si="4"/>
        <v>5264935.3118219469</v>
      </c>
      <c r="E89" s="444">
        <f t="shared" ca="1" si="3"/>
        <v>0.80436826652656623</v>
      </c>
      <c r="H89" s="169" t="s">
        <v>754</v>
      </c>
      <c r="I89" s="169" t="s">
        <v>755</v>
      </c>
      <c r="J89" s="431">
        <f>SUMIF('9. CPU Com Des.'!$B$1:$B$3346,H89,'9. CPU Com Des.'!$Q$1:$Q$3346)</f>
        <v>97.362750527999992</v>
      </c>
      <c r="L89" s="432"/>
    </row>
    <row r="90" spans="1:12">
      <c r="A90" s="2" t="s">
        <v>712</v>
      </c>
      <c r="B90" s="4" t="s">
        <v>713</v>
      </c>
      <c r="C90" s="441">
        <f ca="1">SUMIF('9. CPU Com Des.'!$B$1:$B$3349,A90,'9. CPU Com Des.'!$Q$1:$Q$3346)</f>
        <v>58948.900544800112</v>
      </c>
      <c r="D90" s="441">
        <f t="shared" ca="1" si="4"/>
        <v>5323884.2123667467</v>
      </c>
      <c r="E90" s="444">
        <f t="shared" ca="1" si="3"/>
        <v>0.8133743838170101</v>
      </c>
      <c r="H90" s="169" t="s">
        <v>736</v>
      </c>
      <c r="I90" s="169" t="s">
        <v>762</v>
      </c>
      <c r="J90" s="431">
        <f>SUMIF('9. CPU Com Des.'!$B$1:$B$3346,H90,'9. CPU Com Des.'!$Q$1:$Q$3346)</f>
        <v>103.04767944000001</v>
      </c>
      <c r="L90" s="432"/>
    </row>
    <row r="91" spans="1:12">
      <c r="A91" s="2" t="s">
        <v>895</v>
      </c>
      <c r="B91" s="4" t="s">
        <v>861</v>
      </c>
      <c r="C91" s="441">
        <f ca="1">SUMIF('9. CPU Com Des.'!$B$1:$B$3349,A91,'9. CPU Com Des.'!$Q$1:$Q$3346)</f>
        <v>57488.246223774215</v>
      </c>
      <c r="D91" s="441">
        <f t="shared" ca="1" si="4"/>
        <v>5381372.4585905205</v>
      </c>
      <c r="E91" s="444">
        <f t="shared" ca="1" si="3"/>
        <v>0.82215734471243407</v>
      </c>
      <c r="H91" s="169" t="s">
        <v>508</v>
      </c>
      <c r="I91" s="169" t="s">
        <v>509</v>
      </c>
      <c r="J91" s="431">
        <f>SUMIF('9. CPU Com Des.'!$B$1:$B$3346,H91,'9. CPU Com Des.'!$Q$1:$Q$3346)</f>
        <v>101.15637652692</v>
      </c>
      <c r="L91" s="432"/>
    </row>
    <row r="92" spans="1:12">
      <c r="A92" s="2" t="s">
        <v>610</v>
      </c>
      <c r="B92" s="4" t="s">
        <v>611</v>
      </c>
      <c r="C92" s="441">
        <f ca="1">SUMIF('9. CPU Com Des.'!$B$1:$B$3349,A92,'9. CPU Com Des.'!$Q$1:$Q$3346)</f>
        <v>58671.108510843391</v>
      </c>
      <c r="D92" s="441">
        <f t="shared" ca="1" si="4"/>
        <v>5440043.567101364</v>
      </c>
      <c r="E92" s="444">
        <f t="shared" ca="1" si="3"/>
        <v>0.83112102138707267</v>
      </c>
      <c r="H92" s="169" t="s">
        <v>535</v>
      </c>
      <c r="I92" s="169" t="s">
        <v>536</v>
      </c>
      <c r="J92" s="431">
        <f>SUMIF('9. CPU Com Des.'!$B$1:$B$3346,H92,'9. CPU Com Des.'!$Q$1:$Q$3346)</f>
        <v>83.828924999999998</v>
      </c>
      <c r="L92" s="432"/>
    </row>
    <row r="93" spans="1:12">
      <c r="A93" s="2" t="s">
        <v>584</v>
      </c>
      <c r="B93" s="4" t="s">
        <v>599</v>
      </c>
      <c r="C93" s="441">
        <f ca="1">SUMIF('9. CPU Com Des.'!$B$1:$B$3349,A93,'9. CPU Com Des.'!$Q$1:$Q$3346)</f>
        <v>59394.707838796508</v>
      </c>
      <c r="D93" s="441">
        <f t="shared" ca="1" si="4"/>
        <v>5499438.2749401601</v>
      </c>
      <c r="E93" s="444">
        <f t="shared" ca="1" si="3"/>
        <v>0.84019524839188875</v>
      </c>
      <c r="H93" s="169" t="s">
        <v>950</v>
      </c>
      <c r="I93" s="169" t="s">
        <v>951</v>
      </c>
      <c r="J93" s="431">
        <f>SUMIF('9. CPU Com Des.'!$B$1:$B$3346,H93,'9. CPU Com Des.'!$Q$1:$Q$3346)</f>
        <v>66.52</v>
      </c>
      <c r="L93" s="432"/>
    </row>
    <row r="94" spans="1:12">
      <c r="A94" s="2" t="s">
        <v>492</v>
      </c>
      <c r="B94" s="4" t="s">
        <v>493</v>
      </c>
      <c r="C94" s="441">
        <f ca="1">SUMIF('9. CPU Com Des.'!$B$1:$B$3349,A94,'9. CPU Com Des.'!$Q$1:$Q$3346)</f>
        <v>54143.906024096388</v>
      </c>
      <c r="D94" s="441">
        <f t="shared" ca="1" si="4"/>
        <v>5553582.1809642566</v>
      </c>
      <c r="E94" s="444">
        <f t="shared" ca="1" si="3"/>
        <v>0.84846726642291526</v>
      </c>
      <c r="H94" s="169" t="s">
        <v>886</v>
      </c>
      <c r="I94" s="169" t="s">
        <v>1008</v>
      </c>
      <c r="J94" s="431">
        <f>SUMIF('9. CPU Com Des.'!$B$1:$B$3346,H94,'9. CPU Com Des.'!$Q$1:$Q$3346)</f>
        <v>74.025886040319989</v>
      </c>
      <c r="L94" s="432"/>
    </row>
    <row r="95" spans="1:12">
      <c r="A95" s="2" t="s">
        <v>892</v>
      </c>
      <c r="B95" s="4" t="s">
        <v>855</v>
      </c>
      <c r="C95" s="441">
        <f ca="1">SUMIF('9. CPU Com Des.'!$B$1:$B$3349,A95,'9. CPU Com Des.'!$Q$1:$Q$3346)</f>
        <v>46907.870854170891</v>
      </c>
      <c r="D95" s="441">
        <f t="shared" ca="1" si="4"/>
        <v>5600490.0518184276</v>
      </c>
      <c r="E95" s="444">
        <f t="shared" ca="1" si="3"/>
        <v>0.8556337747522198</v>
      </c>
      <c r="H95" s="169" t="s">
        <v>742</v>
      </c>
      <c r="I95" s="169" t="s">
        <v>765</v>
      </c>
      <c r="J95" s="431">
        <f>SUMIF('9. CPU Com Des.'!$B$1:$B$3346,H95,'9. CPU Com Des.'!$Q$1:$Q$3346)</f>
        <v>61.631763516000007</v>
      </c>
      <c r="L95" s="432"/>
    </row>
    <row r="96" spans="1:12">
      <c r="A96" s="2" t="s">
        <v>450</v>
      </c>
      <c r="B96" s="4" t="s">
        <v>451</v>
      </c>
      <c r="C96" s="441">
        <f ca="1">SUMIF('9. CPU Com Des.'!$B$1:$B$3349,A96,'9. CPU Com Des.'!$Q$1:$Q$3346)</f>
        <v>44803.809688133508</v>
      </c>
      <c r="D96" s="441">
        <f t="shared" ca="1" si="4"/>
        <v>5645293.8615065608</v>
      </c>
      <c r="E96" s="444">
        <f t="shared" ca="1" si="3"/>
        <v>0.86247882803363585</v>
      </c>
      <c r="H96" s="169" t="s">
        <v>801</v>
      </c>
      <c r="I96" s="169" t="s">
        <v>802</v>
      </c>
      <c r="J96" s="431">
        <f>SUMIF('9. CPU Com Des.'!$B$1:$B$3346,H96,'9. CPU Com Des.'!$Q$1:$Q$3346)</f>
        <v>47.049969599999997</v>
      </c>
      <c r="L96" s="432"/>
    </row>
    <row r="97" spans="1:12">
      <c r="A97" s="2" t="s">
        <v>928</v>
      </c>
      <c r="B97" s="4" t="s">
        <v>656</v>
      </c>
      <c r="C97" s="441">
        <f ca="1">SUMIF('9. CPU Com Des.'!$B$1:$B$3349,A97,'9. CPU Com Des.'!$Q$1:$Q$3346)</f>
        <v>47334.6</v>
      </c>
      <c r="D97" s="441">
        <f t="shared" ca="1" si="4"/>
        <v>5692628.4615065604</v>
      </c>
      <c r="E97" s="444">
        <f t="shared" ca="1" si="3"/>
        <v>0.86971053134881915</v>
      </c>
      <c r="H97" s="169" t="s">
        <v>750</v>
      </c>
      <c r="I97" s="169" t="s">
        <v>769</v>
      </c>
      <c r="J97" s="431">
        <f>SUMIF('9. CPU Com Des.'!$B$1:$B$3346,H97,'9. CPU Com Des.'!$Q$1:$Q$3346)</f>
        <v>40.784069015999997</v>
      </c>
      <c r="L97" s="432"/>
    </row>
    <row r="98" spans="1:12">
      <c r="A98" s="2" t="s">
        <v>597</v>
      </c>
      <c r="B98" s="4" t="s">
        <v>598</v>
      </c>
      <c r="C98" s="441">
        <f ca="1">SUMIF('9. CPU Com Des.'!$B$1:$B$3349,A98,'9. CPU Com Des.'!$Q$1:$Q$3346)</f>
        <v>39880.302654035295</v>
      </c>
      <c r="D98" s="441">
        <f t="shared" ca="1" si="4"/>
        <v>5732508.7641605958</v>
      </c>
      <c r="E98" s="444">
        <f t="shared" ca="1" si="3"/>
        <v>0.87580337922148943</v>
      </c>
      <c r="H98" s="169" t="s">
        <v>876</v>
      </c>
      <c r="I98" s="169" t="s">
        <v>877</v>
      </c>
      <c r="J98" s="431">
        <f>SUMIF('9. CPU Com Des.'!$B$1:$B$3346,H98,'9. CPU Com Des.'!$Q$1:$Q$3346)</f>
        <v>45.307129381999999</v>
      </c>
      <c r="L98" s="432"/>
    </row>
    <row r="99" spans="1:12">
      <c r="A99" s="2" t="s">
        <v>864</v>
      </c>
      <c r="B99" s="4" t="s">
        <v>865</v>
      </c>
      <c r="C99" s="441">
        <f ca="1">SUMIF('9. CPU Com Des.'!$B$1:$B$3349,A99,'9. CPU Com Des.'!$Q$1:$Q$3346)</f>
        <v>37511.08676730677</v>
      </c>
      <c r="D99" s="441">
        <f t="shared" ca="1" si="4"/>
        <v>5770019.8509279024</v>
      </c>
      <c r="E99" s="444">
        <f t="shared" ca="1" si="3"/>
        <v>0.88153426213866337</v>
      </c>
      <c r="H99" s="169" t="s">
        <v>738</v>
      </c>
      <c r="I99" s="169" t="s">
        <v>739</v>
      </c>
      <c r="J99" s="431">
        <f>SUMIF('9. CPU Com Des.'!$B$1:$B$3346,H99,'9. CPU Com Des.'!$Q$1:$Q$3346)</f>
        <v>23.285074463999997</v>
      </c>
      <c r="L99" s="432"/>
    </row>
    <row r="100" spans="1:12">
      <c r="A100" s="2" t="s">
        <v>894</v>
      </c>
      <c r="B100" s="4" t="s">
        <v>859</v>
      </c>
      <c r="C100" s="441">
        <f ca="1">SUMIF('9. CPU Com Des.'!$B$1:$B$3349,A100,'9. CPU Com Des.'!$Q$1:$Q$3346)</f>
        <v>35559.469928457271</v>
      </c>
      <c r="D100" s="441">
        <f t="shared" ca="1" si="4"/>
        <v>5805579.3208563598</v>
      </c>
      <c r="E100" s="444">
        <f t="shared" ref="E100:E131" ca="1" si="5">D100/$C$262</f>
        <v>0.88696698020468234</v>
      </c>
      <c r="H100" s="169" t="s">
        <v>730</v>
      </c>
      <c r="I100" s="169" t="s">
        <v>731</v>
      </c>
      <c r="J100" s="431">
        <f>SUMIF('9. CPU Com Des.'!$B$1:$B$3346,H100,'9. CPU Com Des.'!$Q$1:$Q$3346)</f>
        <v>17.274655295999999</v>
      </c>
      <c r="L100" s="432"/>
    </row>
    <row r="101" spans="1:12">
      <c r="A101" s="2" t="s">
        <v>648</v>
      </c>
      <c r="B101" s="4" t="s">
        <v>650</v>
      </c>
      <c r="C101" s="441">
        <f ca="1">SUMIF('9. CPU Com Des.'!$B$1:$B$3349,A101,'9. CPU Com Des.'!$Q$1:$Q$3346)</f>
        <v>37478.608222132338</v>
      </c>
      <c r="D101" s="441">
        <f t="shared" ref="D101:D132" ca="1" si="6">C101+D100</f>
        <v>5843057.9290784923</v>
      </c>
      <c r="E101" s="444">
        <f t="shared" ca="1" si="5"/>
        <v>0.89269290110247079</v>
      </c>
      <c r="H101" s="169" t="s">
        <v>988</v>
      </c>
      <c r="I101" s="169" t="s">
        <v>989</v>
      </c>
      <c r="J101" s="431">
        <f>SUMIF('9. CPU Com Des.'!$B$1:$B$3346,H101,'9. CPU Com Des.'!$Q$1:$Q$3346)</f>
        <v>16.47</v>
      </c>
      <c r="L101" s="432"/>
    </row>
    <row r="102" spans="1:12">
      <c r="A102" s="2" t="s">
        <v>851</v>
      </c>
      <c r="B102" s="4" t="s">
        <v>852</v>
      </c>
      <c r="C102" s="441">
        <f ca="1">SUMIF('9. CPU Com Des.'!$B$1:$B$3349,A102,'9. CPU Com Des.'!$Q$1:$Q$3346)</f>
        <v>35671.191251892829</v>
      </c>
      <c r="D102" s="441">
        <f t="shared" ca="1" si="6"/>
        <v>5878729.1203303849</v>
      </c>
      <c r="E102" s="444">
        <f t="shared" ca="1" si="5"/>
        <v>0.89814268777084549</v>
      </c>
      <c r="H102" s="169" t="s">
        <v>990</v>
      </c>
      <c r="I102" s="169" t="s">
        <v>991</v>
      </c>
      <c r="J102" s="431">
        <f>SUMIF('9. CPU Com Des.'!$B$1:$B$3346,H102,'9. CPU Com Des.'!$Q$1:$Q$3346)</f>
        <v>10.56</v>
      </c>
      <c r="L102" s="432"/>
    </row>
    <row r="103" spans="1:12">
      <c r="A103" s="2" t="s">
        <v>803</v>
      </c>
      <c r="B103" s="4" t="s">
        <v>805</v>
      </c>
      <c r="C103" s="441">
        <f ca="1">SUMIF('9. CPU Com Des.'!$B$1:$B$3349,A103,'9. CPU Com Des.'!$Q$1:$Q$3346)</f>
        <v>35697.2624</v>
      </c>
      <c r="D103" s="441">
        <f t="shared" ca="1" si="6"/>
        <v>5914426.3827303853</v>
      </c>
      <c r="E103" s="444">
        <f t="shared" ca="1" si="5"/>
        <v>0.90359645754688767</v>
      </c>
      <c r="H103" s="169" t="s">
        <v>728</v>
      </c>
      <c r="I103" s="169" t="s">
        <v>729</v>
      </c>
      <c r="J103" s="431">
        <f>SUMIF('9. CPU Com Des.'!$B$1:$B$3346,H103,'9. CPU Com Des.'!$Q$1:$Q$3346)</f>
        <v>6.8004869759999993</v>
      </c>
      <c r="L103" s="432"/>
    </row>
    <row r="104" spans="1:12">
      <c r="A104" s="2" t="s">
        <v>608</v>
      </c>
      <c r="B104" s="4" t="s">
        <v>609</v>
      </c>
      <c r="C104" s="441">
        <f ca="1">SUMIF('9. CPU Com Des.'!$B$1:$B$3349,A104,'9. CPU Com Des.'!$Q$1:$Q$3346)</f>
        <v>34708.208289156632</v>
      </c>
      <c r="D104" s="441">
        <f t="shared" ca="1" si="6"/>
        <v>5949134.591019542</v>
      </c>
      <c r="E104" s="444">
        <f t="shared" ca="1" si="5"/>
        <v>0.90889912124212902</v>
      </c>
      <c r="H104" s="169" t="s">
        <v>829</v>
      </c>
      <c r="I104" s="169" t="s">
        <v>830</v>
      </c>
      <c r="J104" s="431">
        <f>SUMIF('9. CPU Com Des.'!$B$1:$B$3346,H104,'9. CPU Com Des.'!$Q$1:$Q$3346)</f>
        <v>5.9478363000000005</v>
      </c>
      <c r="L104" s="432"/>
    </row>
    <row r="105" spans="1:12">
      <c r="A105" s="2" t="s">
        <v>690</v>
      </c>
      <c r="B105" s="4" t="s">
        <v>691</v>
      </c>
      <c r="C105" s="441">
        <f ca="1">SUMIF('9. CPU Com Des.'!$B$1:$B$3349,A105,'9. CPU Com Des.'!$Q$1:$Q$3346)</f>
        <v>19271.780000000002</v>
      </c>
      <c r="D105" s="441">
        <f t="shared" ca="1" si="6"/>
        <v>5968406.3710195422</v>
      </c>
      <c r="E105" s="444">
        <f t="shared" ca="1" si="5"/>
        <v>0.9118434324925776</v>
      </c>
      <c r="H105" s="169" t="s">
        <v>758</v>
      </c>
      <c r="I105" s="169" t="s">
        <v>759</v>
      </c>
      <c r="J105" s="431">
        <f>SUMIF('9. CPU Com Des.'!$B$1:$B$3346,H105,'9. CPU Com Des.'!$Q$1:$Q$3346)</f>
        <v>5.6607343199999995</v>
      </c>
      <c r="L105" s="432"/>
    </row>
    <row r="106" spans="1:12">
      <c r="A106" s="2" t="s">
        <v>780</v>
      </c>
      <c r="B106" s="4" t="s">
        <v>785</v>
      </c>
      <c r="C106" s="441">
        <f ca="1">SUMIF('9. CPU Com Des.'!$B$1:$B$3349,A106,'9. CPU Com Des.'!$Q$1:$Q$3346)</f>
        <v>31257.144342999996</v>
      </c>
      <c r="D106" s="441">
        <f t="shared" ca="1" si="6"/>
        <v>5999663.5153625421</v>
      </c>
      <c r="E106" s="444">
        <f t="shared" ca="1" si="5"/>
        <v>0.91661884824275686</v>
      </c>
      <c r="H106" s="169" t="s">
        <v>1011</v>
      </c>
      <c r="I106" s="169" t="s">
        <v>1012</v>
      </c>
      <c r="J106" s="431">
        <f>SUMIF('9. CPU Com Des.'!$B$1:$B$3346,H106,'9. CPU Com Des.'!$Q$1:$Q$3346)</f>
        <v>3.07</v>
      </c>
      <c r="L106" s="432"/>
    </row>
    <row r="107" spans="1:12">
      <c r="A107" s="2" t="s">
        <v>527</v>
      </c>
      <c r="B107" s="4" t="s">
        <v>528</v>
      </c>
      <c r="C107" s="441">
        <f ca="1">SUMIF('9. CPU Com Des.'!$B$1:$B$3349,A107,'9. CPU Com Des.'!$Q$1:$Q$3346)</f>
        <v>26969.680134000002</v>
      </c>
      <c r="D107" s="441">
        <f t="shared" ca="1" si="6"/>
        <v>6026633.1954965424</v>
      </c>
      <c r="E107" s="444">
        <f t="shared" ca="1" si="5"/>
        <v>0.92073923217405618</v>
      </c>
      <c r="H107" s="169" t="s">
        <v>716</v>
      </c>
      <c r="I107" s="169" t="s">
        <v>717</v>
      </c>
      <c r="J107" s="431">
        <f>SUMIF('9. CPU Com Des.'!$B$1:$B$3346,H107,'9. CPU Com Des.'!$Q$1:$Q$3346)</f>
        <v>0</v>
      </c>
      <c r="L107" s="432"/>
    </row>
    <row r="108" spans="1:12">
      <c r="A108" s="2" t="s">
        <v>593</v>
      </c>
      <c r="B108" s="4" t="s">
        <v>603</v>
      </c>
      <c r="C108" s="441">
        <f ca="1">SUMIF('9. CPU Com Des.'!$B$1:$B$3349,A108,'9. CPU Com Des.'!$Q$1:$Q$3346)</f>
        <v>26509.543410906201</v>
      </c>
      <c r="D108" s="441">
        <f t="shared" ca="1" si="6"/>
        <v>6053142.7389074489</v>
      </c>
      <c r="E108" s="444">
        <f t="shared" ca="1" si="5"/>
        <v>0.9247893171640772</v>
      </c>
      <c r="L108" s="432"/>
    </row>
    <row r="109" spans="1:12">
      <c r="A109" s="2" t="s">
        <v>698</v>
      </c>
      <c r="B109" s="4" t="s">
        <v>699</v>
      </c>
      <c r="C109" s="441">
        <f ca="1">SUMIF('9. CPU Com Des.'!$B$1:$B$3349,A109,'9. CPU Com Des.'!$Q$1:$Q$3346)</f>
        <v>14034.284</v>
      </c>
      <c r="D109" s="441">
        <f t="shared" ca="1" si="6"/>
        <v>6067177.0229074489</v>
      </c>
      <c r="E109" s="444">
        <f t="shared" ca="1" si="5"/>
        <v>0.92693345228149715</v>
      </c>
      <c r="J109" s="101">
        <f>SUM(J3:J107)</f>
        <v>2834149.4538495685</v>
      </c>
      <c r="L109" s="432"/>
    </row>
    <row r="110" spans="1:12">
      <c r="A110" s="2" t="s">
        <v>559</v>
      </c>
      <c r="B110" s="4" t="s">
        <v>560</v>
      </c>
      <c r="C110" s="441">
        <f ca="1">SUMIF('9. CPU Com Des.'!$B$1:$B$3349,A110,'9. CPU Com Des.'!$Q$1:$Q$3346)</f>
        <v>21486.421194999639</v>
      </c>
      <c r="D110" s="441">
        <f t="shared" ca="1" si="6"/>
        <v>6088663.4441024484</v>
      </c>
      <c r="E110" s="444">
        <f t="shared" ca="1" si="5"/>
        <v>0.93021611281707373</v>
      </c>
      <c r="H110" s="617" t="s">
        <v>1046</v>
      </c>
      <c r="I110" s="617"/>
      <c r="J110" s="617"/>
      <c r="L110" s="432"/>
    </row>
    <row r="111" spans="1:12">
      <c r="A111" s="2" t="s">
        <v>896</v>
      </c>
      <c r="B111" s="4" t="s">
        <v>863</v>
      </c>
      <c r="C111" s="441">
        <f ca="1">SUMIF('9. CPU Com Des.'!$B$1:$B$3349,A111,'9. CPU Com Des.'!$Q$1:$Q$3346)</f>
        <v>19995.93913451632</v>
      </c>
      <c r="D111" s="441">
        <f t="shared" ca="1" si="6"/>
        <v>6108659.3832369652</v>
      </c>
      <c r="E111" s="444">
        <f t="shared" ca="1" si="5"/>
        <v>0.93327105992403747</v>
      </c>
      <c r="H111" s="616"/>
      <c r="I111" s="616"/>
      <c r="J111" s="616"/>
      <c r="L111" s="432"/>
    </row>
    <row r="112" spans="1:12">
      <c r="A112" s="2" t="s">
        <v>683</v>
      </c>
      <c r="B112" s="4" t="s">
        <v>684</v>
      </c>
      <c r="C112" s="441">
        <f ca="1">SUMIF('9. CPU Com Des.'!$B$1:$B$3349,A112,'9. CPU Com Des.'!$Q$1:$Q$3346)</f>
        <v>21152.724264</v>
      </c>
      <c r="D112" s="441">
        <f t="shared" ca="1" si="6"/>
        <v>6129812.1075009648</v>
      </c>
      <c r="E112" s="444">
        <f t="shared" ca="1" si="5"/>
        <v>0.9365027387844298</v>
      </c>
      <c r="H112" s="5" t="s">
        <v>845</v>
      </c>
      <c r="I112" s="4" t="s">
        <v>846</v>
      </c>
      <c r="J112" s="431">
        <f>SUMIF('5. CPU'!$B$1:$B$3367,H112,'5. CPU'!$Q$1:$Q$3367)</f>
        <v>262695.28308880056</v>
      </c>
      <c r="L112" s="432"/>
    </row>
    <row r="113" spans="1:12">
      <c r="A113" s="2" t="s">
        <v>525</v>
      </c>
      <c r="B113" s="4" t="s">
        <v>526</v>
      </c>
      <c r="C113" s="441">
        <f ca="1">SUMIF('9. CPU Com Des.'!$B$1:$B$3349,A113,'9. CPU Com Des.'!$Q$1:$Q$3346)</f>
        <v>17797.061887000222</v>
      </c>
      <c r="D113" s="441">
        <f t="shared" ca="1" si="6"/>
        <v>6147609.1693879645</v>
      </c>
      <c r="E113" s="444">
        <f t="shared" ca="1" si="5"/>
        <v>0.93922174499656086</v>
      </c>
      <c r="H113" s="169" t="s">
        <v>423</v>
      </c>
      <c r="I113" s="169" t="s">
        <v>424</v>
      </c>
      <c r="J113" s="431">
        <f>SUMIF('5. CPU'!$B$1:$B$3367,H113,'5. CPU'!$Q$1:$Q$3367)</f>
        <v>487372.0920481928</v>
      </c>
      <c r="L113" s="432"/>
    </row>
    <row r="114" spans="1:12">
      <c r="A114" s="2" t="s">
        <v>567</v>
      </c>
      <c r="B114" s="4" t="s">
        <v>573</v>
      </c>
      <c r="C114" s="441">
        <f ca="1">SUMIF('9. CPU Com Des.'!$B$1:$B$3349,A114,'9. CPU Com Des.'!$Q$1:$Q$3346)</f>
        <v>13636.622871000001</v>
      </c>
      <c r="D114" s="441">
        <f t="shared" ca="1" si="6"/>
        <v>6161245.7922589649</v>
      </c>
      <c r="E114" s="444">
        <f t="shared" ca="1" si="5"/>
        <v>0.94130512609250583</v>
      </c>
      <c r="H114" s="169" t="s">
        <v>429</v>
      </c>
      <c r="I114" s="169" t="s">
        <v>430</v>
      </c>
      <c r="J114" s="431">
        <f>SUMIF('5. CPU'!$B$1:$B$3367,H114,'5. CPU'!$Q$1:$Q$3367)</f>
        <v>390767.27617670683</v>
      </c>
      <c r="L114" s="432"/>
    </row>
    <row r="115" spans="1:12">
      <c r="A115" s="2" t="s">
        <v>556</v>
      </c>
      <c r="B115" s="4" t="s">
        <v>557</v>
      </c>
      <c r="C115" s="441">
        <f ca="1">SUMIF('9. CPU Com Des.'!$B$1:$B$3349,A115,'9. CPU Com Des.'!$Q$1:$Q$3346)</f>
        <v>16114.446560101836</v>
      </c>
      <c r="D115" s="441">
        <f t="shared" ca="1" si="6"/>
        <v>6177360.2388190664</v>
      </c>
      <c r="E115" s="444">
        <f t="shared" ca="1" si="5"/>
        <v>0.94376706506761132</v>
      </c>
      <c r="H115" s="169" t="s">
        <v>688</v>
      </c>
      <c r="I115" s="169" t="s">
        <v>689</v>
      </c>
      <c r="J115" s="431">
        <f>SUMIF('5. CPU'!$B$1:$B$3367,H115,'5. CPU'!$Q$1:$Q$3367)</f>
        <v>146148.11200000002</v>
      </c>
      <c r="L115" s="432"/>
    </row>
    <row r="116" spans="1:12">
      <c r="A116" s="2" t="s">
        <v>918</v>
      </c>
      <c r="B116" s="4" t="s">
        <v>919</v>
      </c>
      <c r="C116" s="441">
        <f ca="1">SUMIF('9. CPU Com Des.'!$B$1:$B$3349,A116,'9. CPU Com Des.'!$Q$1:$Q$3346)</f>
        <v>15644.18</v>
      </c>
      <c r="D116" s="441">
        <f t="shared" ca="1" si="6"/>
        <v>6193004.4188190661</v>
      </c>
      <c r="E116" s="444">
        <f t="shared" ca="1" si="5"/>
        <v>0.94615715748139162</v>
      </c>
      <c r="H116" s="169" t="s">
        <v>694</v>
      </c>
      <c r="I116" s="169" t="s">
        <v>695</v>
      </c>
      <c r="J116" s="431">
        <f>SUMIF('5. CPU'!$B$1:$B$3367,H116,'5. CPU'!$Q$1:$Q$3367)</f>
        <v>127275.80799999999</v>
      </c>
      <c r="L116" s="432"/>
    </row>
    <row r="117" spans="1:12">
      <c r="A117" s="2" t="s">
        <v>920</v>
      </c>
      <c r="B117" s="4" t="s">
        <v>921</v>
      </c>
      <c r="C117" s="441">
        <f ca="1">SUMIF('9. CPU Com Des.'!$B$1:$B$3349,A117,'9. CPU Com Des.'!$Q$1:$Q$3346)</f>
        <v>16986.510000000002</v>
      </c>
      <c r="D117" s="441">
        <f t="shared" ca="1" si="6"/>
        <v>6209990.9288190659</v>
      </c>
      <c r="E117" s="444">
        <f t="shared" ca="1" si="5"/>
        <v>0.94875232889258743</v>
      </c>
      <c r="H117" s="169" t="s">
        <v>696</v>
      </c>
      <c r="I117" s="169" t="s">
        <v>697</v>
      </c>
      <c r="J117" s="431">
        <f>SUMIF('5. CPU'!$B$1:$B$3367,H117,'5. CPU'!$Q$1:$Q$3367)</f>
        <v>97906.90800000001</v>
      </c>
      <c r="L117" s="432"/>
    </row>
    <row r="118" spans="1:12">
      <c r="A118" s="2" t="s">
        <v>563</v>
      </c>
      <c r="B118" s="4" t="s">
        <v>564</v>
      </c>
      <c r="C118" s="441">
        <f ca="1">SUMIF('9. CPU Com Des.'!$B$1:$B$3349,A118,'9. CPU Com Des.'!$Q$1:$Q$3346)</f>
        <v>16766.190768785917</v>
      </c>
      <c r="D118" s="441">
        <f t="shared" ca="1" si="6"/>
        <v>6226757.1195878517</v>
      </c>
      <c r="E118" s="444">
        <f t="shared" ca="1" si="5"/>
        <v>0.95131384028944355</v>
      </c>
      <c r="H118" s="169" t="s">
        <v>719</v>
      </c>
      <c r="I118" s="169" t="s">
        <v>718</v>
      </c>
      <c r="J118" s="431">
        <f>SUMIF('5. CPU'!$B$1:$B$3367,H118,'5. CPU'!$Q$1:$Q$3367)</f>
        <v>165530.4</v>
      </c>
      <c r="L118" s="432"/>
    </row>
    <row r="119" spans="1:12">
      <c r="A119" s="2" t="s">
        <v>561</v>
      </c>
      <c r="B119" s="4" t="s">
        <v>562</v>
      </c>
      <c r="C119" s="441">
        <f ca="1">SUMIF('9. CPU Com Des.'!$B$1:$B$3349,A119,'9. CPU Com Des.'!$Q$1:$Q$3346)</f>
        <v>15737.061625763541</v>
      </c>
      <c r="D119" s="441">
        <f t="shared" ca="1" si="6"/>
        <v>6242494.1812136155</v>
      </c>
      <c r="E119" s="444">
        <f t="shared" ca="1" si="5"/>
        <v>0.95371812300716552</v>
      </c>
      <c r="H119" s="169" t="s">
        <v>692</v>
      </c>
      <c r="I119" s="169" t="s">
        <v>693</v>
      </c>
      <c r="J119" s="431">
        <f>SUMIF('5. CPU'!$B$1:$B$3367,H119,'5. CPU'!$Q$1:$Q$3367)</f>
        <v>81340.842000000004</v>
      </c>
      <c r="L119" s="432"/>
    </row>
    <row r="120" spans="1:12">
      <c r="A120" s="2" t="s">
        <v>677</v>
      </c>
      <c r="B120" s="4" t="s">
        <v>678</v>
      </c>
      <c r="C120" s="441">
        <f ca="1">SUMIF('9. CPU Com Des.'!$B$1:$B$3349,A120,'9. CPU Com Des.'!$Q$1:$Q$3346)</f>
        <v>14074.358284037249</v>
      </c>
      <c r="D120" s="441">
        <f t="shared" ca="1" si="6"/>
        <v>6256568.539497653</v>
      </c>
      <c r="E120" s="444">
        <f t="shared" ca="1" si="5"/>
        <v>0.95586838060861878</v>
      </c>
      <c r="H120" s="5" t="s">
        <v>847</v>
      </c>
      <c r="I120" s="4" t="s">
        <v>848</v>
      </c>
      <c r="J120" s="431">
        <f>SUMIF('5. CPU'!$B$1:$B$3367,H120,'5. CPU'!$Q$1:$Q$3367)</f>
        <v>98540.208921220401</v>
      </c>
      <c r="L120" s="432"/>
    </row>
    <row r="121" spans="1:12">
      <c r="A121" s="2" t="s">
        <v>565</v>
      </c>
      <c r="B121" s="4" t="s">
        <v>566</v>
      </c>
      <c r="C121" s="441">
        <f ca="1">SUMIF('9. CPU Com Des.'!$B$1:$B$3349,A121,'9. CPU Com Des.'!$Q$1:$Q$3346)</f>
        <v>13574.80211081794</v>
      </c>
      <c r="D121" s="441">
        <f t="shared" ca="1" si="6"/>
        <v>6270143.3416084712</v>
      </c>
      <c r="E121" s="444">
        <f t="shared" ca="1" si="5"/>
        <v>0.95794231682922193</v>
      </c>
      <c r="H121" s="169" t="s">
        <v>421</v>
      </c>
      <c r="I121" s="169" t="s">
        <v>422</v>
      </c>
      <c r="J121" s="431">
        <f>SUMIF('5. CPU'!$B$1:$B$3367,H121,'5. CPU'!$Q$1:$Q$3367)</f>
        <v>82228.062378955816</v>
      </c>
      <c r="L121" s="432"/>
    </row>
    <row r="122" spans="1:12">
      <c r="A122" s="2" t="s">
        <v>639</v>
      </c>
      <c r="B122" s="4" t="s">
        <v>640</v>
      </c>
      <c r="C122" s="441">
        <f ca="1">SUMIF('9. CPU Com Des.'!$B$1:$B$3349,A122,'9. CPU Com Des.'!$Q$1:$Q$3346)</f>
        <v>11615.746523690108</v>
      </c>
      <c r="D122" s="441">
        <f t="shared" ca="1" si="6"/>
        <v>6281759.0881321616</v>
      </c>
      <c r="E122" s="444">
        <f t="shared" ca="1" si="5"/>
        <v>0.95971695171878901</v>
      </c>
      <c r="H122" s="169" t="s">
        <v>712</v>
      </c>
      <c r="I122" s="169" t="s">
        <v>713</v>
      </c>
      <c r="J122" s="431">
        <f>SUMIF('5. CPU'!$B$1:$B$3367,H122,'5. CPU'!$Q$1:$Q$3367)</f>
        <v>59452.328052506826</v>
      </c>
      <c r="L122" s="432"/>
    </row>
    <row r="123" spans="1:12">
      <c r="A123" s="2" t="s">
        <v>523</v>
      </c>
      <c r="B123" s="4" t="s">
        <v>538</v>
      </c>
      <c r="C123" s="441">
        <f ca="1">SUMIF('9. CPU Com Des.'!$B$1:$B$3349,A123,'9. CPU Com Des.'!$Q$1:$Q$3346)</f>
        <v>10942.138482475282</v>
      </c>
      <c r="D123" s="441">
        <f t="shared" ca="1" si="6"/>
        <v>6292701.2266146373</v>
      </c>
      <c r="E123" s="444">
        <f t="shared" ca="1" si="5"/>
        <v>0.96138867386577898</v>
      </c>
      <c r="H123" s="169" t="s">
        <v>895</v>
      </c>
      <c r="I123" s="169" t="s">
        <v>861</v>
      </c>
      <c r="J123" s="431">
        <f>SUMIF('5. CPU'!$B$1:$B$3367,H123,'5. CPU'!$Q$1:$Q$3367)</f>
        <v>58251.371324775639</v>
      </c>
      <c r="L123" s="432"/>
    </row>
    <row r="124" spans="1:12">
      <c r="A124" s="2" t="s">
        <v>455</v>
      </c>
      <c r="B124" s="4" t="s">
        <v>456</v>
      </c>
      <c r="C124" s="441">
        <f ca="1">SUMIF('9. CPU Com Des.'!$B$1:$B$3349,A124,'9. CPU Com Des.'!$Q$1:$Q$3346)</f>
        <v>19171.750674120001</v>
      </c>
      <c r="D124" s="441">
        <f t="shared" ca="1" si="6"/>
        <v>6311872.9772887575</v>
      </c>
      <c r="E124" s="444">
        <f t="shared" ca="1" si="5"/>
        <v>0.96431770279827034</v>
      </c>
      <c r="H124" s="169" t="s">
        <v>610</v>
      </c>
      <c r="I124" s="169" t="s">
        <v>611</v>
      </c>
      <c r="J124" s="431">
        <f>SUMIF('5. CPU'!$B$1:$B$3367,H124,'5. CPU'!$Q$1:$Q$3367)</f>
        <v>58976.466390361449</v>
      </c>
      <c r="L124" s="432"/>
    </row>
    <row r="125" spans="1:12">
      <c r="A125" s="2" t="s">
        <v>903</v>
      </c>
      <c r="B125" s="4" t="s">
        <v>904</v>
      </c>
      <c r="C125" s="441">
        <f ca="1">SUMIF('9. CPU Com Des.'!$B$1:$B$3349,A125,'9. CPU Com Des.'!$Q$1:$Q$3346)</f>
        <v>10011.903185923755</v>
      </c>
      <c r="D125" s="441">
        <f t="shared" ca="1" si="6"/>
        <v>6321884.880474681</v>
      </c>
      <c r="E125" s="444">
        <f t="shared" ca="1" si="5"/>
        <v>0.96584730510738326</v>
      </c>
      <c r="H125" s="169" t="s">
        <v>492</v>
      </c>
      <c r="I125" s="169" t="s">
        <v>493</v>
      </c>
      <c r="J125" s="431">
        <f>SUMIF('5. CPU'!$B$1:$B$3367,H125,'5. CPU'!$Q$1:$Q$3367)</f>
        <v>54200.756024096387</v>
      </c>
      <c r="L125" s="432"/>
    </row>
    <row r="126" spans="1:12">
      <c r="A126" s="2" t="s">
        <v>841</v>
      </c>
      <c r="B126" s="4" t="s">
        <v>844</v>
      </c>
      <c r="C126" s="441">
        <f ca="1">SUMIF('9. CPU Com Des.'!$B$1:$B$3349,A126,'9. CPU Com Des.'!$Q$1:$Q$3346)</f>
        <v>8297.3702399999984</v>
      </c>
      <c r="D126" s="441">
        <f t="shared" ca="1" si="6"/>
        <v>6330182.2507146811</v>
      </c>
      <c r="E126" s="444">
        <f t="shared" ca="1" si="5"/>
        <v>0.9671149638574712</v>
      </c>
      <c r="H126" s="169" t="s">
        <v>892</v>
      </c>
      <c r="I126" s="169" t="s">
        <v>855</v>
      </c>
      <c r="J126" s="431">
        <f>SUMIF('5. CPU'!$B$1:$B$3367,H126,'5. CPU'!$Q$1:$Q$3367)</f>
        <v>47564.463191822077</v>
      </c>
      <c r="L126" s="432"/>
    </row>
    <row r="127" spans="1:12">
      <c r="A127" s="2" t="s">
        <v>955</v>
      </c>
      <c r="B127" s="4" t="s">
        <v>967</v>
      </c>
      <c r="C127" s="441">
        <f ca="1">SUMIF('9. CPU Com Des.'!$B$1:$B$3349,A127,'9. CPU Com Des.'!$Q$1:$Q$3346)</f>
        <v>8690.7900000000009</v>
      </c>
      <c r="D127" s="441">
        <f t="shared" ca="1" si="6"/>
        <v>6338873.0407146811</v>
      </c>
      <c r="E127" s="444">
        <f t="shared" ca="1" si="5"/>
        <v>0.96844272863956637</v>
      </c>
      <c r="H127" s="169" t="s">
        <v>864</v>
      </c>
      <c r="I127" s="169" t="s">
        <v>865</v>
      </c>
      <c r="J127" s="431">
        <f>SUMIF('5. CPU'!$B$1:$B$3367,H127,'5. CPU'!$Q$1:$Q$3367)</f>
        <v>37864.386653258276</v>
      </c>
      <c r="L127" s="432"/>
    </row>
    <row r="128" spans="1:12">
      <c r="A128" s="2" t="s">
        <v>580</v>
      </c>
      <c r="B128" s="4" t="s">
        <v>581</v>
      </c>
      <c r="C128" s="441">
        <f ca="1">SUMIF('9. CPU Com Des.'!$B$1:$B$3349,A128,'9. CPU Com Des.'!$Q$1:$Q$3346)</f>
        <v>8206.0648145796258</v>
      </c>
      <c r="D128" s="441">
        <f t="shared" ca="1" si="6"/>
        <v>6347079.1055292608</v>
      </c>
      <c r="E128" s="444">
        <f t="shared" ca="1" si="5"/>
        <v>0.96969643789504134</v>
      </c>
      <c r="H128" s="169" t="s">
        <v>894</v>
      </c>
      <c r="I128" s="169" t="s">
        <v>859</v>
      </c>
      <c r="J128" s="431">
        <f>SUMIF('5. CPU'!$B$1:$B$3367,H128,'5. CPU'!$Q$1:$Q$3367)</f>
        <v>36322.595029458709</v>
      </c>
      <c r="L128" s="432"/>
    </row>
    <row r="129" spans="1:12">
      <c r="A129" s="2" t="s">
        <v>946</v>
      </c>
      <c r="B129" s="4" t="s">
        <v>947</v>
      </c>
      <c r="C129" s="441">
        <f ca="1">SUMIF('9. CPU Com Des.'!$B$1:$B$3349,A129,'9. CPU Com Des.'!$Q$1:$Q$3346)</f>
        <v>9236.16</v>
      </c>
      <c r="D129" s="441">
        <f t="shared" ca="1" si="6"/>
        <v>6356315.265529261</v>
      </c>
      <c r="E129" s="444">
        <f t="shared" ca="1" si="5"/>
        <v>0.97110752342003914</v>
      </c>
      <c r="H129" s="169" t="s">
        <v>851</v>
      </c>
      <c r="I129" s="169" t="s">
        <v>852</v>
      </c>
      <c r="J129" s="431">
        <f>SUMIF('5. CPU'!$B$1:$B$3367,H129,'5. CPU'!$Q$1:$Q$3367)</f>
        <v>35807.595615680737</v>
      </c>
      <c r="L129" s="432"/>
    </row>
    <row r="130" spans="1:12">
      <c r="A130" s="2" t="s">
        <v>906</v>
      </c>
      <c r="B130" s="4" t="s">
        <v>907</v>
      </c>
      <c r="C130" s="441">
        <f ca="1">SUMIF('9. CPU Com Des.'!$B$1:$B$3349,A130,'9. CPU Com Des.'!$Q$1:$Q$3346)</f>
        <v>8508.59</v>
      </c>
      <c r="D130" s="441">
        <f t="shared" ca="1" si="6"/>
        <v>6364823.8555292608</v>
      </c>
      <c r="E130" s="444">
        <f t="shared" ca="1" si="5"/>
        <v>0.9724074519820326</v>
      </c>
      <c r="H130" s="169" t="s">
        <v>608</v>
      </c>
      <c r="I130" s="169" t="s">
        <v>609</v>
      </c>
      <c r="J130" s="431">
        <f>SUMIF('5. CPU'!$B$1:$B$3367,H130,'5. CPU'!$Q$1:$Q$3367)</f>
        <v>35013.566168674704</v>
      </c>
      <c r="L130" s="432"/>
    </row>
    <row r="131" spans="1:12">
      <c r="A131" s="2" t="s">
        <v>831</v>
      </c>
      <c r="B131" s="4" t="s">
        <v>832</v>
      </c>
      <c r="C131" s="441">
        <f ca="1">SUMIF('9. CPU Com Des.'!$B$1:$B$3349,A131,'9. CPU Com Des.'!$Q$1:$Q$3346)</f>
        <v>5834.2103399999996</v>
      </c>
      <c r="D131" s="441">
        <f t="shared" ca="1" si="6"/>
        <v>6370658.0658692606</v>
      </c>
      <c r="E131" s="444">
        <f t="shared" ca="1" si="5"/>
        <v>0.9732987931628444</v>
      </c>
      <c r="H131" s="169" t="s">
        <v>690</v>
      </c>
      <c r="I131" s="169" t="s">
        <v>691</v>
      </c>
      <c r="J131" s="431">
        <f>SUMIF('5. CPU'!$B$1:$B$3367,H131,'5. CPU'!$Q$1:$Q$3367)</f>
        <v>19773.644</v>
      </c>
      <c r="L131" s="432"/>
    </row>
    <row r="132" spans="1:12">
      <c r="A132" s="2" t="s">
        <v>652</v>
      </c>
      <c r="B132" s="4" t="s">
        <v>653</v>
      </c>
      <c r="C132" s="441">
        <f ca="1">SUMIF('9. CPU Com Des.'!$B$1:$B$3349,A132,'9. CPU Com Des.'!$Q$1:$Q$3346)</f>
        <v>7376.1049671246747</v>
      </c>
      <c r="D132" s="441">
        <f t="shared" ca="1" si="6"/>
        <v>6378034.1708363853</v>
      </c>
      <c r="E132" s="444">
        <f t="shared" ref="E132:E163" ca="1" si="7">D132/$C$262</f>
        <v>0.97442570250070493</v>
      </c>
      <c r="H132" s="169" t="s">
        <v>559</v>
      </c>
      <c r="I132" s="169" t="s">
        <v>560</v>
      </c>
      <c r="J132" s="431">
        <f>SUMIF('5. CPU'!$B$1:$B$3367,H132,'5. CPU'!$Q$1:$Q$3367)</f>
        <v>21692.241491485649</v>
      </c>
      <c r="L132" s="432"/>
    </row>
    <row r="133" spans="1:12">
      <c r="A133" s="2" t="s">
        <v>591</v>
      </c>
      <c r="B133" s="4" t="s">
        <v>602</v>
      </c>
      <c r="C133" s="441">
        <f ca="1">SUMIF('9. CPU Com Des.'!$B$1:$B$3349,A133,'9. CPU Com Des.'!$Q$1:$Q$3346)</f>
        <v>8759.3387133532487</v>
      </c>
      <c r="D133" s="441">
        <f t="shared" ref="D133:D164" ca="1" si="8">C133+D132</f>
        <v>6386793.5095497388</v>
      </c>
      <c r="E133" s="444">
        <f t="shared" ca="1" si="7"/>
        <v>0.9757639400439011</v>
      </c>
      <c r="H133" s="169" t="s">
        <v>896</v>
      </c>
      <c r="I133" s="169" t="s">
        <v>863</v>
      </c>
      <c r="J133" s="431">
        <f>SUMIF('5. CPU'!$B$1:$B$3367,H133,'5. CPU'!$Q$1:$Q$3367)</f>
        <v>20540.200122967355</v>
      </c>
      <c r="L133" s="432"/>
    </row>
    <row r="134" spans="1:12">
      <c r="A134" s="2" t="s">
        <v>984</v>
      </c>
      <c r="B134" s="4" t="s">
        <v>985</v>
      </c>
      <c r="C134" s="441">
        <f ca="1">SUMIF('9. CPU Com Des.'!$B$1:$B$3349,A134,'9. CPU Com Des.'!$Q$1:$Q$3346)</f>
        <v>6929.94</v>
      </c>
      <c r="D134" s="441">
        <f t="shared" ca="1" si="8"/>
        <v>6393723.4495497392</v>
      </c>
      <c r="E134" s="444">
        <f t="shared" ca="1" si="7"/>
        <v>0.97682268502266978</v>
      </c>
      <c r="H134" s="169" t="s">
        <v>556</v>
      </c>
      <c r="I134" s="169" t="s">
        <v>557</v>
      </c>
      <c r="J134" s="431">
        <f>SUMIF('5. CPU'!$B$1:$B$3367,H134,'5. CPU'!$Q$1:$Q$3367)</f>
        <v>16253.552788027764</v>
      </c>
      <c r="L134" s="432"/>
    </row>
    <row r="135" spans="1:12">
      <c r="A135" s="2" t="s">
        <v>957</v>
      </c>
      <c r="B135" s="4" t="s">
        <v>968</v>
      </c>
      <c r="C135" s="441">
        <f ca="1">SUMIF('9. CPU Com Des.'!$B$1:$B$3349,A135,'9. CPU Com Des.'!$Q$1:$Q$3346)</f>
        <v>5796.5599999999995</v>
      </c>
      <c r="D135" s="441">
        <f t="shared" ca="1" si="8"/>
        <v>6399520.0095497388</v>
      </c>
      <c r="E135" s="444">
        <f t="shared" ca="1" si="7"/>
        <v>0.97770827404568161</v>
      </c>
      <c r="H135" s="169" t="s">
        <v>563</v>
      </c>
      <c r="I135" s="169" t="s">
        <v>564</v>
      </c>
      <c r="J135" s="431">
        <f>SUMIF('5. CPU'!$B$1:$B$3367,H135,'5. CPU'!$Q$1:$Q$3367)</f>
        <v>16766.190768785917</v>
      </c>
      <c r="L135" s="432"/>
    </row>
    <row r="136" spans="1:12">
      <c r="A136" s="2" t="s">
        <v>635</v>
      </c>
      <c r="B136" s="4" t="s">
        <v>636</v>
      </c>
      <c r="C136" s="441">
        <f ca="1">SUMIF('9. CPU Com Des.'!$B$1:$B$3349,A136,'9. CPU Com Des.'!$Q$1:$Q$3346)</f>
        <v>6570.9207989078823</v>
      </c>
      <c r="D136" s="441">
        <f t="shared" ca="1" si="8"/>
        <v>6406090.9303486468</v>
      </c>
      <c r="E136" s="444">
        <f t="shared" ca="1" si="7"/>
        <v>0.97871216865396538</v>
      </c>
      <c r="H136" s="169" t="s">
        <v>561</v>
      </c>
      <c r="I136" s="169" t="s">
        <v>562</v>
      </c>
      <c r="J136" s="431">
        <f>SUMIF('5. CPU'!$B$1:$B$3367,H136,'5. CPU'!$Q$1:$Q$3367)</f>
        <v>15964.021541909135</v>
      </c>
      <c r="L136" s="432"/>
    </row>
    <row r="137" spans="1:12">
      <c r="A137" s="2" t="s">
        <v>578</v>
      </c>
      <c r="B137" s="4" t="s">
        <v>579</v>
      </c>
      <c r="C137" s="441">
        <f ca="1">SUMIF('9. CPU Com Des.'!$B$1:$B$3349,A137,'9. CPU Com Des.'!$Q$1:$Q$3346)</f>
        <v>6450.616113457324</v>
      </c>
      <c r="D137" s="441">
        <f t="shared" ca="1" si="8"/>
        <v>6412541.5464621037</v>
      </c>
      <c r="E137" s="444">
        <f t="shared" ca="1" si="7"/>
        <v>0.97969768330778439</v>
      </c>
      <c r="H137" s="169" t="s">
        <v>565</v>
      </c>
      <c r="I137" s="169" t="s">
        <v>566</v>
      </c>
      <c r="J137" s="431">
        <f>SUMIF('5. CPU'!$B$1:$B$3367,H137,'5. CPU'!$Q$1:$Q$3367)</f>
        <v>13797.869302779482</v>
      </c>
      <c r="L137" s="432"/>
    </row>
    <row r="138" spans="1:12">
      <c r="A138" s="2" t="s">
        <v>854</v>
      </c>
      <c r="B138" s="4" t="s">
        <v>855</v>
      </c>
      <c r="C138" s="441">
        <f ca="1">SUMIF('9. CPU Com Des.'!$B$1:$B$3349,A138,'9. CPU Com Des.'!$Q$1:$Q$3346)</f>
        <v>6262.5261046822943</v>
      </c>
      <c r="D138" s="441">
        <f t="shared" ca="1" si="8"/>
        <v>6418804.0725667858</v>
      </c>
      <c r="E138" s="444">
        <f t="shared" ca="1" si="7"/>
        <v>0.98065446187552663</v>
      </c>
      <c r="H138" s="169" t="s">
        <v>639</v>
      </c>
      <c r="I138" s="169" t="s">
        <v>640</v>
      </c>
      <c r="J138" s="431">
        <f>SUMIF('5. CPU'!$B$1:$B$3367,H138,'5. CPU'!$Q$1:$Q$3367)</f>
        <v>11615.779503132529</v>
      </c>
      <c r="L138" s="432"/>
    </row>
    <row r="139" spans="1:12">
      <c r="A139" s="2" t="s">
        <v>675</v>
      </c>
      <c r="B139" s="4" t="s">
        <v>679</v>
      </c>
      <c r="C139" s="441">
        <f ca="1">SUMIF('9. CPU Com Des.'!$B$1:$B$3349,A139,'9. CPU Com Des.'!$Q$1:$Q$3346)</f>
        <v>5624.5237725966272</v>
      </c>
      <c r="D139" s="441">
        <f t="shared" ca="1" si="8"/>
        <v>6424428.5963393822</v>
      </c>
      <c r="E139" s="444">
        <f t="shared" ca="1" si="7"/>
        <v>0.98151376748310781</v>
      </c>
      <c r="H139" s="169" t="s">
        <v>903</v>
      </c>
      <c r="I139" s="169" t="s">
        <v>904</v>
      </c>
      <c r="J139" s="431">
        <f>SUMIF('5. CPU'!$B$1:$B$3367,H139,'5. CPU'!$Q$1:$Q$3367)</f>
        <v>10058.609736792241</v>
      </c>
      <c r="L139" s="432"/>
    </row>
    <row r="140" spans="1:12">
      <c r="A140" s="2" t="s">
        <v>490</v>
      </c>
      <c r="B140" s="4" t="s">
        <v>491</v>
      </c>
      <c r="C140" s="441">
        <f ca="1">SUMIF('9. CPU Com Des.'!$B$1:$B$3349,A140,'9. CPU Com Des.'!$Q$1:$Q$3346)</f>
        <v>5394.3596385542178</v>
      </c>
      <c r="D140" s="441">
        <f t="shared" ca="1" si="8"/>
        <v>6429822.9559779363</v>
      </c>
      <c r="E140" s="444">
        <f t="shared" ca="1" si="7"/>
        <v>0.9823379089880836</v>
      </c>
      <c r="H140" s="169" t="s">
        <v>580</v>
      </c>
      <c r="I140" s="169" t="s">
        <v>581</v>
      </c>
      <c r="J140" s="431">
        <f>SUMIF('5. CPU'!$B$1:$B$3367,H140,'5. CPU'!$Q$1:$Q$3367)</f>
        <v>8925.3022120885598</v>
      </c>
      <c r="L140" s="432"/>
    </row>
    <row r="141" spans="1:12">
      <c r="A141" s="2" t="s">
        <v>898</v>
      </c>
      <c r="B141" s="4" t="s">
        <v>899</v>
      </c>
      <c r="C141" s="441">
        <f ca="1">SUMIF('9. CPU Com Des.'!$B$1:$B$3349,A141,'9. CPU Com Des.'!$Q$1:$Q$3346)</f>
        <v>4906.7340625623638</v>
      </c>
      <c r="D141" s="441">
        <f t="shared" ca="1" si="8"/>
        <v>6434729.690040499</v>
      </c>
      <c r="E141" s="444">
        <f t="shared" ca="1" si="7"/>
        <v>0.98308755184947794</v>
      </c>
      <c r="H141" s="169" t="s">
        <v>906</v>
      </c>
      <c r="I141" s="169" t="s">
        <v>907</v>
      </c>
      <c r="J141" s="431">
        <f>SUMIF('5. CPU'!$B$1:$B$3367,H141,'5. CPU'!$Q$1:$Q$3367)</f>
        <v>8651.84</v>
      </c>
      <c r="L141" s="432"/>
    </row>
    <row r="142" spans="1:12">
      <c r="A142" s="2" t="s">
        <v>776</v>
      </c>
      <c r="B142" s="4" t="s">
        <v>777</v>
      </c>
      <c r="C142" s="441">
        <f ca="1">SUMIF('9. CPU Com Des.'!$B$1:$B$3349,A142,'9. CPU Com Des.'!$Q$1:$Q$3346)</f>
        <v>4822.8601668168167</v>
      </c>
      <c r="D142" s="441">
        <f t="shared" ca="1" si="8"/>
        <v>6439552.5502073159</v>
      </c>
      <c r="E142" s="444">
        <f t="shared" ca="1" si="7"/>
        <v>0.98382438059329402</v>
      </c>
      <c r="H142" s="169" t="s">
        <v>652</v>
      </c>
      <c r="I142" s="169" t="s">
        <v>653</v>
      </c>
      <c r="J142" s="431">
        <f>SUMIF('5. CPU'!$B$1:$B$3367,H142,'5. CPU'!$Q$1:$Q$3367)</f>
        <v>7460.4050120481934</v>
      </c>
      <c r="L142" s="432"/>
    </row>
    <row r="143" spans="1:12">
      <c r="A143" s="2" t="s">
        <v>425</v>
      </c>
      <c r="B143" s="4" t="s">
        <v>426</v>
      </c>
      <c r="C143" s="441">
        <f ca="1">SUMIF('9. CPU Com Des.'!$B$1:$B$3349,A143,'9. CPU Com Des.'!$Q$1:$Q$3346)</f>
        <v>4119.0954279694788</v>
      </c>
      <c r="D143" s="441">
        <f t="shared" ca="1" si="8"/>
        <v>6443671.6456352854</v>
      </c>
      <c r="E143" s="444">
        <f t="shared" ca="1" si="7"/>
        <v>0.98445368930324406</v>
      </c>
      <c r="H143" s="169" t="s">
        <v>984</v>
      </c>
      <c r="I143" s="169" t="s">
        <v>985</v>
      </c>
      <c r="J143" s="431">
        <f>SUMIF('5. CPU'!$B$1:$B$3367,H143,'5. CPU'!$Q$1:$Q$3367)</f>
        <v>6957.31</v>
      </c>
      <c r="L143" s="432"/>
    </row>
    <row r="144" spans="1:12">
      <c r="A144" s="2" t="s">
        <v>925</v>
      </c>
      <c r="B144" s="4" t="s">
        <v>926</v>
      </c>
      <c r="C144" s="441">
        <f ca="1">SUMIF('9. CPU Com Des.'!$B$1:$B$3349,A144,'9. CPU Com Des.'!$Q$1:$Q$3346)</f>
        <v>4091.8599999999997</v>
      </c>
      <c r="D144" s="441">
        <f t="shared" ca="1" si="8"/>
        <v>6447763.5056352858</v>
      </c>
      <c r="E144" s="444">
        <f t="shared" ca="1" si="7"/>
        <v>0.98507883702874022</v>
      </c>
      <c r="H144" s="169" t="s">
        <v>635</v>
      </c>
      <c r="I144" s="169" t="s">
        <v>636</v>
      </c>
      <c r="J144" s="431">
        <f>SUMIF('5. CPU'!$B$1:$B$3367,H144,'5. CPU'!$Q$1:$Q$3367)</f>
        <v>6723.4410876361453</v>
      </c>
      <c r="L144" s="432"/>
    </row>
    <row r="145" spans="1:12">
      <c r="A145" s="2" t="s">
        <v>726</v>
      </c>
      <c r="B145" s="4" t="s">
        <v>727</v>
      </c>
      <c r="C145" s="441">
        <f ca="1">SUMIF('9. CPU Com Des.'!$B$1:$B$3349,A145,'9. CPU Com Des.'!$Q$1:$Q$3346)</f>
        <v>3912.601337377665</v>
      </c>
      <c r="D145" s="441">
        <f t="shared" ca="1" si="8"/>
        <v>6451676.1069726637</v>
      </c>
      <c r="E145" s="444">
        <f t="shared" ca="1" si="7"/>
        <v>0.98567659790688233</v>
      </c>
      <c r="H145" s="169" t="s">
        <v>578</v>
      </c>
      <c r="I145" s="169" t="s">
        <v>579</v>
      </c>
      <c r="J145" s="431">
        <f>SUMIF('5. CPU'!$B$1:$B$3367,H145,'5. CPU'!$Q$1:$Q$3367)</f>
        <v>6450.6121193108811</v>
      </c>
      <c r="L145" s="432"/>
    </row>
    <row r="146" spans="1:12">
      <c r="A146" s="2" t="s">
        <v>872</v>
      </c>
      <c r="B146" s="4" t="s">
        <v>873</v>
      </c>
      <c r="C146" s="441">
        <f ca="1">SUMIF('9. CPU Com Des.'!$B$1:$B$3349,A146,'9. CPU Com Des.'!$Q$1:$Q$3346)</f>
        <v>4152.2474159673602</v>
      </c>
      <c r="D146" s="441">
        <f t="shared" ca="1" si="8"/>
        <v>6455828.3543886309</v>
      </c>
      <c r="E146" s="444">
        <f t="shared" ca="1" si="7"/>
        <v>0.98631097152371883</v>
      </c>
      <c r="H146" s="169" t="s">
        <v>854</v>
      </c>
      <c r="I146" s="169" t="s">
        <v>855</v>
      </c>
      <c r="J146" s="431">
        <f>SUMIF('5. CPU'!$B$1:$B$3367,H146,'5. CPU'!$Q$1:$Q$3367)</f>
        <v>6312.4470581061069</v>
      </c>
      <c r="L146" s="432"/>
    </row>
    <row r="147" spans="1:12">
      <c r="A147" s="2" t="s">
        <v>856</v>
      </c>
      <c r="B147" s="4" t="s">
        <v>857</v>
      </c>
      <c r="C147" s="441">
        <f ca="1">SUMIF('9. CPU Com Des.'!$B$1:$B$3349,A147,'9. CPU Com Des.'!$Q$1:$Q$3346)</f>
        <v>4017.9450043035163</v>
      </c>
      <c r="D147" s="441">
        <f t="shared" ca="1" si="8"/>
        <v>6459846.2993929349</v>
      </c>
      <c r="E147" s="444">
        <f t="shared" ca="1" si="7"/>
        <v>0.98692482663621262</v>
      </c>
      <c r="H147" s="169" t="s">
        <v>490</v>
      </c>
      <c r="I147" s="169" t="s">
        <v>491</v>
      </c>
      <c r="J147" s="431">
        <f>SUMIF('5. CPU'!$B$1:$B$3367,H147,'5. CPU'!$Q$1:$Q$3367)</f>
        <v>5422.7846385542161</v>
      </c>
      <c r="L147" s="432"/>
    </row>
    <row r="148" spans="1:12">
      <c r="A148" s="2" t="s">
        <v>495</v>
      </c>
      <c r="B148" s="4" t="s">
        <v>496</v>
      </c>
      <c r="C148" s="441">
        <f ca="1">SUMIF('9. CPU Com Des.'!$B$1:$B$3349,A148,'9. CPU Com Des.'!$Q$1:$Q$3346)</f>
        <v>3860.6600612870275</v>
      </c>
      <c r="D148" s="441">
        <f t="shared" ca="1" si="8"/>
        <v>6463706.9594542217</v>
      </c>
      <c r="E148" s="444">
        <f t="shared" ca="1" si="7"/>
        <v>0.98751465201054778</v>
      </c>
      <c r="H148" s="169" t="s">
        <v>898</v>
      </c>
      <c r="I148" s="169" t="s">
        <v>899</v>
      </c>
      <c r="J148" s="431">
        <f>SUMIF('5. CPU'!$B$1:$B$3367,H148,'5. CPU'!$Q$1:$Q$3367)</f>
        <v>4996.0489697665134</v>
      </c>
      <c r="L148" s="432"/>
    </row>
    <row r="149" spans="1:12">
      <c r="A149" s="2" t="s">
        <v>714</v>
      </c>
      <c r="B149" s="4" t="s">
        <v>715</v>
      </c>
      <c r="C149" s="441">
        <f ca="1">SUMIF('9. CPU Com Des.'!$B$1:$B$3349,A149,'9. CPU Com Des.'!$Q$1:$Q$3346)</f>
        <v>3817.9118034343892</v>
      </c>
      <c r="D149" s="441">
        <f t="shared" ca="1" si="8"/>
        <v>6467524.8712576563</v>
      </c>
      <c r="E149" s="444">
        <f t="shared" ca="1" si="7"/>
        <v>0.98809794637547266</v>
      </c>
      <c r="H149" s="169" t="s">
        <v>776</v>
      </c>
      <c r="I149" s="169" t="s">
        <v>777</v>
      </c>
      <c r="J149" s="431">
        <f>SUMIF('5. CPU'!$B$1:$B$3367,H149,'5. CPU'!$Q$1:$Q$3367)</f>
        <v>4946.1199280780775</v>
      </c>
      <c r="L149" s="432"/>
    </row>
    <row r="150" spans="1:12">
      <c r="A150" s="2" t="s">
        <v>1014</v>
      </c>
      <c r="B150" s="4" t="s">
        <v>1015</v>
      </c>
      <c r="C150" s="441">
        <f ca="1">SUMIF('9. CPU Com Des.'!$B$1:$B$3349,A150,'9. CPU Com Des.'!$Q$1:$Q$3346)</f>
        <v>3952.48</v>
      </c>
      <c r="D150" s="441">
        <f t="shared" ca="1" si="8"/>
        <v>6471477.3512576567</v>
      </c>
      <c r="E150" s="444">
        <f t="shared" ca="1" si="7"/>
        <v>0.98870179985092621</v>
      </c>
      <c r="H150" s="169" t="s">
        <v>425</v>
      </c>
      <c r="I150" s="169" t="s">
        <v>426</v>
      </c>
      <c r="J150" s="431">
        <f>SUMIF('5. CPU'!$B$1:$B$3367,H150,'5. CPU'!$Q$1:$Q$3367)</f>
        <v>4119.0954279694788</v>
      </c>
      <c r="L150" s="432"/>
    </row>
    <row r="151" spans="1:12">
      <c r="A151" s="2" t="s">
        <v>457</v>
      </c>
      <c r="B151" s="4" t="s">
        <v>458</v>
      </c>
      <c r="C151" s="441">
        <f ca="1">SUMIF('9. CPU Com Des.'!$B$1:$B$3349,A151,'9. CPU Com Des.'!$Q$1:$Q$3346)</f>
        <v>3310.3657491743998</v>
      </c>
      <c r="D151" s="441">
        <f t="shared" ca="1" si="8"/>
        <v>6474787.7170068314</v>
      </c>
      <c r="E151" s="444">
        <f t="shared" ca="1" si="7"/>
        <v>0.9892075521539514</v>
      </c>
      <c r="H151" s="169" t="s">
        <v>856</v>
      </c>
      <c r="I151" s="169" t="s">
        <v>857</v>
      </c>
      <c r="J151" s="431">
        <f>SUMIF('5. CPU'!$B$1:$B$3367,H151,'5. CPU'!$Q$1:$Q$3367)</f>
        <v>4058.9019355805058</v>
      </c>
      <c r="L151" s="432"/>
    </row>
    <row r="152" spans="1:12">
      <c r="A152" s="2" t="s">
        <v>922</v>
      </c>
      <c r="B152" s="4" t="s">
        <v>923</v>
      </c>
      <c r="C152" s="441">
        <f ca="1">SUMIF('9. CPU Com Des.'!$B$1:$B$3349,A152,'9. CPU Com Des.'!$Q$1:$Q$3346)</f>
        <v>3159.2</v>
      </c>
      <c r="D152" s="441">
        <f t="shared" ca="1" si="8"/>
        <v>6477946.9170068316</v>
      </c>
      <c r="E152" s="444">
        <f t="shared" ca="1" si="7"/>
        <v>0.98969020959931542</v>
      </c>
      <c r="H152" s="169" t="s">
        <v>495</v>
      </c>
      <c r="I152" s="169" t="s">
        <v>496</v>
      </c>
      <c r="J152" s="431">
        <f>SUMIF('5. CPU'!$B$1:$B$3367,H152,'5. CPU'!$Q$1:$Q$3367)</f>
        <v>3902.431358529112</v>
      </c>
      <c r="L152" s="432"/>
    </row>
    <row r="153" spans="1:12">
      <c r="A153" s="2" t="s">
        <v>986</v>
      </c>
      <c r="B153" s="4" t="s">
        <v>987</v>
      </c>
      <c r="C153" s="441">
        <f ca="1">SUMIF('9. CPU Com Des.'!$B$1:$B$3349,A153,'9. CPU Com Des.'!$Q$1:$Q$3346)</f>
        <v>3460</v>
      </c>
      <c r="D153" s="441">
        <f t="shared" ca="1" si="8"/>
        <v>6481406.9170068316</v>
      </c>
      <c r="E153" s="444">
        <f t="shared" ca="1" si="7"/>
        <v>0.99021882278017115</v>
      </c>
      <c r="H153" s="169" t="s">
        <v>714</v>
      </c>
      <c r="I153" s="169" t="s">
        <v>715</v>
      </c>
      <c r="J153" s="431">
        <f>SUMIF('5. CPU'!$B$1:$B$3367,H153,'5. CPU'!$Q$1:$Q$3367)</f>
        <v>3860.0738257123312</v>
      </c>
      <c r="L153" s="432"/>
    </row>
    <row r="154" spans="1:12">
      <c r="A154" s="2" t="s">
        <v>944</v>
      </c>
      <c r="B154" s="4" t="s">
        <v>945</v>
      </c>
      <c r="C154" s="441">
        <f ca="1">SUMIF('9. CPU Com Des.'!$B$1:$B$3349,A154,'9. CPU Com Des.'!$Q$1:$Q$3346)</f>
        <v>2988.7</v>
      </c>
      <c r="D154" s="441">
        <f t="shared" ca="1" si="8"/>
        <v>6484395.6170068318</v>
      </c>
      <c r="E154" s="444">
        <f t="shared" ca="1" si="7"/>
        <v>0.99067543151243231</v>
      </c>
      <c r="H154" s="169" t="s">
        <v>986</v>
      </c>
      <c r="I154" s="169" t="s">
        <v>987</v>
      </c>
      <c r="J154" s="431">
        <f>SUMIF('5. CPU'!$B$1:$B$3367,H154,'5. CPU'!$Q$1:$Q$3367)</f>
        <v>3460.01</v>
      </c>
      <c r="L154" s="432"/>
    </row>
    <row r="155" spans="1:12">
      <c r="A155" s="2" t="s">
        <v>862</v>
      </c>
      <c r="B155" s="4" t="s">
        <v>1002</v>
      </c>
      <c r="C155" s="441">
        <f ca="1">SUMIF('9. CPU Com Des.'!$B$1:$B$3349,A155,'9. CPU Com Des.'!$Q$1:$Q$3346)</f>
        <v>3337.409637446021</v>
      </c>
      <c r="D155" s="441">
        <f t="shared" ca="1" si="8"/>
        <v>6487733.0266442774</v>
      </c>
      <c r="E155" s="444">
        <f t="shared" ca="1" si="7"/>
        <v>0.99118531553678746</v>
      </c>
      <c r="H155" s="169" t="s">
        <v>862</v>
      </c>
      <c r="I155" s="169" t="s">
        <v>1002</v>
      </c>
      <c r="J155" s="431">
        <f>SUMIF('5. CPU'!$B$1:$B$3367,H155,'5. CPU'!$Q$1:$Q$3367)</f>
        <v>3358.8565687230102</v>
      </c>
      <c r="L155" s="432"/>
    </row>
    <row r="156" spans="1:12">
      <c r="A156" s="2" t="s">
        <v>908</v>
      </c>
      <c r="B156" s="4" t="s">
        <v>909</v>
      </c>
      <c r="C156" s="441">
        <f ca="1">SUMIF('9. CPU Com Des.'!$B$1:$B$3349,A156,'9. CPU Com Des.'!$Q$1:$Q$3346)</f>
        <v>3242.26</v>
      </c>
      <c r="D156" s="441">
        <f t="shared" ca="1" si="8"/>
        <v>6490975.2866442772</v>
      </c>
      <c r="E156" s="444">
        <f t="shared" ca="1" si="7"/>
        <v>0.99168066275405942</v>
      </c>
      <c r="H156" s="169" t="s">
        <v>908</v>
      </c>
      <c r="I156" s="169" t="s">
        <v>909</v>
      </c>
      <c r="J156" s="431">
        <f>SUMIF('5. CPU'!$B$1:$B$3367,H156,'5. CPU'!$Q$1:$Q$3367)</f>
        <v>3385.51</v>
      </c>
      <c r="L156" s="432"/>
    </row>
    <row r="157" spans="1:12">
      <c r="A157" s="2" t="s">
        <v>637</v>
      </c>
      <c r="B157" s="4" t="s">
        <v>638</v>
      </c>
      <c r="C157" s="441">
        <f ca="1">SUMIF('9. CPU Com Des.'!$B$1:$B$3349,A157,'9. CPU Com Des.'!$Q$1:$Q$3346)</f>
        <v>2801.1118720537775</v>
      </c>
      <c r="D157" s="441">
        <f t="shared" ca="1" si="8"/>
        <v>6493776.3985163309</v>
      </c>
      <c r="E157" s="444">
        <f t="shared" ca="1" si="7"/>
        <v>0.99210861207678169</v>
      </c>
      <c r="H157" s="169" t="s">
        <v>637</v>
      </c>
      <c r="I157" s="169" t="s">
        <v>638</v>
      </c>
      <c r="J157" s="431">
        <f>SUMIF('5. CPU'!$B$1:$B$3367,H157,'5. CPU'!$Q$1:$Q$3367)</f>
        <v>2966.7305125301209</v>
      </c>
      <c r="L157" s="432"/>
    </row>
    <row r="158" spans="1:12">
      <c r="A158" s="2" t="s">
        <v>667</v>
      </c>
      <c r="B158" s="4" t="s">
        <v>668</v>
      </c>
      <c r="C158" s="441">
        <f ca="1">SUMIF('9. CPU Com Des.'!$B$1:$B$3349,A158,'9. CPU Com Des.'!$Q$1:$Q$3346)</f>
        <v>3004.3589099872956</v>
      </c>
      <c r="D158" s="441">
        <f t="shared" ca="1" si="8"/>
        <v>6496780.7574263178</v>
      </c>
      <c r="E158" s="444">
        <f t="shared" ca="1" si="7"/>
        <v>0.99256761315188013</v>
      </c>
      <c r="H158" s="169" t="s">
        <v>427</v>
      </c>
      <c r="I158" s="169" t="s">
        <v>428</v>
      </c>
      <c r="J158" s="431">
        <f>SUMIF('5. CPU'!$B$1:$B$3367,H158,'5. CPU'!$Q$1:$Q$3367)</f>
        <v>1828.699093450763</v>
      </c>
      <c r="L158" s="432"/>
    </row>
    <row r="159" spans="1:12">
      <c r="A159" s="2" t="s">
        <v>654</v>
      </c>
      <c r="B159" s="4" t="s">
        <v>655</v>
      </c>
      <c r="C159" s="441">
        <f ca="1">SUMIF('9. CPU Com Des.'!$B$1:$B$3349,A159,'9. CPU Com Des.'!$Q$1:$Q$3346)</f>
        <v>2676.0545314080118</v>
      </c>
      <c r="D159" s="441">
        <f t="shared" ca="1" si="8"/>
        <v>6499456.8119577263</v>
      </c>
      <c r="E159" s="444">
        <f t="shared" ca="1" si="7"/>
        <v>0.99297645641719556</v>
      </c>
      <c r="H159" s="169" t="s">
        <v>1009</v>
      </c>
      <c r="I159" s="169" t="s">
        <v>1010</v>
      </c>
      <c r="J159" s="431">
        <f>SUMIF('5. CPU'!$B$1:$B$3367,H159,'5. CPU'!$Q$1:$Q$3367)</f>
        <v>1613.99</v>
      </c>
      <c r="L159" s="432"/>
    </row>
    <row r="160" spans="1:12">
      <c r="A160" s="2" t="s">
        <v>630</v>
      </c>
      <c r="B160" s="4" t="s">
        <v>632</v>
      </c>
      <c r="C160" s="441">
        <f ca="1">SUMIF('9. CPU Com Des.'!$B$1:$B$3349,A160,'9. CPU Com Des.'!$Q$1:$Q$3346)</f>
        <v>2603.7083979181989</v>
      </c>
      <c r="D160" s="441">
        <f t="shared" ca="1" si="8"/>
        <v>6502060.5203556446</v>
      </c>
      <c r="E160" s="444">
        <f t="shared" ca="1" si="7"/>
        <v>0.99337424675772856</v>
      </c>
      <c r="H160" s="169" t="s">
        <v>615</v>
      </c>
      <c r="I160" s="169" t="s">
        <v>616</v>
      </c>
      <c r="J160" s="431">
        <f>SUMIF('5. CPU'!$B$1:$B$3367,H160,'5. CPU'!$Q$1:$Q$3367)</f>
        <v>1343.2025291616701</v>
      </c>
      <c r="L160" s="432"/>
    </row>
    <row r="161" spans="1:12">
      <c r="A161" s="2" t="s">
        <v>427</v>
      </c>
      <c r="B161" s="4" t="s">
        <v>428</v>
      </c>
      <c r="C161" s="441">
        <f ca="1">SUMIF('9. CPU Com Des.'!$B$1:$B$3349,A161,'9. CPU Com Des.'!$Q$1:$Q$3346)</f>
        <v>1702.9471551726906</v>
      </c>
      <c r="D161" s="441">
        <f t="shared" ca="1" si="8"/>
        <v>6503763.4675108176</v>
      </c>
      <c r="E161" s="444">
        <f t="shared" ca="1" si="7"/>
        <v>0.99363442025845838</v>
      </c>
      <c r="H161" s="169" t="s">
        <v>617</v>
      </c>
      <c r="I161" s="169" t="s">
        <v>618</v>
      </c>
      <c r="J161" s="431">
        <f>SUMIF('5. CPU'!$B$1:$B$3367,H161,'5. CPU'!$Q$1:$Q$3367)</f>
        <v>1346.4995791998256</v>
      </c>
      <c r="L161" s="432"/>
    </row>
    <row r="162" spans="1:12">
      <c r="A162" s="2" t="s">
        <v>778</v>
      </c>
      <c r="B162" s="4" t="s">
        <v>779</v>
      </c>
      <c r="C162" s="441">
        <f ca="1">SUMIF('9. CPU Com Des.'!$B$1:$B$3349,A162,'9. CPU Com Des.'!$Q$1:$Q$3346)</f>
        <v>1871.6897450000004</v>
      </c>
      <c r="D162" s="441">
        <f t="shared" ca="1" si="8"/>
        <v>6505635.1572558172</v>
      </c>
      <c r="E162" s="444">
        <f t="shared" ca="1" si="7"/>
        <v>0.99392037397801891</v>
      </c>
      <c r="H162" s="169" t="s">
        <v>893</v>
      </c>
      <c r="I162" s="169" t="s">
        <v>857</v>
      </c>
      <c r="J162" s="431">
        <f>SUMIF('5. CPU'!$B$1:$B$3367,H162,'5. CPU'!$Q$1:$Q$3367)</f>
        <v>995.55946459825702</v>
      </c>
      <c r="L162" s="432"/>
    </row>
    <row r="163" spans="1:12">
      <c r="A163" s="2" t="s">
        <v>888</v>
      </c>
      <c r="B163" s="4" t="s">
        <v>889</v>
      </c>
      <c r="C163" s="441">
        <f ca="1">SUMIF('9. CPU Com Des.'!$B$1:$B$3349,A163,'9. CPU Com Des.'!$Q$1:$Q$3346)</f>
        <v>2045.33036240604</v>
      </c>
      <c r="D163" s="441">
        <f t="shared" ca="1" si="8"/>
        <v>6507680.4876182228</v>
      </c>
      <c r="E163" s="444">
        <f t="shared" ca="1" si="7"/>
        <v>0.99423285622910917</v>
      </c>
      <c r="H163" s="169" t="s">
        <v>671</v>
      </c>
      <c r="I163" s="169" t="s">
        <v>672</v>
      </c>
      <c r="J163" s="431">
        <f>SUMIF('5. CPU'!$B$1:$B$3367,H163,'5. CPU'!$Q$1:$Q$3367)</f>
        <v>1010.6205826666665</v>
      </c>
      <c r="L163" s="432"/>
    </row>
    <row r="164" spans="1:12">
      <c r="A164" s="2" t="s">
        <v>619</v>
      </c>
      <c r="B164" s="4" t="s">
        <v>620</v>
      </c>
      <c r="C164" s="441">
        <f ca="1">SUMIF('9. CPU Com Des.'!$B$1:$B$3349,A164,'9. CPU Com Des.'!$Q$1:$Q$3346)</f>
        <v>1688.1818173148026</v>
      </c>
      <c r="D164" s="441">
        <f t="shared" ca="1" si="8"/>
        <v>6509368.6694355374</v>
      </c>
      <c r="E164" s="444">
        <f t="shared" ref="E164:E195" ca="1" si="9">D164/$C$262</f>
        <v>0.99449077390550034</v>
      </c>
      <c r="H164" s="169" t="s">
        <v>544</v>
      </c>
      <c r="I164" s="169" t="s">
        <v>545</v>
      </c>
      <c r="J164" s="431">
        <f>SUMIF('5. CPU'!$B$1:$B$3367,H164,'5. CPU'!$Q$1:$Q$3367)</f>
        <v>959.48154185635065</v>
      </c>
      <c r="L164" s="432"/>
    </row>
    <row r="165" spans="1:12">
      <c r="A165" s="2" t="s">
        <v>1009</v>
      </c>
      <c r="B165" s="4" t="s">
        <v>1010</v>
      </c>
      <c r="C165" s="441">
        <f ca="1">SUMIF('9. CPU Com Des.'!$B$1:$B$3349,A165,'9. CPU Com Des.'!$Q$1:$Q$3346)</f>
        <v>1574.73</v>
      </c>
      <c r="D165" s="441">
        <f t="shared" ref="D165:D196" ca="1" si="10">C165+D164</f>
        <v>6510943.3994355379</v>
      </c>
      <c r="E165" s="444">
        <f t="shared" ca="1" si="9"/>
        <v>0.9947313585974914</v>
      </c>
      <c r="H165" s="169" t="s">
        <v>932</v>
      </c>
      <c r="I165" s="169" t="s">
        <v>933</v>
      </c>
      <c r="J165" s="431">
        <f>SUMIF('5. CPU'!$B$1:$B$3367,H165,'5. CPU'!$Q$1:$Q$3367)</f>
        <v>779.5200000000001</v>
      </c>
      <c r="L165" s="432"/>
    </row>
    <row r="166" spans="1:12">
      <c r="A166" s="2" t="s">
        <v>948</v>
      </c>
      <c r="B166" s="4" t="s">
        <v>949</v>
      </c>
      <c r="C166" s="441">
        <f ca="1">SUMIF('9. CPU Com Des.'!$B$1:$B$3349,A166,'9. CPU Com Des.'!$Q$1:$Q$3346)</f>
        <v>1484.85</v>
      </c>
      <c r="D166" s="441">
        <f t="shared" ca="1" si="10"/>
        <v>6512428.2494355375</v>
      </c>
      <c r="E166" s="444">
        <f t="shared" ca="1" si="9"/>
        <v>0.99495821156905018</v>
      </c>
      <c r="H166" s="169" t="s">
        <v>819</v>
      </c>
      <c r="I166" s="169" t="s">
        <v>820</v>
      </c>
      <c r="J166" s="431">
        <f>SUMIF('5. CPU'!$B$1:$B$3367,H166,'5. CPU'!$Q$1:$Q$3367)</f>
        <v>799.88112449799189</v>
      </c>
      <c r="L166" s="432"/>
    </row>
    <row r="167" spans="1:12">
      <c r="A167" s="2" t="s">
        <v>571</v>
      </c>
      <c r="B167" s="4" t="s">
        <v>575</v>
      </c>
      <c r="C167" s="441">
        <f ca="1">SUMIF('9. CPU Com Des.'!$B$1:$B$3349,A167,'9. CPU Com Des.'!$Q$1:$Q$3346)</f>
        <v>1571.3699429999999</v>
      </c>
      <c r="D167" s="441">
        <f t="shared" ca="1" si="10"/>
        <v>6513999.6193785379</v>
      </c>
      <c r="E167" s="444">
        <f t="shared" ca="1" si="9"/>
        <v>0.99519828291698964</v>
      </c>
      <c r="H167" s="169" t="s">
        <v>498</v>
      </c>
      <c r="I167" s="169" t="s">
        <v>499</v>
      </c>
      <c r="J167" s="431">
        <f>SUMIF('5. CPU'!$B$1:$B$3367,H167,'5. CPU'!$Q$1:$Q$3367)</f>
        <v>723.80610557466184</v>
      </c>
      <c r="L167" s="432"/>
    </row>
    <row r="168" spans="1:12">
      <c r="A168" s="2" t="s">
        <v>839</v>
      </c>
      <c r="B168" s="4" t="s">
        <v>843</v>
      </c>
      <c r="C168" s="441">
        <f ca="1">SUMIF('9. CPU Com Des.'!$B$1:$B$3349,A168,'9. CPU Com Des.'!$Q$1:$Q$3346)</f>
        <v>1260.2979424</v>
      </c>
      <c r="D168" s="441">
        <f t="shared" ca="1" si="10"/>
        <v>6515259.9173209378</v>
      </c>
      <c r="E168" s="444">
        <f t="shared" ca="1" si="9"/>
        <v>0.99539082918986765</v>
      </c>
      <c r="H168" s="169" t="s">
        <v>663</v>
      </c>
      <c r="I168" s="169" t="s">
        <v>664</v>
      </c>
      <c r="J168" s="431">
        <f>SUMIF('5. CPU'!$B$1:$B$3367,H168,'5. CPU'!$Q$1:$Q$3367)</f>
        <v>408.30318845301207</v>
      </c>
      <c r="L168" s="432"/>
    </row>
    <row r="169" spans="1:12">
      <c r="A169" s="2" t="s">
        <v>531</v>
      </c>
      <c r="B169" s="4" t="s">
        <v>532</v>
      </c>
      <c r="C169" s="441">
        <f ca="1">SUMIF('9. CPU Com Des.'!$B$1:$B$3349,A169,'9. CPU Com Des.'!$Q$1:$Q$3346)</f>
        <v>1163.1078359999999</v>
      </c>
      <c r="D169" s="441">
        <f t="shared" ca="1" si="10"/>
        <v>6516423.0251569375</v>
      </c>
      <c r="E169" s="444">
        <f t="shared" ca="1" si="9"/>
        <v>0.99556852691612951</v>
      </c>
      <c r="H169" s="169" t="s">
        <v>916</v>
      </c>
      <c r="I169" s="169" t="s">
        <v>917</v>
      </c>
      <c r="J169" s="431">
        <f>SUMIF('5. CPU'!$B$1:$B$3367,H169,'5. CPU'!$Q$1:$Q$3367)</f>
        <v>215.89999999999998</v>
      </c>
      <c r="L169" s="432"/>
    </row>
    <row r="170" spans="1:12">
      <c r="A170" s="2" t="s">
        <v>615</v>
      </c>
      <c r="B170" s="4" t="s">
        <v>616</v>
      </c>
      <c r="C170" s="441">
        <f ca="1">SUMIF('9. CPU Com Des.'!$B$1:$B$3349,A170,'9. CPU Com Des.'!$Q$1:$Q$3346)</f>
        <v>1343.4613120579072</v>
      </c>
      <c r="D170" s="441">
        <f t="shared" ca="1" si="10"/>
        <v>6517766.486468995</v>
      </c>
      <c r="E170" s="444">
        <f t="shared" ca="1" si="9"/>
        <v>0.99577377875356399</v>
      </c>
      <c r="H170" s="169" t="s">
        <v>858</v>
      </c>
      <c r="I170" s="169" t="s">
        <v>859</v>
      </c>
      <c r="J170" s="431">
        <f>SUMIF('5. CPU'!$B$1:$B$3367,H170,'5. CPU'!$Q$1:$Q$3367)</f>
        <v>330.98072072794571</v>
      </c>
      <c r="L170" s="432"/>
    </row>
    <row r="171" spans="1:12">
      <c r="A171" s="2" t="s">
        <v>617</v>
      </c>
      <c r="B171" s="4" t="s">
        <v>618</v>
      </c>
      <c r="C171" s="441">
        <f ca="1">SUMIF('9. CPU Com Des.'!$B$1:$B$3349,A171,'9. CPU Com Des.'!$Q$1:$Q$3346)</f>
        <v>1250.3569721712086</v>
      </c>
      <c r="D171" s="441">
        <f t="shared" ca="1" si="10"/>
        <v>6519016.843441166</v>
      </c>
      <c r="E171" s="444">
        <f t="shared" ca="1" si="9"/>
        <v>0.99596480626115491</v>
      </c>
      <c r="H171" s="169" t="s">
        <v>419</v>
      </c>
      <c r="I171" s="169" t="s">
        <v>420</v>
      </c>
      <c r="J171" s="431">
        <f>SUMIF('5. CPU'!$B$1:$B$3367,H171,'5. CPU'!$Q$1:$Q$3367)</f>
        <v>274.10959019759036</v>
      </c>
      <c r="L171" s="432"/>
    </row>
    <row r="172" spans="1:12">
      <c r="A172" s="2" t="s">
        <v>792</v>
      </c>
      <c r="B172" s="4" t="s">
        <v>793</v>
      </c>
      <c r="C172" s="441">
        <f ca="1">SUMIF('9. CPU Com Des.'!$B$1:$B$3349,A172,'9. CPU Com Des.'!$Q$1:$Q$3346)</f>
        <v>1091.8272999999999</v>
      </c>
      <c r="D172" s="441">
        <f t="shared" ca="1" si="10"/>
        <v>6520108.670741166</v>
      </c>
      <c r="E172" s="444">
        <f t="shared" ca="1" si="9"/>
        <v>0.99613161386288851</v>
      </c>
      <c r="H172" s="169" t="s">
        <v>860</v>
      </c>
      <c r="I172" s="169" t="s">
        <v>861</v>
      </c>
      <c r="J172" s="431">
        <f>SUMIF('5. CPU'!$B$1:$B$3367,H172,'5. CPU'!$Q$1:$Q$3367)</f>
        <v>218.96407958050585</v>
      </c>
      <c r="L172" s="432"/>
    </row>
    <row r="173" spans="1:12">
      <c r="A173" s="2" t="s">
        <v>588</v>
      </c>
      <c r="B173" s="4" t="s">
        <v>589</v>
      </c>
      <c r="C173" s="441">
        <f ca="1">SUMIF('9. CPU Com Des.'!$B$1:$B$3349,A173,'9. CPU Com Des.'!$Q$1:$Q$3346)</f>
        <v>1102.8898121179666</v>
      </c>
      <c r="D173" s="441">
        <f t="shared" ca="1" si="10"/>
        <v>6521211.5605532844</v>
      </c>
      <c r="E173" s="444">
        <f t="shared" ca="1" si="9"/>
        <v>0.99630011157725762</v>
      </c>
      <c r="H173" s="169" t="s">
        <v>936</v>
      </c>
      <c r="I173" s="169" t="s">
        <v>937</v>
      </c>
      <c r="J173" s="431">
        <f>SUMIF('5. CPU'!$B$1:$B$3367,H173,'5. CPU'!$Q$1:$Q$3367)</f>
        <v>197.68</v>
      </c>
      <c r="L173" s="432"/>
    </row>
    <row r="174" spans="1:12">
      <c r="A174" s="2" t="s">
        <v>740</v>
      </c>
      <c r="B174" s="4" t="s">
        <v>764</v>
      </c>
      <c r="C174" s="441">
        <f ca="1">SUMIF('9. CPU Com Des.'!$B$1:$B$3349,A174,'9. CPU Com Des.'!$Q$1:$Q$3346)</f>
        <v>795.55581403200006</v>
      </c>
      <c r="D174" s="441">
        <f t="shared" ca="1" si="10"/>
        <v>6522007.1163673168</v>
      </c>
      <c r="E174" s="444">
        <f t="shared" ca="1" si="9"/>
        <v>0.99642165530251892</v>
      </c>
      <c r="H174" s="169" t="s">
        <v>938</v>
      </c>
      <c r="I174" s="169" t="s">
        <v>939</v>
      </c>
      <c r="J174" s="431">
        <f>SUMIF('5. CPU'!$B$1:$B$3367,H174,'5. CPU'!$Q$1:$Q$3367)</f>
        <v>186.68</v>
      </c>
      <c r="L174" s="432"/>
    </row>
    <row r="175" spans="1:12">
      <c r="A175" s="2" t="s">
        <v>825</v>
      </c>
      <c r="B175" s="4" t="s">
        <v>826</v>
      </c>
      <c r="C175" s="441">
        <f ca="1">SUMIF('9. CPU Com Des.'!$B$1:$B$3349,A175,'9. CPU Com Des.'!$Q$1:$Q$3346)</f>
        <v>964.62029999999993</v>
      </c>
      <c r="D175" s="441">
        <f t="shared" ca="1" si="10"/>
        <v>6522971.7366673164</v>
      </c>
      <c r="E175" s="444">
        <f t="shared" ca="1" si="9"/>
        <v>0.99656902842538042</v>
      </c>
      <c r="H175" s="169" t="s">
        <v>970</v>
      </c>
      <c r="I175" s="169" t="s">
        <v>971</v>
      </c>
      <c r="J175" s="431">
        <f>SUMIF('5. CPU'!$B$1:$B$3367,H175,'5. CPU'!$Q$1:$Q$3367)</f>
        <v>160.20999999999998</v>
      </c>
      <c r="L175" s="432"/>
    </row>
    <row r="176" spans="1:12">
      <c r="A176" s="2" t="s">
        <v>893</v>
      </c>
      <c r="B176" s="4" t="s">
        <v>857</v>
      </c>
      <c r="C176" s="441">
        <f ca="1">SUMIF('9. CPU Com Des.'!$B$1:$B$3349,A176,'9. CPU Com Des.'!$Q$1:$Q$3346)</f>
        <v>995.55946459825702</v>
      </c>
      <c r="D176" s="441">
        <f t="shared" ca="1" si="10"/>
        <v>6523967.2961319145</v>
      </c>
      <c r="E176" s="444">
        <f t="shared" ca="1" si="9"/>
        <v>0.99672112838356319</v>
      </c>
      <c r="H176" s="169" t="s">
        <v>519</v>
      </c>
      <c r="I176" s="169" t="s">
        <v>520</v>
      </c>
      <c r="J176" s="431">
        <f>SUMIF('5. CPU'!$B$1:$B$3367,H176,'5. CPU'!$Q$1:$Q$3367)</f>
        <v>164.30449681417323</v>
      </c>
      <c r="L176" s="432"/>
    </row>
    <row r="177" spans="1:12">
      <c r="A177" s="2" t="s">
        <v>940</v>
      </c>
      <c r="B177" s="4" t="s">
        <v>941</v>
      </c>
      <c r="C177" s="441">
        <f ca="1">SUMIF('9. CPU Com Des.'!$B$1:$B$3349,A177,'9. CPU Com Des.'!$Q$1:$Q$3346)</f>
        <v>937.91</v>
      </c>
      <c r="D177" s="441">
        <f t="shared" ca="1" si="10"/>
        <v>6524905.2061319146</v>
      </c>
      <c r="E177" s="444">
        <f t="shared" ca="1" si="9"/>
        <v>0.99686442075016912</v>
      </c>
      <c r="H177" s="169" t="s">
        <v>431</v>
      </c>
      <c r="I177" s="169" t="s">
        <v>432</v>
      </c>
      <c r="J177" s="431">
        <f>SUMIF('5. CPU'!$B$1:$B$3367,H177,'5. CPU'!$Q$1:$Q$3367)</f>
        <v>134.25483777403599</v>
      </c>
      <c r="L177" s="432"/>
    </row>
    <row r="178" spans="1:12">
      <c r="A178" s="2" t="s">
        <v>671</v>
      </c>
      <c r="B178" s="4" t="s">
        <v>672</v>
      </c>
      <c r="C178" s="441">
        <f ca="1">SUMIF('9. CPU Com Des.'!$B$1:$B$3349,A178,'9. CPU Com Des.'!$Q$1:$Q$3346)</f>
        <v>1010.6128342929172</v>
      </c>
      <c r="D178" s="441">
        <f t="shared" ca="1" si="10"/>
        <v>6525915.8189662071</v>
      </c>
      <c r="E178" s="444">
        <f t="shared" ca="1" si="9"/>
        <v>0.99701882053772661</v>
      </c>
      <c r="H178" s="169" t="s">
        <v>934</v>
      </c>
      <c r="I178" s="169" t="s">
        <v>935</v>
      </c>
      <c r="J178" s="431">
        <f>SUMIF('5. CPU'!$B$1:$B$3367,H178,'5. CPU'!$Q$1:$Q$3367)</f>
        <v>96.77</v>
      </c>
      <c r="L178" s="432"/>
    </row>
    <row r="179" spans="1:12">
      <c r="A179" s="2" t="s">
        <v>544</v>
      </c>
      <c r="B179" s="4" t="s">
        <v>545</v>
      </c>
      <c r="C179" s="441">
        <f ca="1">SUMIF('9. CPU Com Des.'!$B$1:$B$3349,A179,'9. CPU Com Des.'!$Q$1:$Q$3346)</f>
        <v>877.68920342723095</v>
      </c>
      <c r="D179" s="441">
        <f t="shared" ca="1" si="10"/>
        <v>6526793.5081696343</v>
      </c>
      <c r="E179" s="444">
        <f t="shared" ca="1" si="9"/>
        <v>0.99715291246883242</v>
      </c>
      <c r="H179" s="169" t="s">
        <v>702</v>
      </c>
      <c r="I179" s="169" t="s">
        <v>703</v>
      </c>
      <c r="J179" s="431">
        <f>SUMIF('5. CPU'!$B$1:$B$3367,H179,'5. CPU'!$Q$1:$Q$3367)</f>
        <v>40.284659427746377</v>
      </c>
      <c r="L179" s="432"/>
    </row>
    <row r="180" spans="1:12">
      <c r="A180" s="2" t="s">
        <v>992</v>
      </c>
      <c r="B180" s="4" t="s">
        <v>993</v>
      </c>
      <c r="C180" s="441">
        <f ca="1">SUMIF('9. CPU Com Des.'!$B$1:$B$3349,A180,'9. CPU Com Des.'!$Q$1:$Q$3346)</f>
        <v>798.12</v>
      </c>
      <c r="D180" s="441">
        <f t="shared" ca="1" si="10"/>
        <v>6527591.6281696344</v>
      </c>
      <c r="E180" s="444">
        <f t="shared" ca="1" si="9"/>
        <v>0.99727484794626153</v>
      </c>
      <c r="H180" s="169" t="s">
        <v>517</v>
      </c>
      <c r="I180" s="169" t="s">
        <v>518</v>
      </c>
      <c r="J180" s="431">
        <f>SUMIF('5. CPU'!$B$1:$B$3367,H180,'5. CPU'!$Q$1:$Q$3367)</f>
        <v>34.744902420472435</v>
      </c>
      <c r="L180" s="432"/>
    </row>
    <row r="181" spans="1:12">
      <c r="A181" s="2" t="s">
        <v>569</v>
      </c>
      <c r="B181" s="4" t="s">
        <v>570</v>
      </c>
      <c r="C181" s="441">
        <f ca="1">SUMIF('9. CPU Com Des.'!$B$1:$B$3349,A181,'9. CPU Com Des.'!$Q$1:$Q$3346)</f>
        <v>843.56918399999995</v>
      </c>
      <c r="D181" s="441">
        <f t="shared" ca="1" si="10"/>
        <v>6528435.1973536341</v>
      </c>
      <c r="E181" s="444">
        <f t="shared" ca="1" si="9"/>
        <v>0.99740372707621128</v>
      </c>
      <c r="H181" s="169" t="s">
        <v>665</v>
      </c>
      <c r="I181" s="169" t="s">
        <v>666</v>
      </c>
      <c r="J181" s="431">
        <f>SUMIF('5. CPU'!$B$1:$B$3367,H181,'5. CPU'!$Q$1:$Q$3367)</f>
        <v>31.020553966795532</v>
      </c>
      <c r="L181" s="432"/>
    </row>
    <row r="182" spans="1:12">
      <c r="A182" s="2" t="s">
        <v>808</v>
      </c>
      <c r="B182" s="4" t="s">
        <v>809</v>
      </c>
      <c r="C182" s="441">
        <f ca="1">SUMIF('9. CPU Com Des.'!$B$1:$B$3349,A182,'9. CPU Com Des.'!$Q$1:$Q$3346)</f>
        <v>757.67536099999995</v>
      </c>
      <c r="D182" s="441">
        <f t="shared" ca="1" si="10"/>
        <v>6529192.8727146341</v>
      </c>
      <c r="E182" s="444">
        <f t="shared" ca="1" si="9"/>
        <v>0.99751948348737718</v>
      </c>
      <c r="H182" s="169" t="s">
        <v>704</v>
      </c>
      <c r="I182" s="169" t="s">
        <v>705</v>
      </c>
      <c r="J182" s="431">
        <f>SUMIF('5. CPU'!$B$1:$B$3367,H182,'5. CPU'!$Q$1:$Q$3367)</f>
        <v>19.195228293120003</v>
      </c>
      <c r="L182" s="432"/>
    </row>
    <row r="183" spans="1:12">
      <c r="A183" s="2" t="s">
        <v>932</v>
      </c>
      <c r="B183" s="4" t="s">
        <v>933</v>
      </c>
      <c r="C183" s="441">
        <f ca="1">SUMIF('9. CPU Com Des.'!$B$1:$B$3349,A183,'9. CPU Com Des.'!$Q$1:$Q$3346)</f>
        <v>779.5200000000001</v>
      </c>
      <c r="D183" s="441">
        <f t="shared" ca="1" si="10"/>
        <v>6529972.3927146336</v>
      </c>
      <c r="E183" s="444">
        <f t="shared" ca="1" si="9"/>
        <v>0.99763857728701322</v>
      </c>
      <c r="H183" s="169" t="s">
        <v>546</v>
      </c>
      <c r="I183" s="169" t="s">
        <v>547</v>
      </c>
      <c r="J183" s="431">
        <f>SUMIF('5. CPU'!$B$1:$B$3367,H183,'5. CPU'!$Q$1:$Q$3367)</f>
        <v>13.4465141244061</v>
      </c>
      <c r="L183" s="432"/>
    </row>
    <row r="184" spans="1:12">
      <c r="A184" s="2" t="s">
        <v>819</v>
      </c>
      <c r="B184" s="4" t="s">
        <v>820</v>
      </c>
      <c r="C184" s="441">
        <f ca="1">SUMIF('9. CPU Com Des.'!$B$1:$B$3349,A184,'9. CPU Com Des.'!$Q$1:$Q$3346)</f>
        <v>790.60763052208836</v>
      </c>
      <c r="D184" s="441">
        <f t="shared" ca="1" si="10"/>
        <v>6530763.0003451556</v>
      </c>
      <c r="E184" s="444">
        <f t="shared" ca="1" si="9"/>
        <v>0.99775936503683371</v>
      </c>
      <c r="H184" s="169" t="s">
        <v>978</v>
      </c>
      <c r="I184" s="169" t="s">
        <v>979</v>
      </c>
      <c r="J184" s="431">
        <f>SUMIF('5. CPU'!$B$1:$B$3367,H184,'5. CPU'!$Q$1:$Q$3367)</f>
        <v>1.9400000000000002</v>
      </c>
      <c r="L184" s="432"/>
    </row>
    <row r="185" spans="1:12">
      <c r="A185" s="2" t="s">
        <v>880</v>
      </c>
      <c r="B185" s="4" t="s">
        <v>881</v>
      </c>
      <c r="C185" s="441">
        <f ca="1">SUMIF('9. CPU Com Des.'!$B$1:$B$3349,A185,'9. CPU Com Des.'!$Q$1:$Q$3346)</f>
        <v>746.85652446375991</v>
      </c>
      <c r="D185" s="441">
        <f t="shared" ca="1" si="10"/>
        <v>6531509.8568696193</v>
      </c>
      <c r="E185" s="444">
        <f t="shared" ca="1" si="9"/>
        <v>0.99787346856372383</v>
      </c>
      <c r="H185" s="169" t="s">
        <v>500</v>
      </c>
      <c r="I185" s="169" t="s">
        <v>501</v>
      </c>
      <c r="J185" s="431">
        <f>SUMIF('5. CPU'!$B$1:$B$3367,H185,'5. CPU'!$Q$1:$Q$3367)</f>
        <v>2.1026752358382388</v>
      </c>
      <c r="L185" s="432"/>
    </row>
    <row r="186" spans="1:12">
      <c r="A186" s="2" t="s">
        <v>498</v>
      </c>
      <c r="B186" s="4" t="s">
        <v>499</v>
      </c>
      <c r="C186" s="441">
        <f ca="1">SUMIF('9. CPU Com Des.'!$B$1:$B$3349,A186,'9. CPU Com Des.'!$Q$1:$Q$3346)</f>
        <v>723.80610557466184</v>
      </c>
      <c r="D186" s="441">
        <f t="shared" ca="1" si="10"/>
        <v>6532233.6629751939</v>
      </c>
      <c r="E186" s="444">
        <f t="shared" ca="1" si="9"/>
        <v>0.99798405048505057</v>
      </c>
      <c r="H186" s="169" t="s">
        <v>1018</v>
      </c>
      <c r="I186" s="169" t="s">
        <v>1019</v>
      </c>
      <c r="J186" s="431">
        <f>SUMIF('5. CPU'!$B$1:$B$3367,H186,'5. CPU'!$Q$1:$Q$3367)</f>
        <v>1.8</v>
      </c>
      <c r="L186" s="432"/>
    </row>
    <row r="187" spans="1:12">
      <c r="A187" s="2" t="s">
        <v>533</v>
      </c>
      <c r="B187" s="4" t="s">
        <v>542</v>
      </c>
      <c r="C187" s="441">
        <f ca="1">SUMIF('9. CPU Com Des.'!$B$1:$B$3349,A187,'9. CPU Com Des.'!$Q$1:$Q$3346)</f>
        <v>666.65525400000001</v>
      </c>
      <c r="D187" s="441">
        <f t="shared" ca="1" si="10"/>
        <v>6532900.3182291938</v>
      </c>
      <c r="E187" s="444">
        <f t="shared" ca="1" si="9"/>
        <v>0.99808590099208838</v>
      </c>
      <c r="H187" s="169" t="s">
        <v>930</v>
      </c>
      <c r="I187" s="169" t="s">
        <v>931</v>
      </c>
      <c r="J187" s="431">
        <f>SUMIF('5. CPU'!$B$1:$B$3367,H187,'5. CPU'!$Q$1:$Q$3367)</f>
        <v>1.08</v>
      </c>
      <c r="L187" s="432"/>
    </row>
    <row r="188" spans="1:12">
      <c r="A188" s="2" t="s">
        <v>974</v>
      </c>
      <c r="B188" s="4" t="s">
        <v>976</v>
      </c>
      <c r="C188" s="441">
        <f ca="1">SUMIF('9. CPU Com Des.'!$B$1:$B$3349,A188,'9. CPU Com Des.'!$Q$1:$Q$3346)</f>
        <v>575.02</v>
      </c>
      <c r="D188" s="441">
        <f t="shared" ca="1" si="10"/>
        <v>6533475.3382291934</v>
      </c>
      <c r="E188" s="444">
        <f t="shared" ca="1" si="9"/>
        <v>0.99817375161383859</v>
      </c>
      <c r="J188" s="500"/>
      <c r="L188" s="432"/>
    </row>
    <row r="189" spans="1:12">
      <c r="A189" s="2" t="s">
        <v>1021</v>
      </c>
      <c r="B189" s="4" t="s">
        <v>1022</v>
      </c>
      <c r="C189" s="441">
        <f ca="1">SUMIF('9. CPU Com Des.'!$B$1:$B$3349,A189,'9. CPU Com Des.'!$Q$1:$Q$3346)</f>
        <v>451.09</v>
      </c>
      <c r="D189" s="441">
        <f t="shared" ca="1" si="10"/>
        <v>6533926.4282291932</v>
      </c>
      <c r="E189" s="444">
        <f t="shared" ca="1" si="9"/>
        <v>0.99824266841145481</v>
      </c>
      <c r="J189" s="101">
        <f>SUM(J112:J187)</f>
        <v>2619613.5824430473</v>
      </c>
      <c r="L189" s="432"/>
    </row>
    <row r="190" spans="1:12">
      <c r="A190" s="2" t="s">
        <v>866</v>
      </c>
      <c r="B190" s="4" t="s">
        <v>867</v>
      </c>
      <c r="C190" s="441">
        <f ca="1">SUMIF('9. CPU Com Des.'!$B$1:$B$3349,A190,'9. CPU Com Des.'!$Q$1:$Q$3346)</f>
        <v>469.60944244293648</v>
      </c>
      <c r="D190" s="441">
        <f t="shared" ca="1" si="10"/>
        <v>6534396.0376716359</v>
      </c>
      <c r="E190" s="444">
        <f t="shared" ca="1" si="9"/>
        <v>0.99831441457941128</v>
      </c>
      <c r="L190" s="432"/>
    </row>
    <row r="191" spans="1:12">
      <c r="A191" s="2" t="s">
        <v>1025</v>
      </c>
      <c r="B191" s="4" t="s">
        <v>1026</v>
      </c>
      <c r="C191" s="441">
        <f ca="1">SUMIF('9. CPU Com Des.'!$B$1:$B$3349,A191,'9. CPU Com Des.'!$Q$1:$Q$3346)</f>
        <v>416.51</v>
      </c>
      <c r="D191" s="441">
        <f t="shared" ca="1" si="10"/>
        <v>6534812.5476716356</v>
      </c>
      <c r="E191" s="444">
        <f t="shared" ca="1" si="9"/>
        <v>0.99837804830078647</v>
      </c>
      <c r="H191" s="617" t="s">
        <v>1047</v>
      </c>
      <c r="I191" s="617"/>
      <c r="J191" s="617"/>
      <c r="L191" s="432"/>
    </row>
    <row r="192" spans="1:12">
      <c r="A192" s="2" t="s">
        <v>748</v>
      </c>
      <c r="B192" s="4" t="s">
        <v>768</v>
      </c>
      <c r="C192" s="441">
        <f ca="1">SUMIF('9. CPU Com Des.'!$B$1:$B$3349,A192,'9. CPU Com Des.'!$Q$1:$Q$3346)</f>
        <v>542.21106999599999</v>
      </c>
      <c r="D192" s="441">
        <f t="shared" ca="1" si="10"/>
        <v>6535354.7587416312</v>
      </c>
      <c r="E192" s="444">
        <f t="shared" ca="1" si="9"/>
        <v>0.9984608864274932</v>
      </c>
      <c r="H192" s="616"/>
      <c r="I192" s="616"/>
      <c r="J192" s="616"/>
      <c r="L192" s="432"/>
    </row>
    <row r="193" spans="1:12">
      <c r="A193" s="2" t="s">
        <v>706</v>
      </c>
      <c r="B193" s="4" t="s">
        <v>710</v>
      </c>
      <c r="C193" s="441">
        <f ca="1">SUMIF('9. CPU Com Des.'!$B$1:$B$3349,A193,'9. CPU Com Des.'!$Q$1:$Q$3346)</f>
        <v>652.07239680000009</v>
      </c>
      <c r="D193" s="441">
        <f t="shared" ca="1" si="10"/>
        <v>6536006.8311384311</v>
      </c>
      <c r="E193" s="444">
        <f t="shared" ca="1" si="9"/>
        <v>0.99856050898929116</v>
      </c>
      <c r="H193" s="169" t="s">
        <v>502</v>
      </c>
      <c r="I193" s="169" t="s">
        <v>503</v>
      </c>
      <c r="J193" s="431">
        <f>SUMIF('5. CPU'!$B$1:$B$3367,H193,'5. CPU'!$Q$1:$Q$3367)</f>
        <v>404367.7200358343</v>
      </c>
      <c r="L193" s="432"/>
    </row>
    <row r="194" spans="1:12">
      <c r="A194" s="2" t="s">
        <v>994</v>
      </c>
      <c r="B194" s="4" t="s">
        <v>995</v>
      </c>
      <c r="C194" s="441">
        <f ca="1">SUMIF('9. CPU Com Des.'!$B$1:$B$3349,A194,'9. CPU Com Des.'!$Q$1:$Q$3346)</f>
        <v>401.41</v>
      </c>
      <c r="D194" s="441">
        <f t="shared" ca="1" si="10"/>
        <v>6536408.2411384312</v>
      </c>
      <c r="E194" s="444">
        <f t="shared" ca="1" si="9"/>
        <v>0.99862183575718921</v>
      </c>
      <c r="H194" s="169" t="s">
        <v>504</v>
      </c>
      <c r="I194" s="169" t="s">
        <v>505</v>
      </c>
      <c r="J194" s="431">
        <f>SUMIF('5. CPU'!$B$1:$B$3367,H194,'5. CPU'!$Q$1:$Q$3367)</f>
        <v>367761.39909854304</v>
      </c>
      <c r="L194" s="432"/>
    </row>
    <row r="195" spans="1:12">
      <c r="A195" s="2" t="s">
        <v>998</v>
      </c>
      <c r="B195" s="4" t="s">
        <v>999</v>
      </c>
      <c r="C195" s="441">
        <f ca="1">SUMIF('9. CPU Com Des.'!$B$1:$B$3349,A195,'9. CPU Com Des.'!$Q$1:$Q$3346)</f>
        <v>400.76</v>
      </c>
      <c r="D195" s="441">
        <f t="shared" ca="1" si="10"/>
        <v>6536809.001138431</v>
      </c>
      <c r="E195" s="444">
        <f t="shared" ca="1" si="9"/>
        <v>0.99868306321914291</v>
      </c>
      <c r="H195" s="169" t="s">
        <v>438</v>
      </c>
      <c r="I195" s="169" t="s">
        <v>439</v>
      </c>
      <c r="J195" s="431">
        <f>SUMIF('5. CPU'!$B$1:$B$3367,H195,'5. CPU'!$Q$1:$Q$3367)</f>
        <v>247821.61326932124</v>
      </c>
      <c r="L195" s="432"/>
    </row>
    <row r="196" spans="1:12">
      <c r="A196" s="2" t="s">
        <v>663</v>
      </c>
      <c r="B196" s="4" t="s">
        <v>664</v>
      </c>
      <c r="C196" s="441">
        <f ca="1">SUMIF('9. CPU Com Des.'!$B$1:$B$3349,A196,'9. CPU Com Des.'!$Q$1:$Q$3346)</f>
        <v>391.24168236620602</v>
      </c>
      <c r="D196" s="441">
        <f t="shared" ca="1" si="10"/>
        <v>6537200.2428207975</v>
      </c>
      <c r="E196" s="444">
        <f t="shared" ref="E196:E227" ca="1" si="11">D196/$C$262</f>
        <v>0.99874283648798656</v>
      </c>
      <c r="H196" s="169" t="s">
        <v>582</v>
      </c>
      <c r="I196" s="169" t="s">
        <v>583</v>
      </c>
      <c r="J196" s="431">
        <f>SUMIF('5. CPU'!$B$1:$B$3367,H196,'5. CPU'!$Q$1:$Q$3367)</f>
        <v>134752.22762320001</v>
      </c>
      <c r="L196" s="432"/>
    </row>
    <row r="197" spans="1:12">
      <c r="A197" s="2" t="s">
        <v>916</v>
      </c>
      <c r="B197" s="4" t="s">
        <v>917</v>
      </c>
      <c r="C197" s="441">
        <f ca="1">SUMIF('9. CPU Com Des.'!$B$1:$B$3349,A197,'9. CPU Com Des.'!$Q$1:$Q$3346)</f>
        <v>215.89999999999998</v>
      </c>
      <c r="D197" s="441">
        <f t="shared" ref="D197:D228" ca="1" si="12">C197+D196</f>
        <v>6537416.1428207979</v>
      </c>
      <c r="E197" s="444">
        <f t="shared" ca="1" si="11"/>
        <v>0.99877582133935849</v>
      </c>
      <c r="H197" s="169" t="s">
        <v>698</v>
      </c>
      <c r="I197" s="169" t="s">
        <v>699</v>
      </c>
      <c r="J197" s="431">
        <f>SUMIF('5. CPU'!$B$1:$B$3367,H197,'5. CPU'!$Q$1:$Q$3367)</f>
        <v>15262.191999999999</v>
      </c>
      <c r="L197" s="432"/>
    </row>
    <row r="198" spans="1:12">
      <c r="A198" s="2" t="s">
        <v>626</v>
      </c>
      <c r="B198" s="4" t="s">
        <v>628</v>
      </c>
      <c r="C198" s="441">
        <f ca="1">SUMIF('9. CPU Com Des.'!$B$1:$B$3349,A198,'9. CPU Com Des.'!$Q$1:$Q$3346)</f>
        <v>296.95738400000005</v>
      </c>
      <c r="D198" s="441">
        <f t="shared" ca="1" si="12"/>
        <v>6537713.1002047975</v>
      </c>
      <c r="E198" s="444">
        <f t="shared" ca="1" si="11"/>
        <v>0.99882119000621816</v>
      </c>
      <c r="H198" s="169" t="s">
        <v>918</v>
      </c>
      <c r="I198" s="169" t="s">
        <v>919</v>
      </c>
      <c r="J198" s="431">
        <f>SUMIF('5. CPU'!$B$1:$B$3367,H198,'5. CPU'!$Q$1:$Q$3367)</f>
        <v>17241.32</v>
      </c>
      <c r="L198" s="432"/>
    </row>
    <row r="199" spans="1:12">
      <c r="A199" s="2" t="s">
        <v>732</v>
      </c>
      <c r="B199" s="4" t="s">
        <v>733</v>
      </c>
      <c r="C199" s="441">
        <f ca="1">SUMIF('9. CPU Com Des.'!$B$1:$B$3349,A199,'9. CPU Com Des.'!$Q$1:$Q$3346)</f>
        <v>253.15368451200001</v>
      </c>
      <c r="D199" s="441">
        <f t="shared" ca="1" si="12"/>
        <v>6537966.2538893092</v>
      </c>
      <c r="E199" s="444">
        <f t="shared" ca="1" si="11"/>
        <v>0.99885986641500868</v>
      </c>
      <c r="H199" s="169" t="s">
        <v>726</v>
      </c>
      <c r="I199" s="169" t="s">
        <v>727</v>
      </c>
      <c r="J199" s="431">
        <f>SUMIF('5. CPU'!$B$1:$B$3367,H199,'5. CPU'!$Q$1:$Q$3367)</f>
        <v>4275.6730865707432</v>
      </c>
      <c r="L199" s="432"/>
    </row>
    <row r="200" spans="1:12">
      <c r="A200" s="2" t="s">
        <v>823</v>
      </c>
      <c r="B200" s="4" t="s">
        <v>833</v>
      </c>
      <c r="C200" s="441">
        <f ca="1">SUMIF('9. CPU Com Des.'!$B$1:$B$3349,A200,'9. CPU Com Des.'!$Q$1:$Q$3346)</f>
        <v>320.21855999999997</v>
      </c>
      <c r="D200" s="441">
        <f t="shared" ca="1" si="12"/>
        <v>6538286.4724493092</v>
      </c>
      <c r="E200" s="444">
        <f t="shared" ca="1" si="11"/>
        <v>0.99890878888656087</v>
      </c>
      <c r="H200" s="169" t="s">
        <v>654</v>
      </c>
      <c r="I200" s="169" t="s">
        <v>655</v>
      </c>
      <c r="J200" s="431">
        <f>SUMIF('5. CPU'!$B$1:$B$3367,H200,'5. CPU'!$Q$1:$Q$3367)</f>
        <v>2925.3270716085171</v>
      </c>
      <c r="L200" s="432"/>
    </row>
    <row r="201" spans="1:12">
      <c r="A201" s="2" t="s">
        <v>752</v>
      </c>
      <c r="B201" s="4" t="s">
        <v>770</v>
      </c>
      <c r="C201" s="441">
        <f ca="1">SUMIF('9. CPU Com Des.'!$B$1:$B$3349,A201,'9. CPU Com Des.'!$Q$1:$Q$3346)</f>
        <v>322.01765398800006</v>
      </c>
      <c r="D201" s="441">
        <f t="shared" ca="1" si="12"/>
        <v>6538608.4901032969</v>
      </c>
      <c r="E201" s="444">
        <f t="shared" ca="1" si="11"/>
        <v>0.99895798622077081</v>
      </c>
      <c r="H201" s="169" t="s">
        <v>940</v>
      </c>
      <c r="I201" s="169" t="s">
        <v>941</v>
      </c>
      <c r="J201" s="431">
        <f>SUMIF('5. CPU'!$B$1:$B$3367,H201,'5. CPU'!$Q$1:$Q$3367)</f>
        <v>1029.03</v>
      </c>
      <c r="L201" s="432"/>
    </row>
    <row r="202" spans="1:12">
      <c r="A202" s="2" t="s">
        <v>858</v>
      </c>
      <c r="B202" s="4" t="s">
        <v>859</v>
      </c>
      <c r="C202" s="441">
        <f ca="1">SUMIF('9. CPU Com Des.'!$B$1:$B$3349,A202,'9. CPU Com Des.'!$Q$1:$Q$3346)</f>
        <v>330.97072072794572</v>
      </c>
      <c r="D202" s="441">
        <f t="shared" ca="1" si="12"/>
        <v>6538939.4608240249</v>
      </c>
      <c r="E202" s="444">
        <f t="shared" ca="1" si="11"/>
        <v>0.99900855138997713</v>
      </c>
      <c r="H202" s="169" t="s">
        <v>866</v>
      </c>
      <c r="I202" s="169" t="s">
        <v>867</v>
      </c>
      <c r="J202" s="431">
        <f>SUMIF('5. CPU'!$B$1:$B$3367,H202,'5. CPU'!$Q$1:$Q$3367)</f>
        <v>517.46676755089447</v>
      </c>
      <c r="L202" s="432"/>
    </row>
    <row r="203" spans="1:12">
      <c r="A203" s="2" t="s">
        <v>1029</v>
      </c>
      <c r="B203" s="4" t="s">
        <v>1030</v>
      </c>
      <c r="C203" s="441">
        <f ca="1">SUMIF('9. CPU Com Des.'!$B$1:$B$3349,A203,'9. CPU Com Des.'!$Q$1:$Q$3346)</f>
        <v>286.08</v>
      </c>
      <c r="D203" s="441">
        <f t="shared" ca="1" si="12"/>
        <v>6539225.5408240249</v>
      </c>
      <c r="E203" s="444">
        <f t="shared" ca="1" si="11"/>
        <v>0.99905225822777466</v>
      </c>
      <c r="H203" s="169" t="s">
        <v>868</v>
      </c>
      <c r="I203" s="169" t="s">
        <v>869</v>
      </c>
      <c r="J203" s="431">
        <f>SUMIF('5. CPU'!$B$1:$B$3367,H203,'5. CPU'!$Q$1:$Q$3367)</f>
        <v>295.72331832202343</v>
      </c>
      <c r="L203" s="432"/>
    </row>
    <row r="204" spans="1:12">
      <c r="A204" s="2" t="s">
        <v>419</v>
      </c>
      <c r="B204" s="4" t="s">
        <v>420</v>
      </c>
      <c r="C204" s="441">
        <f ca="1">SUMIF('9. CPU Com Des.'!$B$1:$B$3349,A204,'9. CPU Com Des.'!$Q$1:$Q$3346)</f>
        <v>274.10959019759036</v>
      </c>
      <c r="D204" s="441">
        <f t="shared" ca="1" si="12"/>
        <v>6539499.6504142229</v>
      </c>
      <c r="E204" s="444">
        <f t="shared" ca="1" si="11"/>
        <v>0.99909413624580279</v>
      </c>
      <c r="H204" s="169" t="s">
        <v>972</v>
      </c>
      <c r="I204" s="169" t="s">
        <v>973</v>
      </c>
      <c r="J204" s="431">
        <f>SUMIF('5. CPU'!$B$1:$B$3367,H204,'5. CPU'!$Q$1:$Q$3367)</f>
        <v>221.27999999999997</v>
      </c>
      <c r="L204" s="432"/>
    </row>
    <row r="205" spans="1:12">
      <c r="A205" s="2" t="s">
        <v>996</v>
      </c>
      <c r="B205" s="4" t="s">
        <v>997</v>
      </c>
      <c r="C205" s="441">
        <f ca="1">SUMIF('9. CPU Com Des.'!$B$1:$B$3349,A205,'9. CPU Com Des.'!$Q$1:$Q$3346)</f>
        <v>277.39</v>
      </c>
      <c r="D205" s="441">
        <f t="shared" ca="1" si="12"/>
        <v>6539777.0404142225</v>
      </c>
      <c r="E205" s="444">
        <f t="shared" ca="1" si="11"/>
        <v>0.9991365154395131</v>
      </c>
      <c r="H205" s="169" t="s">
        <v>821</v>
      </c>
      <c r="I205" s="169" t="s">
        <v>822</v>
      </c>
      <c r="J205" s="431">
        <f>SUMIF('5. CPU'!$B$1:$B$3367,H205,'5. CPU'!$Q$1:$Q$3367)</f>
        <v>47.93333333333333</v>
      </c>
      <c r="L205" s="432"/>
    </row>
    <row r="206" spans="1:12">
      <c r="A206" s="2" t="s">
        <v>868</v>
      </c>
      <c r="B206" s="4" t="s">
        <v>869</v>
      </c>
      <c r="C206" s="441">
        <f ca="1">SUMIF('9. CPU Com Des.'!$B$1:$B$3349,A206,'9. CPU Com Des.'!$Q$1:$Q$3346)</f>
        <v>267.61304842689697</v>
      </c>
      <c r="D206" s="441">
        <f t="shared" ca="1" si="12"/>
        <v>6540044.6534626493</v>
      </c>
      <c r="E206" s="444">
        <f t="shared" ca="1" si="11"/>
        <v>0.99917740092644003</v>
      </c>
      <c r="L206" s="432"/>
    </row>
    <row r="207" spans="1:12">
      <c r="A207" s="2" t="s">
        <v>756</v>
      </c>
      <c r="B207" s="4" t="s">
        <v>757</v>
      </c>
      <c r="C207" s="441">
        <f ca="1">SUMIF('9. CPU Com Des.'!$B$1:$B$3349,A207,'9. CPU Com Des.'!$Q$1:$Q$3346)</f>
        <v>242.93818872</v>
      </c>
      <c r="D207" s="441">
        <f t="shared" ca="1" si="12"/>
        <v>6540287.5916513689</v>
      </c>
      <c r="E207" s="444">
        <f t="shared" ca="1" si="11"/>
        <v>0.99921451662837368</v>
      </c>
      <c r="J207" s="101">
        <f>SUM(J193:J205)</f>
        <v>1196518.9056042845</v>
      </c>
      <c r="L207" s="432"/>
    </row>
    <row r="208" spans="1:12">
      <c r="A208" s="2" t="s">
        <v>744</v>
      </c>
      <c r="B208" s="4" t="s">
        <v>766</v>
      </c>
      <c r="C208" s="441">
        <f ca="1">SUMIF('9. CPU Com Des.'!$B$1:$B$3349,A208,'9. CPU Com Des.'!$Q$1:$Q$3346)</f>
        <v>258.11420860800001</v>
      </c>
      <c r="D208" s="441">
        <f t="shared" ca="1" si="12"/>
        <v>6540545.7058599768</v>
      </c>
      <c r="E208" s="444">
        <f t="shared" ca="1" si="11"/>
        <v>0.99925395089797953</v>
      </c>
      <c r="L208" s="432"/>
    </row>
    <row r="209" spans="1:12">
      <c r="A209" s="2" t="s">
        <v>734</v>
      </c>
      <c r="B209" s="4" t="s">
        <v>735</v>
      </c>
      <c r="C209" s="441">
        <f ca="1">SUMIF('9. CPU Com Des.'!$B$1:$B$3349,A209,'9. CPU Com Des.'!$Q$1:$Q$3346)</f>
        <v>191.79018979199998</v>
      </c>
      <c r="D209" s="441">
        <f t="shared" ca="1" si="12"/>
        <v>6540737.4960497692</v>
      </c>
      <c r="E209" s="444">
        <f t="shared" ca="1" si="11"/>
        <v>0.99928325229170301</v>
      </c>
      <c r="L209" s="432"/>
    </row>
    <row r="210" spans="1:12">
      <c r="A210" s="2" t="s">
        <v>953</v>
      </c>
      <c r="B210" s="4" t="s">
        <v>954</v>
      </c>
      <c r="C210" s="441">
        <f ca="1">SUMIF('9. CPU Com Des.'!$B$1:$B$3349,A210,'9. CPU Com Des.'!$Q$1:$Q$3346)</f>
        <v>223.73000000000002</v>
      </c>
      <c r="D210" s="441">
        <f t="shared" ca="1" si="12"/>
        <v>6540961.2260497697</v>
      </c>
      <c r="E210" s="444">
        <f t="shared" ca="1" si="11"/>
        <v>0.9993174333977588</v>
      </c>
      <c r="L210" s="432"/>
    </row>
    <row r="211" spans="1:12">
      <c r="A211" s="2" t="s">
        <v>972</v>
      </c>
      <c r="B211" s="4" t="s">
        <v>973</v>
      </c>
      <c r="C211" s="441">
        <f ca="1">SUMIF('9. CPU Com Des.'!$B$1:$B$3349,A211,'9. CPU Com Des.'!$Q$1:$Q$3346)</f>
        <v>202.14</v>
      </c>
      <c r="D211" s="441">
        <f t="shared" ca="1" si="12"/>
        <v>6541163.3660497693</v>
      </c>
      <c r="E211" s="444">
        <f t="shared" ca="1" si="11"/>
        <v>0.99934831601867735</v>
      </c>
      <c r="L211" s="432"/>
    </row>
    <row r="212" spans="1:12">
      <c r="A212" s="2" t="s">
        <v>860</v>
      </c>
      <c r="B212" s="4" t="s">
        <v>861</v>
      </c>
      <c r="C212" s="441">
        <f ca="1">SUMIF('9. CPU Com Des.'!$B$1:$B$3349,A212,'9. CPU Com Des.'!$Q$1:$Q$3346)</f>
        <v>203.67839747069709</v>
      </c>
      <c r="D212" s="441">
        <f t="shared" ca="1" si="12"/>
        <v>6541367.0444472404</v>
      </c>
      <c r="E212" s="444">
        <f t="shared" ca="1" si="11"/>
        <v>0.99937943367346305</v>
      </c>
      <c r="L212" s="432"/>
    </row>
    <row r="213" spans="1:12">
      <c r="A213" s="2" t="s">
        <v>980</v>
      </c>
      <c r="B213" s="4" t="s">
        <v>981</v>
      </c>
      <c r="C213" s="441">
        <f ca="1">SUMIF('9. CPU Com Des.'!$B$1:$B$3349,A213,'9. CPU Com Des.'!$Q$1:$Q$3346)</f>
        <v>185.35999999999999</v>
      </c>
      <c r="D213" s="441">
        <f t="shared" ca="1" si="12"/>
        <v>6541552.4044472408</v>
      </c>
      <c r="E213" s="444">
        <f t="shared" ca="1" si="11"/>
        <v>0.9994077526732329</v>
      </c>
      <c r="L213" s="432"/>
    </row>
    <row r="214" spans="1:12">
      <c r="A214" s="2" t="s">
        <v>882</v>
      </c>
      <c r="B214" s="4" t="s">
        <v>883</v>
      </c>
      <c r="C214" s="441">
        <f ca="1">SUMIF('9. CPU Com Des.'!$B$1:$B$3349,A214,'9. CPU Com Des.'!$Q$1:$Q$3346)</f>
        <v>181.33397345279997</v>
      </c>
      <c r="D214" s="441">
        <f t="shared" ca="1" si="12"/>
        <v>6541733.7384206932</v>
      </c>
      <c r="E214" s="444">
        <f t="shared" ca="1" si="11"/>
        <v>0.9994354565832051</v>
      </c>
      <c r="L214" s="432"/>
    </row>
    <row r="215" spans="1:12">
      <c r="A215" s="2" t="s">
        <v>550</v>
      </c>
      <c r="B215" s="4" t="s">
        <v>554</v>
      </c>
      <c r="C215" s="441">
        <f ca="1">SUMIF('9. CPU Com Des.'!$B$1:$B$3349,A215,'9. CPU Com Des.'!$Q$1:$Q$3346)</f>
        <v>177.58618199999998</v>
      </c>
      <c r="D215" s="441">
        <f t="shared" ca="1" si="12"/>
        <v>6541911.3246026933</v>
      </c>
      <c r="E215" s="444">
        <f t="shared" ca="1" si="11"/>
        <v>0.99946258791168585</v>
      </c>
      <c r="L215" s="432"/>
    </row>
    <row r="216" spans="1:12">
      <c r="A216" s="2" t="s">
        <v>936</v>
      </c>
      <c r="B216" s="4" t="s">
        <v>937</v>
      </c>
      <c r="C216" s="441">
        <f ca="1">SUMIF('9. CPU Com Des.'!$B$1:$B$3349,A216,'9. CPU Com Des.'!$Q$1:$Q$3346)</f>
        <v>197.68</v>
      </c>
      <c r="D216" s="441">
        <f t="shared" ca="1" si="12"/>
        <v>6542109.004602693</v>
      </c>
      <c r="E216" s="444">
        <f t="shared" ca="1" si="11"/>
        <v>0.99949278914104744</v>
      </c>
      <c r="L216" s="432"/>
    </row>
    <row r="217" spans="1:12">
      <c r="A217" s="2" t="s">
        <v>878</v>
      </c>
      <c r="B217" s="4" t="s">
        <v>879</v>
      </c>
      <c r="C217" s="441">
        <f ca="1">SUMIF('9. CPU Com Des.'!$B$1:$B$3349,A217,'9. CPU Com Des.'!$Q$1:$Q$3346)</f>
        <v>185.42115504</v>
      </c>
      <c r="D217" s="441">
        <f t="shared" ca="1" si="12"/>
        <v>6542294.4257577332</v>
      </c>
      <c r="E217" s="444">
        <f t="shared" ca="1" si="11"/>
        <v>0.99952111748398498</v>
      </c>
      <c r="L217" s="432"/>
    </row>
    <row r="218" spans="1:12">
      <c r="A218" s="2" t="s">
        <v>938</v>
      </c>
      <c r="B218" s="4" t="s">
        <v>939</v>
      </c>
      <c r="C218" s="441">
        <f ca="1">SUMIF('9. CPU Com Des.'!$B$1:$B$3349,A218,'9. CPU Com Des.'!$Q$1:$Q$3346)</f>
        <v>186.68</v>
      </c>
      <c r="D218" s="441">
        <f t="shared" ca="1" si="12"/>
        <v>6542481.1057577329</v>
      </c>
      <c r="E218" s="444">
        <f t="shared" ca="1" si="11"/>
        <v>0.99954963815121101</v>
      </c>
      <c r="L218" s="432"/>
    </row>
    <row r="219" spans="1:12">
      <c r="A219" s="2" t="s">
        <v>874</v>
      </c>
      <c r="B219" s="4" t="s">
        <v>1004</v>
      </c>
      <c r="C219" s="441">
        <f ca="1">SUMIF('9. CPU Com Des.'!$B$1:$B$3349,A219,'9. CPU Com Des.'!$Q$1:$Q$3346)</f>
        <v>179.17719953215999</v>
      </c>
      <c r="D219" s="441">
        <f t="shared" ca="1" si="12"/>
        <v>6542660.2829572652</v>
      </c>
      <c r="E219" s="444">
        <f t="shared" ca="1" si="11"/>
        <v>0.99957701255276632</v>
      </c>
      <c r="L219" s="432"/>
    </row>
    <row r="220" spans="1:12">
      <c r="A220" s="2" t="s">
        <v>942</v>
      </c>
      <c r="B220" s="4" t="s">
        <v>943</v>
      </c>
      <c r="C220" s="441">
        <f ca="1">SUMIF('9. CPU Com Des.'!$B$1:$B$3349,A220,'9. CPU Com Des.'!$Q$1:$Q$3346)</f>
        <v>183.71</v>
      </c>
      <c r="D220" s="441">
        <f t="shared" ca="1" si="12"/>
        <v>6542843.9929572651</v>
      </c>
      <c r="E220" s="444">
        <f t="shared" ca="1" si="11"/>
        <v>0.99960507946821575</v>
      </c>
      <c r="L220" s="432"/>
    </row>
    <row r="221" spans="1:12">
      <c r="A221" s="2" t="s">
        <v>970</v>
      </c>
      <c r="B221" s="4" t="s">
        <v>971</v>
      </c>
      <c r="C221" s="441">
        <f ca="1">SUMIF('9. CPU Com Des.'!$B$1:$B$3349,A221,'9. CPU Com Des.'!$Q$1:$Q$3346)</f>
        <v>152.56</v>
      </c>
      <c r="D221" s="441">
        <f t="shared" ca="1" si="12"/>
        <v>6542996.5529572647</v>
      </c>
      <c r="E221" s="444">
        <f t="shared" ca="1" si="11"/>
        <v>0.99962838733725368</v>
      </c>
      <c r="L221" s="432"/>
    </row>
    <row r="222" spans="1:12">
      <c r="A222" s="2" t="s">
        <v>519</v>
      </c>
      <c r="B222" s="4" t="s">
        <v>520</v>
      </c>
      <c r="C222" s="441">
        <f ca="1">SUMIF('9. CPU Com Des.'!$B$1:$B$3349,A222,'9. CPU Com Des.'!$Q$1:$Q$3346)</f>
        <v>151.21912782047244</v>
      </c>
      <c r="D222" s="441">
        <f t="shared" ca="1" si="12"/>
        <v>6543147.7720850855</v>
      </c>
      <c r="E222" s="444">
        <f t="shared" ca="1" si="11"/>
        <v>0.99965149035001777</v>
      </c>
      <c r="L222" s="432"/>
    </row>
    <row r="223" spans="1:12">
      <c r="A223" s="2" t="s">
        <v>797</v>
      </c>
      <c r="B223" s="4" t="s">
        <v>798</v>
      </c>
      <c r="C223" s="441">
        <f ca="1">SUMIF('9. CPU Com Des.'!$B$1:$B$3349,A223,'9. CPU Com Des.'!$Q$1:$Q$3346)</f>
        <v>159.94000000000003</v>
      </c>
      <c r="D223" s="441">
        <f t="shared" ca="1" si="12"/>
        <v>6543307.7120850859</v>
      </c>
      <c r="E223" s="444">
        <f t="shared" ca="1" si="11"/>
        <v>0.99967592572347042</v>
      </c>
      <c r="L223" s="432"/>
    </row>
    <row r="224" spans="1:12">
      <c r="A224" s="2" t="s">
        <v>827</v>
      </c>
      <c r="B224" s="4" t="s">
        <v>828</v>
      </c>
      <c r="C224" s="441">
        <f ca="1">SUMIF('9. CPU Com Des.'!$B$1:$B$3349,A224,'9. CPU Com Des.'!$Q$1:$Q$3346)</f>
        <v>150.43914000000001</v>
      </c>
      <c r="D224" s="441">
        <f t="shared" ca="1" si="12"/>
        <v>6543458.1512250863</v>
      </c>
      <c r="E224" s="444">
        <f t="shared" ca="1" si="11"/>
        <v>0.99969890957096197</v>
      </c>
      <c r="L224" s="432"/>
    </row>
    <row r="225" spans="1:12">
      <c r="A225" s="2" t="s">
        <v>431</v>
      </c>
      <c r="B225" s="4" t="s">
        <v>432</v>
      </c>
      <c r="C225" s="441">
        <f ca="1">SUMIF('9. CPU Com Des.'!$B$1:$B$3349,A225,'9. CPU Com Des.'!$Q$1:$Q$3346)</f>
        <v>134.25882980671634</v>
      </c>
      <c r="D225" s="441">
        <f t="shared" ca="1" si="12"/>
        <v>6543592.4100548932</v>
      </c>
      <c r="E225" s="444">
        <f t="shared" ca="1" si="11"/>
        <v>0.99971942141693948</v>
      </c>
      <c r="L225" s="432"/>
    </row>
    <row r="226" spans="1:12">
      <c r="A226" s="2" t="s">
        <v>746</v>
      </c>
      <c r="B226" s="4" t="s">
        <v>747</v>
      </c>
      <c r="C226" s="441">
        <f ca="1">SUMIF('9. CPU Com Des.'!$B$1:$B$3349,A226,'9. CPU Com Des.'!$Q$1:$Q$3346)</f>
        <v>157.41258119999998</v>
      </c>
      <c r="D226" s="441">
        <f t="shared" ca="1" si="12"/>
        <v>6543749.822636093</v>
      </c>
      <c r="E226" s="444">
        <f t="shared" ca="1" si="11"/>
        <v>0.99974347065545244</v>
      </c>
      <c r="L226" s="432"/>
    </row>
    <row r="227" spans="1:12">
      <c r="A227" s="2" t="s">
        <v>870</v>
      </c>
      <c r="B227" s="4" t="s">
        <v>1003</v>
      </c>
      <c r="C227" s="441">
        <f ca="1">SUMIF('9. CPU Com Des.'!$B$1:$B$3349,A227,'9. CPU Com Des.'!$Q$1:$Q$3346)</f>
        <v>127.51459487832</v>
      </c>
      <c r="D227" s="441">
        <f t="shared" ca="1" si="12"/>
        <v>6543877.3372309711</v>
      </c>
      <c r="E227" s="444">
        <f t="shared" ca="1" si="11"/>
        <v>0.99976295212817035</v>
      </c>
      <c r="L227" s="432"/>
    </row>
    <row r="228" spans="1:12">
      <c r="A228" s="2" t="s">
        <v>884</v>
      </c>
      <c r="B228" s="4" t="s">
        <v>885</v>
      </c>
      <c r="C228" s="441">
        <f ca="1">SUMIF('9. CPU Com Des.'!$B$1:$B$3349,A228,'9. CPU Com Des.'!$Q$1:$Q$3346)</f>
        <v>126.43697658228</v>
      </c>
      <c r="D228" s="441">
        <f t="shared" ca="1" si="12"/>
        <v>6544003.7742075538</v>
      </c>
      <c r="E228" s="444">
        <f t="shared" ref="E228:E244" ca="1" si="13">D228/$C$262</f>
        <v>0.99978226896411515</v>
      </c>
      <c r="L228" s="432"/>
    </row>
    <row r="229" spans="1:12">
      <c r="A229" s="2" t="s">
        <v>708</v>
      </c>
      <c r="B229" s="4" t="s">
        <v>709</v>
      </c>
      <c r="C229" s="441">
        <f ca="1">SUMIF('9. CPU Com Des.'!$B$1:$B$3349,A229,'9. CPU Com Des.'!$Q$1:$Q$3346)</f>
        <v>118.405797312</v>
      </c>
      <c r="D229" s="441">
        <f t="shared" ref="D229:D244" ca="1" si="14">C229+D228</f>
        <v>6544122.1800048659</v>
      </c>
      <c r="E229" s="444">
        <f t="shared" ca="1" si="13"/>
        <v>0.99980035880953388</v>
      </c>
      <c r="L229" s="432"/>
    </row>
    <row r="230" spans="1:12">
      <c r="A230" s="2" t="s">
        <v>1006</v>
      </c>
      <c r="B230" s="4" t="s">
        <v>1007</v>
      </c>
      <c r="C230" s="441">
        <f ca="1">SUMIF('9. CPU Com Des.'!$B$1:$B$3349,A230,'9. CPU Com Des.'!$Q$1:$Q$3346)</f>
        <v>108.09</v>
      </c>
      <c r="D230" s="441">
        <f t="shared" ca="1" si="14"/>
        <v>6544230.2700048657</v>
      </c>
      <c r="E230" s="444">
        <f t="shared" ca="1" si="13"/>
        <v>0.9998168726241925</v>
      </c>
      <c r="L230" s="432"/>
    </row>
    <row r="231" spans="1:12">
      <c r="A231" s="2" t="s">
        <v>529</v>
      </c>
      <c r="B231" s="4" t="s">
        <v>530</v>
      </c>
      <c r="C231" s="441">
        <f ca="1">SUMIF('9. CPU Com Des.'!$B$1:$B$3349,A231,'9. CPU Com Des.'!$Q$1:$Q$3346)</f>
        <v>102.41838125999999</v>
      </c>
      <c r="D231" s="441">
        <f t="shared" ca="1" si="14"/>
        <v>6544332.6883861255</v>
      </c>
      <c r="E231" s="444">
        <f t="shared" ca="1" si="13"/>
        <v>0.99983251993815081</v>
      </c>
      <c r="L231" s="432"/>
    </row>
    <row r="232" spans="1:12">
      <c r="A232" s="2" t="s">
        <v>934</v>
      </c>
      <c r="B232" s="4" t="s">
        <v>935</v>
      </c>
      <c r="C232" s="441">
        <f ca="1">SUMIF('9. CPU Com Des.'!$B$1:$B$3349,A232,'9. CPU Com Des.'!$Q$1:$Q$3346)</f>
        <v>96.77</v>
      </c>
      <c r="D232" s="441">
        <f t="shared" ca="1" si="14"/>
        <v>6544429.458386125</v>
      </c>
      <c r="E232" s="444">
        <f t="shared" ca="1" si="13"/>
        <v>0.99984730430159341</v>
      </c>
      <c r="L232" s="432"/>
    </row>
    <row r="233" spans="1:12">
      <c r="A233" s="2" t="s">
        <v>754</v>
      </c>
      <c r="B233" s="4" t="s">
        <v>755</v>
      </c>
      <c r="C233" s="441">
        <f ca="1">SUMIF('9. CPU Com Des.'!$B$1:$B$3349,A233,'9. CPU Com Des.'!$Q$1:$Q$3346)</f>
        <v>97.362750527999992</v>
      </c>
      <c r="D233" s="441">
        <f t="shared" ca="1" si="14"/>
        <v>6544526.8211366534</v>
      </c>
      <c r="E233" s="444">
        <f t="shared" ca="1" si="13"/>
        <v>0.99986217922449905</v>
      </c>
      <c r="L233" s="432"/>
    </row>
    <row r="234" spans="1:12">
      <c r="A234" s="2" t="s">
        <v>736</v>
      </c>
      <c r="B234" s="4" t="s">
        <v>762</v>
      </c>
      <c r="C234" s="441">
        <f ca="1">SUMIF('9. CPU Com Des.'!$B$1:$B$3349,A234,'9. CPU Com Des.'!$Q$1:$Q$3346)</f>
        <v>103.04767944000001</v>
      </c>
      <c r="D234" s="441">
        <f t="shared" ca="1" si="14"/>
        <v>6544629.8688160935</v>
      </c>
      <c r="E234" s="444">
        <f t="shared" ca="1" si="13"/>
        <v>0.99987792268161135</v>
      </c>
      <c r="L234" s="432"/>
    </row>
    <row r="235" spans="1:12">
      <c r="A235" s="2" t="s">
        <v>508</v>
      </c>
      <c r="B235" s="4" t="s">
        <v>509</v>
      </c>
      <c r="C235" s="441">
        <f ca="1">SUMIF('9. CPU Com Des.'!$B$1:$B$3349,A235,'9. CPU Com Des.'!$Q$1:$Q$3346)</f>
        <v>101.15637652692</v>
      </c>
      <c r="D235" s="441">
        <f t="shared" ca="1" si="14"/>
        <v>6544731.0251926202</v>
      </c>
      <c r="E235" s="444">
        <f t="shared" ca="1" si="13"/>
        <v>0.9998933771885361</v>
      </c>
      <c r="L235" s="432"/>
    </row>
    <row r="236" spans="1:12">
      <c r="A236" s="2" t="s">
        <v>535</v>
      </c>
      <c r="B236" s="4" t="s">
        <v>536</v>
      </c>
      <c r="C236" s="441">
        <f ca="1">SUMIF('9. CPU Com Des.'!$B$1:$B$3349,A236,'9. CPU Com Des.'!$Q$1:$Q$3346)</f>
        <v>83.828924999999998</v>
      </c>
      <c r="D236" s="441">
        <f t="shared" ca="1" si="14"/>
        <v>6544814.8541176198</v>
      </c>
      <c r="E236" s="444">
        <f t="shared" ca="1" si="13"/>
        <v>0.9999061844355569</v>
      </c>
      <c r="L236" s="432"/>
    </row>
    <row r="237" spans="1:12">
      <c r="A237" s="2" t="s">
        <v>950</v>
      </c>
      <c r="B237" s="4" t="s">
        <v>951</v>
      </c>
      <c r="C237" s="441">
        <f ca="1">SUMIF('9. CPU Com Des.'!$B$1:$B$3349,A237,'9. CPU Com Des.'!$Q$1:$Q$3346)</f>
        <v>66.52</v>
      </c>
      <c r="D237" s="441">
        <f t="shared" ca="1" si="14"/>
        <v>6544881.3741176194</v>
      </c>
      <c r="E237" s="444">
        <f t="shared" ca="1" si="13"/>
        <v>0.99991634725312628</v>
      </c>
      <c r="L237" s="432"/>
    </row>
    <row r="238" spans="1:12">
      <c r="A238" s="2" t="s">
        <v>886</v>
      </c>
      <c r="B238" s="4" t="s">
        <v>1008</v>
      </c>
      <c r="C238" s="441">
        <f ca="1">SUMIF('9. CPU Com Des.'!$B$1:$B$3349,A238,'9. CPU Com Des.'!$Q$1:$Q$3346)</f>
        <v>74.025886040319989</v>
      </c>
      <c r="D238" s="441">
        <f t="shared" ca="1" si="14"/>
        <v>6544955.4000036595</v>
      </c>
      <c r="E238" s="444">
        <f t="shared" ca="1" si="13"/>
        <v>0.99992765680777529</v>
      </c>
      <c r="L238" s="432"/>
    </row>
    <row r="239" spans="1:12">
      <c r="A239" s="2" t="s">
        <v>742</v>
      </c>
      <c r="B239" s="4" t="s">
        <v>765</v>
      </c>
      <c r="C239" s="441">
        <f ca="1">SUMIF('9. CPU Com Des.'!$B$1:$B$3349,A239,'9. CPU Com Des.'!$Q$1:$Q$3346)</f>
        <v>61.631763516000007</v>
      </c>
      <c r="D239" s="441">
        <f t="shared" ca="1" si="14"/>
        <v>6545017.0317671755</v>
      </c>
      <c r="E239" s="444">
        <f t="shared" ca="1" si="13"/>
        <v>0.99993707280851341</v>
      </c>
      <c r="L239" s="432"/>
    </row>
    <row r="240" spans="1:12">
      <c r="A240" s="2" t="s">
        <v>821</v>
      </c>
      <c r="B240" s="4" t="s">
        <v>822</v>
      </c>
      <c r="C240" s="441">
        <f ca="1">SUMIF('9. CPU Com Des.'!$B$1:$B$3349,A240,'9. CPU Com Des.'!$Q$1:$Q$3346)</f>
        <v>44.059036144578315</v>
      </c>
      <c r="D240" s="441">
        <f t="shared" ca="1" si="14"/>
        <v>6545061.0908033205</v>
      </c>
      <c r="E240" s="444">
        <f t="shared" ca="1" si="13"/>
        <v>0.99994380407650241</v>
      </c>
      <c r="L240" s="432"/>
    </row>
    <row r="241" spans="1:12">
      <c r="A241" s="2" t="s">
        <v>801</v>
      </c>
      <c r="B241" s="4" t="s">
        <v>802</v>
      </c>
      <c r="C241" s="441">
        <f ca="1">SUMIF('9. CPU Com Des.'!$B$1:$B$3349,A241,'9. CPU Com Des.'!$Q$1:$Q$3346)</f>
        <v>47.049969599999997</v>
      </c>
      <c r="D241" s="441">
        <f t="shared" ca="1" si="14"/>
        <v>6545108.1407729201</v>
      </c>
      <c r="E241" s="444">
        <f t="shared" ca="1" si="13"/>
        <v>0.99995099229444728</v>
      </c>
      <c r="L241" s="432"/>
    </row>
    <row r="242" spans="1:12">
      <c r="A242" s="2" t="s">
        <v>750</v>
      </c>
      <c r="B242" s="4" t="s">
        <v>769</v>
      </c>
      <c r="C242" s="441">
        <f ca="1">SUMIF('9. CPU Com Des.'!$B$1:$B$3349,A242,'9. CPU Com Des.'!$Q$1:$Q$3346)</f>
        <v>40.784069015999997</v>
      </c>
      <c r="D242" s="441">
        <f t="shared" ca="1" si="14"/>
        <v>6545148.9248419357</v>
      </c>
      <c r="E242" s="444">
        <f t="shared" ca="1" si="13"/>
        <v>0.99995722321827696</v>
      </c>
      <c r="L242" s="432"/>
    </row>
    <row r="243" spans="1:12">
      <c r="A243" s="2" t="s">
        <v>876</v>
      </c>
      <c r="B243" s="4" t="s">
        <v>1005</v>
      </c>
      <c r="C243" s="441">
        <f ca="1">SUMIF('9. CPU Com Des.'!$B$1:$B$3349,A243,'9. CPU Com Des.'!$Q$1:$Q$3346)</f>
        <v>45.307129381999999</v>
      </c>
      <c r="D243" s="441">
        <f t="shared" ca="1" si="14"/>
        <v>6545194.2319713179</v>
      </c>
      <c r="E243" s="444">
        <f t="shared" ca="1" si="13"/>
        <v>0.99996414516792376</v>
      </c>
      <c r="L243" s="432"/>
    </row>
    <row r="244" spans="1:12">
      <c r="A244" s="2" t="s">
        <v>702</v>
      </c>
      <c r="B244" s="4" t="s">
        <v>703</v>
      </c>
      <c r="C244" s="441">
        <f ca="1">SUMIF('9. CPU Com Des.'!$B$1:$B$3349,A244,'9. CPU Com Des.'!$Q$1:$Q$3346)</f>
        <v>40.284659427746377</v>
      </c>
      <c r="D244" s="441">
        <f t="shared" ca="1" si="14"/>
        <v>6545234.5166307455</v>
      </c>
      <c r="E244" s="444">
        <f t="shared" ca="1" si="13"/>
        <v>0.99997029979276764</v>
      </c>
    </row>
    <row r="245" spans="1:12">
      <c r="A245" s="2" t="s">
        <v>517</v>
      </c>
      <c r="B245" s="4" t="s">
        <v>518</v>
      </c>
      <c r="C245" s="441">
        <f ca="1">SUMIF('9. CPU Com Des.'!$B$1:$B$3349,A245,'9. CPU Com Des.'!$Q$1:$Q$3346)</f>
        <v>34.744902420472435</v>
      </c>
      <c r="D245" s="441">
        <f t="shared" ref="D245:D255" ca="1" si="15">C245+D244</f>
        <v>6545269.2615331663</v>
      </c>
      <c r="E245" s="444">
        <f t="shared" ref="E245:E255" ca="1" si="16">D245/$C$262</f>
        <v>0.99997560806253272</v>
      </c>
    </row>
    <row r="246" spans="1:12">
      <c r="A246" s="2" t="s">
        <v>665</v>
      </c>
      <c r="B246" s="4" t="s">
        <v>666</v>
      </c>
      <c r="C246" s="441">
        <f ca="1">SUMIF('9. CPU Com Des.'!$B$1:$B$3349,A246,'9. CPU Com Des.'!$Q$1:$Q$3346)</f>
        <v>31.022487836314163</v>
      </c>
      <c r="D246" s="441">
        <f t="shared" ca="1" si="15"/>
        <v>6545300.2840210022</v>
      </c>
      <c r="E246" s="444">
        <f t="shared" ca="1" si="16"/>
        <v>0.99998034762784282</v>
      </c>
    </row>
    <row r="247" spans="1:12">
      <c r="A247" s="2" t="s">
        <v>738</v>
      </c>
      <c r="B247" s="4" t="s">
        <v>739</v>
      </c>
      <c r="C247" s="441">
        <f ca="1">SUMIF('9. CPU Com Des.'!$B$1:$B$3349,A247,'9. CPU Com Des.'!$Q$1:$Q$3346)</f>
        <v>23.285074463999997</v>
      </c>
      <c r="D247" s="441">
        <f t="shared" ca="1" si="15"/>
        <v>6545323.5690954663</v>
      </c>
      <c r="E247" s="444">
        <f t="shared" ca="1" si="16"/>
        <v>0.99998390508370383</v>
      </c>
    </row>
    <row r="248" spans="1:12">
      <c r="A248" s="2" t="s">
        <v>730</v>
      </c>
      <c r="B248" s="4" t="s">
        <v>731</v>
      </c>
      <c r="C248" s="441">
        <f ca="1">SUMIF('9. CPU Com Des.'!$B$1:$B$3349,A248,'9. CPU Com Des.'!$Q$1:$Q$3346)</f>
        <v>17.274655295999999</v>
      </c>
      <c r="D248" s="441">
        <f t="shared" ca="1" si="15"/>
        <v>6545340.8437507618</v>
      </c>
      <c r="E248" s="444">
        <f t="shared" ca="1" si="16"/>
        <v>0.99998654427748523</v>
      </c>
    </row>
    <row r="249" spans="1:12">
      <c r="A249" s="2" t="s">
        <v>704</v>
      </c>
      <c r="B249" s="4" t="s">
        <v>705</v>
      </c>
      <c r="C249" s="441">
        <f ca="1">SUMIF('9. CPU Com Des.'!$B$1:$B$3349,A249,'9. CPU Com Des.'!$Q$1:$Q$3346)</f>
        <v>19.195228293120003</v>
      </c>
      <c r="D249" s="441">
        <f t="shared" ca="1" si="15"/>
        <v>6545360.0389790554</v>
      </c>
      <c r="E249" s="444">
        <f t="shared" ca="1" si="16"/>
        <v>0.99998947689329032</v>
      </c>
    </row>
    <row r="250" spans="1:12">
      <c r="A250" s="2" t="s">
        <v>988</v>
      </c>
      <c r="B250" s="4" t="s">
        <v>989</v>
      </c>
      <c r="C250" s="441">
        <f ca="1">SUMIF('9. CPU Com Des.'!$B$1:$B$3349,A250,'9. CPU Com Des.'!$Q$1:$Q$3346)</f>
        <v>16.47</v>
      </c>
      <c r="D250" s="441">
        <f t="shared" ca="1" si="15"/>
        <v>6545376.5089790551</v>
      </c>
      <c r="E250" s="444">
        <f t="shared" ca="1" si="16"/>
        <v>0.99999199315314247</v>
      </c>
    </row>
    <row r="251" spans="1:12">
      <c r="A251" s="2" t="s">
        <v>546</v>
      </c>
      <c r="B251" s="4" t="s">
        <v>547</v>
      </c>
      <c r="C251" s="441">
        <f ca="1">SUMIF('9. CPU Com Des.'!$B$1:$B$3349,A251,'9. CPU Com Des.'!$Q$1:$Q$3346)</f>
        <v>13.4465141244061</v>
      </c>
      <c r="D251" s="441">
        <f t="shared" ca="1" si="15"/>
        <v>6545389.9554931791</v>
      </c>
      <c r="E251" s="444">
        <f t="shared" ca="1" si="16"/>
        <v>0.99999404748973286</v>
      </c>
    </row>
    <row r="252" spans="1:12">
      <c r="A252" s="2" t="s">
        <v>990</v>
      </c>
      <c r="B252" s="4" t="s">
        <v>991</v>
      </c>
      <c r="C252" s="441">
        <f ca="1">SUMIF('9. CPU Com Des.'!$B$1:$B$3349,A252,'9. CPU Com Des.'!$Q$1:$Q$3346)</f>
        <v>10.56</v>
      </c>
      <c r="D252" s="441">
        <f t="shared" ca="1" si="15"/>
        <v>6545400.5154931787</v>
      </c>
      <c r="E252" s="444">
        <f t="shared" ca="1" si="16"/>
        <v>0.99999566082938307</v>
      </c>
    </row>
    <row r="253" spans="1:12">
      <c r="A253" s="2" t="s">
        <v>728</v>
      </c>
      <c r="B253" s="4" t="s">
        <v>729</v>
      </c>
      <c r="C253" s="441">
        <f ca="1">SUMIF('9. CPU Com Des.'!$B$1:$B$3349,A253,'9. CPU Com Des.'!$Q$1:$Q$3346)</f>
        <v>6.8004869759999993</v>
      </c>
      <c r="D253" s="441">
        <f t="shared" ca="1" si="15"/>
        <v>6545407.315980155</v>
      </c>
      <c r="E253" s="444">
        <f t="shared" ca="1" si="16"/>
        <v>0.99999669979673911</v>
      </c>
    </row>
    <row r="254" spans="1:12">
      <c r="A254" s="2" t="s">
        <v>829</v>
      </c>
      <c r="B254" s="4" t="s">
        <v>830</v>
      </c>
      <c r="C254" s="441">
        <f ca="1">SUMIF('9. CPU Com Des.'!$B$1:$B$3349,A254,'9. CPU Com Des.'!$Q$1:$Q$3346)</f>
        <v>5.9478363000000005</v>
      </c>
      <c r="D254" s="441">
        <f t="shared" ca="1" si="15"/>
        <v>6545413.2638164554</v>
      </c>
      <c r="E254" s="444">
        <f t="shared" ca="1" si="16"/>
        <v>0.99999760849750952</v>
      </c>
    </row>
    <row r="255" spans="1:12">
      <c r="A255" s="2" t="s">
        <v>758</v>
      </c>
      <c r="B255" s="4" t="s">
        <v>759</v>
      </c>
      <c r="C255" s="441">
        <f ca="1">SUMIF('9. CPU Com Des.'!$B$1:$B$3349,A255,'9. CPU Com Des.'!$Q$1:$Q$3346)</f>
        <v>5.6607343199999995</v>
      </c>
      <c r="D255" s="441">
        <f t="shared" ca="1" si="15"/>
        <v>6545418.9245507754</v>
      </c>
      <c r="E255" s="444">
        <f t="shared" ca="1" si="16"/>
        <v>0.99999847333530578</v>
      </c>
    </row>
    <row r="256" spans="1:12">
      <c r="A256" s="2" t="s">
        <v>1011</v>
      </c>
      <c r="B256" s="4" t="s">
        <v>1012</v>
      </c>
      <c r="C256" s="441">
        <f ca="1">SUMIF('9. CPU Com Des.'!$B$1:$B$3349,A256,'9. CPU Com Des.'!$Q$1:$Q$3346)</f>
        <v>3.07</v>
      </c>
      <c r="D256" s="441">
        <f t="shared" ref="D256:D260" ca="1" si="17">C256+D255</f>
        <v>6545421.9945507757</v>
      </c>
      <c r="E256" s="444">
        <f t="shared" ref="E256:E260" ca="1" si="18">D256/$C$262</f>
        <v>0.99999894236492004</v>
      </c>
    </row>
    <row r="257" spans="1:5">
      <c r="A257" s="2" t="s">
        <v>978</v>
      </c>
      <c r="B257" s="4" t="s">
        <v>979</v>
      </c>
      <c r="C257" s="441">
        <f ca="1">SUMIF('9. CPU Com Des.'!$B$1:$B$3349,A257,'9. CPU Com Des.'!$Q$1:$Q$3346)</f>
        <v>1.9400000000000002</v>
      </c>
      <c r="D257" s="441">
        <f t="shared" ca="1" si="17"/>
        <v>6545423.9345507761</v>
      </c>
      <c r="E257" s="444">
        <f t="shared" ca="1" si="18"/>
        <v>0.99999923875496954</v>
      </c>
    </row>
    <row r="258" spans="1:5">
      <c r="A258" s="2" t="s">
        <v>500</v>
      </c>
      <c r="B258" s="4" t="s">
        <v>501</v>
      </c>
      <c r="C258" s="441">
        <f ca="1">SUMIF('9. CPU Com Des.'!$B$1:$B$3349,A258,'9. CPU Com Des.'!$Q$1:$Q$3346)</f>
        <v>2.1026752358382388</v>
      </c>
      <c r="D258" s="441">
        <f t="shared" ca="1" si="17"/>
        <v>6545426.037226012</v>
      </c>
      <c r="E258" s="444">
        <f t="shared" ca="1" si="18"/>
        <v>0.99999955999827728</v>
      </c>
    </row>
    <row r="259" spans="1:5">
      <c r="A259" s="2" t="s">
        <v>1018</v>
      </c>
      <c r="B259" s="4" t="s">
        <v>1019</v>
      </c>
      <c r="C259" s="441">
        <f ca="1">SUMIF('9. CPU Com Des.'!$B$1:$B$3349,A259,'9. CPU Com Des.'!$Q$1:$Q$3346)</f>
        <v>1.8</v>
      </c>
      <c r="D259" s="441">
        <f t="shared" ca="1" si="17"/>
        <v>6545427.8372260118</v>
      </c>
      <c r="E259" s="444">
        <f t="shared" ca="1" si="18"/>
        <v>0.99999983499935396</v>
      </c>
    </row>
    <row r="260" spans="1:5">
      <c r="A260" s="2" t="s">
        <v>930</v>
      </c>
      <c r="B260" s="4" t="s">
        <v>931</v>
      </c>
      <c r="C260" s="441">
        <f ca="1">SUMIF('9. CPU Com Des.'!$B$1:$B$3349,A260,'9. CPU Com Des.'!$Q$1:$Q$3346)</f>
        <v>1.08</v>
      </c>
      <c r="D260" s="441">
        <f t="shared" ca="1" si="17"/>
        <v>6545428.9172260119</v>
      </c>
      <c r="E260" s="444">
        <f t="shared" ca="1" si="18"/>
        <v>1</v>
      </c>
    </row>
    <row r="261" spans="1:5">
      <c r="A261" s="432"/>
      <c r="B261" s="432"/>
    </row>
    <row r="262" spans="1:5">
      <c r="A262" s="432"/>
      <c r="B262" s="432"/>
      <c r="C262" s="101">
        <f ca="1">SUM(C68:C260)</f>
        <v>6545428.9172260119</v>
      </c>
    </row>
    <row r="263" spans="1:5">
      <c r="A263" s="432"/>
      <c r="B263" s="432"/>
      <c r="C263" s="101"/>
      <c r="E263" s="101"/>
    </row>
    <row r="264" spans="1:5">
      <c r="A264" s="432"/>
      <c r="B264" s="432"/>
    </row>
    <row r="265" spans="1:5">
      <c r="A265" s="432"/>
      <c r="B265" s="432"/>
    </row>
    <row r="266" spans="1:5">
      <c r="A266" s="432"/>
      <c r="B266" s="432"/>
    </row>
    <row r="267" spans="1:5">
      <c r="A267" s="432"/>
      <c r="B267" s="432"/>
    </row>
  </sheetData>
  <sortState xmlns:xlrd2="http://schemas.microsoft.com/office/spreadsheetml/2017/richdata2" ref="A7:F57">
    <sortCondition descending="1" ref="D5:D57"/>
  </sortState>
  <mergeCells count="7">
    <mergeCell ref="H191:J191"/>
    <mergeCell ref="H192:J192"/>
    <mergeCell ref="H1:J1"/>
    <mergeCell ref="A2:F2"/>
    <mergeCell ref="H2:J2"/>
    <mergeCell ref="H110:J110"/>
    <mergeCell ref="H111:J11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D9B0-63BE-4CFD-86E4-18122575F3DA}">
  <sheetPr>
    <pageSetUpPr fitToPage="1"/>
  </sheetPr>
  <dimension ref="A1:Q55"/>
  <sheetViews>
    <sheetView zoomScale="70" zoomScaleNormal="70" workbookViewId="0">
      <selection activeCell="A161" sqref="A161:E260"/>
    </sheetView>
  </sheetViews>
  <sheetFormatPr defaultRowHeight="15"/>
  <cols>
    <col min="1" max="1" width="18.28515625" bestFit="1" customWidth="1"/>
    <col min="2" max="2" width="63" customWidth="1"/>
    <col min="3" max="3" width="21.7109375" customWidth="1"/>
    <col min="4" max="16" width="20.7109375" customWidth="1"/>
    <col min="17" max="17" width="20.85546875" bestFit="1" customWidth="1"/>
  </cols>
  <sheetData>
    <row r="1" spans="1:17" ht="21" customHeight="1">
      <c r="A1" s="621" t="s">
        <v>1048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3"/>
      <c r="P1" s="298"/>
      <c r="Q1" s="299"/>
    </row>
    <row r="2" spans="1:17" ht="15.75" thickBot="1">
      <c r="A2" s="624"/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6"/>
      <c r="P2" s="298"/>
      <c r="Q2" s="299"/>
    </row>
    <row r="3" spans="1:17" ht="15.75">
      <c r="A3" s="300" t="s">
        <v>1049</v>
      </c>
      <c r="B3" s="301"/>
      <c r="C3" s="302"/>
      <c r="D3" s="303"/>
      <c r="E3" s="303"/>
      <c r="F3" s="304"/>
      <c r="G3" s="305"/>
      <c r="H3" s="304"/>
      <c r="I3" s="304"/>
      <c r="J3" s="307"/>
      <c r="K3" s="308"/>
      <c r="L3" s="307"/>
      <c r="M3" s="309"/>
      <c r="N3" s="304"/>
      <c r="O3" s="306" t="s">
        <v>1050</v>
      </c>
      <c r="P3" s="298"/>
      <c r="Q3" s="299"/>
    </row>
    <row r="4" spans="1:17" ht="15.75">
      <c r="A4" s="310" t="s">
        <v>1051</v>
      </c>
      <c r="B4" s="311"/>
      <c r="C4" s="302"/>
      <c r="D4" s="303"/>
      <c r="E4" s="303"/>
      <c r="F4" s="302"/>
      <c r="G4" s="312"/>
      <c r="H4" s="313"/>
      <c r="I4" s="313"/>
      <c r="J4" s="307"/>
      <c r="K4" s="308"/>
      <c r="L4" s="307"/>
      <c r="M4" s="315"/>
      <c r="N4" s="313"/>
      <c r="O4" s="314" t="s">
        <v>1052</v>
      </c>
      <c r="P4" s="298"/>
      <c r="Q4" s="299"/>
    </row>
    <row r="5" spans="1:17" ht="15.75">
      <c r="A5" s="310" t="s">
        <v>1053</v>
      </c>
      <c r="B5" s="311"/>
      <c r="C5" s="302"/>
      <c r="D5" s="303"/>
      <c r="E5" s="303"/>
      <c r="F5" s="302"/>
      <c r="G5" s="312"/>
      <c r="H5" s="316"/>
      <c r="I5" s="316"/>
      <c r="J5" s="307"/>
      <c r="K5" s="308"/>
      <c r="L5" s="307"/>
      <c r="M5" s="315"/>
      <c r="N5" s="313"/>
      <c r="O5" s="314"/>
      <c r="P5" s="298"/>
      <c r="Q5" s="299"/>
    </row>
    <row r="6" spans="1:17" ht="15.75">
      <c r="A6" s="310" t="s">
        <v>1054</v>
      </c>
      <c r="B6" s="311"/>
      <c r="C6" s="302"/>
      <c r="D6" s="303"/>
      <c r="E6" s="303"/>
      <c r="F6" s="302"/>
      <c r="G6" s="312"/>
      <c r="H6" s="316"/>
      <c r="I6" s="316"/>
      <c r="J6" s="307"/>
      <c r="K6" s="308"/>
      <c r="L6" s="307"/>
      <c r="M6" s="315"/>
      <c r="N6" s="313"/>
      <c r="O6" s="317"/>
      <c r="P6" s="298"/>
      <c r="Q6" s="299"/>
    </row>
    <row r="7" spans="1:17" ht="15.75">
      <c r="A7" s="310" t="s">
        <v>1055</v>
      </c>
      <c r="B7" s="311"/>
      <c r="C7" s="302"/>
      <c r="D7" s="303"/>
      <c r="E7" s="303"/>
      <c r="F7" s="302"/>
      <c r="G7" s="312"/>
      <c r="H7" s="316"/>
      <c r="I7" s="316"/>
      <c r="J7" s="307"/>
      <c r="K7" s="308"/>
      <c r="L7" s="307"/>
      <c r="M7" s="315"/>
      <c r="N7" s="313"/>
      <c r="O7" s="317"/>
      <c r="P7" s="298"/>
      <c r="Q7" s="299"/>
    </row>
    <row r="8" spans="1:17" ht="15.75">
      <c r="A8" s="310" t="s">
        <v>1056</v>
      </c>
      <c r="B8" s="311"/>
      <c r="C8" s="302"/>
      <c r="D8" s="303"/>
      <c r="E8" s="303"/>
      <c r="F8" s="302"/>
      <c r="G8" s="312"/>
      <c r="H8" s="316"/>
      <c r="I8" s="316"/>
      <c r="J8" s="307"/>
      <c r="K8" s="308"/>
      <c r="L8" s="307"/>
      <c r="M8" s="315"/>
      <c r="N8" s="313"/>
      <c r="O8" s="317"/>
      <c r="P8" s="298"/>
      <c r="Q8" s="299"/>
    </row>
    <row r="9" spans="1:17" ht="16.5" thickBot="1">
      <c r="A9" s="318" t="s">
        <v>1057</v>
      </c>
      <c r="B9" s="319"/>
      <c r="C9" s="320"/>
      <c r="D9" s="321"/>
      <c r="E9" s="321"/>
      <c r="F9" s="320"/>
      <c r="G9" s="322"/>
      <c r="H9" s="323"/>
      <c r="I9" s="323"/>
      <c r="J9" s="325"/>
      <c r="K9" s="326"/>
      <c r="L9" s="325"/>
      <c r="M9" s="327"/>
      <c r="N9" s="328"/>
      <c r="O9" s="324"/>
      <c r="P9" s="298"/>
      <c r="Q9" s="299"/>
    </row>
    <row r="10" spans="1:17" ht="16.5" thickBot="1">
      <c r="A10" s="329"/>
      <c r="B10" s="330"/>
      <c r="C10" s="331"/>
      <c r="D10" s="330"/>
      <c r="E10" s="332"/>
      <c r="F10" s="330"/>
      <c r="G10" s="333"/>
      <c r="H10" s="334"/>
      <c r="I10" s="334"/>
      <c r="J10" s="334"/>
      <c r="K10" s="334"/>
      <c r="L10" s="334"/>
      <c r="M10" s="334"/>
      <c r="N10" s="334"/>
      <c r="O10" s="334"/>
      <c r="P10" s="334"/>
      <c r="Q10" s="299"/>
    </row>
    <row r="11" spans="1:17" ht="16.5" thickBot="1">
      <c r="A11" s="632" t="s">
        <v>1058</v>
      </c>
      <c r="B11" s="632" t="s">
        <v>1059</v>
      </c>
      <c r="C11" s="677" t="s">
        <v>1060</v>
      </c>
      <c r="D11" s="636" t="s">
        <v>1061</v>
      </c>
      <c r="E11" s="636"/>
      <c r="F11" s="636"/>
      <c r="G11" s="636"/>
      <c r="H11" s="636"/>
      <c r="I11" s="637"/>
      <c r="J11" s="634" t="s">
        <v>1061</v>
      </c>
      <c r="K11" s="636"/>
      <c r="L11" s="636"/>
      <c r="M11" s="636"/>
      <c r="N11" s="636"/>
      <c r="O11" s="637"/>
      <c r="P11" s="627" t="s">
        <v>1062</v>
      </c>
      <c r="Q11" s="299"/>
    </row>
    <row r="12" spans="1:17" ht="16.5" thickBot="1">
      <c r="A12" s="633"/>
      <c r="B12" s="633"/>
      <c r="C12" s="678"/>
      <c r="D12" s="515">
        <v>1</v>
      </c>
      <c r="E12" s="335">
        <v>2</v>
      </c>
      <c r="F12" s="335">
        <v>3</v>
      </c>
      <c r="G12" s="335">
        <v>4</v>
      </c>
      <c r="H12" s="335">
        <v>5</v>
      </c>
      <c r="I12" s="335">
        <v>6</v>
      </c>
      <c r="J12" s="335">
        <v>7</v>
      </c>
      <c r="K12" s="335">
        <v>8</v>
      </c>
      <c r="L12" s="335">
        <v>9</v>
      </c>
      <c r="M12" s="335">
        <v>10</v>
      </c>
      <c r="N12" s="335">
        <v>11</v>
      </c>
      <c r="O12" s="335">
        <v>12</v>
      </c>
      <c r="P12" s="627"/>
      <c r="Q12" s="299"/>
    </row>
    <row r="13" spans="1:17">
      <c r="A13" s="668">
        <v>1</v>
      </c>
      <c r="B13" s="672" t="s">
        <v>1063</v>
      </c>
      <c r="C13" s="669">
        <f>'8. Orçamento Com Des.'!I139+'8. Orçamento Com Des.'!I142</f>
        <v>221411.68447870531</v>
      </c>
      <c r="D13" s="516"/>
      <c r="E13" s="704">
        <v>0.2</v>
      </c>
      <c r="F13" s="704">
        <v>0.2</v>
      </c>
      <c r="G13" s="704">
        <v>0.2</v>
      </c>
      <c r="H13" s="704">
        <v>0.2</v>
      </c>
      <c r="I13" s="705">
        <v>0.2</v>
      </c>
      <c r="J13" s="703"/>
      <c r="K13" s="706"/>
      <c r="L13" s="706"/>
      <c r="M13" s="706"/>
      <c r="N13" s="706"/>
      <c r="O13" s="707"/>
      <c r="P13" s="336">
        <f>SUM(D13:O13)</f>
        <v>1</v>
      </c>
      <c r="Q13" s="299"/>
    </row>
    <row r="14" spans="1:17">
      <c r="A14" s="628"/>
      <c r="B14" s="629"/>
      <c r="C14" s="670"/>
      <c r="D14" s="517"/>
      <c r="E14" s="338"/>
      <c r="F14" s="338"/>
      <c r="G14" s="338"/>
      <c r="H14" s="338"/>
      <c r="I14" s="339"/>
      <c r="J14" s="337"/>
      <c r="K14" s="340"/>
      <c r="L14" s="340"/>
      <c r="M14" s="340"/>
      <c r="N14" s="340"/>
      <c r="O14" s="341"/>
      <c r="P14" s="342"/>
      <c r="Q14" s="299"/>
    </row>
    <row r="15" spans="1:17">
      <c r="A15" s="628"/>
      <c r="B15" s="629"/>
      <c r="C15" s="670"/>
      <c r="D15" s="518"/>
      <c r="E15" s="344">
        <f>E13*$C$13</f>
        <v>44282.336895741064</v>
      </c>
      <c r="F15" s="344">
        <f>F13*$C$13</f>
        <v>44282.336895741064</v>
      </c>
      <c r="G15" s="344">
        <f>G13*$C$13</f>
        <v>44282.336895741064</v>
      </c>
      <c r="H15" s="344">
        <f>H13*$C$13</f>
        <v>44282.336895741064</v>
      </c>
      <c r="I15" s="344">
        <f>I13*$C$13</f>
        <v>44282.336895741064</v>
      </c>
      <c r="J15" s="344"/>
      <c r="K15" s="344"/>
      <c r="L15" s="344"/>
      <c r="M15" s="344"/>
      <c r="N15" s="344"/>
      <c r="O15" s="344"/>
      <c r="P15" s="345">
        <f>SUM(D15:O15)</f>
        <v>221411.68447870531</v>
      </c>
      <c r="Q15" s="346">
        <f>P15-C13</f>
        <v>0</v>
      </c>
    </row>
    <row r="16" spans="1:17">
      <c r="A16" s="638">
        <v>2</v>
      </c>
      <c r="B16" s="629" t="s">
        <v>1064</v>
      </c>
      <c r="C16" s="669">
        <f>C19+C22</f>
        <v>362055.50224299164</v>
      </c>
      <c r="D16" s="511">
        <v>8.3333333333333329E-2</v>
      </c>
      <c r="E16" s="708">
        <v>8.3333333333333329E-2</v>
      </c>
      <c r="F16" s="708">
        <v>8.3333333333333329E-2</v>
      </c>
      <c r="G16" s="708">
        <v>8.3333333333333329E-2</v>
      </c>
      <c r="H16" s="708">
        <v>8.3333333333333329E-2</v>
      </c>
      <c r="I16" s="708">
        <v>8.3333333333333329E-2</v>
      </c>
      <c r="J16" s="708">
        <v>8.3333333333333329E-2</v>
      </c>
      <c r="K16" s="708">
        <v>8.3333333333333329E-2</v>
      </c>
      <c r="L16" s="708">
        <v>8.3333333333333329E-2</v>
      </c>
      <c r="M16" s="708">
        <v>8.3333333333333329E-2</v>
      </c>
      <c r="N16" s="708">
        <v>8.3333333333333329E-2</v>
      </c>
      <c r="O16" s="708">
        <v>8.3333333333333329E-2</v>
      </c>
      <c r="P16" s="336">
        <f>SUM(D16:O16)</f>
        <v>1</v>
      </c>
      <c r="Q16" s="299"/>
    </row>
    <row r="17" spans="1:17">
      <c r="A17" s="639"/>
      <c r="B17" s="629"/>
      <c r="C17" s="670"/>
      <c r="D17" s="512"/>
      <c r="E17" s="338"/>
      <c r="F17" s="338"/>
      <c r="G17" s="338"/>
      <c r="H17" s="338"/>
      <c r="I17" s="339"/>
      <c r="J17" s="347"/>
      <c r="K17" s="338"/>
      <c r="L17" s="338"/>
      <c r="M17" s="338"/>
      <c r="N17" s="338"/>
      <c r="O17" s="339"/>
      <c r="P17" s="342"/>
      <c r="Q17" s="299"/>
    </row>
    <row r="18" spans="1:17">
      <c r="A18" s="668"/>
      <c r="B18" s="629"/>
      <c r="C18" s="670"/>
      <c r="D18" s="514">
        <f>D21+D24</f>
        <v>148113.61455395113</v>
      </c>
      <c r="E18" s="349">
        <f>E21+E24</f>
        <v>98742.40970263409</v>
      </c>
      <c r="F18" s="349">
        <f t="shared" ref="F18:O18" si="0">F21+F24</f>
        <v>1645.7068283772351</v>
      </c>
      <c r="G18" s="349">
        <f t="shared" si="0"/>
        <v>1645.7068283772351</v>
      </c>
      <c r="H18" s="349">
        <f t="shared" si="0"/>
        <v>1645.7068283772351</v>
      </c>
      <c r="I18" s="349">
        <f t="shared" si="0"/>
        <v>1645.7068283772351</v>
      </c>
      <c r="J18" s="349">
        <f t="shared" si="0"/>
        <v>1645.7068283772351</v>
      </c>
      <c r="K18" s="349">
        <f t="shared" si="0"/>
        <v>1645.7068283772351</v>
      </c>
      <c r="L18" s="349">
        <f t="shared" si="0"/>
        <v>1645.7068283772351</v>
      </c>
      <c r="M18" s="349">
        <f t="shared" si="0"/>
        <v>1645.7068283772351</v>
      </c>
      <c r="N18" s="349">
        <f t="shared" si="0"/>
        <v>51016.911679694269</v>
      </c>
      <c r="O18" s="349">
        <f t="shared" si="0"/>
        <v>51016.911679694269</v>
      </c>
      <c r="P18" s="345">
        <f>SUM(D18:O18)</f>
        <v>362055.50224299164</v>
      </c>
      <c r="Q18" s="346">
        <f>P18-C16</f>
        <v>0</v>
      </c>
    </row>
    <row r="19" spans="1:17">
      <c r="A19" s="641" t="s">
        <v>1065</v>
      </c>
      <c r="B19" s="643" t="s">
        <v>1066</v>
      </c>
      <c r="C19" s="675">
        <f>'8. Orçamento Com Des.'!F140</f>
        <v>164570.68283772349</v>
      </c>
      <c r="D19" s="511">
        <v>0.6</v>
      </c>
      <c r="E19" s="704">
        <v>0.3</v>
      </c>
      <c r="F19" s="704">
        <v>0.01</v>
      </c>
      <c r="G19" s="704">
        <v>0.01</v>
      </c>
      <c r="H19" s="704">
        <v>0.01</v>
      </c>
      <c r="I19" s="705">
        <v>0.01</v>
      </c>
      <c r="J19" s="708">
        <v>0.01</v>
      </c>
      <c r="K19" s="704">
        <v>0.01</v>
      </c>
      <c r="L19" s="704">
        <v>0.01</v>
      </c>
      <c r="M19" s="704">
        <v>0.01</v>
      </c>
      <c r="N19" s="704">
        <v>0.01</v>
      </c>
      <c r="O19" s="705">
        <v>0.01</v>
      </c>
      <c r="P19" s="336">
        <f>SUM(D19:O19)</f>
        <v>1</v>
      </c>
      <c r="Q19" s="299"/>
    </row>
    <row r="20" spans="1:17">
      <c r="A20" s="642"/>
      <c r="B20" s="643"/>
      <c r="C20" s="676"/>
      <c r="D20" s="512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42"/>
      <c r="Q20" s="299"/>
    </row>
    <row r="21" spans="1:17">
      <c r="A21" s="674"/>
      <c r="B21" s="643"/>
      <c r="C21" s="676"/>
      <c r="D21" s="514">
        <f>D19*$C$19</f>
        <v>98742.40970263409</v>
      </c>
      <c r="E21" s="344">
        <f t="shared" ref="E21:O21" si="1">E19*$C$19</f>
        <v>49371.204851317045</v>
      </c>
      <c r="F21" s="344">
        <f t="shared" si="1"/>
        <v>1645.7068283772351</v>
      </c>
      <c r="G21" s="344">
        <f t="shared" si="1"/>
        <v>1645.7068283772351</v>
      </c>
      <c r="H21" s="344">
        <f t="shared" si="1"/>
        <v>1645.7068283772351</v>
      </c>
      <c r="I21" s="344">
        <f t="shared" si="1"/>
        <v>1645.7068283772351</v>
      </c>
      <c r="J21" s="344">
        <f t="shared" si="1"/>
        <v>1645.7068283772351</v>
      </c>
      <c r="K21" s="344">
        <f t="shared" si="1"/>
        <v>1645.7068283772351</v>
      </c>
      <c r="L21" s="344">
        <f t="shared" si="1"/>
        <v>1645.7068283772351</v>
      </c>
      <c r="M21" s="344">
        <f t="shared" si="1"/>
        <v>1645.7068283772351</v>
      </c>
      <c r="N21" s="344">
        <f t="shared" si="1"/>
        <v>1645.7068283772351</v>
      </c>
      <c r="O21" s="344">
        <f t="shared" si="1"/>
        <v>1645.7068283772351</v>
      </c>
      <c r="P21" s="345">
        <f>SUM(D21:O21)</f>
        <v>164570.68283772352</v>
      </c>
      <c r="Q21" s="346">
        <f>P21-C19</f>
        <v>0</v>
      </c>
    </row>
    <row r="22" spans="1:17">
      <c r="A22" s="641" t="s">
        <v>1067</v>
      </c>
      <c r="B22" s="643" t="s">
        <v>1068</v>
      </c>
      <c r="C22" s="675">
        <f>'8. Orçamento Com Des.'!F137</f>
        <v>197484.81940526815</v>
      </c>
      <c r="D22" s="511">
        <v>0.25</v>
      </c>
      <c r="E22" s="704">
        <v>0.25</v>
      </c>
      <c r="F22" s="704"/>
      <c r="G22" s="704"/>
      <c r="H22" s="704"/>
      <c r="I22" s="705"/>
      <c r="J22" s="708"/>
      <c r="K22" s="704"/>
      <c r="L22" s="704"/>
      <c r="M22" s="704"/>
      <c r="N22" s="704">
        <v>0.25</v>
      </c>
      <c r="O22" s="705">
        <v>0.25</v>
      </c>
      <c r="P22" s="336">
        <f>SUM(D22:O22)</f>
        <v>1</v>
      </c>
      <c r="Q22" s="299"/>
    </row>
    <row r="23" spans="1:17">
      <c r="A23" s="642"/>
      <c r="B23" s="643"/>
      <c r="C23" s="676"/>
      <c r="D23" s="512"/>
      <c r="E23" s="338"/>
      <c r="F23" s="350"/>
      <c r="G23" s="350"/>
      <c r="H23" s="350"/>
      <c r="I23" s="351"/>
      <c r="J23" s="352"/>
      <c r="K23" s="350"/>
      <c r="L23" s="350"/>
      <c r="M23" s="350"/>
      <c r="N23" s="338"/>
      <c r="O23" s="339"/>
      <c r="P23" s="342"/>
      <c r="Q23" s="299"/>
    </row>
    <row r="24" spans="1:17">
      <c r="A24" s="674"/>
      <c r="B24" s="643"/>
      <c r="C24" s="676"/>
      <c r="D24" s="514">
        <f>D22*$C$22</f>
        <v>49371.204851317038</v>
      </c>
      <c r="E24" s="344">
        <f>E22*$C$22</f>
        <v>49371.204851317038</v>
      </c>
      <c r="F24" s="344"/>
      <c r="G24" s="344"/>
      <c r="H24" s="344"/>
      <c r="I24" s="353"/>
      <c r="J24" s="354"/>
      <c r="K24" s="344"/>
      <c r="L24" s="344"/>
      <c r="M24" s="344"/>
      <c r="N24" s="348">
        <f>N22*$C$22</f>
        <v>49371.204851317038</v>
      </c>
      <c r="O24" s="348">
        <f>O22*$C$22</f>
        <v>49371.204851317038</v>
      </c>
      <c r="P24" s="345">
        <f>SUM(D24:O24)</f>
        <v>197484.81940526815</v>
      </c>
      <c r="Q24" s="346">
        <f>P24-C22</f>
        <v>0</v>
      </c>
    </row>
    <row r="25" spans="1:17">
      <c r="A25" s="638">
        <v>3</v>
      </c>
      <c r="B25" s="640" t="s">
        <v>1069</v>
      </c>
      <c r="C25" s="669">
        <f>'8. Orçamento Com Des.'!I138+'8. Orçamento Com Des.'!F141</f>
        <v>1057304.6522486832</v>
      </c>
      <c r="D25" s="511">
        <v>8.3333333333333329E-2</v>
      </c>
      <c r="E25" s="704">
        <v>8.3333333333333329E-2</v>
      </c>
      <c r="F25" s="708">
        <v>8.3333333333333329E-2</v>
      </c>
      <c r="G25" s="708">
        <v>8.3333333333333329E-2</v>
      </c>
      <c r="H25" s="708">
        <v>8.3333333333333329E-2</v>
      </c>
      <c r="I25" s="708">
        <v>8.3333333333333329E-2</v>
      </c>
      <c r="J25" s="708">
        <v>8.3333333333333329E-2</v>
      </c>
      <c r="K25" s="708">
        <v>8.3333333333333329E-2</v>
      </c>
      <c r="L25" s="708">
        <v>8.3333333333333329E-2</v>
      </c>
      <c r="M25" s="708">
        <v>8.3333333333333329E-2</v>
      </c>
      <c r="N25" s="708">
        <v>8.3333333333333329E-2</v>
      </c>
      <c r="O25" s="708">
        <v>8.3333333333333329E-2</v>
      </c>
      <c r="P25" s="336">
        <f>SUM(D25:O25)</f>
        <v>1</v>
      </c>
      <c r="Q25" s="299"/>
    </row>
    <row r="26" spans="1:17">
      <c r="A26" s="639"/>
      <c r="B26" s="640"/>
      <c r="C26" s="670"/>
      <c r="D26" s="512"/>
      <c r="E26" s="338"/>
      <c r="F26" s="338"/>
      <c r="G26" s="338"/>
      <c r="H26" s="338"/>
      <c r="I26" s="339"/>
      <c r="J26" s="347"/>
      <c r="K26" s="338"/>
      <c r="L26" s="338"/>
      <c r="M26" s="338"/>
      <c r="N26" s="338"/>
      <c r="O26" s="339"/>
      <c r="P26" s="342"/>
      <c r="Q26" s="299"/>
    </row>
    <row r="27" spans="1:17">
      <c r="A27" s="668"/>
      <c r="B27" s="640"/>
      <c r="C27" s="670"/>
      <c r="D27" s="514">
        <f>D25*$C$25</f>
        <v>88108.721020723591</v>
      </c>
      <c r="E27" s="344">
        <f t="shared" ref="E27:O27" si="2">E25*$C$25</f>
        <v>88108.721020723591</v>
      </c>
      <c r="F27" s="348">
        <f t="shared" si="2"/>
        <v>88108.721020723591</v>
      </c>
      <c r="G27" s="348">
        <f t="shared" si="2"/>
        <v>88108.721020723591</v>
      </c>
      <c r="H27" s="348">
        <f t="shared" si="2"/>
        <v>88108.721020723591</v>
      </c>
      <c r="I27" s="348">
        <f t="shared" si="2"/>
        <v>88108.721020723591</v>
      </c>
      <c r="J27" s="348">
        <f t="shared" si="2"/>
        <v>88108.721020723591</v>
      </c>
      <c r="K27" s="348">
        <f t="shared" si="2"/>
        <v>88108.721020723591</v>
      </c>
      <c r="L27" s="348">
        <f t="shared" si="2"/>
        <v>88108.721020723591</v>
      </c>
      <c r="M27" s="348">
        <f t="shared" si="2"/>
        <v>88108.721020723591</v>
      </c>
      <c r="N27" s="348">
        <f t="shared" si="2"/>
        <v>88108.721020723591</v>
      </c>
      <c r="O27" s="348">
        <f t="shared" si="2"/>
        <v>88108.721020723591</v>
      </c>
      <c r="P27" s="345">
        <f>SUM(D27:O27)</f>
        <v>1057304.6522486832</v>
      </c>
      <c r="Q27" s="346">
        <f>P27-C25</f>
        <v>0</v>
      </c>
    </row>
    <row r="28" spans="1:17">
      <c r="A28" s="638">
        <v>4</v>
      </c>
      <c r="B28" s="629" t="s">
        <v>40</v>
      </c>
      <c r="C28" s="669">
        <f>'8. Orçamento Com Des.'!I4</f>
        <v>2886990.9899589787</v>
      </c>
      <c r="D28" s="511"/>
      <c r="E28" s="704"/>
      <c r="F28" s="704">
        <v>0.25</v>
      </c>
      <c r="G28" s="704">
        <v>0.25</v>
      </c>
      <c r="H28" s="704">
        <v>0.25</v>
      </c>
      <c r="I28" s="705">
        <v>0.25</v>
      </c>
      <c r="J28" s="708"/>
      <c r="K28" s="704"/>
      <c r="L28" s="704"/>
      <c r="M28" s="704"/>
      <c r="N28" s="704"/>
      <c r="O28" s="705"/>
      <c r="P28" s="336">
        <f>SUM(D28:O28)</f>
        <v>1</v>
      </c>
      <c r="Q28" s="299"/>
    </row>
    <row r="29" spans="1:17">
      <c r="A29" s="639"/>
      <c r="B29" s="629"/>
      <c r="C29" s="670"/>
      <c r="D29" s="519"/>
      <c r="E29" s="350"/>
      <c r="F29" s="709"/>
      <c r="G29" s="709"/>
      <c r="H29" s="709"/>
      <c r="I29" s="710"/>
      <c r="J29" s="352"/>
      <c r="K29" s="350"/>
      <c r="L29" s="350"/>
      <c r="M29" s="350"/>
      <c r="N29" s="350"/>
      <c r="O29" s="351"/>
      <c r="P29" s="342"/>
      <c r="Q29" s="299"/>
    </row>
    <row r="30" spans="1:17">
      <c r="A30" s="668"/>
      <c r="B30" s="629"/>
      <c r="C30" s="670"/>
      <c r="D30" s="520"/>
      <c r="E30" s="344"/>
      <c r="F30" s="344">
        <f>F28*$C$28</f>
        <v>721747.74748974468</v>
      </c>
      <c r="G30" s="344">
        <f>G28*$C$28</f>
        <v>721747.74748974468</v>
      </c>
      <c r="H30" s="344">
        <f>H28*$C$28</f>
        <v>721747.74748974468</v>
      </c>
      <c r="I30" s="353">
        <f>I28*$C$28</f>
        <v>721747.74748974468</v>
      </c>
      <c r="J30" s="354"/>
      <c r="K30" s="344"/>
      <c r="L30" s="344"/>
      <c r="M30" s="344"/>
      <c r="N30" s="344"/>
      <c r="O30" s="353"/>
      <c r="P30" s="345">
        <f>SUM(D30:O30)</f>
        <v>2886990.9899589787</v>
      </c>
      <c r="Q30" s="346">
        <f>P30-C28</f>
        <v>0</v>
      </c>
    </row>
    <row r="31" spans="1:17">
      <c r="A31" s="638">
        <v>5</v>
      </c>
      <c r="B31" s="629" t="s">
        <v>137</v>
      </c>
      <c r="C31" s="669">
        <f>'8. Orçamento Com Des.'!I46</f>
        <v>379650.4342552321</v>
      </c>
      <c r="D31" s="511"/>
      <c r="E31" s="704"/>
      <c r="F31" s="704"/>
      <c r="G31" s="706">
        <v>0.2</v>
      </c>
      <c r="H31" s="706">
        <v>0.2</v>
      </c>
      <c r="I31" s="707">
        <v>0.2</v>
      </c>
      <c r="J31" s="703">
        <v>0.2</v>
      </c>
      <c r="K31" s="706">
        <v>0.2</v>
      </c>
      <c r="L31" s="704"/>
      <c r="M31" s="704"/>
      <c r="N31" s="704"/>
      <c r="O31" s="705"/>
      <c r="P31" s="336">
        <f>SUM(D31:O31)</f>
        <v>1</v>
      </c>
      <c r="Q31" s="299"/>
    </row>
    <row r="32" spans="1:17">
      <c r="A32" s="639"/>
      <c r="B32" s="629"/>
      <c r="C32" s="670"/>
      <c r="D32" s="519"/>
      <c r="E32" s="350"/>
      <c r="F32" s="350"/>
      <c r="G32" s="338"/>
      <c r="H32" s="338"/>
      <c r="I32" s="339"/>
      <c r="J32" s="347"/>
      <c r="K32" s="338"/>
      <c r="L32" s="350"/>
      <c r="M32" s="350"/>
      <c r="N32" s="350"/>
      <c r="O32" s="351"/>
      <c r="P32" s="342"/>
      <c r="Q32" s="299"/>
    </row>
    <row r="33" spans="1:17">
      <c r="A33" s="668"/>
      <c r="B33" s="629"/>
      <c r="C33" s="670"/>
      <c r="D33" s="520"/>
      <c r="E33" s="344"/>
      <c r="F33" s="344"/>
      <c r="G33" s="344">
        <f>G31*$C$31</f>
        <v>75930.086851046421</v>
      </c>
      <c r="H33" s="344">
        <f>H31*$C$31</f>
        <v>75930.086851046421</v>
      </c>
      <c r="I33" s="344">
        <f>I31*$C$31</f>
        <v>75930.086851046421</v>
      </c>
      <c r="J33" s="344">
        <f>J31*$C$31</f>
        <v>75930.086851046421</v>
      </c>
      <c r="K33" s="344">
        <f>K31*$C$31</f>
        <v>75930.086851046421</v>
      </c>
      <c r="L33" s="344"/>
      <c r="M33" s="344"/>
      <c r="N33" s="344"/>
      <c r="O33" s="353"/>
      <c r="P33" s="345">
        <f>SUM(D33:O33)</f>
        <v>379650.4342552321</v>
      </c>
      <c r="Q33" s="346">
        <f>P33-C31</f>
        <v>0</v>
      </c>
    </row>
    <row r="34" spans="1:17">
      <c r="A34" s="638">
        <v>6</v>
      </c>
      <c r="B34" s="629" t="s">
        <v>162</v>
      </c>
      <c r="C34" s="669">
        <f>'8. Orçamento Com Des.'!I59</f>
        <v>3003576.0151579753</v>
      </c>
      <c r="D34" s="511"/>
      <c r="E34" s="704"/>
      <c r="F34" s="704"/>
      <c r="G34" s="704"/>
      <c r="H34" s="704">
        <v>0.14285714285714285</v>
      </c>
      <c r="I34" s="704">
        <v>0.14285714285714285</v>
      </c>
      <c r="J34" s="704">
        <v>0.14285714285714285</v>
      </c>
      <c r="K34" s="704">
        <v>0.14285714285714285</v>
      </c>
      <c r="L34" s="704">
        <v>0.14285714285714285</v>
      </c>
      <c r="M34" s="704">
        <v>0.14285714285714285</v>
      </c>
      <c r="N34" s="704">
        <v>0.14285714285714285</v>
      </c>
      <c r="O34" s="705"/>
      <c r="P34" s="336">
        <f>SUM(D34:O34)</f>
        <v>0.99999999999999978</v>
      </c>
      <c r="Q34" s="299"/>
    </row>
    <row r="35" spans="1:17">
      <c r="A35" s="639"/>
      <c r="B35" s="629"/>
      <c r="C35" s="670"/>
      <c r="D35" s="519"/>
      <c r="E35" s="350"/>
      <c r="F35" s="350"/>
      <c r="G35" s="350"/>
      <c r="H35" s="338"/>
      <c r="I35" s="339"/>
      <c r="J35" s="347"/>
      <c r="K35" s="338"/>
      <c r="L35" s="338"/>
      <c r="M35" s="338"/>
      <c r="N35" s="338"/>
      <c r="O35" s="351"/>
      <c r="P35" s="342"/>
      <c r="Q35" s="299"/>
    </row>
    <row r="36" spans="1:17">
      <c r="A36" s="668"/>
      <c r="B36" s="629"/>
      <c r="C36" s="670"/>
      <c r="D36" s="520"/>
      <c r="E36" s="344"/>
      <c r="F36" s="344"/>
      <c r="G36" s="344"/>
      <c r="H36" s="344">
        <f>H34*$C$34</f>
        <v>429082.28787971073</v>
      </c>
      <c r="I36" s="344">
        <f t="shared" ref="I36:N36" si="3">I34*$C$34</f>
        <v>429082.28787971073</v>
      </c>
      <c r="J36" s="344">
        <f t="shared" si="3"/>
        <v>429082.28787971073</v>
      </c>
      <c r="K36" s="344">
        <f t="shared" si="3"/>
        <v>429082.28787971073</v>
      </c>
      <c r="L36" s="344">
        <f t="shared" si="3"/>
        <v>429082.28787971073</v>
      </c>
      <c r="M36" s="344">
        <f t="shared" si="3"/>
        <v>429082.28787971073</v>
      </c>
      <c r="N36" s="344">
        <f t="shared" si="3"/>
        <v>429082.28787971073</v>
      </c>
      <c r="O36" s="353"/>
      <c r="P36" s="345">
        <f>SUM(D36:O36)</f>
        <v>3003576.0151579748</v>
      </c>
      <c r="Q36" s="346">
        <f>P36-C34</f>
        <v>0</v>
      </c>
    </row>
    <row r="37" spans="1:17">
      <c r="A37" s="638">
        <v>7</v>
      </c>
      <c r="B37" s="629" t="s">
        <v>327</v>
      </c>
      <c r="C37" s="669">
        <f>'8. Orçamento Com Des.'!I91</f>
        <v>62966.596650694803</v>
      </c>
      <c r="D37" s="511"/>
      <c r="E37" s="704"/>
      <c r="F37" s="704"/>
      <c r="G37" s="704"/>
      <c r="H37" s="704"/>
      <c r="I37" s="705"/>
      <c r="J37" s="708"/>
      <c r="K37" s="704"/>
      <c r="L37" s="704"/>
      <c r="M37" s="704">
        <v>0.33333333333333331</v>
      </c>
      <c r="N37" s="704">
        <v>0.33333333333333331</v>
      </c>
      <c r="O37" s="705">
        <v>0.33333333333333331</v>
      </c>
      <c r="P37" s="336">
        <f>SUM(D37:O37)</f>
        <v>1</v>
      </c>
      <c r="Q37" s="299"/>
    </row>
    <row r="38" spans="1:17">
      <c r="A38" s="639"/>
      <c r="B38" s="629"/>
      <c r="C38" s="670"/>
      <c r="D38" s="519"/>
      <c r="E38" s="350"/>
      <c r="F38" s="350"/>
      <c r="G38" s="350"/>
      <c r="H38" s="350"/>
      <c r="I38" s="351"/>
      <c r="J38" s="352"/>
      <c r="K38" s="350"/>
      <c r="L38" s="350"/>
      <c r="M38" s="338"/>
      <c r="N38" s="338"/>
      <c r="O38" s="339"/>
      <c r="P38" s="342"/>
      <c r="Q38" s="299"/>
    </row>
    <row r="39" spans="1:17">
      <c r="A39" s="668"/>
      <c r="B39" s="629"/>
      <c r="C39" s="670"/>
      <c r="D39" s="520"/>
      <c r="E39" s="344"/>
      <c r="F39" s="344"/>
      <c r="G39" s="344"/>
      <c r="H39" s="344"/>
      <c r="I39" s="353"/>
      <c r="J39" s="354"/>
      <c r="K39" s="344"/>
      <c r="L39" s="344"/>
      <c r="M39" s="344">
        <f>M37*$C$37</f>
        <v>20988.8655502316</v>
      </c>
      <c r="N39" s="344">
        <f>N37*$C$37</f>
        <v>20988.8655502316</v>
      </c>
      <c r="O39" s="344">
        <f>O37*$C$37</f>
        <v>20988.8655502316</v>
      </c>
      <c r="P39" s="345">
        <f>SUM(D39:O39)</f>
        <v>62966.596650694803</v>
      </c>
      <c r="Q39" s="346">
        <f>P39-C37</f>
        <v>0</v>
      </c>
    </row>
    <row r="40" spans="1:17">
      <c r="A40" s="653">
        <v>9</v>
      </c>
      <c r="B40" s="655" t="s">
        <v>333</v>
      </c>
      <c r="C40" s="657">
        <f>'8. Orçamento Com Des.'!I96</f>
        <v>312599.1908105372</v>
      </c>
      <c r="D40" s="511">
        <v>0.06</v>
      </c>
      <c r="E40" s="704">
        <v>0.06</v>
      </c>
      <c r="F40" s="704">
        <v>0.06</v>
      </c>
      <c r="G40" s="704">
        <v>0.06</v>
      </c>
      <c r="H40" s="704">
        <v>0.06</v>
      </c>
      <c r="I40" s="705">
        <v>0.06</v>
      </c>
      <c r="J40" s="708">
        <v>0.06</v>
      </c>
      <c r="K40" s="704">
        <v>0.06</v>
      </c>
      <c r="L40" s="704">
        <v>0.06</v>
      </c>
      <c r="M40" s="704">
        <v>0.06</v>
      </c>
      <c r="N40" s="704">
        <v>0.2</v>
      </c>
      <c r="O40" s="705">
        <v>0.2</v>
      </c>
      <c r="P40" s="336">
        <f>SUM(D40:O40)</f>
        <v>1</v>
      </c>
      <c r="Q40" s="299"/>
    </row>
    <row r="41" spans="1:17">
      <c r="A41" s="654"/>
      <c r="B41" s="656"/>
      <c r="C41" s="658"/>
      <c r="D41" s="512"/>
      <c r="E41" s="338"/>
      <c r="F41" s="338"/>
      <c r="G41" s="338"/>
      <c r="H41" s="338"/>
      <c r="I41" s="339"/>
      <c r="J41" s="347"/>
      <c r="K41" s="338"/>
      <c r="L41" s="338"/>
      <c r="M41" s="338"/>
      <c r="N41" s="338"/>
      <c r="O41" s="339"/>
      <c r="P41" s="342"/>
      <c r="Q41" s="299"/>
    </row>
    <row r="42" spans="1:17">
      <c r="A42" s="671"/>
      <c r="B42" s="672"/>
      <c r="C42" s="673"/>
      <c r="D42" s="514">
        <f>D40*$C$40</f>
        <v>18755.95144863223</v>
      </c>
      <c r="E42" s="344">
        <f>E40*$C$40</f>
        <v>18755.95144863223</v>
      </c>
      <c r="F42" s="344">
        <f t="shared" ref="F42:O42" si="4">F40*$C$40</f>
        <v>18755.95144863223</v>
      </c>
      <c r="G42" s="344">
        <f t="shared" si="4"/>
        <v>18755.95144863223</v>
      </c>
      <c r="H42" s="344">
        <f t="shared" si="4"/>
        <v>18755.95144863223</v>
      </c>
      <c r="I42" s="353">
        <f t="shared" si="4"/>
        <v>18755.95144863223</v>
      </c>
      <c r="J42" s="354">
        <f t="shared" si="4"/>
        <v>18755.95144863223</v>
      </c>
      <c r="K42" s="344">
        <f t="shared" si="4"/>
        <v>18755.95144863223</v>
      </c>
      <c r="L42" s="344">
        <f t="shared" si="4"/>
        <v>18755.95144863223</v>
      </c>
      <c r="M42" s="344">
        <f t="shared" si="4"/>
        <v>18755.95144863223</v>
      </c>
      <c r="N42" s="344">
        <f t="shared" si="4"/>
        <v>62519.838162107444</v>
      </c>
      <c r="O42" s="353">
        <f t="shared" si="4"/>
        <v>62519.838162107444</v>
      </c>
      <c r="P42" s="345">
        <f>SUM(D42:O42)</f>
        <v>312599.1908105372</v>
      </c>
      <c r="Q42" s="346">
        <f>P42-C40</f>
        <v>0</v>
      </c>
    </row>
    <row r="43" spans="1:17">
      <c r="A43" s="663">
        <v>10</v>
      </c>
      <c r="B43" s="629" t="s">
        <v>349</v>
      </c>
      <c r="C43" s="664">
        <f>'8. Orçamento Com Des.'!I108</f>
        <v>1427372.1640176086</v>
      </c>
      <c r="D43" s="511">
        <v>8.3333333333333329E-2</v>
      </c>
      <c r="E43" s="704">
        <v>8.3333333333333329E-2</v>
      </c>
      <c r="F43" s="704">
        <v>8.3333333333333329E-2</v>
      </c>
      <c r="G43" s="704">
        <v>8.3333333333333329E-2</v>
      </c>
      <c r="H43" s="704">
        <v>8.3333333333333329E-2</v>
      </c>
      <c r="I43" s="704">
        <v>8.3333333333333329E-2</v>
      </c>
      <c r="J43" s="704">
        <v>8.3333333333333329E-2</v>
      </c>
      <c r="K43" s="704">
        <v>8.3333333333333329E-2</v>
      </c>
      <c r="L43" s="704">
        <v>8.3333333333333329E-2</v>
      </c>
      <c r="M43" s="704">
        <v>8.3333333333333329E-2</v>
      </c>
      <c r="N43" s="704">
        <v>8.3333333333333329E-2</v>
      </c>
      <c r="O43" s="705">
        <v>8.3333333333333329E-2</v>
      </c>
      <c r="P43" s="336">
        <f>SUM(D43:O43)</f>
        <v>1</v>
      </c>
      <c r="Q43" s="299"/>
    </row>
    <row r="44" spans="1:17">
      <c r="A44" s="663"/>
      <c r="B44" s="629"/>
      <c r="C44" s="664"/>
      <c r="D44" s="512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9"/>
      <c r="P44" s="342"/>
      <c r="Q44" s="299"/>
    </row>
    <row r="45" spans="1:17">
      <c r="A45" s="663"/>
      <c r="B45" s="629"/>
      <c r="C45" s="664"/>
      <c r="D45" s="513">
        <f>D43*$C$43</f>
        <v>118947.68033480071</v>
      </c>
      <c r="E45" s="359">
        <f t="shared" ref="E45:O45" si="5">E43*$C$43</f>
        <v>118947.68033480071</v>
      </c>
      <c r="F45" s="359">
        <f t="shared" si="5"/>
        <v>118947.68033480071</v>
      </c>
      <c r="G45" s="359">
        <f t="shared" si="5"/>
        <v>118947.68033480071</v>
      </c>
      <c r="H45" s="359">
        <f t="shared" si="5"/>
        <v>118947.68033480071</v>
      </c>
      <c r="I45" s="359">
        <f t="shared" si="5"/>
        <v>118947.68033480071</v>
      </c>
      <c r="J45" s="359">
        <f t="shared" si="5"/>
        <v>118947.68033480071</v>
      </c>
      <c r="K45" s="359">
        <f t="shared" si="5"/>
        <v>118947.68033480071</v>
      </c>
      <c r="L45" s="359">
        <f t="shared" si="5"/>
        <v>118947.68033480071</v>
      </c>
      <c r="M45" s="359">
        <f t="shared" si="5"/>
        <v>118947.68033480071</v>
      </c>
      <c r="N45" s="359">
        <f t="shared" si="5"/>
        <v>118947.68033480071</v>
      </c>
      <c r="O45" s="360">
        <f t="shared" si="5"/>
        <v>118947.68033480071</v>
      </c>
      <c r="P45" s="345">
        <f>SUM(D45:O45)</f>
        <v>1427372.1640176084</v>
      </c>
      <c r="Q45" s="346">
        <f>P45-C43</f>
        <v>0</v>
      </c>
    </row>
    <row r="46" spans="1:17">
      <c r="A46" s="663">
        <v>11</v>
      </c>
      <c r="B46" s="629" t="s">
        <v>1070</v>
      </c>
      <c r="C46" s="664">
        <f>'4. Orçamento'!I117</f>
        <v>363279.57999999996</v>
      </c>
      <c r="D46" s="511">
        <v>0.25</v>
      </c>
      <c r="E46" s="704">
        <v>0.25</v>
      </c>
      <c r="F46" s="704"/>
      <c r="G46" s="704"/>
      <c r="H46" s="704"/>
      <c r="I46" s="705"/>
      <c r="J46" s="708"/>
      <c r="K46" s="704"/>
      <c r="L46" s="704"/>
      <c r="M46" s="704"/>
      <c r="N46" s="704">
        <v>0.25</v>
      </c>
      <c r="O46" s="705">
        <v>0.25</v>
      </c>
      <c r="P46" s="336">
        <f>SUM(D46:O46)</f>
        <v>1</v>
      </c>
      <c r="Q46" s="299"/>
    </row>
    <row r="47" spans="1:17">
      <c r="A47" s="663"/>
      <c r="B47" s="629"/>
      <c r="C47" s="664"/>
      <c r="D47" s="512"/>
      <c r="E47" s="338"/>
      <c r="F47" s="350"/>
      <c r="G47" s="350"/>
      <c r="H47" s="350"/>
      <c r="I47" s="351"/>
      <c r="J47" s="352"/>
      <c r="K47" s="350"/>
      <c r="L47" s="350"/>
      <c r="M47" s="350"/>
      <c r="N47" s="338"/>
      <c r="O47" s="339"/>
      <c r="P47" s="342"/>
      <c r="Q47" s="299"/>
    </row>
    <row r="48" spans="1:17">
      <c r="A48" s="663"/>
      <c r="B48" s="629"/>
      <c r="C48" s="664"/>
      <c r="D48" s="514">
        <f>D46*$C$46</f>
        <v>90819.89499999999</v>
      </c>
      <c r="E48" s="348">
        <f>E46*$C$46</f>
        <v>90819.89499999999</v>
      </c>
      <c r="F48" s="344"/>
      <c r="G48" s="344"/>
      <c r="H48" s="344"/>
      <c r="I48" s="353"/>
      <c r="J48" s="354"/>
      <c r="K48" s="344"/>
      <c r="L48" s="344"/>
      <c r="M48" s="344"/>
      <c r="N48" s="348">
        <f>N46*$C$46</f>
        <v>90819.89499999999</v>
      </c>
      <c r="O48" s="348">
        <f>O46*$C$46</f>
        <v>90819.89499999999</v>
      </c>
      <c r="P48" s="345">
        <f>SUM(D48:O48)</f>
        <v>363279.57999999996</v>
      </c>
      <c r="Q48" s="346">
        <f>P48-C46</f>
        <v>0</v>
      </c>
    </row>
    <row r="49" spans="1:17">
      <c r="A49" s="663">
        <v>12</v>
      </c>
      <c r="B49" s="629" t="s">
        <v>1071</v>
      </c>
      <c r="C49" s="664">
        <f>'4. Orçamento'!I126</f>
        <v>388101.89</v>
      </c>
      <c r="D49" s="511">
        <v>0.25</v>
      </c>
      <c r="E49" s="704">
        <v>0.25</v>
      </c>
      <c r="F49" s="704"/>
      <c r="G49" s="704"/>
      <c r="H49" s="704"/>
      <c r="I49" s="705"/>
      <c r="J49" s="708"/>
      <c r="K49" s="704"/>
      <c r="L49" s="704"/>
      <c r="M49" s="704"/>
      <c r="N49" s="704">
        <v>0.25</v>
      </c>
      <c r="O49" s="705">
        <v>0.25</v>
      </c>
      <c r="P49" s="336">
        <f>SUM(D49:O49)</f>
        <v>1</v>
      </c>
      <c r="Q49" s="346"/>
    </row>
    <row r="50" spans="1:17">
      <c r="A50" s="663"/>
      <c r="B50" s="629"/>
      <c r="C50" s="664"/>
      <c r="D50" s="512"/>
      <c r="E50" s="338"/>
      <c r="F50" s="350"/>
      <c r="G50" s="350"/>
      <c r="H50" s="350"/>
      <c r="I50" s="351"/>
      <c r="J50" s="352"/>
      <c r="K50" s="350"/>
      <c r="L50" s="350"/>
      <c r="M50" s="350"/>
      <c r="N50" s="338"/>
      <c r="O50" s="339"/>
      <c r="P50" s="342"/>
      <c r="Q50" s="346"/>
    </row>
    <row r="51" spans="1:17" ht="15.75" thickBot="1">
      <c r="A51" s="653"/>
      <c r="B51" s="655"/>
      <c r="C51" s="657"/>
      <c r="D51" s="514">
        <f>D49*$C$49</f>
        <v>97025.472500000003</v>
      </c>
      <c r="E51" s="348">
        <f>E49*$C$49</f>
        <v>97025.472500000003</v>
      </c>
      <c r="F51" s="344"/>
      <c r="G51" s="344"/>
      <c r="H51" s="344"/>
      <c r="I51" s="353"/>
      <c r="J51" s="354"/>
      <c r="K51" s="344"/>
      <c r="L51" s="344"/>
      <c r="M51" s="344"/>
      <c r="N51" s="348">
        <f>N49*$C$49</f>
        <v>97025.472500000003</v>
      </c>
      <c r="O51" s="348">
        <f>O49*$C$49</f>
        <v>97025.472500000003</v>
      </c>
      <c r="P51" s="345">
        <f>SUM(D51:O51)</f>
        <v>388101.89</v>
      </c>
      <c r="Q51" s="346">
        <f>P51-C49</f>
        <v>0</v>
      </c>
    </row>
    <row r="52" spans="1:17">
      <c r="A52" s="646" t="s">
        <v>1072</v>
      </c>
      <c r="B52" s="647"/>
      <c r="C52" s="665">
        <f>C13+C16+C25+C28+C31+C34+C37+C40+C43+C46+C49</f>
        <v>10465308.699821407</v>
      </c>
      <c r="D52" s="521">
        <f>D53/$C$52</f>
        <v>5.367938500158094E-2</v>
      </c>
      <c r="E52" s="356">
        <f t="shared" ref="E52:O52" si="6">E53/$C$52</f>
        <v>5.3193124337749503E-2</v>
      </c>
      <c r="F52" s="356">
        <f t="shared" si="6"/>
        <v>9.4931566044962779E-2</v>
      </c>
      <c r="G52" s="356">
        <f t="shared" si="6"/>
        <v>0.10218697427313497</v>
      </c>
      <c r="H52" s="356">
        <f t="shared" si="6"/>
        <v>0.14318741680064812</v>
      </c>
      <c r="I52" s="356">
        <f t="shared" si="6"/>
        <v>0.14318741680064812</v>
      </c>
      <c r="J52" s="356">
        <f t="shared" si="6"/>
        <v>6.9990332380333017E-2</v>
      </c>
      <c r="K52" s="356">
        <f t="shared" si="6"/>
        <v>6.9990332380333017E-2</v>
      </c>
      <c r="L52" s="356">
        <f t="shared" si="6"/>
        <v>6.2734924152160809E-2</v>
      </c>
      <c r="M52" s="356">
        <f t="shared" si="6"/>
        <v>6.4740489984212168E-2</v>
      </c>
      <c r="N52" s="356">
        <f t="shared" si="6"/>
        <v>9.1589240185874846E-2</v>
      </c>
      <c r="O52" s="362">
        <f t="shared" si="6"/>
        <v>5.058879765836171E-2</v>
      </c>
      <c r="P52" s="336">
        <f>SUM(D52:O52)</f>
        <v>1</v>
      </c>
      <c r="Q52" s="299"/>
    </row>
    <row r="53" spans="1:17" ht="15.75" thickBot="1">
      <c r="A53" s="648"/>
      <c r="B53" s="649"/>
      <c r="C53" s="666"/>
      <c r="D53" s="524">
        <f>D15+D18+D27+D30+D33+D36+D39+D42+D45+D48+D51</f>
        <v>561771.33485810773</v>
      </c>
      <c r="E53" s="524">
        <f t="shared" ref="E53:O53" si="7">E15+E18+E27+E30+E33+E36+E39+E42+E45+E48+E51</f>
        <v>556682.46690253168</v>
      </c>
      <c r="F53" s="524">
        <f t="shared" si="7"/>
        <v>993488.14401801943</v>
      </c>
      <c r="G53" s="524">
        <f t="shared" si="7"/>
        <v>1069418.2308690657</v>
      </c>
      <c r="H53" s="524">
        <f t="shared" si="7"/>
        <v>1498500.5187487765</v>
      </c>
      <c r="I53" s="524">
        <f t="shared" si="7"/>
        <v>1498500.5187487765</v>
      </c>
      <c r="J53" s="524">
        <f t="shared" si="7"/>
        <v>732470.43436329102</v>
      </c>
      <c r="K53" s="524">
        <f t="shared" si="7"/>
        <v>732470.43436329102</v>
      </c>
      <c r="L53" s="524">
        <f t="shared" si="7"/>
        <v>656540.3475122446</v>
      </c>
      <c r="M53" s="524">
        <f t="shared" si="7"/>
        <v>677529.21306247625</v>
      </c>
      <c r="N53" s="524">
        <f t="shared" si="7"/>
        <v>958509.67212726839</v>
      </c>
      <c r="O53" s="524">
        <f t="shared" si="7"/>
        <v>529427.38424755761</v>
      </c>
      <c r="P53" s="345">
        <f>SUM(D53:O53)</f>
        <v>10465308.699821407</v>
      </c>
      <c r="Q53" s="299"/>
    </row>
    <row r="54" spans="1:17">
      <c r="A54" s="646" t="s">
        <v>1073</v>
      </c>
      <c r="B54" s="647"/>
      <c r="C54" s="666"/>
      <c r="D54" s="522">
        <f>D55/$C$52</f>
        <v>5.367938500158094E-2</v>
      </c>
      <c r="E54" s="361">
        <f t="shared" ref="E54:O54" si="8">E55/$C$52</f>
        <v>0.10687250933933046</v>
      </c>
      <c r="F54" s="361">
        <f t="shared" si="8"/>
        <v>0.20180407538429324</v>
      </c>
      <c r="G54" s="361">
        <f t="shared" si="8"/>
        <v>0.30399104965742818</v>
      </c>
      <c r="H54" s="361">
        <f t="shared" si="8"/>
        <v>0.44717846645807635</v>
      </c>
      <c r="I54" s="361">
        <f t="shared" si="8"/>
        <v>0.59036588325872452</v>
      </c>
      <c r="J54" s="361">
        <f t="shared" si="8"/>
        <v>0.66035621563905744</v>
      </c>
      <c r="K54" s="361">
        <f t="shared" si="8"/>
        <v>0.73034654801939047</v>
      </c>
      <c r="L54" s="361">
        <f t="shared" si="8"/>
        <v>0.79308147217155123</v>
      </c>
      <c r="M54" s="361">
        <f t="shared" si="8"/>
        <v>0.85782196215576334</v>
      </c>
      <c r="N54" s="361">
        <f t="shared" si="8"/>
        <v>0.94941120234163823</v>
      </c>
      <c r="O54" s="364">
        <f t="shared" si="8"/>
        <v>1</v>
      </c>
      <c r="P54" s="298"/>
      <c r="Q54" s="299"/>
    </row>
    <row r="55" spans="1:17" ht="15.75" thickBot="1">
      <c r="A55" s="648"/>
      <c r="B55" s="649"/>
      <c r="C55" s="667"/>
      <c r="D55" s="523">
        <f>D53</f>
        <v>561771.33485810773</v>
      </c>
      <c r="E55" s="358">
        <f>E53+D55</f>
        <v>1118453.8017606395</v>
      </c>
      <c r="F55" s="358">
        <f t="shared" ref="F55:O55" si="9">F53+E55</f>
        <v>2111941.9457786591</v>
      </c>
      <c r="G55" s="358">
        <f t="shared" si="9"/>
        <v>3181360.1766477246</v>
      </c>
      <c r="H55" s="358">
        <f t="shared" si="9"/>
        <v>4679860.6953965016</v>
      </c>
      <c r="I55" s="358">
        <f t="shared" si="9"/>
        <v>6178361.2141452786</v>
      </c>
      <c r="J55" s="358">
        <f t="shared" si="9"/>
        <v>6910831.6485085692</v>
      </c>
      <c r="K55" s="358">
        <f t="shared" si="9"/>
        <v>7643302.0828718599</v>
      </c>
      <c r="L55" s="358">
        <f t="shared" si="9"/>
        <v>8299842.4303841041</v>
      </c>
      <c r="M55" s="358">
        <f t="shared" si="9"/>
        <v>8977371.6434465796</v>
      </c>
      <c r="N55" s="358">
        <f t="shared" si="9"/>
        <v>9935881.3155738488</v>
      </c>
      <c r="O55" s="365">
        <f t="shared" si="9"/>
        <v>10465308.699821407</v>
      </c>
      <c r="P55" s="298"/>
      <c r="Q55" s="299"/>
    </row>
  </sheetData>
  <mergeCells count="49">
    <mergeCell ref="A1:O2"/>
    <mergeCell ref="A11:A12"/>
    <mergeCell ref="B11:B12"/>
    <mergeCell ref="C11:C12"/>
    <mergeCell ref="D11:I11"/>
    <mergeCell ref="J11:O11"/>
    <mergeCell ref="P11:P12"/>
    <mergeCell ref="A13:A15"/>
    <mergeCell ref="B13:B15"/>
    <mergeCell ref="C13:C15"/>
    <mergeCell ref="A16:A18"/>
    <mergeCell ref="B16:B18"/>
    <mergeCell ref="C16:C18"/>
    <mergeCell ref="A19:A21"/>
    <mergeCell ref="B19:B21"/>
    <mergeCell ref="C19:C21"/>
    <mergeCell ref="A22:A24"/>
    <mergeCell ref="B22:B24"/>
    <mergeCell ref="C22:C24"/>
    <mergeCell ref="A25:A27"/>
    <mergeCell ref="B25:B27"/>
    <mergeCell ref="C25:C27"/>
    <mergeCell ref="A28:A30"/>
    <mergeCell ref="B28:B30"/>
    <mergeCell ref="C28:C30"/>
    <mergeCell ref="A31:A33"/>
    <mergeCell ref="B31:B33"/>
    <mergeCell ref="C31:C33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A43:A45"/>
    <mergeCell ref="B43:B45"/>
    <mergeCell ref="C43:C45"/>
    <mergeCell ref="A52:B53"/>
    <mergeCell ref="C52:C55"/>
    <mergeCell ref="A54:B55"/>
    <mergeCell ref="A46:A48"/>
    <mergeCell ref="B46:B48"/>
    <mergeCell ref="C46:C48"/>
    <mergeCell ref="A49:A51"/>
    <mergeCell ref="B49:B51"/>
    <mergeCell ref="C49:C51"/>
  </mergeCells>
  <pageMargins left="0.511811024" right="0.511811024" top="0.78740157499999996" bottom="0.78740157499999996" header="0.31496062000000002" footer="0.31496062000000002"/>
  <pageSetup paperSize="9" scale="3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AA09E-FE90-431D-8B5E-ADC005C7F38B}">
  <dimension ref="A1:K538"/>
  <sheetViews>
    <sheetView workbookViewId="0">
      <selection activeCell="B2" sqref="B2:J2"/>
    </sheetView>
  </sheetViews>
  <sheetFormatPr defaultRowHeight="15"/>
  <cols>
    <col min="1" max="1" width="8.5703125" customWidth="1"/>
    <col min="2" max="2" width="76.5703125" customWidth="1"/>
    <col min="3" max="11" width="11.5703125" customWidth="1"/>
  </cols>
  <sheetData>
    <row r="1" spans="1:11">
      <c r="A1" s="418" t="s">
        <v>395</v>
      </c>
      <c r="B1" s="680" t="s">
        <v>397</v>
      </c>
      <c r="C1" s="680"/>
      <c r="D1" s="680"/>
      <c r="E1" s="680"/>
      <c r="F1" s="680"/>
      <c r="G1" s="680"/>
      <c r="H1" s="680"/>
      <c r="I1" s="680"/>
      <c r="J1" s="680"/>
      <c r="K1" s="418" t="s">
        <v>396</v>
      </c>
    </row>
    <row r="2" spans="1:11">
      <c r="B2" s="681" t="s">
        <v>1078</v>
      </c>
      <c r="C2" s="681"/>
      <c r="D2" s="681"/>
      <c r="E2" s="681"/>
      <c r="F2" s="681"/>
      <c r="G2" s="681"/>
      <c r="H2" s="681"/>
      <c r="I2" s="681"/>
      <c r="J2" s="681"/>
    </row>
    <row r="3" spans="1:11" ht="33.75">
      <c r="A3" s="420" t="s">
        <v>464</v>
      </c>
      <c r="B3" s="420" t="s">
        <v>1079</v>
      </c>
      <c r="C3" s="420" t="s">
        <v>1080</v>
      </c>
      <c r="D3" s="420" t="s">
        <v>1081</v>
      </c>
      <c r="E3" s="420" t="s">
        <v>1082</v>
      </c>
      <c r="F3" s="420" t="s">
        <v>1083</v>
      </c>
      <c r="G3" s="420" t="s">
        <v>1084</v>
      </c>
      <c r="H3" s="420" t="s">
        <v>1085</v>
      </c>
      <c r="I3" s="420" t="s">
        <v>1086</v>
      </c>
      <c r="J3" s="420" t="s">
        <v>1087</v>
      </c>
      <c r="K3" s="420" t="s">
        <v>1088</v>
      </c>
    </row>
    <row r="4" spans="1:11" ht="25.5">
      <c r="A4" s="544" t="s">
        <v>1089</v>
      </c>
      <c r="B4" s="542" t="s">
        <v>1090</v>
      </c>
      <c r="C4" s="546">
        <v>71096.700200000007</v>
      </c>
      <c r="D4" s="546">
        <v>9.4795999999999996</v>
      </c>
      <c r="E4" s="546">
        <v>2.1932999999999998</v>
      </c>
      <c r="F4" s="546">
        <v>0</v>
      </c>
      <c r="G4" s="546">
        <v>7.1097000000000001</v>
      </c>
      <c r="H4" s="546">
        <v>0</v>
      </c>
      <c r="I4" s="546">
        <v>0</v>
      </c>
      <c r="J4" s="546">
        <v>18.782599999999999</v>
      </c>
      <c r="K4" s="546">
        <v>11.6729</v>
      </c>
    </row>
    <row r="5" spans="1:11" ht="25.5">
      <c r="A5" s="544" t="s">
        <v>1091</v>
      </c>
      <c r="B5" s="542" t="s">
        <v>1092</v>
      </c>
      <c r="C5" s="546">
        <v>94712.225099999996</v>
      </c>
      <c r="D5" s="546">
        <v>12.628299999999999</v>
      </c>
      <c r="E5" s="546">
        <v>2.9218999999999999</v>
      </c>
      <c r="F5" s="546">
        <v>0</v>
      </c>
      <c r="G5" s="546">
        <v>9.4711999999999996</v>
      </c>
      <c r="H5" s="546">
        <v>0</v>
      </c>
      <c r="I5" s="546">
        <v>0</v>
      </c>
      <c r="J5" s="546">
        <v>25.0214</v>
      </c>
      <c r="K5" s="546">
        <v>15.5502</v>
      </c>
    </row>
    <row r="6" spans="1:11" ht="25.5">
      <c r="A6" s="544" t="s">
        <v>1093</v>
      </c>
      <c r="B6" s="542" t="s">
        <v>1094</v>
      </c>
      <c r="C6" s="546">
        <v>99102.140899999999</v>
      </c>
      <c r="D6" s="546">
        <v>13.2136</v>
      </c>
      <c r="E6" s="546">
        <v>3.0573000000000001</v>
      </c>
      <c r="F6" s="546">
        <v>0</v>
      </c>
      <c r="G6" s="546">
        <v>9.9101999999999997</v>
      </c>
      <c r="H6" s="546">
        <v>0</v>
      </c>
      <c r="I6" s="546">
        <v>0</v>
      </c>
      <c r="J6" s="546">
        <v>26.181100000000001</v>
      </c>
      <c r="K6" s="546">
        <v>16.270900000000001</v>
      </c>
    </row>
    <row r="7" spans="1:11" ht="25.5">
      <c r="A7" s="544" t="s">
        <v>1095</v>
      </c>
      <c r="B7" s="542" t="s">
        <v>1096</v>
      </c>
      <c r="C7" s="546">
        <v>125093.23299999999</v>
      </c>
      <c r="D7" s="546">
        <v>16.679099999999998</v>
      </c>
      <c r="E7" s="546">
        <v>3.8591000000000002</v>
      </c>
      <c r="F7" s="546">
        <v>0</v>
      </c>
      <c r="G7" s="546">
        <v>12.5093</v>
      </c>
      <c r="H7" s="546">
        <v>0</v>
      </c>
      <c r="I7" s="546">
        <v>0</v>
      </c>
      <c r="J7" s="546">
        <v>33.047499999999999</v>
      </c>
      <c r="K7" s="546">
        <v>20.5382</v>
      </c>
    </row>
    <row r="8" spans="1:11" ht="25.5">
      <c r="A8" s="544" t="s">
        <v>1097</v>
      </c>
      <c r="B8" s="542" t="s">
        <v>1098</v>
      </c>
      <c r="C8" s="546">
        <v>147408.82180000001</v>
      </c>
      <c r="D8" s="546">
        <v>19.654499999999999</v>
      </c>
      <c r="E8" s="546">
        <v>4.5476000000000001</v>
      </c>
      <c r="F8" s="546">
        <v>0</v>
      </c>
      <c r="G8" s="546">
        <v>14.7409</v>
      </c>
      <c r="H8" s="546">
        <v>0</v>
      </c>
      <c r="I8" s="546">
        <v>0</v>
      </c>
      <c r="J8" s="546">
        <v>38.942999999999998</v>
      </c>
      <c r="K8" s="546">
        <v>24.202100000000002</v>
      </c>
    </row>
    <row r="9" spans="1:11">
      <c r="A9" s="544" t="s">
        <v>1099</v>
      </c>
      <c r="B9" s="542" t="s">
        <v>1100</v>
      </c>
      <c r="C9" s="546">
        <v>4731.3867</v>
      </c>
      <c r="D9" s="546">
        <v>0.80430000000000001</v>
      </c>
      <c r="E9" s="546">
        <v>0.17519999999999999</v>
      </c>
      <c r="F9" s="546">
        <v>0</v>
      </c>
      <c r="G9" s="546">
        <v>0.47310000000000002</v>
      </c>
      <c r="H9" s="546">
        <v>0</v>
      </c>
      <c r="I9" s="546">
        <v>0</v>
      </c>
      <c r="J9" s="546">
        <v>1.4525999999999999</v>
      </c>
      <c r="K9" s="546">
        <v>0.97950000000000004</v>
      </c>
    </row>
    <row r="10" spans="1:11">
      <c r="A10" s="544" t="s">
        <v>1101</v>
      </c>
      <c r="B10" s="542" t="s">
        <v>1102</v>
      </c>
      <c r="C10" s="546">
        <v>161298.7261</v>
      </c>
      <c r="D10" s="546">
        <v>12.9039</v>
      </c>
      <c r="E10" s="546">
        <v>2.9855999999999998</v>
      </c>
      <c r="F10" s="546">
        <v>0</v>
      </c>
      <c r="G10" s="546">
        <v>11.290900000000001</v>
      </c>
      <c r="H10" s="546">
        <v>8.5874000000000006</v>
      </c>
      <c r="I10" s="546">
        <v>0</v>
      </c>
      <c r="J10" s="546">
        <v>35.767800000000001</v>
      </c>
      <c r="K10" s="546">
        <v>15.8895</v>
      </c>
    </row>
    <row r="11" spans="1:11">
      <c r="A11" s="544" t="s">
        <v>1103</v>
      </c>
      <c r="B11" s="542" t="s">
        <v>1104</v>
      </c>
      <c r="C11" s="546">
        <v>1558.0427999999999</v>
      </c>
      <c r="D11" s="546">
        <v>1.4021999999999999</v>
      </c>
      <c r="E11" s="546">
        <v>9.6100000000000005E-2</v>
      </c>
      <c r="F11" s="546">
        <v>0</v>
      </c>
      <c r="G11" s="546">
        <v>0.77900000000000003</v>
      </c>
      <c r="H11" s="546">
        <v>0</v>
      </c>
      <c r="I11" s="546">
        <v>0</v>
      </c>
      <c r="J11" s="546">
        <v>2.2772999999999999</v>
      </c>
      <c r="K11" s="546">
        <v>1.4983</v>
      </c>
    </row>
    <row r="12" spans="1:11">
      <c r="A12" s="544" t="s">
        <v>1105</v>
      </c>
      <c r="B12" s="542" t="s">
        <v>1106</v>
      </c>
      <c r="C12" s="546">
        <v>639303.14060000004</v>
      </c>
      <c r="D12" s="546">
        <v>8.3242999999999991</v>
      </c>
      <c r="E12" s="546">
        <v>3.7094</v>
      </c>
      <c r="F12" s="546">
        <v>0</v>
      </c>
      <c r="G12" s="546">
        <v>18.4984</v>
      </c>
      <c r="H12" s="546">
        <v>280.66090000000003</v>
      </c>
      <c r="I12" s="546">
        <v>124.7264</v>
      </c>
      <c r="J12" s="546">
        <v>435.9194</v>
      </c>
      <c r="K12" s="546">
        <v>136.76009999999999</v>
      </c>
    </row>
    <row r="13" spans="1:11">
      <c r="A13" s="544" t="s">
        <v>1018</v>
      </c>
      <c r="B13" s="542" t="s">
        <v>1019</v>
      </c>
      <c r="C13" s="546">
        <v>4362.4874</v>
      </c>
      <c r="D13" s="546">
        <v>0.65439999999999998</v>
      </c>
      <c r="E13" s="546">
        <v>8.9700000000000002E-2</v>
      </c>
      <c r="F13" s="546">
        <v>0</v>
      </c>
      <c r="G13" s="546">
        <v>0.36349999999999999</v>
      </c>
      <c r="H13" s="546">
        <v>0</v>
      </c>
      <c r="I13" s="546">
        <v>0</v>
      </c>
      <c r="J13" s="546">
        <v>1.1075999999999999</v>
      </c>
      <c r="K13" s="546">
        <v>0.74409999999999998</v>
      </c>
    </row>
    <row r="14" spans="1:11">
      <c r="A14" s="544" t="s">
        <v>1107</v>
      </c>
      <c r="B14" s="542" t="s">
        <v>1108</v>
      </c>
      <c r="C14" s="546">
        <v>1697.2733000000001</v>
      </c>
      <c r="D14" s="546">
        <v>0.30549999999999999</v>
      </c>
      <c r="E14" s="546">
        <v>6.2799999999999995E-2</v>
      </c>
      <c r="F14" s="546">
        <v>0</v>
      </c>
      <c r="G14" s="546">
        <v>0.16969999999999999</v>
      </c>
      <c r="H14" s="546">
        <v>0</v>
      </c>
      <c r="I14" s="546">
        <v>0</v>
      </c>
      <c r="J14" s="546">
        <v>0.53800000000000003</v>
      </c>
      <c r="K14" s="546">
        <v>0.36830000000000002</v>
      </c>
    </row>
    <row r="15" spans="1:11" ht="25.5">
      <c r="A15" s="544" t="s">
        <v>1109</v>
      </c>
      <c r="B15" s="542" t="s">
        <v>1110</v>
      </c>
      <c r="C15" s="546">
        <v>2261753.2231999999</v>
      </c>
      <c r="D15" s="546">
        <v>180.94030000000001</v>
      </c>
      <c r="E15" s="546">
        <v>41.865099999999998</v>
      </c>
      <c r="F15" s="546">
        <v>0</v>
      </c>
      <c r="G15" s="546">
        <v>113.0877</v>
      </c>
      <c r="H15" s="546">
        <v>0</v>
      </c>
      <c r="I15" s="546">
        <v>30.821200000000001</v>
      </c>
      <c r="J15" s="546">
        <v>366.71429999999998</v>
      </c>
      <c r="K15" s="546">
        <v>253.6266</v>
      </c>
    </row>
    <row r="16" spans="1:11">
      <c r="A16" s="544" t="s">
        <v>1111</v>
      </c>
      <c r="B16" s="542" t="s">
        <v>1112</v>
      </c>
      <c r="C16" s="546">
        <v>67946.846900000004</v>
      </c>
      <c r="D16" s="546">
        <v>5.4356999999999998</v>
      </c>
      <c r="E16" s="546">
        <v>1.2577</v>
      </c>
      <c r="F16" s="546">
        <v>0</v>
      </c>
      <c r="G16" s="546">
        <v>4.7563000000000004</v>
      </c>
      <c r="H16" s="546">
        <v>0</v>
      </c>
      <c r="I16" s="546">
        <v>22.780100000000001</v>
      </c>
      <c r="J16" s="546">
        <v>34.229799999999997</v>
      </c>
      <c r="K16" s="546">
        <v>29.473500000000001</v>
      </c>
    </row>
    <row r="17" spans="1:11" ht="25.5">
      <c r="A17" s="544" t="s">
        <v>1113</v>
      </c>
      <c r="B17" s="542" t="s">
        <v>1114</v>
      </c>
      <c r="C17" s="546">
        <v>9939817.3648000006</v>
      </c>
      <c r="D17" s="546">
        <v>579.82270000000005</v>
      </c>
      <c r="E17" s="546">
        <v>178.87530000000001</v>
      </c>
      <c r="F17" s="546">
        <v>0</v>
      </c>
      <c r="G17" s="546">
        <v>745.48630000000003</v>
      </c>
      <c r="H17" s="546">
        <v>99.851799999999997</v>
      </c>
      <c r="I17" s="546">
        <v>38.685499999999998</v>
      </c>
      <c r="J17" s="546">
        <v>1642.7216000000001</v>
      </c>
      <c r="K17" s="546">
        <v>797.38350000000003</v>
      </c>
    </row>
    <row r="18" spans="1:11">
      <c r="A18" s="544" t="s">
        <v>1115</v>
      </c>
      <c r="B18" s="542" t="s">
        <v>1116</v>
      </c>
      <c r="C18" s="546">
        <v>712751.8541</v>
      </c>
      <c r="D18" s="546">
        <v>49.892600000000002</v>
      </c>
      <c r="E18" s="546">
        <v>13.193</v>
      </c>
      <c r="F18" s="546">
        <v>0</v>
      </c>
      <c r="G18" s="546">
        <v>49.892600000000002</v>
      </c>
      <c r="H18" s="546">
        <v>45.858199999999997</v>
      </c>
      <c r="I18" s="546">
        <v>29.4316</v>
      </c>
      <c r="J18" s="546">
        <v>188.268</v>
      </c>
      <c r="K18" s="546">
        <v>92.517200000000003</v>
      </c>
    </row>
    <row r="19" spans="1:11">
      <c r="A19" s="544" t="s">
        <v>1117</v>
      </c>
      <c r="B19" s="542" t="s">
        <v>1118</v>
      </c>
      <c r="C19" s="546">
        <v>5285952.8234999999</v>
      </c>
      <c r="D19" s="546">
        <v>308.34719999999999</v>
      </c>
      <c r="E19" s="546">
        <v>95.125100000000003</v>
      </c>
      <c r="F19" s="546">
        <v>0</v>
      </c>
      <c r="G19" s="546">
        <v>440.49610000000001</v>
      </c>
      <c r="H19" s="546">
        <v>501.57380000000001</v>
      </c>
      <c r="I19" s="546">
        <v>38.685499999999998</v>
      </c>
      <c r="J19" s="546">
        <v>1384.2276999999999</v>
      </c>
      <c r="K19" s="546">
        <v>442.15780000000001</v>
      </c>
    </row>
    <row r="20" spans="1:11">
      <c r="A20" s="544" t="s">
        <v>1119</v>
      </c>
      <c r="B20" s="542" t="s">
        <v>1120</v>
      </c>
      <c r="C20" s="546">
        <v>334920.40590000001</v>
      </c>
      <c r="D20" s="546">
        <v>16.745999999999999</v>
      </c>
      <c r="E20" s="546">
        <v>5.9042000000000003</v>
      </c>
      <c r="F20" s="546">
        <v>0</v>
      </c>
      <c r="G20" s="546">
        <v>11.961399999999999</v>
      </c>
      <c r="H20" s="546">
        <v>382.24329999999998</v>
      </c>
      <c r="I20" s="546">
        <v>0</v>
      </c>
      <c r="J20" s="546">
        <v>416.85489999999999</v>
      </c>
      <c r="K20" s="546">
        <v>22.650200000000002</v>
      </c>
    </row>
    <row r="21" spans="1:11">
      <c r="A21" s="544" t="s">
        <v>1121</v>
      </c>
      <c r="B21" s="542" t="s">
        <v>1122</v>
      </c>
      <c r="C21" s="546">
        <v>777768.32339999999</v>
      </c>
      <c r="D21" s="546">
        <v>34.999600000000001</v>
      </c>
      <c r="E21" s="546">
        <v>13.1968</v>
      </c>
      <c r="F21" s="546">
        <v>0</v>
      </c>
      <c r="G21" s="546">
        <v>27.221900000000002</v>
      </c>
      <c r="H21" s="546">
        <v>0</v>
      </c>
      <c r="I21" s="546">
        <v>22.780100000000001</v>
      </c>
      <c r="J21" s="546">
        <v>98.198400000000007</v>
      </c>
      <c r="K21" s="546">
        <v>70.976500000000001</v>
      </c>
    </row>
    <row r="22" spans="1:11">
      <c r="A22" s="544" t="s">
        <v>1123</v>
      </c>
      <c r="B22" s="542" t="s">
        <v>1124</v>
      </c>
      <c r="C22" s="546">
        <v>4004343.3838</v>
      </c>
      <c r="D22" s="546">
        <v>140.15199999999999</v>
      </c>
      <c r="E22" s="546">
        <v>67.943700000000007</v>
      </c>
      <c r="F22" s="546">
        <v>0</v>
      </c>
      <c r="G22" s="546">
        <v>200.21719999999999</v>
      </c>
      <c r="H22" s="546">
        <v>74.409300000000002</v>
      </c>
      <c r="I22" s="546">
        <v>38.685499999999998</v>
      </c>
      <c r="J22" s="546">
        <v>521.40769999999998</v>
      </c>
      <c r="K22" s="546">
        <v>246.78120000000001</v>
      </c>
    </row>
    <row r="23" spans="1:11">
      <c r="A23" s="544" t="s">
        <v>519</v>
      </c>
      <c r="B23" s="542" t="s">
        <v>520</v>
      </c>
      <c r="C23" s="546">
        <v>8358.3970000000008</v>
      </c>
      <c r="D23" s="546">
        <v>0.66869999999999996</v>
      </c>
      <c r="E23" s="546">
        <v>0.1547</v>
      </c>
      <c r="F23" s="546">
        <v>0</v>
      </c>
      <c r="G23" s="546">
        <v>0.58509999999999995</v>
      </c>
      <c r="H23" s="546">
        <v>0</v>
      </c>
      <c r="I23" s="546">
        <v>22.780100000000001</v>
      </c>
      <c r="J23" s="546">
        <v>24.188600000000001</v>
      </c>
      <c r="K23" s="546">
        <v>23.6035</v>
      </c>
    </row>
    <row r="24" spans="1:11" ht="25.5">
      <c r="A24" s="544" t="s">
        <v>1125</v>
      </c>
      <c r="B24" s="542" t="s">
        <v>1126</v>
      </c>
      <c r="C24" s="546">
        <v>105267.3732</v>
      </c>
      <c r="D24" s="546">
        <v>6.0152999999999999</v>
      </c>
      <c r="E24" s="546">
        <v>1.8556999999999999</v>
      </c>
      <c r="F24" s="546">
        <v>0</v>
      </c>
      <c r="G24" s="546">
        <v>6.0152999999999999</v>
      </c>
      <c r="H24" s="546">
        <v>0</v>
      </c>
      <c r="I24" s="546">
        <v>38.685499999999998</v>
      </c>
      <c r="J24" s="546">
        <v>52.571800000000003</v>
      </c>
      <c r="K24" s="546">
        <v>46.5565</v>
      </c>
    </row>
    <row r="25" spans="1:11">
      <c r="A25" s="544" t="s">
        <v>517</v>
      </c>
      <c r="B25" s="542" t="s">
        <v>518</v>
      </c>
      <c r="C25" s="546">
        <v>32981.407299999999</v>
      </c>
      <c r="D25" s="546">
        <v>2.6385000000000001</v>
      </c>
      <c r="E25" s="546">
        <v>0.61050000000000004</v>
      </c>
      <c r="F25" s="546">
        <v>0</v>
      </c>
      <c r="G25" s="546">
        <v>2.3087</v>
      </c>
      <c r="H25" s="546">
        <v>0</v>
      </c>
      <c r="I25" s="546">
        <v>0</v>
      </c>
      <c r="J25" s="546">
        <v>5.5576999999999996</v>
      </c>
      <c r="K25" s="546">
        <v>3.2490000000000001</v>
      </c>
    </row>
    <row r="26" spans="1:11">
      <c r="A26" s="544" t="s">
        <v>1127</v>
      </c>
      <c r="B26" s="542" t="s">
        <v>1128</v>
      </c>
      <c r="C26" s="546">
        <v>5270.7403999999997</v>
      </c>
      <c r="D26" s="546">
        <v>0.42170000000000002</v>
      </c>
      <c r="E26" s="546">
        <v>9.7600000000000006E-2</v>
      </c>
      <c r="F26" s="546">
        <v>0</v>
      </c>
      <c r="G26" s="546">
        <v>0.47439999999999999</v>
      </c>
      <c r="H26" s="546">
        <v>9.9601000000000006</v>
      </c>
      <c r="I26" s="546">
        <v>22.780100000000001</v>
      </c>
      <c r="J26" s="546">
        <v>33.733899999999998</v>
      </c>
      <c r="K26" s="546">
        <v>23.299399999999999</v>
      </c>
    </row>
    <row r="27" spans="1:11" ht="25.5">
      <c r="A27" s="544" t="s">
        <v>1129</v>
      </c>
      <c r="B27" s="542" t="s">
        <v>1130</v>
      </c>
      <c r="C27" s="546">
        <v>133859.34849999999</v>
      </c>
      <c r="D27" s="546">
        <v>7.6490999999999998</v>
      </c>
      <c r="E27" s="546">
        <v>2.3597000000000001</v>
      </c>
      <c r="F27" s="546">
        <v>0</v>
      </c>
      <c r="G27" s="546">
        <v>7.6490999999999998</v>
      </c>
      <c r="H27" s="546">
        <v>0</v>
      </c>
      <c r="I27" s="546">
        <v>38.685499999999998</v>
      </c>
      <c r="J27" s="546">
        <v>56.343400000000003</v>
      </c>
      <c r="K27" s="546">
        <v>48.694299999999998</v>
      </c>
    </row>
    <row r="28" spans="1:11">
      <c r="A28" s="544" t="s">
        <v>1131</v>
      </c>
      <c r="B28" s="542" t="s">
        <v>1132</v>
      </c>
      <c r="C28" s="546">
        <v>14634.6387</v>
      </c>
      <c r="D28" s="546">
        <v>0.83630000000000004</v>
      </c>
      <c r="E28" s="546">
        <v>0.25800000000000001</v>
      </c>
      <c r="F28" s="546">
        <v>0</v>
      </c>
      <c r="G28" s="546">
        <v>0.83630000000000004</v>
      </c>
      <c r="H28" s="546">
        <v>0</v>
      </c>
      <c r="I28" s="546">
        <v>0</v>
      </c>
      <c r="J28" s="546">
        <v>1.9306000000000001</v>
      </c>
      <c r="K28" s="546">
        <v>1.0943000000000001</v>
      </c>
    </row>
    <row r="29" spans="1:11" ht="25.5">
      <c r="A29" s="544" t="s">
        <v>1133</v>
      </c>
      <c r="B29" s="542" t="s">
        <v>1134</v>
      </c>
      <c r="C29" s="546">
        <v>334379.8014</v>
      </c>
      <c r="D29" s="546">
        <v>26.750399999999999</v>
      </c>
      <c r="E29" s="546">
        <v>6.1894</v>
      </c>
      <c r="F29" s="546">
        <v>0</v>
      </c>
      <c r="G29" s="546">
        <v>23.406600000000001</v>
      </c>
      <c r="H29" s="546">
        <v>0</v>
      </c>
      <c r="I29" s="546">
        <v>22.780100000000001</v>
      </c>
      <c r="J29" s="546">
        <v>79.126499999999993</v>
      </c>
      <c r="K29" s="546">
        <v>55.719900000000003</v>
      </c>
    </row>
    <row r="30" spans="1:11" ht="25.5">
      <c r="A30" s="544" t="s">
        <v>1135</v>
      </c>
      <c r="B30" s="542" t="s">
        <v>1136</v>
      </c>
      <c r="C30" s="546">
        <v>78635.95</v>
      </c>
      <c r="D30" s="546">
        <v>4.4935</v>
      </c>
      <c r="E30" s="546">
        <v>1.3862000000000001</v>
      </c>
      <c r="F30" s="546">
        <v>0</v>
      </c>
      <c r="G30" s="546">
        <v>4.4935</v>
      </c>
      <c r="H30" s="546">
        <v>0</v>
      </c>
      <c r="I30" s="546">
        <v>38.685499999999998</v>
      </c>
      <c r="J30" s="546">
        <v>49.058700000000002</v>
      </c>
      <c r="K30" s="546">
        <v>44.565199999999997</v>
      </c>
    </row>
    <row r="31" spans="1:11" ht="25.5">
      <c r="A31" s="544" t="s">
        <v>1137</v>
      </c>
      <c r="B31" s="542" t="s">
        <v>1138</v>
      </c>
      <c r="C31" s="546">
        <v>112330.2515</v>
      </c>
      <c r="D31" s="546">
        <v>6.4188999999999998</v>
      </c>
      <c r="E31" s="546">
        <v>1.9802</v>
      </c>
      <c r="F31" s="546">
        <v>0</v>
      </c>
      <c r="G31" s="546">
        <v>6.4188999999999998</v>
      </c>
      <c r="H31" s="546">
        <v>0</v>
      </c>
      <c r="I31" s="546">
        <v>38.685499999999998</v>
      </c>
      <c r="J31" s="546">
        <v>53.503500000000003</v>
      </c>
      <c r="K31" s="546">
        <v>47.084600000000002</v>
      </c>
    </row>
    <row r="32" spans="1:11" ht="25.5">
      <c r="A32" s="544" t="s">
        <v>1139</v>
      </c>
      <c r="B32" s="542" t="s">
        <v>1140</v>
      </c>
      <c r="C32" s="546">
        <v>168475.0906</v>
      </c>
      <c r="D32" s="546">
        <v>9.6271000000000004</v>
      </c>
      <c r="E32" s="546">
        <v>2.97</v>
      </c>
      <c r="F32" s="546">
        <v>0</v>
      </c>
      <c r="G32" s="546">
        <v>9.6271000000000004</v>
      </c>
      <c r="H32" s="546">
        <v>0</v>
      </c>
      <c r="I32" s="546">
        <v>38.685499999999998</v>
      </c>
      <c r="J32" s="546">
        <v>60.909700000000001</v>
      </c>
      <c r="K32" s="546">
        <v>51.282600000000002</v>
      </c>
    </row>
    <row r="33" spans="1:11" ht="25.5">
      <c r="A33" s="544" t="s">
        <v>1141</v>
      </c>
      <c r="B33" s="542" t="s">
        <v>1142</v>
      </c>
      <c r="C33" s="546">
        <v>224620.28169999999</v>
      </c>
      <c r="D33" s="546">
        <v>12.8354</v>
      </c>
      <c r="E33" s="546">
        <v>3.9597000000000002</v>
      </c>
      <c r="F33" s="546">
        <v>0</v>
      </c>
      <c r="G33" s="546">
        <v>12.8354</v>
      </c>
      <c r="H33" s="546">
        <v>0</v>
      </c>
      <c r="I33" s="546">
        <v>38.685499999999998</v>
      </c>
      <c r="J33" s="546">
        <v>68.316000000000003</v>
      </c>
      <c r="K33" s="546">
        <v>55.480600000000003</v>
      </c>
    </row>
    <row r="34" spans="1:11" ht="25.5">
      <c r="A34" s="544" t="s">
        <v>1143</v>
      </c>
      <c r="B34" s="542" t="s">
        <v>1144</v>
      </c>
      <c r="C34" s="546">
        <v>3714632.2795000002</v>
      </c>
      <c r="D34" s="546">
        <v>185.73159999999999</v>
      </c>
      <c r="E34" s="546">
        <v>65.483699999999999</v>
      </c>
      <c r="F34" s="546">
        <v>0</v>
      </c>
      <c r="G34" s="546">
        <v>212.2647</v>
      </c>
      <c r="H34" s="546">
        <v>0</v>
      </c>
      <c r="I34" s="546">
        <v>38.685499999999998</v>
      </c>
      <c r="J34" s="546">
        <v>502.16550000000001</v>
      </c>
      <c r="K34" s="546">
        <v>289.9008</v>
      </c>
    </row>
    <row r="35" spans="1:11">
      <c r="A35" s="544" t="s">
        <v>1145</v>
      </c>
      <c r="B35" s="542" t="s">
        <v>1146</v>
      </c>
      <c r="C35" s="546">
        <v>18371.7147</v>
      </c>
      <c r="D35" s="546">
        <v>1.0498000000000001</v>
      </c>
      <c r="E35" s="546">
        <v>0.32390000000000002</v>
      </c>
      <c r="F35" s="546">
        <v>0</v>
      </c>
      <c r="G35" s="546">
        <v>1.0498000000000001</v>
      </c>
      <c r="H35" s="546">
        <v>0</v>
      </c>
      <c r="I35" s="546">
        <v>38.685499999999998</v>
      </c>
      <c r="J35" s="546">
        <v>41.109000000000002</v>
      </c>
      <c r="K35" s="546">
        <v>40.059199999999997</v>
      </c>
    </row>
    <row r="36" spans="1:11">
      <c r="A36" s="544" t="s">
        <v>1147</v>
      </c>
      <c r="B36" s="542" t="s">
        <v>1148</v>
      </c>
      <c r="C36" s="546">
        <v>115470.5482</v>
      </c>
      <c r="D36" s="546">
        <v>6.5983000000000001</v>
      </c>
      <c r="E36" s="546">
        <v>2.0356000000000001</v>
      </c>
      <c r="F36" s="546">
        <v>0</v>
      </c>
      <c r="G36" s="546">
        <v>6.5983000000000001</v>
      </c>
      <c r="H36" s="546">
        <v>4.1890000000000001</v>
      </c>
      <c r="I36" s="546">
        <v>38.685499999999998</v>
      </c>
      <c r="J36" s="546">
        <v>58.106699999999996</v>
      </c>
      <c r="K36" s="546">
        <v>47.319400000000002</v>
      </c>
    </row>
    <row r="37" spans="1:11">
      <c r="A37" s="544" t="s">
        <v>1149</v>
      </c>
      <c r="B37" s="542" t="s">
        <v>1150</v>
      </c>
      <c r="C37" s="546">
        <v>486.82709999999997</v>
      </c>
      <c r="D37" s="546">
        <v>4.3799999999999999E-2</v>
      </c>
      <c r="E37" s="546">
        <v>8.9999999999999993E-3</v>
      </c>
      <c r="F37" s="546">
        <v>0</v>
      </c>
      <c r="G37" s="546">
        <v>2.4299999999999999E-2</v>
      </c>
      <c r="H37" s="546">
        <v>0</v>
      </c>
      <c r="I37" s="546">
        <v>0</v>
      </c>
      <c r="J37" s="546">
        <v>7.7100000000000002E-2</v>
      </c>
      <c r="K37" s="546">
        <v>5.28E-2</v>
      </c>
    </row>
    <row r="38" spans="1:11">
      <c r="A38" s="544" t="s">
        <v>1151</v>
      </c>
      <c r="B38" s="542" t="s">
        <v>1152</v>
      </c>
      <c r="C38" s="546">
        <v>1313564.5569</v>
      </c>
      <c r="D38" s="546">
        <v>51.083100000000002</v>
      </c>
      <c r="E38" s="546">
        <v>22.513000000000002</v>
      </c>
      <c r="F38" s="546">
        <v>0</v>
      </c>
      <c r="G38" s="546">
        <v>72.975800000000007</v>
      </c>
      <c r="H38" s="546">
        <v>74.850200000000001</v>
      </c>
      <c r="I38" s="546">
        <v>29.4316</v>
      </c>
      <c r="J38" s="546">
        <v>250.8537</v>
      </c>
      <c r="K38" s="546">
        <v>103.0277</v>
      </c>
    </row>
    <row r="39" spans="1:11">
      <c r="A39" s="544" t="s">
        <v>1153</v>
      </c>
      <c r="B39" s="542" t="s">
        <v>1154</v>
      </c>
      <c r="C39" s="546">
        <v>31247.030599999998</v>
      </c>
      <c r="D39" s="546">
        <v>0.48820000000000002</v>
      </c>
      <c r="E39" s="546">
        <v>0.18410000000000001</v>
      </c>
      <c r="F39" s="546">
        <v>0</v>
      </c>
      <c r="G39" s="546">
        <v>0.54249999999999998</v>
      </c>
      <c r="H39" s="546">
        <v>40.716099999999997</v>
      </c>
      <c r="I39" s="546">
        <v>38.005200000000002</v>
      </c>
      <c r="J39" s="546">
        <v>79.936099999999996</v>
      </c>
      <c r="K39" s="546">
        <v>38.677500000000002</v>
      </c>
    </row>
    <row r="40" spans="1:11">
      <c r="A40" s="544" t="s">
        <v>1155</v>
      </c>
      <c r="B40" s="542" t="s">
        <v>1156</v>
      </c>
      <c r="C40" s="546">
        <v>1887015.9177999999</v>
      </c>
      <c r="D40" s="546">
        <v>107.8295</v>
      </c>
      <c r="E40" s="546">
        <v>33.2654</v>
      </c>
      <c r="F40" s="546">
        <v>0</v>
      </c>
      <c r="G40" s="546">
        <v>94.350800000000007</v>
      </c>
      <c r="H40" s="546">
        <v>0</v>
      </c>
      <c r="I40" s="546">
        <v>38.685499999999998</v>
      </c>
      <c r="J40" s="546">
        <v>274.13119999999998</v>
      </c>
      <c r="K40" s="546">
        <v>179.78039999999999</v>
      </c>
    </row>
    <row r="41" spans="1:11">
      <c r="A41" s="544" t="s">
        <v>1157</v>
      </c>
      <c r="B41" s="542" t="s">
        <v>1158</v>
      </c>
      <c r="C41" s="546">
        <v>68428.107999999993</v>
      </c>
      <c r="D41" s="546">
        <v>5.4741999999999997</v>
      </c>
      <c r="E41" s="546">
        <v>1.2665999999999999</v>
      </c>
      <c r="F41" s="546">
        <v>0</v>
      </c>
      <c r="G41" s="546">
        <v>5.4741999999999997</v>
      </c>
      <c r="H41" s="546">
        <v>6.3044000000000002</v>
      </c>
      <c r="I41" s="546">
        <v>38.685499999999998</v>
      </c>
      <c r="J41" s="546">
        <v>57.204900000000002</v>
      </c>
      <c r="K41" s="546">
        <v>45.426299999999998</v>
      </c>
    </row>
    <row r="42" spans="1:11">
      <c r="A42" s="544" t="s">
        <v>1159</v>
      </c>
      <c r="B42" s="542" t="s">
        <v>1160</v>
      </c>
      <c r="C42" s="546">
        <v>86514.207399999999</v>
      </c>
      <c r="D42" s="546">
        <v>6.9211</v>
      </c>
      <c r="E42" s="546">
        <v>1.6013999999999999</v>
      </c>
      <c r="F42" s="546">
        <v>0</v>
      </c>
      <c r="G42" s="546">
        <v>6.9211</v>
      </c>
      <c r="H42" s="546">
        <v>6.3044000000000002</v>
      </c>
      <c r="I42" s="546">
        <v>38.685499999999998</v>
      </c>
      <c r="J42" s="546">
        <v>60.433500000000002</v>
      </c>
      <c r="K42" s="546">
        <v>47.207999999999998</v>
      </c>
    </row>
    <row r="43" spans="1:11">
      <c r="A43" s="544" t="s">
        <v>1161</v>
      </c>
      <c r="B43" s="542" t="s">
        <v>1162</v>
      </c>
      <c r="C43" s="546">
        <v>117947.7132</v>
      </c>
      <c r="D43" s="546">
        <v>9.4358000000000004</v>
      </c>
      <c r="E43" s="546">
        <v>2.1831999999999998</v>
      </c>
      <c r="F43" s="546">
        <v>0</v>
      </c>
      <c r="G43" s="546">
        <v>9.4358000000000004</v>
      </c>
      <c r="H43" s="546">
        <v>6.3044000000000002</v>
      </c>
      <c r="I43" s="546">
        <v>38.685499999999998</v>
      </c>
      <c r="J43" s="546">
        <v>66.044700000000006</v>
      </c>
      <c r="K43" s="546">
        <v>50.304499999999997</v>
      </c>
    </row>
    <row r="44" spans="1:11">
      <c r="A44" s="544" t="s">
        <v>1163</v>
      </c>
      <c r="B44" s="542" t="s">
        <v>1164</v>
      </c>
      <c r="C44" s="546">
        <v>136537.40900000001</v>
      </c>
      <c r="D44" s="546">
        <v>10.923</v>
      </c>
      <c r="E44" s="546">
        <v>2.5272999999999999</v>
      </c>
      <c r="F44" s="546">
        <v>0</v>
      </c>
      <c r="G44" s="546">
        <v>10.923</v>
      </c>
      <c r="H44" s="546">
        <v>6.3044000000000002</v>
      </c>
      <c r="I44" s="546">
        <v>38.685499999999998</v>
      </c>
      <c r="J44" s="546">
        <v>69.363200000000006</v>
      </c>
      <c r="K44" s="546">
        <v>52.135800000000003</v>
      </c>
    </row>
    <row r="45" spans="1:11">
      <c r="A45" s="544" t="s">
        <v>1165</v>
      </c>
      <c r="B45" s="542" t="s">
        <v>1166</v>
      </c>
      <c r="C45" s="546">
        <v>713973.12520000001</v>
      </c>
      <c r="D45" s="546">
        <v>57.117899999999999</v>
      </c>
      <c r="E45" s="546">
        <v>13.2156</v>
      </c>
      <c r="F45" s="546">
        <v>0</v>
      </c>
      <c r="G45" s="546">
        <v>64.257599999999996</v>
      </c>
      <c r="H45" s="546">
        <v>59.5274</v>
      </c>
      <c r="I45" s="546">
        <v>22.780100000000001</v>
      </c>
      <c r="J45" s="546">
        <v>216.89859999999999</v>
      </c>
      <c r="K45" s="546">
        <v>93.113600000000005</v>
      </c>
    </row>
    <row r="46" spans="1:11">
      <c r="A46" s="544" t="s">
        <v>722</v>
      </c>
      <c r="B46" s="542" t="s">
        <v>723</v>
      </c>
      <c r="C46" s="546">
        <v>3329971.6849000002</v>
      </c>
      <c r="D46" s="546">
        <v>166.49860000000001</v>
      </c>
      <c r="E46" s="546">
        <v>58.702599999999997</v>
      </c>
      <c r="F46" s="546">
        <v>0</v>
      </c>
      <c r="G46" s="546">
        <v>214.06960000000001</v>
      </c>
      <c r="H46" s="546">
        <v>26.732199999999999</v>
      </c>
      <c r="I46" s="546">
        <v>30.821200000000001</v>
      </c>
      <c r="J46" s="546">
        <v>496.82420000000002</v>
      </c>
      <c r="K46" s="546">
        <v>256.0224</v>
      </c>
    </row>
    <row r="47" spans="1:11">
      <c r="A47" s="544" t="s">
        <v>1167</v>
      </c>
      <c r="B47" s="542" t="s">
        <v>1168</v>
      </c>
      <c r="C47" s="546">
        <v>1032544.9253999999</v>
      </c>
      <c r="D47" s="546">
        <v>82.6036</v>
      </c>
      <c r="E47" s="546">
        <v>19.112400000000001</v>
      </c>
      <c r="F47" s="546">
        <v>0</v>
      </c>
      <c r="G47" s="546">
        <v>72.278099999999995</v>
      </c>
      <c r="H47" s="546">
        <v>11.3392</v>
      </c>
      <c r="I47" s="546">
        <v>22.780100000000001</v>
      </c>
      <c r="J47" s="546">
        <v>208.11340000000001</v>
      </c>
      <c r="K47" s="546">
        <v>124.4961</v>
      </c>
    </row>
    <row r="48" spans="1:11">
      <c r="A48" s="544" t="s">
        <v>1169</v>
      </c>
      <c r="B48" s="542" t="s">
        <v>1170</v>
      </c>
      <c r="C48" s="546">
        <v>771213.27540000004</v>
      </c>
      <c r="D48" s="546">
        <v>61.697099999999999</v>
      </c>
      <c r="E48" s="546">
        <v>14.2752</v>
      </c>
      <c r="F48" s="546">
        <v>0</v>
      </c>
      <c r="G48" s="546">
        <v>53.984900000000003</v>
      </c>
      <c r="H48" s="546">
        <v>67.795100000000005</v>
      </c>
      <c r="I48" s="546">
        <v>22.780100000000001</v>
      </c>
      <c r="J48" s="546">
        <v>220.5324</v>
      </c>
      <c r="K48" s="546">
        <v>98.752399999999994</v>
      </c>
    </row>
    <row r="49" spans="1:11">
      <c r="A49" s="544" t="s">
        <v>1171</v>
      </c>
      <c r="B49" s="542" t="s">
        <v>1172</v>
      </c>
      <c r="C49" s="546">
        <v>539491.63439999998</v>
      </c>
      <c r="D49" s="546">
        <v>16.859100000000002</v>
      </c>
      <c r="E49" s="546">
        <v>3.4674</v>
      </c>
      <c r="F49" s="546">
        <v>0</v>
      </c>
      <c r="G49" s="546">
        <v>14.985900000000001</v>
      </c>
      <c r="H49" s="546">
        <v>17.637799999999999</v>
      </c>
      <c r="I49" s="546">
        <v>27.731100000000001</v>
      </c>
      <c r="J49" s="546">
        <v>80.681299999999993</v>
      </c>
      <c r="K49" s="546">
        <v>48.057600000000001</v>
      </c>
    </row>
    <row r="50" spans="1:11" ht="25.5">
      <c r="A50" s="544" t="s">
        <v>1173</v>
      </c>
      <c r="B50" s="542" t="s">
        <v>1174</v>
      </c>
      <c r="C50" s="546">
        <v>1672880.6310000001</v>
      </c>
      <c r="D50" s="546">
        <v>133.8305</v>
      </c>
      <c r="E50" s="546">
        <v>30.965</v>
      </c>
      <c r="F50" s="546">
        <v>0</v>
      </c>
      <c r="G50" s="546">
        <v>83.644000000000005</v>
      </c>
      <c r="H50" s="546">
        <v>20.533200000000001</v>
      </c>
      <c r="I50" s="546">
        <v>22.780100000000001</v>
      </c>
      <c r="J50" s="546">
        <v>291.75279999999998</v>
      </c>
      <c r="K50" s="546">
        <v>187.57560000000001</v>
      </c>
    </row>
    <row r="51" spans="1:11">
      <c r="A51" s="544" t="s">
        <v>688</v>
      </c>
      <c r="B51" s="542" t="s">
        <v>689</v>
      </c>
      <c r="C51" s="546">
        <v>535064.06279999996</v>
      </c>
      <c r="D51" s="546">
        <v>48.155799999999999</v>
      </c>
      <c r="E51" s="546">
        <v>9.9039999999999999</v>
      </c>
      <c r="F51" s="546">
        <v>0</v>
      </c>
      <c r="G51" s="546">
        <v>26.7532</v>
      </c>
      <c r="H51" s="546">
        <v>0</v>
      </c>
      <c r="I51" s="546">
        <v>0</v>
      </c>
      <c r="J51" s="546">
        <v>84.813000000000002</v>
      </c>
      <c r="K51" s="546">
        <v>58.059800000000003</v>
      </c>
    </row>
    <row r="52" spans="1:11">
      <c r="A52" s="544" t="s">
        <v>1175</v>
      </c>
      <c r="B52" s="542" t="s">
        <v>1176</v>
      </c>
      <c r="C52" s="546">
        <v>815723.12349999999</v>
      </c>
      <c r="D52" s="546">
        <v>6.3727999999999998</v>
      </c>
      <c r="E52" s="546">
        <v>4.5873999999999997</v>
      </c>
      <c r="F52" s="546">
        <v>0</v>
      </c>
      <c r="G52" s="546">
        <v>14.161899999999999</v>
      </c>
      <c r="H52" s="546">
        <v>0</v>
      </c>
      <c r="I52" s="546">
        <v>101.7413</v>
      </c>
      <c r="J52" s="546">
        <v>126.8634</v>
      </c>
      <c r="K52" s="546">
        <v>112.7015</v>
      </c>
    </row>
    <row r="53" spans="1:11">
      <c r="A53" s="544" t="s">
        <v>1177</v>
      </c>
      <c r="B53" s="542" t="s">
        <v>1178</v>
      </c>
      <c r="C53" s="546">
        <v>218136.71710000001</v>
      </c>
      <c r="D53" s="546">
        <v>1.7041999999999999</v>
      </c>
      <c r="E53" s="546">
        <v>1.2266999999999999</v>
      </c>
      <c r="F53" s="546">
        <v>0</v>
      </c>
      <c r="G53" s="546">
        <v>2.8403</v>
      </c>
      <c r="H53" s="546">
        <v>0</v>
      </c>
      <c r="I53" s="546">
        <v>26.538599999999999</v>
      </c>
      <c r="J53" s="546">
        <v>32.309800000000003</v>
      </c>
      <c r="K53" s="546">
        <v>29.4695</v>
      </c>
    </row>
    <row r="54" spans="1:11">
      <c r="A54" s="544" t="s">
        <v>690</v>
      </c>
      <c r="B54" s="542" t="s">
        <v>691</v>
      </c>
      <c r="C54" s="546">
        <v>652409.80920000002</v>
      </c>
      <c r="D54" s="546">
        <v>5.0970000000000004</v>
      </c>
      <c r="E54" s="546">
        <v>3.669</v>
      </c>
      <c r="F54" s="546">
        <v>0</v>
      </c>
      <c r="G54" s="546">
        <v>8.4948999999999995</v>
      </c>
      <c r="H54" s="546">
        <v>0</v>
      </c>
      <c r="I54" s="546">
        <v>26.538599999999999</v>
      </c>
      <c r="J54" s="546">
        <v>43.799500000000002</v>
      </c>
      <c r="K54" s="546">
        <v>35.304600000000001</v>
      </c>
    </row>
    <row r="55" spans="1:11">
      <c r="A55" s="544" t="s">
        <v>1179</v>
      </c>
      <c r="B55" s="542" t="s">
        <v>1180</v>
      </c>
      <c r="C55" s="546">
        <v>815723.12349999999</v>
      </c>
      <c r="D55" s="546">
        <v>6.3727999999999998</v>
      </c>
      <c r="E55" s="546">
        <v>4.5873999999999997</v>
      </c>
      <c r="F55" s="546">
        <v>0</v>
      </c>
      <c r="G55" s="546">
        <v>14.161899999999999</v>
      </c>
      <c r="H55" s="546">
        <v>0</v>
      </c>
      <c r="I55" s="546">
        <v>101.7413</v>
      </c>
      <c r="J55" s="546">
        <v>126.8634</v>
      </c>
      <c r="K55" s="546">
        <v>112.7015</v>
      </c>
    </row>
    <row r="56" spans="1:11" ht="25.5">
      <c r="A56" s="544" t="s">
        <v>1181</v>
      </c>
      <c r="B56" s="542" t="s">
        <v>1182</v>
      </c>
      <c r="C56" s="546">
        <v>39092.602800000001</v>
      </c>
      <c r="D56" s="546">
        <v>1.2216</v>
      </c>
      <c r="E56" s="546">
        <v>0.25130000000000002</v>
      </c>
      <c r="F56" s="546">
        <v>0</v>
      </c>
      <c r="G56" s="546">
        <v>1.0859000000000001</v>
      </c>
      <c r="H56" s="546">
        <v>0</v>
      </c>
      <c r="I56" s="546">
        <v>55.462200000000003</v>
      </c>
      <c r="J56" s="546">
        <v>58.021000000000001</v>
      </c>
      <c r="K56" s="546">
        <v>56.935099999999998</v>
      </c>
    </row>
    <row r="57" spans="1:11">
      <c r="A57" s="544" t="s">
        <v>1183</v>
      </c>
      <c r="B57" s="542" t="s">
        <v>1184</v>
      </c>
      <c r="C57" s="546">
        <v>1502.0861</v>
      </c>
      <c r="D57" s="546">
        <v>0.1202</v>
      </c>
      <c r="E57" s="546">
        <v>2.7799999999999998E-2</v>
      </c>
      <c r="F57" s="546">
        <v>0</v>
      </c>
      <c r="G57" s="546">
        <v>7.51E-2</v>
      </c>
      <c r="H57" s="546">
        <v>0</v>
      </c>
      <c r="I57" s="546">
        <v>0</v>
      </c>
      <c r="J57" s="546">
        <v>0.22309999999999999</v>
      </c>
      <c r="K57" s="546">
        <v>0.14799999999999999</v>
      </c>
    </row>
    <row r="58" spans="1:11">
      <c r="A58" s="544" t="s">
        <v>1185</v>
      </c>
      <c r="B58" s="542" t="s">
        <v>1186</v>
      </c>
      <c r="C58" s="546">
        <v>5468.5932000000003</v>
      </c>
      <c r="D58" s="546">
        <v>0.72909999999999997</v>
      </c>
      <c r="E58" s="546">
        <v>0.1125</v>
      </c>
      <c r="F58" s="546">
        <v>0</v>
      </c>
      <c r="G58" s="546">
        <v>0.45569999999999999</v>
      </c>
      <c r="H58" s="546">
        <v>0</v>
      </c>
      <c r="I58" s="546">
        <v>0</v>
      </c>
      <c r="J58" s="546">
        <v>1.2972999999999999</v>
      </c>
      <c r="K58" s="546">
        <v>0.84160000000000001</v>
      </c>
    </row>
    <row r="59" spans="1:11">
      <c r="A59" s="544" t="s">
        <v>1187</v>
      </c>
      <c r="B59" s="542" t="s">
        <v>1188</v>
      </c>
      <c r="C59" s="546">
        <v>28414314.534899998</v>
      </c>
      <c r="D59" s="546">
        <v>1136.5726</v>
      </c>
      <c r="E59" s="546">
        <v>482.11989999999997</v>
      </c>
      <c r="F59" s="546">
        <v>0</v>
      </c>
      <c r="G59" s="546">
        <v>1136.5726</v>
      </c>
      <c r="H59" s="546">
        <v>198.4248</v>
      </c>
      <c r="I59" s="546">
        <v>38.685499999999998</v>
      </c>
      <c r="J59" s="546">
        <v>2992.3753999999999</v>
      </c>
      <c r="K59" s="546">
        <v>1657.3779999999999</v>
      </c>
    </row>
    <row r="60" spans="1:11">
      <c r="A60" s="544" t="s">
        <v>665</v>
      </c>
      <c r="B60" s="542" t="s">
        <v>666</v>
      </c>
      <c r="C60" s="546">
        <v>999.71720000000005</v>
      </c>
      <c r="D60" s="546">
        <v>0.99970000000000003</v>
      </c>
      <c r="E60" s="546">
        <v>6.1699999999999998E-2</v>
      </c>
      <c r="F60" s="546">
        <v>0</v>
      </c>
      <c r="G60" s="546">
        <v>0.49990000000000001</v>
      </c>
      <c r="H60" s="546">
        <v>0</v>
      </c>
      <c r="I60" s="546">
        <v>0</v>
      </c>
      <c r="J60" s="546">
        <v>1.5612999999999999</v>
      </c>
      <c r="K60" s="546">
        <v>1.0613999999999999</v>
      </c>
    </row>
    <row r="61" spans="1:11">
      <c r="A61" s="544" t="s">
        <v>1189</v>
      </c>
      <c r="B61" s="542" t="s">
        <v>1190</v>
      </c>
      <c r="C61" s="546">
        <v>30498625.628600001</v>
      </c>
      <c r="D61" s="546">
        <v>1219.9449999999999</v>
      </c>
      <c r="E61" s="546">
        <v>517.48540000000003</v>
      </c>
      <c r="F61" s="546">
        <v>0</v>
      </c>
      <c r="G61" s="546">
        <v>1067.4519</v>
      </c>
      <c r="H61" s="546">
        <v>123.0234</v>
      </c>
      <c r="I61" s="546">
        <v>38.685499999999998</v>
      </c>
      <c r="J61" s="546">
        <v>2966.5911999999998</v>
      </c>
      <c r="K61" s="546">
        <v>1776.1159</v>
      </c>
    </row>
    <row r="62" spans="1:11">
      <c r="A62" s="544" t="s">
        <v>578</v>
      </c>
      <c r="B62" s="542" t="s">
        <v>579</v>
      </c>
      <c r="C62" s="546">
        <v>70178.737500000003</v>
      </c>
      <c r="D62" s="546">
        <v>3.5089000000000001</v>
      </c>
      <c r="E62" s="546">
        <v>1.2372000000000001</v>
      </c>
      <c r="F62" s="546">
        <v>0</v>
      </c>
      <c r="G62" s="546">
        <v>2.5064000000000002</v>
      </c>
      <c r="H62" s="546">
        <v>11.5197</v>
      </c>
      <c r="I62" s="546">
        <v>0</v>
      </c>
      <c r="J62" s="546">
        <v>18.772200000000002</v>
      </c>
      <c r="K62" s="546">
        <v>4.7461000000000002</v>
      </c>
    </row>
    <row r="63" spans="1:11">
      <c r="A63" s="544" t="s">
        <v>1191</v>
      </c>
      <c r="B63" s="542" t="s">
        <v>1192</v>
      </c>
      <c r="C63" s="546">
        <v>1675506.0660999999</v>
      </c>
      <c r="D63" s="546">
        <v>67.020200000000003</v>
      </c>
      <c r="E63" s="546">
        <v>28.429099999999998</v>
      </c>
      <c r="F63" s="546">
        <v>0</v>
      </c>
      <c r="G63" s="546">
        <v>41.887700000000002</v>
      </c>
      <c r="H63" s="546">
        <v>76.062799999999996</v>
      </c>
      <c r="I63" s="546">
        <v>22.780100000000001</v>
      </c>
      <c r="J63" s="546">
        <v>236.1799</v>
      </c>
      <c r="K63" s="546">
        <v>118.2294</v>
      </c>
    </row>
    <row r="64" spans="1:11">
      <c r="A64" s="544" t="s">
        <v>1193</v>
      </c>
      <c r="B64" s="542" t="s">
        <v>1194</v>
      </c>
      <c r="C64" s="546">
        <v>5422571.1235999996</v>
      </c>
      <c r="D64" s="546">
        <v>361.50470000000001</v>
      </c>
      <c r="E64" s="546">
        <v>97.583699999999993</v>
      </c>
      <c r="F64" s="546">
        <v>0</v>
      </c>
      <c r="G64" s="546">
        <v>361.50470000000001</v>
      </c>
      <c r="H64" s="546">
        <v>101.6927</v>
      </c>
      <c r="I64" s="546">
        <v>29.4316</v>
      </c>
      <c r="J64" s="546">
        <v>951.7174</v>
      </c>
      <c r="K64" s="546">
        <v>488.52</v>
      </c>
    </row>
    <row r="65" spans="1:11">
      <c r="A65" s="544" t="s">
        <v>671</v>
      </c>
      <c r="B65" s="542" t="s">
        <v>672</v>
      </c>
      <c r="C65" s="546">
        <v>4115.9849999999997</v>
      </c>
      <c r="D65" s="546">
        <v>0.65859999999999996</v>
      </c>
      <c r="E65" s="546">
        <v>0.15240000000000001</v>
      </c>
      <c r="F65" s="546">
        <v>0</v>
      </c>
      <c r="G65" s="546">
        <v>0.41160000000000002</v>
      </c>
      <c r="H65" s="546">
        <v>7.8532000000000002</v>
      </c>
      <c r="I65" s="546">
        <v>0</v>
      </c>
      <c r="J65" s="546">
        <v>9.0757999999999992</v>
      </c>
      <c r="K65" s="546">
        <v>0.81100000000000005</v>
      </c>
    </row>
    <row r="66" spans="1:11">
      <c r="A66" s="544" t="s">
        <v>908</v>
      </c>
      <c r="B66" s="542" t="s">
        <v>909</v>
      </c>
      <c r="C66" s="546">
        <v>396905.80589999998</v>
      </c>
      <c r="D66" s="546">
        <v>15.876200000000001</v>
      </c>
      <c r="E66" s="546">
        <v>6.7344999999999997</v>
      </c>
      <c r="F66" s="546">
        <v>0</v>
      </c>
      <c r="G66" s="546">
        <v>9.9225999999999992</v>
      </c>
      <c r="H66" s="546">
        <v>0</v>
      </c>
      <c r="I66" s="546">
        <v>22.780100000000001</v>
      </c>
      <c r="J66" s="546">
        <v>55.313400000000001</v>
      </c>
      <c r="K66" s="546">
        <v>45.390799999999999</v>
      </c>
    </row>
    <row r="67" spans="1:11">
      <c r="A67" s="544" t="s">
        <v>431</v>
      </c>
      <c r="B67" s="542" t="s">
        <v>432</v>
      </c>
      <c r="C67" s="546">
        <v>460.14210000000003</v>
      </c>
      <c r="D67" s="546">
        <v>0.46010000000000001</v>
      </c>
      <c r="E67" s="546">
        <v>2.8400000000000002E-2</v>
      </c>
      <c r="F67" s="546">
        <v>0</v>
      </c>
      <c r="G67" s="546">
        <v>0.2301</v>
      </c>
      <c r="H67" s="546">
        <v>0</v>
      </c>
      <c r="I67" s="546">
        <v>0</v>
      </c>
      <c r="J67" s="546">
        <v>0.71860000000000002</v>
      </c>
      <c r="K67" s="546">
        <v>0.48849999999999999</v>
      </c>
    </row>
    <row r="68" spans="1:11">
      <c r="A68" s="544" t="s">
        <v>610</v>
      </c>
      <c r="B68" s="542" t="s">
        <v>611</v>
      </c>
      <c r="C68" s="546">
        <v>3277279.5395999998</v>
      </c>
      <c r="D68" s="546">
        <v>218.4853</v>
      </c>
      <c r="E68" s="546">
        <v>58.977400000000003</v>
      </c>
      <c r="F68" s="546">
        <v>0</v>
      </c>
      <c r="G68" s="546">
        <v>191.1746</v>
      </c>
      <c r="H68" s="546">
        <v>401.81020000000001</v>
      </c>
      <c r="I68" s="546">
        <v>38.685499999999998</v>
      </c>
      <c r="J68" s="546">
        <v>909.13300000000004</v>
      </c>
      <c r="K68" s="546">
        <v>316.14819999999997</v>
      </c>
    </row>
    <row r="69" spans="1:11">
      <c r="A69" s="544" t="s">
        <v>652</v>
      </c>
      <c r="B69" s="542" t="s">
        <v>653</v>
      </c>
      <c r="C69" s="546">
        <v>464909.2059</v>
      </c>
      <c r="D69" s="546">
        <v>37.192700000000002</v>
      </c>
      <c r="E69" s="546">
        <v>8.6054999999999993</v>
      </c>
      <c r="F69" s="546">
        <v>0</v>
      </c>
      <c r="G69" s="546">
        <v>37.192700000000002</v>
      </c>
      <c r="H69" s="546">
        <v>77.495900000000006</v>
      </c>
      <c r="I69" s="546">
        <v>22.780100000000001</v>
      </c>
      <c r="J69" s="546">
        <v>183.26689999999999</v>
      </c>
      <c r="K69" s="546">
        <v>68.578299999999999</v>
      </c>
    </row>
    <row r="70" spans="1:11">
      <c r="A70" s="544" t="s">
        <v>1195</v>
      </c>
      <c r="B70" s="542" t="s">
        <v>1196</v>
      </c>
      <c r="C70" s="546">
        <v>884359.47089999996</v>
      </c>
      <c r="D70" s="546">
        <v>36.848300000000002</v>
      </c>
      <c r="E70" s="546">
        <v>12.7887</v>
      </c>
      <c r="F70" s="546">
        <v>0</v>
      </c>
      <c r="G70" s="546">
        <v>23.030200000000001</v>
      </c>
      <c r="H70" s="546">
        <v>0</v>
      </c>
      <c r="I70" s="546">
        <v>0</v>
      </c>
      <c r="J70" s="546">
        <v>72.667199999999994</v>
      </c>
      <c r="K70" s="546">
        <v>49.637</v>
      </c>
    </row>
    <row r="71" spans="1:11">
      <c r="A71" s="544" t="s">
        <v>1197</v>
      </c>
      <c r="B71" s="542" t="s">
        <v>1198</v>
      </c>
      <c r="C71" s="546">
        <v>144.1455</v>
      </c>
      <c r="D71" s="546">
        <v>7.2099999999999997E-2</v>
      </c>
      <c r="E71" s="546">
        <v>6.7000000000000002E-3</v>
      </c>
      <c r="F71" s="546">
        <v>0</v>
      </c>
      <c r="G71" s="546">
        <v>3.5999999999999997E-2</v>
      </c>
      <c r="H71" s="546">
        <v>0</v>
      </c>
      <c r="I71" s="546">
        <v>0</v>
      </c>
      <c r="J71" s="546">
        <v>0.1148</v>
      </c>
      <c r="K71" s="546">
        <v>7.8799999999999995E-2</v>
      </c>
    </row>
    <row r="72" spans="1:11" ht="25.5">
      <c r="A72" s="544" t="s">
        <v>970</v>
      </c>
      <c r="B72" s="542" t="s">
        <v>971</v>
      </c>
      <c r="C72" s="546">
        <v>161152.351</v>
      </c>
      <c r="D72" s="546">
        <v>10.3598</v>
      </c>
      <c r="E72" s="546">
        <v>2.8409</v>
      </c>
      <c r="F72" s="546">
        <v>0</v>
      </c>
      <c r="G72" s="546">
        <v>5.7553999999999998</v>
      </c>
      <c r="H72" s="546">
        <v>0</v>
      </c>
      <c r="I72" s="546">
        <v>22.780100000000001</v>
      </c>
      <c r="J72" s="546">
        <v>41.736199999999997</v>
      </c>
      <c r="K72" s="546">
        <v>35.980800000000002</v>
      </c>
    </row>
    <row r="73" spans="1:11" ht="25.5">
      <c r="A73" s="544" t="s">
        <v>1199</v>
      </c>
      <c r="B73" s="542" t="s">
        <v>1200</v>
      </c>
      <c r="C73" s="546">
        <v>4684494.2271999996</v>
      </c>
      <c r="D73" s="546">
        <v>312.2996</v>
      </c>
      <c r="E73" s="546">
        <v>84.301400000000001</v>
      </c>
      <c r="F73" s="546">
        <v>0</v>
      </c>
      <c r="G73" s="546">
        <v>312.2996</v>
      </c>
      <c r="H73" s="546">
        <v>150.47210000000001</v>
      </c>
      <c r="I73" s="546">
        <v>29.4316</v>
      </c>
      <c r="J73" s="546">
        <v>888.80430000000001</v>
      </c>
      <c r="K73" s="546">
        <v>426.0326</v>
      </c>
    </row>
    <row r="74" spans="1:11" ht="25.5">
      <c r="A74" s="544" t="s">
        <v>565</v>
      </c>
      <c r="B74" s="542" t="s">
        <v>566</v>
      </c>
      <c r="C74" s="546">
        <v>3540877.6872999999</v>
      </c>
      <c r="D74" s="546">
        <v>94.423400000000001</v>
      </c>
      <c r="E74" s="546">
        <v>58.2592</v>
      </c>
      <c r="F74" s="546">
        <v>0</v>
      </c>
      <c r="G74" s="546">
        <v>59.014600000000002</v>
      </c>
      <c r="H74" s="546">
        <v>0</v>
      </c>
      <c r="I74" s="546">
        <v>38.685499999999998</v>
      </c>
      <c r="J74" s="546">
        <v>250.3827</v>
      </c>
      <c r="K74" s="546">
        <v>191.3681</v>
      </c>
    </row>
    <row r="75" spans="1:11">
      <c r="A75" s="544" t="s">
        <v>1201</v>
      </c>
      <c r="B75" s="542" t="s">
        <v>1202</v>
      </c>
      <c r="C75" s="546">
        <v>179260.9883</v>
      </c>
      <c r="D75" s="546">
        <v>14.3409</v>
      </c>
      <c r="E75" s="546">
        <v>3.3180999999999998</v>
      </c>
      <c r="F75" s="546">
        <v>0</v>
      </c>
      <c r="G75" s="546">
        <v>12.548299999999999</v>
      </c>
      <c r="H75" s="546">
        <v>0</v>
      </c>
      <c r="I75" s="546">
        <v>0</v>
      </c>
      <c r="J75" s="546">
        <v>30.2073</v>
      </c>
      <c r="K75" s="546">
        <v>17.658999999999999</v>
      </c>
    </row>
    <row r="76" spans="1:11">
      <c r="A76" s="544" t="s">
        <v>561</v>
      </c>
      <c r="B76" s="542" t="s">
        <v>562</v>
      </c>
      <c r="C76" s="546">
        <v>1840783.9206999999</v>
      </c>
      <c r="D76" s="546">
        <v>82.835300000000004</v>
      </c>
      <c r="E76" s="546">
        <v>31.233499999999999</v>
      </c>
      <c r="F76" s="546">
        <v>0</v>
      </c>
      <c r="G76" s="546">
        <v>46.019599999999997</v>
      </c>
      <c r="H76" s="546">
        <v>0</v>
      </c>
      <c r="I76" s="546">
        <v>22.780100000000001</v>
      </c>
      <c r="J76" s="546">
        <v>182.86850000000001</v>
      </c>
      <c r="K76" s="546">
        <v>136.84889999999999</v>
      </c>
    </row>
    <row r="77" spans="1:11">
      <c r="A77" s="544" t="s">
        <v>1203</v>
      </c>
      <c r="B77" s="542" t="s">
        <v>1204</v>
      </c>
      <c r="C77" s="546">
        <v>105410.89569999999</v>
      </c>
      <c r="D77" s="546">
        <v>4.7435</v>
      </c>
      <c r="E77" s="546">
        <v>1.7886</v>
      </c>
      <c r="F77" s="546">
        <v>0</v>
      </c>
      <c r="G77" s="546">
        <v>2.6353</v>
      </c>
      <c r="H77" s="546">
        <v>0</v>
      </c>
      <c r="I77" s="546">
        <v>22.780100000000001</v>
      </c>
      <c r="J77" s="546">
        <v>31.947500000000002</v>
      </c>
      <c r="K77" s="546">
        <v>29.312200000000001</v>
      </c>
    </row>
    <row r="78" spans="1:11">
      <c r="A78" s="544" t="s">
        <v>1205</v>
      </c>
      <c r="B78" s="542" t="s">
        <v>1206</v>
      </c>
      <c r="C78" s="546">
        <v>845000</v>
      </c>
      <c r="D78" s="546">
        <v>13.379200000000001</v>
      </c>
      <c r="E78" s="546">
        <v>13.4686</v>
      </c>
      <c r="F78" s="546">
        <v>0</v>
      </c>
      <c r="G78" s="546">
        <v>7.0416999999999996</v>
      </c>
      <c r="H78" s="546">
        <v>0</v>
      </c>
      <c r="I78" s="546">
        <v>0</v>
      </c>
      <c r="J78" s="546">
        <v>33.889499999999998</v>
      </c>
      <c r="K78" s="546">
        <v>26.847799999999999</v>
      </c>
    </row>
    <row r="79" spans="1:11">
      <c r="A79" s="544" t="s">
        <v>1207</v>
      </c>
      <c r="B79" s="542" t="s">
        <v>1208</v>
      </c>
      <c r="C79" s="546">
        <v>1230000</v>
      </c>
      <c r="D79" s="546">
        <v>19.475000000000001</v>
      </c>
      <c r="E79" s="546">
        <v>19.6052</v>
      </c>
      <c r="F79" s="546">
        <v>0</v>
      </c>
      <c r="G79" s="546">
        <v>10.25</v>
      </c>
      <c r="H79" s="546">
        <v>0</v>
      </c>
      <c r="I79" s="546">
        <v>0</v>
      </c>
      <c r="J79" s="546">
        <v>49.330199999999998</v>
      </c>
      <c r="K79" s="546">
        <v>39.080199999999998</v>
      </c>
    </row>
    <row r="80" spans="1:11">
      <c r="A80" s="544" t="s">
        <v>1209</v>
      </c>
      <c r="B80" s="542" t="s">
        <v>1210</v>
      </c>
      <c r="C80" s="546">
        <v>620000</v>
      </c>
      <c r="D80" s="546">
        <v>9.8167000000000009</v>
      </c>
      <c r="E80" s="546">
        <v>9.8823000000000008</v>
      </c>
      <c r="F80" s="546">
        <v>0</v>
      </c>
      <c r="G80" s="546">
        <v>5.1666999999999996</v>
      </c>
      <c r="H80" s="546">
        <v>0</v>
      </c>
      <c r="I80" s="546">
        <v>0</v>
      </c>
      <c r="J80" s="546">
        <v>24.8657</v>
      </c>
      <c r="K80" s="546">
        <v>19.699000000000002</v>
      </c>
    </row>
    <row r="81" spans="1:11">
      <c r="A81" s="544" t="s">
        <v>1211</v>
      </c>
      <c r="B81" s="542" t="s">
        <v>1212</v>
      </c>
      <c r="C81" s="546">
        <v>524698.72829999996</v>
      </c>
      <c r="D81" s="546">
        <v>41.975900000000003</v>
      </c>
      <c r="E81" s="546">
        <v>9.7121999999999993</v>
      </c>
      <c r="F81" s="546">
        <v>0</v>
      </c>
      <c r="G81" s="546">
        <v>41.975900000000003</v>
      </c>
      <c r="H81" s="546">
        <v>77.495900000000006</v>
      </c>
      <c r="I81" s="546">
        <v>22.780100000000001</v>
      </c>
      <c r="J81" s="546">
        <v>193.94</v>
      </c>
      <c r="K81" s="546">
        <v>74.468199999999996</v>
      </c>
    </row>
    <row r="82" spans="1:11">
      <c r="A82" s="544" t="s">
        <v>1213</v>
      </c>
      <c r="B82" s="542" t="s">
        <v>1214</v>
      </c>
      <c r="C82" s="546">
        <v>3247.0672</v>
      </c>
      <c r="D82" s="546">
        <v>0.48709999999999998</v>
      </c>
      <c r="E82" s="546">
        <v>6.6799999999999998E-2</v>
      </c>
      <c r="F82" s="546">
        <v>0</v>
      </c>
      <c r="G82" s="546">
        <v>0.37880000000000003</v>
      </c>
      <c r="H82" s="546">
        <v>8.4277999999999995</v>
      </c>
      <c r="I82" s="546">
        <v>0</v>
      </c>
      <c r="J82" s="546">
        <v>9.3605</v>
      </c>
      <c r="K82" s="546">
        <v>0.55389999999999995</v>
      </c>
    </row>
    <row r="83" spans="1:11">
      <c r="A83" s="544" t="s">
        <v>1215</v>
      </c>
      <c r="B83" s="542" t="s">
        <v>1216</v>
      </c>
      <c r="C83" s="546">
        <v>77433.498099999997</v>
      </c>
      <c r="D83" s="546">
        <v>4.6459999999999999</v>
      </c>
      <c r="E83" s="546">
        <v>1.4333</v>
      </c>
      <c r="F83" s="546">
        <v>0.58079999999999998</v>
      </c>
      <c r="G83" s="546">
        <v>4.6459999999999999</v>
      </c>
      <c r="H83" s="546">
        <v>26.104299999999999</v>
      </c>
      <c r="I83" s="546">
        <v>0</v>
      </c>
      <c r="J83" s="546">
        <v>37.410400000000003</v>
      </c>
      <c r="K83" s="546">
        <v>6.6600999999999999</v>
      </c>
    </row>
    <row r="84" spans="1:11">
      <c r="A84" s="544" t="s">
        <v>492</v>
      </c>
      <c r="B84" s="542" t="s">
        <v>493</v>
      </c>
      <c r="C84" s="546">
        <v>20431356.592500001</v>
      </c>
      <c r="D84" s="546">
        <v>1021.5678</v>
      </c>
      <c r="E84" s="546">
        <v>360.17559999999997</v>
      </c>
      <c r="F84" s="546">
        <v>145.9383</v>
      </c>
      <c r="G84" s="546">
        <v>1313.4444000000001</v>
      </c>
      <c r="H84" s="546">
        <v>124.0155</v>
      </c>
      <c r="I84" s="546">
        <v>30.821200000000001</v>
      </c>
      <c r="J84" s="546">
        <v>2995.9627999999998</v>
      </c>
      <c r="K84" s="546">
        <v>1558.5029</v>
      </c>
    </row>
    <row r="85" spans="1:11">
      <c r="A85" s="544" t="s">
        <v>1217</v>
      </c>
      <c r="B85" s="542" t="s">
        <v>1218</v>
      </c>
      <c r="C85" s="546">
        <v>34393241.3345</v>
      </c>
      <c r="D85" s="546">
        <v>1719.6621</v>
      </c>
      <c r="E85" s="546">
        <v>606.30370000000005</v>
      </c>
      <c r="F85" s="546">
        <v>245.666</v>
      </c>
      <c r="G85" s="546">
        <v>2210.9940999999999</v>
      </c>
      <c r="H85" s="546">
        <v>137.79499999999999</v>
      </c>
      <c r="I85" s="546">
        <v>30.821200000000001</v>
      </c>
      <c r="J85" s="546">
        <v>4951.2421000000004</v>
      </c>
      <c r="K85" s="546">
        <v>2602.453</v>
      </c>
    </row>
    <row r="86" spans="1:11">
      <c r="A86" s="544" t="s">
        <v>1219</v>
      </c>
      <c r="B86" s="542" t="s">
        <v>1220</v>
      </c>
      <c r="C86" s="546">
        <v>404833.5073</v>
      </c>
      <c r="D86" s="546">
        <v>28.3383</v>
      </c>
      <c r="E86" s="546">
        <v>7.4935</v>
      </c>
      <c r="F86" s="546">
        <v>0</v>
      </c>
      <c r="G86" s="546">
        <v>28.3383</v>
      </c>
      <c r="H86" s="546">
        <v>62.6967</v>
      </c>
      <c r="I86" s="546">
        <v>29.4316</v>
      </c>
      <c r="J86" s="546">
        <v>156.29839999999999</v>
      </c>
      <c r="K86" s="546">
        <v>65.263400000000004</v>
      </c>
    </row>
    <row r="87" spans="1:11">
      <c r="A87" s="544" t="s">
        <v>1221</v>
      </c>
      <c r="B87" s="542" t="s">
        <v>1222</v>
      </c>
      <c r="C87" s="546">
        <v>49738.374300000003</v>
      </c>
      <c r="D87" s="546">
        <v>3.9790999999999999</v>
      </c>
      <c r="E87" s="546">
        <v>0.92069999999999996</v>
      </c>
      <c r="F87" s="546">
        <v>0</v>
      </c>
      <c r="G87" s="546">
        <v>3.4817</v>
      </c>
      <c r="H87" s="546">
        <v>18.560300000000002</v>
      </c>
      <c r="I87" s="546">
        <v>0</v>
      </c>
      <c r="J87" s="546">
        <v>26.941800000000001</v>
      </c>
      <c r="K87" s="546">
        <v>4.8997999999999999</v>
      </c>
    </row>
    <row r="88" spans="1:11">
      <c r="A88" s="544" t="s">
        <v>1223</v>
      </c>
      <c r="B88" s="542" t="s">
        <v>1224</v>
      </c>
      <c r="C88" s="546">
        <v>80671.915299999993</v>
      </c>
      <c r="D88" s="546">
        <v>6.4538000000000002</v>
      </c>
      <c r="E88" s="546">
        <v>1.4932000000000001</v>
      </c>
      <c r="F88" s="546">
        <v>0</v>
      </c>
      <c r="G88" s="546">
        <v>5.6470000000000002</v>
      </c>
      <c r="H88" s="546">
        <v>8.6315000000000008</v>
      </c>
      <c r="I88" s="546">
        <v>22.780100000000001</v>
      </c>
      <c r="J88" s="546">
        <v>45.005600000000001</v>
      </c>
      <c r="K88" s="546">
        <v>30.7271</v>
      </c>
    </row>
    <row r="89" spans="1:11">
      <c r="A89" s="544" t="s">
        <v>1225</v>
      </c>
      <c r="B89" s="542" t="s">
        <v>1226</v>
      </c>
      <c r="C89" s="546">
        <v>66228.715299999996</v>
      </c>
      <c r="D89" s="546">
        <v>5.2983000000000002</v>
      </c>
      <c r="E89" s="546">
        <v>1.2259</v>
      </c>
      <c r="F89" s="546">
        <v>0</v>
      </c>
      <c r="G89" s="546">
        <v>4.6360000000000001</v>
      </c>
      <c r="H89" s="546">
        <v>8.6315000000000008</v>
      </c>
      <c r="I89" s="546">
        <v>22.780100000000001</v>
      </c>
      <c r="J89" s="546">
        <v>42.571800000000003</v>
      </c>
      <c r="K89" s="546">
        <v>29.304300000000001</v>
      </c>
    </row>
    <row r="90" spans="1:11">
      <c r="A90" s="544" t="s">
        <v>1227</v>
      </c>
      <c r="B90" s="542" t="s">
        <v>1228</v>
      </c>
      <c r="C90" s="546">
        <v>5497137.858</v>
      </c>
      <c r="D90" s="546">
        <v>71.577299999999994</v>
      </c>
      <c r="E90" s="546">
        <v>31.895600000000002</v>
      </c>
      <c r="F90" s="546">
        <v>0</v>
      </c>
      <c r="G90" s="546">
        <v>159.0607</v>
      </c>
      <c r="H90" s="546">
        <v>389.57400000000001</v>
      </c>
      <c r="I90" s="546">
        <v>124.7264</v>
      </c>
      <c r="J90" s="546">
        <v>776.83399999999995</v>
      </c>
      <c r="K90" s="546">
        <v>228.19929999999999</v>
      </c>
    </row>
    <row r="91" spans="1:11">
      <c r="A91" s="544" t="s">
        <v>1229</v>
      </c>
      <c r="B91" s="542" t="s">
        <v>1230</v>
      </c>
      <c r="C91" s="546">
        <v>1867647.5038000001</v>
      </c>
      <c r="D91" s="546">
        <v>14.590999999999999</v>
      </c>
      <c r="E91" s="546">
        <v>10.5031</v>
      </c>
      <c r="F91" s="546">
        <v>0</v>
      </c>
      <c r="G91" s="546">
        <v>24.318300000000001</v>
      </c>
      <c r="H91" s="546">
        <v>0</v>
      </c>
      <c r="I91" s="546">
        <v>26.538599999999999</v>
      </c>
      <c r="J91" s="546">
        <v>75.950999999999993</v>
      </c>
      <c r="K91" s="546">
        <v>51.6327</v>
      </c>
    </row>
    <row r="92" spans="1:11">
      <c r="A92" s="544" t="s">
        <v>1231</v>
      </c>
      <c r="B92" s="542" t="s">
        <v>1232</v>
      </c>
      <c r="C92" s="546">
        <v>11196.3845</v>
      </c>
      <c r="D92" s="546">
        <v>0.74639999999999995</v>
      </c>
      <c r="E92" s="546">
        <v>0.20150000000000001</v>
      </c>
      <c r="F92" s="546">
        <v>0</v>
      </c>
      <c r="G92" s="546">
        <v>0.74639999999999995</v>
      </c>
      <c r="H92" s="546">
        <v>4.2904999999999998</v>
      </c>
      <c r="I92" s="546">
        <v>0</v>
      </c>
      <c r="J92" s="546">
        <v>5.9847999999999999</v>
      </c>
      <c r="K92" s="546">
        <v>0.94789999999999996</v>
      </c>
    </row>
    <row r="93" spans="1:11">
      <c r="A93" s="544" t="s">
        <v>1233</v>
      </c>
      <c r="B93" s="542" t="s">
        <v>1234</v>
      </c>
      <c r="C93" s="546">
        <v>10000000</v>
      </c>
      <c r="D93" s="546">
        <v>160</v>
      </c>
      <c r="E93" s="546">
        <v>160.41999999999999</v>
      </c>
      <c r="F93" s="546">
        <v>0</v>
      </c>
      <c r="G93" s="546">
        <v>200</v>
      </c>
      <c r="H93" s="546">
        <v>264.56639999999999</v>
      </c>
      <c r="I93" s="546">
        <v>77.370999999999995</v>
      </c>
      <c r="J93" s="546">
        <v>862.35739999999998</v>
      </c>
      <c r="K93" s="546">
        <v>397.791</v>
      </c>
    </row>
    <row r="94" spans="1:11" ht="25.5">
      <c r="A94" s="544" t="s">
        <v>1235</v>
      </c>
      <c r="B94" s="542" t="s">
        <v>1236</v>
      </c>
      <c r="C94" s="546">
        <v>1177626.9639000001</v>
      </c>
      <c r="D94" s="546">
        <v>117.7627</v>
      </c>
      <c r="E94" s="546">
        <v>23.354900000000001</v>
      </c>
      <c r="F94" s="546">
        <v>0</v>
      </c>
      <c r="G94" s="546">
        <v>117.7627</v>
      </c>
      <c r="H94" s="546">
        <v>123.5746</v>
      </c>
      <c r="I94" s="546">
        <v>29.4316</v>
      </c>
      <c r="J94" s="546">
        <v>411.88650000000001</v>
      </c>
      <c r="K94" s="546">
        <v>170.54920000000001</v>
      </c>
    </row>
    <row r="95" spans="1:11">
      <c r="A95" s="544" t="s">
        <v>1237</v>
      </c>
      <c r="B95" s="542" t="s">
        <v>1238</v>
      </c>
      <c r="C95" s="546">
        <v>323653.22850000003</v>
      </c>
      <c r="D95" s="546">
        <v>29.128799999999998</v>
      </c>
      <c r="E95" s="546">
        <v>5.9908000000000001</v>
      </c>
      <c r="F95" s="546">
        <v>0</v>
      </c>
      <c r="G95" s="546">
        <v>29.128799999999998</v>
      </c>
      <c r="H95" s="546">
        <v>0</v>
      </c>
      <c r="I95" s="546">
        <v>22.780100000000001</v>
      </c>
      <c r="J95" s="546">
        <v>87.028499999999994</v>
      </c>
      <c r="K95" s="546">
        <v>57.899700000000003</v>
      </c>
    </row>
    <row r="96" spans="1:11" ht="25.5">
      <c r="A96" s="544" t="s">
        <v>1239</v>
      </c>
      <c r="B96" s="542" t="s">
        <v>1240</v>
      </c>
      <c r="C96" s="546">
        <v>21816.289100000002</v>
      </c>
      <c r="D96" s="546">
        <v>1.9635</v>
      </c>
      <c r="E96" s="546">
        <v>0.40379999999999999</v>
      </c>
      <c r="F96" s="546">
        <v>0</v>
      </c>
      <c r="G96" s="546">
        <v>1.0908</v>
      </c>
      <c r="H96" s="546">
        <v>0</v>
      </c>
      <c r="I96" s="546">
        <v>0</v>
      </c>
      <c r="J96" s="546">
        <v>3.4581</v>
      </c>
      <c r="K96" s="546">
        <v>2.3673000000000002</v>
      </c>
    </row>
    <row r="97" spans="1:11" ht="25.5">
      <c r="A97" s="544" t="s">
        <v>1241</v>
      </c>
      <c r="B97" s="542" t="s">
        <v>1242</v>
      </c>
      <c r="C97" s="546">
        <v>153979.2059</v>
      </c>
      <c r="D97" s="546">
        <v>13.8581</v>
      </c>
      <c r="E97" s="546">
        <v>2.8502000000000001</v>
      </c>
      <c r="F97" s="546">
        <v>0</v>
      </c>
      <c r="G97" s="546">
        <v>7.6989999999999998</v>
      </c>
      <c r="H97" s="546">
        <v>0</v>
      </c>
      <c r="I97" s="546">
        <v>0</v>
      </c>
      <c r="J97" s="546">
        <v>24.407299999999999</v>
      </c>
      <c r="K97" s="546">
        <v>16.708300000000001</v>
      </c>
    </row>
    <row r="98" spans="1:11">
      <c r="A98" s="544" t="s">
        <v>1243</v>
      </c>
      <c r="B98" s="542" t="s">
        <v>1244</v>
      </c>
      <c r="C98" s="546">
        <v>7895.4745999999996</v>
      </c>
      <c r="D98" s="546">
        <v>0.71060000000000001</v>
      </c>
      <c r="E98" s="546">
        <v>0.14610000000000001</v>
      </c>
      <c r="F98" s="546">
        <v>0</v>
      </c>
      <c r="G98" s="546">
        <v>0.39479999999999998</v>
      </c>
      <c r="H98" s="546">
        <v>0</v>
      </c>
      <c r="I98" s="546">
        <v>0</v>
      </c>
      <c r="J98" s="546">
        <v>1.2515000000000001</v>
      </c>
      <c r="K98" s="546">
        <v>0.85670000000000002</v>
      </c>
    </row>
    <row r="99" spans="1:11">
      <c r="A99" s="544" t="s">
        <v>856</v>
      </c>
      <c r="B99" s="542" t="s">
        <v>857</v>
      </c>
      <c r="C99" s="546">
        <v>983782.16890000005</v>
      </c>
      <c r="D99" s="546">
        <v>98.378200000000007</v>
      </c>
      <c r="E99" s="546">
        <v>19.5105</v>
      </c>
      <c r="F99" s="546">
        <v>0</v>
      </c>
      <c r="G99" s="546">
        <v>98.378200000000007</v>
      </c>
      <c r="H99" s="546">
        <v>109.96040000000001</v>
      </c>
      <c r="I99" s="546">
        <v>29.4316</v>
      </c>
      <c r="J99" s="546">
        <v>355.65890000000002</v>
      </c>
      <c r="K99" s="546">
        <v>147.3203</v>
      </c>
    </row>
    <row r="100" spans="1:11">
      <c r="A100" s="544" t="s">
        <v>1245</v>
      </c>
      <c r="B100" s="542" t="s">
        <v>1246</v>
      </c>
      <c r="C100" s="546">
        <v>488585.10019999999</v>
      </c>
      <c r="D100" s="546">
        <v>39.086799999999997</v>
      </c>
      <c r="E100" s="546">
        <v>9.0436999999999994</v>
      </c>
      <c r="F100" s="546">
        <v>0</v>
      </c>
      <c r="G100" s="546">
        <v>39.086799999999997</v>
      </c>
      <c r="H100" s="546">
        <v>45.803100000000001</v>
      </c>
      <c r="I100" s="546">
        <v>22.780100000000001</v>
      </c>
      <c r="J100" s="546">
        <v>155.8005</v>
      </c>
      <c r="K100" s="546">
        <v>70.910600000000002</v>
      </c>
    </row>
    <row r="101" spans="1:11">
      <c r="A101" s="544" t="s">
        <v>1247</v>
      </c>
      <c r="B101" s="542" t="s">
        <v>1248</v>
      </c>
      <c r="C101" s="546">
        <v>786965.0551</v>
      </c>
      <c r="D101" s="546">
        <v>55.087600000000002</v>
      </c>
      <c r="E101" s="546">
        <v>14.566700000000001</v>
      </c>
      <c r="F101" s="546">
        <v>0</v>
      </c>
      <c r="G101" s="546">
        <v>55.087600000000002</v>
      </c>
      <c r="H101" s="546">
        <v>76.338399999999993</v>
      </c>
      <c r="I101" s="546">
        <v>29.4316</v>
      </c>
      <c r="J101" s="546">
        <v>230.5119</v>
      </c>
      <c r="K101" s="546">
        <v>99.085899999999995</v>
      </c>
    </row>
    <row r="102" spans="1:11" ht="25.5">
      <c r="A102" s="544" t="s">
        <v>1249</v>
      </c>
      <c r="B102" s="542" t="s">
        <v>1250</v>
      </c>
      <c r="C102" s="546">
        <v>2554220.0797999999</v>
      </c>
      <c r="D102" s="546">
        <v>178.7954</v>
      </c>
      <c r="E102" s="546">
        <v>47.278599999999997</v>
      </c>
      <c r="F102" s="546">
        <v>0</v>
      </c>
      <c r="G102" s="546">
        <v>178.7954</v>
      </c>
      <c r="H102" s="546">
        <v>184.86580000000001</v>
      </c>
      <c r="I102" s="546">
        <v>22.780100000000001</v>
      </c>
      <c r="J102" s="546">
        <v>612.51530000000002</v>
      </c>
      <c r="K102" s="546">
        <v>248.85409999999999</v>
      </c>
    </row>
    <row r="103" spans="1:11">
      <c r="A103" s="544" t="s">
        <v>1251</v>
      </c>
      <c r="B103" s="542" t="s">
        <v>1252</v>
      </c>
      <c r="C103" s="546">
        <v>6972570.5754000004</v>
      </c>
      <c r="D103" s="546">
        <v>464.83800000000002</v>
      </c>
      <c r="E103" s="546">
        <v>125.4772</v>
      </c>
      <c r="F103" s="546">
        <v>0</v>
      </c>
      <c r="G103" s="546">
        <v>464.83800000000002</v>
      </c>
      <c r="H103" s="546">
        <v>106.9289</v>
      </c>
      <c r="I103" s="546">
        <v>29.4316</v>
      </c>
      <c r="J103" s="546">
        <v>1191.5137</v>
      </c>
      <c r="K103" s="546">
        <v>619.74680000000001</v>
      </c>
    </row>
    <row r="104" spans="1:11">
      <c r="A104" s="544" t="s">
        <v>1253</v>
      </c>
      <c r="B104" s="542" t="s">
        <v>1254</v>
      </c>
      <c r="C104" s="546">
        <v>230035.31700000001</v>
      </c>
      <c r="D104" s="546">
        <v>11.501799999999999</v>
      </c>
      <c r="E104" s="546">
        <v>4.1397000000000004</v>
      </c>
      <c r="F104" s="546">
        <v>1.6773</v>
      </c>
      <c r="G104" s="546">
        <v>11.501799999999999</v>
      </c>
      <c r="H104" s="546">
        <v>27.559000000000001</v>
      </c>
      <c r="I104" s="546">
        <v>25.8872</v>
      </c>
      <c r="J104" s="546">
        <v>82.266800000000003</v>
      </c>
      <c r="K104" s="546">
        <v>43.206000000000003</v>
      </c>
    </row>
    <row r="105" spans="1:11">
      <c r="A105" s="544" t="s">
        <v>1255</v>
      </c>
      <c r="B105" s="542" t="s">
        <v>1256</v>
      </c>
      <c r="C105" s="546">
        <v>187404795.5677</v>
      </c>
      <c r="D105" s="546">
        <v>2108.3040000000001</v>
      </c>
      <c r="E105" s="546">
        <v>1517.6275000000001</v>
      </c>
      <c r="F105" s="546">
        <v>0</v>
      </c>
      <c r="G105" s="546">
        <v>4685.1198999999997</v>
      </c>
      <c r="H105" s="546">
        <v>1047.242</v>
      </c>
      <c r="I105" s="546">
        <v>58.897599999999997</v>
      </c>
      <c r="J105" s="546">
        <v>9417.1910000000007</v>
      </c>
      <c r="K105" s="546">
        <v>3684.8290999999999</v>
      </c>
    </row>
    <row r="106" spans="1:11">
      <c r="A106" s="544" t="s">
        <v>1257</v>
      </c>
      <c r="B106" s="542" t="s">
        <v>1258</v>
      </c>
      <c r="C106" s="546">
        <v>891973.96580000001</v>
      </c>
      <c r="D106" s="546">
        <v>101.93989999999999</v>
      </c>
      <c r="E106" s="546">
        <v>17.689800000000002</v>
      </c>
      <c r="F106" s="546">
        <v>0</v>
      </c>
      <c r="G106" s="546">
        <v>127.42489999999999</v>
      </c>
      <c r="H106" s="546">
        <v>53.740099999999998</v>
      </c>
      <c r="I106" s="546">
        <v>29.4316</v>
      </c>
      <c r="J106" s="546">
        <v>330.22629999999998</v>
      </c>
      <c r="K106" s="546">
        <v>149.06129999999999</v>
      </c>
    </row>
    <row r="107" spans="1:11">
      <c r="A107" s="544" t="s">
        <v>1259</v>
      </c>
      <c r="B107" s="542" t="s">
        <v>1260</v>
      </c>
      <c r="C107" s="546">
        <v>659472.99219999998</v>
      </c>
      <c r="D107" s="546">
        <v>28.263100000000001</v>
      </c>
      <c r="E107" s="546">
        <v>11.6256</v>
      </c>
      <c r="F107" s="546">
        <v>4.7104999999999997</v>
      </c>
      <c r="G107" s="546">
        <v>42.3947</v>
      </c>
      <c r="H107" s="546">
        <v>116.2439</v>
      </c>
      <c r="I107" s="546">
        <v>25.948399999999999</v>
      </c>
      <c r="J107" s="546">
        <v>229.18620000000001</v>
      </c>
      <c r="K107" s="546">
        <v>70.547600000000003</v>
      </c>
    </row>
    <row r="108" spans="1:11">
      <c r="A108" s="544" t="s">
        <v>1261</v>
      </c>
      <c r="B108" s="542" t="s">
        <v>1262</v>
      </c>
      <c r="C108" s="546">
        <v>95965.813599999994</v>
      </c>
      <c r="D108" s="546">
        <v>7.6772999999999998</v>
      </c>
      <c r="E108" s="546">
        <v>1.7763</v>
      </c>
      <c r="F108" s="546">
        <v>0</v>
      </c>
      <c r="G108" s="546">
        <v>4.7983000000000002</v>
      </c>
      <c r="H108" s="546">
        <v>0</v>
      </c>
      <c r="I108" s="546">
        <v>0</v>
      </c>
      <c r="J108" s="546">
        <v>14.251899999999999</v>
      </c>
      <c r="K108" s="546">
        <v>9.4535999999999998</v>
      </c>
    </row>
    <row r="109" spans="1:11">
      <c r="A109" s="544" t="s">
        <v>1263</v>
      </c>
      <c r="B109" s="542" t="s">
        <v>1264</v>
      </c>
      <c r="C109" s="546">
        <v>305513.32280000002</v>
      </c>
      <c r="D109" s="546">
        <v>12.220499999999999</v>
      </c>
      <c r="E109" s="546">
        <v>5.1837999999999997</v>
      </c>
      <c r="F109" s="546">
        <v>0</v>
      </c>
      <c r="G109" s="546">
        <v>7.6378000000000004</v>
      </c>
      <c r="H109" s="546">
        <v>0</v>
      </c>
      <c r="I109" s="546">
        <v>22.780100000000001</v>
      </c>
      <c r="J109" s="546">
        <v>47.822200000000002</v>
      </c>
      <c r="K109" s="546">
        <v>40.184399999999997</v>
      </c>
    </row>
    <row r="110" spans="1:11">
      <c r="A110" s="544" t="s">
        <v>1265</v>
      </c>
      <c r="B110" s="542" t="s">
        <v>1266</v>
      </c>
      <c r="C110" s="546">
        <v>100885.37549999999</v>
      </c>
      <c r="D110" s="546">
        <v>5.7648999999999999</v>
      </c>
      <c r="E110" s="546">
        <v>1.7785</v>
      </c>
      <c r="F110" s="546">
        <v>0</v>
      </c>
      <c r="G110" s="546">
        <v>5.7648999999999999</v>
      </c>
      <c r="H110" s="546">
        <v>0</v>
      </c>
      <c r="I110" s="546">
        <v>38.685499999999998</v>
      </c>
      <c r="J110" s="546">
        <v>51.9938</v>
      </c>
      <c r="K110" s="546">
        <v>46.228900000000003</v>
      </c>
    </row>
    <row r="111" spans="1:11">
      <c r="A111" s="544" t="s">
        <v>1267</v>
      </c>
      <c r="B111" s="542" t="s">
        <v>1268</v>
      </c>
      <c r="C111" s="546">
        <v>265007.87880000001</v>
      </c>
      <c r="D111" s="546">
        <v>21.200600000000001</v>
      </c>
      <c r="E111" s="546">
        <v>4.9053000000000004</v>
      </c>
      <c r="F111" s="546">
        <v>0</v>
      </c>
      <c r="G111" s="546">
        <v>21.200600000000001</v>
      </c>
      <c r="H111" s="546">
        <v>10.2666</v>
      </c>
      <c r="I111" s="546">
        <v>0</v>
      </c>
      <c r="J111" s="546">
        <v>57.573099999999997</v>
      </c>
      <c r="K111" s="546">
        <v>26.105899999999998</v>
      </c>
    </row>
    <row r="112" spans="1:11" ht="25.5">
      <c r="A112" s="544" t="s">
        <v>1269</v>
      </c>
      <c r="B112" s="542" t="s">
        <v>1270</v>
      </c>
      <c r="C112" s="546">
        <v>2950712.6433000001</v>
      </c>
      <c r="D112" s="546">
        <v>168.6122</v>
      </c>
      <c r="E112" s="546">
        <v>52.016800000000003</v>
      </c>
      <c r="F112" s="546">
        <v>0</v>
      </c>
      <c r="G112" s="546">
        <v>168.6122</v>
      </c>
      <c r="H112" s="546">
        <v>168.6611</v>
      </c>
      <c r="I112" s="546">
        <v>38.685499999999998</v>
      </c>
      <c r="J112" s="546">
        <v>596.58780000000002</v>
      </c>
      <c r="K112" s="546">
        <v>259.31450000000001</v>
      </c>
    </row>
    <row r="113" spans="1:11">
      <c r="A113" s="544" t="s">
        <v>1271</v>
      </c>
      <c r="B113" s="542" t="s">
        <v>1272</v>
      </c>
      <c r="C113" s="546">
        <v>1023.9247</v>
      </c>
      <c r="D113" s="546">
        <v>8.6999999999999994E-2</v>
      </c>
      <c r="E113" s="546">
        <v>1.9E-2</v>
      </c>
      <c r="F113" s="546">
        <v>0</v>
      </c>
      <c r="G113" s="546">
        <v>8.1900000000000001E-2</v>
      </c>
      <c r="H113" s="546">
        <v>0</v>
      </c>
      <c r="I113" s="546">
        <v>0</v>
      </c>
      <c r="J113" s="546">
        <v>0.18790000000000001</v>
      </c>
      <c r="K113" s="546">
        <v>0.106</v>
      </c>
    </row>
    <row r="114" spans="1:11">
      <c r="A114" s="544" t="s">
        <v>1273</v>
      </c>
      <c r="B114" s="542" t="s">
        <v>1274</v>
      </c>
      <c r="C114" s="546">
        <v>952.89149999999995</v>
      </c>
      <c r="D114" s="546">
        <v>8.1000000000000003E-2</v>
      </c>
      <c r="E114" s="546">
        <v>1.7600000000000001E-2</v>
      </c>
      <c r="F114" s="546">
        <v>0</v>
      </c>
      <c r="G114" s="546">
        <v>7.6200000000000004E-2</v>
      </c>
      <c r="H114" s="546">
        <v>0</v>
      </c>
      <c r="I114" s="546">
        <v>0</v>
      </c>
      <c r="J114" s="546">
        <v>0.17480000000000001</v>
      </c>
      <c r="K114" s="546">
        <v>9.8599999999999993E-2</v>
      </c>
    </row>
    <row r="115" spans="1:11" ht="25.5">
      <c r="A115" s="544" t="s">
        <v>1275</v>
      </c>
      <c r="B115" s="542" t="s">
        <v>1276</v>
      </c>
      <c r="C115" s="546">
        <v>473965.71059999999</v>
      </c>
      <c r="D115" s="546">
        <v>30.469200000000001</v>
      </c>
      <c r="E115" s="546">
        <v>8.3552999999999997</v>
      </c>
      <c r="F115" s="546">
        <v>0</v>
      </c>
      <c r="G115" s="546">
        <v>10.1564</v>
      </c>
      <c r="H115" s="546">
        <v>28.937000000000001</v>
      </c>
      <c r="I115" s="546">
        <v>22.780100000000001</v>
      </c>
      <c r="J115" s="546">
        <v>100.69799999999999</v>
      </c>
      <c r="K115" s="546">
        <v>61.604599999999998</v>
      </c>
    </row>
    <row r="116" spans="1:11">
      <c r="A116" s="544" t="s">
        <v>1277</v>
      </c>
      <c r="B116" s="542" t="s">
        <v>1278</v>
      </c>
      <c r="C116" s="546">
        <v>142325.5485</v>
      </c>
      <c r="D116" s="546">
        <v>9.1494999999999997</v>
      </c>
      <c r="E116" s="546">
        <v>2.5089999999999999</v>
      </c>
      <c r="F116" s="546">
        <v>0</v>
      </c>
      <c r="G116" s="546">
        <v>3.0497999999999998</v>
      </c>
      <c r="H116" s="546">
        <v>4.0125999999999999</v>
      </c>
      <c r="I116" s="546">
        <v>0</v>
      </c>
      <c r="J116" s="546">
        <v>18.7209</v>
      </c>
      <c r="K116" s="546">
        <v>11.6585</v>
      </c>
    </row>
    <row r="117" spans="1:11">
      <c r="A117" s="544" t="s">
        <v>1279</v>
      </c>
      <c r="B117" s="542" t="s">
        <v>1280</v>
      </c>
      <c r="C117" s="546">
        <v>2441.1552000000001</v>
      </c>
      <c r="D117" s="546">
        <v>0.3906</v>
      </c>
      <c r="E117" s="546">
        <v>9.0399999999999994E-2</v>
      </c>
      <c r="F117" s="546">
        <v>0</v>
      </c>
      <c r="G117" s="546">
        <v>0.34179999999999999</v>
      </c>
      <c r="H117" s="546">
        <v>4.9801000000000002</v>
      </c>
      <c r="I117" s="546">
        <v>0</v>
      </c>
      <c r="J117" s="546">
        <v>5.8029000000000002</v>
      </c>
      <c r="K117" s="546">
        <v>0.48099999999999998</v>
      </c>
    </row>
    <row r="118" spans="1:11">
      <c r="A118" s="544" t="s">
        <v>1281</v>
      </c>
      <c r="B118" s="542" t="s">
        <v>1282</v>
      </c>
      <c r="C118" s="546">
        <v>8737202.2879000008</v>
      </c>
      <c r="D118" s="546">
        <v>139.79519999999999</v>
      </c>
      <c r="E118" s="546">
        <v>140.16220000000001</v>
      </c>
      <c r="F118" s="546">
        <v>0</v>
      </c>
      <c r="G118" s="546">
        <v>174.744</v>
      </c>
      <c r="H118" s="546">
        <v>1479.5876000000001</v>
      </c>
      <c r="I118" s="546">
        <v>30.5426</v>
      </c>
      <c r="J118" s="546">
        <v>1964.8316</v>
      </c>
      <c r="K118" s="546">
        <v>310.5</v>
      </c>
    </row>
    <row r="119" spans="1:11">
      <c r="A119" s="544" t="s">
        <v>1283</v>
      </c>
      <c r="B119" s="542" t="s">
        <v>1284</v>
      </c>
      <c r="C119" s="546">
        <v>9123489.3000000007</v>
      </c>
      <c r="D119" s="546">
        <v>145.97579999999999</v>
      </c>
      <c r="E119" s="546">
        <v>146.35900000000001</v>
      </c>
      <c r="F119" s="546">
        <v>0</v>
      </c>
      <c r="G119" s="546">
        <v>182.46979999999999</v>
      </c>
      <c r="H119" s="546">
        <v>1479.5876000000001</v>
      </c>
      <c r="I119" s="546">
        <v>30.5426</v>
      </c>
      <c r="J119" s="546">
        <v>1984.9348</v>
      </c>
      <c r="K119" s="546">
        <v>322.87740000000002</v>
      </c>
    </row>
    <row r="120" spans="1:11">
      <c r="A120" s="544" t="s">
        <v>1285</v>
      </c>
      <c r="B120" s="542" t="s">
        <v>1286</v>
      </c>
      <c r="C120" s="546">
        <v>736000</v>
      </c>
      <c r="D120" s="546">
        <v>11.6533</v>
      </c>
      <c r="E120" s="546">
        <v>11.731199999999999</v>
      </c>
      <c r="F120" s="546">
        <v>0</v>
      </c>
      <c r="G120" s="546">
        <v>6.1333000000000002</v>
      </c>
      <c r="H120" s="546">
        <v>0</v>
      </c>
      <c r="I120" s="546">
        <v>0</v>
      </c>
      <c r="J120" s="546">
        <v>29.517800000000001</v>
      </c>
      <c r="K120" s="546">
        <v>23.384499999999999</v>
      </c>
    </row>
    <row r="121" spans="1:11">
      <c r="A121" s="544" t="s">
        <v>1287</v>
      </c>
      <c r="B121" s="542" t="s">
        <v>1288</v>
      </c>
      <c r="C121" s="546">
        <v>960000</v>
      </c>
      <c r="D121" s="546">
        <v>15.2</v>
      </c>
      <c r="E121" s="546">
        <v>15.301600000000001</v>
      </c>
      <c r="F121" s="546">
        <v>0</v>
      </c>
      <c r="G121" s="546">
        <v>8</v>
      </c>
      <c r="H121" s="546">
        <v>0</v>
      </c>
      <c r="I121" s="546">
        <v>0</v>
      </c>
      <c r="J121" s="546">
        <v>38.501600000000003</v>
      </c>
      <c r="K121" s="546">
        <v>30.5016</v>
      </c>
    </row>
    <row r="122" spans="1:11" ht="25.5">
      <c r="A122" s="544" t="s">
        <v>1289</v>
      </c>
      <c r="B122" s="542" t="s">
        <v>1290</v>
      </c>
      <c r="C122" s="546">
        <v>730000</v>
      </c>
      <c r="D122" s="546">
        <v>11.558299999999999</v>
      </c>
      <c r="E122" s="546">
        <v>11.6356</v>
      </c>
      <c r="F122" s="546">
        <v>0</v>
      </c>
      <c r="G122" s="546">
        <v>6.0833000000000004</v>
      </c>
      <c r="H122" s="546">
        <v>0</v>
      </c>
      <c r="I122" s="546">
        <v>0</v>
      </c>
      <c r="J122" s="546">
        <v>29.277200000000001</v>
      </c>
      <c r="K122" s="546">
        <v>23.193899999999999</v>
      </c>
    </row>
    <row r="123" spans="1:11" ht="25.5">
      <c r="A123" s="544" t="s">
        <v>1291</v>
      </c>
      <c r="B123" s="542" t="s">
        <v>1292</v>
      </c>
      <c r="C123" s="546">
        <v>845000</v>
      </c>
      <c r="D123" s="546">
        <v>13.379200000000001</v>
      </c>
      <c r="E123" s="546">
        <v>13.4686</v>
      </c>
      <c r="F123" s="546">
        <v>0</v>
      </c>
      <c r="G123" s="546">
        <v>7.0416999999999996</v>
      </c>
      <c r="H123" s="546">
        <v>0</v>
      </c>
      <c r="I123" s="546">
        <v>0</v>
      </c>
      <c r="J123" s="546">
        <v>33.889499999999998</v>
      </c>
      <c r="K123" s="546">
        <v>26.847799999999999</v>
      </c>
    </row>
    <row r="124" spans="1:11" ht="25.5">
      <c r="A124" s="544" t="s">
        <v>1293</v>
      </c>
      <c r="B124" s="542" t="s">
        <v>1294</v>
      </c>
      <c r="C124" s="546">
        <v>880000</v>
      </c>
      <c r="D124" s="546">
        <v>13.933299999999999</v>
      </c>
      <c r="E124" s="546">
        <v>14.0265</v>
      </c>
      <c r="F124" s="546">
        <v>0</v>
      </c>
      <c r="G124" s="546">
        <v>7.3333000000000004</v>
      </c>
      <c r="H124" s="546">
        <v>0</v>
      </c>
      <c r="I124" s="546">
        <v>0</v>
      </c>
      <c r="J124" s="546">
        <v>35.293100000000003</v>
      </c>
      <c r="K124" s="546">
        <v>27.959800000000001</v>
      </c>
    </row>
    <row r="125" spans="1:11" ht="25.5">
      <c r="A125" s="544" t="s">
        <v>1295</v>
      </c>
      <c r="B125" s="542" t="s">
        <v>1296</v>
      </c>
      <c r="C125" s="546">
        <v>1065641.6666000001</v>
      </c>
      <c r="D125" s="546">
        <v>16.872699999999998</v>
      </c>
      <c r="E125" s="546">
        <v>16.985399999999998</v>
      </c>
      <c r="F125" s="546">
        <v>0</v>
      </c>
      <c r="G125" s="546">
        <v>8.8803000000000001</v>
      </c>
      <c r="H125" s="546">
        <v>0</v>
      </c>
      <c r="I125" s="546">
        <v>0</v>
      </c>
      <c r="J125" s="546">
        <v>42.738399999999999</v>
      </c>
      <c r="K125" s="546">
        <v>33.8581</v>
      </c>
    </row>
    <row r="126" spans="1:11">
      <c r="A126" s="544" t="s">
        <v>1297</v>
      </c>
      <c r="B126" s="542" t="s">
        <v>1298</v>
      </c>
      <c r="C126" s="546">
        <v>2823724.7404</v>
      </c>
      <c r="D126" s="546">
        <v>45.179600000000001</v>
      </c>
      <c r="E126" s="546">
        <v>45.298200000000001</v>
      </c>
      <c r="F126" s="546">
        <v>0</v>
      </c>
      <c r="G126" s="546">
        <v>56.474499999999999</v>
      </c>
      <c r="H126" s="546">
        <v>59.5274</v>
      </c>
      <c r="I126" s="546">
        <v>38.685499999999998</v>
      </c>
      <c r="J126" s="546">
        <v>245.1652</v>
      </c>
      <c r="K126" s="546">
        <v>129.16329999999999</v>
      </c>
    </row>
    <row r="127" spans="1:11">
      <c r="A127" s="544" t="s">
        <v>1299</v>
      </c>
      <c r="B127" s="542" t="s">
        <v>1300</v>
      </c>
      <c r="C127" s="546">
        <v>1519747.4012</v>
      </c>
      <c r="D127" s="546">
        <v>106.3823</v>
      </c>
      <c r="E127" s="546">
        <v>28.130500000000001</v>
      </c>
      <c r="F127" s="546">
        <v>0</v>
      </c>
      <c r="G127" s="546">
        <v>106.3823</v>
      </c>
      <c r="H127" s="546">
        <v>85.984099999999998</v>
      </c>
      <c r="I127" s="546">
        <v>29.4316</v>
      </c>
      <c r="J127" s="546">
        <v>356.31079999999997</v>
      </c>
      <c r="K127" s="546">
        <v>163.9444</v>
      </c>
    </row>
    <row r="128" spans="1:11" ht="25.5">
      <c r="A128" s="544" t="s">
        <v>1301</v>
      </c>
      <c r="B128" s="542" t="s">
        <v>1302</v>
      </c>
      <c r="C128" s="546">
        <v>983782.16890000005</v>
      </c>
      <c r="D128" s="546">
        <v>98.378200000000007</v>
      </c>
      <c r="E128" s="546">
        <v>19.5105</v>
      </c>
      <c r="F128" s="546">
        <v>0</v>
      </c>
      <c r="G128" s="546">
        <v>98.378200000000007</v>
      </c>
      <c r="H128" s="546">
        <v>109.96040000000001</v>
      </c>
      <c r="I128" s="546">
        <v>36.382399999999997</v>
      </c>
      <c r="J128" s="546">
        <v>362.60969999999998</v>
      </c>
      <c r="K128" s="546">
        <v>154.27109999999999</v>
      </c>
    </row>
    <row r="129" spans="1:11">
      <c r="A129" s="544" t="s">
        <v>1303</v>
      </c>
      <c r="B129" s="542" t="s">
        <v>1304</v>
      </c>
      <c r="C129" s="546">
        <v>2088831.1576</v>
      </c>
      <c r="D129" s="546">
        <v>238.7236</v>
      </c>
      <c r="E129" s="546">
        <v>41.426000000000002</v>
      </c>
      <c r="F129" s="546">
        <v>0</v>
      </c>
      <c r="G129" s="546">
        <v>298.40449999999998</v>
      </c>
      <c r="H129" s="546">
        <v>73.802999999999997</v>
      </c>
      <c r="I129" s="546">
        <v>36.382399999999997</v>
      </c>
      <c r="J129" s="546">
        <v>688.73950000000002</v>
      </c>
      <c r="K129" s="546">
        <v>316.53199999999998</v>
      </c>
    </row>
    <row r="130" spans="1:11">
      <c r="A130" s="544" t="s">
        <v>1305</v>
      </c>
      <c r="B130" s="542" t="s">
        <v>1306</v>
      </c>
      <c r="C130" s="546">
        <v>2032738.0817</v>
      </c>
      <c r="D130" s="546">
        <v>135.51589999999999</v>
      </c>
      <c r="E130" s="546">
        <v>36.580800000000004</v>
      </c>
      <c r="F130" s="546">
        <v>0</v>
      </c>
      <c r="G130" s="546">
        <v>135.51589999999999</v>
      </c>
      <c r="H130" s="546">
        <v>119.8817</v>
      </c>
      <c r="I130" s="546">
        <v>36.382399999999997</v>
      </c>
      <c r="J130" s="546">
        <v>463.87670000000003</v>
      </c>
      <c r="K130" s="546">
        <v>208.47909999999999</v>
      </c>
    </row>
    <row r="131" spans="1:11">
      <c r="A131" s="544" t="s">
        <v>1307</v>
      </c>
      <c r="B131" s="542" t="s">
        <v>1308</v>
      </c>
      <c r="C131" s="546">
        <v>1058091.7633</v>
      </c>
      <c r="D131" s="546">
        <v>84.647300000000001</v>
      </c>
      <c r="E131" s="546">
        <v>19.5853</v>
      </c>
      <c r="F131" s="546">
        <v>0</v>
      </c>
      <c r="G131" s="546">
        <v>63.485500000000002</v>
      </c>
      <c r="H131" s="546">
        <v>0</v>
      </c>
      <c r="I131" s="546">
        <v>0</v>
      </c>
      <c r="J131" s="546">
        <v>167.71809999999999</v>
      </c>
      <c r="K131" s="546">
        <v>104.23260000000001</v>
      </c>
    </row>
    <row r="132" spans="1:11">
      <c r="A132" s="544" t="s">
        <v>1309</v>
      </c>
      <c r="B132" s="542" t="s">
        <v>1310</v>
      </c>
      <c r="C132" s="546">
        <v>86402.145000000004</v>
      </c>
      <c r="D132" s="546">
        <v>6.9122000000000003</v>
      </c>
      <c r="E132" s="546">
        <v>1.5992999999999999</v>
      </c>
      <c r="F132" s="546">
        <v>0</v>
      </c>
      <c r="G132" s="546">
        <v>6.9122000000000003</v>
      </c>
      <c r="H132" s="546">
        <v>0</v>
      </c>
      <c r="I132" s="546">
        <v>0</v>
      </c>
      <c r="J132" s="546">
        <v>15.4237</v>
      </c>
      <c r="K132" s="546">
        <v>8.5114999999999998</v>
      </c>
    </row>
    <row r="133" spans="1:11">
      <c r="A133" s="544" t="s">
        <v>1311</v>
      </c>
      <c r="B133" s="542" t="s">
        <v>1312</v>
      </c>
      <c r="C133" s="546">
        <v>7141.2296999999999</v>
      </c>
      <c r="D133" s="546">
        <v>0.57130000000000003</v>
      </c>
      <c r="E133" s="546">
        <v>0.13220000000000001</v>
      </c>
      <c r="F133" s="546">
        <v>0</v>
      </c>
      <c r="G133" s="546">
        <v>0.57130000000000003</v>
      </c>
      <c r="H133" s="546">
        <v>0</v>
      </c>
      <c r="I133" s="546">
        <v>0</v>
      </c>
      <c r="J133" s="546">
        <v>1.2747999999999999</v>
      </c>
      <c r="K133" s="546">
        <v>0.70350000000000001</v>
      </c>
    </row>
    <row r="134" spans="1:11" ht="25.5">
      <c r="A134" s="544" t="s">
        <v>1313</v>
      </c>
      <c r="B134" s="542" t="s">
        <v>1314</v>
      </c>
      <c r="C134" s="546">
        <v>28603.091199999999</v>
      </c>
      <c r="D134" s="546">
        <v>2.2881999999999998</v>
      </c>
      <c r="E134" s="546">
        <v>0.52939999999999998</v>
      </c>
      <c r="F134" s="546">
        <v>0</v>
      </c>
      <c r="G134" s="546">
        <v>2.2881999999999998</v>
      </c>
      <c r="H134" s="546">
        <v>0</v>
      </c>
      <c r="I134" s="546">
        <v>29.860099999999999</v>
      </c>
      <c r="J134" s="546">
        <v>34.965899999999998</v>
      </c>
      <c r="K134" s="546">
        <v>32.677700000000002</v>
      </c>
    </row>
    <row r="135" spans="1:11">
      <c r="A135" s="544" t="s">
        <v>1315</v>
      </c>
      <c r="B135" s="542" t="s">
        <v>1316</v>
      </c>
      <c r="C135" s="546">
        <v>13580152.017899999</v>
      </c>
      <c r="D135" s="546">
        <v>905.34349999999995</v>
      </c>
      <c r="E135" s="546">
        <v>244.3862</v>
      </c>
      <c r="F135" s="546">
        <v>0</v>
      </c>
      <c r="G135" s="546">
        <v>1131.6793</v>
      </c>
      <c r="H135" s="546">
        <v>179.4091</v>
      </c>
      <c r="I135" s="546">
        <v>48.438499999999998</v>
      </c>
      <c r="J135" s="546">
        <v>2509.2566000000002</v>
      </c>
      <c r="K135" s="546">
        <v>1198.1682000000001</v>
      </c>
    </row>
    <row r="136" spans="1:11">
      <c r="A136" s="544" t="s">
        <v>1317</v>
      </c>
      <c r="B136" s="542" t="s">
        <v>1318</v>
      </c>
      <c r="C136" s="546">
        <v>89.059299999999993</v>
      </c>
      <c r="D136" s="546">
        <v>7.1000000000000004E-3</v>
      </c>
      <c r="E136" s="546">
        <v>1.6000000000000001E-3</v>
      </c>
      <c r="F136" s="546">
        <v>0</v>
      </c>
      <c r="G136" s="546">
        <v>7.1000000000000004E-3</v>
      </c>
      <c r="H136" s="546">
        <v>0</v>
      </c>
      <c r="I136" s="546">
        <v>0</v>
      </c>
      <c r="J136" s="546">
        <v>1.5800000000000002E-2</v>
      </c>
      <c r="K136" s="546">
        <v>8.6999999999999994E-3</v>
      </c>
    </row>
    <row r="137" spans="1:11">
      <c r="A137" s="544" t="s">
        <v>1319</v>
      </c>
      <c r="B137" s="542" t="s">
        <v>1320</v>
      </c>
      <c r="C137" s="546">
        <v>14946.4704</v>
      </c>
      <c r="D137" s="546">
        <v>0.96079999999999999</v>
      </c>
      <c r="E137" s="546">
        <v>0.26350000000000001</v>
      </c>
      <c r="F137" s="546">
        <v>0</v>
      </c>
      <c r="G137" s="546">
        <v>0.53380000000000005</v>
      </c>
      <c r="H137" s="546">
        <v>0</v>
      </c>
      <c r="I137" s="546">
        <v>0</v>
      </c>
      <c r="J137" s="546">
        <v>1.7581</v>
      </c>
      <c r="K137" s="546">
        <v>1.2242999999999999</v>
      </c>
    </row>
    <row r="138" spans="1:11" ht="25.5">
      <c r="A138" s="544" t="s">
        <v>1321</v>
      </c>
      <c r="B138" s="542" t="s">
        <v>1322</v>
      </c>
      <c r="C138" s="546">
        <v>596699.85549999995</v>
      </c>
      <c r="D138" s="546">
        <v>10.4422</v>
      </c>
      <c r="E138" s="546">
        <v>9.6643000000000008</v>
      </c>
      <c r="F138" s="546">
        <v>0</v>
      </c>
      <c r="G138" s="546">
        <v>14.9175</v>
      </c>
      <c r="H138" s="546">
        <v>0</v>
      </c>
      <c r="I138" s="546">
        <v>53.101100000000002</v>
      </c>
      <c r="J138" s="546">
        <v>88.125100000000003</v>
      </c>
      <c r="K138" s="546">
        <v>73.207599999999999</v>
      </c>
    </row>
    <row r="139" spans="1:11">
      <c r="A139" s="544" t="s">
        <v>1323</v>
      </c>
      <c r="B139" s="542" t="s">
        <v>1324</v>
      </c>
      <c r="C139" s="546">
        <v>40168.574000000001</v>
      </c>
      <c r="D139" s="546">
        <v>2.5823</v>
      </c>
      <c r="E139" s="546">
        <v>0.70809999999999995</v>
      </c>
      <c r="F139" s="546">
        <v>0</v>
      </c>
      <c r="G139" s="546">
        <v>1.4346000000000001</v>
      </c>
      <c r="H139" s="546">
        <v>0</v>
      </c>
      <c r="I139" s="546">
        <v>0</v>
      </c>
      <c r="J139" s="546">
        <v>4.7249999999999996</v>
      </c>
      <c r="K139" s="546">
        <v>3.2904</v>
      </c>
    </row>
    <row r="140" spans="1:11">
      <c r="A140" s="544" t="s">
        <v>1325</v>
      </c>
      <c r="B140" s="542" t="s">
        <v>1326</v>
      </c>
      <c r="C140" s="546">
        <v>6732.4443000000001</v>
      </c>
      <c r="D140" s="546">
        <v>0.43280000000000002</v>
      </c>
      <c r="E140" s="546">
        <v>0.1187</v>
      </c>
      <c r="F140" s="546">
        <v>0</v>
      </c>
      <c r="G140" s="546">
        <v>0.2404</v>
      </c>
      <c r="H140" s="546">
        <v>0</v>
      </c>
      <c r="I140" s="546">
        <v>0</v>
      </c>
      <c r="J140" s="546">
        <v>0.79190000000000005</v>
      </c>
      <c r="K140" s="546">
        <v>0.55149999999999999</v>
      </c>
    </row>
    <row r="141" spans="1:11">
      <c r="A141" s="544" t="s">
        <v>1327</v>
      </c>
      <c r="B141" s="542" t="s">
        <v>1328</v>
      </c>
      <c r="C141" s="546">
        <v>12919.6854</v>
      </c>
      <c r="D141" s="546">
        <v>0.8306</v>
      </c>
      <c r="E141" s="546">
        <v>0.2278</v>
      </c>
      <c r="F141" s="546">
        <v>0</v>
      </c>
      <c r="G141" s="546">
        <v>0.46139999999999998</v>
      </c>
      <c r="H141" s="546">
        <v>0</v>
      </c>
      <c r="I141" s="546">
        <v>0</v>
      </c>
      <c r="J141" s="546">
        <v>1.5198</v>
      </c>
      <c r="K141" s="546">
        <v>1.0584</v>
      </c>
    </row>
    <row r="142" spans="1:11">
      <c r="A142" s="544" t="s">
        <v>1329</v>
      </c>
      <c r="B142" s="542" t="s">
        <v>1330</v>
      </c>
      <c r="C142" s="546">
        <v>438386.26679999998</v>
      </c>
      <c r="D142" s="546">
        <v>11.690300000000001</v>
      </c>
      <c r="E142" s="546">
        <v>7.2129000000000003</v>
      </c>
      <c r="F142" s="546">
        <v>0</v>
      </c>
      <c r="G142" s="546">
        <v>11.690300000000001</v>
      </c>
      <c r="H142" s="546">
        <v>0</v>
      </c>
      <c r="I142" s="546">
        <v>53.101100000000002</v>
      </c>
      <c r="J142" s="546">
        <v>83.694599999999994</v>
      </c>
      <c r="K142" s="546">
        <v>72.004300000000001</v>
      </c>
    </row>
    <row r="143" spans="1:11" ht="25.5">
      <c r="A143" s="544" t="s">
        <v>1331</v>
      </c>
      <c r="B143" s="542" t="s">
        <v>1332</v>
      </c>
      <c r="C143" s="546">
        <v>51434.566400000003</v>
      </c>
      <c r="D143" s="546">
        <v>3.4289999999999998</v>
      </c>
      <c r="E143" s="546">
        <v>0.92559999999999998</v>
      </c>
      <c r="F143" s="546">
        <v>0</v>
      </c>
      <c r="G143" s="546">
        <v>3.4289999999999998</v>
      </c>
      <c r="H143" s="546">
        <v>6.9901</v>
      </c>
      <c r="I143" s="546">
        <v>0</v>
      </c>
      <c r="J143" s="546">
        <v>14.7737</v>
      </c>
      <c r="K143" s="546">
        <v>4.3545999999999996</v>
      </c>
    </row>
    <row r="144" spans="1:11" ht="25.5">
      <c r="A144" s="544" t="s">
        <v>1333</v>
      </c>
      <c r="B144" s="542" t="s">
        <v>1334</v>
      </c>
      <c r="C144" s="546">
        <v>81964.350300000006</v>
      </c>
      <c r="D144" s="546">
        <v>5.4642999999999997</v>
      </c>
      <c r="E144" s="546">
        <v>1.4750000000000001</v>
      </c>
      <c r="F144" s="546">
        <v>0</v>
      </c>
      <c r="G144" s="546">
        <v>5.4642999999999997</v>
      </c>
      <c r="H144" s="546">
        <v>15.1608</v>
      </c>
      <c r="I144" s="546">
        <v>0</v>
      </c>
      <c r="J144" s="546">
        <v>27.564399999999999</v>
      </c>
      <c r="K144" s="546">
        <v>6.9393000000000002</v>
      </c>
    </row>
    <row r="145" spans="1:11">
      <c r="A145" s="544" t="s">
        <v>1335</v>
      </c>
      <c r="B145" s="542" t="s">
        <v>1336</v>
      </c>
      <c r="C145" s="546">
        <v>32614.8835</v>
      </c>
      <c r="D145" s="546">
        <v>2.6092</v>
      </c>
      <c r="E145" s="546">
        <v>0.60370000000000001</v>
      </c>
      <c r="F145" s="546">
        <v>0</v>
      </c>
      <c r="G145" s="546">
        <v>2.6092</v>
      </c>
      <c r="H145" s="546">
        <v>0</v>
      </c>
      <c r="I145" s="546">
        <v>0</v>
      </c>
      <c r="J145" s="546">
        <v>5.8220999999999998</v>
      </c>
      <c r="K145" s="546">
        <v>3.2128999999999999</v>
      </c>
    </row>
    <row r="146" spans="1:11">
      <c r="A146" s="544" t="s">
        <v>1337</v>
      </c>
      <c r="B146" s="542" t="s">
        <v>1338</v>
      </c>
      <c r="C146" s="546">
        <v>4117.6268</v>
      </c>
      <c r="D146" s="546">
        <v>0.37059999999999998</v>
      </c>
      <c r="E146" s="546">
        <v>7.6200000000000004E-2</v>
      </c>
      <c r="F146" s="546">
        <v>0</v>
      </c>
      <c r="G146" s="546">
        <v>0.2059</v>
      </c>
      <c r="H146" s="546">
        <v>0</v>
      </c>
      <c r="I146" s="546">
        <v>0</v>
      </c>
      <c r="J146" s="546">
        <v>0.65269999999999995</v>
      </c>
      <c r="K146" s="546">
        <v>0.44679999999999997</v>
      </c>
    </row>
    <row r="147" spans="1:11">
      <c r="A147" s="544" t="s">
        <v>1339</v>
      </c>
      <c r="B147" s="542" t="s">
        <v>1340</v>
      </c>
      <c r="C147" s="546">
        <v>60059.64</v>
      </c>
      <c r="D147" s="546">
        <v>2.4024000000000001</v>
      </c>
      <c r="E147" s="546">
        <v>1.0190999999999999</v>
      </c>
      <c r="F147" s="546">
        <v>0</v>
      </c>
      <c r="G147" s="546">
        <v>2.1021000000000001</v>
      </c>
      <c r="H147" s="546">
        <v>0</v>
      </c>
      <c r="I147" s="546">
        <v>0</v>
      </c>
      <c r="J147" s="546">
        <v>5.5236000000000001</v>
      </c>
      <c r="K147" s="546">
        <v>3.4215</v>
      </c>
    </row>
    <row r="148" spans="1:11">
      <c r="A148" s="544" t="s">
        <v>1341</v>
      </c>
      <c r="B148" s="542" t="s">
        <v>1342</v>
      </c>
      <c r="C148" s="546">
        <v>16757.954699999998</v>
      </c>
      <c r="D148" s="546">
        <v>0.67030000000000001</v>
      </c>
      <c r="E148" s="546">
        <v>0.2843</v>
      </c>
      <c r="F148" s="546">
        <v>0</v>
      </c>
      <c r="G148" s="546">
        <v>0.58650000000000002</v>
      </c>
      <c r="H148" s="546">
        <v>0</v>
      </c>
      <c r="I148" s="546">
        <v>0</v>
      </c>
      <c r="J148" s="546">
        <v>1.5410999999999999</v>
      </c>
      <c r="K148" s="546">
        <v>0.9546</v>
      </c>
    </row>
    <row r="149" spans="1:11">
      <c r="A149" s="544" t="s">
        <v>1343</v>
      </c>
      <c r="B149" s="542" t="s">
        <v>1344</v>
      </c>
      <c r="C149" s="546">
        <v>21581.8835</v>
      </c>
      <c r="D149" s="546">
        <v>1.7265999999999999</v>
      </c>
      <c r="E149" s="546">
        <v>0.39950000000000002</v>
      </c>
      <c r="F149" s="546">
        <v>0</v>
      </c>
      <c r="G149" s="546">
        <v>1.7265999999999999</v>
      </c>
      <c r="H149" s="546">
        <v>0</v>
      </c>
      <c r="I149" s="546">
        <v>0</v>
      </c>
      <c r="J149" s="546">
        <v>3.8527</v>
      </c>
      <c r="K149" s="546">
        <v>2.1261000000000001</v>
      </c>
    </row>
    <row r="150" spans="1:11" ht="25.5">
      <c r="A150" s="544" t="s">
        <v>1345</v>
      </c>
      <c r="B150" s="542" t="s">
        <v>1346</v>
      </c>
      <c r="C150" s="546">
        <v>66471.411500000002</v>
      </c>
      <c r="D150" s="546">
        <v>3.7984</v>
      </c>
      <c r="E150" s="546">
        <v>1.1718</v>
      </c>
      <c r="F150" s="546">
        <v>0</v>
      </c>
      <c r="G150" s="546">
        <v>3.7984</v>
      </c>
      <c r="H150" s="546">
        <v>0</v>
      </c>
      <c r="I150" s="546">
        <v>22.780100000000001</v>
      </c>
      <c r="J150" s="546">
        <v>31.5487</v>
      </c>
      <c r="K150" s="546">
        <v>27.750299999999999</v>
      </c>
    </row>
    <row r="151" spans="1:11">
      <c r="A151" s="544" t="s">
        <v>1347</v>
      </c>
      <c r="B151" s="542" t="s">
        <v>1348</v>
      </c>
      <c r="C151" s="546">
        <v>16999.125700000001</v>
      </c>
      <c r="D151" s="546">
        <v>1.5299</v>
      </c>
      <c r="E151" s="546">
        <v>0.31469999999999998</v>
      </c>
      <c r="F151" s="546">
        <v>0</v>
      </c>
      <c r="G151" s="546">
        <v>1.0199</v>
      </c>
      <c r="H151" s="546">
        <v>0</v>
      </c>
      <c r="I151" s="546">
        <v>0</v>
      </c>
      <c r="J151" s="546">
        <v>2.8645</v>
      </c>
      <c r="K151" s="546">
        <v>1.8446</v>
      </c>
    </row>
    <row r="152" spans="1:11">
      <c r="A152" s="544" t="s">
        <v>1349</v>
      </c>
      <c r="B152" s="542" t="s">
        <v>1350</v>
      </c>
      <c r="C152" s="546">
        <v>4279.4165000000003</v>
      </c>
      <c r="D152" s="546">
        <v>0.34239999999999998</v>
      </c>
      <c r="E152" s="546">
        <v>7.9200000000000007E-2</v>
      </c>
      <c r="F152" s="546">
        <v>0</v>
      </c>
      <c r="G152" s="546">
        <v>0.214</v>
      </c>
      <c r="H152" s="546">
        <v>0</v>
      </c>
      <c r="I152" s="546">
        <v>0</v>
      </c>
      <c r="J152" s="546">
        <v>0.63560000000000005</v>
      </c>
      <c r="K152" s="546">
        <v>0.42159999999999997</v>
      </c>
    </row>
    <row r="153" spans="1:11">
      <c r="A153" s="544" t="s">
        <v>1351</v>
      </c>
      <c r="B153" s="542" t="s">
        <v>1352</v>
      </c>
      <c r="C153" s="546">
        <v>2310.3604999999998</v>
      </c>
      <c r="D153" s="546">
        <v>0.2079</v>
      </c>
      <c r="E153" s="546">
        <v>4.2799999999999998E-2</v>
      </c>
      <c r="F153" s="546">
        <v>0</v>
      </c>
      <c r="G153" s="546">
        <v>0.11550000000000001</v>
      </c>
      <c r="H153" s="546">
        <v>0</v>
      </c>
      <c r="I153" s="546">
        <v>0</v>
      </c>
      <c r="J153" s="546">
        <v>0.36620000000000003</v>
      </c>
      <c r="K153" s="546">
        <v>0.25069999999999998</v>
      </c>
    </row>
    <row r="154" spans="1:11">
      <c r="A154" s="544" t="s">
        <v>1353</v>
      </c>
      <c r="B154" s="542" t="s">
        <v>1354</v>
      </c>
      <c r="C154" s="546">
        <v>20558.956699999999</v>
      </c>
      <c r="D154" s="546">
        <v>1.6447000000000001</v>
      </c>
      <c r="E154" s="546">
        <v>0.3805</v>
      </c>
      <c r="F154" s="546">
        <v>0</v>
      </c>
      <c r="G154" s="546">
        <v>1.0279</v>
      </c>
      <c r="H154" s="546">
        <v>0</v>
      </c>
      <c r="I154" s="546">
        <v>22.780100000000001</v>
      </c>
      <c r="J154" s="546">
        <v>25.833200000000001</v>
      </c>
      <c r="K154" s="546">
        <v>24.805299999999999</v>
      </c>
    </row>
    <row r="155" spans="1:11">
      <c r="A155" s="544" t="s">
        <v>1355</v>
      </c>
      <c r="B155" s="542" t="s">
        <v>1356</v>
      </c>
      <c r="C155" s="546">
        <v>10050.4331</v>
      </c>
      <c r="D155" s="546">
        <v>0.80400000000000005</v>
      </c>
      <c r="E155" s="546">
        <v>0.186</v>
      </c>
      <c r="F155" s="546">
        <v>0</v>
      </c>
      <c r="G155" s="546">
        <v>0.60299999999999998</v>
      </c>
      <c r="H155" s="546">
        <v>0</v>
      </c>
      <c r="I155" s="546">
        <v>0</v>
      </c>
      <c r="J155" s="546">
        <v>1.593</v>
      </c>
      <c r="K155" s="546">
        <v>0.99</v>
      </c>
    </row>
    <row r="156" spans="1:11">
      <c r="A156" s="544" t="s">
        <v>1357</v>
      </c>
      <c r="B156" s="542" t="s">
        <v>1358</v>
      </c>
      <c r="C156" s="546">
        <v>8868.3914999999997</v>
      </c>
      <c r="D156" s="546">
        <v>0.70950000000000002</v>
      </c>
      <c r="E156" s="546">
        <v>0.16420000000000001</v>
      </c>
      <c r="F156" s="546">
        <v>0</v>
      </c>
      <c r="G156" s="546">
        <v>0.44340000000000002</v>
      </c>
      <c r="H156" s="546">
        <v>0</v>
      </c>
      <c r="I156" s="546">
        <v>0</v>
      </c>
      <c r="J156" s="546">
        <v>1.3170999999999999</v>
      </c>
      <c r="K156" s="546">
        <v>0.87370000000000003</v>
      </c>
    </row>
    <row r="157" spans="1:11">
      <c r="A157" s="544" t="s">
        <v>1359</v>
      </c>
      <c r="B157" s="542" t="s">
        <v>1360</v>
      </c>
      <c r="C157" s="546">
        <v>18103.354899999998</v>
      </c>
      <c r="D157" s="546">
        <v>1.4482999999999999</v>
      </c>
      <c r="E157" s="546">
        <v>0.33510000000000001</v>
      </c>
      <c r="F157" s="546">
        <v>0</v>
      </c>
      <c r="G157" s="546">
        <v>0.9052</v>
      </c>
      <c r="H157" s="546">
        <v>0</v>
      </c>
      <c r="I157" s="546">
        <v>0</v>
      </c>
      <c r="J157" s="546">
        <v>2.6886000000000001</v>
      </c>
      <c r="K157" s="546">
        <v>1.7834000000000001</v>
      </c>
    </row>
    <row r="158" spans="1:11">
      <c r="A158" s="544" t="s">
        <v>1361</v>
      </c>
      <c r="B158" s="542" t="s">
        <v>1362</v>
      </c>
      <c r="C158" s="546">
        <v>5909.7316000000001</v>
      </c>
      <c r="D158" s="546">
        <v>0.53190000000000004</v>
      </c>
      <c r="E158" s="546">
        <v>0.1094</v>
      </c>
      <c r="F158" s="546">
        <v>0</v>
      </c>
      <c r="G158" s="546">
        <v>0.35460000000000003</v>
      </c>
      <c r="H158" s="546">
        <v>0</v>
      </c>
      <c r="I158" s="546">
        <v>0</v>
      </c>
      <c r="J158" s="546">
        <v>0.99590000000000001</v>
      </c>
      <c r="K158" s="546">
        <v>0.64129999999999998</v>
      </c>
    </row>
    <row r="159" spans="1:11" ht="25.5">
      <c r="A159" s="544" t="s">
        <v>1363</v>
      </c>
      <c r="B159" s="542" t="s">
        <v>1364</v>
      </c>
      <c r="C159" s="546">
        <v>458195.65759999998</v>
      </c>
      <c r="D159" s="546">
        <v>41.2376</v>
      </c>
      <c r="E159" s="546">
        <v>8.4811999999999994</v>
      </c>
      <c r="F159" s="546">
        <v>0</v>
      </c>
      <c r="G159" s="546">
        <v>27.491700000000002</v>
      </c>
      <c r="H159" s="546">
        <v>0</v>
      </c>
      <c r="I159" s="546">
        <v>0</v>
      </c>
      <c r="J159" s="546">
        <v>77.210499999999996</v>
      </c>
      <c r="K159" s="546">
        <v>49.718800000000002</v>
      </c>
    </row>
    <row r="160" spans="1:11">
      <c r="A160" s="544" t="s">
        <v>1365</v>
      </c>
      <c r="B160" s="542" t="s">
        <v>1366</v>
      </c>
      <c r="C160" s="546">
        <v>984189.94669999997</v>
      </c>
      <c r="D160" s="546">
        <v>56.239400000000003</v>
      </c>
      <c r="E160" s="546">
        <v>17.349900000000002</v>
      </c>
      <c r="F160" s="546">
        <v>0</v>
      </c>
      <c r="G160" s="546">
        <v>42.179600000000001</v>
      </c>
      <c r="H160" s="546">
        <v>85.267499999999998</v>
      </c>
      <c r="I160" s="546">
        <v>29.4316</v>
      </c>
      <c r="J160" s="546">
        <v>230.46799999999999</v>
      </c>
      <c r="K160" s="546">
        <v>103.0209</v>
      </c>
    </row>
    <row r="161" spans="1:11">
      <c r="A161" s="544" t="s">
        <v>1367</v>
      </c>
      <c r="B161" s="542" t="s">
        <v>1368</v>
      </c>
      <c r="C161" s="546">
        <v>1317383.8215999999</v>
      </c>
      <c r="D161" s="546">
        <v>52.695399999999999</v>
      </c>
      <c r="E161" s="546">
        <v>22.352699999999999</v>
      </c>
      <c r="F161" s="546">
        <v>0</v>
      </c>
      <c r="G161" s="546">
        <v>46.108400000000003</v>
      </c>
      <c r="H161" s="546">
        <v>0</v>
      </c>
      <c r="I161" s="546">
        <v>22.780100000000001</v>
      </c>
      <c r="J161" s="546">
        <v>143.9366</v>
      </c>
      <c r="K161" s="546">
        <v>97.828199999999995</v>
      </c>
    </row>
    <row r="162" spans="1:11">
      <c r="A162" s="544" t="s">
        <v>1369</v>
      </c>
      <c r="B162" s="542" t="s">
        <v>1370</v>
      </c>
      <c r="C162" s="546">
        <v>900196.5061</v>
      </c>
      <c r="D162" s="546">
        <v>36.007899999999999</v>
      </c>
      <c r="E162" s="546">
        <v>15.274100000000001</v>
      </c>
      <c r="F162" s="546">
        <v>0</v>
      </c>
      <c r="G162" s="546">
        <v>31.506900000000002</v>
      </c>
      <c r="H162" s="546">
        <v>0</v>
      </c>
      <c r="I162" s="546">
        <v>22.780100000000001</v>
      </c>
      <c r="J162" s="546">
        <v>105.569</v>
      </c>
      <c r="K162" s="546">
        <v>74.062100000000001</v>
      </c>
    </row>
    <row r="163" spans="1:11">
      <c r="A163" s="544" t="s">
        <v>938</v>
      </c>
      <c r="B163" s="542" t="s">
        <v>939</v>
      </c>
      <c r="C163" s="546">
        <v>95447.391699999993</v>
      </c>
      <c r="D163" s="546">
        <v>14.3171</v>
      </c>
      <c r="E163" s="546">
        <v>1.9630000000000001</v>
      </c>
      <c r="F163" s="546">
        <v>0</v>
      </c>
      <c r="G163" s="546">
        <v>9.5447000000000006</v>
      </c>
      <c r="H163" s="546">
        <v>0</v>
      </c>
      <c r="I163" s="546">
        <v>0</v>
      </c>
      <c r="J163" s="546">
        <v>25.8248</v>
      </c>
      <c r="K163" s="546">
        <v>16.280100000000001</v>
      </c>
    </row>
    <row r="164" spans="1:11">
      <c r="A164" s="544" t="s">
        <v>1371</v>
      </c>
      <c r="B164" s="542" t="s">
        <v>1372</v>
      </c>
      <c r="C164" s="546">
        <v>13942.996999999999</v>
      </c>
      <c r="D164" s="546">
        <v>1.2548999999999999</v>
      </c>
      <c r="E164" s="546">
        <v>0.2581</v>
      </c>
      <c r="F164" s="546">
        <v>0</v>
      </c>
      <c r="G164" s="546">
        <v>0.83660000000000001</v>
      </c>
      <c r="H164" s="546">
        <v>0</v>
      </c>
      <c r="I164" s="546">
        <v>0</v>
      </c>
      <c r="J164" s="546">
        <v>2.3496000000000001</v>
      </c>
      <c r="K164" s="546">
        <v>1.5129999999999999</v>
      </c>
    </row>
    <row r="165" spans="1:11">
      <c r="A165" s="544" t="s">
        <v>559</v>
      </c>
      <c r="B165" s="542" t="s">
        <v>560</v>
      </c>
      <c r="C165" s="546">
        <v>2150659.2354000001</v>
      </c>
      <c r="D165" s="546">
        <v>150.5461</v>
      </c>
      <c r="E165" s="546">
        <v>39.808700000000002</v>
      </c>
      <c r="F165" s="546">
        <v>0</v>
      </c>
      <c r="G165" s="546">
        <v>150.5461</v>
      </c>
      <c r="H165" s="546">
        <v>85.984099999999998</v>
      </c>
      <c r="I165" s="546">
        <v>29.4316</v>
      </c>
      <c r="J165" s="546">
        <v>456.31659999999999</v>
      </c>
      <c r="K165" s="546">
        <v>219.78639999999999</v>
      </c>
    </row>
    <row r="166" spans="1:11">
      <c r="A166" s="544" t="s">
        <v>1373</v>
      </c>
      <c r="B166" s="542" t="s">
        <v>1374</v>
      </c>
      <c r="C166" s="546">
        <v>77433.498099999997</v>
      </c>
      <c r="D166" s="546">
        <v>4.6459999999999999</v>
      </c>
      <c r="E166" s="546">
        <v>1.4333</v>
      </c>
      <c r="F166" s="546">
        <v>0.58079999999999998</v>
      </c>
      <c r="G166" s="546">
        <v>4.6459999999999999</v>
      </c>
      <c r="H166" s="546">
        <v>26.104299999999999</v>
      </c>
      <c r="I166" s="546">
        <v>25.8872</v>
      </c>
      <c r="J166" s="546">
        <v>63.297600000000003</v>
      </c>
      <c r="K166" s="546">
        <v>32.5473</v>
      </c>
    </row>
    <row r="167" spans="1:11">
      <c r="A167" s="544" t="s">
        <v>1375</v>
      </c>
      <c r="B167" s="542" t="s">
        <v>1376</v>
      </c>
      <c r="C167" s="546">
        <v>308900.25390000001</v>
      </c>
      <c r="D167" s="546">
        <v>20.593399999999999</v>
      </c>
      <c r="E167" s="546">
        <v>5.5589000000000004</v>
      </c>
      <c r="F167" s="546">
        <v>0</v>
      </c>
      <c r="G167" s="546">
        <v>20.593399999999999</v>
      </c>
      <c r="H167" s="546">
        <v>75.897499999999994</v>
      </c>
      <c r="I167" s="546">
        <v>0</v>
      </c>
      <c r="J167" s="546">
        <v>122.64319999999999</v>
      </c>
      <c r="K167" s="546">
        <v>26.1523</v>
      </c>
    </row>
    <row r="168" spans="1:11">
      <c r="A168" s="544" t="s">
        <v>1377</v>
      </c>
      <c r="B168" s="542" t="s">
        <v>1378</v>
      </c>
      <c r="C168" s="546">
        <v>957456.44339999999</v>
      </c>
      <c r="D168" s="546">
        <v>54.711799999999997</v>
      </c>
      <c r="E168" s="546">
        <v>16.878599999999999</v>
      </c>
      <c r="F168" s="546">
        <v>0</v>
      </c>
      <c r="G168" s="546">
        <v>47.872799999999998</v>
      </c>
      <c r="H168" s="546">
        <v>136.14150000000001</v>
      </c>
      <c r="I168" s="546">
        <v>29.4316</v>
      </c>
      <c r="J168" s="546">
        <v>285.03629999999998</v>
      </c>
      <c r="K168" s="546">
        <v>101.02200000000001</v>
      </c>
    </row>
    <row r="169" spans="1:11" ht="25.5">
      <c r="A169" s="544" t="s">
        <v>714</v>
      </c>
      <c r="B169" s="542" t="s">
        <v>715</v>
      </c>
      <c r="C169" s="546">
        <v>1177626.9639000001</v>
      </c>
      <c r="D169" s="546">
        <v>82.433899999999994</v>
      </c>
      <c r="E169" s="546">
        <v>21.797899999999998</v>
      </c>
      <c r="F169" s="546">
        <v>0</v>
      </c>
      <c r="G169" s="546">
        <v>82.433899999999994</v>
      </c>
      <c r="H169" s="546">
        <v>84.551000000000002</v>
      </c>
      <c r="I169" s="546">
        <v>29.4316</v>
      </c>
      <c r="J169" s="546">
        <v>300.64830000000001</v>
      </c>
      <c r="K169" s="546">
        <v>133.6634</v>
      </c>
    </row>
    <row r="170" spans="1:11">
      <c r="A170" s="544" t="s">
        <v>1379</v>
      </c>
      <c r="B170" s="542" t="s">
        <v>1380</v>
      </c>
      <c r="C170" s="546">
        <v>7697130.7369999997</v>
      </c>
      <c r="D170" s="546">
        <v>513.14200000000005</v>
      </c>
      <c r="E170" s="546">
        <v>138.5163</v>
      </c>
      <c r="F170" s="546">
        <v>0</v>
      </c>
      <c r="G170" s="546">
        <v>513.14200000000005</v>
      </c>
      <c r="H170" s="546">
        <v>155.98390000000001</v>
      </c>
      <c r="I170" s="546">
        <v>29.4316</v>
      </c>
      <c r="J170" s="546">
        <v>1350.2157999999999</v>
      </c>
      <c r="K170" s="546">
        <v>681.08989999999994</v>
      </c>
    </row>
    <row r="171" spans="1:11">
      <c r="A171" s="544" t="s">
        <v>893</v>
      </c>
      <c r="B171" s="542" t="s">
        <v>1381</v>
      </c>
      <c r="C171" s="546">
        <v>42312.585099999997</v>
      </c>
      <c r="D171" s="546">
        <v>2.7201</v>
      </c>
      <c r="E171" s="546">
        <v>0.74590000000000001</v>
      </c>
      <c r="F171" s="546">
        <v>0</v>
      </c>
      <c r="G171" s="546">
        <v>1.5112000000000001</v>
      </c>
      <c r="H171" s="546">
        <v>0</v>
      </c>
      <c r="I171" s="546">
        <v>0</v>
      </c>
      <c r="J171" s="546">
        <v>4.9771999999999998</v>
      </c>
      <c r="K171" s="546">
        <v>3.4660000000000002</v>
      </c>
    </row>
    <row r="172" spans="1:11">
      <c r="A172" s="544" t="s">
        <v>663</v>
      </c>
      <c r="B172" s="542" t="s">
        <v>664</v>
      </c>
      <c r="C172" s="546">
        <v>37694.184000000001</v>
      </c>
      <c r="D172" s="546">
        <v>3.0154999999999998</v>
      </c>
      <c r="E172" s="546">
        <v>0.69769999999999999</v>
      </c>
      <c r="F172" s="546">
        <v>0</v>
      </c>
      <c r="G172" s="546">
        <v>2.2616999999999998</v>
      </c>
      <c r="H172" s="546">
        <v>19.1541</v>
      </c>
      <c r="I172" s="546">
        <v>22.780100000000001</v>
      </c>
      <c r="J172" s="546">
        <v>47.909100000000002</v>
      </c>
      <c r="K172" s="546">
        <v>26.493300000000001</v>
      </c>
    </row>
    <row r="173" spans="1:11">
      <c r="A173" s="544" t="s">
        <v>1382</v>
      </c>
      <c r="B173" s="542" t="s">
        <v>1383</v>
      </c>
      <c r="C173" s="546">
        <v>3470.2928999999999</v>
      </c>
      <c r="D173" s="546">
        <v>0.17349999999999999</v>
      </c>
      <c r="E173" s="546">
        <v>6.1199999999999997E-2</v>
      </c>
      <c r="F173" s="546">
        <v>0</v>
      </c>
      <c r="G173" s="546">
        <v>0.1239</v>
      </c>
      <c r="H173" s="546">
        <v>4.5532000000000004</v>
      </c>
      <c r="I173" s="546">
        <v>0</v>
      </c>
      <c r="J173" s="546">
        <v>4.9118000000000004</v>
      </c>
      <c r="K173" s="546">
        <v>0.23469999999999999</v>
      </c>
    </row>
    <row r="174" spans="1:11">
      <c r="A174" s="544" t="s">
        <v>1384</v>
      </c>
      <c r="B174" s="542" t="s">
        <v>1385</v>
      </c>
      <c r="C174" s="546">
        <v>202031.5263</v>
      </c>
      <c r="D174" s="546">
        <v>12.9877</v>
      </c>
      <c r="E174" s="546">
        <v>3.5615000000000001</v>
      </c>
      <c r="F174" s="546">
        <v>0</v>
      </c>
      <c r="G174" s="546">
        <v>4.3292000000000002</v>
      </c>
      <c r="H174" s="546">
        <v>5.0156999999999998</v>
      </c>
      <c r="I174" s="546">
        <v>0</v>
      </c>
      <c r="J174" s="546">
        <v>25.894100000000002</v>
      </c>
      <c r="K174" s="546">
        <v>16.549199999999999</v>
      </c>
    </row>
    <row r="175" spans="1:11">
      <c r="A175" s="544" t="s">
        <v>1386</v>
      </c>
      <c r="B175" s="542" t="s">
        <v>1387</v>
      </c>
      <c r="C175" s="546">
        <v>6141693.3707999997</v>
      </c>
      <c r="D175" s="546">
        <v>289.02089999999998</v>
      </c>
      <c r="E175" s="546">
        <v>105.881</v>
      </c>
      <c r="F175" s="546">
        <v>0</v>
      </c>
      <c r="G175" s="546">
        <v>325.14850000000001</v>
      </c>
      <c r="H175" s="546">
        <v>268.09399999999999</v>
      </c>
      <c r="I175" s="546">
        <v>29.4316</v>
      </c>
      <c r="J175" s="546">
        <v>1017.576</v>
      </c>
      <c r="K175" s="546">
        <v>424.33350000000002</v>
      </c>
    </row>
    <row r="176" spans="1:11">
      <c r="A176" s="544" t="s">
        <v>894</v>
      </c>
      <c r="B176" s="542" t="s">
        <v>1388</v>
      </c>
      <c r="C176" s="546">
        <v>1280848.0874999999</v>
      </c>
      <c r="D176" s="546">
        <v>64.042400000000001</v>
      </c>
      <c r="E176" s="546">
        <v>22.579499999999999</v>
      </c>
      <c r="F176" s="546">
        <v>0</v>
      </c>
      <c r="G176" s="546">
        <v>82.340199999999996</v>
      </c>
      <c r="H176" s="546">
        <v>76.889600000000002</v>
      </c>
      <c r="I176" s="546">
        <v>29.4316</v>
      </c>
      <c r="J176" s="546">
        <v>275.2833</v>
      </c>
      <c r="K176" s="546">
        <v>116.0535</v>
      </c>
    </row>
    <row r="177" spans="1:11">
      <c r="A177" s="544" t="s">
        <v>1389</v>
      </c>
      <c r="B177" s="542" t="s">
        <v>1390</v>
      </c>
      <c r="C177" s="546">
        <v>3547725.2955</v>
      </c>
      <c r="D177" s="546">
        <v>141.90899999999999</v>
      </c>
      <c r="E177" s="546">
        <v>60.195999999999998</v>
      </c>
      <c r="F177" s="546">
        <v>0</v>
      </c>
      <c r="G177" s="546">
        <v>88.693100000000001</v>
      </c>
      <c r="H177" s="546">
        <v>0</v>
      </c>
      <c r="I177" s="546">
        <v>45.560200000000002</v>
      </c>
      <c r="J177" s="546">
        <v>336.35829999999999</v>
      </c>
      <c r="K177" s="546">
        <v>247.6652</v>
      </c>
    </row>
    <row r="178" spans="1:11" ht="25.5">
      <c r="A178" s="544" t="s">
        <v>1391</v>
      </c>
      <c r="B178" s="542" t="s">
        <v>1392</v>
      </c>
      <c r="C178" s="546">
        <v>476097.01309999998</v>
      </c>
      <c r="D178" s="546">
        <v>33.326799999999999</v>
      </c>
      <c r="E178" s="546">
        <v>8.8125999999999998</v>
      </c>
      <c r="F178" s="546">
        <v>0</v>
      </c>
      <c r="G178" s="546">
        <v>33.326799999999999</v>
      </c>
      <c r="H178" s="546">
        <v>41.558999999999997</v>
      </c>
      <c r="I178" s="546">
        <v>29.4316</v>
      </c>
      <c r="J178" s="546">
        <v>146.45679999999999</v>
      </c>
      <c r="K178" s="546">
        <v>71.570999999999998</v>
      </c>
    </row>
    <row r="179" spans="1:11" ht="25.5">
      <c r="A179" s="544" t="s">
        <v>860</v>
      </c>
      <c r="B179" s="542" t="s">
        <v>861</v>
      </c>
      <c r="C179" s="546">
        <v>28603.091199999999</v>
      </c>
      <c r="D179" s="546">
        <v>2.2881999999999998</v>
      </c>
      <c r="E179" s="546">
        <v>0.52939999999999998</v>
      </c>
      <c r="F179" s="546">
        <v>0</v>
      </c>
      <c r="G179" s="546">
        <v>2.2881999999999998</v>
      </c>
      <c r="H179" s="546">
        <v>0</v>
      </c>
      <c r="I179" s="546">
        <v>22.780100000000001</v>
      </c>
      <c r="J179" s="546">
        <v>27.885899999999999</v>
      </c>
      <c r="K179" s="546">
        <v>25.5977</v>
      </c>
    </row>
    <row r="180" spans="1:11">
      <c r="A180" s="544" t="s">
        <v>1393</v>
      </c>
      <c r="B180" s="542" t="s">
        <v>1394</v>
      </c>
      <c r="C180" s="546">
        <v>585962.67070000002</v>
      </c>
      <c r="D180" s="546">
        <v>46.877000000000002</v>
      </c>
      <c r="E180" s="546">
        <v>10.8462</v>
      </c>
      <c r="F180" s="546">
        <v>0</v>
      </c>
      <c r="G180" s="546">
        <v>41.017400000000002</v>
      </c>
      <c r="H180" s="546">
        <v>49.606200000000001</v>
      </c>
      <c r="I180" s="546">
        <v>22.780100000000001</v>
      </c>
      <c r="J180" s="546">
        <v>171.12690000000001</v>
      </c>
      <c r="K180" s="546">
        <v>80.503299999999996</v>
      </c>
    </row>
    <row r="181" spans="1:11">
      <c r="A181" s="544" t="s">
        <v>1395</v>
      </c>
      <c r="B181" s="542" t="s">
        <v>1396</v>
      </c>
      <c r="C181" s="546">
        <v>4631268.4967999998</v>
      </c>
      <c r="D181" s="546">
        <v>308.75119999999998</v>
      </c>
      <c r="E181" s="546">
        <v>83.343500000000006</v>
      </c>
      <c r="F181" s="546">
        <v>0</v>
      </c>
      <c r="G181" s="546">
        <v>231.5634</v>
      </c>
      <c r="H181" s="546">
        <v>0</v>
      </c>
      <c r="I181" s="546">
        <v>22.780100000000001</v>
      </c>
      <c r="J181" s="546">
        <v>646.43820000000005</v>
      </c>
      <c r="K181" s="546">
        <v>414.87479999999999</v>
      </c>
    </row>
    <row r="182" spans="1:11">
      <c r="A182" s="544" t="s">
        <v>898</v>
      </c>
      <c r="B182" s="542" t="s">
        <v>899</v>
      </c>
      <c r="C182" s="546">
        <v>943173.70790000004</v>
      </c>
      <c r="D182" s="546">
        <v>62.8782</v>
      </c>
      <c r="E182" s="546">
        <v>16.973199999999999</v>
      </c>
      <c r="F182" s="546">
        <v>0</v>
      </c>
      <c r="G182" s="546">
        <v>62.8782</v>
      </c>
      <c r="H182" s="546">
        <v>85.543099999999995</v>
      </c>
      <c r="I182" s="546">
        <v>29.4316</v>
      </c>
      <c r="J182" s="546">
        <v>257.70429999999999</v>
      </c>
      <c r="K182" s="546">
        <v>109.283</v>
      </c>
    </row>
    <row r="183" spans="1:11">
      <c r="A183" s="544" t="s">
        <v>1397</v>
      </c>
      <c r="B183" s="542" t="s">
        <v>1398</v>
      </c>
      <c r="C183" s="546">
        <v>82937.772599999997</v>
      </c>
      <c r="D183" s="546">
        <v>6.6349999999999998</v>
      </c>
      <c r="E183" s="546">
        <v>1.5351999999999999</v>
      </c>
      <c r="F183" s="546">
        <v>0</v>
      </c>
      <c r="G183" s="546">
        <v>6.6349999999999998</v>
      </c>
      <c r="H183" s="546">
        <v>0</v>
      </c>
      <c r="I183" s="546">
        <v>0</v>
      </c>
      <c r="J183" s="546">
        <v>14.805199999999999</v>
      </c>
      <c r="K183" s="546">
        <v>8.1701999999999995</v>
      </c>
    </row>
    <row r="184" spans="1:11">
      <c r="A184" s="544" t="s">
        <v>580</v>
      </c>
      <c r="B184" s="542" t="s">
        <v>581</v>
      </c>
      <c r="C184" s="546">
        <v>6944.7308999999996</v>
      </c>
      <c r="D184" s="546">
        <v>0.625</v>
      </c>
      <c r="E184" s="546">
        <v>0.1285</v>
      </c>
      <c r="F184" s="546">
        <v>0</v>
      </c>
      <c r="G184" s="546">
        <v>0.34720000000000001</v>
      </c>
      <c r="H184" s="546">
        <v>0</v>
      </c>
      <c r="I184" s="546">
        <v>22.780100000000001</v>
      </c>
      <c r="J184" s="546">
        <v>23.880800000000001</v>
      </c>
      <c r="K184" s="546">
        <v>23.5336</v>
      </c>
    </row>
    <row r="185" spans="1:11">
      <c r="A185" s="544" t="s">
        <v>1399</v>
      </c>
      <c r="B185" s="542" t="s">
        <v>1400</v>
      </c>
      <c r="C185" s="546">
        <v>153754.7991</v>
      </c>
      <c r="D185" s="546">
        <v>2.4024000000000001</v>
      </c>
      <c r="E185" s="546">
        <v>0.90580000000000005</v>
      </c>
      <c r="F185" s="546">
        <v>0</v>
      </c>
      <c r="G185" s="546">
        <v>2.6694</v>
      </c>
      <c r="H185" s="546">
        <v>65.671199999999999</v>
      </c>
      <c r="I185" s="546">
        <v>38.005200000000002</v>
      </c>
      <c r="J185" s="546">
        <v>109.654</v>
      </c>
      <c r="K185" s="546">
        <v>41.313400000000001</v>
      </c>
    </row>
    <row r="186" spans="1:11" ht="25.5">
      <c r="A186" s="544" t="s">
        <v>1401</v>
      </c>
      <c r="B186" s="542" t="s">
        <v>1402</v>
      </c>
      <c r="C186" s="546">
        <v>15799.5671</v>
      </c>
      <c r="D186" s="546">
        <v>2.1065999999999998</v>
      </c>
      <c r="E186" s="546">
        <v>0.4874</v>
      </c>
      <c r="F186" s="546">
        <v>0</v>
      </c>
      <c r="G186" s="546">
        <v>1.58</v>
      </c>
      <c r="H186" s="546">
        <v>0</v>
      </c>
      <c r="I186" s="546">
        <v>0</v>
      </c>
      <c r="J186" s="546">
        <v>4.1740000000000004</v>
      </c>
      <c r="K186" s="546">
        <v>2.5939999999999999</v>
      </c>
    </row>
    <row r="187" spans="1:11">
      <c r="A187" s="544" t="s">
        <v>1403</v>
      </c>
      <c r="B187" s="542" t="s">
        <v>1404</v>
      </c>
      <c r="C187" s="546">
        <v>107998.54459999999</v>
      </c>
      <c r="D187" s="546">
        <v>6.9428000000000001</v>
      </c>
      <c r="E187" s="546">
        <v>1.9038999999999999</v>
      </c>
      <c r="F187" s="546">
        <v>0</v>
      </c>
      <c r="G187" s="546">
        <v>3.8571</v>
      </c>
      <c r="H187" s="546">
        <v>0</v>
      </c>
      <c r="I187" s="546">
        <v>33.260199999999998</v>
      </c>
      <c r="J187" s="546">
        <v>45.963999999999999</v>
      </c>
      <c r="K187" s="546">
        <v>42.106900000000003</v>
      </c>
    </row>
    <row r="188" spans="1:11">
      <c r="A188" s="544" t="s">
        <v>864</v>
      </c>
      <c r="B188" s="542" t="s">
        <v>865</v>
      </c>
      <c r="C188" s="546">
        <v>1711197.8888999999</v>
      </c>
      <c r="D188" s="546">
        <v>66.546599999999998</v>
      </c>
      <c r="E188" s="546">
        <v>29.327999999999999</v>
      </c>
      <c r="F188" s="546">
        <v>0</v>
      </c>
      <c r="G188" s="546">
        <v>95.066500000000005</v>
      </c>
      <c r="H188" s="546">
        <v>97.999799999999993</v>
      </c>
      <c r="I188" s="546">
        <v>29.4316</v>
      </c>
      <c r="J188" s="546">
        <v>318.3725</v>
      </c>
      <c r="K188" s="546">
        <v>125.3062</v>
      </c>
    </row>
    <row r="189" spans="1:11">
      <c r="A189" s="544" t="s">
        <v>851</v>
      </c>
      <c r="B189" s="542" t="s">
        <v>852</v>
      </c>
      <c r="C189" s="546">
        <v>4823228.0548999999</v>
      </c>
      <c r="D189" s="546">
        <v>187.57</v>
      </c>
      <c r="E189" s="546">
        <v>82.6648</v>
      </c>
      <c r="F189" s="546">
        <v>0</v>
      </c>
      <c r="G189" s="546">
        <v>267.95710000000003</v>
      </c>
      <c r="H189" s="546">
        <v>199.8579</v>
      </c>
      <c r="I189" s="546">
        <v>29.4316</v>
      </c>
      <c r="J189" s="546">
        <v>767.48140000000001</v>
      </c>
      <c r="K189" s="546">
        <v>299.66640000000001</v>
      </c>
    </row>
    <row r="190" spans="1:11">
      <c r="A190" s="544" t="s">
        <v>1405</v>
      </c>
      <c r="B190" s="542" t="s">
        <v>1406</v>
      </c>
      <c r="C190" s="546">
        <v>72724.228900000002</v>
      </c>
      <c r="D190" s="546">
        <v>4.8483000000000001</v>
      </c>
      <c r="E190" s="546">
        <v>1.3087</v>
      </c>
      <c r="F190" s="546">
        <v>0</v>
      </c>
      <c r="G190" s="546">
        <v>4.8483000000000001</v>
      </c>
      <c r="H190" s="546">
        <v>0</v>
      </c>
      <c r="I190" s="546">
        <v>0</v>
      </c>
      <c r="J190" s="546">
        <v>11.0053</v>
      </c>
      <c r="K190" s="546">
        <v>6.157</v>
      </c>
    </row>
    <row r="191" spans="1:11">
      <c r="A191" s="544" t="s">
        <v>1407</v>
      </c>
      <c r="B191" s="542" t="s">
        <v>1408</v>
      </c>
      <c r="C191" s="546">
        <v>70531.110400000005</v>
      </c>
      <c r="D191" s="546">
        <v>6.3478000000000003</v>
      </c>
      <c r="E191" s="546">
        <v>1.3055000000000001</v>
      </c>
      <c r="F191" s="546">
        <v>0</v>
      </c>
      <c r="G191" s="546">
        <v>4.2319000000000004</v>
      </c>
      <c r="H191" s="546">
        <v>0</v>
      </c>
      <c r="I191" s="546">
        <v>0</v>
      </c>
      <c r="J191" s="546">
        <v>11.885199999999999</v>
      </c>
      <c r="K191" s="546">
        <v>7.6532999999999998</v>
      </c>
    </row>
    <row r="192" spans="1:11">
      <c r="A192" s="544" t="s">
        <v>1409</v>
      </c>
      <c r="B192" s="542" t="s">
        <v>1410</v>
      </c>
      <c r="C192" s="546">
        <v>1648873.0060000001</v>
      </c>
      <c r="D192" s="546">
        <v>82.443700000000007</v>
      </c>
      <c r="E192" s="546">
        <v>29.067299999999999</v>
      </c>
      <c r="F192" s="546">
        <v>0</v>
      </c>
      <c r="G192" s="546">
        <v>105.999</v>
      </c>
      <c r="H192" s="546">
        <v>101.5825</v>
      </c>
      <c r="I192" s="546">
        <v>38.685499999999998</v>
      </c>
      <c r="J192" s="546">
        <v>357.77800000000002</v>
      </c>
      <c r="K192" s="546">
        <v>150.19649999999999</v>
      </c>
    </row>
    <row r="193" spans="1:11">
      <c r="A193" s="544" t="s">
        <v>978</v>
      </c>
      <c r="B193" s="542" t="s">
        <v>979</v>
      </c>
      <c r="C193" s="546">
        <v>1209.338</v>
      </c>
      <c r="D193" s="546">
        <v>9.6699999999999994E-2</v>
      </c>
      <c r="E193" s="546">
        <v>2.24E-2</v>
      </c>
      <c r="F193" s="546">
        <v>0</v>
      </c>
      <c r="G193" s="546">
        <v>9.6699999999999994E-2</v>
      </c>
      <c r="H193" s="546">
        <v>0</v>
      </c>
      <c r="I193" s="546">
        <v>0</v>
      </c>
      <c r="J193" s="546">
        <v>0.21579999999999999</v>
      </c>
      <c r="K193" s="546">
        <v>0.1191</v>
      </c>
    </row>
    <row r="194" spans="1:11">
      <c r="A194" s="544" t="s">
        <v>1411</v>
      </c>
      <c r="B194" s="542" t="s">
        <v>1412</v>
      </c>
      <c r="C194" s="546">
        <v>2366.9911000000002</v>
      </c>
      <c r="D194" s="546">
        <v>0.18940000000000001</v>
      </c>
      <c r="E194" s="546">
        <v>4.3799999999999999E-2</v>
      </c>
      <c r="F194" s="546">
        <v>0</v>
      </c>
      <c r="G194" s="546">
        <v>0.16569999999999999</v>
      </c>
      <c r="H194" s="546">
        <v>0</v>
      </c>
      <c r="I194" s="546">
        <v>0</v>
      </c>
      <c r="J194" s="546">
        <v>0.39889999999999998</v>
      </c>
      <c r="K194" s="546">
        <v>0.23319999999999999</v>
      </c>
    </row>
    <row r="195" spans="1:11">
      <c r="A195" s="544" t="s">
        <v>1413</v>
      </c>
      <c r="B195" s="542" t="s">
        <v>1414</v>
      </c>
      <c r="C195" s="546">
        <v>4867.0757000000003</v>
      </c>
      <c r="D195" s="546">
        <v>0.438</v>
      </c>
      <c r="E195" s="546">
        <v>9.01E-2</v>
      </c>
      <c r="F195" s="546">
        <v>0</v>
      </c>
      <c r="G195" s="546">
        <v>0.24340000000000001</v>
      </c>
      <c r="H195" s="546">
        <v>0</v>
      </c>
      <c r="I195" s="546">
        <v>0</v>
      </c>
      <c r="J195" s="546">
        <v>0.77149999999999996</v>
      </c>
      <c r="K195" s="546">
        <v>0.52810000000000001</v>
      </c>
    </row>
    <row r="196" spans="1:11">
      <c r="A196" s="544" t="s">
        <v>1415</v>
      </c>
      <c r="B196" s="542" t="s">
        <v>1416</v>
      </c>
      <c r="C196" s="546">
        <v>14147.142599999999</v>
      </c>
      <c r="D196" s="546">
        <v>1.1317999999999999</v>
      </c>
      <c r="E196" s="546">
        <v>0.26190000000000002</v>
      </c>
      <c r="F196" s="546">
        <v>0</v>
      </c>
      <c r="G196" s="546">
        <v>0.70740000000000003</v>
      </c>
      <c r="H196" s="546">
        <v>0</v>
      </c>
      <c r="I196" s="546">
        <v>0</v>
      </c>
      <c r="J196" s="546">
        <v>2.1011000000000002</v>
      </c>
      <c r="K196" s="546">
        <v>1.3936999999999999</v>
      </c>
    </row>
    <row r="197" spans="1:11">
      <c r="A197" s="544" t="s">
        <v>1417</v>
      </c>
      <c r="B197" s="542" t="s">
        <v>1418</v>
      </c>
      <c r="C197" s="546">
        <v>49177.803699999997</v>
      </c>
      <c r="D197" s="546">
        <v>4.4260000000000002</v>
      </c>
      <c r="E197" s="546">
        <v>0.9103</v>
      </c>
      <c r="F197" s="546">
        <v>0</v>
      </c>
      <c r="G197" s="546">
        <v>2.4588999999999999</v>
      </c>
      <c r="H197" s="546">
        <v>0</v>
      </c>
      <c r="I197" s="546">
        <v>0</v>
      </c>
      <c r="J197" s="546">
        <v>7.7952000000000004</v>
      </c>
      <c r="K197" s="546">
        <v>5.3362999999999996</v>
      </c>
    </row>
    <row r="198" spans="1:11">
      <c r="A198" s="544" t="s">
        <v>1419</v>
      </c>
      <c r="B198" s="542" t="s">
        <v>1420</v>
      </c>
      <c r="C198" s="546">
        <v>10591.531000000001</v>
      </c>
      <c r="D198" s="546">
        <v>0.70609999999999995</v>
      </c>
      <c r="E198" s="546">
        <v>0.19059999999999999</v>
      </c>
      <c r="F198" s="546">
        <v>0</v>
      </c>
      <c r="G198" s="546">
        <v>0.70609999999999995</v>
      </c>
      <c r="H198" s="546">
        <v>5.7462</v>
      </c>
      <c r="I198" s="546">
        <v>0</v>
      </c>
      <c r="J198" s="546">
        <v>7.3490000000000002</v>
      </c>
      <c r="K198" s="546">
        <v>0.89670000000000005</v>
      </c>
    </row>
    <row r="199" spans="1:11">
      <c r="A199" s="544" t="s">
        <v>1421</v>
      </c>
      <c r="B199" s="542" t="s">
        <v>1422</v>
      </c>
      <c r="C199" s="546">
        <v>715338.52679999999</v>
      </c>
      <c r="D199" s="546">
        <v>29.805800000000001</v>
      </c>
      <c r="E199" s="546">
        <v>10.3445</v>
      </c>
      <c r="F199" s="546">
        <v>0</v>
      </c>
      <c r="G199" s="546">
        <v>18.628599999999999</v>
      </c>
      <c r="H199" s="546">
        <v>0</v>
      </c>
      <c r="I199" s="546">
        <v>0</v>
      </c>
      <c r="J199" s="546">
        <v>58.7789</v>
      </c>
      <c r="K199" s="546">
        <v>40.150300000000001</v>
      </c>
    </row>
    <row r="200" spans="1:11">
      <c r="A200" s="544" t="s">
        <v>1423</v>
      </c>
      <c r="B200" s="542" t="s">
        <v>1424</v>
      </c>
      <c r="C200" s="546">
        <v>751220.5834</v>
      </c>
      <c r="D200" s="546">
        <v>33.804900000000004</v>
      </c>
      <c r="E200" s="546">
        <v>10.428800000000001</v>
      </c>
      <c r="F200" s="546">
        <v>0</v>
      </c>
      <c r="G200" s="546">
        <v>22.5366</v>
      </c>
      <c r="H200" s="546">
        <v>9.9212000000000007</v>
      </c>
      <c r="I200" s="546">
        <v>0</v>
      </c>
      <c r="J200" s="546">
        <v>76.691500000000005</v>
      </c>
      <c r="K200" s="546">
        <v>44.233699999999999</v>
      </c>
    </row>
    <row r="201" spans="1:11">
      <c r="A201" s="544" t="s">
        <v>1425</v>
      </c>
      <c r="B201" s="542" t="s">
        <v>1426</v>
      </c>
      <c r="C201" s="546">
        <v>1022831.3974</v>
      </c>
      <c r="D201" s="546">
        <v>43.835599999999999</v>
      </c>
      <c r="E201" s="546">
        <v>18.031099999999999</v>
      </c>
      <c r="F201" s="546">
        <v>7.3059000000000003</v>
      </c>
      <c r="G201" s="546">
        <v>65.753399999999999</v>
      </c>
      <c r="H201" s="546">
        <v>183.26740000000001</v>
      </c>
      <c r="I201" s="546">
        <v>25.948399999999999</v>
      </c>
      <c r="J201" s="546">
        <v>344.14179999999999</v>
      </c>
      <c r="K201" s="546">
        <v>95.120999999999995</v>
      </c>
    </row>
    <row r="202" spans="1:11">
      <c r="A202" s="544" t="s">
        <v>1427</v>
      </c>
      <c r="B202" s="542" t="s">
        <v>1428</v>
      </c>
      <c r="C202" s="546">
        <v>46168.996800000001</v>
      </c>
      <c r="D202" s="546">
        <v>3.6934999999999998</v>
      </c>
      <c r="E202" s="546">
        <v>0.85460000000000003</v>
      </c>
      <c r="F202" s="546">
        <v>0</v>
      </c>
      <c r="G202" s="546">
        <v>2.3083999999999998</v>
      </c>
      <c r="H202" s="546">
        <v>0</v>
      </c>
      <c r="I202" s="546">
        <v>0</v>
      </c>
      <c r="J202" s="546">
        <v>6.8564999999999996</v>
      </c>
      <c r="K202" s="546">
        <v>4.5480999999999998</v>
      </c>
    </row>
    <row r="203" spans="1:11">
      <c r="A203" s="544" t="s">
        <v>1429</v>
      </c>
      <c r="B203" s="542" t="s">
        <v>1430</v>
      </c>
      <c r="C203" s="546">
        <v>119870.9399</v>
      </c>
      <c r="D203" s="546">
        <v>9.5897000000000006</v>
      </c>
      <c r="E203" s="546">
        <v>2.2187999999999999</v>
      </c>
      <c r="F203" s="546">
        <v>0</v>
      </c>
      <c r="G203" s="546">
        <v>5.9935</v>
      </c>
      <c r="H203" s="546">
        <v>0</v>
      </c>
      <c r="I203" s="546">
        <v>0</v>
      </c>
      <c r="J203" s="546">
        <v>17.802</v>
      </c>
      <c r="K203" s="546">
        <v>11.8085</v>
      </c>
    </row>
    <row r="204" spans="1:11">
      <c r="A204" s="544" t="s">
        <v>1431</v>
      </c>
      <c r="B204" s="542" t="s">
        <v>1432</v>
      </c>
      <c r="C204" s="546">
        <v>4619448.5427000001</v>
      </c>
      <c r="D204" s="546">
        <v>307.96319999999997</v>
      </c>
      <c r="E204" s="546">
        <v>83.130799999999994</v>
      </c>
      <c r="F204" s="546">
        <v>0</v>
      </c>
      <c r="G204" s="546">
        <v>307.96319999999997</v>
      </c>
      <c r="H204" s="546">
        <v>121.25960000000001</v>
      </c>
      <c r="I204" s="546">
        <v>29.4316</v>
      </c>
      <c r="J204" s="546">
        <v>849.74839999999995</v>
      </c>
      <c r="K204" s="546">
        <v>420.5256</v>
      </c>
    </row>
    <row r="205" spans="1:11">
      <c r="A205" s="544" t="s">
        <v>903</v>
      </c>
      <c r="B205" s="542" t="s">
        <v>904</v>
      </c>
      <c r="C205" s="546">
        <v>4943860.8709000004</v>
      </c>
      <c r="D205" s="546">
        <v>192.26130000000001</v>
      </c>
      <c r="E205" s="546">
        <v>84.732299999999995</v>
      </c>
      <c r="F205" s="546">
        <v>0</v>
      </c>
      <c r="G205" s="546">
        <v>274.65890000000002</v>
      </c>
      <c r="H205" s="546">
        <v>199.8579</v>
      </c>
      <c r="I205" s="546">
        <v>29.4316</v>
      </c>
      <c r="J205" s="546">
        <v>780.94200000000001</v>
      </c>
      <c r="K205" s="546">
        <v>306.42520000000002</v>
      </c>
    </row>
    <row r="206" spans="1:11">
      <c r="A206" s="544" t="s">
        <v>1433</v>
      </c>
      <c r="B206" s="542" t="s">
        <v>1434</v>
      </c>
      <c r="C206" s="546">
        <v>4394904.5778000001</v>
      </c>
      <c r="D206" s="546">
        <v>153.82169999999999</v>
      </c>
      <c r="E206" s="546">
        <v>74.570499999999996</v>
      </c>
      <c r="F206" s="546">
        <v>0</v>
      </c>
      <c r="G206" s="546">
        <v>219.74520000000001</v>
      </c>
      <c r="H206" s="546">
        <v>60.629800000000003</v>
      </c>
      <c r="I206" s="546">
        <v>38.685499999999998</v>
      </c>
      <c r="J206" s="546">
        <v>547.45270000000005</v>
      </c>
      <c r="K206" s="546">
        <v>267.07769999999999</v>
      </c>
    </row>
    <row r="207" spans="1:11">
      <c r="A207" s="544" t="s">
        <v>1435</v>
      </c>
      <c r="B207" s="542" t="s">
        <v>1436</v>
      </c>
      <c r="C207" s="546">
        <v>17861.766800000001</v>
      </c>
      <c r="D207" s="546">
        <v>1.4289000000000001</v>
      </c>
      <c r="E207" s="546">
        <v>0.3306</v>
      </c>
      <c r="F207" s="546">
        <v>0</v>
      </c>
      <c r="G207" s="546">
        <v>1.4289000000000001</v>
      </c>
      <c r="H207" s="546">
        <v>12.8332</v>
      </c>
      <c r="I207" s="546">
        <v>0</v>
      </c>
      <c r="J207" s="546">
        <v>16.021599999999999</v>
      </c>
      <c r="K207" s="546">
        <v>1.7595000000000001</v>
      </c>
    </row>
    <row r="208" spans="1:11">
      <c r="A208" s="544" t="s">
        <v>930</v>
      </c>
      <c r="B208" s="542" t="s">
        <v>931</v>
      </c>
      <c r="C208" s="546">
        <v>1492.8143</v>
      </c>
      <c r="D208" s="546">
        <v>0.11940000000000001</v>
      </c>
      <c r="E208" s="546">
        <v>2.76E-2</v>
      </c>
      <c r="F208" s="546">
        <v>0</v>
      </c>
      <c r="G208" s="546">
        <v>7.46E-2</v>
      </c>
      <c r="H208" s="546">
        <v>0</v>
      </c>
      <c r="I208" s="546">
        <v>0</v>
      </c>
      <c r="J208" s="546">
        <v>0.22159999999999999</v>
      </c>
      <c r="K208" s="546">
        <v>0.14699999999999999</v>
      </c>
    </row>
    <row r="209" spans="1:11">
      <c r="A209" s="544" t="s">
        <v>1437</v>
      </c>
      <c r="B209" s="542" t="s">
        <v>1438</v>
      </c>
      <c r="C209" s="546">
        <v>7179545.1876999997</v>
      </c>
      <c r="D209" s="546">
        <v>87.251400000000004</v>
      </c>
      <c r="E209" s="546">
        <v>42.298200000000001</v>
      </c>
      <c r="F209" s="546">
        <v>0</v>
      </c>
      <c r="G209" s="546">
        <v>124.64490000000001</v>
      </c>
      <c r="H209" s="546">
        <v>111.0628</v>
      </c>
      <c r="I209" s="546">
        <v>77.370999999999995</v>
      </c>
      <c r="J209" s="546">
        <v>442.62830000000002</v>
      </c>
      <c r="K209" s="546">
        <v>206.92060000000001</v>
      </c>
    </row>
    <row r="210" spans="1:11">
      <c r="A210" s="544" t="s">
        <v>1439</v>
      </c>
      <c r="B210" s="542" t="s">
        <v>1440</v>
      </c>
      <c r="C210" s="546">
        <v>6489.9706999999999</v>
      </c>
      <c r="D210" s="546">
        <v>0.37090000000000001</v>
      </c>
      <c r="E210" s="546">
        <v>0.1144</v>
      </c>
      <c r="F210" s="546">
        <v>0</v>
      </c>
      <c r="G210" s="546">
        <v>0.27810000000000001</v>
      </c>
      <c r="H210" s="546">
        <v>0</v>
      </c>
      <c r="I210" s="546">
        <v>0</v>
      </c>
      <c r="J210" s="546">
        <v>0.76339999999999997</v>
      </c>
      <c r="K210" s="546">
        <v>0.48530000000000001</v>
      </c>
    </row>
    <row r="211" spans="1:11">
      <c r="A211" s="544" t="s">
        <v>862</v>
      </c>
      <c r="B211" s="542" t="s">
        <v>1002</v>
      </c>
      <c r="C211" s="546">
        <v>2032738.0817</v>
      </c>
      <c r="D211" s="546">
        <v>135.51589999999999</v>
      </c>
      <c r="E211" s="546">
        <v>36.580800000000004</v>
      </c>
      <c r="F211" s="546">
        <v>0</v>
      </c>
      <c r="G211" s="546">
        <v>135.51589999999999</v>
      </c>
      <c r="H211" s="546">
        <v>119.8817</v>
      </c>
      <c r="I211" s="546">
        <v>29.4316</v>
      </c>
      <c r="J211" s="546">
        <v>456.92590000000001</v>
      </c>
      <c r="K211" s="546">
        <v>201.5283</v>
      </c>
    </row>
    <row r="212" spans="1:11">
      <c r="A212" s="544" t="s">
        <v>1441</v>
      </c>
      <c r="B212" s="542" t="s">
        <v>1442</v>
      </c>
      <c r="C212" s="546">
        <v>1167052.3348999999</v>
      </c>
      <c r="D212" s="546">
        <v>81.693700000000007</v>
      </c>
      <c r="E212" s="546">
        <v>21.6021</v>
      </c>
      <c r="F212" s="546">
        <v>0</v>
      </c>
      <c r="G212" s="546">
        <v>81.693700000000007</v>
      </c>
      <c r="H212" s="546">
        <v>73.802999999999997</v>
      </c>
      <c r="I212" s="546">
        <v>29.4316</v>
      </c>
      <c r="J212" s="546">
        <v>288.22410000000002</v>
      </c>
      <c r="K212" s="546">
        <v>132.72739999999999</v>
      </c>
    </row>
    <row r="213" spans="1:11">
      <c r="A213" s="544" t="s">
        <v>896</v>
      </c>
      <c r="B213" s="542" t="s">
        <v>1443</v>
      </c>
      <c r="C213" s="546">
        <v>362702.92920000001</v>
      </c>
      <c r="D213" s="546">
        <v>24.180199999999999</v>
      </c>
      <c r="E213" s="546">
        <v>6.5270999999999999</v>
      </c>
      <c r="F213" s="546">
        <v>0</v>
      </c>
      <c r="G213" s="546">
        <v>21.157699999999998</v>
      </c>
      <c r="H213" s="546">
        <v>76.393500000000003</v>
      </c>
      <c r="I213" s="546">
        <v>22.780100000000001</v>
      </c>
      <c r="J213" s="546">
        <v>151.0386</v>
      </c>
      <c r="K213" s="546">
        <v>53.487400000000001</v>
      </c>
    </row>
    <row r="214" spans="1:11" ht="25.5">
      <c r="A214" s="544" t="s">
        <v>1444</v>
      </c>
      <c r="B214" s="542" t="s">
        <v>1445</v>
      </c>
      <c r="C214" s="546">
        <v>16912.124</v>
      </c>
      <c r="D214" s="546">
        <v>2.2549000000000001</v>
      </c>
      <c r="E214" s="546">
        <v>0.52170000000000005</v>
      </c>
      <c r="F214" s="546">
        <v>0</v>
      </c>
      <c r="G214" s="546">
        <v>1.6912</v>
      </c>
      <c r="H214" s="546">
        <v>0</v>
      </c>
      <c r="I214" s="546">
        <v>0</v>
      </c>
      <c r="J214" s="546">
        <v>4.4678000000000004</v>
      </c>
      <c r="K214" s="546">
        <v>2.7766000000000002</v>
      </c>
    </row>
    <row r="215" spans="1:11">
      <c r="A215" s="544" t="s">
        <v>1446</v>
      </c>
      <c r="B215" s="542" t="s">
        <v>1447</v>
      </c>
      <c r="C215" s="546">
        <v>3549617.9087</v>
      </c>
      <c r="D215" s="546">
        <v>207.06100000000001</v>
      </c>
      <c r="E215" s="546">
        <v>63.878300000000003</v>
      </c>
      <c r="F215" s="546">
        <v>0</v>
      </c>
      <c r="G215" s="546">
        <v>295.80149999999998</v>
      </c>
      <c r="H215" s="546">
        <v>284.7396</v>
      </c>
      <c r="I215" s="546">
        <v>38.685499999999998</v>
      </c>
      <c r="J215" s="546">
        <v>890.16589999999997</v>
      </c>
      <c r="K215" s="546">
        <v>309.62479999999999</v>
      </c>
    </row>
    <row r="216" spans="1:11">
      <c r="A216" s="544" t="s">
        <v>1448</v>
      </c>
      <c r="B216" s="542" t="s">
        <v>1449</v>
      </c>
      <c r="C216" s="546">
        <v>765809.20589999994</v>
      </c>
      <c r="D216" s="546">
        <v>76.5809</v>
      </c>
      <c r="E216" s="546">
        <v>15.1876</v>
      </c>
      <c r="F216" s="546">
        <v>0</v>
      </c>
      <c r="G216" s="546">
        <v>76.5809</v>
      </c>
      <c r="H216" s="546">
        <v>118.3383</v>
      </c>
      <c r="I216" s="546">
        <v>29.4316</v>
      </c>
      <c r="J216" s="546">
        <v>316.11930000000001</v>
      </c>
      <c r="K216" s="546">
        <v>121.20010000000001</v>
      </c>
    </row>
    <row r="217" spans="1:11">
      <c r="A217" s="544" t="s">
        <v>1450</v>
      </c>
      <c r="B217" s="542" t="s">
        <v>1451</v>
      </c>
      <c r="C217" s="546">
        <v>90852.7546</v>
      </c>
      <c r="D217" s="546">
        <v>8.1767000000000003</v>
      </c>
      <c r="E217" s="546">
        <v>1.6817</v>
      </c>
      <c r="F217" s="546">
        <v>0</v>
      </c>
      <c r="G217" s="546">
        <v>5.4512</v>
      </c>
      <c r="H217" s="546">
        <v>0</v>
      </c>
      <c r="I217" s="546">
        <v>0</v>
      </c>
      <c r="J217" s="546">
        <v>15.3096</v>
      </c>
      <c r="K217" s="546">
        <v>9.8583999999999996</v>
      </c>
    </row>
    <row r="218" spans="1:11">
      <c r="A218" s="544" t="s">
        <v>635</v>
      </c>
      <c r="B218" s="542" t="s">
        <v>636</v>
      </c>
      <c r="C218" s="546">
        <v>765809.20589999994</v>
      </c>
      <c r="D218" s="546">
        <v>53.6066</v>
      </c>
      <c r="E218" s="546">
        <v>14.1751</v>
      </c>
      <c r="F218" s="546">
        <v>0</v>
      </c>
      <c r="G218" s="546">
        <v>53.6066</v>
      </c>
      <c r="H218" s="546">
        <v>49.826700000000002</v>
      </c>
      <c r="I218" s="546">
        <v>29.4316</v>
      </c>
      <c r="J218" s="546">
        <v>200.64660000000001</v>
      </c>
      <c r="K218" s="546">
        <v>97.213300000000004</v>
      </c>
    </row>
    <row r="219" spans="1:11">
      <c r="A219" s="544" t="s">
        <v>1452</v>
      </c>
      <c r="B219" s="542" t="s">
        <v>1453</v>
      </c>
      <c r="C219" s="546">
        <v>2115.2775000000001</v>
      </c>
      <c r="D219" s="546">
        <v>1.5865</v>
      </c>
      <c r="E219" s="546">
        <v>0.2175</v>
      </c>
      <c r="F219" s="546">
        <v>0</v>
      </c>
      <c r="G219" s="546">
        <v>1.5865</v>
      </c>
      <c r="H219" s="546">
        <v>4.4054000000000002</v>
      </c>
      <c r="I219" s="546">
        <v>22.780100000000001</v>
      </c>
      <c r="J219" s="546">
        <v>30.576000000000001</v>
      </c>
      <c r="K219" s="546">
        <v>24.584099999999999</v>
      </c>
    </row>
    <row r="220" spans="1:11">
      <c r="A220" s="544" t="s">
        <v>1454</v>
      </c>
      <c r="B220" s="542" t="s">
        <v>1455</v>
      </c>
      <c r="C220" s="546">
        <v>5416.2</v>
      </c>
      <c r="D220" s="546">
        <v>0.48749999999999999</v>
      </c>
      <c r="E220" s="546">
        <v>0.1003</v>
      </c>
      <c r="F220" s="546">
        <v>0</v>
      </c>
      <c r="G220" s="546">
        <v>0.37909999999999999</v>
      </c>
      <c r="H220" s="546">
        <v>7.8532000000000002</v>
      </c>
      <c r="I220" s="546">
        <v>0</v>
      </c>
      <c r="J220" s="546">
        <v>8.8201000000000001</v>
      </c>
      <c r="K220" s="546">
        <v>0.58779999999999999</v>
      </c>
    </row>
    <row r="221" spans="1:11">
      <c r="A221" s="544" t="s">
        <v>1456</v>
      </c>
      <c r="B221" s="542" t="s">
        <v>1457</v>
      </c>
      <c r="C221" s="546">
        <v>13476.9323</v>
      </c>
      <c r="D221" s="546">
        <v>1.0782</v>
      </c>
      <c r="E221" s="546">
        <v>0.2495</v>
      </c>
      <c r="F221" s="546">
        <v>0</v>
      </c>
      <c r="G221" s="546">
        <v>0.94340000000000002</v>
      </c>
      <c r="H221" s="546">
        <v>7.6616</v>
      </c>
      <c r="I221" s="546">
        <v>0</v>
      </c>
      <c r="J221" s="546">
        <v>9.9327000000000005</v>
      </c>
      <c r="K221" s="546">
        <v>1.3277000000000001</v>
      </c>
    </row>
    <row r="222" spans="1:11">
      <c r="A222" s="544" t="s">
        <v>1458</v>
      </c>
      <c r="B222" s="542" t="s">
        <v>1459</v>
      </c>
      <c r="C222" s="546">
        <v>6739713.2938000001</v>
      </c>
      <c r="D222" s="546">
        <v>336.98570000000001</v>
      </c>
      <c r="E222" s="546">
        <v>118.8115</v>
      </c>
      <c r="F222" s="546">
        <v>0</v>
      </c>
      <c r="G222" s="546">
        <v>433.26729999999998</v>
      </c>
      <c r="H222" s="546">
        <v>214.68459999999999</v>
      </c>
      <c r="I222" s="546">
        <v>38.685499999999998</v>
      </c>
      <c r="J222" s="546">
        <v>1142.4346</v>
      </c>
      <c r="K222" s="546">
        <v>494.48270000000002</v>
      </c>
    </row>
    <row r="223" spans="1:11" ht="25.5">
      <c r="A223" s="544" t="s">
        <v>1460</v>
      </c>
      <c r="B223" s="542" t="s">
        <v>1461</v>
      </c>
      <c r="C223" s="546">
        <v>1662373.8348000001</v>
      </c>
      <c r="D223" s="546">
        <v>83.118700000000004</v>
      </c>
      <c r="E223" s="546">
        <v>29.305299999999999</v>
      </c>
      <c r="F223" s="546">
        <v>0</v>
      </c>
      <c r="G223" s="546">
        <v>83.118700000000004</v>
      </c>
      <c r="H223" s="546">
        <v>37.039299999999997</v>
      </c>
      <c r="I223" s="546">
        <v>29.4316</v>
      </c>
      <c r="J223" s="546">
        <v>262.0136</v>
      </c>
      <c r="K223" s="546">
        <v>141.85560000000001</v>
      </c>
    </row>
    <row r="224" spans="1:11">
      <c r="A224" s="544" t="s">
        <v>1462</v>
      </c>
      <c r="B224" s="542" t="s">
        <v>1463</v>
      </c>
      <c r="C224" s="546">
        <v>443189.10249999998</v>
      </c>
      <c r="D224" s="546">
        <v>25.325099999999999</v>
      </c>
      <c r="E224" s="546">
        <v>7.8128000000000002</v>
      </c>
      <c r="F224" s="546">
        <v>0</v>
      </c>
      <c r="G224" s="546">
        <v>22.159500000000001</v>
      </c>
      <c r="H224" s="546">
        <v>0</v>
      </c>
      <c r="I224" s="546">
        <v>38.685499999999998</v>
      </c>
      <c r="J224" s="546">
        <v>93.982900000000001</v>
      </c>
      <c r="K224" s="546">
        <v>71.823400000000007</v>
      </c>
    </row>
    <row r="225" spans="1:11">
      <c r="A225" s="544" t="s">
        <v>704</v>
      </c>
      <c r="B225" s="542" t="s">
        <v>705</v>
      </c>
      <c r="C225" s="546">
        <v>20634.0144</v>
      </c>
      <c r="D225" s="546">
        <v>1.6507000000000001</v>
      </c>
      <c r="E225" s="546">
        <v>0.38190000000000002</v>
      </c>
      <c r="F225" s="546">
        <v>0</v>
      </c>
      <c r="G225" s="546">
        <v>1.4443999999999999</v>
      </c>
      <c r="H225" s="546">
        <v>19.1541</v>
      </c>
      <c r="I225" s="546">
        <v>0</v>
      </c>
      <c r="J225" s="546">
        <v>22.6311</v>
      </c>
      <c r="K225" s="546">
        <v>2.0326</v>
      </c>
    </row>
    <row r="226" spans="1:11">
      <c r="A226" s="544" t="s">
        <v>1464</v>
      </c>
      <c r="B226" s="542" t="s">
        <v>1465</v>
      </c>
      <c r="C226" s="546">
        <v>288195440.63789999</v>
      </c>
      <c r="D226" s="546">
        <v>2251.5268999999998</v>
      </c>
      <c r="E226" s="546">
        <v>1620.7240999999999</v>
      </c>
      <c r="F226" s="546">
        <v>0</v>
      </c>
      <c r="G226" s="546">
        <v>5003.3931000000002</v>
      </c>
      <c r="H226" s="546">
        <v>661.41600000000005</v>
      </c>
      <c r="I226" s="546">
        <v>154.3227</v>
      </c>
      <c r="J226" s="546">
        <v>9691.3827999999994</v>
      </c>
      <c r="K226" s="546">
        <v>4026.5736999999999</v>
      </c>
    </row>
    <row r="227" spans="1:11">
      <c r="A227" s="544" t="s">
        <v>1466</v>
      </c>
      <c r="B227" s="542" t="s">
        <v>1467</v>
      </c>
      <c r="C227" s="546">
        <v>312523068.19160002</v>
      </c>
      <c r="D227" s="546">
        <v>2441.5864999999999</v>
      </c>
      <c r="E227" s="546">
        <v>1757.5353</v>
      </c>
      <c r="F227" s="546">
        <v>0</v>
      </c>
      <c r="G227" s="546">
        <v>5425.7476999999999</v>
      </c>
      <c r="H227" s="546">
        <v>793.69920000000002</v>
      </c>
      <c r="I227" s="546">
        <v>180.8613</v>
      </c>
      <c r="J227" s="546">
        <v>10599.43</v>
      </c>
      <c r="K227" s="546">
        <v>4379.9831000000004</v>
      </c>
    </row>
    <row r="228" spans="1:11">
      <c r="A228" s="544" t="s">
        <v>1468</v>
      </c>
      <c r="B228" s="542" t="s">
        <v>1469</v>
      </c>
      <c r="C228" s="546">
        <v>409833578.40640002</v>
      </c>
      <c r="D228" s="546">
        <v>3201.8247999999999</v>
      </c>
      <c r="E228" s="546">
        <v>2304.7802000000001</v>
      </c>
      <c r="F228" s="546">
        <v>0</v>
      </c>
      <c r="G228" s="546">
        <v>7115.1662999999999</v>
      </c>
      <c r="H228" s="546">
        <v>1388.9736</v>
      </c>
      <c r="I228" s="546">
        <v>180.8613</v>
      </c>
      <c r="J228" s="546">
        <v>14191.6062</v>
      </c>
      <c r="K228" s="546">
        <v>5687.4663</v>
      </c>
    </row>
    <row r="229" spans="1:11">
      <c r="A229" s="544" t="s">
        <v>1470</v>
      </c>
      <c r="B229" s="542" t="s">
        <v>1471</v>
      </c>
      <c r="C229" s="546">
        <v>507144088.62120003</v>
      </c>
      <c r="D229" s="546">
        <v>3962.0632000000001</v>
      </c>
      <c r="E229" s="546">
        <v>2852.0252</v>
      </c>
      <c r="F229" s="546">
        <v>0</v>
      </c>
      <c r="G229" s="546">
        <v>8804.5848999999998</v>
      </c>
      <c r="H229" s="546">
        <v>1984.248</v>
      </c>
      <c r="I229" s="546">
        <v>320.60169999999999</v>
      </c>
      <c r="J229" s="546">
        <v>17923.523000000001</v>
      </c>
      <c r="K229" s="546">
        <v>7134.6900999999998</v>
      </c>
    </row>
    <row r="230" spans="1:11">
      <c r="A230" s="544" t="s">
        <v>1472</v>
      </c>
      <c r="B230" s="542" t="s">
        <v>1473</v>
      </c>
      <c r="C230" s="546">
        <v>604454598.83599997</v>
      </c>
      <c r="D230" s="546">
        <v>4722.3015999999998</v>
      </c>
      <c r="E230" s="546">
        <v>3399.2701000000002</v>
      </c>
      <c r="F230" s="546">
        <v>0</v>
      </c>
      <c r="G230" s="546">
        <v>10494.003500000001</v>
      </c>
      <c r="H230" s="546">
        <v>2579.5223999999998</v>
      </c>
      <c r="I230" s="546">
        <v>376.03500000000003</v>
      </c>
      <c r="J230" s="546">
        <v>21571.132600000001</v>
      </c>
      <c r="K230" s="546">
        <v>8497.6067000000003</v>
      </c>
    </row>
    <row r="231" spans="1:11">
      <c r="A231" s="544" t="s">
        <v>1474</v>
      </c>
      <c r="B231" s="542" t="s">
        <v>1475</v>
      </c>
      <c r="C231" s="546">
        <v>701765109.05079997</v>
      </c>
      <c r="D231" s="546">
        <v>5482.5398999999998</v>
      </c>
      <c r="E231" s="546">
        <v>3946.5149999999999</v>
      </c>
      <c r="F231" s="546">
        <v>0</v>
      </c>
      <c r="G231" s="546">
        <v>12183.422</v>
      </c>
      <c r="H231" s="546">
        <v>3174.7968000000001</v>
      </c>
      <c r="I231" s="546">
        <v>376.03500000000003</v>
      </c>
      <c r="J231" s="546">
        <v>25163.308700000001</v>
      </c>
      <c r="K231" s="546">
        <v>9805.0899000000009</v>
      </c>
    </row>
    <row r="232" spans="1:11">
      <c r="A232" s="544" t="s">
        <v>637</v>
      </c>
      <c r="B232" s="542" t="s">
        <v>638</v>
      </c>
      <c r="C232" s="546">
        <v>247741</v>
      </c>
      <c r="D232" s="546">
        <v>14.156599999999999</v>
      </c>
      <c r="E232" s="546">
        <v>4.3673000000000002</v>
      </c>
      <c r="F232" s="546">
        <v>0</v>
      </c>
      <c r="G232" s="546">
        <v>12.3871</v>
      </c>
      <c r="H232" s="546">
        <v>0</v>
      </c>
      <c r="I232" s="546">
        <v>38.685499999999998</v>
      </c>
      <c r="J232" s="546">
        <v>69.596500000000006</v>
      </c>
      <c r="K232" s="546">
        <v>57.209400000000002</v>
      </c>
    </row>
    <row r="233" spans="1:11">
      <c r="A233" s="544" t="s">
        <v>692</v>
      </c>
      <c r="B233" s="542" t="s">
        <v>1476</v>
      </c>
      <c r="C233" s="546">
        <v>568628.39879999997</v>
      </c>
      <c r="D233" s="546">
        <v>8.8848000000000003</v>
      </c>
      <c r="E233" s="546">
        <v>3.3500999999999999</v>
      </c>
      <c r="F233" s="546">
        <v>0</v>
      </c>
      <c r="G233" s="546">
        <v>9.8719999999999999</v>
      </c>
      <c r="H233" s="546">
        <v>284.5752</v>
      </c>
      <c r="I233" s="546">
        <v>38.005200000000002</v>
      </c>
      <c r="J233" s="546">
        <v>344.68729999999999</v>
      </c>
      <c r="K233" s="546">
        <v>50.240099999999998</v>
      </c>
    </row>
    <row r="234" spans="1:11">
      <c r="A234" s="544" t="s">
        <v>694</v>
      </c>
      <c r="B234" s="542" t="s">
        <v>695</v>
      </c>
      <c r="C234" s="546">
        <v>2325488.1790999998</v>
      </c>
      <c r="D234" s="546">
        <v>30.279800000000002</v>
      </c>
      <c r="E234" s="546">
        <v>13.493</v>
      </c>
      <c r="F234" s="546">
        <v>0</v>
      </c>
      <c r="G234" s="546">
        <v>67.288399999999996</v>
      </c>
      <c r="H234" s="546">
        <v>172.79490000000001</v>
      </c>
      <c r="I234" s="546">
        <v>124.7264</v>
      </c>
      <c r="J234" s="546">
        <v>408.58249999999998</v>
      </c>
      <c r="K234" s="546">
        <v>168.4992</v>
      </c>
    </row>
    <row r="235" spans="1:11">
      <c r="A235" s="544" t="s">
        <v>1477</v>
      </c>
      <c r="B235" s="542" t="s">
        <v>1478</v>
      </c>
      <c r="C235" s="546">
        <v>1134776.6571</v>
      </c>
      <c r="D235" s="546">
        <v>14.775700000000001</v>
      </c>
      <c r="E235" s="546">
        <v>6.5842000000000001</v>
      </c>
      <c r="F235" s="546">
        <v>0</v>
      </c>
      <c r="G235" s="546">
        <v>32.835000000000001</v>
      </c>
      <c r="H235" s="546">
        <v>562.36900000000003</v>
      </c>
      <c r="I235" s="546">
        <v>124.7264</v>
      </c>
      <c r="J235" s="546">
        <v>741.2903</v>
      </c>
      <c r="K235" s="546">
        <v>146.08629999999999</v>
      </c>
    </row>
    <row r="236" spans="1:11">
      <c r="A236" s="544" t="s">
        <v>1479</v>
      </c>
      <c r="B236" s="542" t="s">
        <v>1480</v>
      </c>
      <c r="C236" s="546">
        <v>2343996.9959999998</v>
      </c>
      <c r="D236" s="546">
        <v>133.9427</v>
      </c>
      <c r="E236" s="546">
        <v>41.321300000000001</v>
      </c>
      <c r="F236" s="546">
        <v>0</v>
      </c>
      <c r="G236" s="546">
        <v>100.45699999999999</v>
      </c>
      <c r="H236" s="546">
        <v>0</v>
      </c>
      <c r="I236" s="546">
        <v>38.685499999999998</v>
      </c>
      <c r="J236" s="546">
        <v>314.40649999999999</v>
      </c>
      <c r="K236" s="546">
        <v>213.9495</v>
      </c>
    </row>
    <row r="237" spans="1:11">
      <c r="A237" s="544" t="s">
        <v>1009</v>
      </c>
      <c r="B237" s="542" t="s">
        <v>1010</v>
      </c>
      <c r="C237" s="546">
        <v>633591.70220000006</v>
      </c>
      <c r="D237" s="546">
        <v>4.9499000000000004</v>
      </c>
      <c r="E237" s="546">
        <v>3.5630999999999999</v>
      </c>
      <c r="F237" s="546">
        <v>0</v>
      </c>
      <c r="G237" s="546">
        <v>10.9999</v>
      </c>
      <c r="H237" s="546">
        <v>82.677000000000007</v>
      </c>
      <c r="I237" s="546">
        <v>32.359000000000002</v>
      </c>
      <c r="J237" s="546">
        <v>134.5489</v>
      </c>
      <c r="K237" s="546">
        <v>40.872</v>
      </c>
    </row>
    <row r="238" spans="1:11">
      <c r="A238" s="544" t="s">
        <v>1481</v>
      </c>
      <c r="B238" s="542" t="s">
        <v>1482</v>
      </c>
      <c r="C238" s="546">
        <v>116330.7797</v>
      </c>
      <c r="D238" s="546">
        <v>7.7553999999999998</v>
      </c>
      <c r="E238" s="546">
        <v>2.0935000000000001</v>
      </c>
      <c r="F238" s="546">
        <v>0</v>
      </c>
      <c r="G238" s="546">
        <v>7.7553999999999998</v>
      </c>
      <c r="H238" s="546">
        <v>17.334599999999998</v>
      </c>
      <c r="I238" s="546">
        <v>0</v>
      </c>
      <c r="J238" s="546">
        <v>34.938899999999997</v>
      </c>
      <c r="K238" s="546">
        <v>9.8489000000000004</v>
      </c>
    </row>
    <row r="239" spans="1:11">
      <c r="A239" s="544" t="s">
        <v>984</v>
      </c>
      <c r="B239" s="542" t="s">
        <v>985</v>
      </c>
      <c r="C239" s="546">
        <v>8540072.8103999998</v>
      </c>
      <c r="D239" s="546">
        <v>488.00420000000003</v>
      </c>
      <c r="E239" s="546">
        <v>150.54929999999999</v>
      </c>
      <c r="F239" s="546">
        <v>0</v>
      </c>
      <c r="G239" s="546">
        <v>366.00310000000002</v>
      </c>
      <c r="H239" s="546">
        <v>0</v>
      </c>
      <c r="I239" s="546">
        <v>38.685499999999998</v>
      </c>
      <c r="J239" s="546">
        <v>1043.2420999999999</v>
      </c>
      <c r="K239" s="546">
        <v>677.23900000000003</v>
      </c>
    </row>
    <row r="240" spans="1:11">
      <c r="A240" s="544" t="s">
        <v>1483</v>
      </c>
      <c r="B240" s="542" t="s">
        <v>1484</v>
      </c>
      <c r="C240" s="546">
        <v>652409.80920000002</v>
      </c>
      <c r="D240" s="546">
        <v>5.0970000000000004</v>
      </c>
      <c r="E240" s="546">
        <v>3.669</v>
      </c>
      <c r="F240" s="546">
        <v>0</v>
      </c>
      <c r="G240" s="546">
        <v>8.4948999999999995</v>
      </c>
      <c r="H240" s="546">
        <v>0</v>
      </c>
      <c r="I240" s="546">
        <v>53.077199999999998</v>
      </c>
      <c r="J240" s="546">
        <v>70.338099999999997</v>
      </c>
      <c r="K240" s="546">
        <v>61.843200000000003</v>
      </c>
    </row>
    <row r="241" spans="1:11">
      <c r="A241" s="544" t="s">
        <v>1485</v>
      </c>
      <c r="B241" s="542" t="s">
        <v>1486</v>
      </c>
      <c r="C241" s="546">
        <v>7610180.1114999996</v>
      </c>
      <c r="D241" s="546">
        <v>266.35629999999998</v>
      </c>
      <c r="E241" s="546">
        <v>129.12569999999999</v>
      </c>
      <c r="F241" s="546">
        <v>0</v>
      </c>
      <c r="G241" s="546">
        <v>380.50900000000001</v>
      </c>
      <c r="H241" s="546">
        <v>51.259700000000002</v>
      </c>
      <c r="I241" s="546">
        <v>38.685499999999998</v>
      </c>
      <c r="J241" s="546">
        <v>865.93619999999999</v>
      </c>
      <c r="K241" s="546">
        <v>434.16750000000002</v>
      </c>
    </row>
    <row r="242" spans="1:11">
      <c r="A242" s="544" t="s">
        <v>1487</v>
      </c>
      <c r="B242" s="542" t="s">
        <v>1488</v>
      </c>
      <c r="C242" s="546">
        <v>11872.0406</v>
      </c>
      <c r="D242" s="546">
        <v>0.94979999999999998</v>
      </c>
      <c r="E242" s="546">
        <v>0.2198</v>
      </c>
      <c r="F242" s="546">
        <v>0</v>
      </c>
      <c r="G242" s="546">
        <v>0.83099999999999996</v>
      </c>
      <c r="H242" s="546">
        <v>0</v>
      </c>
      <c r="I242" s="546">
        <v>0</v>
      </c>
      <c r="J242" s="546">
        <v>2.0005999999999999</v>
      </c>
      <c r="K242" s="546">
        <v>1.1696</v>
      </c>
    </row>
    <row r="243" spans="1:11">
      <c r="A243" s="544" t="s">
        <v>1489</v>
      </c>
      <c r="B243" s="542" t="s">
        <v>1490</v>
      </c>
      <c r="C243" s="546">
        <v>1523949.4042</v>
      </c>
      <c r="D243" s="546">
        <v>87.082800000000006</v>
      </c>
      <c r="E243" s="546">
        <v>26.865100000000002</v>
      </c>
      <c r="F243" s="546">
        <v>0</v>
      </c>
      <c r="G243" s="546">
        <v>76.197500000000005</v>
      </c>
      <c r="H243" s="546">
        <v>0</v>
      </c>
      <c r="I243" s="546">
        <v>29.4316</v>
      </c>
      <c r="J243" s="546">
        <v>219.577</v>
      </c>
      <c r="K243" s="546">
        <v>143.37950000000001</v>
      </c>
    </row>
    <row r="244" spans="1:11">
      <c r="A244" s="544" t="s">
        <v>1491</v>
      </c>
      <c r="B244" s="542" t="s">
        <v>1492</v>
      </c>
      <c r="C244" s="546">
        <v>228132.5528</v>
      </c>
      <c r="D244" s="546">
        <v>13.036099999999999</v>
      </c>
      <c r="E244" s="546">
        <v>4.0217000000000001</v>
      </c>
      <c r="F244" s="546">
        <v>0</v>
      </c>
      <c r="G244" s="546">
        <v>11.406599999999999</v>
      </c>
      <c r="H244" s="546">
        <v>0</v>
      </c>
      <c r="I244" s="546">
        <v>29.4316</v>
      </c>
      <c r="J244" s="546">
        <v>57.896000000000001</v>
      </c>
      <c r="K244" s="546">
        <v>46.489400000000003</v>
      </c>
    </row>
    <row r="245" spans="1:11">
      <c r="A245" s="544" t="s">
        <v>1493</v>
      </c>
      <c r="B245" s="542" t="s">
        <v>1494</v>
      </c>
      <c r="C245" s="546">
        <v>23136534.7533</v>
      </c>
      <c r="D245" s="546">
        <v>180.7542</v>
      </c>
      <c r="E245" s="546">
        <v>130.1129</v>
      </c>
      <c r="F245" s="546">
        <v>0</v>
      </c>
      <c r="G245" s="546">
        <v>401.67599999999999</v>
      </c>
      <c r="H245" s="546">
        <v>74.078599999999994</v>
      </c>
      <c r="I245" s="546">
        <v>95.831699999999998</v>
      </c>
      <c r="J245" s="546">
        <v>882.45339999999999</v>
      </c>
      <c r="K245" s="546">
        <v>406.69880000000001</v>
      </c>
    </row>
    <row r="246" spans="1:11">
      <c r="A246" s="544" t="s">
        <v>1495</v>
      </c>
      <c r="B246" s="542" t="s">
        <v>1496</v>
      </c>
      <c r="C246" s="546">
        <v>28383110.536400001</v>
      </c>
      <c r="D246" s="546">
        <v>221.7431</v>
      </c>
      <c r="E246" s="546">
        <v>159.61799999999999</v>
      </c>
      <c r="F246" s="546">
        <v>0</v>
      </c>
      <c r="G246" s="546">
        <v>492.76229999999998</v>
      </c>
      <c r="H246" s="546">
        <v>123.3541</v>
      </c>
      <c r="I246" s="546">
        <v>95.831699999999998</v>
      </c>
      <c r="J246" s="546">
        <v>1093.3091999999999</v>
      </c>
      <c r="K246" s="546">
        <v>477.19279999999998</v>
      </c>
    </row>
    <row r="247" spans="1:11">
      <c r="A247" s="544" t="s">
        <v>1497</v>
      </c>
      <c r="B247" s="542" t="s">
        <v>1498</v>
      </c>
      <c r="C247" s="546">
        <v>3219958.3473</v>
      </c>
      <c r="D247" s="546">
        <v>25.155899999999999</v>
      </c>
      <c r="E247" s="546">
        <v>18.1081</v>
      </c>
      <c r="F247" s="546">
        <v>0</v>
      </c>
      <c r="G247" s="546">
        <v>41.926499999999997</v>
      </c>
      <c r="H247" s="546">
        <v>0</v>
      </c>
      <c r="I247" s="546">
        <v>26.538599999999999</v>
      </c>
      <c r="J247" s="546">
        <v>111.7291</v>
      </c>
      <c r="K247" s="546">
        <v>69.802599999999998</v>
      </c>
    </row>
    <row r="248" spans="1:11" ht="25.5">
      <c r="A248" s="544" t="s">
        <v>1499</v>
      </c>
      <c r="B248" s="542" t="s">
        <v>1500</v>
      </c>
      <c r="C248" s="546">
        <v>50394.870699999999</v>
      </c>
      <c r="D248" s="546">
        <v>4.0316000000000001</v>
      </c>
      <c r="E248" s="546">
        <v>0.93279999999999996</v>
      </c>
      <c r="F248" s="546">
        <v>0</v>
      </c>
      <c r="G248" s="546">
        <v>4.0316000000000001</v>
      </c>
      <c r="H248" s="546">
        <v>0</v>
      </c>
      <c r="I248" s="546">
        <v>22.780100000000001</v>
      </c>
      <c r="J248" s="546">
        <v>31.7761</v>
      </c>
      <c r="K248" s="546">
        <v>27.744499999999999</v>
      </c>
    </row>
    <row r="249" spans="1:11">
      <c r="A249" s="544" t="s">
        <v>936</v>
      </c>
      <c r="B249" s="542" t="s">
        <v>937</v>
      </c>
      <c r="C249" s="546">
        <v>107291.296</v>
      </c>
      <c r="D249" s="546">
        <v>6.1308999999999996</v>
      </c>
      <c r="E249" s="546">
        <v>1.8914</v>
      </c>
      <c r="F249" s="546">
        <v>0</v>
      </c>
      <c r="G249" s="546">
        <v>4.5982000000000003</v>
      </c>
      <c r="H249" s="546">
        <v>0</v>
      </c>
      <c r="I249" s="546">
        <v>0</v>
      </c>
      <c r="J249" s="546">
        <v>12.6205</v>
      </c>
      <c r="K249" s="546">
        <v>8.0222999999999995</v>
      </c>
    </row>
    <row r="250" spans="1:11">
      <c r="A250" s="544" t="s">
        <v>934</v>
      </c>
      <c r="B250" s="542" t="s">
        <v>935</v>
      </c>
      <c r="C250" s="546">
        <v>126066.9007</v>
      </c>
      <c r="D250" s="546">
        <v>7.2038000000000002</v>
      </c>
      <c r="E250" s="546">
        <v>2.2223999999999999</v>
      </c>
      <c r="F250" s="546">
        <v>0</v>
      </c>
      <c r="G250" s="546">
        <v>5.4028999999999998</v>
      </c>
      <c r="H250" s="546">
        <v>0</v>
      </c>
      <c r="I250" s="546">
        <v>0</v>
      </c>
      <c r="J250" s="546">
        <v>14.8291</v>
      </c>
      <c r="K250" s="546">
        <v>9.4261999999999997</v>
      </c>
    </row>
    <row r="251" spans="1:11">
      <c r="A251" s="544" t="s">
        <v>1501</v>
      </c>
      <c r="B251" s="542" t="s">
        <v>1502</v>
      </c>
      <c r="C251" s="546">
        <v>1188317660.1249001</v>
      </c>
      <c r="D251" s="546">
        <v>9283.7317000000003</v>
      </c>
      <c r="E251" s="546">
        <v>6682.7394999999997</v>
      </c>
      <c r="F251" s="546">
        <v>0</v>
      </c>
      <c r="G251" s="546">
        <v>20630.514899999998</v>
      </c>
      <c r="H251" s="546">
        <v>5423.6112000000003</v>
      </c>
      <c r="I251" s="546">
        <v>498.40530000000001</v>
      </c>
      <c r="J251" s="546">
        <v>42519.0026</v>
      </c>
      <c r="K251" s="546">
        <v>16464.876499999998</v>
      </c>
    </row>
    <row r="252" spans="1:11">
      <c r="A252" s="544" t="s">
        <v>1503</v>
      </c>
      <c r="B252" s="542" t="s">
        <v>1504</v>
      </c>
      <c r="C252" s="546">
        <v>1674870211.1989</v>
      </c>
      <c r="D252" s="546">
        <v>13084.923500000001</v>
      </c>
      <c r="E252" s="546">
        <v>9418.9640999999992</v>
      </c>
      <c r="F252" s="546">
        <v>0</v>
      </c>
      <c r="G252" s="546">
        <v>29077.607800000002</v>
      </c>
      <c r="H252" s="546">
        <v>7804.7088000000003</v>
      </c>
      <c r="I252" s="546">
        <v>525.31439999999998</v>
      </c>
      <c r="J252" s="546">
        <v>59911.518600000003</v>
      </c>
      <c r="K252" s="546">
        <v>23029.202000000001</v>
      </c>
    </row>
    <row r="253" spans="1:11">
      <c r="A253" s="544" t="s">
        <v>1505</v>
      </c>
      <c r="B253" s="542" t="s">
        <v>1506</v>
      </c>
      <c r="C253" s="546">
        <v>2161422762.2729998</v>
      </c>
      <c r="D253" s="546">
        <v>16886.115300000001</v>
      </c>
      <c r="E253" s="546">
        <v>12155.188700000001</v>
      </c>
      <c r="F253" s="546">
        <v>0</v>
      </c>
      <c r="G253" s="546">
        <v>37524.700700000001</v>
      </c>
      <c r="H253" s="546">
        <v>10251.948</v>
      </c>
      <c r="I253" s="546">
        <v>551.85299999999995</v>
      </c>
      <c r="J253" s="546">
        <v>77369.805699999997</v>
      </c>
      <c r="K253" s="546">
        <v>29593.156999999999</v>
      </c>
    </row>
    <row r="254" spans="1:11">
      <c r="A254" s="544" t="s">
        <v>1507</v>
      </c>
      <c r="B254" s="542" t="s">
        <v>1508</v>
      </c>
      <c r="C254" s="546">
        <v>2534871.0030999999</v>
      </c>
      <c r="D254" s="546">
        <v>26.404900000000001</v>
      </c>
      <c r="E254" s="546">
        <v>11.766299999999999</v>
      </c>
      <c r="F254" s="546">
        <v>0</v>
      </c>
      <c r="G254" s="546">
        <v>58.677599999999998</v>
      </c>
      <c r="H254" s="546">
        <v>208.40119999999999</v>
      </c>
      <c r="I254" s="546">
        <v>55.433300000000003</v>
      </c>
      <c r="J254" s="546">
        <v>360.68329999999997</v>
      </c>
      <c r="K254" s="546">
        <v>93.604500000000002</v>
      </c>
    </row>
    <row r="255" spans="1:11">
      <c r="A255" s="544" t="s">
        <v>1509</v>
      </c>
      <c r="B255" s="542" t="s">
        <v>1510</v>
      </c>
      <c r="C255" s="546">
        <v>14051.023499999999</v>
      </c>
      <c r="D255" s="546">
        <v>1.8734999999999999</v>
      </c>
      <c r="E255" s="546">
        <v>0.4335</v>
      </c>
      <c r="F255" s="546">
        <v>0</v>
      </c>
      <c r="G255" s="546">
        <v>1.4051</v>
      </c>
      <c r="H255" s="546">
        <v>0</v>
      </c>
      <c r="I255" s="546">
        <v>0</v>
      </c>
      <c r="J255" s="546">
        <v>3.7121</v>
      </c>
      <c r="K255" s="546">
        <v>2.3069999999999999</v>
      </c>
    </row>
    <row r="256" spans="1:11">
      <c r="A256" s="544" t="s">
        <v>1511</v>
      </c>
      <c r="B256" s="542" t="s">
        <v>1512</v>
      </c>
      <c r="C256" s="546">
        <v>340029.84340000001</v>
      </c>
      <c r="D256" s="546">
        <v>22.668700000000001</v>
      </c>
      <c r="E256" s="546">
        <v>6.1191000000000004</v>
      </c>
      <c r="F256" s="546">
        <v>0</v>
      </c>
      <c r="G256" s="546">
        <v>22.668700000000001</v>
      </c>
      <c r="H256" s="546">
        <v>76.366</v>
      </c>
      <c r="I256" s="546">
        <v>0</v>
      </c>
      <c r="J256" s="546">
        <v>127.82250000000001</v>
      </c>
      <c r="K256" s="546">
        <v>28.787800000000001</v>
      </c>
    </row>
    <row r="257" spans="1:11">
      <c r="A257" s="544" t="s">
        <v>1513</v>
      </c>
      <c r="B257" s="542" t="s">
        <v>1514</v>
      </c>
      <c r="C257" s="546">
        <v>6256.1295</v>
      </c>
      <c r="D257" s="546">
        <v>0.50049999999999994</v>
      </c>
      <c r="E257" s="546">
        <v>0.1158</v>
      </c>
      <c r="F257" s="546">
        <v>0</v>
      </c>
      <c r="G257" s="546">
        <v>0.43790000000000001</v>
      </c>
      <c r="H257" s="546">
        <v>0</v>
      </c>
      <c r="I257" s="546">
        <v>0</v>
      </c>
      <c r="J257" s="546">
        <v>1.0542</v>
      </c>
      <c r="K257" s="546">
        <v>0.61629999999999996</v>
      </c>
    </row>
    <row r="258" spans="1:11">
      <c r="A258" s="544" t="s">
        <v>1515</v>
      </c>
      <c r="B258" s="542" t="s">
        <v>1516</v>
      </c>
      <c r="C258" s="546">
        <v>292809.07510000002</v>
      </c>
      <c r="D258" s="546">
        <v>23.424700000000001</v>
      </c>
      <c r="E258" s="546">
        <v>5.4199000000000002</v>
      </c>
      <c r="F258" s="546">
        <v>0</v>
      </c>
      <c r="G258" s="546">
        <v>20.496600000000001</v>
      </c>
      <c r="H258" s="546">
        <v>0</v>
      </c>
      <c r="I258" s="546">
        <v>38.685499999999998</v>
      </c>
      <c r="J258" s="546">
        <v>88.026700000000005</v>
      </c>
      <c r="K258" s="546">
        <v>67.530100000000004</v>
      </c>
    </row>
    <row r="259" spans="1:11" ht="25.5">
      <c r="A259" s="544" t="s">
        <v>1517</v>
      </c>
      <c r="B259" s="542" t="s">
        <v>1518</v>
      </c>
      <c r="C259" s="546">
        <v>49621.0913</v>
      </c>
      <c r="D259" s="546">
        <v>6.6161000000000003</v>
      </c>
      <c r="E259" s="546">
        <v>1.5307999999999999</v>
      </c>
      <c r="F259" s="546">
        <v>0</v>
      </c>
      <c r="G259" s="546">
        <v>4.9621000000000004</v>
      </c>
      <c r="H259" s="546">
        <v>0</v>
      </c>
      <c r="I259" s="546">
        <v>0</v>
      </c>
      <c r="J259" s="546">
        <v>13.109</v>
      </c>
      <c r="K259" s="546">
        <v>8.1469000000000005</v>
      </c>
    </row>
    <row r="260" spans="1:11" ht="25.5">
      <c r="A260" s="544" t="s">
        <v>1519</v>
      </c>
      <c r="B260" s="542" t="s">
        <v>1520</v>
      </c>
      <c r="C260" s="546">
        <v>56756.801200000002</v>
      </c>
      <c r="D260" s="546">
        <v>7.5675999999999997</v>
      </c>
      <c r="E260" s="546">
        <v>1.7508999999999999</v>
      </c>
      <c r="F260" s="546">
        <v>0</v>
      </c>
      <c r="G260" s="546">
        <v>5.6757</v>
      </c>
      <c r="H260" s="546">
        <v>0</v>
      </c>
      <c r="I260" s="546">
        <v>0</v>
      </c>
      <c r="J260" s="546">
        <v>14.994199999999999</v>
      </c>
      <c r="K260" s="546">
        <v>9.3185000000000002</v>
      </c>
    </row>
    <row r="261" spans="1:11" ht="25.5">
      <c r="A261" s="544" t="s">
        <v>1521</v>
      </c>
      <c r="B261" s="542" t="s">
        <v>1522</v>
      </c>
      <c r="C261" s="546">
        <v>62319.585700000003</v>
      </c>
      <c r="D261" s="546">
        <v>8.3093000000000004</v>
      </c>
      <c r="E261" s="546">
        <v>1.9226000000000001</v>
      </c>
      <c r="F261" s="546">
        <v>0</v>
      </c>
      <c r="G261" s="546">
        <v>6.2320000000000002</v>
      </c>
      <c r="H261" s="546">
        <v>0</v>
      </c>
      <c r="I261" s="546">
        <v>0</v>
      </c>
      <c r="J261" s="546">
        <v>16.463899999999999</v>
      </c>
      <c r="K261" s="546">
        <v>10.2319</v>
      </c>
    </row>
    <row r="262" spans="1:11">
      <c r="A262" s="544" t="s">
        <v>1523</v>
      </c>
      <c r="B262" s="542" t="s">
        <v>1524</v>
      </c>
      <c r="C262" s="546">
        <v>8840373.4136999995</v>
      </c>
      <c r="D262" s="546">
        <v>69.065399999999997</v>
      </c>
      <c r="E262" s="546">
        <v>49.715600000000002</v>
      </c>
      <c r="F262" s="546">
        <v>0</v>
      </c>
      <c r="G262" s="546">
        <v>153.4787</v>
      </c>
      <c r="H262" s="546">
        <v>243.07040000000001</v>
      </c>
      <c r="I262" s="546">
        <v>58.897599999999997</v>
      </c>
      <c r="J262" s="546">
        <v>574.22770000000003</v>
      </c>
      <c r="K262" s="546">
        <v>177.67859999999999</v>
      </c>
    </row>
    <row r="263" spans="1:11">
      <c r="A263" s="544" t="s">
        <v>1525</v>
      </c>
      <c r="B263" s="542" t="s">
        <v>1526</v>
      </c>
      <c r="C263" s="546">
        <v>14807270.015699999</v>
      </c>
      <c r="D263" s="546">
        <v>115.6818</v>
      </c>
      <c r="E263" s="546">
        <v>83.271600000000007</v>
      </c>
      <c r="F263" s="546">
        <v>0</v>
      </c>
      <c r="G263" s="546">
        <v>257.07069999999999</v>
      </c>
      <c r="H263" s="546">
        <v>399.32990000000001</v>
      </c>
      <c r="I263" s="546">
        <v>58.897599999999997</v>
      </c>
      <c r="J263" s="546">
        <v>914.25160000000005</v>
      </c>
      <c r="K263" s="546">
        <v>257.851</v>
      </c>
    </row>
    <row r="264" spans="1:11">
      <c r="A264" s="544" t="s">
        <v>1527</v>
      </c>
      <c r="B264" s="542" t="s">
        <v>1528</v>
      </c>
      <c r="C264" s="546">
        <v>27686858.484700002</v>
      </c>
      <c r="D264" s="546">
        <v>216.30359999999999</v>
      </c>
      <c r="E264" s="546">
        <v>155.70249999999999</v>
      </c>
      <c r="F264" s="546">
        <v>0</v>
      </c>
      <c r="G264" s="546">
        <v>480.6746</v>
      </c>
      <c r="H264" s="546">
        <v>616.7704</v>
      </c>
      <c r="I264" s="546">
        <v>85.436199999999999</v>
      </c>
      <c r="J264" s="546">
        <v>1554.8873000000001</v>
      </c>
      <c r="K264" s="546">
        <v>457.44229999999999</v>
      </c>
    </row>
    <row r="265" spans="1:11">
      <c r="A265" s="544" t="s">
        <v>1529</v>
      </c>
      <c r="B265" s="542" t="s">
        <v>1530</v>
      </c>
      <c r="C265" s="546">
        <v>42269065.5229</v>
      </c>
      <c r="D265" s="546">
        <v>330.22710000000001</v>
      </c>
      <c r="E265" s="546">
        <v>237.70849999999999</v>
      </c>
      <c r="F265" s="546">
        <v>0</v>
      </c>
      <c r="G265" s="546">
        <v>733.83789999999999</v>
      </c>
      <c r="H265" s="546">
        <v>1116.1395</v>
      </c>
      <c r="I265" s="546">
        <v>85.436199999999999</v>
      </c>
      <c r="J265" s="546">
        <v>2503.3492000000001</v>
      </c>
      <c r="K265" s="546">
        <v>653.37180000000001</v>
      </c>
    </row>
    <row r="266" spans="1:11">
      <c r="A266" s="544" t="s">
        <v>1531</v>
      </c>
      <c r="B266" s="542" t="s">
        <v>1532</v>
      </c>
      <c r="C266" s="546">
        <v>4045617.5131000001</v>
      </c>
      <c r="D266" s="546">
        <v>42.141800000000003</v>
      </c>
      <c r="E266" s="546">
        <v>18.7789</v>
      </c>
      <c r="F266" s="546">
        <v>0</v>
      </c>
      <c r="G266" s="546">
        <v>93.648600000000002</v>
      </c>
      <c r="H266" s="546">
        <v>234.5822</v>
      </c>
      <c r="I266" s="546">
        <v>124.7264</v>
      </c>
      <c r="J266" s="546">
        <v>513.87789999999995</v>
      </c>
      <c r="K266" s="546">
        <v>185.64709999999999</v>
      </c>
    </row>
    <row r="267" spans="1:11">
      <c r="A267" s="544" t="s">
        <v>615</v>
      </c>
      <c r="B267" s="542" t="s">
        <v>616</v>
      </c>
      <c r="C267" s="546">
        <v>106069.8118</v>
      </c>
      <c r="D267" s="546">
        <v>7.0712999999999999</v>
      </c>
      <c r="E267" s="546">
        <v>1.9088000000000001</v>
      </c>
      <c r="F267" s="546">
        <v>0</v>
      </c>
      <c r="G267" s="546">
        <v>7.0712999999999999</v>
      </c>
      <c r="H267" s="546">
        <v>13.1181</v>
      </c>
      <c r="I267" s="546">
        <v>0</v>
      </c>
      <c r="J267" s="546">
        <v>29.169499999999999</v>
      </c>
      <c r="K267" s="546">
        <v>8.9801000000000002</v>
      </c>
    </row>
    <row r="268" spans="1:11">
      <c r="A268" s="544" t="s">
        <v>1533</v>
      </c>
      <c r="B268" s="542" t="s">
        <v>1534</v>
      </c>
      <c r="C268" s="546">
        <v>155946.04999999999</v>
      </c>
      <c r="D268" s="546">
        <v>10.3964</v>
      </c>
      <c r="E268" s="546">
        <v>2.8064</v>
      </c>
      <c r="F268" s="546">
        <v>0</v>
      </c>
      <c r="G268" s="546">
        <v>10.3964</v>
      </c>
      <c r="H268" s="546">
        <v>30.921199999999999</v>
      </c>
      <c r="I268" s="546">
        <v>0</v>
      </c>
      <c r="J268" s="546">
        <v>54.520400000000002</v>
      </c>
      <c r="K268" s="546">
        <v>13.2028</v>
      </c>
    </row>
    <row r="269" spans="1:11">
      <c r="A269" s="544" t="s">
        <v>429</v>
      </c>
      <c r="B269" s="542" t="s">
        <v>430</v>
      </c>
      <c r="C269" s="546">
        <v>1824363.2753999999</v>
      </c>
      <c r="D269" s="546">
        <v>121.6242</v>
      </c>
      <c r="E269" s="546">
        <v>32.8309</v>
      </c>
      <c r="F269" s="546">
        <v>0</v>
      </c>
      <c r="G269" s="546">
        <v>121.6242</v>
      </c>
      <c r="H269" s="546">
        <v>30.866099999999999</v>
      </c>
      <c r="I269" s="546">
        <v>29.4316</v>
      </c>
      <c r="J269" s="546">
        <v>336.37700000000001</v>
      </c>
      <c r="K269" s="546">
        <v>183.88669999999999</v>
      </c>
    </row>
    <row r="270" spans="1:11" ht="25.5">
      <c r="A270" s="544" t="s">
        <v>1535</v>
      </c>
      <c r="B270" s="542" t="s">
        <v>1536</v>
      </c>
      <c r="C270" s="546">
        <v>2935.2233000000001</v>
      </c>
      <c r="D270" s="546">
        <v>0.26419999999999999</v>
      </c>
      <c r="E270" s="546">
        <v>5.4300000000000001E-2</v>
      </c>
      <c r="F270" s="546">
        <v>0</v>
      </c>
      <c r="G270" s="546">
        <v>0.14680000000000001</v>
      </c>
      <c r="H270" s="546">
        <v>0</v>
      </c>
      <c r="I270" s="546">
        <v>0</v>
      </c>
      <c r="J270" s="546">
        <v>0.46529999999999999</v>
      </c>
      <c r="K270" s="546">
        <v>0.31850000000000001</v>
      </c>
    </row>
    <row r="271" spans="1:11">
      <c r="A271" s="544" t="s">
        <v>858</v>
      </c>
      <c r="B271" s="542" t="s">
        <v>859</v>
      </c>
      <c r="C271" s="546">
        <v>132259.09179999999</v>
      </c>
      <c r="D271" s="546">
        <v>8.8172999999999995</v>
      </c>
      <c r="E271" s="546">
        <v>2.3801000000000001</v>
      </c>
      <c r="F271" s="546">
        <v>0</v>
      </c>
      <c r="G271" s="546">
        <v>8.8172999999999995</v>
      </c>
      <c r="H271" s="546">
        <v>25.299199999999999</v>
      </c>
      <c r="I271" s="546">
        <v>0</v>
      </c>
      <c r="J271" s="546">
        <v>45.313899999999997</v>
      </c>
      <c r="K271" s="546">
        <v>11.1974</v>
      </c>
    </row>
    <row r="272" spans="1:11">
      <c r="A272" s="544" t="s">
        <v>1537</v>
      </c>
      <c r="B272" s="542" t="s">
        <v>1538</v>
      </c>
      <c r="C272" s="546">
        <v>12438.252399999999</v>
      </c>
      <c r="D272" s="546">
        <v>0.82920000000000005</v>
      </c>
      <c r="E272" s="546">
        <v>0.2238</v>
      </c>
      <c r="F272" s="546">
        <v>0</v>
      </c>
      <c r="G272" s="546">
        <v>0.82920000000000005</v>
      </c>
      <c r="H272" s="546">
        <v>7.8532000000000002</v>
      </c>
      <c r="I272" s="546">
        <v>0</v>
      </c>
      <c r="J272" s="546">
        <v>9.7354000000000003</v>
      </c>
      <c r="K272" s="546">
        <v>1.0529999999999999</v>
      </c>
    </row>
    <row r="273" spans="1:11">
      <c r="A273" s="544" t="s">
        <v>1539</v>
      </c>
      <c r="B273" s="542" t="s">
        <v>1540</v>
      </c>
      <c r="C273" s="546">
        <v>791788.71129999997</v>
      </c>
      <c r="D273" s="546">
        <v>52.785899999999998</v>
      </c>
      <c r="E273" s="546">
        <v>14.248900000000001</v>
      </c>
      <c r="F273" s="546">
        <v>0</v>
      </c>
      <c r="G273" s="546">
        <v>52.785899999999998</v>
      </c>
      <c r="H273" s="546">
        <v>199.5823</v>
      </c>
      <c r="I273" s="546">
        <v>0</v>
      </c>
      <c r="J273" s="546">
        <v>319.40300000000002</v>
      </c>
      <c r="K273" s="546">
        <v>67.034800000000004</v>
      </c>
    </row>
    <row r="274" spans="1:11">
      <c r="A274" s="544" t="s">
        <v>1541</v>
      </c>
      <c r="B274" s="542" t="s">
        <v>1542</v>
      </c>
      <c r="C274" s="546">
        <v>192260.38089999999</v>
      </c>
      <c r="D274" s="546">
        <v>12.817399999999999</v>
      </c>
      <c r="E274" s="546">
        <v>3.4599000000000002</v>
      </c>
      <c r="F274" s="546">
        <v>0</v>
      </c>
      <c r="G274" s="546">
        <v>12.817399999999999</v>
      </c>
      <c r="H274" s="546">
        <v>33.732199999999999</v>
      </c>
      <c r="I274" s="546">
        <v>0</v>
      </c>
      <c r="J274" s="546">
        <v>62.826900000000002</v>
      </c>
      <c r="K274" s="546">
        <v>16.2773</v>
      </c>
    </row>
    <row r="275" spans="1:11">
      <c r="A275" s="544" t="s">
        <v>1543</v>
      </c>
      <c r="B275" s="542" t="s">
        <v>1544</v>
      </c>
      <c r="C275" s="546">
        <v>4049651.7576000001</v>
      </c>
      <c r="D275" s="546">
        <v>141.73779999999999</v>
      </c>
      <c r="E275" s="546">
        <v>68.712500000000006</v>
      </c>
      <c r="F275" s="546">
        <v>0</v>
      </c>
      <c r="G275" s="546">
        <v>202.48259999999999</v>
      </c>
      <c r="H275" s="546">
        <v>51.259700000000002</v>
      </c>
      <c r="I275" s="546">
        <v>38.685499999999998</v>
      </c>
      <c r="J275" s="546">
        <v>502.87810000000002</v>
      </c>
      <c r="K275" s="546">
        <v>249.13579999999999</v>
      </c>
    </row>
    <row r="276" spans="1:11">
      <c r="A276" s="544" t="s">
        <v>423</v>
      </c>
      <c r="B276" s="542" t="s">
        <v>424</v>
      </c>
      <c r="C276" s="546">
        <v>900762.85589999997</v>
      </c>
      <c r="D276" s="546">
        <v>60.050899999999999</v>
      </c>
      <c r="E276" s="546">
        <v>16.21</v>
      </c>
      <c r="F276" s="546">
        <v>0</v>
      </c>
      <c r="G276" s="546">
        <v>60.050899999999999</v>
      </c>
      <c r="H276" s="546">
        <v>310.24270000000001</v>
      </c>
      <c r="I276" s="546">
        <v>0</v>
      </c>
      <c r="J276" s="546">
        <v>446.55450000000002</v>
      </c>
      <c r="K276" s="546">
        <v>76.260900000000007</v>
      </c>
    </row>
    <row r="277" spans="1:11">
      <c r="A277" s="544" t="s">
        <v>1545</v>
      </c>
      <c r="B277" s="542" t="s">
        <v>1546</v>
      </c>
      <c r="C277" s="546">
        <v>5886171.7221999997</v>
      </c>
      <c r="D277" s="546">
        <v>206.01599999999999</v>
      </c>
      <c r="E277" s="546">
        <v>99.873599999999996</v>
      </c>
      <c r="F277" s="546">
        <v>0</v>
      </c>
      <c r="G277" s="546">
        <v>294.30860000000001</v>
      </c>
      <c r="H277" s="546">
        <v>51.259700000000002</v>
      </c>
      <c r="I277" s="546">
        <v>38.685499999999998</v>
      </c>
      <c r="J277" s="546">
        <v>690.14340000000004</v>
      </c>
      <c r="K277" s="546">
        <v>344.57510000000002</v>
      </c>
    </row>
    <row r="278" spans="1:11">
      <c r="A278" s="544" t="s">
        <v>1547</v>
      </c>
      <c r="B278" s="542" t="s">
        <v>1548</v>
      </c>
      <c r="C278" s="546">
        <v>5886171.7221999997</v>
      </c>
      <c r="D278" s="546">
        <v>206.01599999999999</v>
      </c>
      <c r="E278" s="546">
        <v>99.873599999999996</v>
      </c>
      <c r="F278" s="546">
        <v>0</v>
      </c>
      <c r="G278" s="546">
        <v>294.30860000000001</v>
      </c>
      <c r="H278" s="546">
        <v>51.259700000000002</v>
      </c>
      <c r="I278" s="546">
        <v>38.685499999999998</v>
      </c>
      <c r="J278" s="546">
        <v>690.14340000000004</v>
      </c>
      <c r="K278" s="546">
        <v>344.57510000000002</v>
      </c>
    </row>
    <row r="279" spans="1:11">
      <c r="A279" s="544" t="s">
        <v>1549</v>
      </c>
      <c r="B279" s="542" t="s">
        <v>1550</v>
      </c>
      <c r="C279" s="546">
        <v>5869291.5845999997</v>
      </c>
      <c r="D279" s="546">
        <v>205.42519999999999</v>
      </c>
      <c r="E279" s="546">
        <v>99.587199999999996</v>
      </c>
      <c r="F279" s="546">
        <v>0</v>
      </c>
      <c r="G279" s="546">
        <v>293.46460000000002</v>
      </c>
      <c r="H279" s="546">
        <v>51.259700000000002</v>
      </c>
      <c r="I279" s="546">
        <v>38.685499999999998</v>
      </c>
      <c r="J279" s="546">
        <v>688.42219999999998</v>
      </c>
      <c r="K279" s="546">
        <v>343.6979</v>
      </c>
    </row>
    <row r="280" spans="1:11">
      <c r="A280" s="544" t="s">
        <v>1551</v>
      </c>
      <c r="B280" s="542" t="s">
        <v>1552</v>
      </c>
      <c r="C280" s="546">
        <v>5869291.5845999997</v>
      </c>
      <c r="D280" s="546">
        <v>205.42519999999999</v>
      </c>
      <c r="E280" s="546">
        <v>99.587199999999996</v>
      </c>
      <c r="F280" s="546">
        <v>0</v>
      </c>
      <c r="G280" s="546">
        <v>293.46460000000002</v>
      </c>
      <c r="H280" s="546">
        <v>51.259700000000002</v>
      </c>
      <c r="I280" s="546">
        <v>38.685499999999998</v>
      </c>
      <c r="J280" s="546">
        <v>688.42219999999998</v>
      </c>
      <c r="K280" s="546">
        <v>343.6979</v>
      </c>
    </row>
    <row r="281" spans="1:11">
      <c r="A281" s="544" t="s">
        <v>608</v>
      </c>
      <c r="B281" s="542" t="s">
        <v>609</v>
      </c>
      <c r="C281" s="546">
        <v>3704260.0677999998</v>
      </c>
      <c r="D281" s="546">
        <v>129.6491</v>
      </c>
      <c r="E281" s="546">
        <v>62.851999999999997</v>
      </c>
      <c r="F281" s="546">
        <v>0</v>
      </c>
      <c r="G281" s="546">
        <v>185.21299999999999</v>
      </c>
      <c r="H281" s="546">
        <v>51.259700000000002</v>
      </c>
      <c r="I281" s="546">
        <v>38.685499999999998</v>
      </c>
      <c r="J281" s="546">
        <v>467.65929999999997</v>
      </c>
      <c r="K281" s="546">
        <v>231.1866</v>
      </c>
    </row>
    <row r="282" spans="1:11">
      <c r="A282" s="544" t="s">
        <v>1553</v>
      </c>
      <c r="B282" s="542" t="s">
        <v>1554</v>
      </c>
      <c r="C282" s="546">
        <v>165959.05040000001</v>
      </c>
      <c r="D282" s="546">
        <v>11.0639</v>
      </c>
      <c r="E282" s="546">
        <v>2.9866000000000001</v>
      </c>
      <c r="F282" s="546">
        <v>0</v>
      </c>
      <c r="G282" s="546">
        <v>11.0639</v>
      </c>
      <c r="H282" s="546">
        <v>33.732199999999999</v>
      </c>
      <c r="I282" s="546">
        <v>0</v>
      </c>
      <c r="J282" s="546">
        <v>58.846600000000002</v>
      </c>
      <c r="K282" s="546">
        <v>14.0505</v>
      </c>
    </row>
    <row r="283" spans="1:11">
      <c r="A283" s="544" t="s">
        <v>916</v>
      </c>
      <c r="B283" s="542" t="s">
        <v>917</v>
      </c>
      <c r="C283" s="546">
        <v>2896.7678999999998</v>
      </c>
      <c r="D283" s="546">
        <v>0.23169999999999999</v>
      </c>
      <c r="E283" s="546">
        <v>5.3600000000000002E-2</v>
      </c>
      <c r="F283" s="546">
        <v>0</v>
      </c>
      <c r="G283" s="546">
        <v>0.23169999999999999</v>
      </c>
      <c r="H283" s="546">
        <v>0</v>
      </c>
      <c r="I283" s="546">
        <v>0</v>
      </c>
      <c r="J283" s="546">
        <v>0.51700000000000002</v>
      </c>
      <c r="K283" s="546">
        <v>0.2853</v>
      </c>
    </row>
    <row r="284" spans="1:11">
      <c r="A284" s="544" t="s">
        <v>1555</v>
      </c>
      <c r="B284" s="542" t="s">
        <v>1556</v>
      </c>
      <c r="C284" s="546">
        <v>6390886.9028000003</v>
      </c>
      <c r="D284" s="546">
        <v>223.68100000000001</v>
      </c>
      <c r="E284" s="546">
        <v>108.4374</v>
      </c>
      <c r="F284" s="546">
        <v>0</v>
      </c>
      <c r="G284" s="546">
        <v>319.54430000000002</v>
      </c>
      <c r="H284" s="546">
        <v>58.4251</v>
      </c>
      <c r="I284" s="546">
        <v>38.685499999999998</v>
      </c>
      <c r="J284" s="546">
        <v>748.77329999999995</v>
      </c>
      <c r="K284" s="546">
        <v>370.8039</v>
      </c>
    </row>
    <row r="285" spans="1:11">
      <c r="A285" s="544" t="s">
        <v>1557</v>
      </c>
      <c r="B285" s="542" t="s">
        <v>1558</v>
      </c>
      <c r="C285" s="546">
        <v>13173.420400000001</v>
      </c>
      <c r="D285" s="546">
        <v>1.7565</v>
      </c>
      <c r="E285" s="546">
        <v>0.40639999999999998</v>
      </c>
      <c r="F285" s="546">
        <v>0</v>
      </c>
      <c r="G285" s="546">
        <v>1.3172999999999999</v>
      </c>
      <c r="H285" s="546">
        <v>0</v>
      </c>
      <c r="I285" s="546">
        <v>0</v>
      </c>
      <c r="J285" s="546">
        <v>3.4802</v>
      </c>
      <c r="K285" s="546">
        <v>2.1629</v>
      </c>
    </row>
    <row r="286" spans="1:11">
      <c r="A286" s="544" t="s">
        <v>696</v>
      </c>
      <c r="B286" s="542" t="s">
        <v>697</v>
      </c>
      <c r="C286" s="546">
        <v>547576.46589999995</v>
      </c>
      <c r="D286" s="546">
        <v>36.505099999999999</v>
      </c>
      <c r="E286" s="546">
        <v>9.8541000000000007</v>
      </c>
      <c r="F286" s="546">
        <v>0</v>
      </c>
      <c r="G286" s="546">
        <v>36.505099999999999</v>
      </c>
      <c r="H286" s="546">
        <v>148.1688</v>
      </c>
      <c r="I286" s="546">
        <v>0</v>
      </c>
      <c r="J286" s="546">
        <v>231.03309999999999</v>
      </c>
      <c r="K286" s="546">
        <v>46.359200000000001</v>
      </c>
    </row>
    <row r="287" spans="1:11">
      <c r="A287" s="544" t="s">
        <v>1559</v>
      </c>
      <c r="B287" s="542" t="s">
        <v>1560</v>
      </c>
      <c r="C287" s="546">
        <v>2096796.7575999999</v>
      </c>
      <c r="D287" s="546">
        <v>67.397000000000006</v>
      </c>
      <c r="E287" s="546">
        <v>18.4818</v>
      </c>
      <c r="F287" s="546">
        <v>0</v>
      </c>
      <c r="G287" s="546">
        <v>74.885599999999997</v>
      </c>
      <c r="H287" s="546">
        <v>0</v>
      </c>
      <c r="I287" s="546">
        <v>66.520399999999995</v>
      </c>
      <c r="J287" s="546">
        <v>227.28479999999999</v>
      </c>
      <c r="K287" s="546">
        <v>152.39920000000001</v>
      </c>
    </row>
    <row r="288" spans="1:11">
      <c r="A288" s="544" t="s">
        <v>1561</v>
      </c>
      <c r="B288" s="542" t="s">
        <v>1562</v>
      </c>
      <c r="C288" s="546">
        <v>430813.75760000001</v>
      </c>
      <c r="D288" s="546">
        <v>13.8476</v>
      </c>
      <c r="E288" s="546">
        <v>3.7972999999999999</v>
      </c>
      <c r="F288" s="546">
        <v>0</v>
      </c>
      <c r="G288" s="546">
        <v>15.386200000000001</v>
      </c>
      <c r="H288" s="546">
        <v>0</v>
      </c>
      <c r="I288" s="546">
        <v>66.520399999999995</v>
      </c>
      <c r="J288" s="546">
        <v>99.551500000000004</v>
      </c>
      <c r="K288" s="546">
        <v>84.165300000000002</v>
      </c>
    </row>
    <row r="289" spans="1:11">
      <c r="A289" s="544" t="s">
        <v>702</v>
      </c>
      <c r="B289" s="542" t="s">
        <v>703</v>
      </c>
      <c r="C289" s="546">
        <v>7267.9636</v>
      </c>
      <c r="D289" s="546">
        <v>0.58140000000000003</v>
      </c>
      <c r="E289" s="546">
        <v>0.13450000000000001</v>
      </c>
      <c r="F289" s="546">
        <v>0</v>
      </c>
      <c r="G289" s="546">
        <v>0.58140000000000003</v>
      </c>
      <c r="H289" s="546">
        <v>0</v>
      </c>
      <c r="I289" s="546">
        <v>0</v>
      </c>
      <c r="J289" s="546">
        <v>1.2972999999999999</v>
      </c>
      <c r="K289" s="546">
        <v>0.71589999999999998</v>
      </c>
    </row>
    <row r="290" spans="1:11">
      <c r="A290" s="544" t="s">
        <v>1563</v>
      </c>
      <c r="B290" s="542" t="s">
        <v>1564</v>
      </c>
      <c r="C290" s="546">
        <v>632904.68489999999</v>
      </c>
      <c r="D290" s="546">
        <v>9.8890999999999991</v>
      </c>
      <c r="E290" s="546">
        <v>3.7288000000000001</v>
      </c>
      <c r="F290" s="546">
        <v>0</v>
      </c>
      <c r="G290" s="546">
        <v>10.9879</v>
      </c>
      <c r="H290" s="546">
        <v>197.0136</v>
      </c>
      <c r="I290" s="546">
        <v>38.005200000000002</v>
      </c>
      <c r="J290" s="546">
        <v>259.62459999999999</v>
      </c>
      <c r="K290" s="546">
        <v>51.623100000000001</v>
      </c>
    </row>
    <row r="291" spans="1:11">
      <c r="A291" s="544" t="s">
        <v>617</v>
      </c>
      <c r="B291" s="542" t="s">
        <v>618</v>
      </c>
      <c r="C291" s="546">
        <v>24468.311799999999</v>
      </c>
      <c r="D291" s="546">
        <v>1.9575</v>
      </c>
      <c r="E291" s="546">
        <v>0.45290000000000002</v>
      </c>
      <c r="F291" s="546">
        <v>0</v>
      </c>
      <c r="G291" s="546">
        <v>1.9575</v>
      </c>
      <c r="H291" s="546">
        <v>0</v>
      </c>
      <c r="I291" s="546">
        <v>22.780100000000001</v>
      </c>
      <c r="J291" s="546">
        <v>27.148</v>
      </c>
      <c r="K291" s="546">
        <v>25.1905</v>
      </c>
    </row>
    <row r="292" spans="1:11">
      <c r="A292" s="544" t="s">
        <v>1565</v>
      </c>
      <c r="B292" s="542" t="s">
        <v>1566</v>
      </c>
      <c r="C292" s="546">
        <v>5737306.3978000004</v>
      </c>
      <c r="D292" s="546">
        <v>334.67619999999999</v>
      </c>
      <c r="E292" s="546">
        <v>103.24760000000001</v>
      </c>
      <c r="F292" s="546">
        <v>0</v>
      </c>
      <c r="G292" s="546">
        <v>478.10890000000001</v>
      </c>
      <c r="H292" s="546">
        <v>451.41640000000001</v>
      </c>
      <c r="I292" s="546">
        <v>38.685499999999998</v>
      </c>
      <c r="J292" s="546">
        <v>1406.1346000000001</v>
      </c>
      <c r="K292" s="546">
        <v>476.60930000000002</v>
      </c>
    </row>
    <row r="293" spans="1:11">
      <c r="A293" s="544" t="s">
        <v>1567</v>
      </c>
      <c r="B293" s="542" t="s">
        <v>1568</v>
      </c>
      <c r="C293" s="546">
        <v>923755.87419999996</v>
      </c>
      <c r="D293" s="546">
        <v>61.5837</v>
      </c>
      <c r="E293" s="546">
        <v>16.623799999999999</v>
      </c>
      <c r="F293" s="546">
        <v>0</v>
      </c>
      <c r="G293" s="546">
        <v>61.5837</v>
      </c>
      <c r="H293" s="546">
        <v>122.0313</v>
      </c>
      <c r="I293" s="546">
        <v>29.4316</v>
      </c>
      <c r="J293" s="546">
        <v>291.25409999999999</v>
      </c>
      <c r="K293" s="546">
        <v>107.6391</v>
      </c>
    </row>
    <row r="294" spans="1:11">
      <c r="A294" s="544" t="s">
        <v>1569</v>
      </c>
      <c r="B294" s="542" t="s">
        <v>1570</v>
      </c>
      <c r="C294" s="546">
        <v>320664.81439999997</v>
      </c>
      <c r="D294" s="546">
        <v>21.377700000000001</v>
      </c>
      <c r="E294" s="546">
        <v>5.7706</v>
      </c>
      <c r="F294" s="546">
        <v>0</v>
      </c>
      <c r="G294" s="546">
        <v>21.377700000000001</v>
      </c>
      <c r="H294" s="546">
        <v>26.787299999999998</v>
      </c>
      <c r="I294" s="546">
        <v>29.4316</v>
      </c>
      <c r="J294" s="546">
        <v>104.7449</v>
      </c>
      <c r="K294" s="546">
        <v>56.579900000000002</v>
      </c>
    </row>
    <row r="295" spans="1:11">
      <c r="A295" s="544" t="s">
        <v>1571</v>
      </c>
      <c r="B295" s="542" t="s">
        <v>1572</v>
      </c>
      <c r="C295" s="546">
        <v>5045.6036000000004</v>
      </c>
      <c r="D295" s="546">
        <v>0.40360000000000001</v>
      </c>
      <c r="E295" s="546">
        <v>9.3399999999999997E-2</v>
      </c>
      <c r="F295" s="546">
        <v>0</v>
      </c>
      <c r="G295" s="546">
        <v>0.40360000000000001</v>
      </c>
      <c r="H295" s="546">
        <v>0</v>
      </c>
      <c r="I295" s="546">
        <v>0</v>
      </c>
      <c r="J295" s="546">
        <v>0.90059999999999996</v>
      </c>
      <c r="K295" s="546">
        <v>0.497</v>
      </c>
    </row>
    <row r="296" spans="1:11">
      <c r="A296" s="544" t="s">
        <v>1573</v>
      </c>
      <c r="B296" s="542" t="s">
        <v>1574</v>
      </c>
      <c r="C296" s="546">
        <v>265016.66369999998</v>
      </c>
      <c r="D296" s="546">
        <v>15.901</v>
      </c>
      <c r="E296" s="546">
        <v>4.9055</v>
      </c>
      <c r="F296" s="546">
        <v>1.9876</v>
      </c>
      <c r="G296" s="546">
        <v>15.901</v>
      </c>
      <c r="H296" s="546">
        <v>40.511699999999998</v>
      </c>
      <c r="I296" s="546">
        <v>25.8872</v>
      </c>
      <c r="J296" s="546">
        <v>105.09399999999999</v>
      </c>
      <c r="K296" s="546">
        <v>48.6813</v>
      </c>
    </row>
    <row r="297" spans="1:11">
      <c r="A297" s="544" t="s">
        <v>895</v>
      </c>
      <c r="B297" s="542" t="s">
        <v>1575</v>
      </c>
      <c r="C297" s="546">
        <v>788611.8676</v>
      </c>
      <c r="D297" s="546">
        <v>52.574100000000001</v>
      </c>
      <c r="E297" s="546">
        <v>14.191700000000001</v>
      </c>
      <c r="F297" s="546">
        <v>0</v>
      </c>
      <c r="G297" s="546">
        <v>52.574100000000001</v>
      </c>
      <c r="H297" s="546">
        <v>72.314800000000005</v>
      </c>
      <c r="I297" s="546">
        <v>29.4316</v>
      </c>
      <c r="J297" s="546">
        <v>221.08629999999999</v>
      </c>
      <c r="K297" s="546">
        <v>96.197400000000002</v>
      </c>
    </row>
    <row r="298" spans="1:11">
      <c r="A298" s="544" t="s">
        <v>1576</v>
      </c>
      <c r="B298" s="542" t="s">
        <v>1577</v>
      </c>
      <c r="C298" s="546">
        <v>9027000</v>
      </c>
      <c r="D298" s="546">
        <v>451.35</v>
      </c>
      <c r="E298" s="546">
        <v>159.13310000000001</v>
      </c>
      <c r="F298" s="546">
        <v>0</v>
      </c>
      <c r="G298" s="546">
        <v>580.30709999999999</v>
      </c>
      <c r="H298" s="546">
        <v>0</v>
      </c>
      <c r="I298" s="546">
        <v>38.685499999999998</v>
      </c>
      <c r="J298" s="546">
        <v>1229.4757</v>
      </c>
      <c r="K298" s="546">
        <v>649.16859999999997</v>
      </c>
    </row>
    <row r="299" spans="1:11">
      <c r="A299" s="544" t="s">
        <v>1578</v>
      </c>
      <c r="B299" s="542" t="s">
        <v>1579</v>
      </c>
      <c r="C299" s="546">
        <v>393606.29849999998</v>
      </c>
      <c r="D299" s="546">
        <v>31.488499999999998</v>
      </c>
      <c r="E299" s="546">
        <v>7.2857000000000003</v>
      </c>
      <c r="F299" s="546">
        <v>0</v>
      </c>
      <c r="G299" s="546">
        <v>19.680299999999999</v>
      </c>
      <c r="H299" s="546">
        <v>0</v>
      </c>
      <c r="I299" s="546">
        <v>22.780100000000001</v>
      </c>
      <c r="J299" s="546">
        <v>81.2346</v>
      </c>
      <c r="K299" s="546">
        <v>61.554299999999998</v>
      </c>
    </row>
    <row r="300" spans="1:11">
      <c r="A300" s="544" t="s">
        <v>1580</v>
      </c>
      <c r="B300" s="542" t="s">
        <v>1581</v>
      </c>
      <c r="C300" s="546">
        <v>115945.974</v>
      </c>
      <c r="D300" s="546">
        <v>7.4537000000000004</v>
      </c>
      <c r="E300" s="546">
        <v>2.044</v>
      </c>
      <c r="F300" s="546">
        <v>0</v>
      </c>
      <c r="G300" s="546">
        <v>2.4845999999999999</v>
      </c>
      <c r="H300" s="546">
        <v>0</v>
      </c>
      <c r="I300" s="546">
        <v>22.780100000000001</v>
      </c>
      <c r="J300" s="546">
        <v>34.7624</v>
      </c>
      <c r="K300" s="546">
        <v>32.277799999999999</v>
      </c>
    </row>
    <row r="301" spans="1:11">
      <c r="A301" s="544" t="s">
        <v>427</v>
      </c>
      <c r="B301" s="542" t="s">
        <v>428</v>
      </c>
      <c r="C301" s="546">
        <v>33023.647199999999</v>
      </c>
      <c r="D301" s="546">
        <v>2.6419000000000001</v>
      </c>
      <c r="E301" s="546">
        <v>0.61129999999999995</v>
      </c>
      <c r="F301" s="546">
        <v>0</v>
      </c>
      <c r="G301" s="546">
        <v>2.3117000000000001</v>
      </c>
      <c r="H301" s="546">
        <v>0</v>
      </c>
      <c r="I301" s="546">
        <v>22.780100000000001</v>
      </c>
      <c r="J301" s="546">
        <v>28.344999999999999</v>
      </c>
      <c r="K301" s="546">
        <v>26.033300000000001</v>
      </c>
    </row>
    <row r="302" spans="1:11">
      <c r="A302" s="544" t="s">
        <v>1582</v>
      </c>
      <c r="B302" s="542" t="s">
        <v>1583</v>
      </c>
      <c r="C302" s="546">
        <v>424171.25760000001</v>
      </c>
      <c r="D302" s="546">
        <v>29.692</v>
      </c>
      <c r="E302" s="546">
        <v>7.8513999999999999</v>
      </c>
      <c r="F302" s="546">
        <v>0</v>
      </c>
      <c r="G302" s="546">
        <v>29.692</v>
      </c>
      <c r="H302" s="546">
        <v>62.6967</v>
      </c>
      <c r="I302" s="546">
        <v>29.4316</v>
      </c>
      <c r="J302" s="546">
        <v>159.36369999999999</v>
      </c>
      <c r="K302" s="546">
        <v>66.974999999999994</v>
      </c>
    </row>
    <row r="303" spans="1:11" ht="25.5">
      <c r="A303" s="544" t="s">
        <v>1584</v>
      </c>
      <c r="B303" s="542" t="s">
        <v>1585</v>
      </c>
      <c r="C303" s="546">
        <v>386163.33120000002</v>
      </c>
      <c r="D303" s="546">
        <v>43.443399999999997</v>
      </c>
      <c r="E303" s="546">
        <v>13.4023</v>
      </c>
      <c r="F303" s="546">
        <v>0</v>
      </c>
      <c r="G303" s="546">
        <v>48.270400000000002</v>
      </c>
      <c r="H303" s="546">
        <v>80.147099999999995</v>
      </c>
      <c r="I303" s="546">
        <v>22.780100000000001</v>
      </c>
      <c r="J303" s="546">
        <v>208.04329999999999</v>
      </c>
      <c r="K303" s="546">
        <v>79.625799999999998</v>
      </c>
    </row>
    <row r="304" spans="1:11">
      <c r="A304" s="544" t="s">
        <v>1586</v>
      </c>
      <c r="B304" s="542" t="s">
        <v>1587</v>
      </c>
      <c r="C304" s="546">
        <v>3039558.2604999999</v>
      </c>
      <c r="D304" s="546">
        <v>177.30760000000001</v>
      </c>
      <c r="E304" s="546">
        <v>54.699399999999997</v>
      </c>
      <c r="F304" s="546">
        <v>0</v>
      </c>
      <c r="G304" s="546">
        <v>253.29650000000001</v>
      </c>
      <c r="H304" s="546">
        <v>153.7792</v>
      </c>
      <c r="I304" s="546">
        <v>38.685499999999998</v>
      </c>
      <c r="J304" s="546">
        <v>677.76819999999998</v>
      </c>
      <c r="K304" s="546">
        <v>270.6925</v>
      </c>
    </row>
    <row r="305" spans="1:11">
      <c r="A305" s="544" t="s">
        <v>1588</v>
      </c>
      <c r="B305" s="542" t="s">
        <v>1589</v>
      </c>
      <c r="C305" s="546">
        <v>27199.6459</v>
      </c>
      <c r="D305" s="546">
        <v>2.448</v>
      </c>
      <c r="E305" s="546">
        <v>0.50349999999999995</v>
      </c>
      <c r="F305" s="546">
        <v>0</v>
      </c>
      <c r="G305" s="546">
        <v>2.448</v>
      </c>
      <c r="H305" s="546">
        <v>0</v>
      </c>
      <c r="I305" s="546">
        <v>22.780100000000001</v>
      </c>
      <c r="J305" s="546">
        <v>28.179600000000001</v>
      </c>
      <c r="K305" s="546">
        <v>25.7316</v>
      </c>
    </row>
    <row r="306" spans="1:11">
      <c r="A306" s="544" t="s">
        <v>1590</v>
      </c>
      <c r="B306" s="542" t="s">
        <v>1591</v>
      </c>
      <c r="C306" s="546">
        <v>14051.023499999999</v>
      </c>
      <c r="D306" s="546">
        <v>1.8734999999999999</v>
      </c>
      <c r="E306" s="546">
        <v>0.4335</v>
      </c>
      <c r="F306" s="546">
        <v>0</v>
      </c>
      <c r="G306" s="546">
        <v>1.4051</v>
      </c>
      <c r="H306" s="546">
        <v>0</v>
      </c>
      <c r="I306" s="546">
        <v>0</v>
      </c>
      <c r="J306" s="546">
        <v>3.7121</v>
      </c>
      <c r="K306" s="546">
        <v>2.3069999999999999</v>
      </c>
    </row>
    <row r="307" spans="1:11">
      <c r="A307" s="544" t="s">
        <v>1592</v>
      </c>
      <c r="B307" s="542" t="s">
        <v>1593</v>
      </c>
      <c r="C307" s="546">
        <v>218136.71710000001</v>
      </c>
      <c r="D307" s="546">
        <v>1.7041999999999999</v>
      </c>
      <c r="E307" s="546">
        <v>1.2266999999999999</v>
      </c>
      <c r="F307" s="546">
        <v>0</v>
      </c>
      <c r="G307" s="546">
        <v>2.8403</v>
      </c>
      <c r="H307" s="546">
        <v>0</v>
      </c>
      <c r="I307" s="546">
        <v>26.538599999999999</v>
      </c>
      <c r="J307" s="546">
        <v>32.309800000000003</v>
      </c>
      <c r="K307" s="546">
        <v>29.4695</v>
      </c>
    </row>
    <row r="308" spans="1:11">
      <c r="A308" s="544" t="s">
        <v>1594</v>
      </c>
      <c r="B308" s="542" t="s">
        <v>1595</v>
      </c>
      <c r="C308" s="546">
        <v>17208.343199999999</v>
      </c>
      <c r="D308" s="546">
        <v>1.3767</v>
      </c>
      <c r="E308" s="546">
        <v>0.31850000000000001</v>
      </c>
      <c r="F308" s="546">
        <v>0</v>
      </c>
      <c r="G308" s="546">
        <v>1.2045999999999999</v>
      </c>
      <c r="H308" s="546">
        <v>0</v>
      </c>
      <c r="I308" s="546">
        <v>22.780100000000001</v>
      </c>
      <c r="J308" s="546">
        <v>25.6799</v>
      </c>
      <c r="K308" s="546">
        <v>24.475300000000001</v>
      </c>
    </row>
    <row r="309" spans="1:11" ht="25.5">
      <c r="A309" s="544" t="s">
        <v>621</v>
      </c>
      <c r="B309" s="542" t="s">
        <v>622</v>
      </c>
      <c r="C309" s="546">
        <v>26885.5442</v>
      </c>
      <c r="D309" s="546">
        <v>2.1507999999999998</v>
      </c>
      <c r="E309" s="546">
        <v>0.49769999999999998</v>
      </c>
      <c r="F309" s="546">
        <v>0</v>
      </c>
      <c r="G309" s="546">
        <v>2.1507999999999998</v>
      </c>
      <c r="H309" s="546">
        <v>0</v>
      </c>
      <c r="I309" s="546">
        <v>22.780100000000001</v>
      </c>
      <c r="J309" s="546">
        <v>27.5794</v>
      </c>
      <c r="K309" s="546">
        <v>25.428599999999999</v>
      </c>
    </row>
    <row r="310" spans="1:11">
      <c r="A310" s="544" t="s">
        <v>1596</v>
      </c>
      <c r="B310" s="542" t="s">
        <v>1597</v>
      </c>
      <c r="C310" s="546">
        <v>13716.2943</v>
      </c>
      <c r="D310" s="546">
        <v>1.0972999999999999</v>
      </c>
      <c r="E310" s="546">
        <v>0.25390000000000001</v>
      </c>
      <c r="F310" s="546">
        <v>0</v>
      </c>
      <c r="G310" s="546">
        <v>1.0972999999999999</v>
      </c>
      <c r="H310" s="546">
        <v>0</v>
      </c>
      <c r="I310" s="546">
        <v>22.780100000000001</v>
      </c>
      <c r="J310" s="546">
        <v>25.2286</v>
      </c>
      <c r="K310" s="546">
        <v>24.1313</v>
      </c>
    </row>
    <row r="311" spans="1:11">
      <c r="A311" s="544" t="s">
        <v>1598</v>
      </c>
      <c r="B311" s="542" t="s">
        <v>1599</v>
      </c>
      <c r="C311" s="546">
        <v>50108.493699999999</v>
      </c>
      <c r="D311" s="546">
        <v>3.3405999999999998</v>
      </c>
      <c r="E311" s="546">
        <v>0.90169999999999995</v>
      </c>
      <c r="F311" s="546">
        <v>0</v>
      </c>
      <c r="G311" s="546">
        <v>2.923</v>
      </c>
      <c r="H311" s="546">
        <v>8.2676999999999996</v>
      </c>
      <c r="I311" s="546">
        <v>22.780100000000001</v>
      </c>
      <c r="J311" s="546">
        <v>38.213099999999997</v>
      </c>
      <c r="K311" s="546">
        <v>27.022400000000001</v>
      </c>
    </row>
    <row r="312" spans="1:11">
      <c r="A312" s="544" t="s">
        <v>1600</v>
      </c>
      <c r="B312" s="542" t="s">
        <v>1601</v>
      </c>
      <c r="C312" s="546">
        <v>34987104.333899997</v>
      </c>
      <c r="D312" s="546">
        <v>1399.4842000000001</v>
      </c>
      <c r="E312" s="546">
        <v>593.64369999999997</v>
      </c>
      <c r="F312" s="546">
        <v>0</v>
      </c>
      <c r="G312" s="546">
        <v>1399.4842000000001</v>
      </c>
      <c r="H312" s="546">
        <v>167.3382</v>
      </c>
      <c r="I312" s="546">
        <v>77.370999999999995</v>
      </c>
      <c r="J312" s="546">
        <v>3637.3213000000001</v>
      </c>
      <c r="K312" s="546">
        <v>2070.4989</v>
      </c>
    </row>
    <row r="313" spans="1:11">
      <c r="A313" s="544" t="s">
        <v>1602</v>
      </c>
      <c r="B313" s="542" t="s">
        <v>1603</v>
      </c>
      <c r="C313" s="546">
        <v>15338179.5579</v>
      </c>
      <c r="D313" s="546">
        <v>613.52719999999999</v>
      </c>
      <c r="E313" s="546">
        <v>260.25060000000002</v>
      </c>
      <c r="F313" s="546">
        <v>0</v>
      </c>
      <c r="G313" s="546">
        <v>613.52719999999999</v>
      </c>
      <c r="H313" s="546">
        <v>198.4248</v>
      </c>
      <c r="I313" s="546">
        <v>77.370999999999995</v>
      </c>
      <c r="J313" s="546">
        <v>1763.1007999999999</v>
      </c>
      <c r="K313" s="546">
        <v>951.14880000000005</v>
      </c>
    </row>
    <row r="314" spans="1:11">
      <c r="A314" s="544" t="s">
        <v>1604</v>
      </c>
      <c r="B314" s="542" t="s">
        <v>1605</v>
      </c>
      <c r="C314" s="546">
        <v>3419234.7683000001</v>
      </c>
      <c r="D314" s="546">
        <v>195.38480000000001</v>
      </c>
      <c r="E314" s="546">
        <v>60.276200000000003</v>
      </c>
      <c r="F314" s="546">
        <v>0</v>
      </c>
      <c r="G314" s="546">
        <v>146.5386</v>
      </c>
      <c r="H314" s="546">
        <v>322.44029999999998</v>
      </c>
      <c r="I314" s="546">
        <v>29.4316</v>
      </c>
      <c r="J314" s="546">
        <v>754.07150000000001</v>
      </c>
      <c r="K314" s="546">
        <v>285.0926</v>
      </c>
    </row>
    <row r="315" spans="1:11" ht="25.5">
      <c r="A315" s="544" t="s">
        <v>1606</v>
      </c>
      <c r="B315" s="542" t="s">
        <v>1607</v>
      </c>
      <c r="C315" s="546">
        <v>15790.1039</v>
      </c>
      <c r="D315" s="546">
        <v>0.90229999999999999</v>
      </c>
      <c r="E315" s="546">
        <v>0.27839999999999998</v>
      </c>
      <c r="F315" s="546">
        <v>0</v>
      </c>
      <c r="G315" s="546">
        <v>0.90229999999999999</v>
      </c>
      <c r="H315" s="546">
        <v>0</v>
      </c>
      <c r="I315" s="546">
        <v>38.685499999999998</v>
      </c>
      <c r="J315" s="546">
        <v>40.768500000000003</v>
      </c>
      <c r="K315" s="546">
        <v>39.866199999999999</v>
      </c>
    </row>
    <row r="316" spans="1:11">
      <c r="A316" s="544" t="s">
        <v>500</v>
      </c>
      <c r="B316" s="542" t="s">
        <v>501</v>
      </c>
      <c r="C316" s="546">
        <v>1056.3558</v>
      </c>
      <c r="D316" s="546">
        <v>9.5100000000000004E-2</v>
      </c>
      <c r="E316" s="546">
        <v>1.9599999999999999E-2</v>
      </c>
      <c r="F316" s="546">
        <v>0</v>
      </c>
      <c r="G316" s="546">
        <v>5.28E-2</v>
      </c>
      <c r="H316" s="546">
        <v>0</v>
      </c>
      <c r="I316" s="546">
        <v>0</v>
      </c>
      <c r="J316" s="546">
        <v>0.16750000000000001</v>
      </c>
      <c r="K316" s="546">
        <v>0.1147</v>
      </c>
    </row>
    <row r="317" spans="1:11">
      <c r="A317" s="544" t="s">
        <v>1608</v>
      </c>
      <c r="B317" s="542" t="s">
        <v>1609</v>
      </c>
      <c r="C317" s="546">
        <v>10118600.3353</v>
      </c>
      <c r="D317" s="546">
        <v>404.74400000000003</v>
      </c>
      <c r="E317" s="546">
        <v>171.6874</v>
      </c>
      <c r="F317" s="546">
        <v>0</v>
      </c>
      <c r="G317" s="546">
        <v>303.55799999999999</v>
      </c>
      <c r="H317" s="546">
        <v>58.866</v>
      </c>
      <c r="I317" s="546">
        <v>77.370999999999995</v>
      </c>
      <c r="J317" s="546">
        <v>1016.2264</v>
      </c>
      <c r="K317" s="546">
        <v>653.80240000000003</v>
      </c>
    </row>
    <row r="318" spans="1:11">
      <c r="A318" s="544" t="s">
        <v>546</v>
      </c>
      <c r="B318" s="542" t="s">
        <v>547</v>
      </c>
      <c r="C318" s="546">
        <v>8253.2294000000002</v>
      </c>
      <c r="D318" s="546">
        <v>0.3301</v>
      </c>
      <c r="E318" s="546">
        <v>0.14000000000000001</v>
      </c>
      <c r="F318" s="546">
        <v>0</v>
      </c>
      <c r="G318" s="546">
        <v>0.20630000000000001</v>
      </c>
      <c r="H318" s="546">
        <v>0</v>
      </c>
      <c r="I318" s="546">
        <v>0</v>
      </c>
      <c r="J318" s="546">
        <v>0.6764</v>
      </c>
      <c r="K318" s="546">
        <v>0.47010000000000002</v>
      </c>
    </row>
    <row r="319" spans="1:11" ht="25.5">
      <c r="A319" s="544" t="s">
        <v>1610</v>
      </c>
      <c r="B319" s="542" t="s">
        <v>1611</v>
      </c>
      <c r="C319" s="546">
        <v>12479.2819</v>
      </c>
      <c r="D319" s="546">
        <v>0.71309999999999996</v>
      </c>
      <c r="E319" s="546">
        <v>0.22</v>
      </c>
      <c r="F319" s="546">
        <v>0</v>
      </c>
      <c r="G319" s="546">
        <v>0.71309999999999996</v>
      </c>
      <c r="H319" s="546">
        <v>0</v>
      </c>
      <c r="I319" s="546">
        <v>38.685499999999998</v>
      </c>
      <c r="J319" s="546">
        <v>40.331699999999998</v>
      </c>
      <c r="K319" s="546">
        <v>39.618600000000001</v>
      </c>
    </row>
    <row r="320" spans="1:11" ht="25.5">
      <c r="A320" s="544" t="s">
        <v>1612</v>
      </c>
      <c r="B320" s="542" t="s">
        <v>1613</v>
      </c>
      <c r="C320" s="546">
        <v>25977.214899999999</v>
      </c>
      <c r="D320" s="546">
        <v>1.4843999999999999</v>
      </c>
      <c r="E320" s="546">
        <v>0.45789999999999997</v>
      </c>
      <c r="F320" s="546">
        <v>0</v>
      </c>
      <c r="G320" s="546">
        <v>1.4843999999999999</v>
      </c>
      <c r="H320" s="546">
        <v>0</v>
      </c>
      <c r="I320" s="546">
        <v>38.685499999999998</v>
      </c>
      <c r="J320" s="546">
        <v>42.112200000000001</v>
      </c>
      <c r="K320" s="546">
        <v>40.627800000000001</v>
      </c>
    </row>
    <row r="321" spans="1:11" ht="25.5">
      <c r="A321" s="544" t="s">
        <v>544</v>
      </c>
      <c r="B321" s="542" t="s">
        <v>545</v>
      </c>
      <c r="C321" s="546">
        <v>41427.806700000001</v>
      </c>
      <c r="D321" s="546">
        <v>2.3673000000000002</v>
      </c>
      <c r="E321" s="546">
        <v>0.73029999999999995</v>
      </c>
      <c r="F321" s="546">
        <v>0</v>
      </c>
      <c r="G321" s="546">
        <v>2.3673000000000002</v>
      </c>
      <c r="H321" s="546">
        <v>0</v>
      </c>
      <c r="I321" s="546">
        <v>38.685499999999998</v>
      </c>
      <c r="J321" s="546">
        <v>44.150399999999998</v>
      </c>
      <c r="K321" s="546">
        <v>41.783099999999997</v>
      </c>
    </row>
    <row r="322" spans="1:11" ht="25.5">
      <c r="A322" s="544" t="s">
        <v>1614</v>
      </c>
      <c r="B322" s="542" t="s">
        <v>1615</v>
      </c>
      <c r="C322" s="546">
        <v>48898.3963</v>
      </c>
      <c r="D322" s="546">
        <v>2.7942</v>
      </c>
      <c r="E322" s="546">
        <v>0.86199999999999999</v>
      </c>
      <c r="F322" s="546">
        <v>0</v>
      </c>
      <c r="G322" s="546">
        <v>2.7942</v>
      </c>
      <c r="H322" s="546">
        <v>0</v>
      </c>
      <c r="I322" s="546">
        <v>38.685499999999998</v>
      </c>
      <c r="J322" s="546">
        <v>45.135899999999999</v>
      </c>
      <c r="K322" s="546">
        <v>42.341700000000003</v>
      </c>
    </row>
    <row r="323" spans="1:11" ht="25.5">
      <c r="A323" s="544" t="s">
        <v>1616</v>
      </c>
      <c r="B323" s="542" t="s">
        <v>1617</v>
      </c>
      <c r="C323" s="546">
        <v>52294.106899999999</v>
      </c>
      <c r="D323" s="546">
        <v>2.9882</v>
      </c>
      <c r="E323" s="546">
        <v>0.92190000000000005</v>
      </c>
      <c r="F323" s="546">
        <v>0</v>
      </c>
      <c r="G323" s="546">
        <v>2.9882</v>
      </c>
      <c r="H323" s="546">
        <v>0</v>
      </c>
      <c r="I323" s="546">
        <v>38.685499999999998</v>
      </c>
      <c r="J323" s="546">
        <v>45.583799999999997</v>
      </c>
      <c r="K323" s="546">
        <v>42.595599999999997</v>
      </c>
    </row>
    <row r="324" spans="1:11" ht="25.5">
      <c r="A324" s="544" t="s">
        <v>1618</v>
      </c>
      <c r="B324" s="542" t="s">
        <v>1619</v>
      </c>
      <c r="C324" s="546">
        <v>55859.625200000002</v>
      </c>
      <c r="D324" s="546">
        <v>3.1920000000000002</v>
      </c>
      <c r="E324" s="546">
        <v>0.98470000000000002</v>
      </c>
      <c r="F324" s="546">
        <v>0</v>
      </c>
      <c r="G324" s="546">
        <v>3.1920000000000002</v>
      </c>
      <c r="H324" s="546">
        <v>0</v>
      </c>
      <c r="I324" s="546">
        <v>38.685499999999998</v>
      </c>
      <c r="J324" s="546">
        <v>46.054200000000002</v>
      </c>
      <c r="K324" s="546">
        <v>42.862200000000001</v>
      </c>
    </row>
    <row r="325" spans="1:11">
      <c r="A325" s="544" t="s">
        <v>1620</v>
      </c>
      <c r="B325" s="542" t="s">
        <v>1621</v>
      </c>
      <c r="C325" s="546">
        <v>129967.3414</v>
      </c>
      <c r="D325" s="546">
        <v>7.4267000000000003</v>
      </c>
      <c r="E325" s="546">
        <v>2.2911000000000001</v>
      </c>
      <c r="F325" s="546">
        <v>0</v>
      </c>
      <c r="G325" s="546">
        <v>5.57</v>
      </c>
      <c r="H325" s="546">
        <v>10.747999999999999</v>
      </c>
      <c r="I325" s="546">
        <v>29.4316</v>
      </c>
      <c r="J325" s="546">
        <v>55.467399999999998</v>
      </c>
      <c r="K325" s="546">
        <v>39.1494</v>
      </c>
    </row>
    <row r="326" spans="1:11">
      <c r="A326" s="544" t="s">
        <v>1622</v>
      </c>
      <c r="B326" s="542" t="s">
        <v>1623</v>
      </c>
      <c r="C326" s="546">
        <v>728501.15179999999</v>
      </c>
      <c r="D326" s="546">
        <v>41.628599999999999</v>
      </c>
      <c r="E326" s="546">
        <v>12.8424</v>
      </c>
      <c r="F326" s="546">
        <v>0</v>
      </c>
      <c r="G326" s="546">
        <v>36.4251</v>
      </c>
      <c r="H326" s="546">
        <v>4.8944999999999999</v>
      </c>
      <c r="I326" s="546">
        <v>0</v>
      </c>
      <c r="J326" s="546">
        <v>95.790599999999998</v>
      </c>
      <c r="K326" s="546">
        <v>54.470999999999997</v>
      </c>
    </row>
    <row r="327" spans="1:11">
      <c r="A327" s="544" t="s">
        <v>1624</v>
      </c>
      <c r="B327" s="542" t="s">
        <v>1625</v>
      </c>
      <c r="C327" s="546">
        <v>51697.563699999999</v>
      </c>
      <c r="D327" s="546">
        <v>4.1357999999999997</v>
      </c>
      <c r="E327" s="546">
        <v>0.95689999999999997</v>
      </c>
      <c r="F327" s="546">
        <v>0</v>
      </c>
      <c r="G327" s="546">
        <v>4.1357999999999997</v>
      </c>
      <c r="H327" s="546">
        <v>4.7502000000000004</v>
      </c>
      <c r="I327" s="546">
        <v>0</v>
      </c>
      <c r="J327" s="546">
        <v>13.9787</v>
      </c>
      <c r="K327" s="546">
        <v>5.0926999999999998</v>
      </c>
    </row>
    <row r="328" spans="1:11" ht="25.5">
      <c r="A328" s="544" t="s">
        <v>1626</v>
      </c>
      <c r="B328" s="542" t="s">
        <v>1627</v>
      </c>
      <c r="C328" s="546">
        <v>136265.30360000001</v>
      </c>
      <c r="D328" s="546">
        <v>10.382099999999999</v>
      </c>
      <c r="E328" s="546">
        <v>2.8025000000000002</v>
      </c>
      <c r="F328" s="546">
        <v>0</v>
      </c>
      <c r="G328" s="546">
        <v>10.382099999999999</v>
      </c>
      <c r="H328" s="546">
        <v>0</v>
      </c>
      <c r="I328" s="546">
        <v>0</v>
      </c>
      <c r="J328" s="546">
        <v>23.566700000000001</v>
      </c>
      <c r="K328" s="546">
        <v>13.1846</v>
      </c>
    </row>
    <row r="329" spans="1:11">
      <c r="A329" s="544" t="s">
        <v>1628</v>
      </c>
      <c r="B329" s="542" t="s">
        <v>1629</v>
      </c>
      <c r="C329" s="546">
        <v>85876.574500000002</v>
      </c>
      <c r="D329" s="546">
        <v>4.2938000000000001</v>
      </c>
      <c r="E329" s="546">
        <v>1.5139</v>
      </c>
      <c r="F329" s="546">
        <v>0</v>
      </c>
      <c r="G329" s="546">
        <v>3.0670000000000002</v>
      </c>
      <c r="H329" s="546">
        <v>4.2904999999999998</v>
      </c>
      <c r="I329" s="546">
        <v>0</v>
      </c>
      <c r="J329" s="546">
        <v>13.1652</v>
      </c>
      <c r="K329" s="546">
        <v>5.8076999999999996</v>
      </c>
    </row>
    <row r="330" spans="1:11">
      <c r="A330" s="544" t="s">
        <v>1630</v>
      </c>
      <c r="B330" s="542" t="s">
        <v>1631</v>
      </c>
      <c r="C330" s="546">
        <v>80695.829400000002</v>
      </c>
      <c r="D330" s="546">
        <v>6.4557000000000002</v>
      </c>
      <c r="E330" s="546">
        <v>1.4937</v>
      </c>
      <c r="F330" s="546">
        <v>0</v>
      </c>
      <c r="G330" s="546">
        <v>6.4557000000000002</v>
      </c>
      <c r="H330" s="546">
        <v>2.2985000000000002</v>
      </c>
      <c r="I330" s="546">
        <v>0</v>
      </c>
      <c r="J330" s="546">
        <v>16.703600000000002</v>
      </c>
      <c r="K330" s="546">
        <v>7.9493999999999998</v>
      </c>
    </row>
    <row r="331" spans="1:11">
      <c r="A331" s="544" t="s">
        <v>1632</v>
      </c>
      <c r="B331" s="542" t="s">
        <v>1633</v>
      </c>
      <c r="C331" s="546">
        <v>81975.299499999994</v>
      </c>
      <c r="D331" s="546">
        <v>6.5579999999999998</v>
      </c>
      <c r="E331" s="546">
        <v>1.5174000000000001</v>
      </c>
      <c r="F331" s="546">
        <v>0</v>
      </c>
      <c r="G331" s="546">
        <v>6.5579999999999998</v>
      </c>
      <c r="H331" s="546">
        <v>10.2666</v>
      </c>
      <c r="I331" s="546">
        <v>0</v>
      </c>
      <c r="J331" s="546">
        <v>24.9</v>
      </c>
      <c r="K331" s="546">
        <v>8.0754000000000001</v>
      </c>
    </row>
    <row r="332" spans="1:11">
      <c r="A332" s="544" t="s">
        <v>1634</v>
      </c>
      <c r="B332" s="542" t="s">
        <v>1635</v>
      </c>
      <c r="C332" s="546">
        <v>84056.597599999994</v>
      </c>
      <c r="D332" s="546">
        <v>6.7244999999999999</v>
      </c>
      <c r="E332" s="546">
        <v>1.5559000000000001</v>
      </c>
      <c r="F332" s="546">
        <v>0</v>
      </c>
      <c r="G332" s="546">
        <v>6.7244999999999999</v>
      </c>
      <c r="H332" s="546">
        <v>10.2666</v>
      </c>
      <c r="I332" s="546">
        <v>0</v>
      </c>
      <c r="J332" s="546">
        <v>25.2715</v>
      </c>
      <c r="K332" s="546">
        <v>8.2804000000000002</v>
      </c>
    </row>
    <row r="333" spans="1:11">
      <c r="A333" s="544" t="s">
        <v>1636</v>
      </c>
      <c r="B333" s="542" t="s">
        <v>1637</v>
      </c>
      <c r="C333" s="546">
        <v>158462.79319999999</v>
      </c>
      <c r="D333" s="546">
        <v>12.677</v>
      </c>
      <c r="E333" s="546">
        <v>2.9331</v>
      </c>
      <c r="F333" s="546">
        <v>0</v>
      </c>
      <c r="G333" s="546">
        <v>11.0924</v>
      </c>
      <c r="H333" s="546">
        <v>0</v>
      </c>
      <c r="I333" s="546">
        <v>22.780100000000001</v>
      </c>
      <c r="J333" s="546">
        <v>49.482599999999998</v>
      </c>
      <c r="K333" s="546">
        <v>38.3902</v>
      </c>
    </row>
    <row r="334" spans="1:11">
      <c r="A334" s="544" t="s">
        <v>1638</v>
      </c>
      <c r="B334" s="542" t="s">
        <v>1639</v>
      </c>
      <c r="C334" s="546">
        <v>32911.608899999999</v>
      </c>
      <c r="D334" s="546">
        <v>2.6328999999999998</v>
      </c>
      <c r="E334" s="546">
        <v>0.60919999999999996</v>
      </c>
      <c r="F334" s="546">
        <v>0</v>
      </c>
      <c r="G334" s="546">
        <v>2.6328999999999998</v>
      </c>
      <c r="H334" s="546">
        <v>7.6616</v>
      </c>
      <c r="I334" s="546">
        <v>0</v>
      </c>
      <c r="J334" s="546">
        <v>13.5366</v>
      </c>
      <c r="K334" s="546">
        <v>3.2421000000000002</v>
      </c>
    </row>
    <row r="335" spans="1:11">
      <c r="A335" s="544" t="s">
        <v>1640</v>
      </c>
      <c r="B335" s="542" t="s">
        <v>1641</v>
      </c>
      <c r="C335" s="546">
        <v>42917.243399999999</v>
      </c>
      <c r="D335" s="546">
        <v>3.4333999999999998</v>
      </c>
      <c r="E335" s="546">
        <v>0.7944</v>
      </c>
      <c r="F335" s="546">
        <v>0</v>
      </c>
      <c r="G335" s="546">
        <v>3.4333999999999998</v>
      </c>
      <c r="H335" s="546">
        <v>1.8388</v>
      </c>
      <c r="I335" s="546">
        <v>0</v>
      </c>
      <c r="J335" s="546">
        <v>9.5</v>
      </c>
      <c r="K335" s="546">
        <v>4.2278000000000002</v>
      </c>
    </row>
    <row r="336" spans="1:11">
      <c r="A336" s="544" t="s">
        <v>1642</v>
      </c>
      <c r="B336" s="542" t="s">
        <v>1643</v>
      </c>
      <c r="C336" s="546">
        <v>4129.8236999999999</v>
      </c>
      <c r="D336" s="546">
        <v>0.33040000000000003</v>
      </c>
      <c r="E336" s="546">
        <v>7.6399999999999996E-2</v>
      </c>
      <c r="F336" s="546">
        <v>0</v>
      </c>
      <c r="G336" s="546">
        <v>0.33040000000000003</v>
      </c>
      <c r="H336" s="546">
        <v>0</v>
      </c>
      <c r="I336" s="546">
        <v>0</v>
      </c>
      <c r="J336" s="546">
        <v>0.73719999999999997</v>
      </c>
      <c r="K336" s="546">
        <v>0.40679999999999999</v>
      </c>
    </row>
    <row r="337" spans="1:11">
      <c r="A337" s="544" t="s">
        <v>1644</v>
      </c>
      <c r="B337" s="542" t="s">
        <v>1645</v>
      </c>
      <c r="C337" s="546">
        <v>86626.695999999996</v>
      </c>
      <c r="D337" s="546">
        <v>6.9301000000000004</v>
      </c>
      <c r="E337" s="546">
        <v>1.6034999999999999</v>
      </c>
      <c r="F337" s="546">
        <v>0</v>
      </c>
      <c r="G337" s="546">
        <v>6.9301000000000004</v>
      </c>
      <c r="H337" s="546">
        <v>7.9680999999999997</v>
      </c>
      <c r="I337" s="546">
        <v>0</v>
      </c>
      <c r="J337" s="546">
        <v>23.431799999999999</v>
      </c>
      <c r="K337" s="546">
        <v>8.5335999999999999</v>
      </c>
    </row>
    <row r="338" spans="1:11">
      <c r="A338" s="544" t="s">
        <v>1646</v>
      </c>
      <c r="B338" s="542" t="s">
        <v>1647</v>
      </c>
      <c r="C338" s="546">
        <v>701405.20959999994</v>
      </c>
      <c r="D338" s="546">
        <v>46.760300000000001</v>
      </c>
      <c r="E338" s="546">
        <v>12.622400000000001</v>
      </c>
      <c r="F338" s="546">
        <v>0</v>
      </c>
      <c r="G338" s="546">
        <v>40.915300000000002</v>
      </c>
      <c r="H338" s="546">
        <v>76.393500000000003</v>
      </c>
      <c r="I338" s="546">
        <v>22.780100000000001</v>
      </c>
      <c r="J338" s="546">
        <v>199.4716</v>
      </c>
      <c r="K338" s="546">
        <v>82.162800000000004</v>
      </c>
    </row>
    <row r="339" spans="1:11">
      <c r="A339" s="544" t="s">
        <v>1648</v>
      </c>
      <c r="B339" s="542" t="s">
        <v>1649</v>
      </c>
      <c r="C339" s="546">
        <v>386985.74400000001</v>
      </c>
      <c r="D339" s="546">
        <v>25.798999999999999</v>
      </c>
      <c r="E339" s="546">
        <v>6.9641000000000002</v>
      </c>
      <c r="F339" s="546">
        <v>0</v>
      </c>
      <c r="G339" s="546">
        <v>22.574200000000001</v>
      </c>
      <c r="H339" s="546">
        <v>76.393500000000003</v>
      </c>
      <c r="I339" s="546">
        <v>22.780100000000001</v>
      </c>
      <c r="J339" s="546">
        <v>154.51089999999999</v>
      </c>
      <c r="K339" s="546">
        <v>55.543199999999999</v>
      </c>
    </row>
    <row r="340" spans="1:11">
      <c r="A340" s="544" t="s">
        <v>1650</v>
      </c>
      <c r="B340" s="542" t="s">
        <v>1651</v>
      </c>
      <c r="C340" s="546">
        <v>26316.789499999999</v>
      </c>
      <c r="D340" s="546">
        <v>2.1053000000000002</v>
      </c>
      <c r="E340" s="546">
        <v>0.48709999999999998</v>
      </c>
      <c r="F340" s="546">
        <v>0</v>
      </c>
      <c r="G340" s="546">
        <v>1.3158000000000001</v>
      </c>
      <c r="H340" s="546">
        <v>0</v>
      </c>
      <c r="I340" s="546">
        <v>22.780100000000001</v>
      </c>
      <c r="J340" s="546">
        <v>26.688300000000002</v>
      </c>
      <c r="K340" s="546">
        <v>25.372499999999999</v>
      </c>
    </row>
    <row r="341" spans="1:11">
      <c r="A341" s="544" t="s">
        <v>1652</v>
      </c>
      <c r="B341" s="542" t="s">
        <v>1653</v>
      </c>
      <c r="C341" s="546">
        <v>27632.619500000001</v>
      </c>
      <c r="D341" s="546">
        <v>2.2105999999999999</v>
      </c>
      <c r="E341" s="546">
        <v>0.51149999999999995</v>
      </c>
      <c r="F341" s="546">
        <v>0</v>
      </c>
      <c r="G341" s="546">
        <v>1.3815999999999999</v>
      </c>
      <c r="H341" s="546">
        <v>0</v>
      </c>
      <c r="I341" s="546">
        <v>22.780100000000001</v>
      </c>
      <c r="J341" s="546">
        <v>26.883800000000001</v>
      </c>
      <c r="K341" s="546">
        <v>25.502199999999998</v>
      </c>
    </row>
    <row r="342" spans="1:11">
      <c r="A342" s="544" t="s">
        <v>1654</v>
      </c>
      <c r="B342" s="542" t="s">
        <v>1655</v>
      </c>
      <c r="C342" s="546">
        <v>6043.2102000000004</v>
      </c>
      <c r="D342" s="546">
        <v>0.3453</v>
      </c>
      <c r="E342" s="546">
        <v>0.1065</v>
      </c>
      <c r="F342" s="546">
        <v>0</v>
      </c>
      <c r="G342" s="546">
        <v>0.3453</v>
      </c>
      <c r="H342" s="546">
        <v>0</v>
      </c>
      <c r="I342" s="546">
        <v>22.780100000000001</v>
      </c>
      <c r="J342" s="546">
        <v>23.577200000000001</v>
      </c>
      <c r="K342" s="546">
        <v>23.2319</v>
      </c>
    </row>
    <row r="343" spans="1:11">
      <c r="A343" s="544" t="s">
        <v>1656</v>
      </c>
      <c r="B343" s="542" t="s">
        <v>1657</v>
      </c>
      <c r="C343" s="546">
        <v>7823.4</v>
      </c>
      <c r="D343" s="546">
        <v>0.70409999999999995</v>
      </c>
      <c r="E343" s="546">
        <v>0.14480000000000001</v>
      </c>
      <c r="F343" s="546">
        <v>0</v>
      </c>
      <c r="G343" s="546">
        <v>0.70409999999999995</v>
      </c>
      <c r="H343" s="546">
        <v>0</v>
      </c>
      <c r="I343" s="546">
        <v>22.780100000000001</v>
      </c>
      <c r="J343" s="546">
        <v>24.333100000000002</v>
      </c>
      <c r="K343" s="546">
        <v>23.629000000000001</v>
      </c>
    </row>
    <row r="344" spans="1:11">
      <c r="A344" s="544" t="s">
        <v>419</v>
      </c>
      <c r="B344" s="542" t="s">
        <v>420</v>
      </c>
      <c r="C344" s="546">
        <v>43822.350899999998</v>
      </c>
      <c r="D344" s="546">
        <v>3.5057999999999998</v>
      </c>
      <c r="E344" s="546">
        <v>0.81120000000000003</v>
      </c>
      <c r="F344" s="546">
        <v>0</v>
      </c>
      <c r="G344" s="546">
        <v>3.0676000000000001</v>
      </c>
      <c r="H344" s="546">
        <v>0</v>
      </c>
      <c r="I344" s="546">
        <v>0</v>
      </c>
      <c r="J344" s="546">
        <v>7.3845999999999998</v>
      </c>
      <c r="K344" s="546">
        <v>4.3170000000000002</v>
      </c>
    </row>
    <row r="345" spans="1:11">
      <c r="A345" s="544" t="s">
        <v>932</v>
      </c>
      <c r="B345" s="542" t="s">
        <v>933</v>
      </c>
      <c r="C345" s="546">
        <v>84388.334099999993</v>
      </c>
      <c r="D345" s="546">
        <v>4.2194000000000003</v>
      </c>
      <c r="E345" s="546">
        <v>1.4876</v>
      </c>
      <c r="F345" s="546">
        <v>0</v>
      </c>
      <c r="G345" s="546">
        <v>3.0139</v>
      </c>
      <c r="H345" s="546">
        <v>18.8504</v>
      </c>
      <c r="I345" s="546">
        <v>0</v>
      </c>
      <c r="J345" s="546">
        <v>27.571300000000001</v>
      </c>
      <c r="K345" s="546">
        <v>5.7069999999999999</v>
      </c>
    </row>
    <row r="346" spans="1:11">
      <c r="A346" s="544" t="s">
        <v>425</v>
      </c>
      <c r="B346" s="542" t="s">
        <v>426</v>
      </c>
      <c r="C346" s="546">
        <v>116213.4317</v>
      </c>
      <c r="D346" s="546">
        <v>5.8106999999999998</v>
      </c>
      <c r="E346" s="546">
        <v>2.0487000000000002</v>
      </c>
      <c r="F346" s="546">
        <v>0</v>
      </c>
      <c r="G346" s="546">
        <v>4.1505000000000001</v>
      </c>
      <c r="H346" s="546">
        <v>56.551099999999998</v>
      </c>
      <c r="I346" s="546">
        <v>0</v>
      </c>
      <c r="J346" s="546">
        <v>68.561000000000007</v>
      </c>
      <c r="K346" s="546">
        <v>7.8593999999999999</v>
      </c>
    </row>
    <row r="347" spans="1:11">
      <c r="A347" s="544" t="s">
        <v>1658</v>
      </c>
      <c r="B347" s="542" t="s">
        <v>1659</v>
      </c>
      <c r="C347" s="546">
        <v>1816493.6802000001</v>
      </c>
      <c r="D347" s="546">
        <v>145.31950000000001</v>
      </c>
      <c r="E347" s="546">
        <v>33.6233</v>
      </c>
      <c r="F347" s="546">
        <v>0</v>
      </c>
      <c r="G347" s="546">
        <v>145.31950000000001</v>
      </c>
      <c r="H347" s="546">
        <v>157.08629999999999</v>
      </c>
      <c r="I347" s="546">
        <v>22.780100000000001</v>
      </c>
      <c r="J347" s="546">
        <v>504.12869999999998</v>
      </c>
      <c r="K347" s="546">
        <v>201.72290000000001</v>
      </c>
    </row>
    <row r="348" spans="1:11">
      <c r="A348" s="544" t="s">
        <v>906</v>
      </c>
      <c r="B348" s="542" t="s">
        <v>907</v>
      </c>
      <c r="C348" s="546">
        <v>1104147.4502999999</v>
      </c>
      <c r="D348" s="546">
        <v>44.165900000000001</v>
      </c>
      <c r="E348" s="546">
        <v>18.7346</v>
      </c>
      <c r="F348" s="546">
        <v>0</v>
      </c>
      <c r="G348" s="546">
        <v>38.645200000000003</v>
      </c>
      <c r="H348" s="546">
        <v>0</v>
      </c>
      <c r="I348" s="546">
        <v>22.780100000000001</v>
      </c>
      <c r="J348" s="546">
        <v>124.3258</v>
      </c>
      <c r="K348" s="546">
        <v>85.680599999999998</v>
      </c>
    </row>
    <row r="349" spans="1:11">
      <c r="A349" s="544" t="s">
        <v>1660</v>
      </c>
      <c r="B349" s="542" t="s">
        <v>1661</v>
      </c>
      <c r="C349" s="546">
        <v>1148435</v>
      </c>
      <c r="D349" s="546">
        <v>65.624899999999997</v>
      </c>
      <c r="E349" s="546">
        <v>20.2453</v>
      </c>
      <c r="F349" s="546">
        <v>0</v>
      </c>
      <c r="G349" s="546">
        <v>73.828000000000003</v>
      </c>
      <c r="H349" s="546">
        <v>101.5825</v>
      </c>
      <c r="I349" s="546">
        <v>38.685499999999998</v>
      </c>
      <c r="J349" s="546">
        <v>299.96620000000001</v>
      </c>
      <c r="K349" s="546">
        <v>124.5557</v>
      </c>
    </row>
    <row r="350" spans="1:11">
      <c r="A350" s="544" t="s">
        <v>1662</v>
      </c>
      <c r="B350" s="542" t="s">
        <v>1663</v>
      </c>
      <c r="C350" s="546">
        <v>19739.1698</v>
      </c>
      <c r="D350" s="546">
        <v>1.5790999999999999</v>
      </c>
      <c r="E350" s="546">
        <v>0.3654</v>
      </c>
      <c r="F350" s="546">
        <v>0</v>
      </c>
      <c r="G350" s="546">
        <v>1.5790999999999999</v>
      </c>
      <c r="H350" s="546">
        <v>0</v>
      </c>
      <c r="I350" s="546">
        <v>0</v>
      </c>
      <c r="J350" s="546">
        <v>3.5236000000000001</v>
      </c>
      <c r="K350" s="546">
        <v>1.9444999999999999</v>
      </c>
    </row>
    <row r="351" spans="1:11">
      <c r="A351" s="544" t="s">
        <v>1664</v>
      </c>
      <c r="B351" s="542" t="s">
        <v>1665</v>
      </c>
      <c r="C351" s="546">
        <v>5057.8788999999997</v>
      </c>
      <c r="D351" s="546">
        <v>0.40460000000000002</v>
      </c>
      <c r="E351" s="546">
        <v>9.3600000000000003E-2</v>
      </c>
      <c r="F351" s="546">
        <v>0</v>
      </c>
      <c r="G351" s="546">
        <v>0.30349999999999999</v>
      </c>
      <c r="H351" s="546">
        <v>0</v>
      </c>
      <c r="I351" s="546">
        <v>0</v>
      </c>
      <c r="J351" s="546">
        <v>0.80169999999999997</v>
      </c>
      <c r="K351" s="546">
        <v>0.49819999999999998</v>
      </c>
    </row>
    <row r="352" spans="1:11">
      <c r="A352" s="544" t="s">
        <v>1666</v>
      </c>
      <c r="B352" s="542" t="s">
        <v>1667</v>
      </c>
      <c r="C352" s="546">
        <v>1060085.1131</v>
      </c>
      <c r="D352" s="546">
        <v>70.672300000000007</v>
      </c>
      <c r="E352" s="546">
        <v>19.077100000000002</v>
      </c>
      <c r="F352" s="546">
        <v>0</v>
      </c>
      <c r="G352" s="546">
        <v>70.672300000000007</v>
      </c>
      <c r="H352" s="546">
        <v>60.9054</v>
      </c>
      <c r="I352" s="546">
        <v>29.4316</v>
      </c>
      <c r="J352" s="546">
        <v>250.7587</v>
      </c>
      <c r="K352" s="546">
        <v>119.181</v>
      </c>
    </row>
    <row r="353" spans="1:11">
      <c r="A353" s="544" t="s">
        <v>1668</v>
      </c>
      <c r="B353" s="542" t="s">
        <v>1669</v>
      </c>
      <c r="C353" s="546">
        <v>99467.604000000007</v>
      </c>
      <c r="D353" s="546">
        <v>4.9733999999999998</v>
      </c>
      <c r="E353" s="546">
        <v>1.7535000000000001</v>
      </c>
      <c r="F353" s="546">
        <v>0</v>
      </c>
      <c r="G353" s="546">
        <v>3.5524</v>
      </c>
      <c r="H353" s="546">
        <v>33.511699999999998</v>
      </c>
      <c r="I353" s="546">
        <v>0</v>
      </c>
      <c r="J353" s="546">
        <v>43.790999999999997</v>
      </c>
      <c r="K353" s="546">
        <v>6.7268999999999997</v>
      </c>
    </row>
    <row r="354" spans="1:11">
      <c r="A354" s="544" t="s">
        <v>498</v>
      </c>
      <c r="B354" s="542" t="s">
        <v>499</v>
      </c>
      <c r="C354" s="546">
        <v>7406.5965999999999</v>
      </c>
      <c r="D354" s="546">
        <v>0.37030000000000002</v>
      </c>
      <c r="E354" s="546">
        <v>0.13059999999999999</v>
      </c>
      <c r="F354" s="546">
        <v>0</v>
      </c>
      <c r="G354" s="546">
        <v>0.26450000000000001</v>
      </c>
      <c r="H354" s="546">
        <v>10.2447</v>
      </c>
      <c r="I354" s="546">
        <v>0</v>
      </c>
      <c r="J354" s="546">
        <v>11.0101</v>
      </c>
      <c r="K354" s="546">
        <v>0.50090000000000001</v>
      </c>
    </row>
    <row r="355" spans="1:11">
      <c r="A355" s="544" t="s">
        <v>986</v>
      </c>
      <c r="B355" s="542" t="s">
        <v>987</v>
      </c>
      <c r="C355" s="546">
        <v>429414.15710000001</v>
      </c>
      <c r="D355" s="546">
        <v>21.470700000000001</v>
      </c>
      <c r="E355" s="546">
        <v>7.57</v>
      </c>
      <c r="F355" s="546">
        <v>0</v>
      </c>
      <c r="G355" s="546">
        <v>15.3362</v>
      </c>
      <c r="H355" s="546">
        <v>476.49509999999998</v>
      </c>
      <c r="I355" s="546">
        <v>0</v>
      </c>
      <c r="J355" s="546">
        <v>520.87199999999996</v>
      </c>
      <c r="K355" s="546">
        <v>29.040700000000001</v>
      </c>
    </row>
    <row r="356" spans="1:11">
      <c r="A356" s="544" t="s">
        <v>1670</v>
      </c>
      <c r="B356" s="542" t="s">
        <v>1671</v>
      </c>
      <c r="C356" s="546">
        <v>664586.86620000005</v>
      </c>
      <c r="D356" s="546">
        <v>45.097000000000001</v>
      </c>
      <c r="E356" s="546">
        <v>11.7157</v>
      </c>
      <c r="F356" s="546">
        <v>0</v>
      </c>
      <c r="G356" s="546">
        <v>37.976399999999998</v>
      </c>
      <c r="H356" s="546">
        <v>0</v>
      </c>
      <c r="I356" s="546">
        <v>22.780100000000001</v>
      </c>
      <c r="J356" s="546">
        <v>117.5692</v>
      </c>
      <c r="K356" s="546">
        <v>79.592799999999997</v>
      </c>
    </row>
    <row r="357" spans="1:11">
      <c r="A357" s="544" t="s">
        <v>1672</v>
      </c>
      <c r="B357" s="542" t="s">
        <v>1673</v>
      </c>
      <c r="C357" s="546">
        <v>13101.0054</v>
      </c>
      <c r="D357" s="546">
        <v>0.87339999999999995</v>
      </c>
      <c r="E357" s="546">
        <v>0.23580000000000001</v>
      </c>
      <c r="F357" s="546">
        <v>0</v>
      </c>
      <c r="G357" s="546">
        <v>0.87339999999999995</v>
      </c>
      <c r="H357" s="546">
        <v>9.9984000000000002</v>
      </c>
      <c r="I357" s="546">
        <v>0</v>
      </c>
      <c r="J357" s="546">
        <v>11.981</v>
      </c>
      <c r="K357" s="546">
        <v>1.1092</v>
      </c>
    </row>
    <row r="358" spans="1:11">
      <c r="A358" s="544" t="s">
        <v>1674</v>
      </c>
      <c r="B358" s="542" t="s">
        <v>1675</v>
      </c>
      <c r="C358" s="546">
        <v>658859.40060000005</v>
      </c>
      <c r="D358" s="546">
        <v>43.923999999999999</v>
      </c>
      <c r="E358" s="546">
        <v>11.8567</v>
      </c>
      <c r="F358" s="546">
        <v>0</v>
      </c>
      <c r="G358" s="546">
        <v>43.923999999999999</v>
      </c>
      <c r="H358" s="546">
        <v>199.86340000000001</v>
      </c>
      <c r="I358" s="546">
        <v>0</v>
      </c>
      <c r="J358" s="546">
        <v>299.56810000000002</v>
      </c>
      <c r="K358" s="546">
        <v>55.780700000000003</v>
      </c>
    </row>
    <row r="359" spans="1:11" ht="25.5">
      <c r="A359" s="544" t="s">
        <v>1676</v>
      </c>
      <c r="B359" s="542" t="s">
        <v>1677</v>
      </c>
      <c r="C359" s="546">
        <v>262097.1275</v>
      </c>
      <c r="D359" s="546">
        <v>20.9678</v>
      </c>
      <c r="E359" s="546">
        <v>4.8513999999999999</v>
      </c>
      <c r="F359" s="546">
        <v>0</v>
      </c>
      <c r="G359" s="546">
        <v>20.9678</v>
      </c>
      <c r="H359" s="546">
        <v>5.8646000000000003</v>
      </c>
      <c r="I359" s="546">
        <v>22.780100000000001</v>
      </c>
      <c r="J359" s="546">
        <v>75.431700000000006</v>
      </c>
      <c r="K359" s="546">
        <v>48.599299999999999</v>
      </c>
    </row>
    <row r="360" spans="1:11" ht="25.5">
      <c r="A360" s="544" t="s">
        <v>1678</v>
      </c>
      <c r="B360" s="542" t="s">
        <v>1679</v>
      </c>
      <c r="C360" s="546">
        <v>476097.01309999998</v>
      </c>
      <c r="D360" s="546">
        <v>33.326799999999999</v>
      </c>
      <c r="E360" s="546">
        <v>8.8125999999999998</v>
      </c>
      <c r="F360" s="546">
        <v>0</v>
      </c>
      <c r="G360" s="546">
        <v>33.326799999999999</v>
      </c>
      <c r="H360" s="546">
        <v>41.558999999999997</v>
      </c>
      <c r="I360" s="546">
        <v>29.4316</v>
      </c>
      <c r="J360" s="546">
        <v>146.45679999999999</v>
      </c>
      <c r="K360" s="546">
        <v>71.570999999999998</v>
      </c>
    </row>
    <row r="361" spans="1:11" ht="25.5">
      <c r="A361" s="544" t="s">
        <v>1680</v>
      </c>
      <c r="B361" s="542" t="s">
        <v>1681</v>
      </c>
      <c r="C361" s="546">
        <v>476097.01309999998</v>
      </c>
      <c r="D361" s="546">
        <v>33.326799999999999</v>
      </c>
      <c r="E361" s="546">
        <v>8.8125999999999998</v>
      </c>
      <c r="F361" s="546">
        <v>0</v>
      </c>
      <c r="G361" s="546">
        <v>33.326799999999999</v>
      </c>
      <c r="H361" s="546">
        <v>41.558999999999997</v>
      </c>
      <c r="I361" s="546">
        <v>29.4316</v>
      </c>
      <c r="J361" s="546">
        <v>146.45679999999999</v>
      </c>
      <c r="K361" s="546">
        <v>71.570999999999998</v>
      </c>
    </row>
    <row r="362" spans="1:11" ht="25.5">
      <c r="A362" s="544" t="s">
        <v>1682</v>
      </c>
      <c r="B362" s="542" t="s">
        <v>1683</v>
      </c>
      <c r="C362" s="546">
        <v>476097.01309999998</v>
      </c>
      <c r="D362" s="546">
        <v>33.326799999999999</v>
      </c>
      <c r="E362" s="546">
        <v>8.8125999999999998</v>
      </c>
      <c r="F362" s="546">
        <v>0</v>
      </c>
      <c r="G362" s="546">
        <v>33.326799999999999</v>
      </c>
      <c r="H362" s="546">
        <v>41.558999999999997</v>
      </c>
      <c r="I362" s="546">
        <v>29.4316</v>
      </c>
      <c r="J362" s="546">
        <v>146.45679999999999</v>
      </c>
      <c r="K362" s="546">
        <v>71.570999999999998</v>
      </c>
    </row>
    <row r="363" spans="1:11" ht="25.5">
      <c r="A363" s="544" t="s">
        <v>1684</v>
      </c>
      <c r="B363" s="542" t="s">
        <v>1685</v>
      </c>
      <c r="C363" s="546">
        <v>476097.01309999998</v>
      </c>
      <c r="D363" s="546">
        <v>33.326799999999999</v>
      </c>
      <c r="E363" s="546">
        <v>8.8125999999999998</v>
      </c>
      <c r="F363" s="546">
        <v>0</v>
      </c>
      <c r="G363" s="546">
        <v>33.326799999999999</v>
      </c>
      <c r="H363" s="546">
        <v>41.558999999999997</v>
      </c>
      <c r="I363" s="546">
        <v>29.4316</v>
      </c>
      <c r="J363" s="546">
        <v>146.45679999999999</v>
      </c>
      <c r="K363" s="546">
        <v>71.570999999999998</v>
      </c>
    </row>
    <row r="364" spans="1:11" ht="25.5">
      <c r="A364" s="544" t="s">
        <v>1686</v>
      </c>
      <c r="B364" s="542" t="s">
        <v>1687</v>
      </c>
      <c r="C364" s="546">
        <v>476097.01309999998</v>
      </c>
      <c r="D364" s="546">
        <v>33.326799999999999</v>
      </c>
      <c r="E364" s="546">
        <v>8.8125999999999998</v>
      </c>
      <c r="F364" s="546">
        <v>0</v>
      </c>
      <c r="G364" s="546">
        <v>33.326799999999999</v>
      </c>
      <c r="H364" s="546">
        <v>41.558999999999997</v>
      </c>
      <c r="I364" s="546">
        <v>29.4316</v>
      </c>
      <c r="J364" s="546">
        <v>146.45679999999999</v>
      </c>
      <c r="K364" s="546">
        <v>71.570999999999998</v>
      </c>
    </row>
    <row r="365" spans="1:11">
      <c r="A365" s="544" t="s">
        <v>1688</v>
      </c>
      <c r="B365" s="542" t="s">
        <v>1689</v>
      </c>
      <c r="C365" s="546">
        <v>2088831.1576</v>
      </c>
      <c r="D365" s="546">
        <v>238.7236</v>
      </c>
      <c r="E365" s="546">
        <v>41.426000000000002</v>
      </c>
      <c r="F365" s="546">
        <v>0</v>
      </c>
      <c r="G365" s="546">
        <v>298.40449999999998</v>
      </c>
      <c r="H365" s="546">
        <v>73.802999999999997</v>
      </c>
      <c r="I365" s="546">
        <v>29.4316</v>
      </c>
      <c r="J365" s="546">
        <v>681.78869999999995</v>
      </c>
      <c r="K365" s="546">
        <v>309.58120000000002</v>
      </c>
    </row>
    <row r="366" spans="1:11">
      <c r="A366" s="544" t="s">
        <v>719</v>
      </c>
      <c r="B366" s="542" t="s">
        <v>1690</v>
      </c>
      <c r="C366" s="546">
        <v>193180.55069999999</v>
      </c>
      <c r="D366" s="546">
        <v>9.6590000000000007</v>
      </c>
      <c r="E366" s="546">
        <v>3.4055</v>
      </c>
      <c r="F366" s="546">
        <v>0</v>
      </c>
      <c r="G366" s="546">
        <v>6.8993000000000002</v>
      </c>
      <c r="H366" s="546">
        <v>145.56659999999999</v>
      </c>
      <c r="I366" s="546">
        <v>0</v>
      </c>
      <c r="J366" s="546">
        <v>165.53039999999999</v>
      </c>
      <c r="K366" s="546">
        <v>13.064500000000001</v>
      </c>
    </row>
    <row r="367" spans="1:11">
      <c r="A367" s="544" t="s">
        <v>1691</v>
      </c>
      <c r="B367" s="542" t="s">
        <v>1692</v>
      </c>
      <c r="C367" s="546">
        <v>5781710.2510000002</v>
      </c>
      <c r="D367" s="546">
        <v>404.71969999999999</v>
      </c>
      <c r="E367" s="546">
        <v>107.01949999999999</v>
      </c>
      <c r="F367" s="546">
        <v>0</v>
      </c>
      <c r="G367" s="546">
        <v>520.35389999999995</v>
      </c>
      <c r="H367" s="546">
        <v>61.180999999999997</v>
      </c>
      <c r="I367" s="546">
        <v>29.4316</v>
      </c>
      <c r="J367" s="546">
        <v>1122.7057</v>
      </c>
      <c r="K367" s="546">
        <v>541.17079999999999</v>
      </c>
    </row>
    <row r="368" spans="1:11">
      <c r="A368" s="544" t="s">
        <v>563</v>
      </c>
      <c r="B368" s="542" t="s">
        <v>564</v>
      </c>
      <c r="C368" s="546">
        <v>256346.4014</v>
      </c>
      <c r="D368" s="546">
        <v>12.817299999999999</v>
      </c>
      <c r="E368" s="546">
        <v>4.5190000000000001</v>
      </c>
      <c r="F368" s="546">
        <v>0</v>
      </c>
      <c r="G368" s="546">
        <v>9.1552000000000007</v>
      </c>
      <c r="H368" s="546">
        <v>282.75529999999998</v>
      </c>
      <c r="I368" s="546">
        <v>0</v>
      </c>
      <c r="J368" s="546">
        <v>309.24680000000001</v>
      </c>
      <c r="K368" s="546">
        <v>17.336300000000001</v>
      </c>
    </row>
    <row r="369" spans="1:11">
      <c r="A369" s="544" t="s">
        <v>639</v>
      </c>
      <c r="B369" s="542" t="s">
        <v>640</v>
      </c>
      <c r="C369" s="546">
        <v>122145.00139999999</v>
      </c>
      <c r="D369" s="546">
        <v>6.1073000000000004</v>
      </c>
      <c r="E369" s="546">
        <v>2.1532</v>
      </c>
      <c r="F369" s="546">
        <v>0</v>
      </c>
      <c r="G369" s="546">
        <v>4.3623000000000003</v>
      </c>
      <c r="H369" s="546">
        <v>94.251800000000003</v>
      </c>
      <c r="I369" s="546">
        <v>0</v>
      </c>
      <c r="J369" s="546">
        <v>106.8746</v>
      </c>
      <c r="K369" s="546">
        <v>8.2605000000000004</v>
      </c>
    </row>
    <row r="370" spans="1:11">
      <c r="A370" s="544" t="s">
        <v>1693</v>
      </c>
      <c r="B370" s="542" t="s">
        <v>1694</v>
      </c>
      <c r="C370" s="546">
        <v>261624.85190000001</v>
      </c>
      <c r="D370" s="546">
        <v>20.93</v>
      </c>
      <c r="E370" s="546">
        <v>4.8426999999999998</v>
      </c>
      <c r="F370" s="546">
        <v>0</v>
      </c>
      <c r="G370" s="546">
        <v>20.93</v>
      </c>
      <c r="H370" s="546">
        <v>7.3307000000000002</v>
      </c>
      <c r="I370" s="546">
        <v>22.780100000000001</v>
      </c>
      <c r="J370" s="546">
        <v>76.813500000000005</v>
      </c>
      <c r="K370" s="546">
        <v>48.552799999999998</v>
      </c>
    </row>
    <row r="371" spans="1:11">
      <c r="A371" s="544" t="s">
        <v>1695</v>
      </c>
      <c r="B371" s="542" t="s">
        <v>1696</v>
      </c>
      <c r="C371" s="546">
        <v>634611.57640000002</v>
      </c>
      <c r="D371" s="546">
        <v>50.768900000000002</v>
      </c>
      <c r="E371" s="546">
        <v>11.746700000000001</v>
      </c>
      <c r="F371" s="546">
        <v>0</v>
      </c>
      <c r="G371" s="546">
        <v>50.768900000000002</v>
      </c>
      <c r="H371" s="546">
        <v>0</v>
      </c>
      <c r="I371" s="546">
        <v>22.780100000000001</v>
      </c>
      <c r="J371" s="546">
        <v>136.06460000000001</v>
      </c>
      <c r="K371" s="546">
        <v>85.295699999999997</v>
      </c>
    </row>
    <row r="372" spans="1:11">
      <c r="A372" s="544" t="s">
        <v>1697</v>
      </c>
      <c r="B372" s="542" t="s">
        <v>1698</v>
      </c>
      <c r="C372" s="546">
        <v>57444.964</v>
      </c>
      <c r="D372" s="546">
        <v>4.5956000000000001</v>
      </c>
      <c r="E372" s="546">
        <v>1.0632999999999999</v>
      </c>
      <c r="F372" s="546">
        <v>0</v>
      </c>
      <c r="G372" s="546">
        <v>4.5956000000000001</v>
      </c>
      <c r="H372" s="546">
        <v>0</v>
      </c>
      <c r="I372" s="546">
        <v>22.780100000000001</v>
      </c>
      <c r="J372" s="546">
        <v>33.034599999999998</v>
      </c>
      <c r="K372" s="546">
        <v>28.439</v>
      </c>
    </row>
    <row r="373" spans="1:11">
      <c r="A373" s="544" t="s">
        <v>1699</v>
      </c>
      <c r="B373" s="542" t="s">
        <v>1700</v>
      </c>
      <c r="C373" s="546">
        <v>635753.40549999999</v>
      </c>
      <c r="D373" s="546">
        <v>42.383600000000001</v>
      </c>
      <c r="E373" s="546">
        <v>11.440899999999999</v>
      </c>
      <c r="F373" s="546">
        <v>0</v>
      </c>
      <c r="G373" s="546">
        <v>42.383600000000001</v>
      </c>
      <c r="H373" s="546">
        <v>19.842500000000001</v>
      </c>
      <c r="I373" s="546">
        <v>22.780100000000001</v>
      </c>
      <c r="J373" s="546">
        <v>138.83070000000001</v>
      </c>
      <c r="K373" s="546">
        <v>76.604600000000005</v>
      </c>
    </row>
    <row r="374" spans="1:11">
      <c r="A374" s="544" t="s">
        <v>1701</v>
      </c>
      <c r="B374" s="542" t="s">
        <v>1702</v>
      </c>
      <c r="C374" s="546">
        <v>2537554.5438999999</v>
      </c>
      <c r="D374" s="546">
        <v>126.8777</v>
      </c>
      <c r="E374" s="546">
        <v>44.733499999999999</v>
      </c>
      <c r="F374" s="546">
        <v>18.125399999999999</v>
      </c>
      <c r="G374" s="546">
        <v>163.1285</v>
      </c>
      <c r="H374" s="546">
        <v>51.259700000000002</v>
      </c>
      <c r="I374" s="546">
        <v>30.821200000000001</v>
      </c>
      <c r="J374" s="546">
        <v>434.94600000000003</v>
      </c>
      <c r="K374" s="546">
        <v>220.55779999999999</v>
      </c>
    </row>
    <row r="375" spans="1:11">
      <c r="A375" s="544" t="s">
        <v>1703</v>
      </c>
      <c r="B375" s="542" t="s">
        <v>1704</v>
      </c>
      <c r="C375" s="546">
        <v>23742.9414</v>
      </c>
      <c r="D375" s="546">
        <v>1.8994</v>
      </c>
      <c r="E375" s="546">
        <v>0.4395</v>
      </c>
      <c r="F375" s="546">
        <v>0</v>
      </c>
      <c r="G375" s="546">
        <v>1.8994</v>
      </c>
      <c r="H375" s="546">
        <v>3.8748</v>
      </c>
      <c r="I375" s="546">
        <v>22.780100000000001</v>
      </c>
      <c r="J375" s="546">
        <v>30.8932</v>
      </c>
      <c r="K375" s="546">
        <v>25.119</v>
      </c>
    </row>
    <row r="376" spans="1:11">
      <c r="A376" s="544" t="s">
        <v>1705</v>
      </c>
      <c r="B376" s="542" t="s">
        <v>1706</v>
      </c>
      <c r="C376" s="546">
        <v>1460.4105999999999</v>
      </c>
      <c r="D376" s="546">
        <v>0.26290000000000002</v>
      </c>
      <c r="E376" s="546">
        <v>5.4100000000000002E-2</v>
      </c>
      <c r="F376" s="546">
        <v>0</v>
      </c>
      <c r="G376" s="546">
        <v>0.14599999999999999</v>
      </c>
      <c r="H376" s="546">
        <v>0</v>
      </c>
      <c r="I376" s="546">
        <v>0</v>
      </c>
      <c r="J376" s="546">
        <v>0.46300000000000002</v>
      </c>
      <c r="K376" s="546">
        <v>0.317</v>
      </c>
    </row>
    <row r="377" spans="1:11">
      <c r="A377" s="544" t="s">
        <v>1707</v>
      </c>
      <c r="B377" s="542" t="s">
        <v>1708</v>
      </c>
      <c r="C377" s="546">
        <v>367136.53120000003</v>
      </c>
      <c r="D377" s="546">
        <v>29.370899999999999</v>
      </c>
      <c r="E377" s="546">
        <v>6.7957000000000001</v>
      </c>
      <c r="F377" s="546">
        <v>0</v>
      </c>
      <c r="G377" s="546">
        <v>29.370899999999999</v>
      </c>
      <c r="H377" s="546">
        <v>15.394500000000001</v>
      </c>
      <c r="I377" s="546">
        <v>38.685499999999998</v>
      </c>
      <c r="J377" s="546">
        <v>119.61750000000001</v>
      </c>
      <c r="K377" s="546">
        <v>74.852099999999993</v>
      </c>
    </row>
    <row r="378" spans="1:11">
      <c r="A378" s="544" t="s">
        <v>1709</v>
      </c>
      <c r="B378" s="542" t="s">
        <v>1710</v>
      </c>
      <c r="C378" s="546">
        <v>48948.807699999998</v>
      </c>
      <c r="D378" s="546">
        <v>3.9159000000000002</v>
      </c>
      <c r="E378" s="546">
        <v>0.90600000000000003</v>
      </c>
      <c r="F378" s="546">
        <v>0</v>
      </c>
      <c r="G378" s="546">
        <v>3.4264000000000001</v>
      </c>
      <c r="H378" s="546">
        <v>0</v>
      </c>
      <c r="I378" s="546">
        <v>0</v>
      </c>
      <c r="J378" s="546">
        <v>8.2483000000000004</v>
      </c>
      <c r="K378" s="546">
        <v>4.8219000000000003</v>
      </c>
    </row>
    <row r="379" spans="1:11" ht="25.5">
      <c r="A379" s="544" t="s">
        <v>1711</v>
      </c>
      <c r="B379" s="542" t="s">
        <v>1712</v>
      </c>
      <c r="C379" s="546">
        <v>5260473.6523000002</v>
      </c>
      <c r="D379" s="546">
        <v>420.83789999999999</v>
      </c>
      <c r="E379" s="546">
        <v>97.371399999999994</v>
      </c>
      <c r="F379" s="546">
        <v>0</v>
      </c>
      <c r="G379" s="546">
        <v>420.83789999999999</v>
      </c>
      <c r="H379" s="546">
        <v>73.306899999999999</v>
      </c>
      <c r="I379" s="546">
        <v>38.685499999999998</v>
      </c>
      <c r="J379" s="546">
        <v>1051.0396000000001</v>
      </c>
      <c r="K379" s="546">
        <v>556.89480000000003</v>
      </c>
    </row>
    <row r="380" spans="1:11" ht="25.5">
      <c r="A380" s="544" t="s">
        <v>1713</v>
      </c>
      <c r="B380" s="542" t="s">
        <v>1714</v>
      </c>
      <c r="C380" s="546">
        <v>2215441.4849999999</v>
      </c>
      <c r="D380" s="546">
        <v>147.6961</v>
      </c>
      <c r="E380" s="546">
        <v>39.868699999999997</v>
      </c>
      <c r="F380" s="546">
        <v>0</v>
      </c>
      <c r="G380" s="546">
        <v>147.6961</v>
      </c>
      <c r="H380" s="546">
        <v>49.606200000000001</v>
      </c>
      <c r="I380" s="546">
        <v>29.4316</v>
      </c>
      <c r="J380" s="546">
        <v>414.2987</v>
      </c>
      <c r="K380" s="546">
        <v>216.99639999999999</v>
      </c>
    </row>
    <row r="381" spans="1:11">
      <c r="A381" s="544" t="s">
        <v>1715</v>
      </c>
      <c r="B381" s="542" t="s">
        <v>1716</v>
      </c>
      <c r="C381" s="546">
        <v>13580152.017899999</v>
      </c>
      <c r="D381" s="546">
        <v>905.34349999999995</v>
      </c>
      <c r="E381" s="546">
        <v>244.3862</v>
      </c>
      <c r="F381" s="546">
        <v>0</v>
      </c>
      <c r="G381" s="546">
        <v>1131.6793</v>
      </c>
      <c r="H381" s="546">
        <v>179.4091</v>
      </c>
      <c r="I381" s="546">
        <v>38.685499999999998</v>
      </c>
      <c r="J381" s="546">
        <v>2499.5036</v>
      </c>
      <c r="K381" s="546">
        <v>1188.4151999999999</v>
      </c>
    </row>
    <row r="382" spans="1:11">
      <c r="A382" s="544" t="s">
        <v>1717</v>
      </c>
      <c r="B382" s="542" t="s">
        <v>1718</v>
      </c>
      <c r="C382" s="546">
        <v>2390556.9824000001</v>
      </c>
      <c r="D382" s="546">
        <v>159.37049999999999</v>
      </c>
      <c r="E382" s="546">
        <v>43.020099999999999</v>
      </c>
      <c r="F382" s="546">
        <v>0</v>
      </c>
      <c r="G382" s="546">
        <v>159.37049999999999</v>
      </c>
      <c r="H382" s="546">
        <v>101.6927</v>
      </c>
      <c r="I382" s="546">
        <v>29.4316</v>
      </c>
      <c r="J382" s="546">
        <v>492.8854</v>
      </c>
      <c r="K382" s="546">
        <v>231.82220000000001</v>
      </c>
    </row>
    <row r="383" spans="1:11">
      <c r="A383" s="547" t="s">
        <v>1719</v>
      </c>
      <c r="B383" s="548" t="s">
        <v>1720</v>
      </c>
      <c r="C383" s="679"/>
      <c r="D383" s="679"/>
      <c r="E383" s="679"/>
      <c r="F383" s="679"/>
      <c r="G383" s="679"/>
      <c r="H383" s="679"/>
      <c r="I383" s="679"/>
      <c r="J383" s="540">
        <v>586.27200000000005</v>
      </c>
      <c r="K383" s="540">
        <v>119.6528</v>
      </c>
    </row>
    <row r="384" spans="1:11" ht="25.5">
      <c r="A384" s="549" t="s">
        <v>1721</v>
      </c>
      <c r="B384" s="550" t="s">
        <v>1722</v>
      </c>
      <c r="C384" s="551">
        <v>1085801.6742</v>
      </c>
      <c r="D384" s="551">
        <v>46.534399999999998</v>
      </c>
      <c r="E384" s="551">
        <v>19.141100000000002</v>
      </c>
      <c r="F384" s="551">
        <v>7.7557</v>
      </c>
      <c r="G384" s="551">
        <v>69.801500000000004</v>
      </c>
      <c r="H384" s="551">
        <v>385.38510000000002</v>
      </c>
      <c r="I384" s="551">
        <v>30.821200000000001</v>
      </c>
      <c r="J384" s="551">
        <v>559.43899999999996</v>
      </c>
      <c r="K384" s="551">
        <v>104.25239999999999</v>
      </c>
    </row>
    <row r="385" spans="1:11">
      <c r="A385" s="549" t="s">
        <v>1723</v>
      </c>
      <c r="B385" s="550" t="s">
        <v>1724</v>
      </c>
      <c r="C385" s="551">
        <v>285814.88</v>
      </c>
      <c r="D385" s="551">
        <v>11.432600000000001</v>
      </c>
      <c r="E385" s="551">
        <v>3.9678</v>
      </c>
      <c r="F385" s="551">
        <v>0</v>
      </c>
      <c r="G385" s="551">
        <v>11.432600000000001</v>
      </c>
      <c r="H385" s="551">
        <v>0</v>
      </c>
      <c r="I385" s="551">
        <v>0</v>
      </c>
      <c r="J385" s="551">
        <v>26.832999999999998</v>
      </c>
      <c r="K385" s="551">
        <v>15.400399999999999</v>
      </c>
    </row>
    <row r="386" spans="1:11" ht="25.5">
      <c r="A386" s="547" t="s">
        <v>1725</v>
      </c>
      <c r="B386" s="548" t="s">
        <v>1726</v>
      </c>
      <c r="C386" s="679"/>
      <c r="D386" s="679"/>
      <c r="E386" s="679"/>
      <c r="F386" s="679"/>
      <c r="G386" s="679"/>
      <c r="H386" s="679"/>
      <c r="I386" s="679"/>
      <c r="J386" s="540">
        <v>536.52509999999995</v>
      </c>
      <c r="K386" s="540">
        <v>152.08770000000001</v>
      </c>
    </row>
    <row r="387" spans="1:11" ht="25.5">
      <c r="A387" s="549" t="s">
        <v>1727</v>
      </c>
      <c r="B387" s="550" t="s">
        <v>1728</v>
      </c>
      <c r="C387" s="551">
        <v>932174.09499999997</v>
      </c>
      <c r="D387" s="551">
        <v>39.950299999999999</v>
      </c>
      <c r="E387" s="551">
        <v>16.4329</v>
      </c>
      <c r="F387" s="551">
        <v>6.6584000000000003</v>
      </c>
      <c r="G387" s="551">
        <v>59.9255</v>
      </c>
      <c r="H387" s="551">
        <v>280.88130000000001</v>
      </c>
      <c r="I387" s="551">
        <v>30.821200000000001</v>
      </c>
      <c r="J387" s="551">
        <v>434.6696</v>
      </c>
      <c r="K387" s="551">
        <v>93.862799999999993</v>
      </c>
    </row>
    <row r="388" spans="1:11">
      <c r="A388" s="549" t="s">
        <v>1729</v>
      </c>
      <c r="B388" s="550" t="s">
        <v>1730</v>
      </c>
      <c r="C388" s="551">
        <v>491470</v>
      </c>
      <c r="D388" s="551">
        <v>32.764699999999998</v>
      </c>
      <c r="E388" s="551">
        <v>16.4253</v>
      </c>
      <c r="F388" s="551">
        <v>0</v>
      </c>
      <c r="G388" s="551">
        <v>36.860300000000002</v>
      </c>
      <c r="H388" s="551">
        <v>0</v>
      </c>
      <c r="I388" s="551">
        <v>0</v>
      </c>
      <c r="J388" s="551">
        <v>86.050299999999993</v>
      </c>
      <c r="K388" s="551">
        <v>49.19</v>
      </c>
    </row>
    <row r="389" spans="1:11">
      <c r="A389" s="549" t="s">
        <v>1731</v>
      </c>
      <c r="B389" s="550" t="s">
        <v>1732</v>
      </c>
      <c r="C389" s="551">
        <v>90270</v>
      </c>
      <c r="D389" s="551">
        <v>6.0179999999999998</v>
      </c>
      <c r="E389" s="551">
        <v>3.0169000000000001</v>
      </c>
      <c r="F389" s="551">
        <v>0</v>
      </c>
      <c r="G389" s="551">
        <v>6.7702999999999998</v>
      </c>
      <c r="H389" s="551">
        <v>0</v>
      </c>
      <c r="I389" s="551">
        <v>0</v>
      </c>
      <c r="J389" s="551">
        <v>15.805199999999999</v>
      </c>
      <c r="K389" s="551">
        <v>9.0349000000000004</v>
      </c>
    </row>
    <row r="390" spans="1:11">
      <c r="A390" s="547" t="s">
        <v>1733</v>
      </c>
      <c r="B390" s="548" t="s">
        <v>1734</v>
      </c>
      <c r="C390" s="679"/>
      <c r="D390" s="679"/>
      <c r="E390" s="679"/>
      <c r="F390" s="679"/>
      <c r="G390" s="679"/>
      <c r="H390" s="679"/>
      <c r="I390" s="679"/>
      <c r="J390" s="540">
        <v>392.3415</v>
      </c>
      <c r="K390" s="540">
        <v>134.2706</v>
      </c>
    </row>
    <row r="391" spans="1:11" ht="25.5">
      <c r="A391" s="549" t="s">
        <v>1735</v>
      </c>
      <c r="B391" s="550" t="s">
        <v>1736</v>
      </c>
      <c r="C391" s="551">
        <v>777684.40260000003</v>
      </c>
      <c r="D391" s="551">
        <v>33.329300000000003</v>
      </c>
      <c r="E391" s="551">
        <v>13.7095</v>
      </c>
      <c r="F391" s="551">
        <v>5.5548999999999999</v>
      </c>
      <c r="G391" s="551">
        <v>49.994</v>
      </c>
      <c r="H391" s="551">
        <v>162.04689999999999</v>
      </c>
      <c r="I391" s="551">
        <v>30.821200000000001</v>
      </c>
      <c r="J391" s="551">
        <v>295.45580000000001</v>
      </c>
      <c r="K391" s="551">
        <v>83.414900000000003</v>
      </c>
    </row>
    <row r="392" spans="1:11">
      <c r="A392" s="549" t="s">
        <v>1737</v>
      </c>
      <c r="B392" s="550" t="s">
        <v>1738</v>
      </c>
      <c r="C392" s="551">
        <v>542130.527</v>
      </c>
      <c r="D392" s="551">
        <v>40.915500000000002</v>
      </c>
      <c r="E392" s="551">
        <v>9.9402000000000008</v>
      </c>
      <c r="F392" s="551">
        <v>0</v>
      </c>
      <c r="G392" s="551">
        <v>46.03</v>
      </c>
      <c r="H392" s="551">
        <v>0</v>
      </c>
      <c r="I392" s="551">
        <v>0</v>
      </c>
      <c r="J392" s="551">
        <v>96.8857</v>
      </c>
      <c r="K392" s="551">
        <v>50.855699999999999</v>
      </c>
    </row>
    <row r="393" spans="1:11" ht="25.5">
      <c r="A393" s="547" t="s">
        <v>1739</v>
      </c>
      <c r="B393" s="548" t="s">
        <v>1740</v>
      </c>
      <c r="C393" s="679"/>
      <c r="D393" s="679"/>
      <c r="E393" s="679"/>
      <c r="F393" s="679"/>
      <c r="G393" s="679"/>
      <c r="H393" s="679"/>
      <c r="I393" s="679"/>
      <c r="J393" s="540">
        <v>848.31949999999995</v>
      </c>
      <c r="K393" s="540">
        <v>335.04950000000002</v>
      </c>
    </row>
    <row r="394" spans="1:11" ht="25.5">
      <c r="A394" s="549" t="s">
        <v>1741</v>
      </c>
      <c r="B394" s="550" t="s">
        <v>1742</v>
      </c>
      <c r="C394" s="551">
        <v>741998.99289999995</v>
      </c>
      <c r="D394" s="551">
        <v>31.8</v>
      </c>
      <c r="E394" s="551">
        <v>13.080399999999999</v>
      </c>
      <c r="F394" s="551">
        <v>5.3</v>
      </c>
      <c r="G394" s="551">
        <v>47.6999</v>
      </c>
      <c r="H394" s="551">
        <v>247.1491</v>
      </c>
      <c r="I394" s="551">
        <v>30.821200000000001</v>
      </c>
      <c r="J394" s="551">
        <v>375.85059999999999</v>
      </c>
      <c r="K394" s="551">
        <v>81.001599999999996</v>
      </c>
    </row>
    <row r="395" spans="1:11" ht="25.5">
      <c r="A395" s="549" t="s">
        <v>1743</v>
      </c>
      <c r="B395" s="550" t="s">
        <v>1744</v>
      </c>
      <c r="C395" s="551">
        <v>3397659.8615000001</v>
      </c>
      <c r="D395" s="551">
        <v>194.15199999999999</v>
      </c>
      <c r="E395" s="551">
        <v>59.895899999999997</v>
      </c>
      <c r="F395" s="551">
        <v>0</v>
      </c>
      <c r="G395" s="551">
        <v>218.42099999999999</v>
      </c>
      <c r="H395" s="551">
        <v>0</v>
      </c>
      <c r="I395" s="551">
        <v>0</v>
      </c>
      <c r="J395" s="551">
        <v>472.46890000000002</v>
      </c>
      <c r="K395" s="551">
        <v>254.0479</v>
      </c>
    </row>
    <row r="396" spans="1:11" ht="25.5">
      <c r="A396" s="547" t="s">
        <v>556</v>
      </c>
      <c r="B396" s="548" t="s">
        <v>1745</v>
      </c>
      <c r="C396" s="679"/>
      <c r="D396" s="679"/>
      <c r="E396" s="679"/>
      <c r="F396" s="679"/>
      <c r="G396" s="679"/>
      <c r="H396" s="679"/>
      <c r="I396" s="679"/>
      <c r="J396" s="540">
        <v>364.40210000000002</v>
      </c>
      <c r="K396" s="540">
        <v>103.19410000000001</v>
      </c>
    </row>
    <row r="397" spans="1:11" ht="25.5">
      <c r="A397" s="549" t="s">
        <v>1746</v>
      </c>
      <c r="B397" s="550" t="s">
        <v>1747</v>
      </c>
      <c r="C397" s="551">
        <v>652759.76950000005</v>
      </c>
      <c r="D397" s="551">
        <v>27.9754</v>
      </c>
      <c r="E397" s="551">
        <v>11.507199999999999</v>
      </c>
      <c r="F397" s="551">
        <v>4.6626000000000003</v>
      </c>
      <c r="G397" s="551">
        <v>41.963099999999997</v>
      </c>
      <c r="H397" s="551">
        <v>196.88149999999999</v>
      </c>
      <c r="I397" s="551">
        <v>30.821200000000001</v>
      </c>
      <c r="J397" s="551">
        <v>313.81099999999998</v>
      </c>
      <c r="K397" s="551">
        <v>74.966399999999993</v>
      </c>
    </row>
    <row r="398" spans="1:11">
      <c r="A398" s="549" t="s">
        <v>1748</v>
      </c>
      <c r="B398" s="550" t="s">
        <v>1749</v>
      </c>
      <c r="C398" s="551">
        <v>39016.699999999997</v>
      </c>
      <c r="D398" s="551">
        <v>2.6907999999999999</v>
      </c>
      <c r="E398" s="551">
        <v>0.7056</v>
      </c>
      <c r="F398" s="551">
        <v>0</v>
      </c>
      <c r="G398" s="551">
        <v>2.6907999999999999</v>
      </c>
      <c r="H398" s="551">
        <v>0</v>
      </c>
      <c r="I398" s="551">
        <v>0</v>
      </c>
      <c r="J398" s="551">
        <v>6.0872000000000002</v>
      </c>
      <c r="K398" s="551">
        <v>3.3963999999999999</v>
      </c>
    </row>
    <row r="399" spans="1:11" ht="25.5">
      <c r="A399" s="549" t="s">
        <v>1750</v>
      </c>
      <c r="B399" s="550" t="s">
        <v>1751</v>
      </c>
      <c r="C399" s="551">
        <v>285253.2</v>
      </c>
      <c r="D399" s="551">
        <v>19.672599999999999</v>
      </c>
      <c r="E399" s="551">
        <v>5.1586999999999996</v>
      </c>
      <c r="F399" s="551">
        <v>0</v>
      </c>
      <c r="G399" s="551">
        <v>19.672599999999999</v>
      </c>
      <c r="H399" s="551">
        <v>0</v>
      </c>
      <c r="I399" s="551">
        <v>0</v>
      </c>
      <c r="J399" s="551">
        <v>44.503900000000002</v>
      </c>
      <c r="K399" s="551">
        <v>24.831299999999999</v>
      </c>
    </row>
    <row r="400" spans="1:11" ht="25.5">
      <c r="A400" s="547" t="s">
        <v>1752</v>
      </c>
      <c r="B400" s="548" t="s">
        <v>1753</v>
      </c>
      <c r="C400" s="679"/>
      <c r="D400" s="679"/>
      <c r="E400" s="679"/>
      <c r="F400" s="679"/>
      <c r="G400" s="679"/>
      <c r="H400" s="679"/>
      <c r="I400" s="679"/>
      <c r="J400" s="540">
        <v>352.23099999999999</v>
      </c>
      <c r="K400" s="540">
        <v>129.5112</v>
      </c>
    </row>
    <row r="401" spans="1:11" ht="25.5">
      <c r="A401" s="549" t="s">
        <v>1754</v>
      </c>
      <c r="B401" s="550" t="s">
        <v>1755</v>
      </c>
      <c r="C401" s="551">
        <v>499621.3173</v>
      </c>
      <c r="D401" s="551">
        <v>21.412299999999998</v>
      </c>
      <c r="E401" s="551">
        <v>8.8076000000000008</v>
      </c>
      <c r="F401" s="551">
        <v>3.5687000000000002</v>
      </c>
      <c r="G401" s="551">
        <v>32.118499999999997</v>
      </c>
      <c r="H401" s="551">
        <v>159.1808</v>
      </c>
      <c r="I401" s="551">
        <v>30.821200000000001</v>
      </c>
      <c r="J401" s="551">
        <v>255.9091</v>
      </c>
      <c r="K401" s="551">
        <v>64.609800000000007</v>
      </c>
    </row>
    <row r="402" spans="1:11">
      <c r="A402" s="549" t="s">
        <v>1756</v>
      </c>
      <c r="B402" s="550" t="s">
        <v>1757</v>
      </c>
      <c r="C402" s="551">
        <v>29588.5</v>
      </c>
      <c r="D402" s="551">
        <v>2.0406</v>
      </c>
      <c r="E402" s="551">
        <v>0.53510000000000002</v>
      </c>
      <c r="F402" s="551">
        <v>0</v>
      </c>
      <c r="G402" s="551">
        <v>2.0406</v>
      </c>
      <c r="H402" s="551">
        <v>0</v>
      </c>
      <c r="I402" s="551">
        <v>0</v>
      </c>
      <c r="J402" s="551">
        <v>4.6162999999999998</v>
      </c>
      <c r="K402" s="551">
        <v>2.5756999999999999</v>
      </c>
    </row>
    <row r="403" spans="1:11" ht="25.5">
      <c r="A403" s="549" t="s">
        <v>1758</v>
      </c>
      <c r="B403" s="550" t="s">
        <v>1759</v>
      </c>
      <c r="C403" s="551">
        <v>267000</v>
      </c>
      <c r="D403" s="551">
        <v>18.413799999999998</v>
      </c>
      <c r="E403" s="551">
        <v>4.8285999999999998</v>
      </c>
      <c r="F403" s="551">
        <v>0</v>
      </c>
      <c r="G403" s="551">
        <v>18.413799999999998</v>
      </c>
      <c r="H403" s="551">
        <v>0</v>
      </c>
      <c r="I403" s="551">
        <v>0</v>
      </c>
      <c r="J403" s="551">
        <v>41.656199999999998</v>
      </c>
      <c r="K403" s="551">
        <v>23.2424</v>
      </c>
    </row>
    <row r="404" spans="1:11">
      <c r="A404" s="549" t="s">
        <v>1760</v>
      </c>
      <c r="B404" s="550" t="s">
        <v>1761</v>
      </c>
      <c r="C404" s="551">
        <v>205615</v>
      </c>
      <c r="D404" s="551">
        <v>11.6515</v>
      </c>
      <c r="E404" s="551">
        <v>4.6516999999999999</v>
      </c>
      <c r="F404" s="551">
        <v>0</v>
      </c>
      <c r="G404" s="551">
        <v>10.966100000000001</v>
      </c>
      <c r="H404" s="551">
        <v>0</v>
      </c>
      <c r="I404" s="551">
        <v>22.780100000000001</v>
      </c>
      <c r="J404" s="551">
        <v>50.049399999999999</v>
      </c>
      <c r="K404" s="551">
        <v>39.083300000000001</v>
      </c>
    </row>
    <row r="405" spans="1:11">
      <c r="A405" s="547" t="s">
        <v>1762</v>
      </c>
      <c r="B405" s="548" t="s">
        <v>1763</v>
      </c>
      <c r="C405" s="679"/>
      <c r="D405" s="679"/>
      <c r="E405" s="679"/>
      <c r="F405" s="679"/>
      <c r="G405" s="679"/>
      <c r="H405" s="679"/>
      <c r="I405" s="679"/>
      <c r="J405" s="540">
        <v>235.57830000000001</v>
      </c>
      <c r="K405" s="540">
        <v>66.804199999999994</v>
      </c>
    </row>
    <row r="406" spans="1:11" ht="25.5">
      <c r="A406" s="549" t="s">
        <v>1764</v>
      </c>
      <c r="B406" s="550" t="s">
        <v>1765</v>
      </c>
      <c r="C406" s="551">
        <v>446678.53590000002</v>
      </c>
      <c r="D406" s="551">
        <v>19.1434</v>
      </c>
      <c r="E406" s="551">
        <v>7.8742999999999999</v>
      </c>
      <c r="F406" s="551">
        <v>3.1905999999999999</v>
      </c>
      <c r="G406" s="551">
        <v>28.715</v>
      </c>
      <c r="H406" s="551">
        <v>135.0942</v>
      </c>
      <c r="I406" s="551">
        <v>30.821200000000001</v>
      </c>
      <c r="J406" s="551">
        <v>224.83869999999999</v>
      </c>
      <c r="K406" s="551">
        <v>61.029499999999999</v>
      </c>
    </row>
    <row r="407" spans="1:11" ht="25.5">
      <c r="A407" s="549" t="s">
        <v>1766</v>
      </c>
      <c r="B407" s="550" t="s">
        <v>1767</v>
      </c>
      <c r="C407" s="551">
        <v>77231</v>
      </c>
      <c r="D407" s="551">
        <v>4.4131999999999998</v>
      </c>
      <c r="E407" s="551">
        <v>1.3614999999999999</v>
      </c>
      <c r="F407" s="551">
        <v>0</v>
      </c>
      <c r="G407" s="551">
        <v>4.9649000000000001</v>
      </c>
      <c r="H407" s="551">
        <v>0</v>
      </c>
      <c r="I407" s="551">
        <v>0</v>
      </c>
      <c r="J407" s="551">
        <v>10.739599999999999</v>
      </c>
      <c r="K407" s="551">
        <v>5.7747000000000002</v>
      </c>
    </row>
    <row r="408" spans="1:11" ht="25.5">
      <c r="A408" s="547" t="s">
        <v>1768</v>
      </c>
      <c r="B408" s="548" t="s">
        <v>1769</v>
      </c>
      <c r="C408" s="679"/>
      <c r="D408" s="679"/>
      <c r="E408" s="679"/>
      <c r="F408" s="679"/>
      <c r="G408" s="679"/>
      <c r="H408" s="679"/>
      <c r="I408" s="679"/>
      <c r="J408" s="540">
        <v>394.31689999999998</v>
      </c>
      <c r="K408" s="540">
        <v>91.243799999999993</v>
      </c>
    </row>
    <row r="409" spans="1:11" ht="25.5">
      <c r="A409" s="549" t="s">
        <v>1770</v>
      </c>
      <c r="B409" s="550" t="s">
        <v>1771</v>
      </c>
      <c r="C409" s="551">
        <v>647263.42130000005</v>
      </c>
      <c r="D409" s="551">
        <v>27.739899999999999</v>
      </c>
      <c r="E409" s="551">
        <v>11.410299999999999</v>
      </c>
      <c r="F409" s="551">
        <v>4.6233000000000004</v>
      </c>
      <c r="G409" s="551">
        <v>41.6098</v>
      </c>
      <c r="H409" s="551">
        <v>247.1491</v>
      </c>
      <c r="I409" s="551">
        <v>30.821200000000001</v>
      </c>
      <c r="J409" s="551">
        <v>363.35359999999997</v>
      </c>
      <c r="K409" s="551">
        <v>74.594700000000003</v>
      </c>
    </row>
    <row r="410" spans="1:11" ht="25.5">
      <c r="A410" s="549" t="s">
        <v>1772</v>
      </c>
      <c r="B410" s="550" t="s">
        <v>1773</v>
      </c>
      <c r="C410" s="551">
        <v>222666</v>
      </c>
      <c r="D410" s="551">
        <v>12.723800000000001</v>
      </c>
      <c r="E410" s="551">
        <v>3.9253</v>
      </c>
      <c r="F410" s="551">
        <v>0</v>
      </c>
      <c r="G410" s="551">
        <v>14.3142</v>
      </c>
      <c r="H410" s="551">
        <v>0</v>
      </c>
      <c r="I410" s="551">
        <v>0</v>
      </c>
      <c r="J410" s="551">
        <v>30.9633</v>
      </c>
      <c r="K410" s="551">
        <v>16.649100000000001</v>
      </c>
    </row>
    <row r="411" spans="1:11" ht="25.5">
      <c r="A411" s="547" t="s">
        <v>1774</v>
      </c>
      <c r="B411" s="548" t="s">
        <v>1775</v>
      </c>
      <c r="C411" s="679"/>
      <c r="D411" s="679"/>
      <c r="E411" s="679"/>
      <c r="F411" s="679"/>
      <c r="G411" s="679"/>
      <c r="H411" s="679"/>
      <c r="I411" s="679"/>
      <c r="J411" s="540">
        <v>493.93079999999998</v>
      </c>
      <c r="K411" s="540">
        <v>128.0453</v>
      </c>
    </row>
    <row r="412" spans="1:11" ht="25.5">
      <c r="A412" s="549" t="s">
        <v>1776</v>
      </c>
      <c r="B412" s="550" t="s">
        <v>1777</v>
      </c>
      <c r="C412" s="551">
        <v>777802.02339999995</v>
      </c>
      <c r="D412" s="551">
        <v>33.334400000000002</v>
      </c>
      <c r="E412" s="551">
        <v>13.711499999999999</v>
      </c>
      <c r="F412" s="551">
        <v>5.5556999999999999</v>
      </c>
      <c r="G412" s="551">
        <v>50.001600000000003</v>
      </c>
      <c r="H412" s="551">
        <v>277.51909999999998</v>
      </c>
      <c r="I412" s="551">
        <v>30.821200000000001</v>
      </c>
      <c r="J412" s="551">
        <v>410.94349999999997</v>
      </c>
      <c r="K412" s="551">
        <v>83.422799999999995</v>
      </c>
    </row>
    <row r="413" spans="1:11" ht="25.5">
      <c r="A413" s="549" t="s">
        <v>1778</v>
      </c>
      <c r="B413" s="550" t="s">
        <v>1779</v>
      </c>
      <c r="C413" s="551">
        <v>596785</v>
      </c>
      <c r="D413" s="551">
        <v>34.101999999999997</v>
      </c>
      <c r="E413" s="551">
        <v>10.5205</v>
      </c>
      <c r="F413" s="551">
        <v>0</v>
      </c>
      <c r="G413" s="551">
        <v>38.364800000000002</v>
      </c>
      <c r="H413" s="551">
        <v>0</v>
      </c>
      <c r="I413" s="551">
        <v>0</v>
      </c>
      <c r="J413" s="551">
        <v>82.987300000000005</v>
      </c>
      <c r="K413" s="551">
        <v>44.622500000000002</v>
      </c>
    </row>
    <row r="414" spans="1:11">
      <c r="A414" s="547" t="s">
        <v>1780</v>
      </c>
      <c r="B414" s="548" t="s">
        <v>1781</v>
      </c>
      <c r="C414" s="679"/>
      <c r="D414" s="679"/>
      <c r="E414" s="679"/>
      <c r="F414" s="679"/>
      <c r="G414" s="679"/>
      <c r="H414" s="679"/>
      <c r="I414" s="679"/>
      <c r="J414" s="540">
        <v>320.90820000000002</v>
      </c>
      <c r="K414" s="540">
        <v>71.936199999999999</v>
      </c>
    </row>
    <row r="415" spans="1:11">
      <c r="A415" s="549" t="s">
        <v>1782</v>
      </c>
      <c r="B415" s="550" t="s">
        <v>1783</v>
      </c>
      <c r="C415" s="551">
        <v>607953.41009999998</v>
      </c>
      <c r="D415" s="551">
        <v>26.055099999999999</v>
      </c>
      <c r="E415" s="551">
        <v>10.7174</v>
      </c>
      <c r="F415" s="551">
        <v>4.3425000000000002</v>
      </c>
      <c r="G415" s="551">
        <v>39.082700000000003</v>
      </c>
      <c r="H415" s="551">
        <v>209.88929999999999</v>
      </c>
      <c r="I415" s="551">
        <v>30.821200000000001</v>
      </c>
      <c r="J415" s="551">
        <v>320.90820000000002</v>
      </c>
      <c r="K415" s="551">
        <v>71.936199999999999</v>
      </c>
    </row>
    <row r="416" spans="1:11">
      <c r="A416" s="547" t="s">
        <v>1784</v>
      </c>
      <c r="B416" s="548" t="s">
        <v>1785</v>
      </c>
      <c r="C416" s="679"/>
      <c r="D416" s="679"/>
      <c r="E416" s="679"/>
      <c r="F416" s="679"/>
      <c r="G416" s="679"/>
      <c r="H416" s="679"/>
      <c r="I416" s="679"/>
      <c r="J416" s="540">
        <v>5.4096000000000002</v>
      </c>
      <c r="K416" s="540">
        <v>3.7031999999999998</v>
      </c>
    </row>
    <row r="417" spans="1:11">
      <c r="A417" s="549" t="s">
        <v>1786</v>
      </c>
      <c r="B417" s="550" t="s">
        <v>1787</v>
      </c>
      <c r="C417" s="551">
        <v>34128.010199999997</v>
      </c>
      <c r="D417" s="551">
        <v>3.0714999999999999</v>
      </c>
      <c r="E417" s="551">
        <v>0.63170000000000004</v>
      </c>
      <c r="F417" s="551">
        <v>0</v>
      </c>
      <c r="G417" s="551">
        <v>1.7063999999999999</v>
      </c>
      <c r="H417" s="551">
        <v>0</v>
      </c>
      <c r="I417" s="551">
        <v>0</v>
      </c>
      <c r="J417" s="551">
        <v>5.4096000000000002</v>
      </c>
      <c r="K417" s="551">
        <v>3.7031999999999998</v>
      </c>
    </row>
    <row r="418" spans="1:11">
      <c r="A418" s="547" t="s">
        <v>1788</v>
      </c>
      <c r="B418" s="548" t="s">
        <v>1789</v>
      </c>
      <c r="C418" s="679"/>
      <c r="D418" s="679"/>
      <c r="E418" s="679"/>
      <c r="F418" s="679"/>
      <c r="G418" s="679"/>
      <c r="H418" s="679"/>
      <c r="I418" s="679"/>
      <c r="J418" s="540">
        <v>87.7333</v>
      </c>
      <c r="K418" s="540">
        <v>47.957000000000001</v>
      </c>
    </row>
    <row r="419" spans="1:11">
      <c r="A419" s="549" t="s">
        <v>1790</v>
      </c>
      <c r="B419" s="550" t="s">
        <v>1791</v>
      </c>
      <c r="C419" s="551">
        <v>441958.8933</v>
      </c>
      <c r="D419" s="551">
        <v>39.776299999999999</v>
      </c>
      <c r="E419" s="551">
        <v>8.1806999999999999</v>
      </c>
      <c r="F419" s="551">
        <v>0</v>
      </c>
      <c r="G419" s="551">
        <v>39.776299999999999</v>
      </c>
      <c r="H419" s="551">
        <v>0</v>
      </c>
      <c r="I419" s="551">
        <v>0</v>
      </c>
      <c r="J419" s="551">
        <v>87.7333</v>
      </c>
      <c r="K419" s="551">
        <v>47.957000000000001</v>
      </c>
    </row>
    <row r="420" spans="1:11">
      <c r="A420" s="547" t="s">
        <v>1792</v>
      </c>
      <c r="B420" s="548" t="s">
        <v>1793</v>
      </c>
      <c r="C420" s="679"/>
      <c r="D420" s="679"/>
      <c r="E420" s="679"/>
      <c r="F420" s="679"/>
      <c r="G420" s="679"/>
      <c r="H420" s="679"/>
      <c r="I420" s="679"/>
      <c r="J420" s="540">
        <v>305.90879999999999</v>
      </c>
      <c r="K420" s="540">
        <v>86.586699999999993</v>
      </c>
    </row>
    <row r="421" spans="1:11" ht="25.5">
      <c r="A421" s="549" t="s">
        <v>1794</v>
      </c>
      <c r="B421" s="550" t="s">
        <v>1795</v>
      </c>
      <c r="C421" s="551">
        <v>777684.40260000003</v>
      </c>
      <c r="D421" s="551">
        <v>33.329300000000003</v>
      </c>
      <c r="E421" s="551">
        <v>13.7095</v>
      </c>
      <c r="F421" s="551">
        <v>5.5548999999999999</v>
      </c>
      <c r="G421" s="551">
        <v>49.994</v>
      </c>
      <c r="H421" s="551">
        <v>162.04689999999999</v>
      </c>
      <c r="I421" s="551">
        <v>25.948399999999999</v>
      </c>
      <c r="J421" s="551">
        <v>290.58300000000003</v>
      </c>
      <c r="K421" s="551">
        <v>78.542100000000005</v>
      </c>
    </row>
    <row r="422" spans="1:11">
      <c r="A422" s="549" t="s">
        <v>1796</v>
      </c>
      <c r="B422" s="550" t="s">
        <v>1797</v>
      </c>
      <c r="C422" s="551">
        <v>85756.5</v>
      </c>
      <c r="D422" s="551">
        <v>6.4722</v>
      </c>
      <c r="E422" s="551">
        <v>1.5724</v>
      </c>
      <c r="F422" s="551">
        <v>0</v>
      </c>
      <c r="G422" s="551">
        <v>7.2812000000000001</v>
      </c>
      <c r="H422" s="551">
        <v>0</v>
      </c>
      <c r="I422" s="551">
        <v>0</v>
      </c>
      <c r="J422" s="551">
        <v>15.325799999999999</v>
      </c>
      <c r="K422" s="551">
        <v>8.0446000000000009</v>
      </c>
    </row>
    <row r="423" spans="1:11">
      <c r="A423" s="547" t="s">
        <v>1798</v>
      </c>
      <c r="B423" s="548" t="s">
        <v>1799</v>
      </c>
      <c r="C423" s="679"/>
      <c r="D423" s="679"/>
      <c r="E423" s="679"/>
      <c r="F423" s="679"/>
      <c r="G423" s="679"/>
      <c r="H423" s="679"/>
      <c r="I423" s="679"/>
      <c r="J423" s="540">
        <v>601.846</v>
      </c>
      <c r="K423" s="540">
        <v>127.91370000000001</v>
      </c>
    </row>
    <row r="424" spans="1:11" ht="25.5">
      <c r="A424" s="549" t="s">
        <v>1721</v>
      </c>
      <c r="B424" s="550" t="s">
        <v>1722</v>
      </c>
      <c r="C424" s="551">
        <v>1085801.6742</v>
      </c>
      <c r="D424" s="551">
        <v>46.534399999999998</v>
      </c>
      <c r="E424" s="551">
        <v>19.141100000000002</v>
      </c>
      <c r="F424" s="551">
        <v>7.7557</v>
      </c>
      <c r="G424" s="551">
        <v>69.801500000000004</v>
      </c>
      <c r="H424" s="551">
        <v>385.38510000000002</v>
      </c>
      <c r="I424" s="551">
        <v>30.821200000000001</v>
      </c>
      <c r="J424" s="551">
        <v>559.43899999999996</v>
      </c>
      <c r="K424" s="551">
        <v>104.25239999999999</v>
      </c>
    </row>
    <row r="425" spans="1:11">
      <c r="A425" s="549" t="s">
        <v>1800</v>
      </c>
      <c r="B425" s="550" t="s">
        <v>1801</v>
      </c>
      <c r="C425" s="551">
        <v>271813</v>
      </c>
      <c r="D425" s="551">
        <v>18.745699999999999</v>
      </c>
      <c r="E425" s="551">
        <v>4.9156000000000004</v>
      </c>
      <c r="F425" s="551">
        <v>0</v>
      </c>
      <c r="G425" s="551">
        <v>18.745699999999999</v>
      </c>
      <c r="H425" s="551">
        <v>0</v>
      </c>
      <c r="I425" s="551">
        <v>0</v>
      </c>
      <c r="J425" s="551">
        <v>42.406999999999996</v>
      </c>
      <c r="K425" s="551">
        <v>23.661300000000001</v>
      </c>
    </row>
    <row r="426" spans="1:11" ht="25.5">
      <c r="A426" s="547" t="s">
        <v>490</v>
      </c>
      <c r="B426" s="548" t="s">
        <v>1802</v>
      </c>
      <c r="C426" s="679"/>
      <c r="D426" s="679"/>
      <c r="E426" s="679"/>
      <c r="F426" s="679"/>
      <c r="G426" s="679"/>
      <c r="H426" s="679"/>
      <c r="I426" s="679"/>
      <c r="J426" s="540">
        <v>596.97580000000005</v>
      </c>
      <c r="K426" s="540">
        <v>186.6439</v>
      </c>
    </row>
    <row r="427" spans="1:11" ht="25.5">
      <c r="A427" s="549" t="s">
        <v>1727</v>
      </c>
      <c r="B427" s="550" t="s">
        <v>1728</v>
      </c>
      <c r="C427" s="551">
        <v>932174.09499999997</v>
      </c>
      <c r="D427" s="551">
        <v>39.950299999999999</v>
      </c>
      <c r="E427" s="551">
        <v>16.4329</v>
      </c>
      <c r="F427" s="551">
        <v>6.6584000000000003</v>
      </c>
      <c r="G427" s="551">
        <v>59.9255</v>
      </c>
      <c r="H427" s="551">
        <v>280.88130000000001</v>
      </c>
      <c r="I427" s="551">
        <v>30.821200000000001</v>
      </c>
      <c r="J427" s="551">
        <v>434.6696</v>
      </c>
      <c r="K427" s="551">
        <v>93.862799999999993</v>
      </c>
    </row>
    <row r="428" spans="1:11" ht="25.5">
      <c r="A428" s="549" t="s">
        <v>1803</v>
      </c>
      <c r="B428" s="550" t="s">
        <v>1804</v>
      </c>
      <c r="C428" s="551">
        <v>436268.22330000001</v>
      </c>
      <c r="D428" s="551">
        <v>29.084499999999998</v>
      </c>
      <c r="E428" s="551">
        <v>14.580399999999999</v>
      </c>
      <c r="F428" s="551">
        <v>0</v>
      </c>
      <c r="G428" s="551">
        <v>32.720100000000002</v>
      </c>
      <c r="H428" s="551">
        <v>0</v>
      </c>
      <c r="I428" s="551">
        <v>0</v>
      </c>
      <c r="J428" s="551">
        <v>76.385000000000005</v>
      </c>
      <c r="K428" s="551">
        <v>43.664900000000003</v>
      </c>
    </row>
    <row r="429" spans="1:11">
      <c r="A429" s="549" t="s">
        <v>1805</v>
      </c>
      <c r="B429" s="550" t="s">
        <v>1806</v>
      </c>
      <c r="C429" s="551">
        <v>490732.87449999998</v>
      </c>
      <c r="D429" s="551">
        <v>32.715499999999999</v>
      </c>
      <c r="E429" s="551">
        <v>16.400700000000001</v>
      </c>
      <c r="F429" s="551">
        <v>0</v>
      </c>
      <c r="G429" s="551">
        <v>36.805</v>
      </c>
      <c r="H429" s="551">
        <v>0</v>
      </c>
      <c r="I429" s="551">
        <v>0</v>
      </c>
      <c r="J429" s="551">
        <v>85.921199999999999</v>
      </c>
      <c r="K429" s="551">
        <v>49.116199999999999</v>
      </c>
    </row>
    <row r="430" spans="1:11" ht="25.5">
      <c r="A430" s="547" t="s">
        <v>1807</v>
      </c>
      <c r="B430" s="548" t="s">
        <v>1808</v>
      </c>
      <c r="C430" s="679"/>
      <c r="D430" s="679"/>
      <c r="E430" s="679"/>
      <c r="F430" s="679"/>
      <c r="G430" s="679"/>
      <c r="H430" s="679"/>
      <c r="I430" s="679"/>
      <c r="J430" s="540">
        <v>678.20719999999994</v>
      </c>
      <c r="K430" s="540">
        <v>232.17859999999999</v>
      </c>
    </row>
    <row r="431" spans="1:11" ht="25.5">
      <c r="A431" s="549" t="s">
        <v>1803</v>
      </c>
      <c r="B431" s="550" t="s">
        <v>1804</v>
      </c>
      <c r="C431" s="551">
        <v>436268.22330000001</v>
      </c>
      <c r="D431" s="551">
        <v>29.084499999999998</v>
      </c>
      <c r="E431" s="551">
        <v>14.580399999999999</v>
      </c>
      <c r="F431" s="551">
        <v>0</v>
      </c>
      <c r="G431" s="551">
        <v>32.720100000000002</v>
      </c>
      <c r="H431" s="551">
        <v>0</v>
      </c>
      <c r="I431" s="551">
        <v>0</v>
      </c>
      <c r="J431" s="551">
        <v>76.385000000000005</v>
      </c>
      <c r="K431" s="551">
        <v>43.664900000000003</v>
      </c>
    </row>
    <row r="432" spans="1:11" ht="25.5">
      <c r="A432" s="549" t="s">
        <v>1809</v>
      </c>
      <c r="B432" s="550" t="s">
        <v>1810</v>
      </c>
      <c r="C432" s="551">
        <v>1047945.0383</v>
      </c>
      <c r="D432" s="551">
        <v>44.911900000000003</v>
      </c>
      <c r="E432" s="551">
        <v>18.473800000000001</v>
      </c>
      <c r="F432" s="551">
        <v>7.4852999999999996</v>
      </c>
      <c r="G432" s="551">
        <v>67.367900000000006</v>
      </c>
      <c r="H432" s="551">
        <v>280.88130000000001</v>
      </c>
      <c r="I432" s="551">
        <v>30.821200000000001</v>
      </c>
      <c r="J432" s="551">
        <v>449.94139999999999</v>
      </c>
      <c r="K432" s="551">
        <v>101.6922</v>
      </c>
    </row>
    <row r="433" spans="1:11">
      <c r="A433" s="549" t="s">
        <v>1811</v>
      </c>
      <c r="B433" s="550" t="s">
        <v>1812</v>
      </c>
      <c r="C433" s="551">
        <v>376724.01579999999</v>
      </c>
      <c r="D433" s="551">
        <v>25.114899999999999</v>
      </c>
      <c r="E433" s="551">
        <v>12.590400000000001</v>
      </c>
      <c r="F433" s="551">
        <v>0</v>
      </c>
      <c r="G433" s="551">
        <v>28.254300000000001</v>
      </c>
      <c r="H433" s="551">
        <v>0</v>
      </c>
      <c r="I433" s="551">
        <v>0</v>
      </c>
      <c r="J433" s="551">
        <v>65.959599999999995</v>
      </c>
      <c r="K433" s="551">
        <v>37.705300000000001</v>
      </c>
    </row>
    <row r="434" spans="1:11">
      <c r="A434" s="549" t="s">
        <v>1805</v>
      </c>
      <c r="B434" s="550" t="s">
        <v>1806</v>
      </c>
      <c r="C434" s="551">
        <v>490732.87449999998</v>
      </c>
      <c r="D434" s="551">
        <v>32.715499999999999</v>
      </c>
      <c r="E434" s="551">
        <v>16.400700000000001</v>
      </c>
      <c r="F434" s="551">
        <v>0</v>
      </c>
      <c r="G434" s="551">
        <v>36.805</v>
      </c>
      <c r="H434" s="551">
        <v>0</v>
      </c>
      <c r="I434" s="551">
        <v>0</v>
      </c>
      <c r="J434" s="551">
        <v>85.921199999999999</v>
      </c>
      <c r="K434" s="551">
        <v>49.116199999999999</v>
      </c>
    </row>
    <row r="435" spans="1:11" ht="25.5">
      <c r="A435" s="547" t="s">
        <v>1813</v>
      </c>
      <c r="B435" s="548" t="s">
        <v>1814</v>
      </c>
      <c r="C435" s="679"/>
      <c r="D435" s="679"/>
      <c r="E435" s="679"/>
      <c r="F435" s="679"/>
      <c r="G435" s="679"/>
      <c r="H435" s="679"/>
      <c r="I435" s="679"/>
      <c r="J435" s="540">
        <v>1313.5909999999999</v>
      </c>
      <c r="K435" s="540">
        <v>530.2097</v>
      </c>
    </row>
    <row r="436" spans="1:11">
      <c r="A436" s="549" t="s">
        <v>1815</v>
      </c>
      <c r="B436" s="550" t="s">
        <v>1816</v>
      </c>
      <c r="C436" s="551">
        <v>5117369.3646999998</v>
      </c>
      <c r="D436" s="551">
        <v>219.3158</v>
      </c>
      <c r="E436" s="551">
        <v>90.2119</v>
      </c>
      <c r="F436" s="551">
        <v>36.552599999999998</v>
      </c>
      <c r="G436" s="551">
        <v>328.97370000000001</v>
      </c>
      <c r="H436" s="551">
        <v>339.52690000000001</v>
      </c>
      <c r="I436" s="551">
        <v>30.821200000000001</v>
      </c>
      <c r="J436" s="551">
        <v>1045.4021</v>
      </c>
      <c r="K436" s="551">
        <v>376.9015</v>
      </c>
    </row>
    <row r="437" spans="1:11" ht="25.5">
      <c r="A437" s="549" t="s">
        <v>1803</v>
      </c>
      <c r="B437" s="550" t="s">
        <v>1804</v>
      </c>
      <c r="C437" s="551">
        <v>436268.22330000001</v>
      </c>
      <c r="D437" s="551">
        <v>29.084499999999998</v>
      </c>
      <c r="E437" s="551">
        <v>14.580399999999999</v>
      </c>
      <c r="F437" s="551">
        <v>0</v>
      </c>
      <c r="G437" s="551">
        <v>32.720100000000002</v>
      </c>
      <c r="H437" s="551">
        <v>0</v>
      </c>
      <c r="I437" s="551">
        <v>0</v>
      </c>
      <c r="J437" s="551">
        <v>76.385000000000005</v>
      </c>
      <c r="K437" s="551">
        <v>43.664900000000003</v>
      </c>
    </row>
    <row r="438" spans="1:11">
      <c r="A438" s="549" t="s">
        <v>1817</v>
      </c>
      <c r="B438" s="550" t="s">
        <v>1818</v>
      </c>
      <c r="C438" s="551">
        <v>604741.73320000002</v>
      </c>
      <c r="D438" s="551">
        <v>40.316099999999999</v>
      </c>
      <c r="E438" s="551">
        <v>20.210999999999999</v>
      </c>
      <c r="F438" s="551">
        <v>0</v>
      </c>
      <c r="G438" s="551">
        <v>45.355600000000003</v>
      </c>
      <c r="H438" s="551">
        <v>0</v>
      </c>
      <c r="I438" s="551">
        <v>0</v>
      </c>
      <c r="J438" s="551">
        <v>105.8827</v>
      </c>
      <c r="K438" s="551">
        <v>60.527099999999997</v>
      </c>
    </row>
    <row r="439" spans="1:11">
      <c r="A439" s="549" t="s">
        <v>1805</v>
      </c>
      <c r="B439" s="550" t="s">
        <v>1806</v>
      </c>
      <c r="C439" s="551">
        <v>490732.87449999998</v>
      </c>
      <c r="D439" s="551">
        <v>32.715499999999999</v>
      </c>
      <c r="E439" s="551">
        <v>16.400700000000001</v>
      </c>
      <c r="F439" s="551">
        <v>0</v>
      </c>
      <c r="G439" s="551">
        <v>36.805</v>
      </c>
      <c r="H439" s="551">
        <v>0</v>
      </c>
      <c r="I439" s="551">
        <v>0</v>
      </c>
      <c r="J439" s="551">
        <v>85.921199999999999</v>
      </c>
      <c r="K439" s="551">
        <v>49.116199999999999</v>
      </c>
    </row>
    <row r="440" spans="1:11" ht="25.5">
      <c r="A440" s="547" t="s">
        <v>1819</v>
      </c>
      <c r="B440" s="548" t="s">
        <v>1820</v>
      </c>
      <c r="C440" s="679"/>
      <c r="D440" s="679"/>
      <c r="E440" s="679"/>
      <c r="F440" s="679"/>
      <c r="G440" s="679"/>
      <c r="H440" s="679"/>
      <c r="I440" s="679"/>
      <c r="J440" s="540">
        <v>352.71440000000001</v>
      </c>
      <c r="K440" s="540">
        <v>97.821799999999996</v>
      </c>
    </row>
    <row r="441" spans="1:11" ht="38.25">
      <c r="A441" s="549" t="s">
        <v>1821</v>
      </c>
      <c r="B441" s="550" t="s">
        <v>1822</v>
      </c>
      <c r="C441" s="551">
        <v>401200</v>
      </c>
      <c r="D441" s="551">
        <v>16.047999999999998</v>
      </c>
      <c r="E441" s="551">
        <v>6.8074000000000003</v>
      </c>
      <c r="F441" s="551">
        <v>0</v>
      </c>
      <c r="G441" s="551">
        <v>16.047999999999998</v>
      </c>
      <c r="H441" s="551">
        <v>0</v>
      </c>
      <c r="I441" s="551">
        <v>0</v>
      </c>
      <c r="J441" s="551">
        <v>38.903399999999998</v>
      </c>
      <c r="K441" s="551">
        <v>22.855399999999999</v>
      </c>
    </row>
    <row r="442" spans="1:11" ht="25.5">
      <c r="A442" s="549" t="s">
        <v>1746</v>
      </c>
      <c r="B442" s="550" t="s">
        <v>1747</v>
      </c>
      <c r="C442" s="551">
        <v>652759.76950000005</v>
      </c>
      <c r="D442" s="551">
        <v>27.9754</v>
      </c>
      <c r="E442" s="551">
        <v>11.507199999999999</v>
      </c>
      <c r="F442" s="551">
        <v>4.6626000000000003</v>
      </c>
      <c r="G442" s="551">
        <v>41.963099999999997</v>
      </c>
      <c r="H442" s="551">
        <v>196.88149999999999</v>
      </c>
      <c r="I442" s="551">
        <v>30.821200000000001</v>
      </c>
      <c r="J442" s="551">
        <v>313.81099999999998</v>
      </c>
      <c r="K442" s="551">
        <v>74.966399999999993</v>
      </c>
    </row>
    <row r="443" spans="1:11" ht="25.5">
      <c r="A443" s="547" t="s">
        <v>1823</v>
      </c>
      <c r="B443" s="548" t="s">
        <v>1824</v>
      </c>
      <c r="C443" s="679"/>
      <c r="D443" s="679"/>
      <c r="E443" s="679"/>
      <c r="F443" s="679"/>
      <c r="G443" s="679"/>
      <c r="H443" s="679"/>
      <c r="I443" s="679"/>
      <c r="J443" s="540">
        <v>332.86149999999998</v>
      </c>
      <c r="K443" s="540">
        <v>103.5501</v>
      </c>
    </row>
    <row r="444" spans="1:11" ht="25.5">
      <c r="A444" s="549" t="s">
        <v>1825</v>
      </c>
      <c r="B444" s="550" t="s">
        <v>1826</v>
      </c>
      <c r="C444" s="551">
        <v>777684.40260000003</v>
      </c>
      <c r="D444" s="551">
        <v>33.329300000000003</v>
      </c>
      <c r="E444" s="551">
        <v>13.7095</v>
      </c>
      <c r="F444" s="551">
        <v>5.5548999999999999</v>
      </c>
      <c r="G444" s="551">
        <v>49.994</v>
      </c>
      <c r="H444" s="551">
        <v>162.04689999999999</v>
      </c>
      <c r="I444" s="551">
        <v>31.8752</v>
      </c>
      <c r="J444" s="551">
        <v>296.50979999999998</v>
      </c>
      <c r="K444" s="551">
        <v>84.468900000000005</v>
      </c>
    </row>
    <row r="445" spans="1:11">
      <c r="A445" s="549" t="s">
        <v>1827</v>
      </c>
      <c r="B445" s="550" t="s">
        <v>1828</v>
      </c>
      <c r="C445" s="551">
        <v>203408.4</v>
      </c>
      <c r="D445" s="551">
        <v>15.351599999999999</v>
      </c>
      <c r="E445" s="551">
        <v>3.7296</v>
      </c>
      <c r="F445" s="551">
        <v>0</v>
      </c>
      <c r="G445" s="551">
        <v>17.270499999999998</v>
      </c>
      <c r="H445" s="551">
        <v>0</v>
      </c>
      <c r="I445" s="551">
        <v>0</v>
      </c>
      <c r="J445" s="551">
        <v>36.351700000000001</v>
      </c>
      <c r="K445" s="551">
        <v>19.081199999999999</v>
      </c>
    </row>
    <row r="446" spans="1:11" ht="25.5">
      <c r="A446" s="547" t="s">
        <v>1829</v>
      </c>
      <c r="B446" s="548" t="s">
        <v>1830</v>
      </c>
      <c r="C446" s="679"/>
      <c r="D446" s="679"/>
      <c r="E446" s="679"/>
      <c r="F446" s="679"/>
      <c r="G446" s="679"/>
      <c r="H446" s="679"/>
      <c r="I446" s="679"/>
      <c r="J446" s="540">
        <v>284.23899999999998</v>
      </c>
      <c r="K446" s="540">
        <v>103.32380000000001</v>
      </c>
    </row>
    <row r="447" spans="1:11" ht="25.5">
      <c r="A447" s="549" t="s">
        <v>1831</v>
      </c>
      <c r="B447" s="550" t="s">
        <v>1832</v>
      </c>
      <c r="C447" s="551">
        <v>360114.8651</v>
      </c>
      <c r="D447" s="551">
        <v>15.4335</v>
      </c>
      <c r="E447" s="551">
        <v>6.3483000000000001</v>
      </c>
      <c r="F447" s="551">
        <v>2.5722</v>
      </c>
      <c r="G447" s="551">
        <v>23.150200000000002</v>
      </c>
      <c r="H447" s="551">
        <v>125.669</v>
      </c>
      <c r="I447" s="551">
        <v>38.209899999999998</v>
      </c>
      <c r="J447" s="551">
        <v>211.38310000000001</v>
      </c>
      <c r="K447" s="551">
        <v>62.563899999999997</v>
      </c>
    </row>
    <row r="448" spans="1:11" ht="25.5">
      <c r="A448" s="549" t="s">
        <v>1833</v>
      </c>
      <c r="B448" s="550" t="s">
        <v>1834</v>
      </c>
      <c r="C448" s="551">
        <v>481440</v>
      </c>
      <c r="D448" s="551">
        <v>32.095999999999997</v>
      </c>
      <c r="E448" s="551">
        <v>8.6638999999999999</v>
      </c>
      <c r="F448" s="551">
        <v>0</v>
      </c>
      <c r="G448" s="551">
        <v>32.095999999999997</v>
      </c>
      <c r="H448" s="551">
        <v>0</v>
      </c>
      <c r="I448" s="551">
        <v>0</v>
      </c>
      <c r="J448" s="551">
        <v>72.855900000000005</v>
      </c>
      <c r="K448" s="551">
        <v>40.759900000000002</v>
      </c>
    </row>
    <row r="449" spans="1:11">
      <c r="A449" s="547" t="s">
        <v>1835</v>
      </c>
      <c r="B449" s="548" t="s">
        <v>1836</v>
      </c>
      <c r="C449" s="679"/>
      <c r="D449" s="679"/>
      <c r="E449" s="679"/>
      <c r="F449" s="679"/>
      <c r="G449" s="679"/>
      <c r="H449" s="679"/>
      <c r="I449" s="679"/>
      <c r="J449" s="540">
        <v>180.50129999999999</v>
      </c>
      <c r="K449" s="540">
        <v>66.910600000000002</v>
      </c>
    </row>
    <row r="450" spans="1:11" ht="25.5">
      <c r="A450" s="549" t="s">
        <v>1837</v>
      </c>
      <c r="B450" s="550" t="s">
        <v>1838</v>
      </c>
      <c r="C450" s="551">
        <v>505774.09759999998</v>
      </c>
      <c r="D450" s="551">
        <v>21.675999999999998</v>
      </c>
      <c r="E450" s="551">
        <v>8.9161000000000001</v>
      </c>
      <c r="F450" s="551">
        <v>3.6126999999999998</v>
      </c>
      <c r="G450" s="551">
        <v>32.514000000000003</v>
      </c>
      <c r="H450" s="551">
        <v>74.960499999999996</v>
      </c>
      <c r="I450" s="551">
        <v>25.948399999999999</v>
      </c>
      <c r="J450" s="551">
        <v>167.6277</v>
      </c>
      <c r="K450" s="551">
        <v>60.153199999999998</v>
      </c>
    </row>
    <row r="451" spans="1:11">
      <c r="A451" s="549" t="s">
        <v>1839</v>
      </c>
      <c r="B451" s="550" t="s">
        <v>1840</v>
      </c>
      <c r="C451" s="551">
        <v>72035.460000000006</v>
      </c>
      <c r="D451" s="551">
        <v>5.4366000000000003</v>
      </c>
      <c r="E451" s="551">
        <v>1.3208</v>
      </c>
      <c r="F451" s="551">
        <v>0</v>
      </c>
      <c r="G451" s="551">
        <v>6.1162000000000001</v>
      </c>
      <c r="H451" s="551">
        <v>0</v>
      </c>
      <c r="I451" s="551">
        <v>0</v>
      </c>
      <c r="J451" s="551">
        <v>12.8736</v>
      </c>
      <c r="K451" s="551">
        <v>6.7573999999999996</v>
      </c>
    </row>
    <row r="452" spans="1:11">
      <c r="A452" s="547" t="s">
        <v>1841</v>
      </c>
      <c r="B452" s="548" t="s">
        <v>1842</v>
      </c>
      <c r="C452" s="679"/>
      <c r="D452" s="679"/>
      <c r="E452" s="679"/>
      <c r="F452" s="679"/>
      <c r="G452" s="679"/>
      <c r="H452" s="679"/>
      <c r="I452" s="679"/>
      <c r="J452" s="540">
        <v>178.13659999999999</v>
      </c>
      <c r="K452" s="540">
        <v>65.816500000000005</v>
      </c>
    </row>
    <row r="453" spans="1:11" ht="25.5">
      <c r="A453" s="549" t="s">
        <v>1843</v>
      </c>
      <c r="B453" s="550" t="s">
        <v>1844</v>
      </c>
      <c r="C453" s="551">
        <v>539293.20239999995</v>
      </c>
      <c r="D453" s="551">
        <v>23.1126</v>
      </c>
      <c r="E453" s="551">
        <v>9.5069999999999997</v>
      </c>
      <c r="F453" s="551">
        <v>3.8521000000000001</v>
      </c>
      <c r="G453" s="551">
        <v>34.668799999999997</v>
      </c>
      <c r="H453" s="551">
        <v>74.960499999999996</v>
      </c>
      <c r="I453" s="551">
        <v>25.948399999999999</v>
      </c>
      <c r="J453" s="551">
        <v>172.04939999999999</v>
      </c>
      <c r="K453" s="551">
        <v>62.420099999999998</v>
      </c>
    </row>
    <row r="454" spans="1:11">
      <c r="A454" s="549" t="s">
        <v>1845</v>
      </c>
      <c r="B454" s="550" t="s">
        <v>1846</v>
      </c>
      <c r="C454" s="551">
        <v>39016.699999999997</v>
      </c>
      <c r="D454" s="551">
        <v>2.6907999999999999</v>
      </c>
      <c r="E454" s="551">
        <v>0.7056</v>
      </c>
      <c r="F454" s="551">
        <v>0</v>
      </c>
      <c r="G454" s="551">
        <v>2.6907999999999999</v>
      </c>
      <c r="H454" s="551">
        <v>0</v>
      </c>
      <c r="I454" s="551">
        <v>0</v>
      </c>
      <c r="J454" s="551">
        <v>6.0872000000000002</v>
      </c>
      <c r="K454" s="551">
        <v>3.3963999999999999</v>
      </c>
    </row>
    <row r="455" spans="1:11">
      <c r="A455" s="547" t="s">
        <v>1847</v>
      </c>
      <c r="B455" s="548" t="s">
        <v>1848</v>
      </c>
      <c r="C455" s="679"/>
      <c r="D455" s="679"/>
      <c r="E455" s="679"/>
      <c r="F455" s="679"/>
      <c r="G455" s="679"/>
      <c r="H455" s="679"/>
      <c r="I455" s="679"/>
      <c r="J455" s="540">
        <v>260.60399999999998</v>
      </c>
      <c r="K455" s="540">
        <v>70.545500000000004</v>
      </c>
    </row>
    <row r="456" spans="1:11" ht="25.5">
      <c r="A456" s="549" t="s">
        <v>1849</v>
      </c>
      <c r="B456" s="550" t="s">
        <v>1850</v>
      </c>
      <c r="C456" s="551">
        <v>483632.77059999999</v>
      </c>
      <c r="D456" s="551">
        <v>20.7271</v>
      </c>
      <c r="E456" s="551">
        <v>8.5258000000000003</v>
      </c>
      <c r="F456" s="551">
        <v>3.4544999999999999</v>
      </c>
      <c r="G456" s="551">
        <v>31.090699999999998</v>
      </c>
      <c r="H456" s="551">
        <v>142.42490000000001</v>
      </c>
      <c r="I456" s="551">
        <v>25.948399999999999</v>
      </c>
      <c r="J456" s="551">
        <v>232.17140000000001</v>
      </c>
      <c r="K456" s="551">
        <v>58.655799999999999</v>
      </c>
    </row>
    <row r="457" spans="1:11">
      <c r="A457" s="549" t="s">
        <v>1851</v>
      </c>
      <c r="B457" s="550" t="s">
        <v>1852</v>
      </c>
      <c r="C457" s="551">
        <v>220660</v>
      </c>
      <c r="D457" s="551">
        <v>8.8263999999999996</v>
      </c>
      <c r="E457" s="551">
        <v>3.0632999999999999</v>
      </c>
      <c r="F457" s="551">
        <v>0</v>
      </c>
      <c r="G457" s="551">
        <v>8.8263999999999996</v>
      </c>
      <c r="H457" s="551">
        <v>7.7164999999999999</v>
      </c>
      <c r="I457" s="551">
        <v>0</v>
      </c>
      <c r="J457" s="551">
        <v>28.432600000000001</v>
      </c>
      <c r="K457" s="551">
        <v>11.889699999999999</v>
      </c>
    </row>
    <row r="458" spans="1:11">
      <c r="A458" s="547" t="s">
        <v>1853</v>
      </c>
      <c r="B458" s="548" t="s">
        <v>1854</v>
      </c>
      <c r="C458" s="679"/>
      <c r="D458" s="679"/>
      <c r="E458" s="679"/>
      <c r="F458" s="679"/>
      <c r="G458" s="679"/>
      <c r="H458" s="679"/>
      <c r="I458" s="679"/>
      <c r="J458" s="540">
        <v>177.8091</v>
      </c>
      <c r="K458" s="540">
        <v>65.7012</v>
      </c>
    </row>
    <row r="459" spans="1:11" ht="25.5">
      <c r="A459" s="549" t="s">
        <v>1837</v>
      </c>
      <c r="B459" s="550" t="s">
        <v>1838</v>
      </c>
      <c r="C459" s="551">
        <v>505774.09759999998</v>
      </c>
      <c r="D459" s="551">
        <v>21.675999999999998</v>
      </c>
      <c r="E459" s="551">
        <v>8.9161000000000001</v>
      </c>
      <c r="F459" s="551">
        <v>3.6126999999999998</v>
      </c>
      <c r="G459" s="551">
        <v>32.514000000000003</v>
      </c>
      <c r="H459" s="551">
        <v>74.960499999999996</v>
      </c>
      <c r="I459" s="551">
        <v>25.948399999999999</v>
      </c>
      <c r="J459" s="551">
        <v>167.6277</v>
      </c>
      <c r="K459" s="551">
        <v>60.153199999999998</v>
      </c>
    </row>
    <row r="460" spans="1:11">
      <c r="A460" s="549" t="s">
        <v>1855</v>
      </c>
      <c r="B460" s="550" t="s">
        <v>1856</v>
      </c>
      <c r="C460" s="551">
        <v>82371.805300000007</v>
      </c>
      <c r="D460" s="551">
        <v>4.1185999999999998</v>
      </c>
      <c r="E460" s="551">
        <v>1.4294</v>
      </c>
      <c r="F460" s="551">
        <v>0</v>
      </c>
      <c r="G460" s="551">
        <v>4.6334</v>
      </c>
      <c r="H460" s="551">
        <v>0</v>
      </c>
      <c r="I460" s="551">
        <v>0</v>
      </c>
      <c r="J460" s="551">
        <v>10.1814</v>
      </c>
      <c r="K460" s="551">
        <v>5.548</v>
      </c>
    </row>
    <row r="461" spans="1:11">
      <c r="A461" s="547" t="s">
        <v>892</v>
      </c>
      <c r="B461" s="548" t="s">
        <v>1857</v>
      </c>
      <c r="C461" s="679"/>
      <c r="D461" s="679"/>
      <c r="E461" s="679"/>
      <c r="F461" s="679"/>
      <c r="G461" s="679"/>
      <c r="H461" s="679"/>
      <c r="I461" s="679"/>
      <c r="J461" s="540">
        <v>325.68180000000001</v>
      </c>
      <c r="K461" s="540">
        <v>79.4358</v>
      </c>
    </row>
    <row r="462" spans="1:11" ht="25.5">
      <c r="A462" s="549" t="s">
        <v>1858</v>
      </c>
      <c r="B462" s="550" t="s">
        <v>1859</v>
      </c>
      <c r="C462" s="551">
        <v>652759.76950000005</v>
      </c>
      <c r="D462" s="551">
        <v>27.9754</v>
      </c>
      <c r="E462" s="551">
        <v>11.507199999999999</v>
      </c>
      <c r="F462" s="551">
        <v>4.6626000000000003</v>
      </c>
      <c r="G462" s="551">
        <v>41.963099999999997</v>
      </c>
      <c r="H462" s="551">
        <v>196.88149999999999</v>
      </c>
      <c r="I462" s="551">
        <v>25.948399999999999</v>
      </c>
      <c r="J462" s="551">
        <v>308.93819999999999</v>
      </c>
      <c r="K462" s="551">
        <v>70.093599999999995</v>
      </c>
    </row>
    <row r="463" spans="1:11">
      <c r="A463" s="549" t="s">
        <v>1860</v>
      </c>
      <c r="B463" s="550" t="s">
        <v>1861</v>
      </c>
      <c r="C463" s="551">
        <v>107321</v>
      </c>
      <c r="D463" s="551">
        <v>7.4013999999999998</v>
      </c>
      <c r="E463" s="551">
        <v>1.9408000000000001</v>
      </c>
      <c r="F463" s="551">
        <v>0</v>
      </c>
      <c r="G463" s="551">
        <v>7.4013999999999998</v>
      </c>
      <c r="H463" s="551">
        <v>0</v>
      </c>
      <c r="I463" s="551">
        <v>0</v>
      </c>
      <c r="J463" s="551">
        <v>16.743600000000001</v>
      </c>
      <c r="K463" s="551">
        <v>9.3422000000000001</v>
      </c>
    </row>
    <row r="464" spans="1:11">
      <c r="A464" s="547" t="s">
        <v>1862</v>
      </c>
      <c r="B464" s="548" t="s">
        <v>1863</v>
      </c>
      <c r="C464" s="679"/>
      <c r="D464" s="679"/>
      <c r="E464" s="679"/>
      <c r="F464" s="679"/>
      <c r="G464" s="679"/>
      <c r="H464" s="679"/>
      <c r="I464" s="679"/>
      <c r="J464" s="540">
        <v>307.14150000000001</v>
      </c>
      <c r="K464" s="540">
        <v>87.233699999999999</v>
      </c>
    </row>
    <row r="465" spans="1:11" ht="25.5">
      <c r="A465" s="549" t="s">
        <v>1794</v>
      </c>
      <c r="B465" s="550" t="s">
        <v>1795</v>
      </c>
      <c r="C465" s="551">
        <v>777684.40260000003</v>
      </c>
      <c r="D465" s="551">
        <v>33.329300000000003</v>
      </c>
      <c r="E465" s="551">
        <v>13.7095</v>
      </c>
      <c r="F465" s="551">
        <v>5.5548999999999999</v>
      </c>
      <c r="G465" s="551">
        <v>49.994</v>
      </c>
      <c r="H465" s="551">
        <v>162.04689999999999</v>
      </c>
      <c r="I465" s="551">
        <v>25.948399999999999</v>
      </c>
      <c r="J465" s="551">
        <v>290.58300000000003</v>
      </c>
      <c r="K465" s="551">
        <v>78.542100000000005</v>
      </c>
    </row>
    <row r="466" spans="1:11">
      <c r="A466" s="549" t="s">
        <v>1864</v>
      </c>
      <c r="B466" s="550" t="s">
        <v>1865</v>
      </c>
      <c r="C466" s="551">
        <v>92654.122799999997</v>
      </c>
      <c r="D466" s="551">
        <v>6.9927999999999999</v>
      </c>
      <c r="E466" s="551">
        <v>1.6988000000000001</v>
      </c>
      <c r="F466" s="551">
        <v>0</v>
      </c>
      <c r="G466" s="551">
        <v>7.8669000000000002</v>
      </c>
      <c r="H466" s="551">
        <v>0</v>
      </c>
      <c r="I466" s="551">
        <v>0</v>
      </c>
      <c r="J466" s="551">
        <v>16.558499999999999</v>
      </c>
      <c r="K466" s="551">
        <v>8.6915999999999993</v>
      </c>
    </row>
    <row r="467" spans="1:11">
      <c r="A467" s="547" t="s">
        <v>845</v>
      </c>
      <c r="B467" s="548" t="s">
        <v>846</v>
      </c>
      <c r="C467" s="679"/>
      <c r="D467" s="679"/>
      <c r="E467" s="679"/>
      <c r="F467" s="679"/>
      <c r="G467" s="679"/>
      <c r="H467" s="679"/>
      <c r="I467" s="679"/>
      <c r="J467" s="540">
        <v>288.7276</v>
      </c>
      <c r="K467" s="540">
        <v>77.778400000000005</v>
      </c>
    </row>
    <row r="468" spans="1:11" ht="25.5">
      <c r="A468" s="549" t="s">
        <v>1866</v>
      </c>
      <c r="B468" s="550" t="s">
        <v>1867</v>
      </c>
      <c r="C468" s="551">
        <v>647439.61239999998</v>
      </c>
      <c r="D468" s="551">
        <v>27.747399999999999</v>
      </c>
      <c r="E468" s="551">
        <v>11.413399999999999</v>
      </c>
      <c r="F468" s="551">
        <v>4.6246</v>
      </c>
      <c r="G468" s="551">
        <v>41.621099999999998</v>
      </c>
      <c r="H468" s="551">
        <v>162.04689999999999</v>
      </c>
      <c r="I468" s="551">
        <v>25.948399999999999</v>
      </c>
      <c r="J468" s="551">
        <v>273.40179999999998</v>
      </c>
      <c r="K468" s="551">
        <v>69.733800000000002</v>
      </c>
    </row>
    <row r="469" spans="1:11">
      <c r="A469" s="549" t="s">
        <v>1868</v>
      </c>
      <c r="B469" s="550" t="s">
        <v>1869</v>
      </c>
      <c r="C469" s="551">
        <v>85756.5</v>
      </c>
      <c r="D469" s="551">
        <v>6.4722</v>
      </c>
      <c r="E469" s="551">
        <v>1.5724</v>
      </c>
      <c r="F469" s="551">
        <v>0</v>
      </c>
      <c r="G469" s="551">
        <v>7.2812000000000001</v>
      </c>
      <c r="H469" s="551">
        <v>0</v>
      </c>
      <c r="I469" s="551">
        <v>0</v>
      </c>
      <c r="J469" s="551">
        <v>15.325799999999999</v>
      </c>
      <c r="K469" s="551">
        <v>8.0446000000000009</v>
      </c>
    </row>
    <row r="470" spans="1:11">
      <c r="A470" s="547" t="s">
        <v>847</v>
      </c>
      <c r="B470" s="548" t="s">
        <v>848</v>
      </c>
      <c r="C470" s="679"/>
      <c r="D470" s="679"/>
      <c r="E470" s="679"/>
      <c r="F470" s="679"/>
      <c r="G470" s="679"/>
      <c r="H470" s="679"/>
      <c r="I470" s="679"/>
      <c r="J470" s="540">
        <v>264.95139999999998</v>
      </c>
      <c r="K470" s="540">
        <v>74.459100000000007</v>
      </c>
    </row>
    <row r="471" spans="1:11" ht="25.5">
      <c r="A471" s="549" t="s">
        <v>1870</v>
      </c>
      <c r="B471" s="550" t="s">
        <v>1871</v>
      </c>
      <c r="C471" s="551">
        <v>652759.76950000005</v>
      </c>
      <c r="D471" s="551">
        <v>27.9754</v>
      </c>
      <c r="E471" s="551">
        <v>11.507199999999999</v>
      </c>
      <c r="F471" s="551">
        <v>4.6626000000000003</v>
      </c>
      <c r="G471" s="551">
        <v>41.963099999999997</v>
      </c>
      <c r="H471" s="551">
        <v>145.07060000000001</v>
      </c>
      <c r="I471" s="551">
        <v>25.948399999999999</v>
      </c>
      <c r="J471" s="551">
        <v>257.12729999999999</v>
      </c>
      <c r="K471" s="551">
        <v>70.093599999999995</v>
      </c>
    </row>
    <row r="472" spans="1:11">
      <c r="A472" s="549" t="s">
        <v>1872</v>
      </c>
      <c r="B472" s="550" t="s">
        <v>1873</v>
      </c>
      <c r="C472" s="551">
        <v>50150</v>
      </c>
      <c r="D472" s="551">
        <v>3.4586000000000001</v>
      </c>
      <c r="E472" s="551">
        <v>0.90690000000000004</v>
      </c>
      <c r="F472" s="551">
        <v>0</v>
      </c>
      <c r="G472" s="551">
        <v>3.4586000000000001</v>
      </c>
      <c r="H472" s="551">
        <v>0</v>
      </c>
      <c r="I472" s="551">
        <v>0</v>
      </c>
      <c r="J472" s="551">
        <v>7.8240999999999996</v>
      </c>
      <c r="K472" s="551">
        <v>4.3654999999999999</v>
      </c>
    </row>
    <row r="473" spans="1:11">
      <c r="A473" s="547" t="s">
        <v>849</v>
      </c>
      <c r="B473" s="548" t="s">
        <v>1874</v>
      </c>
      <c r="C473" s="679"/>
      <c r="D473" s="679"/>
      <c r="E473" s="679"/>
      <c r="F473" s="679"/>
      <c r="G473" s="679"/>
      <c r="H473" s="679"/>
      <c r="I473" s="679"/>
      <c r="J473" s="540">
        <v>339.49130000000002</v>
      </c>
      <c r="K473" s="540">
        <v>96.055800000000005</v>
      </c>
    </row>
    <row r="474" spans="1:11" ht="25.5">
      <c r="A474" s="549" t="s">
        <v>1875</v>
      </c>
      <c r="B474" s="550" t="s">
        <v>1876</v>
      </c>
      <c r="C474" s="551">
        <v>741998.99289999995</v>
      </c>
      <c r="D474" s="551">
        <v>31.8</v>
      </c>
      <c r="E474" s="551">
        <v>13.080399999999999</v>
      </c>
      <c r="F474" s="551">
        <v>5.3</v>
      </c>
      <c r="G474" s="551">
        <v>47.6999</v>
      </c>
      <c r="H474" s="551">
        <v>182.10990000000001</v>
      </c>
      <c r="I474" s="551">
        <v>30.821200000000001</v>
      </c>
      <c r="J474" s="551">
        <v>310.81139999999999</v>
      </c>
      <c r="K474" s="551">
        <v>81.001599999999996</v>
      </c>
    </row>
    <row r="475" spans="1:11" ht="25.5">
      <c r="A475" s="549" t="s">
        <v>1877</v>
      </c>
      <c r="B475" s="550" t="s">
        <v>1878</v>
      </c>
      <c r="C475" s="551">
        <v>160480</v>
      </c>
      <c r="D475" s="551">
        <v>12.111700000000001</v>
      </c>
      <c r="E475" s="551">
        <v>2.9424999999999999</v>
      </c>
      <c r="F475" s="551">
        <v>0</v>
      </c>
      <c r="G475" s="551">
        <v>13.6257</v>
      </c>
      <c r="H475" s="551">
        <v>0</v>
      </c>
      <c r="I475" s="551">
        <v>0</v>
      </c>
      <c r="J475" s="551">
        <v>28.6799</v>
      </c>
      <c r="K475" s="551">
        <v>15.0542</v>
      </c>
    </row>
    <row r="476" spans="1:11">
      <c r="A476" s="547" t="s">
        <v>1879</v>
      </c>
      <c r="B476" s="548" t="s">
        <v>1880</v>
      </c>
      <c r="C476" s="679"/>
      <c r="D476" s="679"/>
      <c r="E476" s="679"/>
      <c r="F476" s="679"/>
      <c r="G476" s="679"/>
      <c r="H476" s="679"/>
      <c r="I476" s="679"/>
      <c r="J476" s="540">
        <v>294.11239999999998</v>
      </c>
      <c r="K476" s="540">
        <v>80.498000000000005</v>
      </c>
    </row>
    <row r="477" spans="1:11" ht="25.5">
      <c r="A477" s="549" t="s">
        <v>1881</v>
      </c>
      <c r="B477" s="550" t="s">
        <v>1882</v>
      </c>
      <c r="C477" s="551">
        <v>713670.62990000006</v>
      </c>
      <c r="D477" s="551">
        <v>30.585899999999999</v>
      </c>
      <c r="E477" s="551">
        <v>12.581</v>
      </c>
      <c r="F477" s="551">
        <v>5.0975999999999999</v>
      </c>
      <c r="G477" s="551">
        <v>45.878799999999998</v>
      </c>
      <c r="H477" s="551">
        <v>162.04689999999999</v>
      </c>
      <c r="I477" s="551">
        <v>25.948399999999999</v>
      </c>
      <c r="J477" s="551">
        <v>282.1386</v>
      </c>
      <c r="K477" s="551">
        <v>74.212900000000005</v>
      </c>
    </row>
    <row r="478" spans="1:11">
      <c r="A478" s="549" t="s">
        <v>1883</v>
      </c>
      <c r="B478" s="550" t="s">
        <v>1884</v>
      </c>
      <c r="C478" s="551">
        <v>67000.399999999994</v>
      </c>
      <c r="D478" s="551">
        <v>5.0566000000000004</v>
      </c>
      <c r="E478" s="551">
        <v>1.2284999999999999</v>
      </c>
      <c r="F478" s="551">
        <v>0</v>
      </c>
      <c r="G478" s="551">
        <v>5.6886999999999999</v>
      </c>
      <c r="H478" s="551">
        <v>0</v>
      </c>
      <c r="I478" s="551">
        <v>0</v>
      </c>
      <c r="J478" s="551">
        <v>11.973800000000001</v>
      </c>
      <c r="K478" s="551">
        <v>6.2850999999999999</v>
      </c>
    </row>
    <row r="479" spans="1:11">
      <c r="A479" s="547" t="s">
        <v>421</v>
      </c>
      <c r="B479" s="548" t="s">
        <v>422</v>
      </c>
      <c r="C479" s="679"/>
      <c r="D479" s="679"/>
      <c r="E479" s="679"/>
      <c r="F479" s="679"/>
      <c r="G479" s="679"/>
      <c r="H479" s="679"/>
      <c r="I479" s="679"/>
      <c r="J479" s="540">
        <v>246.25489999999999</v>
      </c>
      <c r="K479" s="540">
        <v>66.513800000000003</v>
      </c>
    </row>
    <row r="480" spans="1:11" ht="25.5">
      <c r="A480" s="549" t="s">
        <v>1849</v>
      </c>
      <c r="B480" s="550" t="s">
        <v>1850</v>
      </c>
      <c r="C480" s="551">
        <v>483632.77059999999</v>
      </c>
      <c r="D480" s="551">
        <v>20.7271</v>
      </c>
      <c r="E480" s="551">
        <v>8.5258000000000003</v>
      </c>
      <c r="F480" s="551">
        <v>3.4544999999999999</v>
      </c>
      <c r="G480" s="551">
        <v>31.090699999999998</v>
      </c>
      <c r="H480" s="551">
        <v>142.42490000000001</v>
      </c>
      <c r="I480" s="551">
        <v>25.948399999999999</v>
      </c>
      <c r="J480" s="551">
        <v>232.17140000000001</v>
      </c>
      <c r="K480" s="551">
        <v>58.655799999999999</v>
      </c>
    </row>
    <row r="481" spans="1:11">
      <c r="A481" s="549" t="s">
        <v>1885</v>
      </c>
      <c r="B481" s="550" t="s">
        <v>1886</v>
      </c>
      <c r="C481" s="551">
        <v>90270</v>
      </c>
      <c r="D481" s="551">
        <v>6.2255000000000003</v>
      </c>
      <c r="E481" s="551">
        <v>1.6325000000000001</v>
      </c>
      <c r="F481" s="551">
        <v>0</v>
      </c>
      <c r="G481" s="551">
        <v>6.2255000000000003</v>
      </c>
      <c r="H481" s="551">
        <v>0</v>
      </c>
      <c r="I481" s="551">
        <v>0</v>
      </c>
      <c r="J481" s="551">
        <v>14.083500000000001</v>
      </c>
      <c r="K481" s="551">
        <v>7.8579999999999997</v>
      </c>
    </row>
    <row r="482" spans="1:11">
      <c r="A482" s="547" t="s">
        <v>819</v>
      </c>
      <c r="B482" s="548" t="s">
        <v>1887</v>
      </c>
      <c r="C482" s="679"/>
      <c r="D482" s="679"/>
      <c r="E482" s="679"/>
      <c r="F482" s="679"/>
      <c r="G482" s="679"/>
      <c r="H482" s="679"/>
      <c r="I482" s="679"/>
      <c r="J482" s="540">
        <v>393.7226</v>
      </c>
      <c r="K482" s="540">
        <v>152.93520000000001</v>
      </c>
    </row>
    <row r="483" spans="1:11" ht="25.5">
      <c r="A483" s="549" t="s">
        <v>1888</v>
      </c>
      <c r="B483" s="550" t="s">
        <v>1889</v>
      </c>
      <c r="C483" s="551">
        <v>426346.90749999997</v>
      </c>
      <c r="D483" s="551">
        <v>18.271999999999998</v>
      </c>
      <c r="E483" s="551">
        <v>7.5159000000000002</v>
      </c>
      <c r="F483" s="551">
        <v>3.0453000000000001</v>
      </c>
      <c r="G483" s="551">
        <v>27.408000000000001</v>
      </c>
      <c r="H483" s="551">
        <v>135.0942</v>
      </c>
      <c r="I483" s="551">
        <v>25.948399999999999</v>
      </c>
      <c r="J483" s="551">
        <v>217.28380000000001</v>
      </c>
      <c r="K483" s="551">
        <v>54.781599999999997</v>
      </c>
    </row>
    <row r="484" spans="1:11" ht="25.5">
      <c r="A484" s="549" t="s">
        <v>1890</v>
      </c>
      <c r="B484" s="550" t="s">
        <v>1891</v>
      </c>
      <c r="C484" s="551">
        <v>731939.25</v>
      </c>
      <c r="D484" s="551">
        <v>55.302100000000003</v>
      </c>
      <c r="E484" s="551">
        <v>20.071400000000001</v>
      </c>
      <c r="F484" s="551">
        <v>0</v>
      </c>
      <c r="G484" s="551">
        <v>52.048999999999999</v>
      </c>
      <c r="H484" s="551">
        <v>26.2362</v>
      </c>
      <c r="I484" s="551">
        <v>22.780100000000001</v>
      </c>
      <c r="J484" s="551">
        <v>176.43879999999999</v>
      </c>
      <c r="K484" s="551">
        <v>98.153599999999997</v>
      </c>
    </row>
    <row r="485" spans="1:11" ht="25.5">
      <c r="A485" s="547" t="s">
        <v>1892</v>
      </c>
      <c r="B485" s="548" t="s">
        <v>1893</v>
      </c>
      <c r="C485" s="679"/>
      <c r="D485" s="679"/>
      <c r="E485" s="679"/>
      <c r="F485" s="679"/>
      <c r="G485" s="679"/>
      <c r="H485" s="679"/>
      <c r="I485" s="679"/>
      <c r="J485" s="540">
        <v>561.23450000000003</v>
      </c>
      <c r="K485" s="540">
        <v>241.5378</v>
      </c>
    </row>
    <row r="486" spans="1:11">
      <c r="A486" s="549" t="s">
        <v>1894</v>
      </c>
      <c r="B486" s="550" t="s">
        <v>1895</v>
      </c>
      <c r="C486" s="551">
        <v>146806.02119999999</v>
      </c>
      <c r="D486" s="551">
        <v>9.7871000000000006</v>
      </c>
      <c r="E486" s="551">
        <v>2.6419000000000001</v>
      </c>
      <c r="F486" s="551">
        <v>0</v>
      </c>
      <c r="G486" s="551">
        <v>9.7871000000000006</v>
      </c>
      <c r="H486" s="551">
        <v>28.203900000000001</v>
      </c>
      <c r="I486" s="551">
        <v>0</v>
      </c>
      <c r="J486" s="551">
        <v>50.42</v>
      </c>
      <c r="K486" s="551">
        <v>12.429</v>
      </c>
    </row>
    <row r="487" spans="1:11" ht="25.5">
      <c r="A487" s="549" t="s">
        <v>1896</v>
      </c>
      <c r="B487" s="550" t="s">
        <v>1897</v>
      </c>
      <c r="C487" s="551">
        <v>539293.20239999995</v>
      </c>
      <c r="D487" s="551">
        <v>23.1126</v>
      </c>
      <c r="E487" s="551">
        <v>9.5069999999999997</v>
      </c>
      <c r="F487" s="551">
        <v>3.8521000000000001</v>
      </c>
      <c r="G487" s="551">
        <v>34.668799999999997</v>
      </c>
      <c r="H487" s="551">
        <v>142.42490000000001</v>
      </c>
      <c r="I487" s="551">
        <v>25.948399999999999</v>
      </c>
      <c r="J487" s="551">
        <v>239.5138</v>
      </c>
      <c r="K487" s="551">
        <v>62.420099999999998</v>
      </c>
    </row>
    <row r="488" spans="1:11" ht="25.5">
      <c r="A488" s="549" t="s">
        <v>1898</v>
      </c>
      <c r="B488" s="550" t="s">
        <v>1899</v>
      </c>
      <c r="C488" s="551">
        <v>1397472.4476999999</v>
      </c>
      <c r="D488" s="551">
        <v>105.5868</v>
      </c>
      <c r="E488" s="551">
        <v>38.321800000000003</v>
      </c>
      <c r="F488" s="551">
        <v>0</v>
      </c>
      <c r="G488" s="551">
        <v>99.375799999999998</v>
      </c>
      <c r="H488" s="551">
        <v>5.2362000000000002</v>
      </c>
      <c r="I488" s="551">
        <v>22.780100000000001</v>
      </c>
      <c r="J488" s="551">
        <v>271.30070000000001</v>
      </c>
      <c r="K488" s="551">
        <v>166.68870000000001</v>
      </c>
    </row>
    <row r="489" spans="1:11">
      <c r="A489" s="547" t="s">
        <v>1900</v>
      </c>
      <c r="B489" s="548" t="s">
        <v>1901</v>
      </c>
      <c r="C489" s="679"/>
      <c r="D489" s="679"/>
      <c r="E489" s="679"/>
      <c r="F489" s="679"/>
      <c r="G489" s="679"/>
      <c r="H489" s="679"/>
      <c r="I489" s="679"/>
      <c r="J489" s="540">
        <v>407.83080000000001</v>
      </c>
      <c r="K489" s="540">
        <v>118.5411</v>
      </c>
    </row>
    <row r="490" spans="1:11">
      <c r="A490" s="549" t="s">
        <v>1902</v>
      </c>
      <c r="B490" s="550" t="s">
        <v>1903</v>
      </c>
      <c r="C490" s="551">
        <v>777543.48389999999</v>
      </c>
      <c r="D490" s="551">
        <v>33.323300000000003</v>
      </c>
      <c r="E490" s="551">
        <v>13.707000000000001</v>
      </c>
      <c r="F490" s="551">
        <v>5.5538999999999996</v>
      </c>
      <c r="G490" s="551">
        <v>49.984900000000003</v>
      </c>
      <c r="H490" s="551">
        <v>212.976</v>
      </c>
      <c r="I490" s="551">
        <v>30.821200000000001</v>
      </c>
      <c r="J490" s="551">
        <v>346.36630000000002</v>
      </c>
      <c r="K490" s="551">
        <v>83.4054</v>
      </c>
    </row>
    <row r="491" spans="1:11">
      <c r="A491" s="549" t="s">
        <v>1904</v>
      </c>
      <c r="B491" s="550" t="s">
        <v>1905</v>
      </c>
      <c r="C491" s="551">
        <v>351050</v>
      </c>
      <c r="D491" s="551">
        <v>23.403300000000002</v>
      </c>
      <c r="E491" s="551">
        <v>11.7324</v>
      </c>
      <c r="F491" s="551">
        <v>0</v>
      </c>
      <c r="G491" s="551">
        <v>26.328800000000001</v>
      </c>
      <c r="H491" s="551">
        <v>0</v>
      </c>
      <c r="I491" s="551">
        <v>0</v>
      </c>
      <c r="J491" s="551">
        <v>61.464500000000001</v>
      </c>
      <c r="K491" s="551">
        <v>35.1357</v>
      </c>
    </row>
    <row r="492" spans="1:11">
      <c r="A492" s="547" t="s">
        <v>1906</v>
      </c>
      <c r="B492" s="548" t="s">
        <v>1907</v>
      </c>
      <c r="C492" s="679"/>
      <c r="D492" s="679"/>
      <c r="E492" s="679"/>
      <c r="F492" s="679"/>
      <c r="G492" s="679"/>
      <c r="H492" s="679"/>
      <c r="I492" s="679"/>
      <c r="J492" s="540">
        <v>450.08100000000002</v>
      </c>
      <c r="K492" s="540">
        <v>130.53710000000001</v>
      </c>
    </row>
    <row r="493" spans="1:11" ht="25.5">
      <c r="A493" s="549" t="s">
        <v>1908</v>
      </c>
      <c r="B493" s="550" t="s">
        <v>1909</v>
      </c>
      <c r="C493" s="551">
        <v>865863.5747</v>
      </c>
      <c r="D493" s="551">
        <v>37.108400000000003</v>
      </c>
      <c r="E493" s="551">
        <v>15.2639</v>
      </c>
      <c r="F493" s="551">
        <v>6.1847000000000003</v>
      </c>
      <c r="G493" s="551">
        <v>55.662700000000001</v>
      </c>
      <c r="H493" s="551">
        <v>233.03890000000001</v>
      </c>
      <c r="I493" s="551">
        <v>30.821200000000001</v>
      </c>
      <c r="J493" s="551">
        <v>378.07979999999998</v>
      </c>
      <c r="K493" s="551">
        <v>89.378200000000007</v>
      </c>
    </row>
    <row r="494" spans="1:11">
      <c r="A494" s="549" t="s">
        <v>1910</v>
      </c>
      <c r="B494" s="550" t="s">
        <v>1911</v>
      </c>
      <c r="C494" s="551">
        <v>411230</v>
      </c>
      <c r="D494" s="551">
        <v>27.415299999999998</v>
      </c>
      <c r="E494" s="551">
        <v>13.743600000000001</v>
      </c>
      <c r="F494" s="551">
        <v>0</v>
      </c>
      <c r="G494" s="551">
        <v>30.842300000000002</v>
      </c>
      <c r="H494" s="551">
        <v>0</v>
      </c>
      <c r="I494" s="551">
        <v>0</v>
      </c>
      <c r="J494" s="551">
        <v>72.001199999999997</v>
      </c>
      <c r="K494" s="551">
        <v>41.158900000000003</v>
      </c>
    </row>
    <row r="495" spans="1:11">
      <c r="A495" s="547" t="s">
        <v>712</v>
      </c>
      <c r="B495" s="548" t="s">
        <v>713</v>
      </c>
      <c r="C495" s="679"/>
      <c r="D495" s="679"/>
      <c r="E495" s="679"/>
      <c r="F495" s="679"/>
      <c r="G495" s="679"/>
      <c r="H495" s="679"/>
      <c r="I495" s="679"/>
      <c r="J495" s="540">
        <v>306.72609999999997</v>
      </c>
      <c r="K495" s="540">
        <v>87.015699999999995</v>
      </c>
    </row>
    <row r="496" spans="1:11" ht="25.5">
      <c r="A496" s="549" t="s">
        <v>1794</v>
      </c>
      <c r="B496" s="550" t="s">
        <v>1795</v>
      </c>
      <c r="C496" s="551">
        <v>777684.40260000003</v>
      </c>
      <c r="D496" s="551">
        <v>33.329300000000003</v>
      </c>
      <c r="E496" s="551">
        <v>13.7095</v>
      </c>
      <c r="F496" s="551">
        <v>5.5548999999999999</v>
      </c>
      <c r="G496" s="551">
        <v>49.994</v>
      </c>
      <c r="H496" s="551">
        <v>162.04689999999999</v>
      </c>
      <c r="I496" s="551">
        <v>25.948399999999999</v>
      </c>
      <c r="J496" s="551">
        <v>290.58300000000003</v>
      </c>
      <c r="K496" s="551">
        <v>78.542100000000005</v>
      </c>
    </row>
    <row r="497" spans="1:11">
      <c r="A497" s="549" t="s">
        <v>1912</v>
      </c>
      <c r="B497" s="550" t="s">
        <v>1913</v>
      </c>
      <c r="C497" s="551">
        <v>90330.18</v>
      </c>
      <c r="D497" s="551">
        <v>6.8174000000000001</v>
      </c>
      <c r="E497" s="551">
        <v>1.6561999999999999</v>
      </c>
      <c r="F497" s="551">
        <v>0</v>
      </c>
      <c r="G497" s="551">
        <v>7.6695000000000002</v>
      </c>
      <c r="H497" s="551">
        <v>0</v>
      </c>
      <c r="I497" s="551">
        <v>0</v>
      </c>
      <c r="J497" s="551">
        <v>16.1431</v>
      </c>
      <c r="K497" s="551">
        <v>8.4735999999999994</v>
      </c>
    </row>
    <row r="498" spans="1:11">
      <c r="A498" s="547" t="s">
        <v>1914</v>
      </c>
      <c r="B498" s="548" t="s">
        <v>1915</v>
      </c>
      <c r="C498" s="679"/>
      <c r="D498" s="679"/>
      <c r="E498" s="679"/>
      <c r="F498" s="679"/>
      <c r="G498" s="679"/>
      <c r="H498" s="679"/>
      <c r="I498" s="679"/>
      <c r="J498" s="540">
        <v>254.22319999999999</v>
      </c>
      <c r="K498" s="540">
        <v>70.627300000000005</v>
      </c>
    </row>
    <row r="499" spans="1:11" ht="25.5">
      <c r="A499" s="549" t="s">
        <v>1896</v>
      </c>
      <c r="B499" s="550" t="s">
        <v>1897</v>
      </c>
      <c r="C499" s="551">
        <v>539293.20239999995</v>
      </c>
      <c r="D499" s="551">
        <v>23.1126</v>
      </c>
      <c r="E499" s="551">
        <v>9.5069999999999997</v>
      </c>
      <c r="F499" s="551">
        <v>3.8521000000000001</v>
      </c>
      <c r="G499" s="551">
        <v>34.668799999999997</v>
      </c>
      <c r="H499" s="551">
        <v>142.42490000000001</v>
      </c>
      <c r="I499" s="551">
        <v>25.948399999999999</v>
      </c>
      <c r="J499" s="551">
        <v>239.5138</v>
      </c>
      <c r="K499" s="551">
        <v>62.420099999999998</v>
      </c>
    </row>
    <row r="500" spans="1:11">
      <c r="A500" s="549" t="s">
        <v>1916</v>
      </c>
      <c r="B500" s="550" t="s">
        <v>1917</v>
      </c>
      <c r="C500" s="551">
        <v>94282</v>
      </c>
      <c r="D500" s="551">
        <v>6.5022000000000002</v>
      </c>
      <c r="E500" s="551">
        <v>1.7050000000000001</v>
      </c>
      <c r="F500" s="551">
        <v>0</v>
      </c>
      <c r="G500" s="551">
        <v>6.5022000000000002</v>
      </c>
      <c r="H500" s="551">
        <v>0</v>
      </c>
      <c r="I500" s="551">
        <v>0</v>
      </c>
      <c r="J500" s="551">
        <v>14.7094</v>
      </c>
      <c r="K500" s="551">
        <v>8.2072000000000003</v>
      </c>
    </row>
    <row r="501" spans="1:11" ht="25.5">
      <c r="A501" s="547" t="s">
        <v>1918</v>
      </c>
      <c r="B501" s="548" t="s">
        <v>1919</v>
      </c>
      <c r="C501" s="679"/>
      <c r="D501" s="679"/>
      <c r="E501" s="679"/>
      <c r="F501" s="679"/>
      <c r="G501" s="679"/>
      <c r="H501" s="679"/>
      <c r="I501" s="679"/>
      <c r="J501" s="540">
        <v>800.3655</v>
      </c>
      <c r="K501" s="540">
        <v>254.34649999999999</v>
      </c>
    </row>
    <row r="502" spans="1:11" ht="25.5">
      <c r="A502" s="549" t="s">
        <v>1920</v>
      </c>
      <c r="B502" s="550" t="s">
        <v>1921</v>
      </c>
      <c r="C502" s="551">
        <v>820028.83810000005</v>
      </c>
      <c r="D502" s="551">
        <v>35.144100000000002</v>
      </c>
      <c r="E502" s="551">
        <v>14.4559</v>
      </c>
      <c r="F502" s="551">
        <v>5.8573000000000004</v>
      </c>
      <c r="G502" s="551">
        <v>52.716099999999997</v>
      </c>
      <c r="H502" s="551">
        <v>289.03879999999998</v>
      </c>
      <c r="I502" s="551">
        <v>30.821200000000001</v>
      </c>
      <c r="J502" s="551">
        <v>428.03339999999997</v>
      </c>
      <c r="K502" s="551">
        <v>86.278499999999994</v>
      </c>
    </row>
    <row r="503" spans="1:11" ht="25.5">
      <c r="A503" s="549" t="s">
        <v>1922</v>
      </c>
      <c r="B503" s="550" t="s">
        <v>1923</v>
      </c>
      <c r="C503" s="551">
        <v>1538109.527</v>
      </c>
      <c r="D503" s="551">
        <v>98.878500000000003</v>
      </c>
      <c r="E503" s="551">
        <v>30.504000000000001</v>
      </c>
      <c r="F503" s="551">
        <v>0</v>
      </c>
      <c r="G503" s="551">
        <v>98.878500000000003</v>
      </c>
      <c r="H503" s="551">
        <v>105.3856</v>
      </c>
      <c r="I503" s="551">
        <v>38.685499999999998</v>
      </c>
      <c r="J503" s="551">
        <v>372.33210000000003</v>
      </c>
      <c r="K503" s="551">
        <v>168.06800000000001</v>
      </c>
    </row>
    <row r="504" spans="1:11">
      <c r="A504" s="547" t="s">
        <v>854</v>
      </c>
      <c r="B504" s="548" t="s">
        <v>1924</v>
      </c>
      <c r="C504" s="679"/>
      <c r="D504" s="679"/>
      <c r="E504" s="679"/>
      <c r="F504" s="679"/>
      <c r="G504" s="679"/>
      <c r="H504" s="679"/>
      <c r="I504" s="679"/>
      <c r="J504" s="540">
        <v>326.93470000000002</v>
      </c>
      <c r="K504" s="540">
        <v>97.6233</v>
      </c>
    </row>
    <row r="505" spans="1:11" ht="25.5">
      <c r="A505" s="549" t="s">
        <v>1794</v>
      </c>
      <c r="B505" s="550" t="s">
        <v>1795</v>
      </c>
      <c r="C505" s="551">
        <v>777684.40260000003</v>
      </c>
      <c r="D505" s="551">
        <v>33.329300000000003</v>
      </c>
      <c r="E505" s="551">
        <v>13.7095</v>
      </c>
      <c r="F505" s="551">
        <v>5.5548999999999999</v>
      </c>
      <c r="G505" s="551">
        <v>49.994</v>
      </c>
      <c r="H505" s="551">
        <v>162.04689999999999</v>
      </c>
      <c r="I505" s="551">
        <v>25.948399999999999</v>
      </c>
      <c r="J505" s="551">
        <v>290.58300000000003</v>
      </c>
      <c r="K505" s="551">
        <v>78.542100000000005</v>
      </c>
    </row>
    <row r="506" spans="1:11">
      <c r="A506" s="549" t="s">
        <v>1827</v>
      </c>
      <c r="B506" s="550" t="s">
        <v>1828</v>
      </c>
      <c r="C506" s="551">
        <v>203408.4</v>
      </c>
      <c r="D506" s="551">
        <v>15.351599999999999</v>
      </c>
      <c r="E506" s="551">
        <v>3.7296</v>
      </c>
      <c r="F506" s="551">
        <v>0</v>
      </c>
      <c r="G506" s="551">
        <v>17.270499999999998</v>
      </c>
      <c r="H506" s="551">
        <v>0</v>
      </c>
      <c r="I506" s="551">
        <v>0</v>
      </c>
      <c r="J506" s="551">
        <v>36.351700000000001</v>
      </c>
      <c r="K506" s="551">
        <v>19.081199999999999</v>
      </c>
    </row>
    <row r="507" spans="1:11" ht="25.5">
      <c r="A507" s="547" t="s">
        <v>1925</v>
      </c>
      <c r="B507" s="548" t="s">
        <v>1926</v>
      </c>
      <c r="C507" s="679"/>
      <c r="D507" s="679"/>
      <c r="E507" s="679"/>
      <c r="F507" s="679"/>
      <c r="G507" s="679"/>
      <c r="H507" s="679"/>
      <c r="I507" s="679"/>
      <c r="J507" s="540">
        <v>1604.7652</v>
      </c>
      <c r="K507" s="540">
        <v>696.65729999999996</v>
      </c>
    </row>
    <row r="508" spans="1:11">
      <c r="A508" s="549" t="s">
        <v>1815</v>
      </c>
      <c r="B508" s="550" t="s">
        <v>1816</v>
      </c>
      <c r="C508" s="551">
        <v>5117369.3646999998</v>
      </c>
      <c r="D508" s="551">
        <v>219.3158</v>
      </c>
      <c r="E508" s="551">
        <v>90.2119</v>
      </c>
      <c r="F508" s="551">
        <v>36.552599999999998</v>
      </c>
      <c r="G508" s="551">
        <v>328.97370000000001</v>
      </c>
      <c r="H508" s="551">
        <v>339.52690000000001</v>
      </c>
      <c r="I508" s="551">
        <v>30.821200000000001</v>
      </c>
      <c r="J508" s="551">
        <v>1045.4021</v>
      </c>
      <c r="K508" s="551">
        <v>376.9015</v>
      </c>
    </row>
    <row r="509" spans="1:11">
      <c r="A509" s="549" t="s">
        <v>1927</v>
      </c>
      <c r="B509" s="550" t="s">
        <v>1928</v>
      </c>
      <c r="C509" s="551">
        <v>1337679.3524</v>
      </c>
      <c r="D509" s="551">
        <v>89.178600000000003</v>
      </c>
      <c r="E509" s="551">
        <v>44.706400000000002</v>
      </c>
      <c r="F509" s="551">
        <v>0</v>
      </c>
      <c r="G509" s="551">
        <v>100.32599999999999</v>
      </c>
      <c r="H509" s="551">
        <v>0</v>
      </c>
      <c r="I509" s="551">
        <v>0</v>
      </c>
      <c r="J509" s="551">
        <v>234.21100000000001</v>
      </c>
      <c r="K509" s="551">
        <v>133.88499999999999</v>
      </c>
    </row>
    <row r="510" spans="1:11" ht="25.5">
      <c r="A510" s="549" t="s">
        <v>1803</v>
      </c>
      <c r="B510" s="550" t="s">
        <v>1804</v>
      </c>
      <c r="C510" s="551">
        <v>436268.22330000001</v>
      </c>
      <c r="D510" s="551">
        <v>29.084499999999998</v>
      </c>
      <c r="E510" s="551">
        <v>14.580399999999999</v>
      </c>
      <c r="F510" s="551">
        <v>0</v>
      </c>
      <c r="G510" s="551">
        <v>32.720100000000002</v>
      </c>
      <c r="H510" s="551">
        <v>0</v>
      </c>
      <c r="I510" s="551">
        <v>0</v>
      </c>
      <c r="J510" s="551">
        <v>76.385000000000005</v>
      </c>
      <c r="K510" s="551">
        <v>43.664900000000003</v>
      </c>
    </row>
    <row r="511" spans="1:11">
      <c r="A511" s="549" t="s">
        <v>1929</v>
      </c>
      <c r="B511" s="550" t="s">
        <v>1930</v>
      </c>
      <c r="C511" s="551">
        <v>1420815.7692</v>
      </c>
      <c r="D511" s="551">
        <v>94.721100000000007</v>
      </c>
      <c r="E511" s="551">
        <v>47.4848</v>
      </c>
      <c r="F511" s="551">
        <v>0</v>
      </c>
      <c r="G511" s="551">
        <v>106.5612</v>
      </c>
      <c r="H511" s="551">
        <v>0</v>
      </c>
      <c r="I511" s="551">
        <v>0</v>
      </c>
      <c r="J511" s="551">
        <v>248.7671</v>
      </c>
      <c r="K511" s="551">
        <v>142.20590000000001</v>
      </c>
    </row>
    <row r="512" spans="1:11">
      <c r="A512" s="547" t="s">
        <v>1931</v>
      </c>
      <c r="B512" s="548" t="s">
        <v>1932</v>
      </c>
      <c r="C512" s="679"/>
      <c r="D512" s="679"/>
      <c r="E512" s="679"/>
      <c r="F512" s="679"/>
      <c r="G512" s="679"/>
      <c r="H512" s="679"/>
      <c r="I512" s="679"/>
      <c r="J512" s="540">
        <v>326.93380000000002</v>
      </c>
      <c r="K512" s="540">
        <v>80.134399999999999</v>
      </c>
    </row>
    <row r="513" spans="1:11" ht="25.5">
      <c r="A513" s="549" t="s">
        <v>1858</v>
      </c>
      <c r="B513" s="550" t="s">
        <v>1859</v>
      </c>
      <c r="C513" s="551">
        <v>652759.76950000005</v>
      </c>
      <c r="D513" s="551">
        <v>27.9754</v>
      </c>
      <c r="E513" s="551">
        <v>11.507199999999999</v>
      </c>
      <c r="F513" s="551">
        <v>4.6626000000000003</v>
      </c>
      <c r="G513" s="551">
        <v>41.963099999999997</v>
      </c>
      <c r="H513" s="551">
        <v>196.88149999999999</v>
      </c>
      <c r="I513" s="551">
        <v>25.948399999999999</v>
      </c>
      <c r="J513" s="551">
        <v>308.93819999999999</v>
      </c>
      <c r="K513" s="551">
        <v>70.093599999999995</v>
      </c>
    </row>
    <row r="514" spans="1:11">
      <c r="A514" s="549" t="s">
        <v>1933</v>
      </c>
      <c r="B514" s="550" t="s">
        <v>1934</v>
      </c>
      <c r="C514" s="551">
        <v>115345</v>
      </c>
      <c r="D514" s="551">
        <v>7.9547999999999996</v>
      </c>
      <c r="E514" s="551">
        <v>2.0859999999999999</v>
      </c>
      <c r="F514" s="551">
        <v>0</v>
      </c>
      <c r="G514" s="551">
        <v>7.9547999999999996</v>
      </c>
      <c r="H514" s="551">
        <v>0</v>
      </c>
      <c r="I514" s="551">
        <v>0</v>
      </c>
      <c r="J514" s="551">
        <v>17.9956</v>
      </c>
      <c r="K514" s="551">
        <v>10.040800000000001</v>
      </c>
    </row>
    <row r="515" spans="1:11">
      <c r="A515" s="547" t="s">
        <v>495</v>
      </c>
      <c r="B515" s="548" t="s">
        <v>1935</v>
      </c>
      <c r="C515" s="679"/>
      <c r="D515" s="679"/>
      <c r="E515" s="679"/>
      <c r="F515" s="679"/>
      <c r="G515" s="679"/>
      <c r="H515" s="679"/>
      <c r="I515" s="679"/>
      <c r="J515" s="540">
        <v>290.73739999999998</v>
      </c>
      <c r="K515" s="540">
        <v>93.154700000000005</v>
      </c>
    </row>
    <row r="516" spans="1:11" ht="25.5">
      <c r="A516" s="549" t="s">
        <v>1936</v>
      </c>
      <c r="B516" s="550" t="s">
        <v>1937</v>
      </c>
      <c r="C516" s="551">
        <v>539293.20239999995</v>
      </c>
      <c r="D516" s="551">
        <v>23.1126</v>
      </c>
      <c r="E516" s="551">
        <v>9.5069999999999997</v>
      </c>
      <c r="F516" s="551">
        <v>3.8521000000000001</v>
      </c>
      <c r="G516" s="551">
        <v>34.668799999999997</v>
      </c>
      <c r="H516" s="551">
        <v>142.42490000000001</v>
      </c>
      <c r="I516" s="551">
        <v>30.821200000000001</v>
      </c>
      <c r="J516" s="551">
        <v>244.38659999999999</v>
      </c>
      <c r="K516" s="551">
        <v>67.292900000000003</v>
      </c>
    </row>
    <row r="517" spans="1:11">
      <c r="A517" s="549" t="s">
        <v>1938</v>
      </c>
      <c r="B517" s="550" t="s">
        <v>1939</v>
      </c>
      <c r="C517" s="551">
        <v>30090</v>
      </c>
      <c r="D517" s="551">
        <v>2.0752000000000002</v>
      </c>
      <c r="E517" s="551">
        <v>0.54420000000000002</v>
      </c>
      <c r="F517" s="551">
        <v>0</v>
      </c>
      <c r="G517" s="551">
        <v>2.0752000000000002</v>
      </c>
      <c r="H517" s="551">
        <v>0</v>
      </c>
      <c r="I517" s="551">
        <v>0</v>
      </c>
      <c r="J517" s="551">
        <v>4.6946000000000003</v>
      </c>
      <c r="K517" s="551">
        <v>2.6194000000000002</v>
      </c>
    </row>
    <row r="518" spans="1:11" ht="25.5">
      <c r="A518" s="549" t="s">
        <v>1758</v>
      </c>
      <c r="B518" s="550" t="s">
        <v>1759</v>
      </c>
      <c r="C518" s="551">
        <v>267000</v>
      </c>
      <c r="D518" s="551">
        <v>18.413799999999998</v>
      </c>
      <c r="E518" s="551">
        <v>4.8285999999999998</v>
      </c>
      <c r="F518" s="551">
        <v>0</v>
      </c>
      <c r="G518" s="551">
        <v>18.413799999999998</v>
      </c>
      <c r="H518" s="551">
        <v>0</v>
      </c>
      <c r="I518" s="551">
        <v>0</v>
      </c>
      <c r="J518" s="551">
        <v>41.656199999999998</v>
      </c>
      <c r="K518" s="551">
        <v>23.2424</v>
      </c>
    </row>
    <row r="519" spans="1:11">
      <c r="A519" s="547" t="s">
        <v>776</v>
      </c>
      <c r="B519" s="548" t="s">
        <v>1940</v>
      </c>
      <c r="C519" s="679"/>
      <c r="D519" s="679"/>
      <c r="E519" s="679"/>
      <c r="F519" s="679"/>
      <c r="G519" s="679"/>
      <c r="H519" s="679"/>
      <c r="I519" s="679"/>
      <c r="J519" s="540">
        <v>149.6018</v>
      </c>
      <c r="K519" s="540">
        <v>55.642099999999999</v>
      </c>
    </row>
    <row r="520" spans="1:11" ht="25.5">
      <c r="A520" s="549" t="s">
        <v>1941</v>
      </c>
      <c r="B520" s="550" t="s">
        <v>1942</v>
      </c>
      <c r="C520" s="551">
        <v>400982.77620000002</v>
      </c>
      <c r="D520" s="551">
        <v>17.184999999999999</v>
      </c>
      <c r="E520" s="551">
        <v>7.0688000000000004</v>
      </c>
      <c r="F520" s="551">
        <v>2.8641999999999999</v>
      </c>
      <c r="G520" s="551">
        <v>25.7775</v>
      </c>
      <c r="H520" s="551">
        <v>66.141599999999997</v>
      </c>
      <c r="I520" s="551">
        <v>25.948399999999999</v>
      </c>
      <c r="J520" s="551">
        <v>144.9855</v>
      </c>
      <c r="K520" s="551">
        <v>53.066400000000002</v>
      </c>
    </row>
    <row r="521" spans="1:11">
      <c r="A521" s="549" t="s">
        <v>1756</v>
      </c>
      <c r="B521" s="550" t="s">
        <v>1757</v>
      </c>
      <c r="C521" s="551">
        <v>29588.5</v>
      </c>
      <c r="D521" s="551">
        <v>2.0406</v>
      </c>
      <c r="E521" s="551">
        <v>0.53510000000000002</v>
      </c>
      <c r="F521" s="551">
        <v>0</v>
      </c>
      <c r="G521" s="551">
        <v>2.0406</v>
      </c>
      <c r="H521" s="551">
        <v>0</v>
      </c>
      <c r="I521" s="551">
        <v>0</v>
      </c>
      <c r="J521" s="551">
        <v>4.6162999999999998</v>
      </c>
      <c r="K521" s="551">
        <v>2.5756999999999999</v>
      </c>
    </row>
    <row r="522" spans="1:11" ht="25.5">
      <c r="A522" s="547" t="s">
        <v>1943</v>
      </c>
      <c r="B522" s="548" t="s">
        <v>1944</v>
      </c>
      <c r="C522" s="679"/>
      <c r="D522" s="679"/>
      <c r="E522" s="679"/>
      <c r="F522" s="679"/>
      <c r="G522" s="679"/>
      <c r="H522" s="679"/>
      <c r="I522" s="679"/>
      <c r="J522" s="540">
        <v>275.92430000000002</v>
      </c>
      <c r="K522" s="540">
        <v>84.889600000000002</v>
      </c>
    </row>
    <row r="523" spans="1:11">
      <c r="A523" s="549" t="s">
        <v>1945</v>
      </c>
      <c r="B523" s="550" t="s">
        <v>1946</v>
      </c>
      <c r="C523" s="551">
        <v>38900</v>
      </c>
      <c r="D523" s="551">
        <v>2.6827999999999999</v>
      </c>
      <c r="E523" s="551">
        <v>0.70350000000000001</v>
      </c>
      <c r="F523" s="551">
        <v>0</v>
      </c>
      <c r="G523" s="551">
        <v>2.6827999999999999</v>
      </c>
      <c r="H523" s="551">
        <v>0</v>
      </c>
      <c r="I523" s="551">
        <v>0</v>
      </c>
      <c r="J523" s="551">
        <v>6.0690999999999997</v>
      </c>
      <c r="K523" s="551">
        <v>3.3862999999999999</v>
      </c>
    </row>
    <row r="524" spans="1:11" ht="25.5">
      <c r="A524" s="549" t="s">
        <v>1936</v>
      </c>
      <c r="B524" s="550" t="s">
        <v>1937</v>
      </c>
      <c r="C524" s="551">
        <v>539293.20239999995</v>
      </c>
      <c r="D524" s="551">
        <v>23.1126</v>
      </c>
      <c r="E524" s="551">
        <v>9.5069999999999997</v>
      </c>
      <c r="F524" s="551">
        <v>3.8521000000000001</v>
      </c>
      <c r="G524" s="551">
        <v>34.668799999999997</v>
      </c>
      <c r="H524" s="551">
        <v>142.42490000000001</v>
      </c>
      <c r="I524" s="551">
        <v>30.821200000000001</v>
      </c>
      <c r="J524" s="551">
        <v>244.38659999999999</v>
      </c>
      <c r="K524" s="551">
        <v>67.292900000000003</v>
      </c>
    </row>
    <row r="525" spans="1:11">
      <c r="A525" s="549" t="s">
        <v>1947</v>
      </c>
      <c r="B525" s="550" t="s">
        <v>1948</v>
      </c>
      <c r="C525" s="551">
        <v>24327.764999999999</v>
      </c>
      <c r="D525" s="551">
        <v>1.6778</v>
      </c>
      <c r="E525" s="551">
        <v>0.44</v>
      </c>
      <c r="F525" s="551">
        <v>0</v>
      </c>
      <c r="G525" s="551">
        <v>1.6778</v>
      </c>
      <c r="H525" s="551">
        <v>0</v>
      </c>
      <c r="I525" s="551">
        <v>0</v>
      </c>
      <c r="J525" s="551">
        <v>3.7955999999999999</v>
      </c>
      <c r="K525" s="551">
        <v>2.1177999999999999</v>
      </c>
    </row>
    <row r="526" spans="1:11" ht="25.5">
      <c r="A526" s="549" t="s">
        <v>1949</v>
      </c>
      <c r="B526" s="550" t="s">
        <v>1950</v>
      </c>
      <c r="C526" s="551">
        <v>138915.5</v>
      </c>
      <c r="D526" s="551">
        <v>9.5803999999999991</v>
      </c>
      <c r="E526" s="551">
        <v>2.5122</v>
      </c>
      <c r="F526" s="551">
        <v>0</v>
      </c>
      <c r="G526" s="551">
        <v>9.5803999999999991</v>
      </c>
      <c r="H526" s="551">
        <v>0</v>
      </c>
      <c r="I526" s="551">
        <v>0</v>
      </c>
      <c r="J526" s="551">
        <v>21.672999999999998</v>
      </c>
      <c r="K526" s="551">
        <v>12.092599999999999</v>
      </c>
    </row>
    <row r="527" spans="1:11">
      <c r="A527" s="547" t="s">
        <v>1951</v>
      </c>
      <c r="B527" s="548" t="s">
        <v>1952</v>
      </c>
      <c r="C527" s="679"/>
      <c r="D527" s="679"/>
      <c r="E527" s="679"/>
      <c r="F527" s="679"/>
      <c r="G527" s="679"/>
      <c r="H527" s="679"/>
      <c r="I527" s="679"/>
      <c r="J527" s="540">
        <v>814.1866</v>
      </c>
      <c r="K527" s="540">
        <v>416.95769999999999</v>
      </c>
    </row>
    <row r="528" spans="1:11" ht="25.5">
      <c r="A528" s="549" t="s">
        <v>1953</v>
      </c>
      <c r="B528" s="550" t="s">
        <v>1954</v>
      </c>
      <c r="C528" s="551">
        <v>446678.53590000002</v>
      </c>
      <c r="D528" s="551">
        <v>19.1434</v>
      </c>
      <c r="E528" s="551">
        <v>7.8742999999999999</v>
      </c>
      <c r="F528" s="551">
        <v>3.1905999999999999</v>
      </c>
      <c r="G528" s="551">
        <v>28.715</v>
      </c>
      <c r="H528" s="551">
        <v>135.0942</v>
      </c>
      <c r="I528" s="551">
        <v>25.948399999999999</v>
      </c>
      <c r="J528" s="551">
        <v>219.9659</v>
      </c>
      <c r="K528" s="551">
        <v>56.156700000000001</v>
      </c>
    </row>
    <row r="529" spans="1:11" ht="25.5">
      <c r="A529" s="549" t="s">
        <v>1955</v>
      </c>
      <c r="B529" s="550" t="s">
        <v>1956</v>
      </c>
      <c r="C529" s="551">
        <v>3282464.1905</v>
      </c>
      <c r="D529" s="551">
        <v>248.00839999999999</v>
      </c>
      <c r="E529" s="551">
        <v>90.012500000000003</v>
      </c>
      <c r="F529" s="551">
        <v>0</v>
      </c>
      <c r="G529" s="551">
        <v>233.41970000000001</v>
      </c>
      <c r="H529" s="551">
        <v>0</v>
      </c>
      <c r="I529" s="551">
        <v>22.780100000000001</v>
      </c>
      <c r="J529" s="551">
        <v>594.22069999999997</v>
      </c>
      <c r="K529" s="551">
        <v>360.80099999999999</v>
      </c>
    </row>
    <row r="530" spans="1:11" ht="25.5">
      <c r="A530" s="547" t="s">
        <v>1957</v>
      </c>
      <c r="B530" s="548" t="s">
        <v>1958</v>
      </c>
      <c r="C530" s="679"/>
      <c r="D530" s="679"/>
      <c r="E530" s="679"/>
      <c r="F530" s="679"/>
      <c r="G530" s="679"/>
      <c r="H530" s="679"/>
      <c r="I530" s="679"/>
      <c r="J530" s="540">
        <v>276.8503</v>
      </c>
      <c r="K530" s="540">
        <v>95.935100000000006</v>
      </c>
    </row>
    <row r="531" spans="1:11" ht="25.5">
      <c r="A531" s="549" t="s">
        <v>1959</v>
      </c>
      <c r="B531" s="550" t="s">
        <v>1960</v>
      </c>
      <c r="C531" s="551">
        <v>360114.8651</v>
      </c>
      <c r="D531" s="551">
        <v>15.4335</v>
      </c>
      <c r="E531" s="551">
        <v>6.3483000000000001</v>
      </c>
      <c r="F531" s="551">
        <v>2.5722</v>
      </c>
      <c r="G531" s="551">
        <v>23.150200000000002</v>
      </c>
      <c r="H531" s="551">
        <v>125.669</v>
      </c>
      <c r="I531" s="551">
        <v>30.821200000000001</v>
      </c>
      <c r="J531" s="551">
        <v>203.99440000000001</v>
      </c>
      <c r="K531" s="551">
        <v>55.175199999999997</v>
      </c>
    </row>
    <row r="532" spans="1:11">
      <c r="A532" s="549" t="s">
        <v>1961</v>
      </c>
      <c r="B532" s="550" t="s">
        <v>1962</v>
      </c>
      <c r="C532" s="551">
        <v>481440</v>
      </c>
      <c r="D532" s="551">
        <v>32.095999999999997</v>
      </c>
      <c r="E532" s="551">
        <v>8.6638999999999999</v>
      </c>
      <c r="F532" s="551">
        <v>0</v>
      </c>
      <c r="G532" s="551">
        <v>32.095999999999997</v>
      </c>
      <c r="H532" s="551">
        <v>0</v>
      </c>
      <c r="I532" s="551">
        <v>0</v>
      </c>
      <c r="J532" s="551">
        <v>72.855900000000005</v>
      </c>
      <c r="K532" s="551">
        <v>40.759900000000002</v>
      </c>
    </row>
    <row r="533" spans="1:11" ht="25.5">
      <c r="A533" s="547" t="s">
        <v>1963</v>
      </c>
      <c r="B533" s="548" t="s">
        <v>1964</v>
      </c>
      <c r="C533" s="679"/>
      <c r="D533" s="679"/>
      <c r="E533" s="679"/>
      <c r="F533" s="679"/>
      <c r="G533" s="679"/>
      <c r="H533" s="679"/>
      <c r="I533" s="679"/>
      <c r="J533" s="540">
        <v>516.0643</v>
      </c>
      <c r="K533" s="540">
        <v>217.21709999999999</v>
      </c>
    </row>
    <row r="534" spans="1:11" ht="25.5">
      <c r="A534" s="549" t="s">
        <v>1936</v>
      </c>
      <c r="B534" s="550" t="s">
        <v>1937</v>
      </c>
      <c r="C534" s="551">
        <v>539293.20239999995</v>
      </c>
      <c r="D534" s="551">
        <v>23.1126</v>
      </c>
      <c r="E534" s="551">
        <v>9.5069999999999997</v>
      </c>
      <c r="F534" s="551">
        <v>3.8521000000000001</v>
      </c>
      <c r="G534" s="551">
        <v>34.668799999999997</v>
      </c>
      <c r="H534" s="551">
        <v>142.42490000000001</v>
      </c>
      <c r="I534" s="551">
        <v>30.821200000000001</v>
      </c>
      <c r="J534" s="551">
        <v>244.38659999999999</v>
      </c>
      <c r="K534" s="551">
        <v>67.292900000000003</v>
      </c>
    </row>
    <row r="535" spans="1:11">
      <c r="A535" s="549" t="s">
        <v>1965</v>
      </c>
      <c r="B535" s="550" t="s">
        <v>1966</v>
      </c>
      <c r="C535" s="551">
        <v>1521918.1381000001</v>
      </c>
      <c r="D535" s="551">
        <v>121.7535</v>
      </c>
      <c r="E535" s="551">
        <v>28.1707</v>
      </c>
      <c r="F535" s="551">
        <v>0</v>
      </c>
      <c r="G535" s="551">
        <v>121.7535</v>
      </c>
      <c r="H535" s="551">
        <v>0</v>
      </c>
      <c r="I535" s="551">
        <v>0</v>
      </c>
      <c r="J535" s="551">
        <v>271.67770000000002</v>
      </c>
      <c r="K535" s="551">
        <v>149.92420000000001</v>
      </c>
    </row>
    <row r="536" spans="1:11">
      <c r="A536" s="547" t="s">
        <v>1967</v>
      </c>
      <c r="B536" s="548" t="s">
        <v>1968</v>
      </c>
      <c r="C536" s="679"/>
      <c r="D536" s="679"/>
      <c r="E536" s="679"/>
      <c r="F536" s="679"/>
      <c r="G536" s="679"/>
      <c r="H536" s="679"/>
      <c r="I536" s="679"/>
      <c r="J536" s="540">
        <v>544.16020000000003</v>
      </c>
      <c r="K536" s="540">
        <v>129.6018</v>
      </c>
    </row>
    <row r="537" spans="1:11" ht="25.5">
      <c r="A537" s="549" t="s">
        <v>1969</v>
      </c>
      <c r="B537" s="550" t="s">
        <v>1970</v>
      </c>
      <c r="C537" s="551">
        <v>535000</v>
      </c>
      <c r="D537" s="551">
        <v>22.928599999999999</v>
      </c>
      <c r="E537" s="551">
        <v>9.4313000000000002</v>
      </c>
      <c r="F537" s="551">
        <v>3.8214000000000001</v>
      </c>
      <c r="G537" s="551">
        <v>34.392899999999997</v>
      </c>
      <c r="H537" s="551">
        <v>246.1019</v>
      </c>
      <c r="I537" s="551">
        <v>25.948399999999999</v>
      </c>
      <c r="J537" s="551">
        <v>342.62450000000001</v>
      </c>
      <c r="K537" s="551">
        <v>62.1297</v>
      </c>
    </row>
    <row r="538" spans="1:11">
      <c r="A538" s="552" t="s">
        <v>1971</v>
      </c>
      <c r="B538" s="553" t="s">
        <v>1972</v>
      </c>
      <c r="C538" s="554">
        <v>476425</v>
      </c>
      <c r="D538" s="554">
        <v>35.956600000000002</v>
      </c>
      <c r="E538" s="554">
        <v>8.7354000000000003</v>
      </c>
      <c r="F538" s="554">
        <v>0</v>
      </c>
      <c r="G538" s="554">
        <v>40.4512</v>
      </c>
      <c r="H538" s="554">
        <v>93.612399999999994</v>
      </c>
      <c r="I538" s="554">
        <v>22.780100000000001</v>
      </c>
      <c r="J538" s="554">
        <v>201.53569999999999</v>
      </c>
      <c r="K538" s="554">
        <v>67.472099999999998</v>
      </c>
    </row>
  </sheetData>
  <mergeCells count="50">
    <mergeCell ref="C530:I530"/>
    <mergeCell ref="C533:I533"/>
    <mergeCell ref="C536:I536"/>
    <mergeCell ref="C512:I512"/>
    <mergeCell ref="C515:I515"/>
    <mergeCell ref="C519:I519"/>
    <mergeCell ref="C522:I522"/>
    <mergeCell ref="C527:I527"/>
    <mergeCell ref="C393:I393"/>
    <mergeCell ref="C416:I416"/>
    <mergeCell ref="C418:I418"/>
    <mergeCell ref="C420:I420"/>
    <mergeCell ref="C423:I423"/>
    <mergeCell ref="C396:I396"/>
    <mergeCell ref="B1:J1"/>
    <mergeCell ref="B2:J2"/>
    <mergeCell ref="C383:I383"/>
    <mergeCell ref="C386:I386"/>
    <mergeCell ref="C390:I390"/>
    <mergeCell ref="C495:I495"/>
    <mergeCell ref="C498:I498"/>
    <mergeCell ref="C501:I501"/>
    <mergeCell ref="C504:I504"/>
    <mergeCell ref="C507:I507"/>
    <mergeCell ref="C492:I492"/>
    <mergeCell ref="C464:I464"/>
    <mergeCell ref="C467:I467"/>
    <mergeCell ref="C470:I470"/>
    <mergeCell ref="C473:I473"/>
    <mergeCell ref="C476:I476"/>
    <mergeCell ref="C479:I479"/>
    <mergeCell ref="C482:I482"/>
    <mergeCell ref="C485:I485"/>
    <mergeCell ref="C489:I489"/>
    <mergeCell ref="C461:I461"/>
    <mergeCell ref="C430:I430"/>
    <mergeCell ref="C435:I435"/>
    <mergeCell ref="C440:I440"/>
    <mergeCell ref="C443:I443"/>
    <mergeCell ref="C446:I446"/>
    <mergeCell ref="C449:I449"/>
    <mergeCell ref="C452:I452"/>
    <mergeCell ref="C455:I455"/>
    <mergeCell ref="C458:I458"/>
    <mergeCell ref="C426:I426"/>
    <mergeCell ref="C400:I400"/>
    <mergeCell ref="C405:I405"/>
    <mergeCell ref="C408:I408"/>
    <mergeCell ref="C411:I411"/>
    <mergeCell ref="C414:I414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52657-7932-4929-A884-D1090CDE65E4}">
  <dimension ref="A1:K538"/>
  <sheetViews>
    <sheetView workbookViewId="0">
      <selection activeCell="B2" sqref="B2:J2"/>
    </sheetView>
  </sheetViews>
  <sheetFormatPr defaultRowHeight="15"/>
  <cols>
    <col min="1" max="1" width="8.5703125" customWidth="1"/>
    <col min="2" max="2" width="76.5703125" customWidth="1"/>
    <col min="3" max="11" width="11.5703125" customWidth="1"/>
  </cols>
  <sheetData>
    <row r="1" spans="1:11">
      <c r="A1" s="418" t="s">
        <v>395</v>
      </c>
      <c r="B1" s="680" t="s">
        <v>397</v>
      </c>
      <c r="C1" s="680"/>
      <c r="D1" s="680"/>
      <c r="E1" s="680"/>
      <c r="F1" s="680"/>
      <c r="G1" s="680"/>
      <c r="H1" s="680"/>
      <c r="I1" s="680"/>
      <c r="J1" s="680"/>
      <c r="K1" s="418" t="s">
        <v>396</v>
      </c>
    </row>
    <row r="2" spans="1:11">
      <c r="B2" s="681" t="s">
        <v>1078</v>
      </c>
      <c r="C2" s="681"/>
      <c r="D2" s="681"/>
      <c r="E2" s="681"/>
      <c r="F2" s="681"/>
      <c r="G2" s="681"/>
      <c r="H2" s="681"/>
      <c r="I2" s="681"/>
      <c r="J2" s="681"/>
    </row>
    <row r="3" spans="1:11" ht="33.75">
      <c r="A3" s="420" t="s">
        <v>464</v>
      </c>
      <c r="B3" s="420" t="s">
        <v>1079</v>
      </c>
      <c r="C3" s="420" t="s">
        <v>1080</v>
      </c>
      <c r="D3" s="420" t="s">
        <v>1081</v>
      </c>
      <c r="E3" s="420" t="s">
        <v>1082</v>
      </c>
      <c r="F3" s="420" t="s">
        <v>1083</v>
      </c>
      <c r="G3" s="420" t="s">
        <v>1084</v>
      </c>
      <c r="H3" s="420" t="s">
        <v>1085</v>
      </c>
      <c r="I3" s="420" t="s">
        <v>1086</v>
      </c>
      <c r="J3" s="420" t="s">
        <v>1087</v>
      </c>
      <c r="K3" s="420" t="s">
        <v>1088</v>
      </c>
    </row>
    <row r="4" spans="1:11" ht="25.5">
      <c r="A4" s="544" t="s">
        <v>1089</v>
      </c>
      <c r="B4" s="542" t="s">
        <v>1090</v>
      </c>
      <c r="C4" s="546">
        <v>71096.700200000007</v>
      </c>
      <c r="D4" s="546">
        <v>9.4795999999999996</v>
      </c>
      <c r="E4" s="546">
        <v>2.1932999999999998</v>
      </c>
      <c r="F4" s="546">
        <v>0</v>
      </c>
      <c r="G4" s="546">
        <v>7.1097000000000001</v>
      </c>
      <c r="H4" s="546">
        <v>0</v>
      </c>
      <c r="I4" s="546">
        <v>0</v>
      </c>
      <c r="J4" s="546">
        <v>18.782599999999999</v>
      </c>
      <c r="K4" s="546">
        <v>11.6729</v>
      </c>
    </row>
    <row r="5" spans="1:11" ht="25.5">
      <c r="A5" s="544" t="s">
        <v>1091</v>
      </c>
      <c r="B5" s="542" t="s">
        <v>1092</v>
      </c>
      <c r="C5" s="546">
        <v>94712.225099999996</v>
      </c>
      <c r="D5" s="546">
        <v>12.628299999999999</v>
      </c>
      <c r="E5" s="546">
        <v>2.9218999999999999</v>
      </c>
      <c r="F5" s="546">
        <v>0</v>
      </c>
      <c r="G5" s="546">
        <v>9.4711999999999996</v>
      </c>
      <c r="H5" s="546">
        <v>0</v>
      </c>
      <c r="I5" s="546">
        <v>0</v>
      </c>
      <c r="J5" s="546">
        <v>25.0214</v>
      </c>
      <c r="K5" s="546">
        <v>15.5502</v>
      </c>
    </row>
    <row r="6" spans="1:11" ht="25.5">
      <c r="A6" s="544" t="s">
        <v>1093</v>
      </c>
      <c r="B6" s="542" t="s">
        <v>1094</v>
      </c>
      <c r="C6" s="546">
        <v>99102.140899999999</v>
      </c>
      <c r="D6" s="546">
        <v>13.2136</v>
      </c>
      <c r="E6" s="546">
        <v>3.0573000000000001</v>
      </c>
      <c r="F6" s="546">
        <v>0</v>
      </c>
      <c r="G6" s="546">
        <v>9.9101999999999997</v>
      </c>
      <c r="H6" s="546">
        <v>0</v>
      </c>
      <c r="I6" s="546">
        <v>0</v>
      </c>
      <c r="J6" s="546">
        <v>26.181100000000001</v>
      </c>
      <c r="K6" s="546">
        <v>16.270900000000001</v>
      </c>
    </row>
    <row r="7" spans="1:11" ht="25.5">
      <c r="A7" s="544" t="s">
        <v>1095</v>
      </c>
      <c r="B7" s="542" t="s">
        <v>1096</v>
      </c>
      <c r="C7" s="546">
        <v>125093.23299999999</v>
      </c>
      <c r="D7" s="546">
        <v>16.679099999999998</v>
      </c>
      <c r="E7" s="546">
        <v>3.8591000000000002</v>
      </c>
      <c r="F7" s="546">
        <v>0</v>
      </c>
      <c r="G7" s="546">
        <v>12.5093</v>
      </c>
      <c r="H7" s="546">
        <v>0</v>
      </c>
      <c r="I7" s="546">
        <v>0</v>
      </c>
      <c r="J7" s="546">
        <v>33.047499999999999</v>
      </c>
      <c r="K7" s="546">
        <v>20.5382</v>
      </c>
    </row>
    <row r="8" spans="1:11" ht="25.5">
      <c r="A8" s="544" t="s">
        <v>1097</v>
      </c>
      <c r="B8" s="542" t="s">
        <v>1098</v>
      </c>
      <c r="C8" s="546">
        <v>147408.82180000001</v>
      </c>
      <c r="D8" s="546">
        <v>19.654499999999999</v>
      </c>
      <c r="E8" s="546">
        <v>4.5476000000000001</v>
      </c>
      <c r="F8" s="546">
        <v>0</v>
      </c>
      <c r="G8" s="546">
        <v>14.7409</v>
      </c>
      <c r="H8" s="546">
        <v>0</v>
      </c>
      <c r="I8" s="546">
        <v>0</v>
      </c>
      <c r="J8" s="546">
        <v>38.942999999999998</v>
      </c>
      <c r="K8" s="546">
        <v>24.202100000000002</v>
      </c>
    </row>
    <row r="9" spans="1:11">
      <c r="A9" s="544" t="s">
        <v>1099</v>
      </c>
      <c r="B9" s="542" t="s">
        <v>1100</v>
      </c>
      <c r="C9" s="546">
        <v>4731.3867</v>
      </c>
      <c r="D9" s="546">
        <v>0.80430000000000001</v>
      </c>
      <c r="E9" s="546">
        <v>0.17519999999999999</v>
      </c>
      <c r="F9" s="546">
        <v>0</v>
      </c>
      <c r="G9" s="546">
        <v>0.47310000000000002</v>
      </c>
      <c r="H9" s="546">
        <v>0</v>
      </c>
      <c r="I9" s="546">
        <v>0</v>
      </c>
      <c r="J9" s="546">
        <v>1.4525999999999999</v>
      </c>
      <c r="K9" s="546">
        <v>0.97950000000000004</v>
      </c>
    </row>
    <row r="10" spans="1:11">
      <c r="A10" s="544" t="s">
        <v>1101</v>
      </c>
      <c r="B10" s="542" t="s">
        <v>1102</v>
      </c>
      <c r="C10" s="546">
        <v>161298.7261</v>
      </c>
      <c r="D10" s="546">
        <v>12.9039</v>
      </c>
      <c r="E10" s="546">
        <v>2.9855999999999998</v>
      </c>
      <c r="F10" s="546">
        <v>0</v>
      </c>
      <c r="G10" s="546">
        <v>11.290900000000001</v>
      </c>
      <c r="H10" s="546">
        <v>8.5874000000000006</v>
      </c>
      <c r="I10" s="546">
        <v>0</v>
      </c>
      <c r="J10" s="546">
        <v>35.767800000000001</v>
      </c>
      <c r="K10" s="546">
        <v>15.8895</v>
      </c>
    </row>
    <row r="11" spans="1:11">
      <c r="A11" s="544" t="s">
        <v>1103</v>
      </c>
      <c r="B11" s="542" t="s">
        <v>1104</v>
      </c>
      <c r="C11" s="546">
        <v>1558.0427999999999</v>
      </c>
      <c r="D11" s="546">
        <v>1.4021999999999999</v>
      </c>
      <c r="E11" s="546">
        <v>9.6100000000000005E-2</v>
      </c>
      <c r="F11" s="546">
        <v>0</v>
      </c>
      <c r="G11" s="546">
        <v>0.77900000000000003</v>
      </c>
      <c r="H11" s="546">
        <v>0</v>
      </c>
      <c r="I11" s="546">
        <v>0</v>
      </c>
      <c r="J11" s="546">
        <v>2.2772999999999999</v>
      </c>
      <c r="K11" s="546">
        <v>1.4983</v>
      </c>
    </row>
    <row r="12" spans="1:11">
      <c r="A12" s="544" t="s">
        <v>1105</v>
      </c>
      <c r="B12" s="542" t="s">
        <v>1106</v>
      </c>
      <c r="C12" s="546">
        <v>639303.14060000004</v>
      </c>
      <c r="D12" s="546">
        <v>8.3242999999999991</v>
      </c>
      <c r="E12" s="546">
        <v>3.7094</v>
      </c>
      <c r="F12" s="546">
        <v>0</v>
      </c>
      <c r="G12" s="546">
        <v>18.4984</v>
      </c>
      <c r="H12" s="546">
        <v>280.66090000000003</v>
      </c>
      <c r="I12" s="546">
        <v>137.48670000000001</v>
      </c>
      <c r="J12" s="546">
        <v>448.67970000000003</v>
      </c>
      <c r="K12" s="546">
        <v>149.5204</v>
      </c>
    </row>
    <row r="13" spans="1:11">
      <c r="A13" s="544" t="s">
        <v>1018</v>
      </c>
      <c r="B13" s="542" t="s">
        <v>1019</v>
      </c>
      <c r="C13" s="546">
        <v>4362.4874</v>
      </c>
      <c r="D13" s="546">
        <v>0.65439999999999998</v>
      </c>
      <c r="E13" s="546">
        <v>8.9700000000000002E-2</v>
      </c>
      <c r="F13" s="546">
        <v>0</v>
      </c>
      <c r="G13" s="546">
        <v>0.36349999999999999</v>
      </c>
      <c r="H13" s="546">
        <v>0</v>
      </c>
      <c r="I13" s="546">
        <v>0</v>
      </c>
      <c r="J13" s="546">
        <v>1.1075999999999999</v>
      </c>
      <c r="K13" s="546">
        <v>0.74409999999999998</v>
      </c>
    </row>
    <row r="14" spans="1:11">
      <c r="A14" s="544" t="s">
        <v>1107</v>
      </c>
      <c r="B14" s="542" t="s">
        <v>1108</v>
      </c>
      <c r="C14" s="546">
        <v>1697.2733000000001</v>
      </c>
      <c r="D14" s="546">
        <v>0.30549999999999999</v>
      </c>
      <c r="E14" s="546">
        <v>6.2799999999999995E-2</v>
      </c>
      <c r="F14" s="546">
        <v>0</v>
      </c>
      <c r="G14" s="546">
        <v>0.16969999999999999</v>
      </c>
      <c r="H14" s="546">
        <v>0</v>
      </c>
      <c r="I14" s="546">
        <v>0</v>
      </c>
      <c r="J14" s="546">
        <v>0.53800000000000003</v>
      </c>
      <c r="K14" s="546">
        <v>0.36830000000000002</v>
      </c>
    </row>
    <row r="15" spans="1:11" ht="25.5">
      <c r="A15" s="544" t="s">
        <v>1109</v>
      </c>
      <c r="B15" s="542" t="s">
        <v>1110</v>
      </c>
      <c r="C15" s="546">
        <v>2261753.2231999999</v>
      </c>
      <c r="D15" s="546">
        <v>180.94030000000001</v>
      </c>
      <c r="E15" s="546">
        <v>41.865099999999998</v>
      </c>
      <c r="F15" s="546">
        <v>0</v>
      </c>
      <c r="G15" s="546">
        <v>113.0877</v>
      </c>
      <c r="H15" s="546">
        <v>0</v>
      </c>
      <c r="I15" s="546">
        <v>33.966900000000003</v>
      </c>
      <c r="J15" s="546">
        <v>369.86</v>
      </c>
      <c r="K15" s="546">
        <v>256.77229999999997</v>
      </c>
    </row>
    <row r="16" spans="1:11">
      <c r="A16" s="544" t="s">
        <v>1111</v>
      </c>
      <c r="B16" s="542" t="s">
        <v>1112</v>
      </c>
      <c r="C16" s="546">
        <v>67946.846900000004</v>
      </c>
      <c r="D16" s="546">
        <v>5.4356999999999998</v>
      </c>
      <c r="E16" s="546">
        <v>1.2577</v>
      </c>
      <c r="F16" s="546">
        <v>0</v>
      </c>
      <c r="G16" s="546">
        <v>4.7563000000000004</v>
      </c>
      <c r="H16" s="546">
        <v>0</v>
      </c>
      <c r="I16" s="546">
        <v>24.873200000000001</v>
      </c>
      <c r="J16" s="546">
        <v>36.322899999999997</v>
      </c>
      <c r="K16" s="546">
        <v>31.566600000000001</v>
      </c>
    </row>
    <row r="17" spans="1:11" ht="25.5">
      <c r="A17" s="544" t="s">
        <v>1113</v>
      </c>
      <c r="B17" s="542" t="s">
        <v>1114</v>
      </c>
      <c r="C17" s="546">
        <v>9939817.3648000006</v>
      </c>
      <c r="D17" s="546">
        <v>579.82270000000005</v>
      </c>
      <c r="E17" s="546">
        <v>178.87530000000001</v>
      </c>
      <c r="F17" s="546">
        <v>0</v>
      </c>
      <c r="G17" s="546">
        <v>745.48630000000003</v>
      </c>
      <c r="H17" s="546">
        <v>99.851799999999997</v>
      </c>
      <c r="I17" s="546">
        <v>42.799900000000001</v>
      </c>
      <c r="J17" s="546">
        <v>1646.836</v>
      </c>
      <c r="K17" s="546">
        <v>801.49789999999996</v>
      </c>
    </row>
    <row r="18" spans="1:11">
      <c r="A18" s="544" t="s">
        <v>1115</v>
      </c>
      <c r="B18" s="542" t="s">
        <v>1116</v>
      </c>
      <c r="C18" s="546">
        <v>712751.8541</v>
      </c>
      <c r="D18" s="546">
        <v>49.892600000000002</v>
      </c>
      <c r="E18" s="546">
        <v>13.193</v>
      </c>
      <c r="F18" s="546">
        <v>0</v>
      </c>
      <c r="G18" s="546">
        <v>49.892600000000002</v>
      </c>
      <c r="H18" s="546">
        <v>45.858199999999997</v>
      </c>
      <c r="I18" s="546">
        <v>32.366399999999999</v>
      </c>
      <c r="J18" s="546">
        <v>191.2028</v>
      </c>
      <c r="K18" s="546">
        <v>95.451999999999998</v>
      </c>
    </row>
    <row r="19" spans="1:11">
      <c r="A19" s="544" t="s">
        <v>1117</v>
      </c>
      <c r="B19" s="542" t="s">
        <v>1118</v>
      </c>
      <c r="C19" s="546">
        <v>5285952.8234999999</v>
      </c>
      <c r="D19" s="546">
        <v>308.34719999999999</v>
      </c>
      <c r="E19" s="546">
        <v>95.125100000000003</v>
      </c>
      <c r="F19" s="546">
        <v>0</v>
      </c>
      <c r="G19" s="546">
        <v>440.49610000000001</v>
      </c>
      <c r="H19" s="546">
        <v>501.57380000000001</v>
      </c>
      <c r="I19" s="546">
        <v>42.799900000000001</v>
      </c>
      <c r="J19" s="546">
        <v>1388.3421000000001</v>
      </c>
      <c r="K19" s="546">
        <v>446.2722</v>
      </c>
    </row>
    <row r="20" spans="1:11">
      <c r="A20" s="544" t="s">
        <v>1119</v>
      </c>
      <c r="B20" s="542" t="s">
        <v>1120</v>
      </c>
      <c r="C20" s="546">
        <v>334920.40590000001</v>
      </c>
      <c r="D20" s="546">
        <v>16.745999999999999</v>
      </c>
      <c r="E20" s="546">
        <v>5.9042000000000003</v>
      </c>
      <c r="F20" s="546">
        <v>0</v>
      </c>
      <c r="G20" s="546">
        <v>11.961399999999999</v>
      </c>
      <c r="H20" s="546">
        <v>382.24329999999998</v>
      </c>
      <c r="I20" s="546">
        <v>0</v>
      </c>
      <c r="J20" s="546">
        <v>416.85489999999999</v>
      </c>
      <c r="K20" s="546">
        <v>22.650200000000002</v>
      </c>
    </row>
    <row r="21" spans="1:11">
      <c r="A21" s="544" t="s">
        <v>1121</v>
      </c>
      <c r="B21" s="542" t="s">
        <v>1122</v>
      </c>
      <c r="C21" s="546">
        <v>777768.32339999999</v>
      </c>
      <c r="D21" s="546">
        <v>34.999600000000001</v>
      </c>
      <c r="E21" s="546">
        <v>13.1968</v>
      </c>
      <c r="F21" s="546">
        <v>0</v>
      </c>
      <c r="G21" s="546">
        <v>27.221900000000002</v>
      </c>
      <c r="H21" s="546">
        <v>0</v>
      </c>
      <c r="I21" s="546">
        <v>24.873200000000001</v>
      </c>
      <c r="J21" s="546">
        <v>100.2915</v>
      </c>
      <c r="K21" s="546">
        <v>73.069599999999994</v>
      </c>
    </row>
    <row r="22" spans="1:11">
      <c r="A22" s="544" t="s">
        <v>1123</v>
      </c>
      <c r="B22" s="542" t="s">
        <v>1124</v>
      </c>
      <c r="C22" s="546">
        <v>4004343.3838</v>
      </c>
      <c r="D22" s="546">
        <v>140.15199999999999</v>
      </c>
      <c r="E22" s="546">
        <v>67.943700000000007</v>
      </c>
      <c r="F22" s="546">
        <v>0</v>
      </c>
      <c r="G22" s="546">
        <v>200.21719999999999</v>
      </c>
      <c r="H22" s="546">
        <v>74.409300000000002</v>
      </c>
      <c r="I22" s="546">
        <v>42.799900000000001</v>
      </c>
      <c r="J22" s="546">
        <v>525.52210000000002</v>
      </c>
      <c r="K22" s="546">
        <v>250.8956</v>
      </c>
    </row>
    <row r="23" spans="1:11">
      <c r="A23" s="544" t="s">
        <v>519</v>
      </c>
      <c r="B23" s="542" t="s">
        <v>520</v>
      </c>
      <c r="C23" s="546">
        <v>8358.3970000000008</v>
      </c>
      <c r="D23" s="546">
        <v>0.66869999999999996</v>
      </c>
      <c r="E23" s="546">
        <v>0.1547</v>
      </c>
      <c r="F23" s="546">
        <v>0</v>
      </c>
      <c r="G23" s="546">
        <v>0.58509999999999995</v>
      </c>
      <c r="H23" s="546">
        <v>0</v>
      </c>
      <c r="I23" s="546">
        <v>24.873200000000001</v>
      </c>
      <c r="J23" s="546">
        <v>26.281700000000001</v>
      </c>
      <c r="K23" s="546">
        <v>25.6966</v>
      </c>
    </row>
    <row r="24" spans="1:11" ht="25.5">
      <c r="A24" s="544" t="s">
        <v>1125</v>
      </c>
      <c r="B24" s="542" t="s">
        <v>1126</v>
      </c>
      <c r="C24" s="546">
        <v>105267.3732</v>
      </c>
      <c r="D24" s="546">
        <v>6.0152999999999999</v>
      </c>
      <c r="E24" s="546">
        <v>1.8556999999999999</v>
      </c>
      <c r="F24" s="546">
        <v>0</v>
      </c>
      <c r="G24" s="546">
        <v>6.0152999999999999</v>
      </c>
      <c r="H24" s="546">
        <v>0</v>
      </c>
      <c r="I24" s="546">
        <v>42.799900000000001</v>
      </c>
      <c r="J24" s="546">
        <v>56.686199999999999</v>
      </c>
      <c r="K24" s="546">
        <v>50.670900000000003</v>
      </c>
    </row>
    <row r="25" spans="1:11">
      <c r="A25" s="544" t="s">
        <v>517</v>
      </c>
      <c r="B25" s="542" t="s">
        <v>518</v>
      </c>
      <c r="C25" s="546">
        <v>32981.407299999999</v>
      </c>
      <c r="D25" s="546">
        <v>2.6385000000000001</v>
      </c>
      <c r="E25" s="546">
        <v>0.61050000000000004</v>
      </c>
      <c r="F25" s="546">
        <v>0</v>
      </c>
      <c r="G25" s="546">
        <v>2.3087</v>
      </c>
      <c r="H25" s="546">
        <v>0</v>
      </c>
      <c r="I25" s="546">
        <v>0</v>
      </c>
      <c r="J25" s="546">
        <v>5.5576999999999996</v>
      </c>
      <c r="K25" s="546">
        <v>3.2490000000000001</v>
      </c>
    </row>
    <row r="26" spans="1:11">
      <c r="A26" s="544" t="s">
        <v>1127</v>
      </c>
      <c r="B26" s="542" t="s">
        <v>1128</v>
      </c>
      <c r="C26" s="546">
        <v>5270.7403999999997</v>
      </c>
      <c r="D26" s="546">
        <v>0.42170000000000002</v>
      </c>
      <c r="E26" s="546">
        <v>9.7600000000000006E-2</v>
      </c>
      <c r="F26" s="546">
        <v>0</v>
      </c>
      <c r="G26" s="546">
        <v>0.47439999999999999</v>
      </c>
      <c r="H26" s="546">
        <v>9.9601000000000006</v>
      </c>
      <c r="I26" s="546">
        <v>24.873200000000001</v>
      </c>
      <c r="J26" s="546">
        <v>35.826999999999998</v>
      </c>
      <c r="K26" s="546">
        <v>25.392499999999998</v>
      </c>
    </row>
    <row r="27" spans="1:11" ht="25.5">
      <c r="A27" s="544" t="s">
        <v>1129</v>
      </c>
      <c r="B27" s="542" t="s">
        <v>1130</v>
      </c>
      <c r="C27" s="546">
        <v>133859.34849999999</v>
      </c>
      <c r="D27" s="546">
        <v>7.6490999999999998</v>
      </c>
      <c r="E27" s="546">
        <v>2.3597000000000001</v>
      </c>
      <c r="F27" s="546">
        <v>0</v>
      </c>
      <c r="G27" s="546">
        <v>7.6490999999999998</v>
      </c>
      <c r="H27" s="546">
        <v>0</v>
      </c>
      <c r="I27" s="546">
        <v>42.799900000000001</v>
      </c>
      <c r="J27" s="546">
        <v>60.457799999999999</v>
      </c>
      <c r="K27" s="546">
        <v>52.808700000000002</v>
      </c>
    </row>
    <row r="28" spans="1:11">
      <c r="A28" s="544" t="s">
        <v>1131</v>
      </c>
      <c r="B28" s="542" t="s">
        <v>1132</v>
      </c>
      <c r="C28" s="546">
        <v>14634.6387</v>
      </c>
      <c r="D28" s="546">
        <v>0.83630000000000004</v>
      </c>
      <c r="E28" s="546">
        <v>0.25800000000000001</v>
      </c>
      <c r="F28" s="546">
        <v>0</v>
      </c>
      <c r="G28" s="546">
        <v>0.83630000000000004</v>
      </c>
      <c r="H28" s="546">
        <v>0</v>
      </c>
      <c r="I28" s="546">
        <v>0</v>
      </c>
      <c r="J28" s="546">
        <v>1.9306000000000001</v>
      </c>
      <c r="K28" s="546">
        <v>1.0943000000000001</v>
      </c>
    </row>
    <row r="29" spans="1:11" ht="25.5">
      <c r="A29" s="544" t="s">
        <v>1133</v>
      </c>
      <c r="B29" s="542" t="s">
        <v>1134</v>
      </c>
      <c r="C29" s="546">
        <v>334379.8014</v>
      </c>
      <c r="D29" s="546">
        <v>26.750399999999999</v>
      </c>
      <c r="E29" s="546">
        <v>6.1894</v>
      </c>
      <c r="F29" s="546">
        <v>0</v>
      </c>
      <c r="G29" s="546">
        <v>23.406600000000001</v>
      </c>
      <c r="H29" s="546">
        <v>0</v>
      </c>
      <c r="I29" s="546">
        <v>24.873200000000001</v>
      </c>
      <c r="J29" s="546">
        <v>81.2196</v>
      </c>
      <c r="K29" s="546">
        <v>57.813000000000002</v>
      </c>
    </row>
    <row r="30" spans="1:11" ht="25.5">
      <c r="A30" s="544" t="s">
        <v>1135</v>
      </c>
      <c r="B30" s="542" t="s">
        <v>1136</v>
      </c>
      <c r="C30" s="546">
        <v>78635.95</v>
      </c>
      <c r="D30" s="546">
        <v>4.4935</v>
      </c>
      <c r="E30" s="546">
        <v>1.3862000000000001</v>
      </c>
      <c r="F30" s="546">
        <v>0</v>
      </c>
      <c r="G30" s="546">
        <v>4.4935</v>
      </c>
      <c r="H30" s="546">
        <v>0</v>
      </c>
      <c r="I30" s="546">
        <v>42.799900000000001</v>
      </c>
      <c r="J30" s="546">
        <v>53.173099999999998</v>
      </c>
      <c r="K30" s="546">
        <v>48.679600000000001</v>
      </c>
    </row>
    <row r="31" spans="1:11" ht="25.5">
      <c r="A31" s="544" t="s">
        <v>1137</v>
      </c>
      <c r="B31" s="542" t="s">
        <v>1138</v>
      </c>
      <c r="C31" s="546">
        <v>112330.2515</v>
      </c>
      <c r="D31" s="546">
        <v>6.4188999999999998</v>
      </c>
      <c r="E31" s="546">
        <v>1.9802</v>
      </c>
      <c r="F31" s="546">
        <v>0</v>
      </c>
      <c r="G31" s="546">
        <v>6.4188999999999998</v>
      </c>
      <c r="H31" s="546">
        <v>0</v>
      </c>
      <c r="I31" s="546">
        <v>42.799900000000001</v>
      </c>
      <c r="J31" s="546">
        <v>57.617899999999999</v>
      </c>
      <c r="K31" s="546">
        <v>51.198999999999998</v>
      </c>
    </row>
    <row r="32" spans="1:11" ht="25.5">
      <c r="A32" s="544" t="s">
        <v>1139</v>
      </c>
      <c r="B32" s="542" t="s">
        <v>1140</v>
      </c>
      <c r="C32" s="546">
        <v>168475.0906</v>
      </c>
      <c r="D32" s="546">
        <v>9.6271000000000004</v>
      </c>
      <c r="E32" s="546">
        <v>2.97</v>
      </c>
      <c r="F32" s="546">
        <v>0</v>
      </c>
      <c r="G32" s="546">
        <v>9.6271000000000004</v>
      </c>
      <c r="H32" s="546">
        <v>0</v>
      </c>
      <c r="I32" s="546">
        <v>42.799900000000001</v>
      </c>
      <c r="J32" s="546">
        <v>65.024100000000004</v>
      </c>
      <c r="K32" s="546">
        <v>55.396999999999998</v>
      </c>
    </row>
    <row r="33" spans="1:11" ht="25.5">
      <c r="A33" s="544" t="s">
        <v>1141</v>
      </c>
      <c r="B33" s="542" t="s">
        <v>1142</v>
      </c>
      <c r="C33" s="546">
        <v>224620.28169999999</v>
      </c>
      <c r="D33" s="546">
        <v>12.8354</v>
      </c>
      <c r="E33" s="546">
        <v>3.9597000000000002</v>
      </c>
      <c r="F33" s="546">
        <v>0</v>
      </c>
      <c r="G33" s="546">
        <v>12.8354</v>
      </c>
      <c r="H33" s="546">
        <v>0</v>
      </c>
      <c r="I33" s="546">
        <v>42.799900000000001</v>
      </c>
      <c r="J33" s="546">
        <v>72.430400000000006</v>
      </c>
      <c r="K33" s="546">
        <v>59.594999999999999</v>
      </c>
    </row>
    <row r="34" spans="1:11" ht="25.5">
      <c r="A34" s="544" t="s">
        <v>1143</v>
      </c>
      <c r="B34" s="542" t="s">
        <v>1144</v>
      </c>
      <c r="C34" s="546">
        <v>3714632.2795000002</v>
      </c>
      <c r="D34" s="546">
        <v>185.73159999999999</v>
      </c>
      <c r="E34" s="546">
        <v>65.483699999999999</v>
      </c>
      <c r="F34" s="546">
        <v>0</v>
      </c>
      <c r="G34" s="546">
        <v>212.2647</v>
      </c>
      <c r="H34" s="546">
        <v>0</v>
      </c>
      <c r="I34" s="546">
        <v>42.799900000000001</v>
      </c>
      <c r="J34" s="546">
        <v>506.2799</v>
      </c>
      <c r="K34" s="546">
        <v>294.01519999999999</v>
      </c>
    </row>
    <row r="35" spans="1:11">
      <c r="A35" s="544" t="s">
        <v>1145</v>
      </c>
      <c r="B35" s="542" t="s">
        <v>1146</v>
      </c>
      <c r="C35" s="546">
        <v>18371.7147</v>
      </c>
      <c r="D35" s="546">
        <v>1.0498000000000001</v>
      </c>
      <c r="E35" s="546">
        <v>0.32390000000000002</v>
      </c>
      <c r="F35" s="546">
        <v>0</v>
      </c>
      <c r="G35" s="546">
        <v>1.0498000000000001</v>
      </c>
      <c r="H35" s="546">
        <v>0</v>
      </c>
      <c r="I35" s="546">
        <v>42.799900000000001</v>
      </c>
      <c r="J35" s="546">
        <v>45.223399999999998</v>
      </c>
      <c r="K35" s="546">
        <v>44.1736</v>
      </c>
    </row>
    <row r="36" spans="1:11">
      <c r="A36" s="544" t="s">
        <v>1147</v>
      </c>
      <c r="B36" s="542" t="s">
        <v>1148</v>
      </c>
      <c r="C36" s="546">
        <v>115470.5482</v>
      </c>
      <c r="D36" s="546">
        <v>6.5983000000000001</v>
      </c>
      <c r="E36" s="546">
        <v>2.0356000000000001</v>
      </c>
      <c r="F36" s="546">
        <v>0</v>
      </c>
      <c r="G36" s="546">
        <v>6.5983000000000001</v>
      </c>
      <c r="H36" s="546">
        <v>4.1890000000000001</v>
      </c>
      <c r="I36" s="546">
        <v>42.799900000000001</v>
      </c>
      <c r="J36" s="546">
        <v>62.2211</v>
      </c>
      <c r="K36" s="546">
        <v>51.433799999999998</v>
      </c>
    </row>
    <row r="37" spans="1:11">
      <c r="A37" s="544" t="s">
        <v>1149</v>
      </c>
      <c r="B37" s="542" t="s">
        <v>1150</v>
      </c>
      <c r="C37" s="546">
        <v>486.82709999999997</v>
      </c>
      <c r="D37" s="546">
        <v>4.3799999999999999E-2</v>
      </c>
      <c r="E37" s="546">
        <v>8.9999999999999993E-3</v>
      </c>
      <c r="F37" s="546">
        <v>0</v>
      </c>
      <c r="G37" s="546">
        <v>2.4299999999999999E-2</v>
      </c>
      <c r="H37" s="546">
        <v>0</v>
      </c>
      <c r="I37" s="546">
        <v>0</v>
      </c>
      <c r="J37" s="546">
        <v>7.7100000000000002E-2</v>
      </c>
      <c r="K37" s="546">
        <v>5.28E-2</v>
      </c>
    </row>
    <row r="38" spans="1:11">
      <c r="A38" s="544" t="s">
        <v>1151</v>
      </c>
      <c r="B38" s="542" t="s">
        <v>1152</v>
      </c>
      <c r="C38" s="546">
        <v>1313564.5569</v>
      </c>
      <c r="D38" s="546">
        <v>51.083100000000002</v>
      </c>
      <c r="E38" s="546">
        <v>22.513000000000002</v>
      </c>
      <c r="F38" s="546">
        <v>0</v>
      </c>
      <c r="G38" s="546">
        <v>72.975800000000007</v>
      </c>
      <c r="H38" s="546">
        <v>74.850200000000001</v>
      </c>
      <c r="I38" s="546">
        <v>32.366399999999999</v>
      </c>
      <c r="J38" s="546">
        <v>253.7885</v>
      </c>
      <c r="K38" s="546">
        <v>105.96250000000001</v>
      </c>
    </row>
    <row r="39" spans="1:11">
      <c r="A39" s="544" t="s">
        <v>1153</v>
      </c>
      <c r="B39" s="542" t="s">
        <v>1154</v>
      </c>
      <c r="C39" s="546">
        <v>31247.030599999998</v>
      </c>
      <c r="D39" s="546">
        <v>0.48820000000000002</v>
      </c>
      <c r="E39" s="546">
        <v>0.18410000000000001</v>
      </c>
      <c r="F39" s="546">
        <v>0</v>
      </c>
      <c r="G39" s="546">
        <v>0.54249999999999998</v>
      </c>
      <c r="H39" s="546">
        <v>40.716099999999997</v>
      </c>
      <c r="I39" s="546">
        <v>42.091000000000001</v>
      </c>
      <c r="J39" s="546">
        <v>84.021900000000002</v>
      </c>
      <c r="K39" s="546">
        <v>42.763300000000001</v>
      </c>
    </row>
    <row r="40" spans="1:11">
      <c r="A40" s="544" t="s">
        <v>1155</v>
      </c>
      <c r="B40" s="542" t="s">
        <v>1156</v>
      </c>
      <c r="C40" s="546">
        <v>1887015.9177999999</v>
      </c>
      <c r="D40" s="546">
        <v>107.8295</v>
      </c>
      <c r="E40" s="546">
        <v>33.2654</v>
      </c>
      <c r="F40" s="546">
        <v>0</v>
      </c>
      <c r="G40" s="546">
        <v>94.350800000000007</v>
      </c>
      <c r="H40" s="546">
        <v>0</v>
      </c>
      <c r="I40" s="546">
        <v>42.799900000000001</v>
      </c>
      <c r="J40" s="546">
        <v>278.24560000000002</v>
      </c>
      <c r="K40" s="546">
        <v>183.8948</v>
      </c>
    </row>
    <row r="41" spans="1:11">
      <c r="A41" s="544" t="s">
        <v>1157</v>
      </c>
      <c r="B41" s="542" t="s">
        <v>1158</v>
      </c>
      <c r="C41" s="546">
        <v>68428.107999999993</v>
      </c>
      <c r="D41" s="546">
        <v>5.4741999999999997</v>
      </c>
      <c r="E41" s="546">
        <v>1.2665999999999999</v>
      </c>
      <c r="F41" s="546">
        <v>0</v>
      </c>
      <c r="G41" s="546">
        <v>5.4741999999999997</v>
      </c>
      <c r="H41" s="546">
        <v>6.3044000000000002</v>
      </c>
      <c r="I41" s="546">
        <v>42.799900000000001</v>
      </c>
      <c r="J41" s="546">
        <v>61.319299999999998</v>
      </c>
      <c r="K41" s="546">
        <v>49.540700000000001</v>
      </c>
    </row>
    <row r="42" spans="1:11">
      <c r="A42" s="544" t="s">
        <v>1159</v>
      </c>
      <c r="B42" s="542" t="s">
        <v>1160</v>
      </c>
      <c r="C42" s="546">
        <v>86514.207399999999</v>
      </c>
      <c r="D42" s="546">
        <v>6.9211</v>
      </c>
      <c r="E42" s="546">
        <v>1.6013999999999999</v>
      </c>
      <c r="F42" s="546">
        <v>0</v>
      </c>
      <c r="G42" s="546">
        <v>6.9211</v>
      </c>
      <c r="H42" s="546">
        <v>6.3044000000000002</v>
      </c>
      <c r="I42" s="546">
        <v>42.799900000000001</v>
      </c>
      <c r="J42" s="546">
        <v>64.547899999999998</v>
      </c>
      <c r="K42" s="546">
        <v>51.322400000000002</v>
      </c>
    </row>
    <row r="43" spans="1:11">
      <c r="A43" s="544" t="s">
        <v>1161</v>
      </c>
      <c r="B43" s="542" t="s">
        <v>1162</v>
      </c>
      <c r="C43" s="546">
        <v>117947.7132</v>
      </c>
      <c r="D43" s="546">
        <v>9.4358000000000004</v>
      </c>
      <c r="E43" s="546">
        <v>2.1831999999999998</v>
      </c>
      <c r="F43" s="546">
        <v>0</v>
      </c>
      <c r="G43" s="546">
        <v>9.4358000000000004</v>
      </c>
      <c r="H43" s="546">
        <v>6.3044000000000002</v>
      </c>
      <c r="I43" s="546">
        <v>42.799900000000001</v>
      </c>
      <c r="J43" s="546">
        <v>70.159099999999995</v>
      </c>
      <c r="K43" s="546">
        <v>54.418900000000001</v>
      </c>
    </row>
    <row r="44" spans="1:11">
      <c r="A44" s="544" t="s">
        <v>1163</v>
      </c>
      <c r="B44" s="542" t="s">
        <v>1164</v>
      </c>
      <c r="C44" s="546">
        <v>136537.40900000001</v>
      </c>
      <c r="D44" s="546">
        <v>10.923</v>
      </c>
      <c r="E44" s="546">
        <v>2.5272999999999999</v>
      </c>
      <c r="F44" s="546">
        <v>0</v>
      </c>
      <c r="G44" s="546">
        <v>10.923</v>
      </c>
      <c r="H44" s="546">
        <v>6.3044000000000002</v>
      </c>
      <c r="I44" s="546">
        <v>42.799900000000001</v>
      </c>
      <c r="J44" s="546">
        <v>73.477599999999995</v>
      </c>
      <c r="K44" s="546">
        <v>56.2502</v>
      </c>
    </row>
    <row r="45" spans="1:11">
      <c r="A45" s="544" t="s">
        <v>1165</v>
      </c>
      <c r="B45" s="542" t="s">
        <v>1166</v>
      </c>
      <c r="C45" s="546">
        <v>713973.12520000001</v>
      </c>
      <c r="D45" s="546">
        <v>57.117899999999999</v>
      </c>
      <c r="E45" s="546">
        <v>13.2156</v>
      </c>
      <c r="F45" s="546">
        <v>0</v>
      </c>
      <c r="G45" s="546">
        <v>64.257599999999996</v>
      </c>
      <c r="H45" s="546">
        <v>59.5274</v>
      </c>
      <c r="I45" s="546">
        <v>24.873200000000001</v>
      </c>
      <c r="J45" s="546">
        <v>218.99170000000001</v>
      </c>
      <c r="K45" s="546">
        <v>95.206699999999998</v>
      </c>
    </row>
    <row r="46" spans="1:11">
      <c r="A46" s="544" t="s">
        <v>722</v>
      </c>
      <c r="B46" s="542" t="s">
        <v>723</v>
      </c>
      <c r="C46" s="546">
        <v>3329971.6849000002</v>
      </c>
      <c r="D46" s="546">
        <v>166.49860000000001</v>
      </c>
      <c r="E46" s="546">
        <v>58.702599999999997</v>
      </c>
      <c r="F46" s="546">
        <v>0</v>
      </c>
      <c r="G46" s="546">
        <v>214.06960000000001</v>
      </c>
      <c r="H46" s="546">
        <v>26.732199999999999</v>
      </c>
      <c r="I46" s="546">
        <v>33.966900000000003</v>
      </c>
      <c r="J46" s="546">
        <v>499.9699</v>
      </c>
      <c r="K46" s="546">
        <v>259.16809999999998</v>
      </c>
    </row>
    <row r="47" spans="1:11">
      <c r="A47" s="544" t="s">
        <v>1167</v>
      </c>
      <c r="B47" s="542" t="s">
        <v>1168</v>
      </c>
      <c r="C47" s="546">
        <v>1032544.9253999999</v>
      </c>
      <c r="D47" s="546">
        <v>82.6036</v>
      </c>
      <c r="E47" s="546">
        <v>19.112400000000001</v>
      </c>
      <c r="F47" s="546">
        <v>0</v>
      </c>
      <c r="G47" s="546">
        <v>72.278099999999995</v>
      </c>
      <c r="H47" s="546">
        <v>11.3392</v>
      </c>
      <c r="I47" s="546">
        <v>24.873200000000001</v>
      </c>
      <c r="J47" s="546">
        <v>210.20650000000001</v>
      </c>
      <c r="K47" s="546">
        <v>126.58920000000001</v>
      </c>
    </row>
    <row r="48" spans="1:11">
      <c r="A48" s="544" t="s">
        <v>1169</v>
      </c>
      <c r="B48" s="542" t="s">
        <v>1170</v>
      </c>
      <c r="C48" s="546">
        <v>771213.27540000004</v>
      </c>
      <c r="D48" s="546">
        <v>61.697099999999999</v>
      </c>
      <c r="E48" s="546">
        <v>14.2752</v>
      </c>
      <c r="F48" s="546">
        <v>0</v>
      </c>
      <c r="G48" s="546">
        <v>53.984900000000003</v>
      </c>
      <c r="H48" s="546">
        <v>67.795100000000005</v>
      </c>
      <c r="I48" s="546">
        <v>24.873200000000001</v>
      </c>
      <c r="J48" s="546">
        <v>222.62549999999999</v>
      </c>
      <c r="K48" s="546">
        <v>100.8455</v>
      </c>
    </row>
    <row r="49" spans="1:11">
      <c r="A49" s="544" t="s">
        <v>1171</v>
      </c>
      <c r="B49" s="542" t="s">
        <v>1172</v>
      </c>
      <c r="C49" s="546">
        <v>539491.63439999998</v>
      </c>
      <c r="D49" s="546">
        <v>16.859100000000002</v>
      </c>
      <c r="E49" s="546">
        <v>3.4674</v>
      </c>
      <c r="F49" s="546">
        <v>0</v>
      </c>
      <c r="G49" s="546">
        <v>14.985900000000001</v>
      </c>
      <c r="H49" s="546">
        <v>17.637799999999999</v>
      </c>
      <c r="I49" s="546">
        <v>30.449300000000001</v>
      </c>
      <c r="J49" s="546">
        <v>83.399500000000003</v>
      </c>
      <c r="K49" s="546">
        <v>50.775799999999997</v>
      </c>
    </row>
    <row r="50" spans="1:11" ht="25.5">
      <c r="A50" s="544" t="s">
        <v>1173</v>
      </c>
      <c r="B50" s="542" t="s">
        <v>1174</v>
      </c>
      <c r="C50" s="546">
        <v>1672880.6310000001</v>
      </c>
      <c r="D50" s="546">
        <v>133.8305</v>
      </c>
      <c r="E50" s="546">
        <v>30.965</v>
      </c>
      <c r="F50" s="546">
        <v>0</v>
      </c>
      <c r="G50" s="546">
        <v>83.644000000000005</v>
      </c>
      <c r="H50" s="546">
        <v>20.533200000000001</v>
      </c>
      <c r="I50" s="546">
        <v>24.873200000000001</v>
      </c>
      <c r="J50" s="546">
        <v>293.84589999999997</v>
      </c>
      <c r="K50" s="546">
        <v>189.6687</v>
      </c>
    </row>
    <row r="51" spans="1:11">
      <c r="A51" s="544" t="s">
        <v>688</v>
      </c>
      <c r="B51" s="542" t="s">
        <v>689</v>
      </c>
      <c r="C51" s="546">
        <v>535064.06279999996</v>
      </c>
      <c r="D51" s="546">
        <v>48.155799999999999</v>
      </c>
      <c r="E51" s="546">
        <v>9.9039999999999999</v>
      </c>
      <c r="F51" s="546">
        <v>0</v>
      </c>
      <c r="G51" s="546">
        <v>26.7532</v>
      </c>
      <c r="H51" s="546">
        <v>0</v>
      </c>
      <c r="I51" s="546">
        <v>0</v>
      </c>
      <c r="J51" s="546">
        <v>84.813000000000002</v>
      </c>
      <c r="K51" s="546">
        <v>58.059800000000003</v>
      </c>
    </row>
    <row r="52" spans="1:11">
      <c r="A52" s="544" t="s">
        <v>1175</v>
      </c>
      <c r="B52" s="542" t="s">
        <v>1176</v>
      </c>
      <c r="C52" s="546">
        <v>815723.12349999999</v>
      </c>
      <c r="D52" s="546">
        <v>6.3727999999999998</v>
      </c>
      <c r="E52" s="546">
        <v>4.5873999999999997</v>
      </c>
      <c r="F52" s="546">
        <v>0</v>
      </c>
      <c r="G52" s="546">
        <v>14.161899999999999</v>
      </c>
      <c r="H52" s="546">
        <v>0</v>
      </c>
      <c r="I52" s="546">
        <v>112.3806</v>
      </c>
      <c r="J52" s="546">
        <v>137.5027</v>
      </c>
      <c r="K52" s="546">
        <v>123.3408</v>
      </c>
    </row>
    <row r="53" spans="1:11">
      <c r="A53" s="544" t="s">
        <v>1177</v>
      </c>
      <c r="B53" s="542" t="s">
        <v>1178</v>
      </c>
      <c r="C53" s="546">
        <v>218136.71710000001</v>
      </c>
      <c r="D53" s="546">
        <v>1.7041999999999999</v>
      </c>
      <c r="E53" s="546">
        <v>1.2266999999999999</v>
      </c>
      <c r="F53" s="546">
        <v>0</v>
      </c>
      <c r="G53" s="546">
        <v>2.8403</v>
      </c>
      <c r="H53" s="546">
        <v>0</v>
      </c>
      <c r="I53" s="546">
        <v>29.1508</v>
      </c>
      <c r="J53" s="546">
        <v>34.921999999999997</v>
      </c>
      <c r="K53" s="546">
        <v>32.081699999999998</v>
      </c>
    </row>
    <row r="54" spans="1:11">
      <c r="A54" s="544" t="s">
        <v>690</v>
      </c>
      <c r="B54" s="542" t="s">
        <v>691</v>
      </c>
      <c r="C54" s="546">
        <v>652409.80920000002</v>
      </c>
      <c r="D54" s="546">
        <v>5.0970000000000004</v>
      </c>
      <c r="E54" s="546">
        <v>3.669</v>
      </c>
      <c r="F54" s="546">
        <v>0</v>
      </c>
      <c r="G54" s="546">
        <v>8.4948999999999995</v>
      </c>
      <c r="H54" s="546">
        <v>0</v>
      </c>
      <c r="I54" s="546">
        <v>29.1508</v>
      </c>
      <c r="J54" s="546">
        <v>46.411700000000003</v>
      </c>
      <c r="K54" s="546">
        <v>37.916800000000002</v>
      </c>
    </row>
    <row r="55" spans="1:11">
      <c r="A55" s="544" t="s">
        <v>1179</v>
      </c>
      <c r="B55" s="542" t="s">
        <v>1180</v>
      </c>
      <c r="C55" s="546">
        <v>815723.12349999999</v>
      </c>
      <c r="D55" s="546">
        <v>6.3727999999999998</v>
      </c>
      <c r="E55" s="546">
        <v>4.5873999999999997</v>
      </c>
      <c r="F55" s="546">
        <v>0</v>
      </c>
      <c r="G55" s="546">
        <v>14.161899999999999</v>
      </c>
      <c r="H55" s="546">
        <v>0</v>
      </c>
      <c r="I55" s="546">
        <v>112.3806</v>
      </c>
      <c r="J55" s="546">
        <v>137.5027</v>
      </c>
      <c r="K55" s="546">
        <v>123.3408</v>
      </c>
    </row>
    <row r="56" spans="1:11" ht="25.5">
      <c r="A56" s="544" t="s">
        <v>1181</v>
      </c>
      <c r="B56" s="542" t="s">
        <v>1182</v>
      </c>
      <c r="C56" s="546">
        <v>39092.602800000001</v>
      </c>
      <c r="D56" s="546">
        <v>1.2216</v>
      </c>
      <c r="E56" s="546">
        <v>0.25130000000000002</v>
      </c>
      <c r="F56" s="546">
        <v>0</v>
      </c>
      <c r="G56" s="546">
        <v>1.0859000000000001</v>
      </c>
      <c r="H56" s="546">
        <v>0</v>
      </c>
      <c r="I56" s="546">
        <v>60.898600000000002</v>
      </c>
      <c r="J56" s="546">
        <v>63.4574</v>
      </c>
      <c r="K56" s="546">
        <v>62.371499999999997</v>
      </c>
    </row>
    <row r="57" spans="1:11">
      <c r="A57" s="544" t="s">
        <v>1183</v>
      </c>
      <c r="B57" s="542" t="s">
        <v>1184</v>
      </c>
      <c r="C57" s="546">
        <v>1502.0861</v>
      </c>
      <c r="D57" s="546">
        <v>0.1202</v>
      </c>
      <c r="E57" s="546">
        <v>2.7799999999999998E-2</v>
      </c>
      <c r="F57" s="546">
        <v>0</v>
      </c>
      <c r="G57" s="546">
        <v>7.51E-2</v>
      </c>
      <c r="H57" s="546">
        <v>0</v>
      </c>
      <c r="I57" s="546">
        <v>0</v>
      </c>
      <c r="J57" s="546">
        <v>0.22309999999999999</v>
      </c>
      <c r="K57" s="546">
        <v>0.14799999999999999</v>
      </c>
    </row>
    <row r="58" spans="1:11">
      <c r="A58" s="544" t="s">
        <v>1185</v>
      </c>
      <c r="B58" s="542" t="s">
        <v>1186</v>
      </c>
      <c r="C58" s="546">
        <v>5468.5932000000003</v>
      </c>
      <c r="D58" s="546">
        <v>0.72909999999999997</v>
      </c>
      <c r="E58" s="546">
        <v>0.1125</v>
      </c>
      <c r="F58" s="546">
        <v>0</v>
      </c>
      <c r="G58" s="546">
        <v>0.45569999999999999</v>
      </c>
      <c r="H58" s="546">
        <v>0</v>
      </c>
      <c r="I58" s="546">
        <v>0</v>
      </c>
      <c r="J58" s="546">
        <v>1.2972999999999999</v>
      </c>
      <c r="K58" s="546">
        <v>0.84160000000000001</v>
      </c>
    </row>
    <row r="59" spans="1:11">
      <c r="A59" s="544" t="s">
        <v>1187</v>
      </c>
      <c r="B59" s="542" t="s">
        <v>1188</v>
      </c>
      <c r="C59" s="546">
        <v>28414314.534899998</v>
      </c>
      <c r="D59" s="546">
        <v>1136.5726</v>
      </c>
      <c r="E59" s="546">
        <v>482.11989999999997</v>
      </c>
      <c r="F59" s="546">
        <v>0</v>
      </c>
      <c r="G59" s="546">
        <v>1136.5726</v>
      </c>
      <c r="H59" s="546">
        <v>198.4248</v>
      </c>
      <c r="I59" s="546">
        <v>42.799900000000001</v>
      </c>
      <c r="J59" s="546">
        <v>2996.4897999999998</v>
      </c>
      <c r="K59" s="546">
        <v>1661.4924000000001</v>
      </c>
    </row>
    <row r="60" spans="1:11">
      <c r="A60" s="544" t="s">
        <v>665</v>
      </c>
      <c r="B60" s="542" t="s">
        <v>666</v>
      </c>
      <c r="C60" s="546">
        <v>999.71720000000005</v>
      </c>
      <c r="D60" s="546">
        <v>0.99970000000000003</v>
      </c>
      <c r="E60" s="546">
        <v>6.1699999999999998E-2</v>
      </c>
      <c r="F60" s="546">
        <v>0</v>
      </c>
      <c r="G60" s="546">
        <v>0.49990000000000001</v>
      </c>
      <c r="H60" s="546">
        <v>0</v>
      </c>
      <c r="I60" s="546">
        <v>0</v>
      </c>
      <c r="J60" s="546">
        <v>1.5612999999999999</v>
      </c>
      <c r="K60" s="546">
        <v>1.0613999999999999</v>
      </c>
    </row>
    <row r="61" spans="1:11">
      <c r="A61" s="544" t="s">
        <v>1189</v>
      </c>
      <c r="B61" s="542" t="s">
        <v>1190</v>
      </c>
      <c r="C61" s="546">
        <v>30498625.628600001</v>
      </c>
      <c r="D61" s="546">
        <v>1219.9449999999999</v>
      </c>
      <c r="E61" s="546">
        <v>517.48540000000003</v>
      </c>
      <c r="F61" s="546">
        <v>0</v>
      </c>
      <c r="G61" s="546">
        <v>1067.4519</v>
      </c>
      <c r="H61" s="546">
        <v>123.0234</v>
      </c>
      <c r="I61" s="546">
        <v>42.799900000000001</v>
      </c>
      <c r="J61" s="546">
        <v>2970.7055999999998</v>
      </c>
      <c r="K61" s="546">
        <v>1780.2302999999999</v>
      </c>
    </row>
    <row r="62" spans="1:11">
      <c r="A62" s="544" t="s">
        <v>578</v>
      </c>
      <c r="B62" s="542" t="s">
        <v>579</v>
      </c>
      <c r="C62" s="546">
        <v>70178.737500000003</v>
      </c>
      <c r="D62" s="546">
        <v>3.5089000000000001</v>
      </c>
      <c r="E62" s="546">
        <v>1.2372000000000001</v>
      </c>
      <c r="F62" s="546">
        <v>0</v>
      </c>
      <c r="G62" s="546">
        <v>2.5064000000000002</v>
      </c>
      <c r="H62" s="546">
        <v>11.5197</v>
      </c>
      <c r="I62" s="546">
        <v>0</v>
      </c>
      <c r="J62" s="546">
        <v>18.772200000000002</v>
      </c>
      <c r="K62" s="546">
        <v>4.7461000000000002</v>
      </c>
    </row>
    <row r="63" spans="1:11">
      <c r="A63" s="544" t="s">
        <v>1191</v>
      </c>
      <c r="B63" s="542" t="s">
        <v>1192</v>
      </c>
      <c r="C63" s="546">
        <v>1675506.0660999999</v>
      </c>
      <c r="D63" s="546">
        <v>67.020200000000003</v>
      </c>
      <c r="E63" s="546">
        <v>28.429099999999998</v>
      </c>
      <c r="F63" s="546">
        <v>0</v>
      </c>
      <c r="G63" s="546">
        <v>41.887700000000002</v>
      </c>
      <c r="H63" s="546">
        <v>76.062799999999996</v>
      </c>
      <c r="I63" s="546">
        <v>24.873200000000001</v>
      </c>
      <c r="J63" s="546">
        <v>238.273</v>
      </c>
      <c r="K63" s="546">
        <v>120.32250000000001</v>
      </c>
    </row>
    <row r="64" spans="1:11">
      <c r="A64" s="544" t="s">
        <v>1193</v>
      </c>
      <c r="B64" s="542" t="s">
        <v>1194</v>
      </c>
      <c r="C64" s="546">
        <v>5422571.1235999996</v>
      </c>
      <c r="D64" s="546">
        <v>361.50470000000001</v>
      </c>
      <c r="E64" s="546">
        <v>97.583699999999993</v>
      </c>
      <c r="F64" s="546">
        <v>0</v>
      </c>
      <c r="G64" s="546">
        <v>361.50470000000001</v>
      </c>
      <c r="H64" s="546">
        <v>101.6927</v>
      </c>
      <c r="I64" s="546">
        <v>32.366399999999999</v>
      </c>
      <c r="J64" s="546">
        <v>954.65219999999999</v>
      </c>
      <c r="K64" s="546">
        <v>491.45479999999998</v>
      </c>
    </row>
    <row r="65" spans="1:11">
      <c r="A65" s="544" t="s">
        <v>671</v>
      </c>
      <c r="B65" s="542" t="s">
        <v>672</v>
      </c>
      <c r="C65" s="546">
        <v>4115.9849999999997</v>
      </c>
      <c r="D65" s="546">
        <v>0.65859999999999996</v>
      </c>
      <c r="E65" s="546">
        <v>0.15240000000000001</v>
      </c>
      <c r="F65" s="546">
        <v>0</v>
      </c>
      <c r="G65" s="546">
        <v>0.41160000000000002</v>
      </c>
      <c r="H65" s="546">
        <v>7.8532000000000002</v>
      </c>
      <c r="I65" s="546">
        <v>0</v>
      </c>
      <c r="J65" s="546">
        <v>9.0757999999999992</v>
      </c>
      <c r="K65" s="546">
        <v>0.81100000000000005</v>
      </c>
    </row>
    <row r="66" spans="1:11">
      <c r="A66" s="544" t="s">
        <v>908</v>
      </c>
      <c r="B66" s="542" t="s">
        <v>909</v>
      </c>
      <c r="C66" s="546">
        <v>396905.80589999998</v>
      </c>
      <c r="D66" s="546">
        <v>15.876200000000001</v>
      </c>
      <c r="E66" s="546">
        <v>6.7344999999999997</v>
      </c>
      <c r="F66" s="546">
        <v>0</v>
      </c>
      <c r="G66" s="546">
        <v>9.9225999999999992</v>
      </c>
      <c r="H66" s="546">
        <v>0</v>
      </c>
      <c r="I66" s="546">
        <v>24.873200000000001</v>
      </c>
      <c r="J66" s="546">
        <v>57.406500000000001</v>
      </c>
      <c r="K66" s="546">
        <v>47.483899999999998</v>
      </c>
    </row>
    <row r="67" spans="1:11">
      <c r="A67" s="544" t="s">
        <v>431</v>
      </c>
      <c r="B67" s="542" t="s">
        <v>432</v>
      </c>
      <c r="C67" s="546">
        <v>460.14210000000003</v>
      </c>
      <c r="D67" s="546">
        <v>0.46010000000000001</v>
      </c>
      <c r="E67" s="546">
        <v>2.8400000000000002E-2</v>
      </c>
      <c r="F67" s="546">
        <v>0</v>
      </c>
      <c r="G67" s="546">
        <v>0.2301</v>
      </c>
      <c r="H67" s="546">
        <v>0</v>
      </c>
      <c r="I67" s="546">
        <v>0</v>
      </c>
      <c r="J67" s="546">
        <v>0.71860000000000002</v>
      </c>
      <c r="K67" s="546">
        <v>0.48849999999999999</v>
      </c>
    </row>
    <row r="68" spans="1:11">
      <c r="A68" s="544" t="s">
        <v>610</v>
      </c>
      <c r="B68" s="542" t="s">
        <v>611</v>
      </c>
      <c r="C68" s="546">
        <v>3277279.5395999998</v>
      </c>
      <c r="D68" s="546">
        <v>218.4853</v>
      </c>
      <c r="E68" s="546">
        <v>58.977400000000003</v>
      </c>
      <c r="F68" s="546">
        <v>0</v>
      </c>
      <c r="G68" s="546">
        <v>191.1746</v>
      </c>
      <c r="H68" s="546">
        <v>401.81020000000001</v>
      </c>
      <c r="I68" s="546">
        <v>42.799900000000001</v>
      </c>
      <c r="J68" s="546">
        <v>913.24739999999997</v>
      </c>
      <c r="K68" s="546">
        <v>320.26260000000002</v>
      </c>
    </row>
    <row r="69" spans="1:11">
      <c r="A69" s="544" t="s">
        <v>652</v>
      </c>
      <c r="B69" s="542" t="s">
        <v>653</v>
      </c>
      <c r="C69" s="546">
        <v>464909.2059</v>
      </c>
      <c r="D69" s="546">
        <v>37.192700000000002</v>
      </c>
      <c r="E69" s="546">
        <v>8.6054999999999993</v>
      </c>
      <c r="F69" s="546">
        <v>0</v>
      </c>
      <c r="G69" s="546">
        <v>37.192700000000002</v>
      </c>
      <c r="H69" s="546">
        <v>77.495900000000006</v>
      </c>
      <c r="I69" s="546">
        <v>24.873200000000001</v>
      </c>
      <c r="J69" s="546">
        <v>185.36</v>
      </c>
      <c r="K69" s="546">
        <v>70.671400000000006</v>
      </c>
    </row>
    <row r="70" spans="1:11">
      <c r="A70" s="544" t="s">
        <v>1195</v>
      </c>
      <c r="B70" s="542" t="s">
        <v>1196</v>
      </c>
      <c r="C70" s="546">
        <v>884359.47089999996</v>
      </c>
      <c r="D70" s="546">
        <v>36.848300000000002</v>
      </c>
      <c r="E70" s="546">
        <v>12.7887</v>
      </c>
      <c r="F70" s="546">
        <v>0</v>
      </c>
      <c r="G70" s="546">
        <v>23.030200000000001</v>
      </c>
      <c r="H70" s="546">
        <v>0</v>
      </c>
      <c r="I70" s="546">
        <v>0</v>
      </c>
      <c r="J70" s="546">
        <v>72.667199999999994</v>
      </c>
      <c r="K70" s="546">
        <v>49.637</v>
      </c>
    </row>
    <row r="71" spans="1:11">
      <c r="A71" s="544" t="s">
        <v>1197</v>
      </c>
      <c r="B71" s="542" t="s">
        <v>1198</v>
      </c>
      <c r="C71" s="546">
        <v>144.1455</v>
      </c>
      <c r="D71" s="546">
        <v>7.2099999999999997E-2</v>
      </c>
      <c r="E71" s="546">
        <v>6.7000000000000002E-3</v>
      </c>
      <c r="F71" s="546">
        <v>0</v>
      </c>
      <c r="G71" s="546">
        <v>3.5999999999999997E-2</v>
      </c>
      <c r="H71" s="546">
        <v>0</v>
      </c>
      <c r="I71" s="546">
        <v>0</v>
      </c>
      <c r="J71" s="546">
        <v>0.1148</v>
      </c>
      <c r="K71" s="546">
        <v>7.8799999999999995E-2</v>
      </c>
    </row>
    <row r="72" spans="1:11" ht="25.5">
      <c r="A72" s="544" t="s">
        <v>970</v>
      </c>
      <c r="B72" s="542" t="s">
        <v>971</v>
      </c>
      <c r="C72" s="546">
        <v>161152.351</v>
      </c>
      <c r="D72" s="546">
        <v>10.3598</v>
      </c>
      <c r="E72" s="546">
        <v>2.8409</v>
      </c>
      <c r="F72" s="546">
        <v>0</v>
      </c>
      <c r="G72" s="546">
        <v>5.7553999999999998</v>
      </c>
      <c r="H72" s="546">
        <v>0</v>
      </c>
      <c r="I72" s="546">
        <v>24.873200000000001</v>
      </c>
      <c r="J72" s="546">
        <v>43.829300000000003</v>
      </c>
      <c r="K72" s="546">
        <v>38.073900000000002</v>
      </c>
    </row>
    <row r="73" spans="1:11" ht="25.5">
      <c r="A73" s="544" t="s">
        <v>1199</v>
      </c>
      <c r="B73" s="542" t="s">
        <v>1200</v>
      </c>
      <c r="C73" s="546">
        <v>4684494.2271999996</v>
      </c>
      <c r="D73" s="546">
        <v>312.2996</v>
      </c>
      <c r="E73" s="546">
        <v>84.301400000000001</v>
      </c>
      <c r="F73" s="546">
        <v>0</v>
      </c>
      <c r="G73" s="546">
        <v>312.2996</v>
      </c>
      <c r="H73" s="546">
        <v>150.47210000000001</v>
      </c>
      <c r="I73" s="546">
        <v>32.366399999999999</v>
      </c>
      <c r="J73" s="546">
        <v>891.73910000000001</v>
      </c>
      <c r="K73" s="546">
        <v>428.9674</v>
      </c>
    </row>
    <row r="74" spans="1:11" ht="25.5">
      <c r="A74" s="544" t="s">
        <v>565</v>
      </c>
      <c r="B74" s="542" t="s">
        <v>566</v>
      </c>
      <c r="C74" s="546">
        <v>3540877.6872999999</v>
      </c>
      <c r="D74" s="546">
        <v>94.423400000000001</v>
      </c>
      <c r="E74" s="546">
        <v>58.2592</v>
      </c>
      <c r="F74" s="546">
        <v>0</v>
      </c>
      <c r="G74" s="546">
        <v>59.014600000000002</v>
      </c>
      <c r="H74" s="546">
        <v>0</v>
      </c>
      <c r="I74" s="546">
        <v>42.799900000000001</v>
      </c>
      <c r="J74" s="546">
        <v>254.49709999999999</v>
      </c>
      <c r="K74" s="546">
        <v>195.48249999999999</v>
      </c>
    </row>
    <row r="75" spans="1:11">
      <c r="A75" s="544" t="s">
        <v>1201</v>
      </c>
      <c r="B75" s="542" t="s">
        <v>1202</v>
      </c>
      <c r="C75" s="546">
        <v>179260.9883</v>
      </c>
      <c r="D75" s="546">
        <v>14.3409</v>
      </c>
      <c r="E75" s="546">
        <v>3.3180999999999998</v>
      </c>
      <c r="F75" s="546">
        <v>0</v>
      </c>
      <c r="G75" s="546">
        <v>12.548299999999999</v>
      </c>
      <c r="H75" s="546">
        <v>0</v>
      </c>
      <c r="I75" s="546">
        <v>0</v>
      </c>
      <c r="J75" s="546">
        <v>30.2073</v>
      </c>
      <c r="K75" s="546">
        <v>17.658999999999999</v>
      </c>
    </row>
    <row r="76" spans="1:11">
      <c r="A76" s="544" t="s">
        <v>561</v>
      </c>
      <c r="B76" s="542" t="s">
        <v>562</v>
      </c>
      <c r="C76" s="546">
        <v>1840783.9206999999</v>
      </c>
      <c r="D76" s="546">
        <v>82.835300000000004</v>
      </c>
      <c r="E76" s="546">
        <v>31.233499999999999</v>
      </c>
      <c r="F76" s="546">
        <v>0</v>
      </c>
      <c r="G76" s="546">
        <v>46.019599999999997</v>
      </c>
      <c r="H76" s="546">
        <v>0</v>
      </c>
      <c r="I76" s="546">
        <v>24.873200000000001</v>
      </c>
      <c r="J76" s="546">
        <v>184.9616</v>
      </c>
      <c r="K76" s="546">
        <v>138.94200000000001</v>
      </c>
    </row>
    <row r="77" spans="1:11">
      <c r="A77" s="544" t="s">
        <v>1203</v>
      </c>
      <c r="B77" s="542" t="s">
        <v>1204</v>
      </c>
      <c r="C77" s="546">
        <v>105410.89569999999</v>
      </c>
      <c r="D77" s="546">
        <v>4.7435</v>
      </c>
      <c r="E77" s="546">
        <v>1.7886</v>
      </c>
      <c r="F77" s="546">
        <v>0</v>
      </c>
      <c r="G77" s="546">
        <v>2.6353</v>
      </c>
      <c r="H77" s="546">
        <v>0</v>
      </c>
      <c r="I77" s="546">
        <v>24.873200000000001</v>
      </c>
      <c r="J77" s="546">
        <v>34.040599999999998</v>
      </c>
      <c r="K77" s="546">
        <v>31.4053</v>
      </c>
    </row>
    <row r="78" spans="1:11">
      <c r="A78" s="544" t="s">
        <v>1205</v>
      </c>
      <c r="B78" s="542" t="s">
        <v>1206</v>
      </c>
      <c r="C78" s="546">
        <v>845000</v>
      </c>
      <c r="D78" s="546">
        <v>13.379200000000001</v>
      </c>
      <c r="E78" s="546">
        <v>13.4686</v>
      </c>
      <c r="F78" s="546">
        <v>0</v>
      </c>
      <c r="G78" s="546">
        <v>7.0416999999999996</v>
      </c>
      <c r="H78" s="546">
        <v>0</v>
      </c>
      <c r="I78" s="546">
        <v>0</v>
      </c>
      <c r="J78" s="546">
        <v>33.889499999999998</v>
      </c>
      <c r="K78" s="546">
        <v>26.847799999999999</v>
      </c>
    </row>
    <row r="79" spans="1:11">
      <c r="A79" s="544" t="s">
        <v>1207</v>
      </c>
      <c r="B79" s="542" t="s">
        <v>1208</v>
      </c>
      <c r="C79" s="546">
        <v>1230000</v>
      </c>
      <c r="D79" s="546">
        <v>19.475000000000001</v>
      </c>
      <c r="E79" s="546">
        <v>19.6052</v>
      </c>
      <c r="F79" s="546">
        <v>0</v>
      </c>
      <c r="G79" s="546">
        <v>10.25</v>
      </c>
      <c r="H79" s="546">
        <v>0</v>
      </c>
      <c r="I79" s="546">
        <v>0</v>
      </c>
      <c r="J79" s="546">
        <v>49.330199999999998</v>
      </c>
      <c r="K79" s="546">
        <v>39.080199999999998</v>
      </c>
    </row>
    <row r="80" spans="1:11">
      <c r="A80" s="544" t="s">
        <v>1209</v>
      </c>
      <c r="B80" s="542" t="s">
        <v>1210</v>
      </c>
      <c r="C80" s="546">
        <v>620000</v>
      </c>
      <c r="D80" s="546">
        <v>9.8167000000000009</v>
      </c>
      <c r="E80" s="546">
        <v>9.8823000000000008</v>
      </c>
      <c r="F80" s="546">
        <v>0</v>
      </c>
      <c r="G80" s="546">
        <v>5.1666999999999996</v>
      </c>
      <c r="H80" s="546">
        <v>0</v>
      </c>
      <c r="I80" s="546">
        <v>0</v>
      </c>
      <c r="J80" s="546">
        <v>24.8657</v>
      </c>
      <c r="K80" s="546">
        <v>19.699000000000002</v>
      </c>
    </row>
    <row r="81" spans="1:11">
      <c r="A81" s="544" t="s">
        <v>1211</v>
      </c>
      <c r="B81" s="542" t="s">
        <v>1212</v>
      </c>
      <c r="C81" s="546">
        <v>524698.72829999996</v>
      </c>
      <c r="D81" s="546">
        <v>41.975900000000003</v>
      </c>
      <c r="E81" s="546">
        <v>9.7121999999999993</v>
      </c>
      <c r="F81" s="546">
        <v>0</v>
      </c>
      <c r="G81" s="546">
        <v>41.975900000000003</v>
      </c>
      <c r="H81" s="546">
        <v>77.495900000000006</v>
      </c>
      <c r="I81" s="546">
        <v>24.873200000000001</v>
      </c>
      <c r="J81" s="546">
        <v>196.03309999999999</v>
      </c>
      <c r="K81" s="546">
        <v>76.561300000000003</v>
      </c>
    </row>
    <row r="82" spans="1:11">
      <c r="A82" s="544" t="s">
        <v>1213</v>
      </c>
      <c r="B82" s="542" t="s">
        <v>1214</v>
      </c>
      <c r="C82" s="546">
        <v>3247.0672</v>
      </c>
      <c r="D82" s="546">
        <v>0.48709999999999998</v>
      </c>
      <c r="E82" s="546">
        <v>6.6799999999999998E-2</v>
      </c>
      <c r="F82" s="546">
        <v>0</v>
      </c>
      <c r="G82" s="546">
        <v>0.37880000000000003</v>
      </c>
      <c r="H82" s="546">
        <v>8.4277999999999995</v>
      </c>
      <c r="I82" s="546">
        <v>0</v>
      </c>
      <c r="J82" s="546">
        <v>9.3605</v>
      </c>
      <c r="K82" s="546">
        <v>0.55389999999999995</v>
      </c>
    </row>
    <row r="83" spans="1:11">
      <c r="A83" s="544" t="s">
        <v>1215</v>
      </c>
      <c r="B83" s="542" t="s">
        <v>1216</v>
      </c>
      <c r="C83" s="546">
        <v>77433.498099999997</v>
      </c>
      <c r="D83" s="546">
        <v>4.6459999999999999</v>
      </c>
      <c r="E83" s="546">
        <v>1.4333</v>
      </c>
      <c r="F83" s="546">
        <v>0.58079999999999998</v>
      </c>
      <c r="G83" s="546">
        <v>4.6459999999999999</v>
      </c>
      <c r="H83" s="546">
        <v>26.104299999999999</v>
      </c>
      <c r="I83" s="546">
        <v>0</v>
      </c>
      <c r="J83" s="546">
        <v>37.410400000000003</v>
      </c>
      <c r="K83" s="546">
        <v>6.6600999999999999</v>
      </c>
    </row>
    <row r="84" spans="1:11">
      <c r="A84" s="544" t="s">
        <v>492</v>
      </c>
      <c r="B84" s="542" t="s">
        <v>493</v>
      </c>
      <c r="C84" s="546">
        <v>20431356.592500001</v>
      </c>
      <c r="D84" s="546">
        <v>1021.5678</v>
      </c>
      <c r="E84" s="546">
        <v>360.17559999999997</v>
      </c>
      <c r="F84" s="546">
        <v>145.9383</v>
      </c>
      <c r="G84" s="546">
        <v>1313.4444000000001</v>
      </c>
      <c r="H84" s="546">
        <v>124.0155</v>
      </c>
      <c r="I84" s="546">
        <v>33.966900000000003</v>
      </c>
      <c r="J84" s="546">
        <v>2999.1084999999998</v>
      </c>
      <c r="K84" s="546">
        <v>1561.6486</v>
      </c>
    </row>
    <row r="85" spans="1:11">
      <c r="A85" s="544" t="s">
        <v>1217</v>
      </c>
      <c r="B85" s="542" t="s">
        <v>1218</v>
      </c>
      <c r="C85" s="546">
        <v>34393241.3345</v>
      </c>
      <c r="D85" s="546">
        <v>1719.6621</v>
      </c>
      <c r="E85" s="546">
        <v>606.30370000000005</v>
      </c>
      <c r="F85" s="546">
        <v>245.666</v>
      </c>
      <c r="G85" s="546">
        <v>2210.9940999999999</v>
      </c>
      <c r="H85" s="546">
        <v>137.79499999999999</v>
      </c>
      <c r="I85" s="546">
        <v>33.966900000000003</v>
      </c>
      <c r="J85" s="546">
        <v>4954.3878000000004</v>
      </c>
      <c r="K85" s="546">
        <v>2605.5987</v>
      </c>
    </row>
    <row r="86" spans="1:11">
      <c r="A86" s="544" t="s">
        <v>1219</v>
      </c>
      <c r="B86" s="542" t="s">
        <v>1220</v>
      </c>
      <c r="C86" s="546">
        <v>404833.5073</v>
      </c>
      <c r="D86" s="546">
        <v>28.3383</v>
      </c>
      <c r="E86" s="546">
        <v>7.4935</v>
      </c>
      <c r="F86" s="546">
        <v>0</v>
      </c>
      <c r="G86" s="546">
        <v>28.3383</v>
      </c>
      <c r="H86" s="546">
        <v>62.6967</v>
      </c>
      <c r="I86" s="546">
        <v>32.366399999999999</v>
      </c>
      <c r="J86" s="546">
        <v>159.23320000000001</v>
      </c>
      <c r="K86" s="546">
        <v>68.1982</v>
      </c>
    </row>
    <row r="87" spans="1:11">
      <c r="A87" s="544" t="s">
        <v>1221</v>
      </c>
      <c r="B87" s="542" t="s">
        <v>1222</v>
      </c>
      <c r="C87" s="546">
        <v>49738.374300000003</v>
      </c>
      <c r="D87" s="546">
        <v>3.9790999999999999</v>
      </c>
      <c r="E87" s="546">
        <v>0.92069999999999996</v>
      </c>
      <c r="F87" s="546">
        <v>0</v>
      </c>
      <c r="G87" s="546">
        <v>3.4817</v>
      </c>
      <c r="H87" s="546">
        <v>18.560300000000002</v>
      </c>
      <c r="I87" s="546">
        <v>0</v>
      </c>
      <c r="J87" s="546">
        <v>26.941800000000001</v>
      </c>
      <c r="K87" s="546">
        <v>4.8997999999999999</v>
      </c>
    </row>
    <row r="88" spans="1:11">
      <c r="A88" s="544" t="s">
        <v>1223</v>
      </c>
      <c r="B88" s="542" t="s">
        <v>1224</v>
      </c>
      <c r="C88" s="546">
        <v>80671.915299999993</v>
      </c>
      <c r="D88" s="546">
        <v>6.4538000000000002</v>
      </c>
      <c r="E88" s="546">
        <v>1.4932000000000001</v>
      </c>
      <c r="F88" s="546">
        <v>0</v>
      </c>
      <c r="G88" s="546">
        <v>5.6470000000000002</v>
      </c>
      <c r="H88" s="546">
        <v>8.6315000000000008</v>
      </c>
      <c r="I88" s="546">
        <v>24.873200000000001</v>
      </c>
      <c r="J88" s="546">
        <v>47.098700000000001</v>
      </c>
      <c r="K88" s="546">
        <v>32.8202</v>
      </c>
    </row>
    <row r="89" spans="1:11">
      <c r="A89" s="544" t="s">
        <v>1225</v>
      </c>
      <c r="B89" s="542" t="s">
        <v>1226</v>
      </c>
      <c r="C89" s="546">
        <v>66228.715299999996</v>
      </c>
      <c r="D89" s="546">
        <v>5.2983000000000002</v>
      </c>
      <c r="E89" s="546">
        <v>1.2259</v>
      </c>
      <c r="F89" s="546">
        <v>0</v>
      </c>
      <c r="G89" s="546">
        <v>4.6360000000000001</v>
      </c>
      <c r="H89" s="546">
        <v>8.6315000000000008</v>
      </c>
      <c r="I89" s="546">
        <v>24.873200000000001</v>
      </c>
      <c r="J89" s="546">
        <v>44.664900000000003</v>
      </c>
      <c r="K89" s="546">
        <v>31.397400000000001</v>
      </c>
    </row>
    <row r="90" spans="1:11">
      <c r="A90" s="544" t="s">
        <v>1227</v>
      </c>
      <c r="B90" s="542" t="s">
        <v>1228</v>
      </c>
      <c r="C90" s="546">
        <v>5497137.858</v>
      </c>
      <c r="D90" s="546">
        <v>71.577299999999994</v>
      </c>
      <c r="E90" s="546">
        <v>31.895600000000002</v>
      </c>
      <c r="F90" s="546">
        <v>0</v>
      </c>
      <c r="G90" s="546">
        <v>159.0607</v>
      </c>
      <c r="H90" s="546">
        <v>389.57400000000001</v>
      </c>
      <c r="I90" s="546">
        <v>137.48670000000001</v>
      </c>
      <c r="J90" s="546">
        <v>789.59429999999998</v>
      </c>
      <c r="K90" s="546">
        <v>240.95959999999999</v>
      </c>
    </row>
    <row r="91" spans="1:11">
      <c r="A91" s="544" t="s">
        <v>1229</v>
      </c>
      <c r="B91" s="542" t="s">
        <v>1230</v>
      </c>
      <c r="C91" s="546">
        <v>1867647.5038000001</v>
      </c>
      <c r="D91" s="546">
        <v>14.590999999999999</v>
      </c>
      <c r="E91" s="546">
        <v>10.5031</v>
      </c>
      <c r="F91" s="546">
        <v>0</v>
      </c>
      <c r="G91" s="546">
        <v>24.318300000000001</v>
      </c>
      <c r="H91" s="546">
        <v>0</v>
      </c>
      <c r="I91" s="546">
        <v>29.1508</v>
      </c>
      <c r="J91" s="546">
        <v>78.563199999999995</v>
      </c>
      <c r="K91" s="546">
        <v>54.244900000000001</v>
      </c>
    </row>
    <row r="92" spans="1:11">
      <c r="A92" s="544" t="s">
        <v>1231</v>
      </c>
      <c r="B92" s="542" t="s">
        <v>1232</v>
      </c>
      <c r="C92" s="546">
        <v>11196.3845</v>
      </c>
      <c r="D92" s="546">
        <v>0.74639999999999995</v>
      </c>
      <c r="E92" s="546">
        <v>0.20150000000000001</v>
      </c>
      <c r="F92" s="546">
        <v>0</v>
      </c>
      <c r="G92" s="546">
        <v>0.74639999999999995</v>
      </c>
      <c r="H92" s="546">
        <v>4.2904999999999998</v>
      </c>
      <c r="I92" s="546">
        <v>0</v>
      </c>
      <c r="J92" s="546">
        <v>5.9847999999999999</v>
      </c>
      <c r="K92" s="546">
        <v>0.94789999999999996</v>
      </c>
    </row>
    <row r="93" spans="1:11">
      <c r="A93" s="544" t="s">
        <v>1233</v>
      </c>
      <c r="B93" s="542" t="s">
        <v>1234</v>
      </c>
      <c r="C93" s="546">
        <v>10000000</v>
      </c>
      <c r="D93" s="546">
        <v>160</v>
      </c>
      <c r="E93" s="546">
        <v>160.41999999999999</v>
      </c>
      <c r="F93" s="546">
        <v>0</v>
      </c>
      <c r="G93" s="546">
        <v>200</v>
      </c>
      <c r="H93" s="546">
        <v>264.56639999999999</v>
      </c>
      <c r="I93" s="546">
        <v>85.599800000000002</v>
      </c>
      <c r="J93" s="546">
        <v>870.58619999999996</v>
      </c>
      <c r="K93" s="546">
        <v>406.01979999999998</v>
      </c>
    </row>
    <row r="94" spans="1:11" ht="25.5">
      <c r="A94" s="544" t="s">
        <v>1235</v>
      </c>
      <c r="B94" s="542" t="s">
        <v>1236</v>
      </c>
      <c r="C94" s="546">
        <v>1177626.9639000001</v>
      </c>
      <c r="D94" s="546">
        <v>117.7627</v>
      </c>
      <c r="E94" s="546">
        <v>23.354900000000001</v>
      </c>
      <c r="F94" s="546">
        <v>0</v>
      </c>
      <c r="G94" s="546">
        <v>117.7627</v>
      </c>
      <c r="H94" s="546">
        <v>123.5746</v>
      </c>
      <c r="I94" s="546">
        <v>32.366399999999999</v>
      </c>
      <c r="J94" s="546">
        <v>414.82130000000001</v>
      </c>
      <c r="K94" s="546">
        <v>173.48400000000001</v>
      </c>
    </row>
    <row r="95" spans="1:11">
      <c r="A95" s="544" t="s">
        <v>1237</v>
      </c>
      <c r="B95" s="542" t="s">
        <v>1238</v>
      </c>
      <c r="C95" s="546">
        <v>323653.22850000003</v>
      </c>
      <c r="D95" s="546">
        <v>29.128799999999998</v>
      </c>
      <c r="E95" s="546">
        <v>5.9908000000000001</v>
      </c>
      <c r="F95" s="546">
        <v>0</v>
      </c>
      <c r="G95" s="546">
        <v>29.128799999999998</v>
      </c>
      <c r="H95" s="546">
        <v>0</v>
      </c>
      <c r="I95" s="546">
        <v>24.873200000000001</v>
      </c>
      <c r="J95" s="546">
        <v>89.121600000000001</v>
      </c>
      <c r="K95" s="546">
        <v>59.992800000000003</v>
      </c>
    </row>
    <row r="96" spans="1:11" ht="25.5">
      <c r="A96" s="544" t="s">
        <v>1239</v>
      </c>
      <c r="B96" s="542" t="s">
        <v>1240</v>
      </c>
      <c r="C96" s="546">
        <v>21816.289100000002</v>
      </c>
      <c r="D96" s="546">
        <v>1.9635</v>
      </c>
      <c r="E96" s="546">
        <v>0.40379999999999999</v>
      </c>
      <c r="F96" s="546">
        <v>0</v>
      </c>
      <c r="G96" s="546">
        <v>1.0908</v>
      </c>
      <c r="H96" s="546">
        <v>0</v>
      </c>
      <c r="I96" s="546">
        <v>0</v>
      </c>
      <c r="J96" s="546">
        <v>3.4581</v>
      </c>
      <c r="K96" s="546">
        <v>2.3673000000000002</v>
      </c>
    </row>
    <row r="97" spans="1:11" ht="25.5">
      <c r="A97" s="544" t="s">
        <v>1241</v>
      </c>
      <c r="B97" s="542" t="s">
        <v>1242</v>
      </c>
      <c r="C97" s="546">
        <v>153979.2059</v>
      </c>
      <c r="D97" s="546">
        <v>13.8581</v>
      </c>
      <c r="E97" s="546">
        <v>2.8502000000000001</v>
      </c>
      <c r="F97" s="546">
        <v>0</v>
      </c>
      <c r="G97" s="546">
        <v>7.6989999999999998</v>
      </c>
      <c r="H97" s="546">
        <v>0</v>
      </c>
      <c r="I97" s="546">
        <v>0</v>
      </c>
      <c r="J97" s="546">
        <v>24.407299999999999</v>
      </c>
      <c r="K97" s="546">
        <v>16.708300000000001</v>
      </c>
    </row>
    <row r="98" spans="1:11">
      <c r="A98" s="544" t="s">
        <v>1243</v>
      </c>
      <c r="B98" s="542" t="s">
        <v>1244</v>
      </c>
      <c r="C98" s="546">
        <v>7895.4745999999996</v>
      </c>
      <c r="D98" s="546">
        <v>0.71060000000000001</v>
      </c>
      <c r="E98" s="546">
        <v>0.14610000000000001</v>
      </c>
      <c r="F98" s="546">
        <v>0</v>
      </c>
      <c r="G98" s="546">
        <v>0.39479999999999998</v>
      </c>
      <c r="H98" s="546">
        <v>0</v>
      </c>
      <c r="I98" s="546">
        <v>0</v>
      </c>
      <c r="J98" s="546">
        <v>1.2515000000000001</v>
      </c>
      <c r="K98" s="546">
        <v>0.85670000000000002</v>
      </c>
    </row>
    <row r="99" spans="1:11">
      <c r="A99" s="544" t="s">
        <v>856</v>
      </c>
      <c r="B99" s="542" t="s">
        <v>857</v>
      </c>
      <c r="C99" s="546">
        <v>983782.16890000005</v>
      </c>
      <c r="D99" s="546">
        <v>98.378200000000007</v>
      </c>
      <c r="E99" s="546">
        <v>19.5105</v>
      </c>
      <c r="F99" s="546">
        <v>0</v>
      </c>
      <c r="G99" s="546">
        <v>98.378200000000007</v>
      </c>
      <c r="H99" s="546">
        <v>109.96040000000001</v>
      </c>
      <c r="I99" s="546">
        <v>32.366399999999999</v>
      </c>
      <c r="J99" s="546">
        <v>358.59370000000001</v>
      </c>
      <c r="K99" s="546">
        <v>150.2551</v>
      </c>
    </row>
    <row r="100" spans="1:11">
      <c r="A100" s="544" t="s">
        <v>1245</v>
      </c>
      <c r="B100" s="542" t="s">
        <v>1246</v>
      </c>
      <c r="C100" s="546">
        <v>488585.10019999999</v>
      </c>
      <c r="D100" s="546">
        <v>39.086799999999997</v>
      </c>
      <c r="E100" s="546">
        <v>9.0436999999999994</v>
      </c>
      <c r="F100" s="546">
        <v>0</v>
      </c>
      <c r="G100" s="546">
        <v>39.086799999999997</v>
      </c>
      <c r="H100" s="546">
        <v>45.803100000000001</v>
      </c>
      <c r="I100" s="546">
        <v>24.873200000000001</v>
      </c>
      <c r="J100" s="546">
        <v>157.89359999999999</v>
      </c>
      <c r="K100" s="546">
        <v>73.003699999999995</v>
      </c>
    </row>
    <row r="101" spans="1:11">
      <c r="A101" s="544" t="s">
        <v>1247</v>
      </c>
      <c r="B101" s="542" t="s">
        <v>1248</v>
      </c>
      <c r="C101" s="546">
        <v>786965.0551</v>
      </c>
      <c r="D101" s="546">
        <v>55.087600000000002</v>
      </c>
      <c r="E101" s="546">
        <v>14.566700000000001</v>
      </c>
      <c r="F101" s="546">
        <v>0</v>
      </c>
      <c r="G101" s="546">
        <v>55.087600000000002</v>
      </c>
      <c r="H101" s="546">
        <v>76.338399999999993</v>
      </c>
      <c r="I101" s="546">
        <v>32.366399999999999</v>
      </c>
      <c r="J101" s="546">
        <v>233.44669999999999</v>
      </c>
      <c r="K101" s="546">
        <v>102.02070000000001</v>
      </c>
    </row>
    <row r="102" spans="1:11" ht="25.5">
      <c r="A102" s="544" t="s">
        <v>1249</v>
      </c>
      <c r="B102" s="542" t="s">
        <v>1250</v>
      </c>
      <c r="C102" s="546">
        <v>2554220.0797999999</v>
      </c>
      <c r="D102" s="546">
        <v>178.7954</v>
      </c>
      <c r="E102" s="546">
        <v>47.278599999999997</v>
      </c>
      <c r="F102" s="546">
        <v>0</v>
      </c>
      <c r="G102" s="546">
        <v>178.7954</v>
      </c>
      <c r="H102" s="546">
        <v>184.86580000000001</v>
      </c>
      <c r="I102" s="546">
        <v>24.873200000000001</v>
      </c>
      <c r="J102" s="546">
        <v>614.60839999999996</v>
      </c>
      <c r="K102" s="546">
        <v>250.94720000000001</v>
      </c>
    </row>
    <row r="103" spans="1:11">
      <c r="A103" s="544" t="s">
        <v>1251</v>
      </c>
      <c r="B103" s="542" t="s">
        <v>1252</v>
      </c>
      <c r="C103" s="546">
        <v>6972570.5754000004</v>
      </c>
      <c r="D103" s="546">
        <v>464.83800000000002</v>
      </c>
      <c r="E103" s="546">
        <v>125.4772</v>
      </c>
      <c r="F103" s="546">
        <v>0</v>
      </c>
      <c r="G103" s="546">
        <v>464.83800000000002</v>
      </c>
      <c r="H103" s="546">
        <v>106.9289</v>
      </c>
      <c r="I103" s="546">
        <v>32.366399999999999</v>
      </c>
      <c r="J103" s="546">
        <v>1194.4485</v>
      </c>
      <c r="K103" s="546">
        <v>622.6816</v>
      </c>
    </row>
    <row r="104" spans="1:11">
      <c r="A104" s="544" t="s">
        <v>1253</v>
      </c>
      <c r="B104" s="542" t="s">
        <v>1254</v>
      </c>
      <c r="C104" s="546">
        <v>230035.31700000001</v>
      </c>
      <c r="D104" s="546">
        <v>11.501799999999999</v>
      </c>
      <c r="E104" s="546">
        <v>4.1397000000000004</v>
      </c>
      <c r="F104" s="546">
        <v>1.6773</v>
      </c>
      <c r="G104" s="546">
        <v>11.501799999999999</v>
      </c>
      <c r="H104" s="546">
        <v>27.559000000000001</v>
      </c>
      <c r="I104" s="546">
        <v>28.410699999999999</v>
      </c>
      <c r="J104" s="546">
        <v>84.790300000000002</v>
      </c>
      <c r="K104" s="546">
        <v>45.729500000000002</v>
      </c>
    </row>
    <row r="105" spans="1:11">
      <c r="A105" s="544" t="s">
        <v>1255</v>
      </c>
      <c r="B105" s="542" t="s">
        <v>1256</v>
      </c>
      <c r="C105" s="546">
        <v>187404795.5677</v>
      </c>
      <c r="D105" s="546">
        <v>2108.3040000000001</v>
      </c>
      <c r="E105" s="546">
        <v>1517.6275000000001</v>
      </c>
      <c r="F105" s="546">
        <v>0</v>
      </c>
      <c r="G105" s="546">
        <v>4685.1198999999997</v>
      </c>
      <c r="H105" s="546">
        <v>1047.242</v>
      </c>
      <c r="I105" s="546">
        <v>64.863500000000002</v>
      </c>
      <c r="J105" s="546">
        <v>9423.1569</v>
      </c>
      <c r="K105" s="546">
        <v>3690.7950000000001</v>
      </c>
    </row>
    <row r="106" spans="1:11">
      <c r="A106" s="544" t="s">
        <v>1257</v>
      </c>
      <c r="B106" s="542" t="s">
        <v>1258</v>
      </c>
      <c r="C106" s="546">
        <v>891973.96580000001</v>
      </c>
      <c r="D106" s="546">
        <v>101.93989999999999</v>
      </c>
      <c r="E106" s="546">
        <v>17.689800000000002</v>
      </c>
      <c r="F106" s="546">
        <v>0</v>
      </c>
      <c r="G106" s="546">
        <v>127.42489999999999</v>
      </c>
      <c r="H106" s="546">
        <v>53.740099999999998</v>
      </c>
      <c r="I106" s="546">
        <v>32.366399999999999</v>
      </c>
      <c r="J106" s="546">
        <v>333.16109999999998</v>
      </c>
      <c r="K106" s="546">
        <v>151.99610000000001</v>
      </c>
    </row>
    <row r="107" spans="1:11">
      <c r="A107" s="544" t="s">
        <v>1259</v>
      </c>
      <c r="B107" s="542" t="s">
        <v>1260</v>
      </c>
      <c r="C107" s="546">
        <v>659472.99219999998</v>
      </c>
      <c r="D107" s="546">
        <v>28.263100000000001</v>
      </c>
      <c r="E107" s="546">
        <v>11.6256</v>
      </c>
      <c r="F107" s="546">
        <v>4.7104999999999997</v>
      </c>
      <c r="G107" s="546">
        <v>42.3947</v>
      </c>
      <c r="H107" s="546">
        <v>116.2439</v>
      </c>
      <c r="I107" s="546">
        <v>28.473500000000001</v>
      </c>
      <c r="J107" s="546">
        <v>231.71129999999999</v>
      </c>
      <c r="K107" s="546">
        <v>73.072699999999998</v>
      </c>
    </row>
    <row r="108" spans="1:11">
      <c r="A108" s="544" t="s">
        <v>1261</v>
      </c>
      <c r="B108" s="542" t="s">
        <v>1262</v>
      </c>
      <c r="C108" s="546">
        <v>95965.813599999994</v>
      </c>
      <c r="D108" s="546">
        <v>7.6772999999999998</v>
      </c>
      <c r="E108" s="546">
        <v>1.7763</v>
      </c>
      <c r="F108" s="546">
        <v>0</v>
      </c>
      <c r="G108" s="546">
        <v>4.7983000000000002</v>
      </c>
      <c r="H108" s="546">
        <v>0</v>
      </c>
      <c r="I108" s="546">
        <v>0</v>
      </c>
      <c r="J108" s="546">
        <v>14.251899999999999</v>
      </c>
      <c r="K108" s="546">
        <v>9.4535999999999998</v>
      </c>
    </row>
    <row r="109" spans="1:11">
      <c r="A109" s="544" t="s">
        <v>1263</v>
      </c>
      <c r="B109" s="542" t="s">
        <v>1264</v>
      </c>
      <c r="C109" s="546">
        <v>305513.32280000002</v>
      </c>
      <c r="D109" s="546">
        <v>12.220499999999999</v>
      </c>
      <c r="E109" s="546">
        <v>5.1837999999999997</v>
      </c>
      <c r="F109" s="546">
        <v>0</v>
      </c>
      <c r="G109" s="546">
        <v>7.6378000000000004</v>
      </c>
      <c r="H109" s="546">
        <v>0</v>
      </c>
      <c r="I109" s="546">
        <v>24.873200000000001</v>
      </c>
      <c r="J109" s="546">
        <v>49.915300000000002</v>
      </c>
      <c r="K109" s="546">
        <v>42.277500000000003</v>
      </c>
    </row>
    <row r="110" spans="1:11">
      <c r="A110" s="544" t="s">
        <v>1265</v>
      </c>
      <c r="B110" s="542" t="s">
        <v>1266</v>
      </c>
      <c r="C110" s="546">
        <v>100885.37549999999</v>
      </c>
      <c r="D110" s="546">
        <v>5.7648999999999999</v>
      </c>
      <c r="E110" s="546">
        <v>1.7785</v>
      </c>
      <c r="F110" s="546">
        <v>0</v>
      </c>
      <c r="G110" s="546">
        <v>5.7648999999999999</v>
      </c>
      <c r="H110" s="546">
        <v>0</v>
      </c>
      <c r="I110" s="546">
        <v>42.799900000000001</v>
      </c>
      <c r="J110" s="546">
        <v>56.108199999999997</v>
      </c>
      <c r="K110" s="546">
        <v>50.343299999999999</v>
      </c>
    </row>
    <row r="111" spans="1:11">
      <c r="A111" s="544" t="s">
        <v>1267</v>
      </c>
      <c r="B111" s="542" t="s">
        <v>1268</v>
      </c>
      <c r="C111" s="546">
        <v>265007.87880000001</v>
      </c>
      <c r="D111" s="546">
        <v>21.200600000000001</v>
      </c>
      <c r="E111" s="546">
        <v>4.9053000000000004</v>
      </c>
      <c r="F111" s="546">
        <v>0</v>
      </c>
      <c r="G111" s="546">
        <v>21.200600000000001</v>
      </c>
      <c r="H111" s="546">
        <v>10.2666</v>
      </c>
      <c r="I111" s="546">
        <v>0</v>
      </c>
      <c r="J111" s="546">
        <v>57.573099999999997</v>
      </c>
      <c r="K111" s="546">
        <v>26.105899999999998</v>
      </c>
    </row>
    <row r="112" spans="1:11" ht="25.5">
      <c r="A112" s="544" t="s">
        <v>1269</v>
      </c>
      <c r="B112" s="542" t="s">
        <v>1270</v>
      </c>
      <c r="C112" s="546">
        <v>2950712.6433000001</v>
      </c>
      <c r="D112" s="546">
        <v>168.6122</v>
      </c>
      <c r="E112" s="546">
        <v>52.016800000000003</v>
      </c>
      <c r="F112" s="546">
        <v>0</v>
      </c>
      <c r="G112" s="546">
        <v>168.6122</v>
      </c>
      <c r="H112" s="546">
        <v>168.6611</v>
      </c>
      <c r="I112" s="546">
        <v>42.799900000000001</v>
      </c>
      <c r="J112" s="546">
        <v>600.70219999999995</v>
      </c>
      <c r="K112" s="546">
        <v>263.4289</v>
      </c>
    </row>
    <row r="113" spans="1:11">
      <c r="A113" s="544" t="s">
        <v>1271</v>
      </c>
      <c r="B113" s="542" t="s">
        <v>1272</v>
      </c>
      <c r="C113" s="546">
        <v>1023.9247</v>
      </c>
      <c r="D113" s="546">
        <v>8.6999999999999994E-2</v>
      </c>
      <c r="E113" s="546">
        <v>1.9E-2</v>
      </c>
      <c r="F113" s="546">
        <v>0</v>
      </c>
      <c r="G113" s="546">
        <v>8.1900000000000001E-2</v>
      </c>
      <c r="H113" s="546">
        <v>0</v>
      </c>
      <c r="I113" s="546">
        <v>0</v>
      </c>
      <c r="J113" s="546">
        <v>0.18790000000000001</v>
      </c>
      <c r="K113" s="546">
        <v>0.106</v>
      </c>
    </row>
    <row r="114" spans="1:11">
      <c r="A114" s="544" t="s">
        <v>1273</v>
      </c>
      <c r="B114" s="542" t="s">
        <v>1274</v>
      </c>
      <c r="C114" s="546">
        <v>952.89149999999995</v>
      </c>
      <c r="D114" s="546">
        <v>8.1000000000000003E-2</v>
      </c>
      <c r="E114" s="546">
        <v>1.7600000000000001E-2</v>
      </c>
      <c r="F114" s="546">
        <v>0</v>
      </c>
      <c r="G114" s="546">
        <v>7.6200000000000004E-2</v>
      </c>
      <c r="H114" s="546">
        <v>0</v>
      </c>
      <c r="I114" s="546">
        <v>0</v>
      </c>
      <c r="J114" s="546">
        <v>0.17480000000000001</v>
      </c>
      <c r="K114" s="546">
        <v>9.8599999999999993E-2</v>
      </c>
    </row>
    <row r="115" spans="1:11" ht="25.5">
      <c r="A115" s="544" t="s">
        <v>1275</v>
      </c>
      <c r="B115" s="542" t="s">
        <v>1276</v>
      </c>
      <c r="C115" s="546">
        <v>473965.71059999999</v>
      </c>
      <c r="D115" s="546">
        <v>30.469200000000001</v>
      </c>
      <c r="E115" s="546">
        <v>8.3552999999999997</v>
      </c>
      <c r="F115" s="546">
        <v>0</v>
      </c>
      <c r="G115" s="546">
        <v>10.1564</v>
      </c>
      <c r="H115" s="546">
        <v>28.937000000000001</v>
      </c>
      <c r="I115" s="546">
        <v>24.873200000000001</v>
      </c>
      <c r="J115" s="546">
        <v>102.7911</v>
      </c>
      <c r="K115" s="546">
        <v>63.697699999999998</v>
      </c>
    </row>
    <row r="116" spans="1:11">
      <c r="A116" s="544" t="s">
        <v>1277</v>
      </c>
      <c r="B116" s="542" t="s">
        <v>1278</v>
      </c>
      <c r="C116" s="546">
        <v>142325.5485</v>
      </c>
      <c r="D116" s="546">
        <v>9.1494999999999997</v>
      </c>
      <c r="E116" s="546">
        <v>2.5089999999999999</v>
      </c>
      <c r="F116" s="546">
        <v>0</v>
      </c>
      <c r="G116" s="546">
        <v>3.0497999999999998</v>
      </c>
      <c r="H116" s="546">
        <v>4.0125999999999999</v>
      </c>
      <c r="I116" s="546">
        <v>0</v>
      </c>
      <c r="J116" s="546">
        <v>18.7209</v>
      </c>
      <c r="K116" s="546">
        <v>11.6585</v>
      </c>
    </row>
    <row r="117" spans="1:11">
      <c r="A117" s="544" t="s">
        <v>1279</v>
      </c>
      <c r="B117" s="542" t="s">
        <v>1280</v>
      </c>
      <c r="C117" s="546">
        <v>2441.1552000000001</v>
      </c>
      <c r="D117" s="546">
        <v>0.3906</v>
      </c>
      <c r="E117" s="546">
        <v>9.0399999999999994E-2</v>
      </c>
      <c r="F117" s="546">
        <v>0</v>
      </c>
      <c r="G117" s="546">
        <v>0.34179999999999999</v>
      </c>
      <c r="H117" s="546">
        <v>4.9801000000000002</v>
      </c>
      <c r="I117" s="546">
        <v>0</v>
      </c>
      <c r="J117" s="546">
        <v>5.8029000000000002</v>
      </c>
      <c r="K117" s="546">
        <v>0.48099999999999998</v>
      </c>
    </row>
    <row r="118" spans="1:11">
      <c r="A118" s="544" t="s">
        <v>1281</v>
      </c>
      <c r="B118" s="542" t="s">
        <v>1282</v>
      </c>
      <c r="C118" s="546">
        <v>8737202.2879000008</v>
      </c>
      <c r="D118" s="546">
        <v>139.79519999999999</v>
      </c>
      <c r="E118" s="546">
        <v>140.16220000000001</v>
      </c>
      <c r="F118" s="546">
        <v>0</v>
      </c>
      <c r="G118" s="546">
        <v>174.744</v>
      </c>
      <c r="H118" s="546">
        <v>1479.5876000000001</v>
      </c>
      <c r="I118" s="546">
        <v>33.736199999999997</v>
      </c>
      <c r="J118" s="546">
        <v>1968.0252</v>
      </c>
      <c r="K118" s="546">
        <v>313.6936</v>
      </c>
    </row>
    <row r="119" spans="1:11">
      <c r="A119" s="544" t="s">
        <v>1283</v>
      </c>
      <c r="B119" s="542" t="s">
        <v>1284</v>
      </c>
      <c r="C119" s="546">
        <v>9123489.3000000007</v>
      </c>
      <c r="D119" s="546">
        <v>145.97579999999999</v>
      </c>
      <c r="E119" s="546">
        <v>146.35900000000001</v>
      </c>
      <c r="F119" s="546">
        <v>0</v>
      </c>
      <c r="G119" s="546">
        <v>182.46979999999999</v>
      </c>
      <c r="H119" s="546">
        <v>1479.5876000000001</v>
      </c>
      <c r="I119" s="546">
        <v>33.736199999999997</v>
      </c>
      <c r="J119" s="546">
        <v>1988.1284000000001</v>
      </c>
      <c r="K119" s="546">
        <v>326.07100000000003</v>
      </c>
    </row>
    <row r="120" spans="1:11">
      <c r="A120" s="544" t="s">
        <v>1285</v>
      </c>
      <c r="B120" s="542" t="s">
        <v>1286</v>
      </c>
      <c r="C120" s="546">
        <v>736000</v>
      </c>
      <c r="D120" s="546">
        <v>11.6533</v>
      </c>
      <c r="E120" s="546">
        <v>11.731199999999999</v>
      </c>
      <c r="F120" s="546">
        <v>0</v>
      </c>
      <c r="G120" s="546">
        <v>6.1333000000000002</v>
      </c>
      <c r="H120" s="546">
        <v>0</v>
      </c>
      <c r="I120" s="546">
        <v>0</v>
      </c>
      <c r="J120" s="546">
        <v>29.517800000000001</v>
      </c>
      <c r="K120" s="546">
        <v>23.384499999999999</v>
      </c>
    </row>
    <row r="121" spans="1:11">
      <c r="A121" s="544" t="s">
        <v>1287</v>
      </c>
      <c r="B121" s="542" t="s">
        <v>1288</v>
      </c>
      <c r="C121" s="546">
        <v>960000</v>
      </c>
      <c r="D121" s="546">
        <v>15.2</v>
      </c>
      <c r="E121" s="546">
        <v>15.301600000000001</v>
      </c>
      <c r="F121" s="546">
        <v>0</v>
      </c>
      <c r="G121" s="546">
        <v>8</v>
      </c>
      <c r="H121" s="546">
        <v>0</v>
      </c>
      <c r="I121" s="546">
        <v>0</v>
      </c>
      <c r="J121" s="546">
        <v>38.501600000000003</v>
      </c>
      <c r="K121" s="546">
        <v>30.5016</v>
      </c>
    </row>
    <row r="122" spans="1:11" ht="25.5">
      <c r="A122" s="544" t="s">
        <v>1289</v>
      </c>
      <c r="B122" s="542" t="s">
        <v>1290</v>
      </c>
      <c r="C122" s="546">
        <v>730000</v>
      </c>
      <c r="D122" s="546">
        <v>11.558299999999999</v>
      </c>
      <c r="E122" s="546">
        <v>11.6356</v>
      </c>
      <c r="F122" s="546">
        <v>0</v>
      </c>
      <c r="G122" s="546">
        <v>6.0833000000000004</v>
      </c>
      <c r="H122" s="546">
        <v>0</v>
      </c>
      <c r="I122" s="546">
        <v>0</v>
      </c>
      <c r="J122" s="546">
        <v>29.277200000000001</v>
      </c>
      <c r="K122" s="546">
        <v>23.193899999999999</v>
      </c>
    </row>
    <row r="123" spans="1:11" ht="25.5">
      <c r="A123" s="544" t="s">
        <v>1291</v>
      </c>
      <c r="B123" s="542" t="s">
        <v>1292</v>
      </c>
      <c r="C123" s="546">
        <v>845000</v>
      </c>
      <c r="D123" s="546">
        <v>13.379200000000001</v>
      </c>
      <c r="E123" s="546">
        <v>13.4686</v>
      </c>
      <c r="F123" s="546">
        <v>0</v>
      </c>
      <c r="G123" s="546">
        <v>7.0416999999999996</v>
      </c>
      <c r="H123" s="546">
        <v>0</v>
      </c>
      <c r="I123" s="546">
        <v>0</v>
      </c>
      <c r="J123" s="546">
        <v>33.889499999999998</v>
      </c>
      <c r="K123" s="546">
        <v>26.847799999999999</v>
      </c>
    </row>
    <row r="124" spans="1:11" ht="25.5">
      <c r="A124" s="544" t="s">
        <v>1293</v>
      </c>
      <c r="B124" s="542" t="s">
        <v>1294</v>
      </c>
      <c r="C124" s="546">
        <v>880000</v>
      </c>
      <c r="D124" s="546">
        <v>13.933299999999999</v>
      </c>
      <c r="E124" s="546">
        <v>14.0265</v>
      </c>
      <c r="F124" s="546">
        <v>0</v>
      </c>
      <c r="G124" s="546">
        <v>7.3333000000000004</v>
      </c>
      <c r="H124" s="546">
        <v>0</v>
      </c>
      <c r="I124" s="546">
        <v>0</v>
      </c>
      <c r="J124" s="546">
        <v>35.293100000000003</v>
      </c>
      <c r="K124" s="546">
        <v>27.959800000000001</v>
      </c>
    </row>
    <row r="125" spans="1:11" ht="25.5">
      <c r="A125" s="544" t="s">
        <v>1295</v>
      </c>
      <c r="B125" s="542" t="s">
        <v>1296</v>
      </c>
      <c r="C125" s="546">
        <v>1065641.6666000001</v>
      </c>
      <c r="D125" s="546">
        <v>16.872699999999998</v>
      </c>
      <c r="E125" s="546">
        <v>16.985399999999998</v>
      </c>
      <c r="F125" s="546">
        <v>0</v>
      </c>
      <c r="G125" s="546">
        <v>8.8803000000000001</v>
      </c>
      <c r="H125" s="546">
        <v>0</v>
      </c>
      <c r="I125" s="546">
        <v>0</v>
      </c>
      <c r="J125" s="546">
        <v>42.738399999999999</v>
      </c>
      <c r="K125" s="546">
        <v>33.8581</v>
      </c>
    </row>
    <row r="126" spans="1:11">
      <c r="A126" s="544" t="s">
        <v>1297</v>
      </c>
      <c r="B126" s="542" t="s">
        <v>1298</v>
      </c>
      <c r="C126" s="546">
        <v>2823724.7404</v>
      </c>
      <c r="D126" s="546">
        <v>45.179600000000001</v>
      </c>
      <c r="E126" s="546">
        <v>45.298200000000001</v>
      </c>
      <c r="F126" s="546">
        <v>0</v>
      </c>
      <c r="G126" s="546">
        <v>56.474499999999999</v>
      </c>
      <c r="H126" s="546">
        <v>59.5274</v>
      </c>
      <c r="I126" s="546">
        <v>42.799900000000001</v>
      </c>
      <c r="J126" s="546">
        <v>249.27959999999999</v>
      </c>
      <c r="K126" s="546">
        <v>133.27770000000001</v>
      </c>
    </row>
    <row r="127" spans="1:11">
      <c r="A127" s="544" t="s">
        <v>1299</v>
      </c>
      <c r="B127" s="542" t="s">
        <v>1300</v>
      </c>
      <c r="C127" s="546">
        <v>1519747.4012</v>
      </c>
      <c r="D127" s="546">
        <v>106.3823</v>
      </c>
      <c r="E127" s="546">
        <v>28.130500000000001</v>
      </c>
      <c r="F127" s="546">
        <v>0</v>
      </c>
      <c r="G127" s="546">
        <v>106.3823</v>
      </c>
      <c r="H127" s="546">
        <v>85.984099999999998</v>
      </c>
      <c r="I127" s="546">
        <v>32.366399999999999</v>
      </c>
      <c r="J127" s="546">
        <v>359.24560000000002</v>
      </c>
      <c r="K127" s="546">
        <v>166.8792</v>
      </c>
    </row>
    <row r="128" spans="1:11" ht="25.5">
      <c r="A128" s="544" t="s">
        <v>1301</v>
      </c>
      <c r="B128" s="542" t="s">
        <v>1302</v>
      </c>
      <c r="C128" s="546">
        <v>983782.16890000005</v>
      </c>
      <c r="D128" s="546">
        <v>98.378200000000007</v>
      </c>
      <c r="E128" s="546">
        <v>19.5105</v>
      </c>
      <c r="F128" s="546">
        <v>0</v>
      </c>
      <c r="G128" s="546">
        <v>98.378200000000007</v>
      </c>
      <c r="H128" s="546">
        <v>109.96040000000001</v>
      </c>
      <c r="I128" s="546">
        <v>40.194899999999997</v>
      </c>
      <c r="J128" s="546">
        <v>366.42219999999998</v>
      </c>
      <c r="K128" s="546">
        <v>158.08359999999999</v>
      </c>
    </row>
    <row r="129" spans="1:11">
      <c r="A129" s="544" t="s">
        <v>1303</v>
      </c>
      <c r="B129" s="542" t="s">
        <v>1304</v>
      </c>
      <c r="C129" s="546">
        <v>2088831.1576</v>
      </c>
      <c r="D129" s="546">
        <v>238.7236</v>
      </c>
      <c r="E129" s="546">
        <v>41.426000000000002</v>
      </c>
      <c r="F129" s="546">
        <v>0</v>
      </c>
      <c r="G129" s="546">
        <v>298.40449999999998</v>
      </c>
      <c r="H129" s="546">
        <v>73.802999999999997</v>
      </c>
      <c r="I129" s="546">
        <v>40.194899999999997</v>
      </c>
      <c r="J129" s="546">
        <v>692.55200000000002</v>
      </c>
      <c r="K129" s="546">
        <v>320.34449999999998</v>
      </c>
    </row>
    <row r="130" spans="1:11">
      <c r="A130" s="544" t="s">
        <v>1305</v>
      </c>
      <c r="B130" s="542" t="s">
        <v>1306</v>
      </c>
      <c r="C130" s="546">
        <v>2032738.0817</v>
      </c>
      <c r="D130" s="546">
        <v>135.51589999999999</v>
      </c>
      <c r="E130" s="546">
        <v>36.580800000000004</v>
      </c>
      <c r="F130" s="546">
        <v>0</v>
      </c>
      <c r="G130" s="546">
        <v>135.51589999999999</v>
      </c>
      <c r="H130" s="546">
        <v>119.8817</v>
      </c>
      <c r="I130" s="546">
        <v>40.194899999999997</v>
      </c>
      <c r="J130" s="546">
        <v>467.68920000000003</v>
      </c>
      <c r="K130" s="546">
        <v>212.29159999999999</v>
      </c>
    </row>
    <row r="131" spans="1:11">
      <c r="A131" s="544" t="s">
        <v>1307</v>
      </c>
      <c r="B131" s="542" t="s">
        <v>1308</v>
      </c>
      <c r="C131" s="546">
        <v>1058091.7633</v>
      </c>
      <c r="D131" s="546">
        <v>84.647300000000001</v>
      </c>
      <c r="E131" s="546">
        <v>19.5853</v>
      </c>
      <c r="F131" s="546">
        <v>0</v>
      </c>
      <c r="G131" s="546">
        <v>63.485500000000002</v>
      </c>
      <c r="H131" s="546">
        <v>0</v>
      </c>
      <c r="I131" s="546">
        <v>0</v>
      </c>
      <c r="J131" s="546">
        <v>167.71809999999999</v>
      </c>
      <c r="K131" s="546">
        <v>104.23260000000001</v>
      </c>
    </row>
    <row r="132" spans="1:11">
      <c r="A132" s="544" t="s">
        <v>1309</v>
      </c>
      <c r="B132" s="542" t="s">
        <v>1310</v>
      </c>
      <c r="C132" s="546">
        <v>86402.145000000004</v>
      </c>
      <c r="D132" s="546">
        <v>6.9122000000000003</v>
      </c>
      <c r="E132" s="546">
        <v>1.5992999999999999</v>
      </c>
      <c r="F132" s="546">
        <v>0</v>
      </c>
      <c r="G132" s="546">
        <v>6.9122000000000003</v>
      </c>
      <c r="H132" s="546">
        <v>0</v>
      </c>
      <c r="I132" s="546">
        <v>0</v>
      </c>
      <c r="J132" s="546">
        <v>15.4237</v>
      </c>
      <c r="K132" s="546">
        <v>8.5114999999999998</v>
      </c>
    </row>
    <row r="133" spans="1:11">
      <c r="A133" s="544" t="s">
        <v>1311</v>
      </c>
      <c r="B133" s="542" t="s">
        <v>1312</v>
      </c>
      <c r="C133" s="546">
        <v>7141.2296999999999</v>
      </c>
      <c r="D133" s="546">
        <v>0.57130000000000003</v>
      </c>
      <c r="E133" s="546">
        <v>0.13220000000000001</v>
      </c>
      <c r="F133" s="546">
        <v>0</v>
      </c>
      <c r="G133" s="546">
        <v>0.57130000000000003</v>
      </c>
      <c r="H133" s="546">
        <v>0</v>
      </c>
      <c r="I133" s="546">
        <v>0</v>
      </c>
      <c r="J133" s="546">
        <v>1.2747999999999999</v>
      </c>
      <c r="K133" s="546">
        <v>0.70350000000000001</v>
      </c>
    </row>
    <row r="134" spans="1:11" ht="25.5">
      <c r="A134" s="544" t="s">
        <v>1313</v>
      </c>
      <c r="B134" s="542" t="s">
        <v>1314</v>
      </c>
      <c r="C134" s="546">
        <v>28603.091199999999</v>
      </c>
      <c r="D134" s="546">
        <v>2.2881999999999998</v>
      </c>
      <c r="E134" s="546">
        <v>0.52939999999999998</v>
      </c>
      <c r="F134" s="546">
        <v>0</v>
      </c>
      <c r="G134" s="546">
        <v>2.2881999999999998</v>
      </c>
      <c r="H134" s="546">
        <v>0</v>
      </c>
      <c r="I134" s="546">
        <v>32.600299999999997</v>
      </c>
      <c r="J134" s="546">
        <v>37.706099999999999</v>
      </c>
      <c r="K134" s="546">
        <v>35.417900000000003</v>
      </c>
    </row>
    <row r="135" spans="1:11">
      <c r="A135" s="544" t="s">
        <v>1315</v>
      </c>
      <c r="B135" s="542" t="s">
        <v>1316</v>
      </c>
      <c r="C135" s="546">
        <v>13580152.017899999</v>
      </c>
      <c r="D135" s="546">
        <v>905.34349999999995</v>
      </c>
      <c r="E135" s="546">
        <v>244.3862</v>
      </c>
      <c r="F135" s="546">
        <v>0</v>
      </c>
      <c r="G135" s="546">
        <v>1131.6793</v>
      </c>
      <c r="H135" s="546">
        <v>179.4091</v>
      </c>
      <c r="I135" s="546">
        <v>53.784399999999998</v>
      </c>
      <c r="J135" s="546">
        <v>2514.6025</v>
      </c>
      <c r="K135" s="546">
        <v>1203.5141000000001</v>
      </c>
    </row>
    <row r="136" spans="1:11">
      <c r="A136" s="544" t="s">
        <v>1317</v>
      </c>
      <c r="B136" s="542" t="s">
        <v>1318</v>
      </c>
      <c r="C136" s="546">
        <v>89.059299999999993</v>
      </c>
      <c r="D136" s="546">
        <v>7.1000000000000004E-3</v>
      </c>
      <c r="E136" s="546">
        <v>1.6000000000000001E-3</v>
      </c>
      <c r="F136" s="546">
        <v>0</v>
      </c>
      <c r="G136" s="546">
        <v>7.1000000000000004E-3</v>
      </c>
      <c r="H136" s="546">
        <v>0</v>
      </c>
      <c r="I136" s="546">
        <v>0</v>
      </c>
      <c r="J136" s="546">
        <v>1.5800000000000002E-2</v>
      </c>
      <c r="K136" s="546">
        <v>8.6999999999999994E-3</v>
      </c>
    </row>
    <row r="137" spans="1:11">
      <c r="A137" s="544" t="s">
        <v>1319</v>
      </c>
      <c r="B137" s="542" t="s">
        <v>1320</v>
      </c>
      <c r="C137" s="546">
        <v>14946.4704</v>
      </c>
      <c r="D137" s="546">
        <v>0.96079999999999999</v>
      </c>
      <c r="E137" s="546">
        <v>0.26350000000000001</v>
      </c>
      <c r="F137" s="546">
        <v>0</v>
      </c>
      <c r="G137" s="546">
        <v>0.53380000000000005</v>
      </c>
      <c r="H137" s="546">
        <v>0</v>
      </c>
      <c r="I137" s="546">
        <v>0</v>
      </c>
      <c r="J137" s="546">
        <v>1.7581</v>
      </c>
      <c r="K137" s="546">
        <v>1.2242999999999999</v>
      </c>
    </row>
    <row r="138" spans="1:11" ht="25.5">
      <c r="A138" s="544" t="s">
        <v>1321</v>
      </c>
      <c r="B138" s="542" t="s">
        <v>1322</v>
      </c>
      <c r="C138" s="546">
        <v>596699.85549999995</v>
      </c>
      <c r="D138" s="546">
        <v>10.4422</v>
      </c>
      <c r="E138" s="546">
        <v>9.6643000000000008</v>
      </c>
      <c r="F138" s="546">
        <v>0</v>
      </c>
      <c r="G138" s="546">
        <v>14.9175</v>
      </c>
      <c r="H138" s="546">
        <v>0</v>
      </c>
      <c r="I138" s="546">
        <v>58.7273</v>
      </c>
      <c r="J138" s="546">
        <v>93.751300000000001</v>
      </c>
      <c r="K138" s="546">
        <v>78.833799999999997</v>
      </c>
    </row>
    <row r="139" spans="1:11">
      <c r="A139" s="544" t="s">
        <v>1323</v>
      </c>
      <c r="B139" s="542" t="s">
        <v>1324</v>
      </c>
      <c r="C139" s="546">
        <v>40168.574000000001</v>
      </c>
      <c r="D139" s="546">
        <v>2.5823</v>
      </c>
      <c r="E139" s="546">
        <v>0.70809999999999995</v>
      </c>
      <c r="F139" s="546">
        <v>0</v>
      </c>
      <c r="G139" s="546">
        <v>1.4346000000000001</v>
      </c>
      <c r="H139" s="546">
        <v>0</v>
      </c>
      <c r="I139" s="546">
        <v>0</v>
      </c>
      <c r="J139" s="546">
        <v>4.7249999999999996</v>
      </c>
      <c r="K139" s="546">
        <v>3.2904</v>
      </c>
    </row>
    <row r="140" spans="1:11">
      <c r="A140" s="544" t="s">
        <v>1325</v>
      </c>
      <c r="B140" s="542" t="s">
        <v>1326</v>
      </c>
      <c r="C140" s="546">
        <v>6732.4443000000001</v>
      </c>
      <c r="D140" s="546">
        <v>0.43280000000000002</v>
      </c>
      <c r="E140" s="546">
        <v>0.1187</v>
      </c>
      <c r="F140" s="546">
        <v>0</v>
      </c>
      <c r="G140" s="546">
        <v>0.2404</v>
      </c>
      <c r="H140" s="546">
        <v>0</v>
      </c>
      <c r="I140" s="546">
        <v>0</v>
      </c>
      <c r="J140" s="546">
        <v>0.79190000000000005</v>
      </c>
      <c r="K140" s="546">
        <v>0.55149999999999999</v>
      </c>
    </row>
    <row r="141" spans="1:11">
      <c r="A141" s="544" t="s">
        <v>1327</v>
      </c>
      <c r="B141" s="542" t="s">
        <v>1328</v>
      </c>
      <c r="C141" s="546">
        <v>12919.6854</v>
      </c>
      <c r="D141" s="546">
        <v>0.8306</v>
      </c>
      <c r="E141" s="546">
        <v>0.2278</v>
      </c>
      <c r="F141" s="546">
        <v>0</v>
      </c>
      <c r="G141" s="546">
        <v>0.46139999999999998</v>
      </c>
      <c r="H141" s="546">
        <v>0</v>
      </c>
      <c r="I141" s="546">
        <v>0</v>
      </c>
      <c r="J141" s="546">
        <v>1.5198</v>
      </c>
      <c r="K141" s="546">
        <v>1.0584</v>
      </c>
    </row>
    <row r="142" spans="1:11">
      <c r="A142" s="544" t="s">
        <v>1329</v>
      </c>
      <c r="B142" s="542" t="s">
        <v>1330</v>
      </c>
      <c r="C142" s="546">
        <v>438386.26679999998</v>
      </c>
      <c r="D142" s="546">
        <v>11.690300000000001</v>
      </c>
      <c r="E142" s="546">
        <v>7.2129000000000003</v>
      </c>
      <c r="F142" s="546">
        <v>0</v>
      </c>
      <c r="G142" s="546">
        <v>11.690300000000001</v>
      </c>
      <c r="H142" s="546">
        <v>0</v>
      </c>
      <c r="I142" s="546">
        <v>58.7273</v>
      </c>
      <c r="J142" s="546">
        <v>89.320800000000006</v>
      </c>
      <c r="K142" s="546">
        <v>77.630499999999998</v>
      </c>
    </row>
    <row r="143" spans="1:11" ht="25.5">
      <c r="A143" s="544" t="s">
        <v>1331</v>
      </c>
      <c r="B143" s="542" t="s">
        <v>1332</v>
      </c>
      <c r="C143" s="546">
        <v>51434.566400000003</v>
      </c>
      <c r="D143" s="546">
        <v>3.4289999999999998</v>
      </c>
      <c r="E143" s="546">
        <v>0.92559999999999998</v>
      </c>
      <c r="F143" s="546">
        <v>0</v>
      </c>
      <c r="G143" s="546">
        <v>3.4289999999999998</v>
      </c>
      <c r="H143" s="546">
        <v>6.9901</v>
      </c>
      <c r="I143" s="546">
        <v>0</v>
      </c>
      <c r="J143" s="546">
        <v>14.7737</v>
      </c>
      <c r="K143" s="546">
        <v>4.3545999999999996</v>
      </c>
    </row>
    <row r="144" spans="1:11" ht="25.5">
      <c r="A144" s="544" t="s">
        <v>1333</v>
      </c>
      <c r="B144" s="542" t="s">
        <v>1334</v>
      </c>
      <c r="C144" s="546">
        <v>81964.350300000006</v>
      </c>
      <c r="D144" s="546">
        <v>5.4642999999999997</v>
      </c>
      <c r="E144" s="546">
        <v>1.4750000000000001</v>
      </c>
      <c r="F144" s="546">
        <v>0</v>
      </c>
      <c r="G144" s="546">
        <v>5.4642999999999997</v>
      </c>
      <c r="H144" s="546">
        <v>15.1608</v>
      </c>
      <c r="I144" s="546">
        <v>0</v>
      </c>
      <c r="J144" s="546">
        <v>27.564399999999999</v>
      </c>
      <c r="K144" s="546">
        <v>6.9393000000000002</v>
      </c>
    </row>
    <row r="145" spans="1:11">
      <c r="A145" s="544" t="s">
        <v>1335</v>
      </c>
      <c r="B145" s="542" t="s">
        <v>1336</v>
      </c>
      <c r="C145" s="546">
        <v>32614.8835</v>
      </c>
      <c r="D145" s="546">
        <v>2.6092</v>
      </c>
      <c r="E145" s="546">
        <v>0.60370000000000001</v>
      </c>
      <c r="F145" s="546">
        <v>0</v>
      </c>
      <c r="G145" s="546">
        <v>2.6092</v>
      </c>
      <c r="H145" s="546">
        <v>0</v>
      </c>
      <c r="I145" s="546">
        <v>0</v>
      </c>
      <c r="J145" s="546">
        <v>5.8220999999999998</v>
      </c>
      <c r="K145" s="546">
        <v>3.2128999999999999</v>
      </c>
    </row>
    <row r="146" spans="1:11">
      <c r="A146" s="544" t="s">
        <v>1337</v>
      </c>
      <c r="B146" s="542" t="s">
        <v>1338</v>
      </c>
      <c r="C146" s="546">
        <v>4117.6268</v>
      </c>
      <c r="D146" s="546">
        <v>0.37059999999999998</v>
      </c>
      <c r="E146" s="546">
        <v>7.6200000000000004E-2</v>
      </c>
      <c r="F146" s="546">
        <v>0</v>
      </c>
      <c r="G146" s="546">
        <v>0.2059</v>
      </c>
      <c r="H146" s="546">
        <v>0</v>
      </c>
      <c r="I146" s="546">
        <v>0</v>
      </c>
      <c r="J146" s="546">
        <v>0.65269999999999995</v>
      </c>
      <c r="K146" s="546">
        <v>0.44679999999999997</v>
      </c>
    </row>
    <row r="147" spans="1:11">
      <c r="A147" s="544" t="s">
        <v>1339</v>
      </c>
      <c r="B147" s="542" t="s">
        <v>1340</v>
      </c>
      <c r="C147" s="546">
        <v>60059.64</v>
      </c>
      <c r="D147" s="546">
        <v>2.4024000000000001</v>
      </c>
      <c r="E147" s="546">
        <v>1.0190999999999999</v>
      </c>
      <c r="F147" s="546">
        <v>0</v>
      </c>
      <c r="G147" s="546">
        <v>2.1021000000000001</v>
      </c>
      <c r="H147" s="546">
        <v>0</v>
      </c>
      <c r="I147" s="546">
        <v>0</v>
      </c>
      <c r="J147" s="546">
        <v>5.5236000000000001</v>
      </c>
      <c r="K147" s="546">
        <v>3.4215</v>
      </c>
    </row>
    <row r="148" spans="1:11">
      <c r="A148" s="544" t="s">
        <v>1341</v>
      </c>
      <c r="B148" s="542" t="s">
        <v>1342</v>
      </c>
      <c r="C148" s="546">
        <v>16757.954699999998</v>
      </c>
      <c r="D148" s="546">
        <v>0.67030000000000001</v>
      </c>
      <c r="E148" s="546">
        <v>0.2843</v>
      </c>
      <c r="F148" s="546">
        <v>0</v>
      </c>
      <c r="G148" s="546">
        <v>0.58650000000000002</v>
      </c>
      <c r="H148" s="546">
        <v>0</v>
      </c>
      <c r="I148" s="546">
        <v>0</v>
      </c>
      <c r="J148" s="546">
        <v>1.5410999999999999</v>
      </c>
      <c r="K148" s="546">
        <v>0.9546</v>
      </c>
    </row>
    <row r="149" spans="1:11">
      <c r="A149" s="544" t="s">
        <v>1343</v>
      </c>
      <c r="B149" s="542" t="s">
        <v>1344</v>
      </c>
      <c r="C149" s="546">
        <v>21581.8835</v>
      </c>
      <c r="D149" s="546">
        <v>1.7265999999999999</v>
      </c>
      <c r="E149" s="546">
        <v>0.39950000000000002</v>
      </c>
      <c r="F149" s="546">
        <v>0</v>
      </c>
      <c r="G149" s="546">
        <v>1.7265999999999999</v>
      </c>
      <c r="H149" s="546">
        <v>0</v>
      </c>
      <c r="I149" s="546">
        <v>0</v>
      </c>
      <c r="J149" s="546">
        <v>3.8527</v>
      </c>
      <c r="K149" s="546">
        <v>2.1261000000000001</v>
      </c>
    </row>
    <row r="150" spans="1:11" ht="25.5">
      <c r="A150" s="544" t="s">
        <v>1345</v>
      </c>
      <c r="B150" s="542" t="s">
        <v>1346</v>
      </c>
      <c r="C150" s="546">
        <v>66471.411500000002</v>
      </c>
      <c r="D150" s="546">
        <v>3.7984</v>
      </c>
      <c r="E150" s="546">
        <v>1.1718</v>
      </c>
      <c r="F150" s="546">
        <v>0</v>
      </c>
      <c r="G150" s="546">
        <v>3.7984</v>
      </c>
      <c r="H150" s="546">
        <v>0</v>
      </c>
      <c r="I150" s="546">
        <v>24.873200000000001</v>
      </c>
      <c r="J150" s="546">
        <v>33.641800000000003</v>
      </c>
      <c r="K150" s="546">
        <v>29.843399999999999</v>
      </c>
    </row>
    <row r="151" spans="1:11">
      <c r="A151" s="544" t="s">
        <v>1347</v>
      </c>
      <c r="B151" s="542" t="s">
        <v>1348</v>
      </c>
      <c r="C151" s="546">
        <v>16999.125700000001</v>
      </c>
      <c r="D151" s="546">
        <v>1.5299</v>
      </c>
      <c r="E151" s="546">
        <v>0.31469999999999998</v>
      </c>
      <c r="F151" s="546">
        <v>0</v>
      </c>
      <c r="G151" s="546">
        <v>1.0199</v>
      </c>
      <c r="H151" s="546">
        <v>0</v>
      </c>
      <c r="I151" s="546">
        <v>0</v>
      </c>
      <c r="J151" s="546">
        <v>2.8645</v>
      </c>
      <c r="K151" s="546">
        <v>1.8446</v>
      </c>
    </row>
    <row r="152" spans="1:11">
      <c r="A152" s="544" t="s">
        <v>1349</v>
      </c>
      <c r="B152" s="542" t="s">
        <v>1350</v>
      </c>
      <c r="C152" s="546">
        <v>4279.4165000000003</v>
      </c>
      <c r="D152" s="546">
        <v>0.34239999999999998</v>
      </c>
      <c r="E152" s="546">
        <v>7.9200000000000007E-2</v>
      </c>
      <c r="F152" s="546">
        <v>0</v>
      </c>
      <c r="G152" s="546">
        <v>0.214</v>
      </c>
      <c r="H152" s="546">
        <v>0</v>
      </c>
      <c r="I152" s="546">
        <v>0</v>
      </c>
      <c r="J152" s="546">
        <v>0.63560000000000005</v>
      </c>
      <c r="K152" s="546">
        <v>0.42159999999999997</v>
      </c>
    </row>
    <row r="153" spans="1:11">
      <c r="A153" s="544" t="s">
        <v>1351</v>
      </c>
      <c r="B153" s="542" t="s">
        <v>1352</v>
      </c>
      <c r="C153" s="546">
        <v>2310.3604999999998</v>
      </c>
      <c r="D153" s="546">
        <v>0.2079</v>
      </c>
      <c r="E153" s="546">
        <v>4.2799999999999998E-2</v>
      </c>
      <c r="F153" s="546">
        <v>0</v>
      </c>
      <c r="G153" s="546">
        <v>0.11550000000000001</v>
      </c>
      <c r="H153" s="546">
        <v>0</v>
      </c>
      <c r="I153" s="546">
        <v>0</v>
      </c>
      <c r="J153" s="546">
        <v>0.36620000000000003</v>
      </c>
      <c r="K153" s="546">
        <v>0.25069999999999998</v>
      </c>
    </row>
    <row r="154" spans="1:11">
      <c r="A154" s="544" t="s">
        <v>1353</v>
      </c>
      <c r="B154" s="542" t="s">
        <v>1354</v>
      </c>
      <c r="C154" s="546">
        <v>20558.956699999999</v>
      </c>
      <c r="D154" s="546">
        <v>1.6447000000000001</v>
      </c>
      <c r="E154" s="546">
        <v>0.3805</v>
      </c>
      <c r="F154" s="546">
        <v>0</v>
      </c>
      <c r="G154" s="546">
        <v>1.0279</v>
      </c>
      <c r="H154" s="546">
        <v>0</v>
      </c>
      <c r="I154" s="546">
        <v>24.873200000000001</v>
      </c>
      <c r="J154" s="546">
        <v>27.926300000000001</v>
      </c>
      <c r="K154" s="546">
        <v>26.898399999999999</v>
      </c>
    </row>
    <row r="155" spans="1:11">
      <c r="A155" s="544" t="s">
        <v>1355</v>
      </c>
      <c r="B155" s="542" t="s">
        <v>1356</v>
      </c>
      <c r="C155" s="546">
        <v>10050.4331</v>
      </c>
      <c r="D155" s="546">
        <v>0.80400000000000005</v>
      </c>
      <c r="E155" s="546">
        <v>0.186</v>
      </c>
      <c r="F155" s="546">
        <v>0</v>
      </c>
      <c r="G155" s="546">
        <v>0.60299999999999998</v>
      </c>
      <c r="H155" s="546">
        <v>0</v>
      </c>
      <c r="I155" s="546">
        <v>0</v>
      </c>
      <c r="J155" s="546">
        <v>1.593</v>
      </c>
      <c r="K155" s="546">
        <v>0.99</v>
      </c>
    </row>
    <row r="156" spans="1:11">
      <c r="A156" s="544" t="s">
        <v>1357</v>
      </c>
      <c r="B156" s="542" t="s">
        <v>1358</v>
      </c>
      <c r="C156" s="546">
        <v>8868.3914999999997</v>
      </c>
      <c r="D156" s="546">
        <v>0.70950000000000002</v>
      </c>
      <c r="E156" s="546">
        <v>0.16420000000000001</v>
      </c>
      <c r="F156" s="546">
        <v>0</v>
      </c>
      <c r="G156" s="546">
        <v>0.44340000000000002</v>
      </c>
      <c r="H156" s="546">
        <v>0</v>
      </c>
      <c r="I156" s="546">
        <v>0</v>
      </c>
      <c r="J156" s="546">
        <v>1.3170999999999999</v>
      </c>
      <c r="K156" s="546">
        <v>0.87370000000000003</v>
      </c>
    </row>
    <row r="157" spans="1:11">
      <c r="A157" s="544" t="s">
        <v>1359</v>
      </c>
      <c r="B157" s="542" t="s">
        <v>1360</v>
      </c>
      <c r="C157" s="546">
        <v>18103.354899999998</v>
      </c>
      <c r="D157" s="546">
        <v>1.4482999999999999</v>
      </c>
      <c r="E157" s="546">
        <v>0.33510000000000001</v>
      </c>
      <c r="F157" s="546">
        <v>0</v>
      </c>
      <c r="G157" s="546">
        <v>0.9052</v>
      </c>
      <c r="H157" s="546">
        <v>0</v>
      </c>
      <c r="I157" s="546">
        <v>0</v>
      </c>
      <c r="J157" s="546">
        <v>2.6886000000000001</v>
      </c>
      <c r="K157" s="546">
        <v>1.7834000000000001</v>
      </c>
    </row>
    <row r="158" spans="1:11">
      <c r="A158" s="544" t="s">
        <v>1361</v>
      </c>
      <c r="B158" s="542" t="s">
        <v>1362</v>
      </c>
      <c r="C158" s="546">
        <v>5909.7316000000001</v>
      </c>
      <c r="D158" s="546">
        <v>0.53190000000000004</v>
      </c>
      <c r="E158" s="546">
        <v>0.1094</v>
      </c>
      <c r="F158" s="546">
        <v>0</v>
      </c>
      <c r="G158" s="546">
        <v>0.35460000000000003</v>
      </c>
      <c r="H158" s="546">
        <v>0</v>
      </c>
      <c r="I158" s="546">
        <v>0</v>
      </c>
      <c r="J158" s="546">
        <v>0.99590000000000001</v>
      </c>
      <c r="K158" s="546">
        <v>0.64129999999999998</v>
      </c>
    </row>
    <row r="159" spans="1:11" ht="25.5">
      <c r="A159" s="544" t="s">
        <v>1363</v>
      </c>
      <c r="B159" s="542" t="s">
        <v>1364</v>
      </c>
      <c r="C159" s="546">
        <v>458195.65759999998</v>
      </c>
      <c r="D159" s="546">
        <v>41.2376</v>
      </c>
      <c r="E159" s="546">
        <v>8.4811999999999994</v>
      </c>
      <c r="F159" s="546">
        <v>0</v>
      </c>
      <c r="G159" s="546">
        <v>27.491700000000002</v>
      </c>
      <c r="H159" s="546">
        <v>0</v>
      </c>
      <c r="I159" s="546">
        <v>0</v>
      </c>
      <c r="J159" s="546">
        <v>77.210499999999996</v>
      </c>
      <c r="K159" s="546">
        <v>49.718800000000002</v>
      </c>
    </row>
    <row r="160" spans="1:11">
      <c r="A160" s="544" t="s">
        <v>1365</v>
      </c>
      <c r="B160" s="542" t="s">
        <v>1366</v>
      </c>
      <c r="C160" s="546">
        <v>984189.94669999997</v>
      </c>
      <c r="D160" s="546">
        <v>56.239400000000003</v>
      </c>
      <c r="E160" s="546">
        <v>17.349900000000002</v>
      </c>
      <c r="F160" s="546">
        <v>0</v>
      </c>
      <c r="G160" s="546">
        <v>42.179600000000001</v>
      </c>
      <c r="H160" s="546">
        <v>85.267499999999998</v>
      </c>
      <c r="I160" s="546">
        <v>32.366399999999999</v>
      </c>
      <c r="J160" s="546">
        <v>233.40280000000001</v>
      </c>
      <c r="K160" s="546">
        <v>105.95569999999999</v>
      </c>
    </row>
    <row r="161" spans="1:11">
      <c r="A161" s="544" t="s">
        <v>1367</v>
      </c>
      <c r="B161" s="542" t="s">
        <v>1368</v>
      </c>
      <c r="C161" s="546">
        <v>1317383.8215999999</v>
      </c>
      <c r="D161" s="546">
        <v>52.695399999999999</v>
      </c>
      <c r="E161" s="546">
        <v>22.352699999999999</v>
      </c>
      <c r="F161" s="546">
        <v>0</v>
      </c>
      <c r="G161" s="546">
        <v>46.108400000000003</v>
      </c>
      <c r="H161" s="546">
        <v>0</v>
      </c>
      <c r="I161" s="546">
        <v>24.873200000000001</v>
      </c>
      <c r="J161" s="546">
        <v>146.02969999999999</v>
      </c>
      <c r="K161" s="546">
        <v>99.921300000000002</v>
      </c>
    </row>
    <row r="162" spans="1:11">
      <c r="A162" s="544" t="s">
        <v>1369</v>
      </c>
      <c r="B162" s="542" t="s">
        <v>1370</v>
      </c>
      <c r="C162" s="546">
        <v>900196.5061</v>
      </c>
      <c r="D162" s="546">
        <v>36.007899999999999</v>
      </c>
      <c r="E162" s="546">
        <v>15.274100000000001</v>
      </c>
      <c r="F162" s="546">
        <v>0</v>
      </c>
      <c r="G162" s="546">
        <v>31.506900000000002</v>
      </c>
      <c r="H162" s="546">
        <v>0</v>
      </c>
      <c r="I162" s="546">
        <v>24.873200000000001</v>
      </c>
      <c r="J162" s="546">
        <v>107.6621</v>
      </c>
      <c r="K162" s="546">
        <v>76.155199999999994</v>
      </c>
    </row>
    <row r="163" spans="1:11">
      <c r="A163" s="544" t="s">
        <v>938</v>
      </c>
      <c r="B163" s="542" t="s">
        <v>939</v>
      </c>
      <c r="C163" s="546">
        <v>95447.391699999993</v>
      </c>
      <c r="D163" s="546">
        <v>14.3171</v>
      </c>
      <c r="E163" s="546">
        <v>1.9630000000000001</v>
      </c>
      <c r="F163" s="546">
        <v>0</v>
      </c>
      <c r="G163" s="546">
        <v>9.5447000000000006</v>
      </c>
      <c r="H163" s="546">
        <v>0</v>
      </c>
      <c r="I163" s="546">
        <v>0</v>
      </c>
      <c r="J163" s="546">
        <v>25.8248</v>
      </c>
      <c r="K163" s="546">
        <v>16.280100000000001</v>
      </c>
    </row>
    <row r="164" spans="1:11">
      <c r="A164" s="544" t="s">
        <v>1371</v>
      </c>
      <c r="B164" s="542" t="s">
        <v>1372</v>
      </c>
      <c r="C164" s="546">
        <v>13942.996999999999</v>
      </c>
      <c r="D164" s="546">
        <v>1.2548999999999999</v>
      </c>
      <c r="E164" s="546">
        <v>0.2581</v>
      </c>
      <c r="F164" s="546">
        <v>0</v>
      </c>
      <c r="G164" s="546">
        <v>0.83660000000000001</v>
      </c>
      <c r="H164" s="546">
        <v>0</v>
      </c>
      <c r="I164" s="546">
        <v>0</v>
      </c>
      <c r="J164" s="546">
        <v>2.3496000000000001</v>
      </c>
      <c r="K164" s="546">
        <v>1.5129999999999999</v>
      </c>
    </row>
    <row r="165" spans="1:11">
      <c r="A165" s="544" t="s">
        <v>559</v>
      </c>
      <c r="B165" s="542" t="s">
        <v>560</v>
      </c>
      <c r="C165" s="546">
        <v>2150659.2354000001</v>
      </c>
      <c r="D165" s="546">
        <v>150.5461</v>
      </c>
      <c r="E165" s="546">
        <v>39.808700000000002</v>
      </c>
      <c r="F165" s="546">
        <v>0</v>
      </c>
      <c r="G165" s="546">
        <v>150.5461</v>
      </c>
      <c r="H165" s="546">
        <v>85.984099999999998</v>
      </c>
      <c r="I165" s="546">
        <v>32.366399999999999</v>
      </c>
      <c r="J165" s="546">
        <v>459.25139999999999</v>
      </c>
      <c r="K165" s="546">
        <v>222.72120000000001</v>
      </c>
    </row>
    <row r="166" spans="1:11">
      <c r="A166" s="544" t="s">
        <v>1373</v>
      </c>
      <c r="B166" s="542" t="s">
        <v>1374</v>
      </c>
      <c r="C166" s="546">
        <v>77433.498099999997</v>
      </c>
      <c r="D166" s="546">
        <v>4.6459999999999999</v>
      </c>
      <c r="E166" s="546">
        <v>1.4333</v>
      </c>
      <c r="F166" s="546">
        <v>0.58079999999999998</v>
      </c>
      <c r="G166" s="546">
        <v>4.6459999999999999</v>
      </c>
      <c r="H166" s="546">
        <v>26.104299999999999</v>
      </c>
      <c r="I166" s="546">
        <v>28.410699999999999</v>
      </c>
      <c r="J166" s="546">
        <v>65.821100000000001</v>
      </c>
      <c r="K166" s="546">
        <v>35.070799999999998</v>
      </c>
    </row>
    <row r="167" spans="1:11">
      <c r="A167" s="544" t="s">
        <v>1375</v>
      </c>
      <c r="B167" s="542" t="s">
        <v>1376</v>
      </c>
      <c r="C167" s="546">
        <v>308900.25390000001</v>
      </c>
      <c r="D167" s="546">
        <v>20.593399999999999</v>
      </c>
      <c r="E167" s="546">
        <v>5.5589000000000004</v>
      </c>
      <c r="F167" s="546">
        <v>0</v>
      </c>
      <c r="G167" s="546">
        <v>20.593399999999999</v>
      </c>
      <c r="H167" s="546">
        <v>75.897499999999994</v>
      </c>
      <c r="I167" s="546">
        <v>0</v>
      </c>
      <c r="J167" s="546">
        <v>122.64319999999999</v>
      </c>
      <c r="K167" s="546">
        <v>26.1523</v>
      </c>
    </row>
    <row r="168" spans="1:11">
      <c r="A168" s="544" t="s">
        <v>1377</v>
      </c>
      <c r="B168" s="542" t="s">
        <v>1378</v>
      </c>
      <c r="C168" s="546">
        <v>957456.44339999999</v>
      </c>
      <c r="D168" s="546">
        <v>54.711799999999997</v>
      </c>
      <c r="E168" s="546">
        <v>16.878599999999999</v>
      </c>
      <c r="F168" s="546">
        <v>0</v>
      </c>
      <c r="G168" s="546">
        <v>47.872799999999998</v>
      </c>
      <c r="H168" s="546">
        <v>136.14150000000001</v>
      </c>
      <c r="I168" s="546">
        <v>32.366399999999999</v>
      </c>
      <c r="J168" s="546">
        <v>287.97109999999998</v>
      </c>
      <c r="K168" s="546">
        <v>103.9568</v>
      </c>
    </row>
    <row r="169" spans="1:11" ht="25.5">
      <c r="A169" s="544" t="s">
        <v>714</v>
      </c>
      <c r="B169" s="542" t="s">
        <v>715</v>
      </c>
      <c r="C169" s="546">
        <v>1177626.9639000001</v>
      </c>
      <c r="D169" s="546">
        <v>82.433899999999994</v>
      </c>
      <c r="E169" s="546">
        <v>21.797899999999998</v>
      </c>
      <c r="F169" s="546">
        <v>0</v>
      </c>
      <c r="G169" s="546">
        <v>82.433899999999994</v>
      </c>
      <c r="H169" s="546">
        <v>84.551000000000002</v>
      </c>
      <c r="I169" s="546">
        <v>32.366399999999999</v>
      </c>
      <c r="J169" s="546">
        <v>303.5831</v>
      </c>
      <c r="K169" s="546">
        <v>136.59819999999999</v>
      </c>
    </row>
    <row r="170" spans="1:11">
      <c r="A170" s="544" t="s">
        <v>1379</v>
      </c>
      <c r="B170" s="542" t="s">
        <v>1380</v>
      </c>
      <c r="C170" s="546">
        <v>7697130.7369999997</v>
      </c>
      <c r="D170" s="546">
        <v>513.14200000000005</v>
      </c>
      <c r="E170" s="546">
        <v>138.5163</v>
      </c>
      <c r="F170" s="546">
        <v>0</v>
      </c>
      <c r="G170" s="546">
        <v>513.14200000000005</v>
      </c>
      <c r="H170" s="546">
        <v>155.98390000000001</v>
      </c>
      <c r="I170" s="546">
        <v>32.366399999999999</v>
      </c>
      <c r="J170" s="546">
        <v>1353.1505999999999</v>
      </c>
      <c r="K170" s="546">
        <v>684.02470000000005</v>
      </c>
    </row>
    <row r="171" spans="1:11">
      <c r="A171" s="544" t="s">
        <v>893</v>
      </c>
      <c r="B171" s="542" t="s">
        <v>1381</v>
      </c>
      <c r="C171" s="546">
        <v>42312.585099999997</v>
      </c>
      <c r="D171" s="546">
        <v>2.7201</v>
      </c>
      <c r="E171" s="546">
        <v>0.74590000000000001</v>
      </c>
      <c r="F171" s="546">
        <v>0</v>
      </c>
      <c r="G171" s="546">
        <v>1.5112000000000001</v>
      </c>
      <c r="H171" s="546">
        <v>0</v>
      </c>
      <c r="I171" s="546">
        <v>0</v>
      </c>
      <c r="J171" s="546">
        <v>4.9771999999999998</v>
      </c>
      <c r="K171" s="546">
        <v>3.4660000000000002</v>
      </c>
    </row>
    <row r="172" spans="1:11">
      <c r="A172" s="544" t="s">
        <v>663</v>
      </c>
      <c r="B172" s="542" t="s">
        <v>664</v>
      </c>
      <c r="C172" s="546">
        <v>37694.184000000001</v>
      </c>
      <c r="D172" s="546">
        <v>3.0154999999999998</v>
      </c>
      <c r="E172" s="546">
        <v>0.69769999999999999</v>
      </c>
      <c r="F172" s="546">
        <v>0</v>
      </c>
      <c r="G172" s="546">
        <v>2.2616999999999998</v>
      </c>
      <c r="H172" s="546">
        <v>19.1541</v>
      </c>
      <c r="I172" s="546">
        <v>24.873200000000001</v>
      </c>
      <c r="J172" s="546">
        <v>50.002200000000002</v>
      </c>
      <c r="K172" s="546">
        <v>28.586400000000001</v>
      </c>
    </row>
    <row r="173" spans="1:11">
      <c r="A173" s="544" t="s">
        <v>1382</v>
      </c>
      <c r="B173" s="542" t="s">
        <v>1383</v>
      </c>
      <c r="C173" s="546">
        <v>3470.2928999999999</v>
      </c>
      <c r="D173" s="546">
        <v>0.17349999999999999</v>
      </c>
      <c r="E173" s="546">
        <v>6.1199999999999997E-2</v>
      </c>
      <c r="F173" s="546">
        <v>0</v>
      </c>
      <c r="G173" s="546">
        <v>0.1239</v>
      </c>
      <c r="H173" s="546">
        <v>4.5532000000000004</v>
      </c>
      <c r="I173" s="546">
        <v>0</v>
      </c>
      <c r="J173" s="546">
        <v>4.9118000000000004</v>
      </c>
      <c r="K173" s="546">
        <v>0.23469999999999999</v>
      </c>
    </row>
    <row r="174" spans="1:11">
      <c r="A174" s="544" t="s">
        <v>1384</v>
      </c>
      <c r="B174" s="542" t="s">
        <v>1385</v>
      </c>
      <c r="C174" s="546">
        <v>202031.5263</v>
      </c>
      <c r="D174" s="546">
        <v>12.9877</v>
      </c>
      <c r="E174" s="546">
        <v>3.5615000000000001</v>
      </c>
      <c r="F174" s="546">
        <v>0</v>
      </c>
      <c r="G174" s="546">
        <v>4.3292000000000002</v>
      </c>
      <c r="H174" s="546">
        <v>5.0156999999999998</v>
      </c>
      <c r="I174" s="546">
        <v>0</v>
      </c>
      <c r="J174" s="546">
        <v>25.894100000000002</v>
      </c>
      <c r="K174" s="546">
        <v>16.549199999999999</v>
      </c>
    </row>
    <row r="175" spans="1:11">
      <c r="A175" s="544" t="s">
        <v>1386</v>
      </c>
      <c r="B175" s="542" t="s">
        <v>1387</v>
      </c>
      <c r="C175" s="546">
        <v>6141693.3707999997</v>
      </c>
      <c r="D175" s="546">
        <v>289.02089999999998</v>
      </c>
      <c r="E175" s="546">
        <v>105.881</v>
      </c>
      <c r="F175" s="546">
        <v>0</v>
      </c>
      <c r="G175" s="546">
        <v>325.14850000000001</v>
      </c>
      <c r="H175" s="546">
        <v>268.09399999999999</v>
      </c>
      <c r="I175" s="546">
        <v>32.366399999999999</v>
      </c>
      <c r="J175" s="546">
        <v>1020.5108</v>
      </c>
      <c r="K175" s="546">
        <v>427.26830000000001</v>
      </c>
    </row>
    <row r="176" spans="1:11">
      <c r="A176" s="544" t="s">
        <v>894</v>
      </c>
      <c r="B176" s="542" t="s">
        <v>1388</v>
      </c>
      <c r="C176" s="546">
        <v>1280848.0874999999</v>
      </c>
      <c r="D176" s="546">
        <v>64.042400000000001</v>
      </c>
      <c r="E176" s="546">
        <v>22.579499999999999</v>
      </c>
      <c r="F176" s="546">
        <v>0</v>
      </c>
      <c r="G176" s="546">
        <v>82.340199999999996</v>
      </c>
      <c r="H176" s="546">
        <v>76.889600000000002</v>
      </c>
      <c r="I176" s="546">
        <v>32.366399999999999</v>
      </c>
      <c r="J176" s="546">
        <v>278.21809999999999</v>
      </c>
      <c r="K176" s="546">
        <v>118.9883</v>
      </c>
    </row>
    <row r="177" spans="1:11">
      <c r="A177" s="544" t="s">
        <v>1389</v>
      </c>
      <c r="B177" s="542" t="s">
        <v>1390</v>
      </c>
      <c r="C177" s="546">
        <v>3547725.2955</v>
      </c>
      <c r="D177" s="546">
        <v>141.90899999999999</v>
      </c>
      <c r="E177" s="546">
        <v>60.195999999999998</v>
      </c>
      <c r="F177" s="546">
        <v>0</v>
      </c>
      <c r="G177" s="546">
        <v>88.693100000000001</v>
      </c>
      <c r="H177" s="546">
        <v>0</v>
      </c>
      <c r="I177" s="546">
        <v>49.746400000000001</v>
      </c>
      <c r="J177" s="546">
        <v>340.54450000000003</v>
      </c>
      <c r="K177" s="546">
        <v>251.85140000000001</v>
      </c>
    </row>
    <row r="178" spans="1:11" ht="25.5">
      <c r="A178" s="544" t="s">
        <v>1391</v>
      </c>
      <c r="B178" s="542" t="s">
        <v>1392</v>
      </c>
      <c r="C178" s="546">
        <v>476097.01309999998</v>
      </c>
      <c r="D178" s="546">
        <v>33.326799999999999</v>
      </c>
      <c r="E178" s="546">
        <v>8.8125999999999998</v>
      </c>
      <c r="F178" s="546">
        <v>0</v>
      </c>
      <c r="G178" s="546">
        <v>33.326799999999999</v>
      </c>
      <c r="H178" s="546">
        <v>41.558999999999997</v>
      </c>
      <c r="I178" s="546">
        <v>32.366399999999999</v>
      </c>
      <c r="J178" s="546">
        <v>149.39160000000001</v>
      </c>
      <c r="K178" s="546">
        <v>74.505799999999994</v>
      </c>
    </row>
    <row r="179" spans="1:11" ht="25.5">
      <c r="A179" s="544" t="s">
        <v>860</v>
      </c>
      <c r="B179" s="542" t="s">
        <v>861</v>
      </c>
      <c r="C179" s="546">
        <v>28603.091199999999</v>
      </c>
      <c r="D179" s="546">
        <v>2.2881999999999998</v>
      </c>
      <c r="E179" s="546">
        <v>0.52939999999999998</v>
      </c>
      <c r="F179" s="546">
        <v>0</v>
      </c>
      <c r="G179" s="546">
        <v>2.2881999999999998</v>
      </c>
      <c r="H179" s="546">
        <v>0</v>
      </c>
      <c r="I179" s="546">
        <v>24.873200000000001</v>
      </c>
      <c r="J179" s="546">
        <v>29.978999999999999</v>
      </c>
      <c r="K179" s="546">
        <v>27.690799999999999</v>
      </c>
    </row>
    <row r="180" spans="1:11">
      <c r="A180" s="544" t="s">
        <v>1393</v>
      </c>
      <c r="B180" s="542" t="s">
        <v>1394</v>
      </c>
      <c r="C180" s="546">
        <v>585962.67070000002</v>
      </c>
      <c r="D180" s="546">
        <v>46.877000000000002</v>
      </c>
      <c r="E180" s="546">
        <v>10.8462</v>
      </c>
      <c r="F180" s="546">
        <v>0</v>
      </c>
      <c r="G180" s="546">
        <v>41.017400000000002</v>
      </c>
      <c r="H180" s="546">
        <v>49.606200000000001</v>
      </c>
      <c r="I180" s="546">
        <v>24.873200000000001</v>
      </c>
      <c r="J180" s="546">
        <v>173.22</v>
      </c>
      <c r="K180" s="546">
        <v>82.596400000000003</v>
      </c>
    </row>
    <row r="181" spans="1:11">
      <c r="A181" s="544" t="s">
        <v>1395</v>
      </c>
      <c r="B181" s="542" t="s">
        <v>1396</v>
      </c>
      <c r="C181" s="546">
        <v>4631268.4967999998</v>
      </c>
      <c r="D181" s="546">
        <v>308.75119999999998</v>
      </c>
      <c r="E181" s="546">
        <v>83.343500000000006</v>
      </c>
      <c r="F181" s="546">
        <v>0</v>
      </c>
      <c r="G181" s="546">
        <v>231.5634</v>
      </c>
      <c r="H181" s="546">
        <v>0</v>
      </c>
      <c r="I181" s="546">
        <v>24.873200000000001</v>
      </c>
      <c r="J181" s="546">
        <v>648.53129999999999</v>
      </c>
      <c r="K181" s="546">
        <v>416.96789999999999</v>
      </c>
    </row>
    <row r="182" spans="1:11">
      <c r="A182" s="544" t="s">
        <v>898</v>
      </c>
      <c r="B182" s="542" t="s">
        <v>899</v>
      </c>
      <c r="C182" s="546">
        <v>943173.70790000004</v>
      </c>
      <c r="D182" s="546">
        <v>62.8782</v>
      </c>
      <c r="E182" s="546">
        <v>16.973199999999999</v>
      </c>
      <c r="F182" s="546">
        <v>0</v>
      </c>
      <c r="G182" s="546">
        <v>62.8782</v>
      </c>
      <c r="H182" s="546">
        <v>85.543099999999995</v>
      </c>
      <c r="I182" s="546">
        <v>32.366399999999999</v>
      </c>
      <c r="J182" s="546">
        <v>260.63909999999998</v>
      </c>
      <c r="K182" s="546">
        <v>112.2178</v>
      </c>
    </row>
    <row r="183" spans="1:11">
      <c r="A183" s="544" t="s">
        <v>1397</v>
      </c>
      <c r="B183" s="542" t="s">
        <v>1398</v>
      </c>
      <c r="C183" s="546">
        <v>82937.772599999997</v>
      </c>
      <c r="D183" s="546">
        <v>6.6349999999999998</v>
      </c>
      <c r="E183" s="546">
        <v>1.5351999999999999</v>
      </c>
      <c r="F183" s="546">
        <v>0</v>
      </c>
      <c r="G183" s="546">
        <v>6.6349999999999998</v>
      </c>
      <c r="H183" s="546">
        <v>0</v>
      </c>
      <c r="I183" s="546">
        <v>0</v>
      </c>
      <c r="J183" s="546">
        <v>14.805199999999999</v>
      </c>
      <c r="K183" s="546">
        <v>8.1701999999999995</v>
      </c>
    </row>
    <row r="184" spans="1:11">
      <c r="A184" s="544" t="s">
        <v>580</v>
      </c>
      <c r="B184" s="542" t="s">
        <v>581</v>
      </c>
      <c r="C184" s="546">
        <v>6944.7308999999996</v>
      </c>
      <c r="D184" s="546">
        <v>0.625</v>
      </c>
      <c r="E184" s="546">
        <v>0.1285</v>
      </c>
      <c r="F184" s="546">
        <v>0</v>
      </c>
      <c r="G184" s="546">
        <v>0.34720000000000001</v>
      </c>
      <c r="H184" s="546">
        <v>0</v>
      </c>
      <c r="I184" s="546">
        <v>24.873200000000001</v>
      </c>
      <c r="J184" s="546">
        <v>25.9739</v>
      </c>
      <c r="K184" s="546">
        <v>25.6267</v>
      </c>
    </row>
    <row r="185" spans="1:11">
      <c r="A185" s="544" t="s">
        <v>1399</v>
      </c>
      <c r="B185" s="542" t="s">
        <v>1400</v>
      </c>
      <c r="C185" s="546">
        <v>153754.7991</v>
      </c>
      <c r="D185" s="546">
        <v>2.4024000000000001</v>
      </c>
      <c r="E185" s="546">
        <v>0.90580000000000005</v>
      </c>
      <c r="F185" s="546">
        <v>0</v>
      </c>
      <c r="G185" s="546">
        <v>2.6694</v>
      </c>
      <c r="H185" s="546">
        <v>65.671199999999999</v>
      </c>
      <c r="I185" s="546">
        <v>42.091000000000001</v>
      </c>
      <c r="J185" s="546">
        <v>113.7398</v>
      </c>
      <c r="K185" s="546">
        <v>45.3992</v>
      </c>
    </row>
    <row r="186" spans="1:11" ht="25.5">
      <c r="A186" s="544" t="s">
        <v>1401</v>
      </c>
      <c r="B186" s="542" t="s">
        <v>1402</v>
      </c>
      <c r="C186" s="546">
        <v>15799.5671</v>
      </c>
      <c r="D186" s="546">
        <v>2.1065999999999998</v>
      </c>
      <c r="E186" s="546">
        <v>0.4874</v>
      </c>
      <c r="F186" s="546">
        <v>0</v>
      </c>
      <c r="G186" s="546">
        <v>1.58</v>
      </c>
      <c r="H186" s="546">
        <v>0</v>
      </c>
      <c r="I186" s="546">
        <v>0</v>
      </c>
      <c r="J186" s="546">
        <v>4.1740000000000004</v>
      </c>
      <c r="K186" s="546">
        <v>2.5939999999999999</v>
      </c>
    </row>
    <row r="187" spans="1:11">
      <c r="A187" s="544" t="s">
        <v>1403</v>
      </c>
      <c r="B187" s="542" t="s">
        <v>1404</v>
      </c>
      <c r="C187" s="546">
        <v>107998.54459999999</v>
      </c>
      <c r="D187" s="546">
        <v>6.9428000000000001</v>
      </c>
      <c r="E187" s="546">
        <v>1.9038999999999999</v>
      </c>
      <c r="F187" s="546">
        <v>0</v>
      </c>
      <c r="G187" s="546">
        <v>3.8571</v>
      </c>
      <c r="H187" s="546">
        <v>0</v>
      </c>
      <c r="I187" s="546">
        <v>36.695</v>
      </c>
      <c r="J187" s="546">
        <v>49.398800000000001</v>
      </c>
      <c r="K187" s="546">
        <v>45.541699999999999</v>
      </c>
    </row>
    <row r="188" spans="1:11">
      <c r="A188" s="544" t="s">
        <v>864</v>
      </c>
      <c r="B188" s="542" t="s">
        <v>865</v>
      </c>
      <c r="C188" s="546">
        <v>1711197.8888999999</v>
      </c>
      <c r="D188" s="546">
        <v>66.546599999999998</v>
      </c>
      <c r="E188" s="546">
        <v>29.327999999999999</v>
      </c>
      <c r="F188" s="546">
        <v>0</v>
      </c>
      <c r="G188" s="546">
        <v>95.066500000000005</v>
      </c>
      <c r="H188" s="546">
        <v>97.999799999999993</v>
      </c>
      <c r="I188" s="546">
        <v>32.366399999999999</v>
      </c>
      <c r="J188" s="546">
        <v>321.3073</v>
      </c>
      <c r="K188" s="546">
        <v>128.24100000000001</v>
      </c>
    </row>
    <row r="189" spans="1:11">
      <c r="A189" s="544" t="s">
        <v>851</v>
      </c>
      <c r="B189" s="542" t="s">
        <v>852</v>
      </c>
      <c r="C189" s="546">
        <v>4823228.0548999999</v>
      </c>
      <c r="D189" s="546">
        <v>187.57</v>
      </c>
      <c r="E189" s="546">
        <v>82.6648</v>
      </c>
      <c r="F189" s="546">
        <v>0</v>
      </c>
      <c r="G189" s="546">
        <v>267.95710000000003</v>
      </c>
      <c r="H189" s="546">
        <v>199.8579</v>
      </c>
      <c r="I189" s="546">
        <v>32.366399999999999</v>
      </c>
      <c r="J189" s="546">
        <v>770.4162</v>
      </c>
      <c r="K189" s="546">
        <v>302.60120000000001</v>
      </c>
    </row>
    <row r="190" spans="1:11">
      <c r="A190" s="544" t="s">
        <v>1405</v>
      </c>
      <c r="B190" s="542" t="s">
        <v>1406</v>
      </c>
      <c r="C190" s="546">
        <v>72724.228900000002</v>
      </c>
      <c r="D190" s="546">
        <v>4.8483000000000001</v>
      </c>
      <c r="E190" s="546">
        <v>1.3087</v>
      </c>
      <c r="F190" s="546">
        <v>0</v>
      </c>
      <c r="G190" s="546">
        <v>4.8483000000000001</v>
      </c>
      <c r="H190" s="546">
        <v>0</v>
      </c>
      <c r="I190" s="546">
        <v>0</v>
      </c>
      <c r="J190" s="546">
        <v>11.0053</v>
      </c>
      <c r="K190" s="546">
        <v>6.157</v>
      </c>
    </row>
    <row r="191" spans="1:11">
      <c r="A191" s="544" t="s">
        <v>1407</v>
      </c>
      <c r="B191" s="542" t="s">
        <v>1408</v>
      </c>
      <c r="C191" s="546">
        <v>70531.110400000005</v>
      </c>
      <c r="D191" s="546">
        <v>6.3478000000000003</v>
      </c>
      <c r="E191" s="546">
        <v>1.3055000000000001</v>
      </c>
      <c r="F191" s="546">
        <v>0</v>
      </c>
      <c r="G191" s="546">
        <v>4.2319000000000004</v>
      </c>
      <c r="H191" s="546">
        <v>0</v>
      </c>
      <c r="I191" s="546">
        <v>0</v>
      </c>
      <c r="J191" s="546">
        <v>11.885199999999999</v>
      </c>
      <c r="K191" s="546">
        <v>7.6532999999999998</v>
      </c>
    </row>
    <row r="192" spans="1:11">
      <c r="A192" s="544" t="s">
        <v>1409</v>
      </c>
      <c r="B192" s="542" t="s">
        <v>1410</v>
      </c>
      <c r="C192" s="546">
        <v>1648873.0060000001</v>
      </c>
      <c r="D192" s="546">
        <v>82.443700000000007</v>
      </c>
      <c r="E192" s="546">
        <v>29.067299999999999</v>
      </c>
      <c r="F192" s="546">
        <v>0</v>
      </c>
      <c r="G192" s="546">
        <v>105.999</v>
      </c>
      <c r="H192" s="546">
        <v>101.5825</v>
      </c>
      <c r="I192" s="546">
        <v>42.799900000000001</v>
      </c>
      <c r="J192" s="546">
        <v>361.89240000000001</v>
      </c>
      <c r="K192" s="546">
        <v>154.3109</v>
      </c>
    </row>
    <row r="193" spans="1:11">
      <c r="A193" s="544" t="s">
        <v>978</v>
      </c>
      <c r="B193" s="542" t="s">
        <v>979</v>
      </c>
      <c r="C193" s="546">
        <v>1209.338</v>
      </c>
      <c r="D193" s="546">
        <v>9.6699999999999994E-2</v>
      </c>
      <c r="E193" s="546">
        <v>2.24E-2</v>
      </c>
      <c r="F193" s="546">
        <v>0</v>
      </c>
      <c r="G193" s="546">
        <v>9.6699999999999994E-2</v>
      </c>
      <c r="H193" s="546">
        <v>0</v>
      </c>
      <c r="I193" s="546">
        <v>0</v>
      </c>
      <c r="J193" s="546">
        <v>0.21579999999999999</v>
      </c>
      <c r="K193" s="546">
        <v>0.1191</v>
      </c>
    </row>
    <row r="194" spans="1:11">
      <c r="A194" s="544" t="s">
        <v>1411</v>
      </c>
      <c r="B194" s="542" t="s">
        <v>1412</v>
      </c>
      <c r="C194" s="546">
        <v>2366.9911000000002</v>
      </c>
      <c r="D194" s="546">
        <v>0.18940000000000001</v>
      </c>
      <c r="E194" s="546">
        <v>4.3799999999999999E-2</v>
      </c>
      <c r="F194" s="546">
        <v>0</v>
      </c>
      <c r="G194" s="546">
        <v>0.16569999999999999</v>
      </c>
      <c r="H194" s="546">
        <v>0</v>
      </c>
      <c r="I194" s="546">
        <v>0</v>
      </c>
      <c r="J194" s="546">
        <v>0.39889999999999998</v>
      </c>
      <c r="K194" s="546">
        <v>0.23319999999999999</v>
      </c>
    </row>
    <row r="195" spans="1:11">
      <c r="A195" s="544" t="s">
        <v>1413</v>
      </c>
      <c r="B195" s="542" t="s">
        <v>1414</v>
      </c>
      <c r="C195" s="546">
        <v>4867.0757000000003</v>
      </c>
      <c r="D195" s="546">
        <v>0.438</v>
      </c>
      <c r="E195" s="546">
        <v>9.01E-2</v>
      </c>
      <c r="F195" s="546">
        <v>0</v>
      </c>
      <c r="G195" s="546">
        <v>0.24340000000000001</v>
      </c>
      <c r="H195" s="546">
        <v>0</v>
      </c>
      <c r="I195" s="546">
        <v>0</v>
      </c>
      <c r="J195" s="546">
        <v>0.77149999999999996</v>
      </c>
      <c r="K195" s="546">
        <v>0.52810000000000001</v>
      </c>
    </row>
    <row r="196" spans="1:11">
      <c r="A196" s="544" t="s">
        <v>1415</v>
      </c>
      <c r="B196" s="542" t="s">
        <v>1416</v>
      </c>
      <c r="C196" s="546">
        <v>14147.142599999999</v>
      </c>
      <c r="D196" s="546">
        <v>1.1317999999999999</v>
      </c>
      <c r="E196" s="546">
        <v>0.26190000000000002</v>
      </c>
      <c r="F196" s="546">
        <v>0</v>
      </c>
      <c r="G196" s="546">
        <v>0.70740000000000003</v>
      </c>
      <c r="H196" s="546">
        <v>0</v>
      </c>
      <c r="I196" s="546">
        <v>0</v>
      </c>
      <c r="J196" s="546">
        <v>2.1011000000000002</v>
      </c>
      <c r="K196" s="546">
        <v>1.3936999999999999</v>
      </c>
    </row>
    <row r="197" spans="1:11">
      <c r="A197" s="544" t="s">
        <v>1417</v>
      </c>
      <c r="B197" s="542" t="s">
        <v>1418</v>
      </c>
      <c r="C197" s="546">
        <v>49177.803699999997</v>
      </c>
      <c r="D197" s="546">
        <v>4.4260000000000002</v>
      </c>
      <c r="E197" s="546">
        <v>0.9103</v>
      </c>
      <c r="F197" s="546">
        <v>0</v>
      </c>
      <c r="G197" s="546">
        <v>2.4588999999999999</v>
      </c>
      <c r="H197" s="546">
        <v>0</v>
      </c>
      <c r="I197" s="546">
        <v>0</v>
      </c>
      <c r="J197" s="546">
        <v>7.7952000000000004</v>
      </c>
      <c r="K197" s="546">
        <v>5.3362999999999996</v>
      </c>
    </row>
    <row r="198" spans="1:11">
      <c r="A198" s="544" t="s">
        <v>1419</v>
      </c>
      <c r="B198" s="542" t="s">
        <v>1420</v>
      </c>
      <c r="C198" s="546">
        <v>10591.531000000001</v>
      </c>
      <c r="D198" s="546">
        <v>0.70609999999999995</v>
      </c>
      <c r="E198" s="546">
        <v>0.19059999999999999</v>
      </c>
      <c r="F198" s="546">
        <v>0</v>
      </c>
      <c r="G198" s="546">
        <v>0.70609999999999995</v>
      </c>
      <c r="H198" s="546">
        <v>5.7462</v>
      </c>
      <c r="I198" s="546">
        <v>0</v>
      </c>
      <c r="J198" s="546">
        <v>7.3490000000000002</v>
      </c>
      <c r="K198" s="546">
        <v>0.89670000000000005</v>
      </c>
    </row>
    <row r="199" spans="1:11">
      <c r="A199" s="544" t="s">
        <v>1421</v>
      </c>
      <c r="B199" s="542" t="s">
        <v>1422</v>
      </c>
      <c r="C199" s="546">
        <v>715338.52679999999</v>
      </c>
      <c r="D199" s="546">
        <v>29.805800000000001</v>
      </c>
      <c r="E199" s="546">
        <v>10.3445</v>
      </c>
      <c r="F199" s="546">
        <v>0</v>
      </c>
      <c r="G199" s="546">
        <v>18.628599999999999</v>
      </c>
      <c r="H199" s="546">
        <v>0</v>
      </c>
      <c r="I199" s="546">
        <v>0</v>
      </c>
      <c r="J199" s="546">
        <v>58.7789</v>
      </c>
      <c r="K199" s="546">
        <v>40.150300000000001</v>
      </c>
    </row>
    <row r="200" spans="1:11">
      <c r="A200" s="544" t="s">
        <v>1423</v>
      </c>
      <c r="B200" s="542" t="s">
        <v>1424</v>
      </c>
      <c r="C200" s="546">
        <v>751220.5834</v>
      </c>
      <c r="D200" s="546">
        <v>33.804900000000004</v>
      </c>
      <c r="E200" s="546">
        <v>10.428800000000001</v>
      </c>
      <c r="F200" s="546">
        <v>0</v>
      </c>
      <c r="G200" s="546">
        <v>22.5366</v>
      </c>
      <c r="H200" s="546">
        <v>9.9212000000000007</v>
      </c>
      <c r="I200" s="546">
        <v>0</v>
      </c>
      <c r="J200" s="546">
        <v>76.691500000000005</v>
      </c>
      <c r="K200" s="546">
        <v>44.233699999999999</v>
      </c>
    </row>
    <row r="201" spans="1:11">
      <c r="A201" s="544" t="s">
        <v>1425</v>
      </c>
      <c r="B201" s="542" t="s">
        <v>1426</v>
      </c>
      <c r="C201" s="546">
        <v>1022831.3974</v>
      </c>
      <c r="D201" s="546">
        <v>43.835599999999999</v>
      </c>
      <c r="E201" s="546">
        <v>18.031099999999999</v>
      </c>
      <c r="F201" s="546">
        <v>7.3059000000000003</v>
      </c>
      <c r="G201" s="546">
        <v>65.753399999999999</v>
      </c>
      <c r="H201" s="546">
        <v>183.26740000000001</v>
      </c>
      <c r="I201" s="546">
        <v>28.473500000000001</v>
      </c>
      <c r="J201" s="546">
        <v>346.6669</v>
      </c>
      <c r="K201" s="546">
        <v>97.646100000000004</v>
      </c>
    </row>
    <row r="202" spans="1:11">
      <c r="A202" s="544" t="s">
        <v>1427</v>
      </c>
      <c r="B202" s="542" t="s">
        <v>1428</v>
      </c>
      <c r="C202" s="546">
        <v>46168.996800000001</v>
      </c>
      <c r="D202" s="546">
        <v>3.6934999999999998</v>
      </c>
      <c r="E202" s="546">
        <v>0.85460000000000003</v>
      </c>
      <c r="F202" s="546">
        <v>0</v>
      </c>
      <c r="G202" s="546">
        <v>2.3083999999999998</v>
      </c>
      <c r="H202" s="546">
        <v>0</v>
      </c>
      <c r="I202" s="546">
        <v>0</v>
      </c>
      <c r="J202" s="546">
        <v>6.8564999999999996</v>
      </c>
      <c r="K202" s="546">
        <v>4.5480999999999998</v>
      </c>
    </row>
    <row r="203" spans="1:11">
      <c r="A203" s="544" t="s">
        <v>1429</v>
      </c>
      <c r="B203" s="542" t="s">
        <v>1430</v>
      </c>
      <c r="C203" s="546">
        <v>119870.9399</v>
      </c>
      <c r="D203" s="546">
        <v>9.5897000000000006</v>
      </c>
      <c r="E203" s="546">
        <v>2.2187999999999999</v>
      </c>
      <c r="F203" s="546">
        <v>0</v>
      </c>
      <c r="G203" s="546">
        <v>5.9935</v>
      </c>
      <c r="H203" s="546">
        <v>0</v>
      </c>
      <c r="I203" s="546">
        <v>0</v>
      </c>
      <c r="J203" s="546">
        <v>17.802</v>
      </c>
      <c r="K203" s="546">
        <v>11.8085</v>
      </c>
    </row>
    <row r="204" spans="1:11">
      <c r="A204" s="544" t="s">
        <v>1431</v>
      </c>
      <c r="B204" s="542" t="s">
        <v>1432</v>
      </c>
      <c r="C204" s="546">
        <v>4619448.5427000001</v>
      </c>
      <c r="D204" s="546">
        <v>307.96319999999997</v>
      </c>
      <c r="E204" s="546">
        <v>83.130799999999994</v>
      </c>
      <c r="F204" s="546">
        <v>0</v>
      </c>
      <c r="G204" s="546">
        <v>307.96319999999997</v>
      </c>
      <c r="H204" s="546">
        <v>121.25960000000001</v>
      </c>
      <c r="I204" s="546">
        <v>32.366399999999999</v>
      </c>
      <c r="J204" s="546">
        <v>852.68320000000006</v>
      </c>
      <c r="K204" s="546">
        <v>423.46039999999999</v>
      </c>
    </row>
    <row r="205" spans="1:11">
      <c r="A205" s="544" t="s">
        <v>903</v>
      </c>
      <c r="B205" s="542" t="s">
        <v>904</v>
      </c>
      <c r="C205" s="546">
        <v>4943860.8709000004</v>
      </c>
      <c r="D205" s="546">
        <v>192.26130000000001</v>
      </c>
      <c r="E205" s="546">
        <v>84.732299999999995</v>
      </c>
      <c r="F205" s="546">
        <v>0</v>
      </c>
      <c r="G205" s="546">
        <v>274.65890000000002</v>
      </c>
      <c r="H205" s="546">
        <v>199.8579</v>
      </c>
      <c r="I205" s="546">
        <v>32.366399999999999</v>
      </c>
      <c r="J205" s="546">
        <v>783.8768</v>
      </c>
      <c r="K205" s="546">
        <v>309.36</v>
      </c>
    </row>
    <row r="206" spans="1:11">
      <c r="A206" s="544" t="s">
        <v>1433</v>
      </c>
      <c r="B206" s="542" t="s">
        <v>1434</v>
      </c>
      <c r="C206" s="546">
        <v>4394904.5778000001</v>
      </c>
      <c r="D206" s="546">
        <v>153.82169999999999</v>
      </c>
      <c r="E206" s="546">
        <v>74.570499999999996</v>
      </c>
      <c r="F206" s="546">
        <v>0</v>
      </c>
      <c r="G206" s="546">
        <v>219.74520000000001</v>
      </c>
      <c r="H206" s="546">
        <v>60.629800000000003</v>
      </c>
      <c r="I206" s="546">
        <v>42.799900000000001</v>
      </c>
      <c r="J206" s="546">
        <v>551.56709999999998</v>
      </c>
      <c r="K206" s="546">
        <v>271.19209999999998</v>
      </c>
    </row>
    <row r="207" spans="1:11">
      <c r="A207" s="544" t="s">
        <v>1435</v>
      </c>
      <c r="B207" s="542" t="s">
        <v>1436</v>
      </c>
      <c r="C207" s="546">
        <v>17861.766800000001</v>
      </c>
      <c r="D207" s="546">
        <v>1.4289000000000001</v>
      </c>
      <c r="E207" s="546">
        <v>0.3306</v>
      </c>
      <c r="F207" s="546">
        <v>0</v>
      </c>
      <c r="G207" s="546">
        <v>1.4289000000000001</v>
      </c>
      <c r="H207" s="546">
        <v>12.8332</v>
      </c>
      <c r="I207" s="546">
        <v>0</v>
      </c>
      <c r="J207" s="546">
        <v>16.021599999999999</v>
      </c>
      <c r="K207" s="546">
        <v>1.7595000000000001</v>
      </c>
    </row>
    <row r="208" spans="1:11">
      <c r="A208" s="544" t="s">
        <v>930</v>
      </c>
      <c r="B208" s="542" t="s">
        <v>931</v>
      </c>
      <c r="C208" s="546">
        <v>1492.8143</v>
      </c>
      <c r="D208" s="546">
        <v>0.11940000000000001</v>
      </c>
      <c r="E208" s="546">
        <v>2.76E-2</v>
      </c>
      <c r="F208" s="546">
        <v>0</v>
      </c>
      <c r="G208" s="546">
        <v>7.46E-2</v>
      </c>
      <c r="H208" s="546">
        <v>0</v>
      </c>
      <c r="I208" s="546">
        <v>0</v>
      </c>
      <c r="J208" s="546">
        <v>0.22159999999999999</v>
      </c>
      <c r="K208" s="546">
        <v>0.14699999999999999</v>
      </c>
    </row>
    <row r="209" spans="1:11">
      <c r="A209" s="544" t="s">
        <v>1437</v>
      </c>
      <c r="B209" s="542" t="s">
        <v>1438</v>
      </c>
      <c r="C209" s="546">
        <v>7179545.1876999997</v>
      </c>
      <c r="D209" s="546">
        <v>87.251400000000004</v>
      </c>
      <c r="E209" s="546">
        <v>42.298200000000001</v>
      </c>
      <c r="F209" s="546">
        <v>0</v>
      </c>
      <c r="G209" s="546">
        <v>124.64490000000001</v>
      </c>
      <c r="H209" s="546">
        <v>111.0628</v>
      </c>
      <c r="I209" s="546">
        <v>85.599800000000002</v>
      </c>
      <c r="J209" s="546">
        <v>450.8571</v>
      </c>
      <c r="K209" s="546">
        <v>215.14940000000001</v>
      </c>
    </row>
    <row r="210" spans="1:11">
      <c r="A210" s="544" t="s">
        <v>1439</v>
      </c>
      <c r="B210" s="542" t="s">
        <v>1440</v>
      </c>
      <c r="C210" s="546">
        <v>6489.9706999999999</v>
      </c>
      <c r="D210" s="546">
        <v>0.37090000000000001</v>
      </c>
      <c r="E210" s="546">
        <v>0.1144</v>
      </c>
      <c r="F210" s="546">
        <v>0</v>
      </c>
      <c r="G210" s="546">
        <v>0.27810000000000001</v>
      </c>
      <c r="H210" s="546">
        <v>0</v>
      </c>
      <c r="I210" s="546">
        <v>0</v>
      </c>
      <c r="J210" s="546">
        <v>0.76339999999999997</v>
      </c>
      <c r="K210" s="546">
        <v>0.48530000000000001</v>
      </c>
    </row>
    <row r="211" spans="1:11">
      <c r="A211" s="544" t="s">
        <v>862</v>
      </c>
      <c r="B211" s="542" t="s">
        <v>1002</v>
      </c>
      <c r="C211" s="546">
        <v>2032738.0817</v>
      </c>
      <c r="D211" s="546">
        <v>135.51589999999999</v>
      </c>
      <c r="E211" s="546">
        <v>36.580800000000004</v>
      </c>
      <c r="F211" s="546">
        <v>0</v>
      </c>
      <c r="G211" s="546">
        <v>135.51589999999999</v>
      </c>
      <c r="H211" s="546">
        <v>119.8817</v>
      </c>
      <c r="I211" s="546">
        <v>32.366399999999999</v>
      </c>
      <c r="J211" s="546">
        <v>459.86070000000001</v>
      </c>
      <c r="K211" s="546">
        <v>204.4631</v>
      </c>
    </row>
    <row r="212" spans="1:11">
      <c r="A212" s="544" t="s">
        <v>1441</v>
      </c>
      <c r="B212" s="542" t="s">
        <v>1442</v>
      </c>
      <c r="C212" s="546">
        <v>1167052.3348999999</v>
      </c>
      <c r="D212" s="546">
        <v>81.693700000000007</v>
      </c>
      <c r="E212" s="546">
        <v>21.6021</v>
      </c>
      <c r="F212" s="546">
        <v>0</v>
      </c>
      <c r="G212" s="546">
        <v>81.693700000000007</v>
      </c>
      <c r="H212" s="546">
        <v>73.802999999999997</v>
      </c>
      <c r="I212" s="546">
        <v>32.366399999999999</v>
      </c>
      <c r="J212" s="546">
        <v>291.15890000000002</v>
      </c>
      <c r="K212" s="546">
        <v>135.66220000000001</v>
      </c>
    </row>
    <row r="213" spans="1:11">
      <c r="A213" s="544" t="s">
        <v>896</v>
      </c>
      <c r="B213" s="542" t="s">
        <v>1443</v>
      </c>
      <c r="C213" s="546">
        <v>362702.92920000001</v>
      </c>
      <c r="D213" s="546">
        <v>24.180199999999999</v>
      </c>
      <c r="E213" s="546">
        <v>6.5270999999999999</v>
      </c>
      <c r="F213" s="546">
        <v>0</v>
      </c>
      <c r="G213" s="546">
        <v>21.157699999999998</v>
      </c>
      <c r="H213" s="546">
        <v>76.393500000000003</v>
      </c>
      <c r="I213" s="546">
        <v>24.873200000000001</v>
      </c>
      <c r="J213" s="546">
        <v>153.1317</v>
      </c>
      <c r="K213" s="546">
        <v>55.580500000000001</v>
      </c>
    </row>
    <row r="214" spans="1:11" ht="25.5">
      <c r="A214" s="544" t="s">
        <v>1444</v>
      </c>
      <c r="B214" s="542" t="s">
        <v>1445</v>
      </c>
      <c r="C214" s="546">
        <v>16912.124</v>
      </c>
      <c r="D214" s="546">
        <v>2.2549000000000001</v>
      </c>
      <c r="E214" s="546">
        <v>0.52170000000000005</v>
      </c>
      <c r="F214" s="546">
        <v>0</v>
      </c>
      <c r="G214" s="546">
        <v>1.6912</v>
      </c>
      <c r="H214" s="546">
        <v>0</v>
      </c>
      <c r="I214" s="546">
        <v>0</v>
      </c>
      <c r="J214" s="546">
        <v>4.4678000000000004</v>
      </c>
      <c r="K214" s="546">
        <v>2.7766000000000002</v>
      </c>
    </row>
    <row r="215" spans="1:11">
      <c r="A215" s="544" t="s">
        <v>1446</v>
      </c>
      <c r="B215" s="542" t="s">
        <v>1447</v>
      </c>
      <c r="C215" s="546">
        <v>3549617.9087</v>
      </c>
      <c r="D215" s="546">
        <v>207.06100000000001</v>
      </c>
      <c r="E215" s="546">
        <v>63.878300000000003</v>
      </c>
      <c r="F215" s="546">
        <v>0</v>
      </c>
      <c r="G215" s="546">
        <v>295.80149999999998</v>
      </c>
      <c r="H215" s="546">
        <v>284.7396</v>
      </c>
      <c r="I215" s="546">
        <v>42.799900000000001</v>
      </c>
      <c r="J215" s="546">
        <v>894.28030000000001</v>
      </c>
      <c r="K215" s="546">
        <v>313.73919999999998</v>
      </c>
    </row>
    <row r="216" spans="1:11">
      <c r="A216" s="544" t="s">
        <v>1448</v>
      </c>
      <c r="B216" s="542" t="s">
        <v>1449</v>
      </c>
      <c r="C216" s="546">
        <v>765809.20589999994</v>
      </c>
      <c r="D216" s="546">
        <v>76.5809</v>
      </c>
      <c r="E216" s="546">
        <v>15.1876</v>
      </c>
      <c r="F216" s="546">
        <v>0</v>
      </c>
      <c r="G216" s="546">
        <v>76.5809</v>
      </c>
      <c r="H216" s="546">
        <v>118.3383</v>
      </c>
      <c r="I216" s="546">
        <v>32.366399999999999</v>
      </c>
      <c r="J216" s="546">
        <v>319.05410000000001</v>
      </c>
      <c r="K216" s="546">
        <v>124.1349</v>
      </c>
    </row>
    <row r="217" spans="1:11">
      <c r="A217" s="544" t="s">
        <v>1450</v>
      </c>
      <c r="B217" s="542" t="s">
        <v>1451</v>
      </c>
      <c r="C217" s="546">
        <v>90852.7546</v>
      </c>
      <c r="D217" s="546">
        <v>8.1767000000000003</v>
      </c>
      <c r="E217" s="546">
        <v>1.6817</v>
      </c>
      <c r="F217" s="546">
        <v>0</v>
      </c>
      <c r="G217" s="546">
        <v>5.4512</v>
      </c>
      <c r="H217" s="546">
        <v>0</v>
      </c>
      <c r="I217" s="546">
        <v>0</v>
      </c>
      <c r="J217" s="546">
        <v>15.3096</v>
      </c>
      <c r="K217" s="546">
        <v>9.8583999999999996</v>
      </c>
    </row>
    <row r="218" spans="1:11">
      <c r="A218" s="544" t="s">
        <v>635</v>
      </c>
      <c r="B218" s="542" t="s">
        <v>636</v>
      </c>
      <c r="C218" s="546">
        <v>765809.20589999994</v>
      </c>
      <c r="D218" s="546">
        <v>53.6066</v>
      </c>
      <c r="E218" s="546">
        <v>14.1751</v>
      </c>
      <c r="F218" s="546">
        <v>0</v>
      </c>
      <c r="G218" s="546">
        <v>53.6066</v>
      </c>
      <c r="H218" s="546">
        <v>49.826700000000002</v>
      </c>
      <c r="I218" s="546">
        <v>32.366399999999999</v>
      </c>
      <c r="J218" s="546">
        <v>203.5814</v>
      </c>
      <c r="K218" s="546">
        <v>100.1481</v>
      </c>
    </row>
    <row r="219" spans="1:11">
      <c r="A219" s="544" t="s">
        <v>1452</v>
      </c>
      <c r="B219" s="542" t="s">
        <v>1453</v>
      </c>
      <c r="C219" s="546">
        <v>2115.2775000000001</v>
      </c>
      <c r="D219" s="546">
        <v>1.5865</v>
      </c>
      <c r="E219" s="546">
        <v>0.2175</v>
      </c>
      <c r="F219" s="546">
        <v>0</v>
      </c>
      <c r="G219" s="546">
        <v>1.5865</v>
      </c>
      <c r="H219" s="546">
        <v>4.4054000000000002</v>
      </c>
      <c r="I219" s="546">
        <v>24.873200000000001</v>
      </c>
      <c r="J219" s="546">
        <v>32.6691</v>
      </c>
      <c r="K219" s="546">
        <v>26.677199999999999</v>
      </c>
    </row>
    <row r="220" spans="1:11">
      <c r="A220" s="544" t="s">
        <v>1454</v>
      </c>
      <c r="B220" s="542" t="s">
        <v>1455</v>
      </c>
      <c r="C220" s="546">
        <v>5416.2</v>
      </c>
      <c r="D220" s="546">
        <v>0.48749999999999999</v>
      </c>
      <c r="E220" s="546">
        <v>0.1003</v>
      </c>
      <c r="F220" s="546">
        <v>0</v>
      </c>
      <c r="G220" s="546">
        <v>0.37909999999999999</v>
      </c>
      <c r="H220" s="546">
        <v>7.8532000000000002</v>
      </c>
      <c r="I220" s="546">
        <v>0</v>
      </c>
      <c r="J220" s="546">
        <v>8.8201000000000001</v>
      </c>
      <c r="K220" s="546">
        <v>0.58779999999999999</v>
      </c>
    </row>
    <row r="221" spans="1:11">
      <c r="A221" s="544" t="s">
        <v>1456</v>
      </c>
      <c r="B221" s="542" t="s">
        <v>1457</v>
      </c>
      <c r="C221" s="546">
        <v>13476.9323</v>
      </c>
      <c r="D221" s="546">
        <v>1.0782</v>
      </c>
      <c r="E221" s="546">
        <v>0.2495</v>
      </c>
      <c r="F221" s="546">
        <v>0</v>
      </c>
      <c r="G221" s="546">
        <v>0.94340000000000002</v>
      </c>
      <c r="H221" s="546">
        <v>7.6616</v>
      </c>
      <c r="I221" s="546">
        <v>0</v>
      </c>
      <c r="J221" s="546">
        <v>9.9327000000000005</v>
      </c>
      <c r="K221" s="546">
        <v>1.3277000000000001</v>
      </c>
    </row>
    <row r="222" spans="1:11">
      <c r="A222" s="544" t="s">
        <v>1458</v>
      </c>
      <c r="B222" s="542" t="s">
        <v>1459</v>
      </c>
      <c r="C222" s="546">
        <v>6739713.2938000001</v>
      </c>
      <c r="D222" s="546">
        <v>336.98570000000001</v>
      </c>
      <c r="E222" s="546">
        <v>118.8115</v>
      </c>
      <c r="F222" s="546">
        <v>0</v>
      </c>
      <c r="G222" s="546">
        <v>433.26729999999998</v>
      </c>
      <c r="H222" s="546">
        <v>214.68459999999999</v>
      </c>
      <c r="I222" s="546">
        <v>42.799900000000001</v>
      </c>
      <c r="J222" s="546">
        <v>1146.549</v>
      </c>
      <c r="K222" s="546">
        <v>498.59710000000001</v>
      </c>
    </row>
    <row r="223" spans="1:11" ht="25.5">
      <c r="A223" s="544" t="s">
        <v>1460</v>
      </c>
      <c r="B223" s="542" t="s">
        <v>1461</v>
      </c>
      <c r="C223" s="546">
        <v>1662373.8348000001</v>
      </c>
      <c r="D223" s="546">
        <v>83.118700000000004</v>
      </c>
      <c r="E223" s="546">
        <v>29.305299999999999</v>
      </c>
      <c r="F223" s="546">
        <v>0</v>
      </c>
      <c r="G223" s="546">
        <v>83.118700000000004</v>
      </c>
      <c r="H223" s="546">
        <v>37.039299999999997</v>
      </c>
      <c r="I223" s="546">
        <v>32.366399999999999</v>
      </c>
      <c r="J223" s="546">
        <v>264.94839999999999</v>
      </c>
      <c r="K223" s="546">
        <v>144.79040000000001</v>
      </c>
    </row>
    <row r="224" spans="1:11">
      <c r="A224" s="544" t="s">
        <v>1462</v>
      </c>
      <c r="B224" s="542" t="s">
        <v>1463</v>
      </c>
      <c r="C224" s="546">
        <v>443189.10249999998</v>
      </c>
      <c r="D224" s="546">
        <v>25.325099999999999</v>
      </c>
      <c r="E224" s="546">
        <v>7.8128000000000002</v>
      </c>
      <c r="F224" s="546">
        <v>0</v>
      </c>
      <c r="G224" s="546">
        <v>22.159500000000001</v>
      </c>
      <c r="H224" s="546">
        <v>0</v>
      </c>
      <c r="I224" s="546">
        <v>42.799900000000001</v>
      </c>
      <c r="J224" s="546">
        <v>98.097300000000004</v>
      </c>
      <c r="K224" s="546">
        <v>75.937799999999996</v>
      </c>
    </row>
    <row r="225" spans="1:11">
      <c r="A225" s="544" t="s">
        <v>704</v>
      </c>
      <c r="B225" s="542" t="s">
        <v>705</v>
      </c>
      <c r="C225" s="546">
        <v>20634.0144</v>
      </c>
      <c r="D225" s="546">
        <v>1.6507000000000001</v>
      </c>
      <c r="E225" s="546">
        <v>0.38190000000000002</v>
      </c>
      <c r="F225" s="546">
        <v>0</v>
      </c>
      <c r="G225" s="546">
        <v>1.4443999999999999</v>
      </c>
      <c r="H225" s="546">
        <v>19.1541</v>
      </c>
      <c r="I225" s="546">
        <v>0</v>
      </c>
      <c r="J225" s="546">
        <v>22.6311</v>
      </c>
      <c r="K225" s="546">
        <v>2.0326</v>
      </c>
    </row>
    <row r="226" spans="1:11">
      <c r="A226" s="544" t="s">
        <v>1464</v>
      </c>
      <c r="B226" s="542" t="s">
        <v>1465</v>
      </c>
      <c r="C226" s="546">
        <v>288195440.63789999</v>
      </c>
      <c r="D226" s="546">
        <v>2251.5268999999998</v>
      </c>
      <c r="E226" s="546">
        <v>1620.7240999999999</v>
      </c>
      <c r="F226" s="546">
        <v>0</v>
      </c>
      <c r="G226" s="546">
        <v>5003.3931000000002</v>
      </c>
      <c r="H226" s="546">
        <v>661.41600000000005</v>
      </c>
      <c r="I226" s="546">
        <v>170.61840000000001</v>
      </c>
      <c r="J226" s="546">
        <v>9707.6785</v>
      </c>
      <c r="K226" s="546">
        <v>4042.8694</v>
      </c>
    </row>
    <row r="227" spans="1:11">
      <c r="A227" s="544" t="s">
        <v>1466</v>
      </c>
      <c r="B227" s="542" t="s">
        <v>1467</v>
      </c>
      <c r="C227" s="546">
        <v>312523068.19160002</v>
      </c>
      <c r="D227" s="546">
        <v>2441.5864999999999</v>
      </c>
      <c r="E227" s="546">
        <v>1757.5353</v>
      </c>
      <c r="F227" s="546">
        <v>0</v>
      </c>
      <c r="G227" s="546">
        <v>5425.7476999999999</v>
      </c>
      <c r="H227" s="546">
        <v>793.69920000000002</v>
      </c>
      <c r="I227" s="546">
        <v>199.76920000000001</v>
      </c>
      <c r="J227" s="546">
        <v>10618.3379</v>
      </c>
      <c r="K227" s="546">
        <v>4398.8909999999996</v>
      </c>
    </row>
    <row r="228" spans="1:11">
      <c r="A228" s="544" t="s">
        <v>1468</v>
      </c>
      <c r="B228" s="542" t="s">
        <v>1469</v>
      </c>
      <c r="C228" s="546">
        <v>409833578.40640002</v>
      </c>
      <c r="D228" s="546">
        <v>3201.8247999999999</v>
      </c>
      <c r="E228" s="546">
        <v>2304.7802000000001</v>
      </c>
      <c r="F228" s="546">
        <v>0</v>
      </c>
      <c r="G228" s="546">
        <v>7115.1662999999999</v>
      </c>
      <c r="H228" s="546">
        <v>1388.9736</v>
      </c>
      <c r="I228" s="546">
        <v>199.76920000000001</v>
      </c>
      <c r="J228" s="546">
        <v>14210.5141</v>
      </c>
      <c r="K228" s="546">
        <v>5706.3742000000002</v>
      </c>
    </row>
    <row r="229" spans="1:11">
      <c r="A229" s="544" t="s">
        <v>1470</v>
      </c>
      <c r="B229" s="542" t="s">
        <v>1471</v>
      </c>
      <c r="C229" s="546">
        <v>507144088.62120003</v>
      </c>
      <c r="D229" s="546">
        <v>3962.0632000000001</v>
      </c>
      <c r="E229" s="546">
        <v>2852.0252</v>
      </c>
      <c r="F229" s="546">
        <v>0</v>
      </c>
      <c r="G229" s="546">
        <v>8804.5848999999998</v>
      </c>
      <c r="H229" s="546">
        <v>1984.248</v>
      </c>
      <c r="I229" s="546">
        <v>355.13900000000001</v>
      </c>
      <c r="J229" s="546">
        <v>17958.060300000001</v>
      </c>
      <c r="K229" s="546">
        <v>7169.2273999999998</v>
      </c>
    </row>
    <row r="230" spans="1:11">
      <c r="A230" s="544" t="s">
        <v>1472</v>
      </c>
      <c r="B230" s="542" t="s">
        <v>1473</v>
      </c>
      <c r="C230" s="546">
        <v>604454598.83599997</v>
      </c>
      <c r="D230" s="546">
        <v>4722.3015999999998</v>
      </c>
      <c r="E230" s="546">
        <v>3399.2701000000002</v>
      </c>
      <c r="F230" s="546">
        <v>0</v>
      </c>
      <c r="G230" s="546">
        <v>10494.003500000001</v>
      </c>
      <c r="H230" s="546">
        <v>2579.5223999999998</v>
      </c>
      <c r="I230" s="546">
        <v>416.03840000000002</v>
      </c>
      <c r="J230" s="546">
        <v>21611.135999999999</v>
      </c>
      <c r="K230" s="546">
        <v>8537.6100999999999</v>
      </c>
    </row>
    <row r="231" spans="1:11">
      <c r="A231" s="544" t="s">
        <v>1474</v>
      </c>
      <c r="B231" s="542" t="s">
        <v>1475</v>
      </c>
      <c r="C231" s="546">
        <v>701765109.05079997</v>
      </c>
      <c r="D231" s="546">
        <v>5482.5398999999998</v>
      </c>
      <c r="E231" s="546">
        <v>3946.5149999999999</v>
      </c>
      <c r="F231" s="546">
        <v>0</v>
      </c>
      <c r="G231" s="546">
        <v>12183.422</v>
      </c>
      <c r="H231" s="546">
        <v>3174.7968000000001</v>
      </c>
      <c r="I231" s="546">
        <v>416.03840000000002</v>
      </c>
      <c r="J231" s="546">
        <v>25203.312099999999</v>
      </c>
      <c r="K231" s="546">
        <v>9845.0933000000005</v>
      </c>
    </row>
    <row r="232" spans="1:11">
      <c r="A232" s="544" t="s">
        <v>637</v>
      </c>
      <c r="B232" s="542" t="s">
        <v>638</v>
      </c>
      <c r="C232" s="546">
        <v>247741</v>
      </c>
      <c r="D232" s="546">
        <v>14.156599999999999</v>
      </c>
      <c r="E232" s="546">
        <v>4.3673000000000002</v>
      </c>
      <c r="F232" s="546">
        <v>0</v>
      </c>
      <c r="G232" s="546">
        <v>12.3871</v>
      </c>
      <c r="H232" s="546">
        <v>0</v>
      </c>
      <c r="I232" s="546">
        <v>42.799900000000001</v>
      </c>
      <c r="J232" s="546">
        <v>73.710899999999995</v>
      </c>
      <c r="K232" s="546">
        <v>61.323799999999999</v>
      </c>
    </row>
    <row r="233" spans="1:11">
      <c r="A233" s="544" t="s">
        <v>692</v>
      </c>
      <c r="B233" s="542" t="s">
        <v>1476</v>
      </c>
      <c r="C233" s="546">
        <v>568628.39879999997</v>
      </c>
      <c r="D233" s="546">
        <v>8.8848000000000003</v>
      </c>
      <c r="E233" s="546">
        <v>3.3500999999999999</v>
      </c>
      <c r="F233" s="546">
        <v>0</v>
      </c>
      <c r="G233" s="546">
        <v>9.8719999999999999</v>
      </c>
      <c r="H233" s="546">
        <v>284.5752</v>
      </c>
      <c r="I233" s="546">
        <v>42.091000000000001</v>
      </c>
      <c r="J233" s="546">
        <v>348.7731</v>
      </c>
      <c r="K233" s="546">
        <v>54.325899999999997</v>
      </c>
    </row>
    <row r="234" spans="1:11">
      <c r="A234" s="544" t="s">
        <v>694</v>
      </c>
      <c r="B234" s="542" t="s">
        <v>695</v>
      </c>
      <c r="C234" s="546">
        <v>2325488.1790999998</v>
      </c>
      <c r="D234" s="546">
        <v>30.279800000000002</v>
      </c>
      <c r="E234" s="546">
        <v>13.493</v>
      </c>
      <c r="F234" s="546">
        <v>0</v>
      </c>
      <c r="G234" s="546">
        <v>67.288399999999996</v>
      </c>
      <c r="H234" s="546">
        <v>172.79490000000001</v>
      </c>
      <c r="I234" s="546">
        <v>137.48670000000001</v>
      </c>
      <c r="J234" s="546">
        <v>421.34280000000001</v>
      </c>
      <c r="K234" s="546">
        <v>181.2595</v>
      </c>
    </row>
    <row r="235" spans="1:11">
      <c r="A235" s="544" t="s">
        <v>1477</v>
      </c>
      <c r="B235" s="542" t="s">
        <v>1478</v>
      </c>
      <c r="C235" s="546">
        <v>1134776.6571</v>
      </c>
      <c r="D235" s="546">
        <v>14.775700000000001</v>
      </c>
      <c r="E235" s="546">
        <v>6.5842000000000001</v>
      </c>
      <c r="F235" s="546">
        <v>0</v>
      </c>
      <c r="G235" s="546">
        <v>32.835000000000001</v>
      </c>
      <c r="H235" s="546">
        <v>562.36900000000003</v>
      </c>
      <c r="I235" s="546">
        <v>137.48670000000001</v>
      </c>
      <c r="J235" s="546">
        <v>754.05060000000003</v>
      </c>
      <c r="K235" s="546">
        <v>158.8466</v>
      </c>
    </row>
    <row r="236" spans="1:11">
      <c r="A236" s="544" t="s">
        <v>1479</v>
      </c>
      <c r="B236" s="542" t="s">
        <v>1480</v>
      </c>
      <c r="C236" s="546">
        <v>2343996.9959999998</v>
      </c>
      <c r="D236" s="546">
        <v>133.9427</v>
      </c>
      <c r="E236" s="546">
        <v>41.321300000000001</v>
      </c>
      <c r="F236" s="546">
        <v>0</v>
      </c>
      <c r="G236" s="546">
        <v>100.45699999999999</v>
      </c>
      <c r="H236" s="546">
        <v>0</v>
      </c>
      <c r="I236" s="546">
        <v>42.799900000000001</v>
      </c>
      <c r="J236" s="546">
        <v>318.52089999999998</v>
      </c>
      <c r="K236" s="546">
        <v>218.06389999999999</v>
      </c>
    </row>
    <row r="237" spans="1:11">
      <c r="A237" s="544" t="s">
        <v>1009</v>
      </c>
      <c r="B237" s="542" t="s">
        <v>1010</v>
      </c>
      <c r="C237" s="546">
        <v>633591.70220000006</v>
      </c>
      <c r="D237" s="546">
        <v>4.9499000000000004</v>
      </c>
      <c r="E237" s="546">
        <v>3.5630999999999999</v>
      </c>
      <c r="F237" s="546">
        <v>0</v>
      </c>
      <c r="G237" s="546">
        <v>10.9999</v>
      </c>
      <c r="H237" s="546">
        <v>82.677000000000007</v>
      </c>
      <c r="I237" s="546">
        <v>35.712699999999998</v>
      </c>
      <c r="J237" s="546">
        <v>137.90260000000001</v>
      </c>
      <c r="K237" s="546">
        <v>44.225700000000003</v>
      </c>
    </row>
    <row r="238" spans="1:11">
      <c r="A238" s="544" t="s">
        <v>1481</v>
      </c>
      <c r="B238" s="542" t="s">
        <v>1482</v>
      </c>
      <c r="C238" s="546">
        <v>116330.7797</v>
      </c>
      <c r="D238" s="546">
        <v>7.7553999999999998</v>
      </c>
      <c r="E238" s="546">
        <v>2.0935000000000001</v>
      </c>
      <c r="F238" s="546">
        <v>0</v>
      </c>
      <c r="G238" s="546">
        <v>7.7553999999999998</v>
      </c>
      <c r="H238" s="546">
        <v>17.334599999999998</v>
      </c>
      <c r="I238" s="546">
        <v>0</v>
      </c>
      <c r="J238" s="546">
        <v>34.938899999999997</v>
      </c>
      <c r="K238" s="546">
        <v>9.8489000000000004</v>
      </c>
    </row>
    <row r="239" spans="1:11">
      <c r="A239" s="544" t="s">
        <v>984</v>
      </c>
      <c r="B239" s="542" t="s">
        <v>985</v>
      </c>
      <c r="C239" s="546">
        <v>8540072.8103999998</v>
      </c>
      <c r="D239" s="546">
        <v>488.00420000000003</v>
      </c>
      <c r="E239" s="546">
        <v>150.54929999999999</v>
      </c>
      <c r="F239" s="546">
        <v>0</v>
      </c>
      <c r="G239" s="546">
        <v>366.00310000000002</v>
      </c>
      <c r="H239" s="546">
        <v>0</v>
      </c>
      <c r="I239" s="546">
        <v>42.799900000000001</v>
      </c>
      <c r="J239" s="546">
        <v>1047.3565000000001</v>
      </c>
      <c r="K239" s="546">
        <v>681.35339999999997</v>
      </c>
    </row>
    <row r="240" spans="1:11">
      <c r="A240" s="544" t="s">
        <v>1483</v>
      </c>
      <c r="B240" s="542" t="s">
        <v>1484</v>
      </c>
      <c r="C240" s="546">
        <v>652409.80920000002</v>
      </c>
      <c r="D240" s="546">
        <v>5.0970000000000004</v>
      </c>
      <c r="E240" s="546">
        <v>3.669</v>
      </c>
      <c r="F240" s="546">
        <v>0</v>
      </c>
      <c r="G240" s="546">
        <v>8.4948999999999995</v>
      </c>
      <c r="H240" s="546">
        <v>0</v>
      </c>
      <c r="I240" s="546">
        <v>58.301600000000001</v>
      </c>
      <c r="J240" s="546">
        <v>75.5625</v>
      </c>
      <c r="K240" s="546">
        <v>67.067599999999999</v>
      </c>
    </row>
    <row r="241" spans="1:11">
      <c r="A241" s="544" t="s">
        <v>1485</v>
      </c>
      <c r="B241" s="542" t="s">
        <v>1486</v>
      </c>
      <c r="C241" s="546">
        <v>7610180.1114999996</v>
      </c>
      <c r="D241" s="546">
        <v>266.35629999999998</v>
      </c>
      <c r="E241" s="546">
        <v>129.12569999999999</v>
      </c>
      <c r="F241" s="546">
        <v>0</v>
      </c>
      <c r="G241" s="546">
        <v>380.50900000000001</v>
      </c>
      <c r="H241" s="546">
        <v>51.259700000000002</v>
      </c>
      <c r="I241" s="546">
        <v>42.799900000000001</v>
      </c>
      <c r="J241" s="546">
        <v>870.05060000000003</v>
      </c>
      <c r="K241" s="546">
        <v>438.28190000000001</v>
      </c>
    </row>
    <row r="242" spans="1:11">
      <c r="A242" s="544" t="s">
        <v>1487</v>
      </c>
      <c r="B242" s="542" t="s">
        <v>1488</v>
      </c>
      <c r="C242" s="546">
        <v>11872.0406</v>
      </c>
      <c r="D242" s="546">
        <v>0.94979999999999998</v>
      </c>
      <c r="E242" s="546">
        <v>0.2198</v>
      </c>
      <c r="F242" s="546">
        <v>0</v>
      </c>
      <c r="G242" s="546">
        <v>0.83099999999999996</v>
      </c>
      <c r="H242" s="546">
        <v>0</v>
      </c>
      <c r="I242" s="546">
        <v>0</v>
      </c>
      <c r="J242" s="546">
        <v>2.0005999999999999</v>
      </c>
      <c r="K242" s="546">
        <v>1.1696</v>
      </c>
    </row>
    <row r="243" spans="1:11">
      <c r="A243" s="544" t="s">
        <v>1489</v>
      </c>
      <c r="B243" s="542" t="s">
        <v>1490</v>
      </c>
      <c r="C243" s="546">
        <v>1523949.4042</v>
      </c>
      <c r="D243" s="546">
        <v>87.082800000000006</v>
      </c>
      <c r="E243" s="546">
        <v>26.865100000000002</v>
      </c>
      <c r="F243" s="546">
        <v>0</v>
      </c>
      <c r="G243" s="546">
        <v>76.197500000000005</v>
      </c>
      <c r="H243" s="546">
        <v>0</v>
      </c>
      <c r="I243" s="546">
        <v>32.366399999999999</v>
      </c>
      <c r="J243" s="546">
        <v>222.51179999999999</v>
      </c>
      <c r="K243" s="546">
        <v>146.3143</v>
      </c>
    </row>
    <row r="244" spans="1:11">
      <c r="A244" s="544" t="s">
        <v>1491</v>
      </c>
      <c r="B244" s="542" t="s">
        <v>1492</v>
      </c>
      <c r="C244" s="546">
        <v>228132.5528</v>
      </c>
      <c r="D244" s="546">
        <v>13.036099999999999</v>
      </c>
      <c r="E244" s="546">
        <v>4.0217000000000001</v>
      </c>
      <c r="F244" s="546">
        <v>0</v>
      </c>
      <c r="G244" s="546">
        <v>11.406599999999999</v>
      </c>
      <c r="H244" s="546">
        <v>0</v>
      </c>
      <c r="I244" s="546">
        <v>32.366399999999999</v>
      </c>
      <c r="J244" s="546">
        <v>60.830800000000004</v>
      </c>
      <c r="K244" s="546">
        <v>49.424199999999999</v>
      </c>
    </row>
    <row r="245" spans="1:11">
      <c r="A245" s="544" t="s">
        <v>1493</v>
      </c>
      <c r="B245" s="542" t="s">
        <v>1494</v>
      </c>
      <c r="C245" s="546">
        <v>23136534.7533</v>
      </c>
      <c r="D245" s="546">
        <v>180.7542</v>
      </c>
      <c r="E245" s="546">
        <v>130.1129</v>
      </c>
      <c r="F245" s="546">
        <v>0</v>
      </c>
      <c r="G245" s="546">
        <v>401.67599999999999</v>
      </c>
      <c r="H245" s="546">
        <v>74.078599999999994</v>
      </c>
      <c r="I245" s="546">
        <v>105.7381</v>
      </c>
      <c r="J245" s="546">
        <v>892.35979999999995</v>
      </c>
      <c r="K245" s="546">
        <v>416.60520000000002</v>
      </c>
    </row>
    <row r="246" spans="1:11">
      <c r="A246" s="544" t="s">
        <v>1495</v>
      </c>
      <c r="B246" s="542" t="s">
        <v>1496</v>
      </c>
      <c r="C246" s="546">
        <v>28383110.536400001</v>
      </c>
      <c r="D246" s="546">
        <v>221.7431</v>
      </c>
      <c r="E246" s="546">
        <v>159.61799999999999</v>
      </c>
      <c r="F246" s="546">
        <v>0</v>
      </c>
      <c r="G246" s="546">
        <v>492.76229999999998</v>
      </c>
      <c r="H246" s="546">
        <v>123.3541</v>
      </c>
      <c r="I246" s="546">
        <v>105.7381</v>
      </c>
      <c r="J246" s="546">
        <v>1103.2156</v>
      </c>
      <c r="K246" s="546">
        <v>487.0992</v>
      </c>
    </row>
    <row r="247" spans="1:11">
      <c r="A247" s="544" t="s">
        <v>1497</v>
      </c>
      <c r="B247" s="542" t="s">
        <v>1498</v>
      </c>
      <c r="C247" s="546">
        <v>3219958.3473</v>
      </c>
      <c r="D247" s="546">
        <v>25.155899999999999</v>
      </c>
      <c r="E247" s="546">
        <v>18.1081</v>
      </c>
      <c r="F247" s="546">
        <v>0</v>
      </c>
      <c r="G247" s="546">
        <v>41.926499999999997</v>
      </c>
      <c r="H247" s="546">
        <v>0</v>
      </c>
      <c r="I247" s="546">
        <v>29.1508</v>
      </c>
      <c r="J247" s="546">
        <v>114.3413</v>
      </c>
      <c r="K247" s="546">
        <v>72.4148</v>
      </c>
    </row>
    <row r="248" spans="1:11" ht="25.5">
      <c r="A248" s="544" t="s">
        <v>1499</v>
      </c>
      <c r="B248" s="542" t="s">
        <v>1500</v>
      </c>
      <c r="C248" s="546">
        <v>50394.870699999999</v>
      </c>
      <c r="D248" s="546">
        <v>4.0316000000000001</v>
      </c>
      <c r="E248" s="546">
        <v>0.93279999999999996</v>
      </c>
      <c r="F248" s="546">
        <v>0</v>
      </c>
      <c r="G248" s="546">
        <v>4.0316000000000001</v>
      </c>
      <c r="H248" s="546">
        <v>0</v>
      </c>
      <c r="I248" s="546">
        <v>24.873200000000001</v>
      </c>
      <c r="J248" s="546">
        <v>33.869199999999999</v>
      </c>
      <c r="K248" s="546">
        <v>29.837599999999998</v>
      </c>
    </row>
    <row r="249" spans="1:11">
      <c r="A249" s="544" t="s">
        <v>936</v>
      </c>
      <c r="B249" s="542" t="s">
        <v>937</v>
      </c>
      <c r="C249" s="546">
        <v>107291.296</v>
      </c>
      <c r="D249" s="546">
        <v>6.1308999999999996</v>
      </c>
      <c r="E249" s="546">
        <v>1.8914</v>
      </c>
      <c r="F249" s="546">
        <v>0</v>
      </c>
      <c r="G249" s="546">
        <v>4.5982000000000003</v>
      </c>
      <c r="H249" s="546">
        <v>0</v>
      </c>
      <c r="I249" s="546">
        <v>0</v>
      </c>
      <c r="J249" s="546">
        <v>12.6205</v>
      </c>
      <c r="K249" s="546">
        <v>8.0222999999999995</v>
      </c>
    </row>
    <row r="250" spans="1:11">
      <c r="A250" s="544" t="s">
        <v>934</v>
      </c>
      <c r="B250" s="542" t="s">
        <v>935</v>
      </c>
      <c r="C250" s="546">
        <v>126066.9007</v>
      </c>
      <c r="D250" s="546">
        <v>7.2038000000000002</v>
      </c>
      <c r="E250" s="546">
        <v>2.2223999999999999</v>
      </c>
      <c r="F250" s="546">
        <v>0</v>
      </c>
      <c r="G250" s="546">
        <v>5.4028999999999998</v>
      </c>
      <c r="H250" s="546">
        <v>0</v>
      </c>
      <c r="I250" s="546">
        <v>0</v>
      </c>
      <c r="J250" s="546">
        <v>14.8291</v>
      </c>
      <c r="K250" s="546">
        <v>9.4261999999999997</v>
      </c>
    </row>
    <row r="251" spans="1:11">
      <c r="A251" s="544" t="s">
        <v>1501</v>
      </c>
      <c r="B251" s="542" t="s">
        <v>1502</v>
      </c>
      <c r="C251" s="546">
        <v>1188317660.1249001</v>
      </c>
      <c r="D251" s="546">
        <v>9283.7317000000003</v>
      </c>
      <c r="E251" s="546">
        <v>6682.7394999999997</v>
      </c>
      <c r="F251" s="546">
        <v>0</v>
      </c>
      <c r="G251" s="546">
        <v>20630.514899999998</v>
      </c>
      <c r="H251" s="546">
        <v>5423.6112000000003</v>
      </c>
      <c r="I251" s="546">
        <v>550.92729999999995</v>
      </c>
      <c r="J251" s="546">
        <v>42571.524599999997</v>
      </c>
      <c r="K251" s="546">
        <v>16517.398499999999</v>
      </c>
    </row>
    <row r="252" spans="1:11">
      <c r="A252" s="544" t="s">
        <v>1503</v>
      </c>
      <c r="B252" s="542" t="s">
        <v>1504</v>
      </c>
      <c r="C252" s="546">
        <v>1674870211.1989</v>
      </c>
      <c r="D252" s="546">
        <v>13084.923500000001</v>
      </c>
      <c r="E252" s="546">
        <v>9418.9640999999992</v>
      </c>
      <c r="F252" s="546">
        <v>0</v>
      </c>
      <c r="G252" s="546">
        <v>29077.607800000002</v>
      </c>
      <c r="H252" s="546">
        <v>7804.7088000000003</v>
      </c>
      <c r="I252" s="546">
        <v>580.47709999999995</v>
      </c>
      <c r="J252" s="546">
        <v>59966.681299999997</v>
      </c>
      <c r="K252" s="546">
        <v>23084.364699999998</v>
      </c>
    </row>
    <row r="253" spans="1:11">
      <c r="A253" s="544" t="s">
        <v>1505</v>
      </c>
      <c r="B253" s="542" t="s">
        <v>1506</v>
      </c>
      <c r="C253" s="546">
        <v>2161422762.2729998</v>
      </c>
      <c r="D253" s="546">
        <v>16886.115300000001</v>
      </c>
      <c r="E253" s="546">
        <v>12155.188700000001</v>
      </c>
      <c r="F253" s="546">
        <v>0</v>
      </c>
      <c r="G253" s="546">
        <v>37524.700700000001</v>
      </c>
      <c r="H253" s="546">
        <v>10251.948</v>
      </c>
      <c r="I253" s="546">
        <v>609.62789999999995</v>
      </c>
      <c r="J253" s="546">
        <v>77427.580600000001</v>
      </c>
      <c r="K253" s="546">
        <v>29650.9319</v>
      </c>
    </row>
    <row r="254" spans="1:11">
      <c r="A254" s="544" t="s">
        <v>1507</v>
      </c>
      <c r="B254" s="542" t="s">
        <v>1508</v>
      </c>
      <c r="C254" s="546">
        <v>2534871.0030999999</v>
      </c>
      <c r="D254" s="546">
        <v>26.404900000000001</v>
      </c>
      <c r="E254" s="546">
        <v>11.766299999999999</v>
      </c>
      <c r="F254" s="546">
        <v>0</v>
      </c>
      <c r="G254" s="546">
        <v>58.677599999999998</v>
      </c>
      <c r="H254" s="546">
        <v>208.40119999999999</v>
      </c>
      <c r="I254" s="546">
        <v>60.8994</v>
      </c>
      <c r="J254" s="546">
        <v>366.14940000000001</v>
      </c>
      <c r="K254" s="546">
        <v>99.070599999999999</v>
      </c>
    </row>
    <row r="255" spans="1:11">
      <c r="A255" s="544" t="s">
        <v>1509</v>
      </c>
      <c r="B255" s="542" t="s">
        <v>1510</v>
      </c>
      <c r="C255" s="546">
        <v>14051.023499999999</v>
      </c>
      <c r="D255" s="546">
        <v>1.8734999999999999</v>
      </c>
      <c r="E255" s="546">
        <v>0.4335</v>
      </c>
      <c r="F255" s="546">
        <v>0</v>
      </c>
      <c r="G255" s="546">
        <v>1.4051</v>
      </c>
      <c r="H255" s="546">
        <v>0</v>
      </c>
      <c r="I255" s="546">
        <v>0</v>
      </c>
      <c r="J255" s="546">
        <v>3.7121</v>
      </c>
      <c r="K255" s="546">
        <v>2.3069999999999999</v>
      </c>
    </row>
    <row r="256" spans="1:11">
      <c r="A256" s="544" t="s">
        <v>1511</v>
      </c>
      <c r="B256" s="542" t="s">
        <v>1512</v>
      </c>
      <c r="C256" s="546">
        <v>340029.84340000001</v>
      </c>
      <c r="D256" s="546">
        <v>22.668700000000001</v>
      </c>
      <c r="E256" s="546">
        <v>6.1191000000000004</v>
      </c>
      <c r="F256" s="546">
        <v>0</v>
      </c>
      <c r="G256" s="546">
        <v>22.668700000000001</v>
      </c>
      <c r="H256" s="546">
        <v>76.366</v>
      </c>
      <c r="I256" s="546">
        <v>0</v>
      </c>
      <c r="J256" s="546">
        <v>127.82250000000001</v>
      </c>
      <c r="K256" s="546">
        <v>28.787800000000001</v>
      </c>
    </row>
    <row r="257" spans="1:11">
      <c r="A257" s="544" t="s">
        <v>1513</v>
      </c>
      <c r="B257" s="542" t="s">
        <v>1514</v>
      </c>
      <c r="C257" s="546">
        <v>6256.1295</v>
      </c>
      <c r="D257" s="546">
        <v>0.50049999999999994</v>
      </c>
      <c r="E257" s="546">
        <v>0.1158</v>
      </c>
      <c r="F257" s="546">
        <v>0</v>
      </c>
      <c r="G257" s="546">
        <v>0.43790000000000001</v>
      </c>
      <c r="H257" s="546">
        <v>0</v>
      </c>
      <c r="I257" s="546">
        <v>0</v>
      </c>
      <c r="J257" s="546">
        <v>1.0542</v>
      </c>
      <c r="K257" s="546">
        <v>0.61629999999999996</v>
      </c>
    </row>
    <row r="258" spans="1:11">
      <c r="A258" s="544" t="s">
        <v>1515</v>
      </c>
      <c r="B258" s="542" t="s">
        <v>1516</v>
      </c>
      <c r="C258" s="546">
        <v>292809.07510000002</v>
      </c>
      <c r="D258" s="546">
        <v>23.424700000000001</v>
      </c>
      <c r="E258" s="546">
        <v>5.4199000000000002</v>
      </c>
      <c r="F258" s="546">
        <v>0</v>
      </c>
      <c r="G258" s="546">
        <v>20.496600000000001</v>
      </c>
      <c r="H258" s="546">
        <v>0</v>
      </c>
      <c r="I258" s="546">
        <v>42.799900000000001</v>
      </c>
      <c r="J258" s="546">
        <v>92.141099999999994</v>
      </c>
      <c r="K258" s="546">
        <v>71.644499999999994</v>
      </c>
    </row>
    <row r="259" spans="1:11" ht="25.5">
      <c r="A259" s="544" t="s">
        <v>1517</v>
      </c>
      <c r="B259" s="542" t="s">
        <v>1518</v>
      </c>
      <c r="C259" s="546">
        <v>49621.0913</v>
      </c>
      <c r="D259" s="546">
        <v>6.6161000000000003</v>
      </c>
      <c r="E259" s="546">
        <v>1.5307999999999999</v>
      </c>
      <c r="F259" s="546">
        <v>0</v>
      </c>
      <c r="G259" s="546">
        <v>4.9621000000000004</v>
      </c>
      <c r="H259" s="546">
        <v>0</v>
      </c>
      <c r="I259" s="546">
        <v>0</v>
      </c>
      <c r="J259" s="546">
        <v>13.109</v>
      </c>
      <c r="K259" s="546">
        <v>8.1469000000000005</v>
      </c>
    </row>
    <row r="260" spans="1:11" ht="25.5">
      <c r="A260" s="544" t="s">
        <v>1519</v>
      </c>
      <c r="B260" s="542" t="s">
        <v>1520</v>
      </c>
      <c r="C260" s="546">
        <v>56756.801200000002</v>
      </c>
      <c r="D260" s="546">
        <v>7.5675999999999997</v>
      </c>
      <c r="E260" s="546">
        <v>1.7508999999999999</v>
      </c>
      <c r="F260" s="546">
        <v>0</v>
      </c>
      <c r="G260" s="546">
        <v>5.6757</v>
      </c>
      <c r="H260" s="546">
        <v>0</v>
      </c>
      <c r="I260" s="546">
        <v>0</v>
      </c>
      <c r="J260" s="546">
        <v>14.994199999999999</v>
      </c>
      <c r="K260" s="546">
        <v>9.3185000000000002</v>
      </c>
    </row>
    <row r="261" spans="1:11" ht="25.5">
      <c r="A261" s="544" t="s">
        <v>1521</v>
      </c>
      <c r="B261" s="542" t="s">
        <v>1522</v>
      </c>
      <c r="C261" s="546">
        <v>62319.585700000003</v>
      </c>
      <c r="D261" s="546">
        <v>8.3093000000000004</v>
      </c>
      <c r="E261" s="546">
        <v>1.9226000000000001</v>
      </c>
      <c r="F261" s="546">
        <v>0</v>
      </c>
      <c r="G261" s="546">
        <v>6.2320000000000002</v>
      </c>
      <c r="H261" s="546">
        <v>0</v>
      </c>
      <c r="I261" s="546">
        <v>0</v>
      </c>
      <c r="J261" s="546">
        <v>16.463899999999999</v>
      </c>
      <c r="K261" s="546">
        <v>10.2319</v>
      </c>
    </row>
    <row r="262" spans="1:11">
      <c r="A262" s="544" t="s">
        <v>1523</v>
      </c>
      <c r="B262" s="542" t="s">
        <v>1524</v>
      </c>
      <c r="C262" s="546">
        <v>8840373.4136999995</v>
      </c>
      <c r="D262" s="546">
        <v>69.065399999999997</v>
      </c>
      <c r="E262" s="546">
        <v>49.715600000000002</v>
      </c>
      <c r="F262" s="546">
        <v>0</v>
      </c>
      <c r="G262" s="546">
        <v>153.4787</v>
      </c>
      <c r="H262" s="546">
        <v>243.07040000000001</v>
      </c>
      <c r="I262" s="546">
        <v>64.863500000000002</v>
      </c>
      <c r="J262" s="546">
        <v>580.19359999999995</v>
      </c>
      <c r="K262" s="546">
        <v>183.64449999999999</v>
      </c>
    </row>
    <row r="263" spans="1:11">
      <c r="A263" s="544" t="s">
        <v>1525</v>
      </c>
      <c r="B263" s="542" t="s">
        <v>1526</v>
      </c>
      <c r="C263" s="546">
        <v>14807270.015699999</v>
      </c>
      <c r="D263" s="546">
        <v>115.6818</v>
      </c>
      <c r="E263" s="546">
        <v>83.271600000000007</v>
      </c>
      <c r="F263" s="546">
        <v>0</v>
      </c>
      <c r="G263" s="546">
        <v>257.07069999999999</v>
      </c>
      <c r="H263" s="546">
        <v>399.32990000000001</v>
      </c>
      <c r="I263" s="546">
        <v>64.863500000000002</v>
      </c>
      <c r="J263" s="546">
        <v>920.21749999999997</v>
      </c>
      <c r="K263" s="546">
        <v>263.81689999999998</v>
      </c>
    </row>
    <row r="264" spans="1:11">
      <c r="A264" s="544" t="s">
        <v>1527</v>
      </c>
      <c r="B264" s="542" t="s">
        <v>1528</v>
      </c>
      <c r="C264" s="546">
        <v>27686858.484700002</v>
      </c>
      <c r="D264" s="546">
        <v>216.30359999999999</v>
      </c>
      <c r="E264" s="546">
        <v>155.70249999999999</v>
      </c>
      <c r="F264" s="546">
        <v>0</v>
      </c>
      <c r="G264" s="546">
        <v>480.6746</v>
      </c>
      <c r="H264" s="546">
        <v>616.7704</v>
      </c>
      <c r="I264" s="546">
        <v>94.014300000000006</v>
      </c>
      <c r="J264" s="546">
        <v>1563.4654</v>
      </c>
      <c r="K264" s="546">
        <v>466.0204</v>
      </c>
    </row>
    <row r="265" spans="1:11">
      <c r="A265" s="544" t="s">
        <v>1529</v>
      </c>
      <c r="B265" s="542" t="s">
        <v>1530</v>
      </c>
      <c r="C265" s="546">
        <v>42269065.5229</v>
      </c>
      <c r="D265" s="546">
        <v>330.22710000000001</v>
      </c>
      <c r="E265" s="546">
        <v>237.70849999999999</v>
      </c>
      <c r="F265" s="546">
        <v>0</v>
      </c>
      <c r="G265" s="546">
        <v>733.83789999999999</v>
      </c>
      <c r="H265" s="546">
        <v>1116.1395</v>
      </c>
      <c r="I265" s="546">
        <v>94.014300000000006</v>
      </c>
      <c r="J265" s="546">
        <v>2511.9272999999998</v>
      </c>
      <c r="K265" s="546">
        <v>661.94989999999996</v>
      </c>
    </row>
    <row r="266" spans="1:11">
      <c r="A266" s="544" t="s">
        <v>1531</v>
      </c>
      <c r="B266" s="542" t="s">
        <v>1532</v>
      </c>
      <c r="C266" s="546">
        <v>4045617.5131000001</v>
      </c>
      <c r="D266" s="546">
        <v>42.141800000000003</v>
      </c>
      <c r="E266" s="546">
        <v>18.7789</v>
      </c>
      <c r="F266" s="546">
        <v>0</v>
      </c>
      <c r="G266" s="546">
        <v>93.648600000000002</v>
      </c>
      <c r="H266" s="546">
        <v>234.5822</v>
      </c>
      <c r="I266" s="546">
        <v>137.48670000000001</v>
      </c>
      <c r="J266" s="546">
        <v>526.63819999999998</v>
      </c>
      <c r="K266" s="546">
        <v>198.4074</v>
      </c>
    </row>
    <row r="267" spans="1:11">
      <c r="A267" s="544" t="s">
        <v>615</v>
      </c>
      <c r="B267" s="542" t="s">
        <v>616</v>
      </c>
      <c r="C267" s="546">
        <v>106069.8118</v>
      </c>
      <c r="D267" s="546">
        <v>7.0712999999999999</v>
      </c>
      <c r="E267" s="546">
        <v>1.9088000000000001</v>
      </c>
      <c r="F267" s="546">
        <v>0</v>
      </c>
      <c r="G267" s="546">
        <v>7.0712999999999999</v>
      </c>
      <c r="H267" s="546">
        <v>13.1181</v>
      </c>
      <c r="I267" s="546">
        <v>0</v>
      </c>
      <c r="J267" s="546">
        <v>29.169499999999999</v>
      </c>
      <c r="K267" s="546">
        <v>8.9801000000000002</v>
      </c>
    </row>
    <row r="268" spans="1:11">
      <c r="A268" s="544" t="s">
        <v>1533</v>
      </c>
      <c r="B268" s="542" t="s">
        <v>1534</v>
      </c>
      <c r="C268" s="546">
        <v>155946.04999999999</v>
      </c>
      <c r="D268" s="546">
        <v>10.3964</v>
      </c>
      <c r="E268" s="546">
        <v>2.8064</v>
      </c>
      <c r="F268" s="546">
        <v>0</v>
      </c>
      <c r="G268" s="546">
        <v>10.3964</v>
      </c>
      <c r="H268" s="546">
        <v>30.921199999999999</v>
      </c>
      <c r="I268" s="546">
        <v>0</v>
      </c>
      <c r="J268" s="546">
        <v>54.520400000000002</v>
      </c>
      <c r="K268" s="546">
        <v>13.2028</v>
      </c>
    </row>
    <row r="269" spans="1:11">
      <c r="A269" s="544" t="s">
        <v>429</v>
      </c>
      <c r="B269" s="542" t="s">
        <v>430</v>
      </c>
      <c r="C269" s="546">
        <v>1824363.2753999999</v>
      </c>
      <c r="D269" s="546">
        <v>121.6242</v>
      </c>
      <c r="E269" s="546">
        <v>32.8309</v>
      </c>
      <c r="F269" s="546">
        <v>0</v>
      </c>
      <c r="G269" s="546">
        <v>121.6242</v>
      </c>
      <c r="H269" s="546">
        <v>30.866099999999999</v>
      </c>
      <c r="I269" s="546">
        <v>32.366399999999999</v>
      </c>
      <c r="J269" s="546">
        <v>339.31180000000001</v>
      </c>
      <c r="K269" s="546">
        <v>186.82149999999999</v>
      </c>
    </row>
    <row r="270" spans="1:11" ht="25.5">
      <c r="A270" s="544" t="s">
        <v>1535</v>
      </c>
      <c r="B270" s="542" t="s">
        <v>1536</v>
      </c>
      <c r="C270" s="546">
        <v>2935.2233000000001</v>
      </c>
      <c r="D270" s="546">
        <v>0.26419999999999999</v>
      </c>
      <c r="E270" s="546">
        <v>5.4300000000000001E-2</v>
      </c>
      <c r="F270" s="546">
        <v>0</v>
      </c>
      <c r="G270" s="546">
        <v>0.14680000000000001</v>
      </c>
      <c r="H270" s="546">
        <v>0</v>
      </c>
      <c r="I270" s="546">
        <v>0</v>
      </c>
      <c r="J270" s="546">
        <v>0.46529999999999999</v>
      </c>
      <c r="K270" s="546">
        <v>0.31850000000000001</v>
      </c>
    </row>
    <row r="271" spans="1:11">
      <c r="A271" s="544" t="s">
        <v>858</v>
      </c>
      <c r="B271" s="542" t="s">
        <v>859</v>
      </c>
      <c r="C271" s="546">
        <v>132259.09179999999</v>
      </c>
      <c r="D271" s="546">
        <v>8.8172999999999995</v>
      </c>
      <c r="E271" s="546">
        <v>2.3801000000000001</v>
      </c>
      <c r="F271" s="546">
        <v>0</v>
      </c>
      <c r="G271" s="546">
        <v>8.8172999999999995</v>
      </c>
      <c r="H271" s="546">
        <v>25.299199999999999</v>
      </c>
      <c r="I271" s="546">
        <v>0</v>
      </c>
      <c r="J271" s="546">
        <v>45.313899999999997</v>
      </c>
      <c r="K271" s="546">
        <v>11.1974</v>
      </c>
    </row>
    <row r="272" spans="1:11">
      <c r="A272" s="544" t="s">
        <v>1537</v>
      </c>
      <c r="B272" s="542" t="s">
        <v>1538</v>
      </c>
      <c r="C272" s="546">
        <v>12438.252399999999</v>
      </c>
      <c r="D272" s="546">
        <v>0.82920000000000005</v>
      </c>
      <c r="E272" s="546">
        <v>0.2238</v>
      </c>
      <c r="F272" s="546">
        <v>0</v>
      </c>
      <c r="G272" s="546">
        <v>0.82920000000000005</v>
      </c>
      <c r="H272" s="546">
        <v>7.8532000000000002</v>
      </c>
      <c r="I272" s="546">
        <v>0</v>
      </c>
      <c r="J272" s="546">
        <v>9.7354000000000003</v>
      </c>
      <c r="K272" s="546">
        <v>1.0529999999999999</v>
      </c>
    </row>
    <row r="273" spans="1:11">
      <c r="A273" s="544" t="s">
        <v>1539</v>
      </c>
      <c r="B273" s="542" t="s">
        <v>1540</v>
      </c>
      <c r="C273" s="546">
        <v>791788.71129999997</v>
      </c>
      <c r="D273" s="546">
        <v>52.785899999999998</v>
      </c>
      <c r="E273" s="546">
        <v>14.248900000000001</v>
      </c>
      <c r="F273" s="546">
        <v>0</v>
      </c>
      <c r="G273" s="546">
        <v>52.785899999999998</v>
      </c>
      <c r="H273" s="546">
        <v>199.5823</v>
      </c>
      <c r="I273" s="546">
        <v>0</v>
      </c>
      <c r="J273" s="546">
        <v>319.40300000000002</v>
      </c>
      <c r="K273" s="546">
        <v>67.034800000000004</v>
      </c>
    </row>
    <row r="274" spans="1:11">
      <c r="A274" s="544" t="s">
        <v>1541</v>
      </c>
      <c r="B274" s="542" t="s">
        <v>1542</v>
      </c>
      <c r="C274" s="546">
        <v>192260.38089999999</v>
      </c>
      <c r="D274" s="546">
        <v>12.817399999999999</v>
      </c>
      <c r="E274" s="546">
        <v>3.4599000000000002</v>
      </c>
      <c r="F274" s="546">
        <v>0</v>
      </c>
      <c r="G274" s="546">
        <v>12.817399999999999</v>
      </c>
      <c r="H274" s="546">
        <v>33.732199999999999</v>
      </c>
      <c r="I274" s="546">
        <v>0</v>
      </c>
      <c r="J274" s="546">
        <v>62.826900000000002</v>
      </c>
      <c r="K274" s="546">
        <v>16.2773</v>
      </c>
    </row>
    <row r="275" spans="1:11">
      <c r="A275" s="544" t="s">
        <v>1543</v>
      </c>
      <c r="B275" s="542" t="s">
        <v>1544</v>
      </c>
      <c r="C275" s="546">
        <v>4049651.7576000001</v>
      </c>
      <c r="D275" s="546">
        <v>141.73779999999999</v>
      </c>
      <c r="E275" s="546">
        <v>68.712500000000006</v>
      </c>
      <c r="F275" s="546">
        <v>0</v>
      </c>
      <c r="G275" s="546">
        <v>202.48259999999999</v>
      </c>
      <c r="H275" s="546">
        <v>51.259700000000002</v>
      </c>
      <c r="I275" s="546">
        <v>42.799900000000001</v>
      </c>
      <c r="J275" s="546">
        <v>506.99250000000001</v>
      </c>
      <c r="K275" s="546">
        <v>253.25020000000001</v>
      </c>
    </row>
    <row r="276" spans="1:11">
      <c r="A276" s="544" t="s">
        <v>423</v>
      </c>
      <c r="B276" s="542" t="s">
        <v>424</v>
      </c>
      <c r="C276" s="546">
        <v>900762.85589999997</v>
      </c>
      <c r="D276" s="546">
        <v>60.050899999999999</v>
      </c>
      <c r="E276" s="546">
        <v>16.21</v>
      </c>
      <c r="F276" s="546">
        <v>0</v>
      </c>
      <c r="G276" s="546">
        <v>60.050899999999999</v>
      </c>
      <c r="H276" s="546">
        <v>310.24270000000001</v>
      </c>
      <c r="I276" s="546">
        <v>0</v>
      </c>
      <c r="J276" s="546">
        <v>446.55450000000002</v>
      </c>
      <c r="K276" s="546">
        <v>76.260900000000007</v>
      </c>
    </row>
    <row r="277" spans="1:11">
      <c r="A277" s="544" t="s">
        <v>1545</v>
      </c>
      <c r="B277" s="542" t="s">
        <v>1546</v>
      </c>
      <c r="C277" s="546">
        <v>5886171.7221999997</v>
      </c>
      <c r="D277" s="546">
        <v>206.01599999999999</v>
      </c>
      <c r="E277" s="546">
        <v>99.873599999999996</v>
      </c>
      <c r="F277" s="546">
        <v>0</v>
      </c>
      <c r="G277" s="546">
        <v>294.30860000000001</v>
      </c>
      <c r="H277" s="546">
        <v>51.259700000000002</v>
      </c>
      <c r="I277" s="546">
        <v>42.799900000000001</v>
      </c>
      <c r="J277" s="546">
        <v>694.25779999999997</v>
      </c>
      <c r="K277" s="546">
        <v>348.68950000000001</v>
      </c>
    </row>
    <row r="278" spans="1:11">
      <c r="A278" s="544" t="s">
        <v>1547</v>
      </c>
      <c r="B278" s="542" t="s">
        <v>1548</v>
      </c>
      <c r="C278" s="546">
        <v>5886171.7221999997</v>
      </c>
      <c r="D278" s="546">
        <v>206.01599999999999</v>
      </c>
      <c r="E278" s="546">
        <v>99.873599999999996</v>
      </c>
      <c r="F278" s="546">
        <v>0</v>
      </c>
      <c r="G278" s="546">
        <v>294.30860000000001</v>
      </c>
      <c r="H278" s="546">
        <v>51.259700000000002</v>
      </c>
      <c r="I278" s="546">
        <v>42.799900000000001</v>
      </c>
      <c r="J278" s="546">
        <v>694.25779999999997</v>
      </c>
      <c r="K278" s="546">
        <v>348.68950000000001</v>
      </c>
    </row>
    <row r="279" spans="1:11">
      <c r="A279" s="544" t="s">
        <v>1549</v>
      </c>
      <c r="B279" s="542" t="s">
        <v>1550</v>
      </c>
      <c r="C279" s="546">
        <v>5869291.5845999997</v>
      </c>
      <c r="D279" s="546">
        <v>205.42519999999999</v>
      </c>
      <c r="E279" s="546">
        <v>99.587199999999996</v>
      </c>
      <c r="F279" s="546">
        <v>0</v>
      </c>
      <c r="G279" s="546">
        <v>293.46460000000002</v>
      </c>
      <c r="H279" s="546">
        <v>51.259700000000002</v>
      </c>
      <c r="I279" s="546">
        <v>42.799900000000001</v>
      </c>
      <c r="J279" s="546">
        <v>692.53660000000002</v>
      </c>
      <c r="K279" s="546">
        <v>347.81229999999999</v>
      </c>
    </row>
    <row r="280" spans="1:11">
      <c r="A280" s="544" t="s">
        <v>1551</v>
      </c>
      <c r="B280" s="542" t="s">
        <v>1552</v>
      </c>
      <c r="C280" s="546">
        <v>5869291.5845999997</v>
      </c>
      <c r="D280" s="546">
        <v>205.42519999999999</v>
      </c>
      <c r="E280" s="546">
        <v>99.587199999999996</v>
      </c>
      <c r="F280" s="546">
        <v>0</v>
      </c>
      <c r="G280" s="546">
        <v>293.46460000000002</v>
      </c>
      <c r="H280" s="546">
        <v>51.259700000000002</v>
      </c>
      <c r="I280" s="546">
        <v>42.799900000000001</v>
      </c>
      <c r="J280" s="546">
        <v>692.53660000000002</v>
      </c>
      <c r="K280" s="546">
        <v>347.81229999999999</v>
      </c>
    </row>
    <row r="281" spans="1:11">
      <c r="A281" s="544" t="s">
        <v>608</v>
      </c>
      <c r="B281" s="542" t="s">
        <v>609</v>
      </c>
      <c r="C281" s="546">
        <v>3704260.0677999998</v>
      </c>
      <c r="D281" s="546">
        <v>129.6491</v>
      </c>
      <c r="E281" s="546">
        <v>62.851999999999997</v>
      </c>
      <c r="F281" s="546">
        <v>0</v>
      </c>
      <c r="G281" s="546">
        <v>185.21299999999999</v>
      </c>
      <c r="H281" s="546">
        <v>51.259700000000002</v>
      </c>
      <c r="I281" s="546">
        <v>42.799900000000001</v>
      </c>
      <c r="J281" s="546">
        <v>471.77370000000002</v>
      </c>
      <c r="K281" s="546">
        <v>235.30099999999999</v>
      </c>
    </row>
    <row r="282" spans="1:11">
      <c r="A282" s="544" t="s">
        <v>1553</v>
      </c>
      <c r="B282" s="542" t="s">
        <v>1554</v>
      </c>
      <c r="C282" s="546">
        <v>165959.05040000001</v>
      </c>
      <c r="D282" s="546">
        <v>11.0639</v>
      </c>
      <c r="E282" s="546">
        <v>2.9866000000000001</v>
      </c>
      <c r="F282" s="546">
        <v>0</v>
      </c>
      <c r="G282" s="546">
        <v>11.0639</v>
      </c>
      <c r="H282" s="546">
        <v>33.732199999999999</v>
      </c>
      <c r="I282" s="546">
        <v>0</v>
      </c>
      <c r="J282" s="546">
        <v>58.846600000000002</v>
      </c>
      <c r="K282" s="546">
        <v>14.0505</v>
      </c>
    </row>
    <row r="283" spans="1:11">
      <c r="A283" s="544" t="s">
        <v>916</v>
      </c>
      <c r="B283" s="542" t="s">
        <v>917</v>
      </c>
      <c r="C283" s="546">
        <v>2896.7678999999998</v>
      </c>
      <c r="D283" s="546">
        <v>0.23169999999999999</v>
      </c>
      <c r="E283" s="546">
        <v>5.3600000000000002E-2</v>
      </c>
      <c r="F283" s="546">
        <v>0</v>
      </c>
      <c r="G283" s="546">
        <v>0.23169999999999999</v>
      </c>
      <c r="H283" s="546">
        <v>0</v>
      </c>
      <c r="I283" s="546">
        <v>0</v>
      </c>
      <c r="J283" s="546">
        <v>0.51700000000000002</v>
      </c>
      <c r="K283" s="546">
        <v>0.2853</v>
      </c>
    </row>
    <row r="284" spans="1:11">
      <c r="A284" s="544" t="s">
        <v>1555</v>
      </c>
      <c r="B284" s="542" t="s">
        <v>1556</v>
      </c>
      <c r="C284" s="546">
        <v>6390886.9028000003</v>
      </c>
      <c r="D284" s="546">
        <v>223.68100000000001</v>
      </c>
      <c r="E284" s="546">
        <v>108.4374</v>
      </c>
      <c r="F284" s="546">
        <v>0</v>
      </c>
      <c r="G284" s="546">
        <v>319.54430000000002</v>
      </c>
      <c r="H284" s="546">
        <v>58.4251</v>
      </c>
      <c r="I284" s="546">
        <v>42.799900000000001</v>
      </c>
      <c r="J284" s="546">
        <v>752.8877</v>
      </c>
      <c r="K284" s="546">
        <v>374.91829999999999</v>
      </c>
    </row>
    <row r="285" spans="1:11">
      <c r="A285" s="544" t="s">
        <v>1557</v>
      </c>
      <c r="B285" s="542" t="s">
        <v>1558</v>
      </c>
      <c r="C285" s="546">
        <v>13173.420400000001</v>
      </c>
      <c r="D285" s="546">
        <v>1.7565</v>
      </c>
      <c r="E285" s="546">
        <v>0.40639999999999998</v>
      </c>
      <c r="F285" s="546">
        <v>0</v>
      </c>
      <c r="G285" s="546">
        <v>1.3172999999999999</v>
      </c>
      <c r="H285" s="546">
        <v>0</v>
      </c>
      <c r="I285" s="546">
        <v>0</v>
      </c>
      <c r="J285" s="546">
        <v>3.4802</v>
      </c>
      <c r="K285" s="546">
        <v>2.1629</v>
      </c>
    </row>
    <row r="286" spans="1:11">
      <c r="A286" s="544" t="s">
        <v>696</v>
      </c>
      <c r="B286" s="542" t="s">
        <v>697</v>
      </c>
      <c r="C286" s="546">
        <v>547576.46589999995</v>
      </c>
      <c r="D286" s="546">
        <v>36.505099999999999</v>
      </c>
      <c r="E286" s="546">
        <v>9.8541000000000007</v>
      </c>
      <c r="F286" s="546">
        <v>0</v>
      </c>
      <c r="G286" s="546">
        <v>36.505099999999999</v>
      </c>
      <c r="H286" s="546">
        <v>148.1688</v>
      </c>
      <c r="I286" s="546">
        <v>0</v>
      </c>
      <c r="J286" s="546">
        <v>231.03309999999999</v>
      </c>
      <c r="K286" s="546">
        <v>46.359200000000001</v>
      </c>
    </row>
    <row r="287" spans="1:11">
      <c r="A287" s="544" t="s">
        <v>1559</v>
      </c>
      <c r="B287" s="542" t="s">
        <v>1560</v>
      </c>
      <c r="C287" s="546">
        <v>2096796.7575999999</v>
      </c>
      <c r="D287" s="546">
        <v>67.397000000000006</v>
      </c>
      <c r="E287" s="546">
        <v>18.4818</v>
      </c>
      <c r="F287" s="546">
        <v>0</v>
      </c>
      <c r="G287" s="546">
        <v>74.885599999999997</v>
      </c>
      <c r="H287" s="546">
        <v>0</v>
      </c>
      <c r="I287" s="546">
        <v>73.39</v>
      </c>
      <c r="J287" s="546">
        <v>234.15440000000001</v>
      </c>
      <c r="K287" s="546">
        <v>159.2688</v>
      </c>
    </row>
    <row r="288" spans="1:11">
      <c r="A288" s="544" t="s">
        <v>1561</v>
      </c>
      <c r="B288" s="542" t="s">
        <v>1562</v>
      </c>
      <c r="C288" s="546">
        <v>430813.75760000001</v>
      </c>
      <c r="D288" s="546">
        <v>13.8476</v>
      </c>
      <c r="E288" s="546">
        <v>3.7972999999999999</v>
      </c>
      <c r="F288" s="546">
        <v>0</v>
      </c>
      <c r="G288" s="546">
        <v>15.386200000000001</v>
      </c>
      <c r="H288" s="546">
        <v>0</v>
      </c>
      <c r="I288" s="546">
        <v>73.39</v>
      </c>
      <c r="J288" s="546">
        <v>106.4211</v>
      </c>
      <c r="K288" s="546">
        <v>91.034899999999993</v>
      </c>
    </row>
    <row r="289" spans="1:11">
      <c r="A289" s="544" t="s">
        <v>702</v>
      </c>
      <c r="B289" s="542" t="s">
        <v>703</v>
      </c>
      <c r="C289" s="546">
        <v>7267.9636</v>
      </c>
      <c r="D289" s="546">
        <v>0.58140000000000003</v>
      </c>
      <c r="E289" s="546">
        <v>0.13450000000000001</v>
      </c>
      <c r="F289" s="546">
        <v>0</v>
      </c>
      <c r="G289" s="546">
        <v>0.58140000000000003</v>
      </c>
      <c r="H289" s="546">
        <v>0</v>
      </c>
      <c r="I289" s="546">
        <v>0</v>
      </c>
      <c r="J289" s="546">
        <v>1.2972999999999999</v>
      </c>
      <c r="K289" s="546">
        <v>0.71589999999999998</v>
      </c>
    </row>
    <row r="290" spans="1:11">
      <c r="A290" s="544" t="s">
        <v>1563</v>
      </c>
      <c r="B290" s="542" t="s">
        <v>1564</v>
      </c>
      <c r="C290" s="546">
        <v>632904.68489999999</v>
      </c>
      <c r="D290" s="546">
        <v>9.8890999999999991</v>
      </c>
      <c r="E290" s="546">
        <v>3.7288000000000001</v>
      </c>
      <c r="F290" s="546">
        <v>0</v>
      </c>
      <c r="G290" s="546">
        <v>10.9879</v>
      </c>
      <c r="H290" s="546">
        <v>197.0136</v>
      </c>
      <c r="I290" s="546">
        <v>42.091000000000001</v>
      </c>
      <c r="J290" s="546">
        <v>263.71039999999999</v>
      </c>
      <c r="K290" s="546">
        <v>55.7089</v>
      </c>
    </row>
    <row r="291" spans="1:11">
      <c r="A291" s="544" t="s">
        <v>617</v>
      </c>
      <c r="B291" s="542" t="s">
        <v>618</v>
      </c>
      <c r="C291" s="546">
        <v>24468.311799999999</v>
      </c>
      <c r="D291" s="546">
        <v>1.9575</v>
      </c>
      <c r="E291" s="546">
        <v>0.45290000000000002</v>
      </c>
      <c r="F291" s="546">
        <v>0</v>
      </c>
      <c r="G291" s="546">
        <v>1.9575</v>
      </c>
      <c r="H291" s="546">
        <v>0</v>
      </c>
      <c r="I291" s="546">
        <v>24.873200000000001</v>
      </c>
      <c r="J291" s="546">
        <v>29.241099999999999</v>
      </c>
      <c r="K291" s="546">
        <v>27.2836</v>
      </c>
    </row>
    <row r="292" spans="1:11">
      <c r="A292" s="544" t="s">
        <v>1565</v>
      </c>
      <c r="B292" s="542" t="s">
        <v>1566</v>
      </c>
      <c r="C292" s="546">
        <v>5737306.3978000004</v>
      </c>
      <c r="D292" s="546">
        <v>334.67619999999999</v>
      </c>
      <c r="E292" s="546">
        <v>103.24760000000001</v>
      </c>
      <c r="F292" s="546">
        <v>0</v>
      </c>
      <c r="G292" s="546">
        <v>478.10890000000001</v>
      </c>
      <c r="H292" s="546">
        <v>451.41640000000001</v>
      </c>
      <c r="I292" s="546">
        <v>42.799900000000001</v>
      </c>
      <c r="J292" s="546">
        <v>1410.249</v>
      </c>
      <c r="K292" s="546">
        <v>480.72370000000001</v>
      </c>
    </row>
    <row r="293" spans="1:11">
      <c r="A293" s="544" t="s">
        <v>1567</v>
      </c>
      <c r="B293" s="542" t="s">
        <v>1568</v>
      </c>
      <c r="C293" s="546">
        <v>923755.87419999996</v>
      </c>
      <c r="D293" s="546">
        <v>61.5837</v>
      </c>
      <c r="E293" s="546">
        <v>16.623799999999999</v>
      </c>
      <c r="F293" s="546">
        <v>0</v>
      </c>
      <c r="G293" s="546">
        <v>61.5837</v>
      </c>
      <c r="H293" s="546">
        <v>122.0313</v>
      </c>
      <c r="I293" s="546">
        <v>32.366399999999999</v>
      </c>
      <c r="J293" s="546">
        <v>294.18889999999999</v>
      </c>
      <c r="K293" s="546">
        <v>110.57389999999999</v>
      </c>
    </row>
    <row r="294" spans="1:11">
      <c r="A294" s="544" t="s">
        <v>1569</v>
      </c>
      <c r="B294" s="542" t="s">
        <v>1570</v>
      </c>
      <c r="C294" s="546">
        <v>320664.81439999997</v>
      </c>
      <c r="D294" s="546">
        <v>21.377700000000001</v>
      </c>
      <c r="E294" s="546">
        <v>5.7706</v>
      </c>
      <c r="F294" s="546">
        <v>0</v>
      </c>
      <c r="G294" s="546">
        <v>21.377700000000001</v>
      </c>
      <c r="H294" s="546">
        <v>26.787299999999998</v>
      </c>
      <c r="I294" s="546">
        <v>32.366399999999999</v>
      </c>
      <c r="J294" s="546">
        <v>107.6797</v>
      </c>
      <c r="K294" s="546">
        <v>59.514699999999998</v>
      </c>
    </row>
    <row r="295" spans="1:11">
      <c r="A295" s="544" t="s">
        <v>1571</v>
      </c>
      <c r="B295" s="542" t="s">
        <v>1572</v>
      </c>
      <c r="C295" s="546">
        <v>5045.6036000000004</v>
      </c>
      <c r="D295" s="546">
        <v>0.40360000000000001</v>
      </c>
      <c r="E295" s="546">
        <v>9.3399999999999997E-2</v>
      </c>
      <c r="F295" s="546">
        <v>0</v>
      </c>
      <c r="G295" s="546">
        <v>0.40360000000000001</v>
      </c>
      <c r="H295" s="546">
        <v>0</v>
      </c>
      <c r="I295" s="546">
        <v>0</v>
      </c>
      <c r="J295" s="546">
        <v>0.90059999999999996</v>
      </c>
      <c r="K295" s="546">
        <v>0.497</v>
      </c>
    </row>
    <row r="296" spans="1:11">
      <c r="A296" s="544" t="s">
        <v>1573</v>
      </c>
      <c r="B296" s="542" t="s">
        <v>1574</v>
      </c>
      <c r="C296" s="546">
        <v>265016.66369999998</v>
      </c>
      <c r="D296" s="546">
        <v>15.901</v>
      </c>
      <c r="E296" s="546">
        <v>4.9055</v>
      </c>
      <c r="F296" s="546">
        <v>1.9876</v>
      </c>
      <c r="G296" s="546">
        <v>15.901</v>
      </c>
      <c r="H296" s="546">
        <v>40.511699999999998</v>
      </c>
      <c r="I296" s="546">
        <v>28.410699999999999</v>
      </c>
      <c r="J296" s="546">
        <v>107.61750000000001</v>
      </c>
      <c r="K296" s="546">
        <v>51.204799999999999</v>
      </c>
    </row>
    <row r="297" spans="1:11">
      <c r="A297" s="544" t="s">
        <v>895</v>
      </c>
      <c r="B297" s="542" t="s">
        <v>1575</v>
      </c>
      <c r="C297" s="546">
        <v>788611.8676</v>
      </c>
      <c r="D297" s="546">
        <v>52.574100000000001</v>
      </c>
      <c r="E297" s="546">
        <v>14.191700000000001</v>
      </c>
      <c r="F297" s="546">
        <v>0</v>
      </c>
      <c r="G297" s="546">
        <v>52.574100000000001</v>
      </c>
      <c r="H297" s="546">
        <v>72.314800000000005</v>
      </c>
      <c r="I297" s="546">
        <v>32.366399999999999</v>
      </c>
      <c r="J297" s="546">
        <v>224.02109999999999</v>
      </c>
      <c r="K297" s="546">
        <v>99.132199999999997</v>
      </c>
    </row>
    <row r="298" spans="1:11">
      <c r="A298" s="544" t="s">
        <v>1576</v>
      </c>
      <c r="B298" s="542" t="s">
        <v>1577</v>
      </c>
      <c r="C298" s="546">
        <v>9027000</v>
      </c>
      <c r="D298" s="546">
        <v>451.35</v>
      </c>
      <c r="E298" s="546">
        <v>159.13310000000001</v>
      </c>
      <c r="F298" s="546">
        <v>0</v>
      </c>
      <c r="G298" s="546">
        <v>580.30709999999999</v>
      </c>
      <c r="H298" s="546">
        <v>0</v>
      </c>
      <c r="I298" s="546">
        <v>42.799900000000001</v>
      </c>
      <c r="J298" s="546">
        <v>1233.5900999999999</v>
      </c>
      <c r="K298" s="546">
        <v>653.28300000000002</v>
      </c>
    </row>
    <row r="299" spans="1:11">
      <c r="A299" s="544" t="s">
        <v>1578</v>
      </c>
      <c r="B299" s="542" t="s">
        <v>1579</v>
      </c>
      <c r="C299" s="546">
        <v>393606.29849999998</v>
      </c>
      <c r="D299" s="546">
        <v>31.488499999999998</v>
      </c>
      <c r="E299" s="546">
        <v>7.2857000000000003</v>
      </c>
      <c r="F299" s="546">
        <v>0</v>
      </c>
      <c r="G299" s="546">
        <v>19.680299999999999</v>
      </c>
      <c r="H299" s="546">
        <v>0</v>
      </c>
      <c r="I299" s="546">
        <v>24.873200000000001</v>
      </c>
      <c r="J299" s="546">
        <v>83.327699999999993</v>
      </c>
      <c r="K299" s="546">
        <v>63.647399999999998</v>
      </c>
    </row>
    <row r="300" spans="1:11">
      <c r="A300" s="544" t="s">
        <v>1580</v>
      </c>
      <c r="B300" s="542" t="s">
        <v>1581</v>
      </c>
      <c r="C300" s="546">
        <v>115945.974</v>
      </c>
      <c r="D300" s="546">
        <v>7.4537000000000004</v>
      </c>
      <c r="E300" s="546">
        <v>2.044</v>
      </c>
      <c r="F300" s="546">
        <v>0</v>
      </c>
      <c r="G300" s="546">
        <v>2.4845999999999999</v>
      </c>
      <c r="H300" s="546">
        <v>0</v>
      </c>
      <c r="I300" s="546">
        <v>24.873200000000001</v>
      </c>
      <c r="J300" s="546">
        <v>36.855499999999999</v>
      </c>
      <c r="K300" s="546">
        <v>34.370899999999999</v>
      </c>
    </row>
    <row r="301" spans="1:11">
      <c r="A301" s="544" t="s">
        <v>427</v>
      </c>
      <c r="B301" s="542" t="s">
        <v>428</v>
      </c>
      <c r="C301" s="546">
        <v>33023.647199999999</v>
      </c>
      <c r="D301" s="546">
        <v>2.6419000000000001</v>
      </c>
      <c r="E301" s="546">
        <v>0.61129999999999995</v>
      </c>
      <c r="F301" s="546">
        <v>0</v>
      </c>
      <c r="G301" s="546">
        <v>2.3117000000000001</v>
      </c>
      <c r="H301" s="546">
        <v>0</v>
      </c>
      <c r="I301" s="546">
        <v>24.873200000000001</v>
      </c>
      <c r="J301" s="546">
        <v>30.438099999999999</v>
      </c>
      <c r="K301" s="546">
        <v>28.1264</v>
      </c>
    </row>
    <row r="302" spans="1:11">
      <c r="A302" s="544" t="s">
        <v>1582</v>
      </c>
      <c r="B302" s="542" t="s">
        <v>1583</v>
      </c>
      <c r="C302" s="546">
        <v>424171.25760000001</v>
      </c>
      <c r="D302" s="546">
        <v>29.692</v>
      </c>
      <c r="E302" s="546">
        <v>7.8513999999999999</v>
      </c>
      <c r="F302" s="546">
        <v>0</v>
      </c>
      <c r="G302" s="546">
        <v>29.692</v>
      </c>
      <c r="H302" s="546">
        <v>62.6967</v>
      </c>
      <c r="I302" s="546">
        <v>32.366399999999999</v>
      </c>
      <c r="J302" s="546">
        <v>162.29849999999999</v>
      </c>
      <c r="K302" s="546">
        <v>69.909800000000004</v>
      </c>
    </row>
    <row r="303" spans="1:11" ht="25.5">
      <c r="A303" s="544" t="s">
        <v>1584</v>
      </c>
      <c r="B303" s="542" t="s">
        <v>1585</v>
      </c>
      <c r="C303" s="546">
        <v>386163.33120000002</v>
      </c>
      <c r="D303" s="546">
        <v>43.443399999999997</v>
      </c>
      <c r="E303" s="546">
        <v>13.4023</v>
      </c>
      <c r="F303" s="546">
        <v>0</v>
      </c>
      <c r="G303" s="546">
        <v>48.270400000000002</v>
      </c>
      <c r="H303" s="546">
        <v>80.147099999999995</v>
      </c>
      <c r="I303" s="546">
        <v>24.873200000000001</v>
      </c>
      <c r="J303" s="546">
        <v>210.13640000000001</v>
      </c>
      <c r="K303" s="546">
        <v>81.718900000000005</v>
      </c>
    </row>
    <row r="304" spans="1:11">
      <c r="A304" s="544" t="s">
        <v>1586</v>
      </c>
      <c r="B304" s="542" t="s">
        <v>1587</v>
      </c>
      <c r="C304" s="546">
        <v>3039558.2604999999</v>
      </c>
      <c r="D304" s="546">
        <v>177.30760000000001</v>
      </c>
      <c r="E304" s="546">
        <v>54.699399999999997</v>
      </c>
      <c r="F304" s="546">
        <v>0</v>
      </c>
      <c r="G304" s="546">
        <v>253.29650000000001</v>
      </c>
      <c r="H304" s="546">
        <v>153.7792</v>
      </c>
      <c r="I304" s="546">
        <v>42.799900000000001</v>
      </c>
      <c r="J304" s="546">
        <v>681.88260000000002</v>
      </c>
      <c r="K304" s="546">
        <v>274.80689999999998</v>
      </c>
    </row>
    <row r="305" spans="1:11">
      <c r="A305" s="544" t="s">
        <v>1588</v>
      </c>
      <c r="B305" s="542" t="s">
        <v>1589</v>
      </c>
      <c r="C305" s="546">
        <v>27199.6459</v>
      </c>
      <c r="D305" s="546">
        <v>2.448</v>
      </c>
      <c r="E305" s="546">
        <v>0.50349999999999995</v>
      </c>
      <c r="F305" s="546">
        <v>0</v>
      </c>
      <c r="G305" s="546">
        <v>2.448</v>
      </c>
      <c r="H305" s="546">
        <v>0</v>
      </c>
      <c r="I305" s="546">
        <v>24.873200000000001</v>
      </c>
      <c r="J305" s="546">
        <v>30.2727</v>
      </c>
      <c r="K305" s="546">
        <v>27.8247</v>
      </c>
    </row>
    <row r="306" spans="1:11">
      <c r="A306" s="544" t="s">
        <v>1590</v>
      </c>
      <c r="B306" s="542" t="s">
        <v>1591</v>
      </c>
      <c r="C306" s="546">
        <v>14051.023499999999</v>
      </c>
      <c r="D306" s="546">
        <v>1.8734999999999999</v>
      </c>
      <c r="E306" s="546">
        <v>0.4335</v>
      </c>
      <c r="F306" s="546">
        <v>0</v>
      </c>
      <c r="G306" s="546">
        <v>1.4051</v>
      </c>
      <c r="H306" s="546">
        <v>0</v>
      </c>
      <c r="I306" s="546">
        <v>0</v>
      </c>
      <c r="J306" s="546">
        <v>3.7121</v>
      </c>
      <c r="K306" s="546">
        <v>2.3069999999999999</v>
      </c>
    </row>
    <row r="307" spans="1:11">
      <c r="A307" s="544" t="s">
        <v>1592</v>
      </c>
      <c r="B307" s="542" t="s">
        <v>1593</v>
      </c>
      <c r="C307" s="546">
        <v>218136.71710000001</v>
      </c>
      <c r="D307" s="546">
        <v>1.7041999999999999</v>
      </c>
      <c r="E307" s="546">
        <v>1.2266999999999999</v>
      </c>
      <c r="F307" s="546">
        <v>0</v>
      </c>
      <c r="G307" s="546">
        <v>2.8403</v>
      </c>
      <c r="H307" s="546">
        <v>0</v>
      </c>
      <c r="I307" s="546">
        <v>29.1508</v>
      </c>
      <c r="J307" s="546">
        <v>34.921999999999997</v>
      </c>
      <c r="K307" s="546">
        <v>32.081699999999998</v>
      </c>
    </row>
    <row r="308" spans="1:11">
      <c r="A308" s="544" t="s">
        <v>1594</v>
      </c>
      <c r="B308" s="542" t="s">
        <v>1595</v>
      </c>
      <c r="C308" s="546">
        <v>17208.343199999999</v>
      </c>
      <c r="D308" s="546">
        <v>1.3767</v>
      </c>
      <c r="E308" s="546">
        <v>0.31850000000000001</v>
      </c>
      <c r="F308" s="546">
        <v>0</v>
      </c>
      <c r="G308" s="546">
        <v>1.2045999999999999</v>
      </c>
      <c r="H308" s="546">
        <v>0</v>
      </c>
      <c r="I308" s="546">
        <v>24.873200000000001</v>
      </c>
      <c r="J308" s="546">
        <v>27.773</v>
      </c>
      <c r="K308" s="546">
        <v>26.5684</v>
      </c>
    </row>
    <row r="309" spans="1:11" ht="25.5">
      <c r="A309" s="544" t="s">
        <v>621</v>
      </c>
      <c r="B309" s="542" t="s">
        <v>622</v>
      </c>
      <c r="C309" s="546">
        <v>26885.5442</v>
      </c>
      <c r="D309" s="546">
        <v>2.1507999999999998</v>
      </c>
      <c r="E309" s="546">
        <v>0.49769999999999998</v>
      </c>
      <c r="F309" s="546">
        <v>0</v>
      </c>
      <c r="G309" s="546">
        <v>2.1507999999999998</v>
      </c>
      <c r="H309" s="546">
        <v>0</v>
      </c>
      <c r="I309" s="546">
        <v>24.873200000000001</v>
      </c>
      <c r="J309" s="546">
        <v>29.672499999999999</v>
      </c>
      <c r="K309" s="546">
        <v>27.521699999999999</v>
      </c>
    </row>
    <row r="310" spans="1:11">
      <c r="A310" s="544" t="s">
        <v>1596</v>
      </c>
      <c r="B310" s="542" t="s">
        <v>1597</v>
      </c>
      <c r="C310" s="546">
        <v>13716.2943</v>
      </c>
      <c r="D310" s="546">
        <v>1.0972999999999999</v>
      </c>
      <c r="E310" s="546">
        <v>0.25390000000000001</v>
      </c>
      <c r="F310" s="546">
        <v>0</v>
      </c>
      <c r="G310" s="546">
        <v>1.0972999999999999</v>
      </c>
      <c r="H310" s="546">
        <v>0</v>
      </c>
      <c r="I310" s="546">
        <v>24.873200000000001</v>
      </c>
      <c r="J310" s="546">
        <v>27.3217</v>
      </c>
      <c r="K310" s="546">
        <v>26.224399999999999</v>
      </c>
    </row>
    <row r="311" spans="1:11">
      <c r="A311" s="544" t="s">
        <v>1598</v>
      </c>
      <c r="B311" s="542" t="s">
        <v>1599</v>
      </c>
      <c r="C311" s="546">
        <v>50108.493699999999</v>
      </c>
      <c r="D311" s="546">
        <v>3.3405999999999998</v>
      </c>
      <c r="E311" s="546">
        <v>0.90169999999999995</v>
      </c>
      <c r="F311" s="546">
        <v>0</v>
      </c>
      <c r="G311" s="546">
        <v>2.923</v>
      </c>
      <c r="H311" s="546">
        <v>8.2676999999999996</v>
      </c>
      <c r="I311" s="546">
        <v>24.873200000000001</v>
      </c>
      <c r="J311" s="546">
        <v>40.306199999999997</v>
      </c>
      <c r="K311" s="546">
        <v>29.115500000000001</v>
      </c>
    </row>
    <row r="312" spans="1:11">
      <c r="A312" s="544" t="s">
        <v>1600</v>
      </c>
      <c r="B312" s="542" t="s">
        <v>1601</v>
      </c>
      <c r="C312" s="546">
        <v>34987104.333899997</v>
      </c>
      <c r="D312" s="546">
        <v>1399.4842000000001</v>
      </c>
      <c r="E312" s="546">
        <v>593.64369999999997</v>
      </c>
      <c r="F312" s="546">
        <v>0</v>
      </c>
      <c r="G312" s="546">
        <v>1399.4842000000001</v>
      </c>
      <c r="H312" s="546">
        <v>167.3382</v>
      </c>
      <c r="I312" s="546">
        <v>85.599800000000002</v>
      </c>
      <c r="J312" s="546">
        <v>3645.5500999999999</v>
      </c>
      <c r="K312" s="546">
        <v>2078.7276999999999</v>
      </c>
    </row>
    <row r="313" spans="1:11">
      <c r="A313" s="544" t="s">
        <v>1602</v>
      </c>
      <c r="B313" s="542" t="s">
        <v>1603</v>
      </c>
      <c r="C313" s="546">
        <v>15338179.5579</v>
      </c>
      <c r="D313" s="546">
        <v>613.52719999999999</v>
      </c>
      <c r="E313" s="546">
        <v>260.25060000000002</v>
      </c>
      <c r="F313" s="546">
        <v>0</v>
      </c>
      <c r="G313" s="546">
        <v>613.52719999999999</v>
      </c>
      <c r="H313" s="546">
        <v>198.4248</v>
      </c>
      <c r="I313" s="546">
        <v>85.599800000000002</v>
      </c>
      <c r="J313" s="546">
        <v>1771.3296</v>
      </c>
      <c r="K313" s="546">
        <v>959.37760000000003</v>
      </c>
    </row>
    <row r="314" spans="1:11">
      <c r="A314" s="544" t="s">
        <v>1604</v>
      </c>
      <c r="B314" s="542" t="s">
        <v>1605</v>
      </c>
      <c r="C314" s="546">
        <v>3419234.7683000001</v>
      </c>
      <c r="D314" s="546">
        <v>195.38480000000001</v>
      </c>
      <c r="E314" s="546">
        <v>60.276200000000003</v>
      </c>
      <c r="F314" s="546">
        <v>0</v>
      </c>
      <c r="G314" s="546">
        <v>146.5386</v>
      </c>
      <c r="H314" s="546">
        <v>322.44029999999998</v>
      </c>
      <c r="I314" s="546">
        <v>32.366399999999999</v>
      </c>
      <c r="J314" s="546">
        <v>757.00630000000001</v>
      </c>
      <c r="K314" s="546">
        <v>288.0274</v>
      </c>
    </row>
    <row r="315" spans="1:11" ht="25.5">
      <c r="A315" s="544" t="s">
        <v>1606</v>
      </c>
      <c r="B315" s="542" t="s">
        <v>1607</v>
      </c>
      <c r="C315" s="546">
        <v>15790.1039</v>
      </c>
      <c r="D315" s="546">
        <v>0.90229999999999999</v>
      </c>
      <c r="E315" s="546">
        <v>0.27839999999999998</v>
      </c>
      <c r="F315" s="546">
        <v>0</v>
      </c>
      <c r="G315" s="546">
        <v>0.90229999999999999</v>
      </c>
      <c r="H315" s="546">
        <v>0</v>
      </c>
      <c r="I315" s="546">
        <v>42.799900000000001</v>
      </c>
      <c r="J315" s="546">
        <v>44.882899999999999</v>
      </c>
      <c r="K315" s="546">
        <v>43.980600000000003</v>
      </c>
    </row>
    <row r="316" spans="1:11">
      <c r="A316" s="544" t="s">
        <v>500</v>
      </c>
      <c r="B316" s="542" t="s">
        <v>501</v>
      </c>
      <c r="C316" s="546">
        <v>1056.3558</v>
      </c>
      <c r="D316" s="546">
        <v>9.5100000000000004E-2</v>
      </c>
      <c r="E316" s="546">
        <v>1.9599999999999999E-2</v>
      </c>
      <c r="F316" s="546">
        <v>0</v>
      </c>
      <c r="G316" s="546">
        <v>5.28E-2</v>
      </c>
      <c r="H316" s="546">
        <v>0</v>
      </c>
      <c r="I316" s="546">
        <v>0</v>
      </c>
      <c r="J316" s="546">
        <v>0.16750000000000001</v>
      </c>
      <c r="K316" s="546">
        <v>0.1147</v>
      </c>
    </row>
    <row r="317" spans="1:11">
      <c r="A317" s="544" t="s">
        <v>1608</v>
      </c>
      <c r="B317" s="542" t="s">
        <v>1609</v>
      </c>
      <c r="C317" s="546">
        <v>10118600.3353</v>
      </c>
      <c r="D317" s="546">
        <v>404.74400000000003</v>
      </c>
      <c r="E317" s="546">
        <v>171.6874</v>
      </c>
      <c r="F317" s="546">
        <v>0</v>
      </c>
      <c r="G317" s="546">
        <v>303.55799999999999</v>
      </c>
      <c r="H317" s="546">
        <v>58.866</v>
      </c>
      <c r="I317" s="546">
        <v>85.599800000000002</v>
      </c>
      <c r="J317" s="546">
        <v>1024.4552000000001</v>
      </c>
      <c r="K317" s="546">
        <v>662.03120000000001</v>
      </c>
    </row>
    <row r="318" spans="1:11">
      <c r="A318" s="544" t="s">
        <v>546</v>
      </c>
      <c r="B318" s="542" t="s">
        <v>547</v>
      </c>
      <c r="C318" s="546">
        <v>8253.2294000000002</v>
      </c>
      <c r="D318" s="546">
        <v>0.3301</v>
      </c>
      <c r="E318" s="546">
        <v>0.14000000000000001</v>
      </c>
      <c r="F318" s="546">
        <v>0</v>
      </c>
      <c r="G318" s="546">
        <v>0.20630000000000001</v>
      </c>
      <c r="H318" s="546">
        <v>0</v>
      </c>
      <c r="I318" s="546">
        <v>0</v>
      </c>
      <c r="J318" s="546">
        <v>0.6764</v>
      </c>
      <c r="K318" s="546">
        <v>0.47010000000000002</v>
      </c>
    </row>
    <row r="319" spans="1:11" ht="25.5">
      <c r="A319" s="544" t="s">
        <v>1610</v>
      </c>
      <c r="B319" s="542" t="s">
        <v>1611</v>
      </c>
      <c r="C319" s="546">
        <v>12479.2819</v>
      </c>
      <c r="D319" s="546">
        <v>0.71309999999999996</v>
      </c>
      <c r="E319" s="546">
        <v>0.22</v>
      </c>
      <c r="F319" s="546">
        <v>0</v>
      </c>
      <c r="G319" s="546">
        <v>0.71309999999999996</v>
      </c>
      <c r="H319" s="546">
        <v>0</v>
      </c>
      <c r="I319" s="546">
        <v>42.799900000000001</v>
      </c>
      <c r="J319" s="546">
        <v>44.446100000000001</v>
      </c>
      <c r="K319" s="546">
        <v>43.732999999999997</v>
      </c>
    </row>
    <row r="320" spans="1:11" ht="25.5">
      <c r="A320" s="544" t="s">
        <v>1612</v>
      </c>
      <c r="B320" s="542" t="s">
        <v>1613</v>
      </c>
      <c r="C320" s="546">
        <v>25977.214899999999</v>
      </c>
      <c r="D320" s="546">
        <v>1.4843999999999999</v>
      </c>
      <c r="E320" s="546">
        <v>0.45789999999999997</v>
      </c>
      <c r="F320" s="546">
        <v>0</v>
      </c>
      <c r="G320" s="546">
        <v>1.4843999999999999</v>
      </c>
      <c r="H320" s="546">
        <v>0</v>
      </c>
      <c r="I320" s="546">
        <v>42.799900000000001</v>
      </c>
      <c r="J320" s="546">
        <v>46.226599999999998</v>
      </c>
      <c r="K320" s="546">
        <v>44.742199999999997</v>
      </c>
    </row>
    <row r="321" spans="1:11" ht="25.5">
      <c r="A321" s="544" t="s">
        <v>544</v>
      </c>
      <c r="B321" s="542" t="s">
        <v>545</v>
      </c>
      <c r="C321" s="546">
        <v>41427.806700000001</v>
      </c>
      <c r="D321" s="546">
        <v>2.3673000000000002</v>
      </c>
      <c r="E321" s="546">
        <v>0.73029999999999995</v>
      </c>
      <c r="F321" s="546">
        <v>0</v>
      </c>
      <c r="G321" s="546">
        <v>2.3673000000000002</v>
      </c>
      <c r="H321" s="546">
        <v>0</v>
      </c>
      <c r="I321" s="546">
        <v>42.799900000000001</v>
      </c>
      <c r="J321" s="546">
        <v>48.264800000000001</v>
      </c>
      <c r="K321" s="546">
        <v>45.897500000000001</v>
      </c>
    </row>
    <row r="322" spans="1:11" ht="25.5">
      <c r="A322" s="544" t="s">
        <v>1614</v>
      </c>
      <c r="B322" s="542" t="s">
        <v>1615</v>
      </c>
      <c r="C322" s="546">
        <v>48898.3963</v>
      </c>
      <c r="D322" s="546">
        <v>2.7942</v>
      </c>
      <c r="E322" s="546">
        <v>0.86199999999999999</v>
      </c>
      <c r="F322" s="546">
        <v>0</v>
      </c>
      <c r="G322" s="546">
        <v>2.7942</v>
      </c>
      <c r="H322" s="546">
        <v>0</v>
      </c>
      <c r="I322" s="546">
        <v>42.799900000000001</v>
      </c>
      <c r="J322" s="546">
        <v>49.250300000000003</v>
      </c>
      <c r="K322" s="546">
        <v>46.456099999999999</v>
      </c>
    </row>
    <row r="323" spans="1:11" ht="25.5">
      <c r="A323" s="544" t="s">
        <v>1616</v>
      </c>
      <c r="B323" s="542" t="s">
        <v>1617</v>
      </c>
      <c r="C323" s="546">
        <v>52294.106899999999</v>
      </c>
      <c r="D323" s="546">
        <v>2.9882</v>
      </c>
      <c r="E323" s="546">
        <v>0.92190000000000005</v>
      </c>
      <c r="F323" s="546">
        <v>0</v>
      </c>
      <c r="G323" s="546">
        <v>2.9882</v>
      </c>
      <c r="H323" s="546">
        <v>0</v>
      </c>
      <c r="I323" s="546">
        <v>42.799900000000001</v>
      </c>
      <c r="J323" s="546">
        <v>49.6982</v>
      </c>
      <c r="K323" s="546">
        <v>46.71</v>
      </c>
    </row>
    <row r="324" spans="1:11" ht="25.5">
      <c r="A324" s="544" t="s">
        <v>1618</v>
      </c>
      <c r="B324" s="542" t="s">
        <v>1619</v>
      </c>
      <c r="C324" s="546">
        <v>55859.625200000002</v>
      </c>
      <c r="D324" s="546">
        <v>3.1920000000000002</v>
      </c>
      <c r="E324" s="546">
        <v>0.98470000000000002</v>
      </c>
      <c r="F324" s="546">
        <v>0</v>
      </c>
      <c r="G324" s="546">
        <v>3.1920000000000002</v>
      </c>
      <c r="H324" s="546">
        <v>0</v>
      </c>
      <c r="I324" s="546">
        <v>42.799900000000001</v>
      </c>
      <c r="J324" s="546">
        <v>50.168599999999998</v>
      </c>
      <c r="K324" s="546">
        <v>46.976599999999998</v>
      </c>
    </row>
    <row r="325" spans="1:11">
      <c r="A325" s="544" t="s">
        <v>1620</v>
      </c>
      <c r="B325" s="542" t="s">
        <v>1621</v>
      </c>
      <c r="C325" s="546">
        <v>129967.3414</v>
      </c>
      <c r="D325" s="546">
        <v>7.4267000000000003</v>
      </c>
      <c r="E325" s="546">
        <v>2.2911000000000001</v>
      </c>
      <c r="F325" s="546">
        <v>0</v>
      </c>
      <c r="G325" s="546">
        <v>5.57</v>
      </c>
      <c r="H325" s="546">
        <v>10.747999999999999</v>
      </c>
      <c r="I325" s="546">
        <v>32.366399999999999</v>
      </c>
      <c r="J325" s="546">
        <v>58.402200000000001</v>
      </c>
      <c r="K325" s="546">
        <v>42.084200000000003</v>
      </c>
    </row>
    <row r="326" spans="1:11">
      <c r="A326" s="544" t="s">
        <v>1622</v>
      </c>
      <c r="B326" s="542" t="s">
        <v>1623</v>
      </c>
      <c r="C326" s="546">
        <v>728501.15179999999</v>
      </c>
      <c r="D326" s="546">
        <v>41.628599999999999</v>
      </c>
      <c r="E326" s="546">
        <v>12.8424</v>
      </c>
      <c r="F326" s="546">
        <v>0</v>
      </c>
      <c r="G326" s="546">
        <v>36.4251</v>
      </c>
      <c r="H326" s="546">
        <v>4.8944999999999999</v>
      </c>
      <c r="I326" s="546">
        <v>0</v>
      </c>
      <c r="J326" s="546">
        <v>95.790599999999998</v>
      </c>
      <c r="K326" s="546">
        <v>54.470999999999997</v>
      </c>
    </row>
    <row r="327" spans="1:11">
      <c r="A327" s="544" t="s">
        <v>1624</v>
      </c>
      <c r="B327" s="542" t="s">
        <v>1625</v>
      </c>
      <c r="C327" s="546">
        <v>51697.563699999999</v>
      </c>
      <c r="D327" s="546">
        <v>4.1357999999999997</v>
      </c>
      <c r="E327" s="546">
        <v>0.95689999999999997</v>
      </c>
      <c r="F327" s="546">
        <v>0</v>
      </c>
      <c r="G327" s="546">
        <v>4.1357999999999997</v>
      </c>
      <c r="H327" s="546">
        <v>4.7502000000000004</v>
      </c>
      <c r="I327" s="546">
        <v>0</v>
      </c>
      <c r="J327" s="546">
        <v>13.9787</v>
      </c>
      <c r="K327" s="546">
        <v>5.0926999999999998</v>
      </c>
    </row>
    <row r="328" spans="1:11" ht="25.5">
      <c r="A328" s="544" t="s">
        <v>1626</v>
      </c>
      <c r="B328" s="542" t="s">
        <v>1627</v>
      </c>
      <c r="C328" s="546">
        <v>136265.30360000001</v>
      </c>
      <c r="D328" s="546">
        <v>10.382099999999999</v>
      </c>
      <c r="E328" s="546">
        <v>2.8025000000000002</v>
      </c>
      <c r="F328" s="546">
        <v>0</v>
      </c>
      <c r="G328" s="546">
        <v>10.382099999999999</v>
      </c>
      <c r="H328" s="546">
        <v>0</v>
      </c>
      <c r="I328" s="546">
        <v>0</v>
      </c>
      <c r="J328" s="546">
        <v>23.566700000000001</v>
      </c>
      <c r="K328" s="546">
        <v>13.1846</v>
      </c>
    </row>
    <row r="329" spans="1:11">
      <c r="A329" s="544" t="s">
        <v>1628</v>
      </c>
      <c r="B329" s="542" t="s">
        <v>1629</v>
      </c>
      <c r="C329" s="546">
        <v>85876.574500000002</v>
      </c>
      <c r="D329" s="546">
        <v>4.2938000000000001</v>
      </c>
      <c r="E329" s="546">
        <v>1.5139</v>
      </c>
      <c r="F329" s="546">
        <v>0</v>
      </c>
      <c r="G329" s="546">
        <v>3.0670000000000002</v>
      </c>
      <c r="H329" s="546">
        <v>4.2904999999999998</v>
      </c>
      <c r="I329" s="546">
        <v>0</v>
      </c>
      <c r="J329" s="546">
        <v>13.1652</v>
      </c>
      <c r="K329" s="546">
        <v>5.8076999999999996</v>
      </c>
    </row>
    <row r="330" spans="1:11">
      <c r="A330" s="544" t="s">
        <v>1630</v>
      </c>
      <c r="B330" s="542" t="s">
        <v>1631</v>
      </c>
      <c r="C330" s="546">
        <v>80695.829400000002</v>
      </c>
      <c r="D330" s="546">
        <v>6.4557000000000002</v>
      </c>
      <c r="E330" s="546">
        <v>1.4937</v>
      </c>
      <c r="F330" s="546">
        <v>0</v>
      </c>
      <c r="G330" s="546">
        <v>6.4557000000000002</v>
      </c>
      <c r="H330" s="546">
        <v>2.2985000000000002</v>
      </c>
      <c r="I330" s="546">
        <v>0</v>
      </c>
      <c r="J330" s="546">
        <v>16.703600000000002</v>
      </c>
      <c r="K330" s="546">
        <v>7.9493999999999998</v>
      </c>
    </row>
    <row r="331" spans="1:11">
      <c r="A331" s="544" t="s">
        <v>1632</v>
      </c>
      <c r="B331" s="542" t="s">
        <v>1633</v>
      </c>
      <c r="C331" s="546">
        <v>81975.299499999994</v>
      </c>
      <c r="D331" s="546">
        <v>6.5579999999999998</v>
      </c>
      <c r="E331" s="546">
        <v>1.5174000000000001</v>
      </c>
      <c r="F331" s="546">
        <v>0</v>
      </c>
      <c r="G331" s="546">
        <v>6.5579999999999998</v>
      </c>
      <c r="H331" s="546">
        <v>10.2666</v>
      </c>
      <c r="I331" s="546">
        <v>0</v>
      </c>
      <c r="J331" s="546">
        <v>24.9</v>
      </c>
      <c r="K331" s="546">
        <v>8.0754000000000001</v>
      </c>
    </row>
    <row r="332" spans="1:11">
      <c r="A332" s="544" t="s">
        <v>1634</v>
      </c>
      <c r="B332" s="542" t="s">
        <v>1635</v>
      </c>
      <c r="C332" s="546">
        <v>84056.597599999994</v>
      </c>
      <c r="D332" s="546">
        <v>6.7244999999999999</v>
      </c>
      <c r="E332" s="546">
        <v>1.5559000000000001</v>
      </c>
      <c r="F332" s="546">
        <v>0</v>
      </c>
      <c r="G332" s="546">
        <v>6.7244999999999999</v>
      </c>
      <c r="H332" s="546">
        <v>10.2666</v>
      </c>
      <c r="I332" s="546">
        <v>0</v>
      </c>
      <c r="J332" s="546">
        <v>25.2715</v>
      </c>
      <c r="K332" s="546">
        <v>8.2804000000000002</v>
      </c>
    </row>
    <row r="333" spans="1:11">
      <c r="A333" s="544" t="s">
        <v>1636</v>
      </c>
      <c r="B333" s="542" t="s">
        <v>1637</v>
      </c>
      <c r="C333" s="546">
        <v>158462.79319999999</v>
      </c>
      <c r="D333" s="546">
        <v>12.677</v>
      </c>
      <c r="E333" s="546">
        <v>2.9331</v>
      </c>
      <c r="F333" s="546">
        <v>0</v>
      </c>
      <c r="G333" s="546">
        <v>11.0924</v>
      </c>
      <c r="H333" s="546">
        <v>0</v>
      </c>
      <c r="I333" s="546">
        <v>24.873200000000001</v>
      </c>
      <c r="J333" s="546">
        <v>51.575699999999998</v>
      </c>
      <c r="K333" s="546">
        <v>40.4833</v>
      </c>
    </row>
    <row r="334" spans="1:11">
      <c r="A334" s="544" t="s">
        <v>1638</v>
      </c>
      <c r="B334" s="542" t="s">
        <v>1639</v>
      </c>
      <c r="C334" s="546">
        <v>32911.608899999999</v>
      </c>
      <c r="D334" s="546">
        <v>2.6328999999999998</v>
      </c>
      <c r="E334" s="546">
        <v>0.60919999999999996</v>
      </c>
      <c r="F334" s="546">
        <v>0</v>
      </c>
      <c r="G334" s="546">
        <v>2.6328999999999998</v>
      </c>
      <c r="H334" s="546">
        <v>7.6616</v>
      </c>
      <c r="I334" s="546">
        <v>0</v>
      </c>
      <c r="J334" s="546">
        <v>13.5366</v>
      </c>
      <c r="K334" s="546">
        <v>3.2421000000000002</v>
      </c>
    </row>
    <row r="335" spans="1:11">
      <c r="A335" s="544" t="s">
        <v>1640</v>
      </c>
      <c r="B335" s="542" t="s">
        <v>1641</v>
      </c>
      <c r="C335" s="546">
        <v>42917.243399999999</v>
      </c>
      <c r="D335" s="546">
        <v>3.4333999999999998</v>
      </c>
      <c r="E335" s="546">
        <v>0.7944</v>
      </c>
      <c r="F335" s="546">
        <v>0</v>
      </c>
      <c r="G335" s="546">
        <v>3.4333999999999998</v>
      </c>
      <c r="H335" s="546">
        <v>1.8388</v>
      </c>
      <c r="I335" s="546">
        <v>0</v>
      </c>
      <c r="J335" s="546">
        <v>9.5</v>
      </c>
      <c r="K335" s="546">
        <v>4.2278000000000002</v>
      </c>
    </row>
    <row r="336" spans="1:11">
      <c r="A336" s="544" t="s">
        <v>1642</v>
      </c>
      <c r="B336" s="542" t="s">
        <v>1643</v>
      </c>
      <c r="C336" s="546">
        <v>4129.8236999999999</v>
      </c>
      <c r="D336" s="546">
        <v>0.33040000000000003</v>
      </c>
      <c r="E336" s="546">
        <v>7.6399999999999996E-2</v>
      </c>
      <c r="F336" s="546">
        <v>0</v>
      </c>
      <c r="G336" s="546">
        <v>0.33040000000000003</v>
      </c>
      <c r="H336" s="546">
        <v>0</v>
      </c>
      <c r="I336" s="546">
        <v>0</v>
      </c>
      <c r="J336" s="546">
        <v>0.73719999999999997</v>
      </c>
      <c r="K336" s="546">
        <v>0.40679999999999999</v>
      </c>
    </row>
    <row r="337" spans="1:11">
      <c r="A337" s="544" t="s">
        <v>1644</v>
      </c>
      <c r="B337" s="542" t="s">
        <v>1645</v>
      </c>
      <c r="C337" s="546">
        <v>86626.695999999996</v>
      </c>
      <c r="D337" s="546">
        <v>6.9301000000000004</v>
      </c>
      <c r="E337" s="546">
        <v>1.6034999999999999</v>
      </c>
      <c r="F337" s="546">
        <v>0</v>
      </c>
      <c r="G337" s="546">
        <v>6.9301000000000004</v>
      </c>
      <c r="H337" s="546">
        <v>7.9680999999999997</v>
      </c>
      <c r="I337" s="546">
        <v>0</v>
      </c>
      <c r="J337" s="546">
        <v>23.431799999999999</v>
      </c>
      <c r="K337" s="546">
        <v>8.5335999999999999</v>
      </c>
    </row>
    <row r="338" spans="1:11">
      <c r="A338" s="544" t="s">
        <v>1646</v>
      </c>
      <c r="B338" s="542" t="s">
        <v>1647</v>
      </c>
      <c r="C338" s="546">
        <v>701405.20959999994</v>
      </c>
      <c r="D338" s="546">
        <v>46.760300000000001</v>
      </c>
      <c r="E338" s="546">
        <v>12.622400000000001</v>
      </c>
      <c r="F338" s="546">
        <v>0</v>
      </c>
      <c r="G338" s="546">
        <v>40.915300000000002</v>
      </c>
      <c r="H338" s="546">
        <v>76.393500000000003</v>
      </c>
      <c r="I338" s="546">
        <v>24.873200000000001</v>
      </c>
      <c r="J338" s="546">
        <v>201.56469999999999</v>
      </c>
      <c r="K338" s="546">
        <v>84.255899999999997</v>
      </c>
    </row>
    <row r="339" spans="1:11">
      <c r="A339" s="544" t="s">
        <v>1648</v>
      </c>
      <c r="B339" s="542" t="s">
        <v>1649</v>
      </c>
      <c r="C339" s="546">
        <v>386985.74400000001</v>
      </c>
      <c r="D339" s="546">
        <v>25.798999999999999</v>
      </c>
      <c r="E339" s="546">
        <v>6.9641000000000002</v>
      </c>
      <c r="F339" s="546">
        <v>0</v>
      </c>
      <c r="G339" s="546">
        <v>22.574200000000001</v>
      </c>
      <c r="H339" s="546">
        <v>76.393500000000003</v>
      </c>
      <c r="I339" s="546">
        <v>24.873200000000001</v>
      </c>
      <c r="J339" s="546">
        <v>156.60400000000001</v>
      </c>
      <c r="K339" s="546">
        <v>57.636299999999999</v>
      </c>
    </row>
    <row r="340" spans="1:11">
      <c r="A340" s="544" t="s">
        <v>1650</v>
      </c>
      <c r="B340" s="542" t="s">
        <v>1651</v>
      </c>
      <c r="C340" s="546">
        <v>26316.789499999999</v>
      </c>
      <c r="D340" s="546">
        <v>2.1053000000000002</v>
      </c>
      <c r="E340" s="546">
        <v>0.48709999999999998</v>
      </c>
      <c r="F340" s="546">
        <v>0</v>
      </c>
      <c r="G340" s="546">
        <v>1.3158000000000001</v>
      </c>
      <c r="H340" s="546">
        <v>0</v>
      </c>
      <c r="I340" s="546">
        <v>24.873200000000001</v>
      </c>
      <c r="J340" s="546">
        <v>28.781400000000001</v>
      </c>
      <c r="K340" s="546">
        <v>27.465599999999998</v>
      </c>
    </row>
    <row r="341" spans="1:11">
      <c r="A341" s="544" t="s">
        <v>1652</v>
      </c>
      <c r="B341" s="542" t="s">
        <v>1653</v>
      </c>
      <c r="C341" s="546">
        <v>27632.619500000001</v>
      </c>
      <c r="D341" s="546">
        <v>2.2105999999999999</v>
      </c>
      <c r="E341" s="546">
        <v>0.51149999999999995</v>
      </c>
      <c r="F341" s="546">
        <v>0</v>
      </c>
      <c r="G341" s="546">
        <v>1.3815999999999999</v>
      </c>
      <c r="H341" s="546">
        <v>0</v>
      </c>
      <c r="I341" s="546">
        <v>24.873200000000001</v>
      </c>
      <c r="J341" s="546">
        <v>28.976900000000001</v>
      </c>
      <c r="K341" s="546">
        <v>27.595300000000002</v>
      </c>
    </row>
    <row r="342" spans="1:11">
      <c r="A342" s="544" t="s">
        <v>1654</v>
      </c>
      <c r="B342" s="542" t="s">
        <v>1655</v>
      </c>
      <c r="C342" s="546">
        <v>6043.2102000000004</v>
      </c>
      <c r="D342" s="546">
        <v>0.3453</v>
      </c>
      <c r="E342" s="546">
        <v>0.1065</v>
      </c>
      <c r="F342" s="546">
        <v>0</v>
      </c>
      <c r="G342" s="546">
        <v>0.3453</v>
      </c>
      <c r="H342" s="546">
        <v>0</v>
      </c>
      <c r="I342" s="546">
        <v>24.873200000000001</v>
      </c>
      <c r="J342" s="546">
        <v>25.670300000000001</v>
      </c>
      <c r="K342" s="546">
        <v>25.324999999999999</v>
      </c>
    </row>
    <row r="343" spans="1:11">
      <c r="A343" s="544" t="s">
        <v>1656</v>
      </c>
      <c r="B343" s="542" t="s">
        <v>1657</v>
      </c>
      <c r="C343" s="546">
        <v>7823.4</v>
      </c>
      <c r="D343" s="546">
        <v>0.70409999999999995</v>
      </c>
      <c r="E343" s="546">
        <v>0.14480000000000001</v>
      </c>
      <c r="F343" s="546">
        <v>0</v>
      </c>
      <c r="G343" s="546">
        <v>0.70409999999999995</v>
      </c>
      <c r="H343" s="546">
        <v>0</v>
      </c>
      <c r="I343" s="546">
        <v>24.873200000000001</v>
      </c>
      <c r="J343" s="546">
        <v>26.426200000000001</v>
      </c>
      <c r="K343" s="546">
        <v>25.722100000000001</v>
      </c>
    </row>
    <row r="344" spans="1:11">
      <c r="A344" s="544" t="s">
        <v>419</v>
      </c>
      <c r="B344" s="542" t="s">
        <v>420</v>
      </c>
      <c r="C344" s="546">
        <v>43822.350899999998</v>
      </c>
      <c r="D344" s="546">
        <v>3.5057999999999998</v>
      </c>
      <c r="E344" s="546">
        <v>0.81120000000000003</v>
      </c>
      <c r="F344" s="546">
        <v>0</v>
      </c>
      <c r="G344" s="546">
        <v>3.0676000000000001</v>
      </c>
      <c r="H344" s="546">
        <v>0</v>
      </c>
      <c r="I344" s="546">
        <v>0</v>
      </c>
      <c r="J344" s="546">
        <v>7.3845999999999998</v>
      </c>
      <c r="K344" s="546">
        <v>4.3170000000000002</v>
      </c>
    </row>
    <row r="345" spans="1:11">
      <c r="A345" s="544" t="s">
        <v>932</v>
      </c>
      <c r="B345" s="542" t="s">
        <v>933</v>
      </c>
      <c r="C345" s="546">
        <v>84388.334099999993</v>
      </c>
      <c r="D345" s="546">
        <v>4.2194000000000003</v>
      </c>
      <c r="E345" s="546">
        <v>1.4876</v>
      </c>
      <c r="F345" s="546">
        <v>0</v>
      </c>
      <c r="G345" s="546">
        <v>3.0139</v>
      </c>
      <c r="H345" s="546">
        <v>18.8504</v>
      </c>
      <c r="I345" s="546">
        <v>0</v>
      </c>
      <c r="J345" s="546">
        <v>27.571300000000001</v>
      </c>
      <c r="K345" s="546">
        <v>5.7069999999999999</v>
      </c>
    </row>
    <row r="346" spans="1:11">
      <c r="A346" s="544" t="s">
        <v>425</v>
      </c>
      <c r="B346" s="542" t="s">
        <v>426</v>
      </c>
      <c r="C346" s="546">
        <v>116213.4317</v>
      </c>
      <c r="D346" s="546">
        <v>5.8106999999999998</v>
      </c>
      <c r="E346" s="546">
        <v>2.0487000000000002</v>
      </c>
      <c r="F346" s="546">
        <v>0</v>
      </c>
      <c r="G346" s="546">
        <v>4.1505000000000001</v>
      </c>
      <c r="H346" s="546">
        <v>56.551099999999998</v>
      </c>
      <c r="I346" s="546">
        <v>0</v>
      </c>
      <c r="J346" s="546">
        <v>68.561000000000007</v>
      </c>
      <c r="K346" s="546">
        <v>7.8593999999999999</v>
      </c>
    </row>
    <row r="347" spans="1:11">
      <c r="A347" s="544" t="s">
        <v>1658</v>
      </c>
      <c r="B347" s="542" t="s">
        <v>1659</v>
      </c>
      <c r="C347" s="546">
        <v>1816493.6802000001</v>
      </c>
      <c r="D347" s="546">
        <v>145.31950000000001</v>
      </c>
      <c r="E347" s="546">
        <v>33.6233</v>
      </c>
      <c r="F347" s="546">
        <v>0</v>
      </c>
      <c r="G347" s="546">
        <v>145.31950000000001</v>
      </c>
      <c r="H347" s="546">
        <v>157.08629999999999</v>
      </c>
      <c r="I347" s="546">
        <v>24.873200000000001</v>
      </c>
      <c r="J347" s="546">
        <v>506.22179999999997</v>
      </c>
      <c r="K347" s="546">
        <v>203.816</v>
      </c>
    </row>
    <row r="348" spans="1:11">
      <c r="A348" s="544" t="s">
        <v>906</v>
      </c>
      <c r="B348" s="542" t="s">
        <v>907</v>
      </c>
      <c r="C348" s="546">
        <v>1104147.4502999999</v>
      </c>
      <c r="D348" s="546">
        <v>44.165900000000001</v>
      </c>
      <c r="E348" s="546">
        <v>18.7346</v>
      </c>
      <c r="F348" s="546">
        <v>0</v>
      </c>
      <c r="G348" s="546">
        <v>38.645200000000003</v>
      </c>
      <c r="H348" s="546">
        <v>0</v>
      </c>
      <c r="I348" s="546">
        <v>24.873200000000001</v>
      </c>
      <c r="J348" s="546">
        <v>126.41889999999999</v>
      </c>
      <c r="K348" s="546">
        <v>87.773700000000005</v>
      </c>
    </row>
    <row r="349" spans="1:11">
      <c r="A349" s="544" t="s">
        <v>1660</v>
      </c>
      <c r="B349" s="542" t="s">
        <v>1661</v>
      </c>
      <c r="C349" s="546">
        <v>1148435</v>
      </c>
      <c r="D349" s="546">
        <v>65.624899999999997</v>
      </c>
      <c r="E349" s="546">
        <v>20.2453</v>
      </c>
      <c r="F349" s="546">
        <v>0</v>
      </c>
      <c r="G349" s="546">
        <v>73.828000000000003</v>
      </c>
      <c r="H349" s="546">
        <v>101.5825</v>
      </c>
      <c r="I349" s="546">
        <v>42.799900000000001</v>
      </c>
      <c r="J349" s="546">
        <v>304.0806</v>
      </c>
      <c r="K349" s="546">
        <v>128.67009999999999</v>
      </c>
    </row>
    <row r="350" spans="1:11">
      <c r="A350" s="544" t="s">
        <v>1662</v>
      </c>
      <c r="B350" s="542" t="s">
        <v>1663</v>
      </c>
      <c r="C350" s="546">
        <v>19739.1698</v>
      </c>
      <c r="D350" s="546">
        <v>1.5790999999999999</v>
      </c>
      <c r="E350" s="546">
        <v>0.3654</v>
      </c>
      <c r="F350" s="546">
        <v>0</v>
      </c>
      <c r="G350" s="546">
        <v>1.5790999999999999</v>
      </c>
      <c r="H350" s="546">
        <v>0</v>
      </c>
      <c r="I350" s="546">
        <v>0</v>
      </c>
      <c r="J350" s="546">
        <v>3.5236000000000001</v>
      </c>
      <c r="K350" s="546">
        <v>1.9444999999999999</v>
      </c>
    </row>
    <row r="351" spans="1:11">
      <c r="A351" s="544" t="s">
        <v>1664</v>
      </c>
      <c r="B351" s="542" t="s">
        <v>1665</v>
      </c>
      <c r="C351" s="546">
        <v>5057.8788999999997</v>
      </c>
      <c r="D351" s="546">
        <v>0.40460000000000002</v>
      </c>
      <c r="E351" s="546">
        <v>9.3600000000000003E-2</v>
      </c>
      <c r="F351" s="546">
        <v>0</v>
      </c>
      <c r="G351" s="546">
        <v>0.30349999999999999</v>
      </c>
      <c r="H351" s="546">
        <v>0</v>
      </c>
      <c r="I351" s="546">
        <v>0</v>
      </c>
      <c r="J351" s="546">
        <v>0.80169999999999997</v>
      </c>
      <c r="K351" s="546">
        <v>0.49819999999999998</v>
      </c>
    </row>
    <row r="352" spans="1:11">
      <c r="A352" s="544" t="s">
        <v>1666</v>
      </c>
      <c r="B352" s="542" t="s">
        <v>1667</v>
      </c>
      <c r="C352" s="546">
        <v>1060085.1131</v>
      </c>
      <c r="D352" s="546">
        <v>70.672300000000007</v>
      </c>
      <c r="E352" s="546">
        <v>19.077100000000002</v>
      </c>
      <c r="F352" s="546">
        <v>0</v>
      </c>
      <c r="G352" s="546">
        <v>70.672300000000007</v>
      </c>
      <c r="H352" s="546">
        <v>60.9054</v>
      </c>
      <c r="I352" s="546">
        <v>32.366399999999999</v>
      </c>
      <c r="J352" s="546">
        <v>253.6935</v>
      </c>
      <c r="K352" s="546">
        <v>122.11579999999999</v>
      </c>
    </row>
    <row r="353" spans="1:11">
      <c r="A353" s="544" t="s">
        <v>1668</v>
      </c>
      <c r="B353" s="542" t="s">
        <v>1669</v>
      </c>
      <c r="C353" s="546">
        <v>99467.604000000007</v>
      </c>
      <c r="D353" s="546">
        <v>4.9733999999999998</v>
      </c>
      <c r="E353" s="546">
        <v>1.7535000000000001</v>
      </c>
      <c r="F353" s="546">
        <v>0</v>
      </c>
      <c r="G353" s="546">
        <v>3.5524</v>
      </c>
      <c r="H353" s="546">
        <v>33.511699999999998</v>
      </c>
      <c r="I353" s="546">
        <v>0</v>
      </c>
      <c r="J353" s="546">
        <v>43.790999999999997</v>
      </c>
      <c r="K353" s="546">
        <v>6.7268999999999997</v>
      </c>
    </row>
    <row r="354" spans="1:11">
      <c r="A354" s="544" t="s">
        <v>498</v>
      </c>
      <c r="B354" s="542" t="s">
        <v>499</v>
      </c>
      <c r="C354" s="546">
        <v>7406.5965999999999</v>
      </c>
      <c r="D354" s="546">
        <v>0.37030000000000002</v>
      </c>
      <c r="E354" s="546">
        <v>0.13059999999999999</v>
      </c>
      <c r="F354" s="546">
        <v>0</v>
      </c>
      <c r="G354" s="546">
        <v>0.26450000000000001</v>
      </c>
      <c r="H354" s="546">
        <v>10.2447</v>
      </c>
      <c r="I354" s="546">
        <v>0</v>
      </c>
      <c r="J354" s="546">
        <v>11.0101</v>
      </c>
      <c r="K354" s="546">
        <v>0.50090000000000001</v>
      </c>
    </row>
    <row r="355" spans="1:11">
      <c r="A355" s="544" t="s">
        <v>986</v>
      </c>
      <c r="B355" s="542" t="s">
        <v>987</v>
      </c>
      <c r="C355" s="546">
        <v>429414.15710000001</v>
      </c>
      <c r="D355" s="546">
        <v>21.470700000000001</v>
      </c>
      <c r="E355" s="546">
        <v>7.57</v>
      </c>
      <c r="F355" s="546">
        <v>0</v>
      </c>
      <c r="G355" s="546">
        <v>15.3362</v>
      </c>
      <c r="H355" s="546">
        <v>476.49509999999998</v>
      </c>
      <c r="I355" s="546">
        <v>0</v>
      </c>
      <c r="J355" s="546">
        <v>520.87199999999996</v>
      </c>
      <c r="K355" s="546">
        <v>29.040700000000001</v>
      </c>
    </row>
    <row r="356" spans="1:11">
      <c r="A356" s="544" t="s">
        <v>1670</v>
      </c>
      <c r="B356" s="542" t="s">
        <v>1671</v>
      </c>
      <c r="C356" s="546">
        <v>664586.86620000005</v>
      </c>
      <c r="D356" s="546">
        <v>45.097000000000001</v>
      </c>
      <c r="E356" s="546">
        <v>11.7157</v>
      </c>
      <c r="F356" s="546">
        <v>0</v>
      </c>
      <c r="G356" s="546">
        <v>37.976399999999998</v>
      </c>
      <c r="H356" s="546">
        <v>0</v>
      </c>
      <c r="I356" s="546">
        <v>24.873200000000001</v>
      </c>
      <c r="J356" s="546">
        <v>119.6623</v>
      </c>
      <c r="K356" s="546">
        <v>81.685900000000004</v>
      </c>
    </row>
    <row r="357" spans="1:11">
      <c r="A357" s="544" t="s">
        <v>1672</v>
      </c>
      <c r="B357" s="542" t="s">
        <v>1673</v>
      </c>
      <c r="C357" s="546">
        <v>13101.0054</v>
      </c>
      <c r="D357" s="546">
        <v>0.87339999999999995</v>
      </c>
      <c r="E357" s="546">
        <v>0.23580000000000001</v>
      </c>
      <c r="F357" s="546">
        <v>0</v>
      </c>
      <c r="G357" s="546">
        <v>0.87339999999999995</v>
      </c>
      <c r="H357" s="546">
        <v>9.9984000000000002</v>
      </c>
      <c r="I357" s="546">
        <v>0</v>
      </c>
      <c r="J357" s="546">
        <v>11.981</v>
      </c>
      <c r="K357" s="546">
        <v>1.1092</v>
      </c>
    </row>
    <row r="358" spans="1:11">
      <c r="A358" s="544" t="s">
        <v>1674</v>
      </c>
      <c r="B358" s="542" t="s">
        <v>1675</v>
      </c>
      <c r="C358" s="546">
        <v>658859.40060000005</v>
      </c>
      <c r="D358" s="546">
        <v>43.923999999999999</v>
      </c>
      <c r="E358" s="546">
        <v>11.8567</v>
      </c>
      <c r="F358" s="546">
        <v>0</v>
      </c>
      <c r="G358" s="546">
        <v>43.923999999999999</v>
      </c>
      <c r="H358" s="546">
        <v>199.86340000000001</v>
      </c>
      <c r="I358" s="546">
        <v>0</v>
      </c>
      <c r="J358" s="546">
        <v>299.56810000000002</v>
      </c>
      <c r="K358" s="546">
        <v>55.780700000000003</v>
      </c>
    </row>
    <row r="359" spans="1:11" ht="25.5">
      <c r="A359" s="544" t="s">
        <v>1676</v>
      </c>
      <c r="B359" s="542" t="s">
        <v>1677</v>
      </c>
      <c r="C359" s="546">
        <v>262097.1275</v>
      </c>
      <c r="D359" s="546">
        <v>20.9678</v>
      </c>
      <c r="E359" s="546">
        <v>4.8513999999999999</v>
      </c>
      <c r="F359" s="546">
        <v>0</v>
      </c>
      <c r="G359" s="546">
        <v>20.9678</v>
      </c>
      <c r="H359" s="546">
        <v>5.8646000000000003</v>
      </c>
      <c r="I359" s="546">
        <v>24.873200000000001</v>
      </c>
      <c r="J359" s="546">
        <v>77.524799999999999</v>
      </c>
      <c r="K359" s="546">
        <v>50.692399999999999</v>
      </c>
    </row>
    <row r="360" spans="1:11" ht="25.5">
      <c r="A360" s="544" t="s">
        <v>1678</v>
      </c>
      <c r="B360" s="542" t="s">
        <v>1679</v>
      </c>
      <c r="C360" s="546">
        <v>476097.01309999998</v>
      </c>
      <c r="D360" s="546">
        <v>33.326799999999999</v>
      </c>
      <c r="E360" s="546">
        <v>8.8125999999999998</v>
      </c>
      <c r="F360" s="546">
        <v>0</v>
      </c>
      <c r="G360" s="546">
        <v>33.326799999999999</v>
      </c>
      <c r="H360" s="546">
        <v>41.558999999999997</v>
      </c>
      <c r="I360" s="546">
        <v>32.366399999999999</v>
      </c>
      <c r="J360" s="546">
        <v>149.39160000000001</v>
      </c>
      <c r="K360" s="546">
        <v>74.505799999999994</v>
      </c>
    </row>
    <row r="361" spans="1:11" ht="25.5">
      <c r="A361" s="544" t="s">
        <v>1680</v>
      </c>
      <c r="B361" s="542" t="s">
        <v>1681</v>
      </c>
      <c r="C361" s="546">
        <v>476097.01309999998</v>
      </c>
      <c r="D361" s="546">
        <v>33.326799999999999</v>
      </c>
      <c r="E361" s="546">
        <v>8.8125999999999998</v>
      </c>
      <c r="F361" s="546">
        <v>0</v>
      </c>
      <c r="G361" s="546">
        <v>33.326799999999999</v>
      </c>
      <c r="H361" s="546">
        <v>41.558999999999997</v>
      </c>
      <c r="I361" s="546">
        <v>32.366399999999999</v>
      </c>
      <c r="J361" s="546">
        <v>149.39160000000001</v>
      </c>
      <c r="K361" s="546">
        <v>74.505799999999994</v>
      </c>
    </row>
    <row r="362" spans="1:11" ht="25.5">
      <c r="A362" s="544" t="s">
        <v>1682</v>
      </c>
      <c r="B362" s="542" t="s">
        <v>1683</v>
      </c>
      <c r="C362" s="546">
        <v>476097.01309999998</v>
      </c>
      <c r="D362" s="546">
        <v>33.326799999999999</v>
      </c>
      <c r="E362" s="546">
        <v>8.8125999999999998</v>
      </c>
      <c r="F362" s="546">
        <v>0</v>
      </c>
      <c r="G362" s="546">
        <v>33.326799999999999</v>
      </c>
      <c r="H362" s="546">
        <v>41.558999999999997</v>
      </c>
      <c r="I362" s="546">
        <v>32.366399999999999</v>
      </c>
      <c r="J362" s="546">
        <v>149.39160000000001</v>
      </c>
      <c r="K362" s="546">
        <v>74.505799999999994</v>
      </c>
    </row>
    <row r="363" spans="1:11" ht="25.5">
      <c r="A363" s="544" t="s">
        <v>1684</v>
      </c>
      <c r="B363" s="542" t="s">
        <v>1685</v>
      </c>
      <c r="C363" s="546">
        <v>476097.01309999998</v>
      </c>
      <c r="D363" s="546">
        <v>33.326799999999999</v>
      </c>
      <c r="E363" s="546">
        <v>8.8125999999999998</v>
      </c>
      <c r="F363" s="546">
        <v>0</v>
      </c>
      <c r="G363" s="546">
        <v>33.326799999999999</v>
      </c>
      <c r="H363" s="546">
        <v>41.558999999999997</v>
      </c>
      <c r="I363" s="546">
        <v>32.366399999999999</v>
      </c>
      <c r="J363" s="546">
        <v>149.39160000000001</v>
      </c>
      <c r="K363" s="546">
        <v>74.505799999999994</v>
      </c>
    </row>
    <row r="364" spans="1:11" ht="25.5">
      <c r="A364" s="544" t="s">
        <v>1686</v>
      </c>
      <c r="B364" s="542" t="s">
        <v>1687</v>
      </c>
      <c r="C364" s="546">
        <v>476097.01309999998</v>
      </c>
      <c r="D364" s="546">
        <v>33.326799999999999</v>
      </c>
      <c r="E364" s="546">
        <v>8.8125999999999998</v>
      </c>
      <c r="F364" s="546">
        <v>0</v>
      </c>
      <c r="G364" s="546">
        <v>33.326799999999999</v>
      </c>
      <c r="H364" s="546">
        <v>41.558999999999997</v>
      </c>
      <c r="I364" s="546">
        <v>32.366399999999999</v>
      </c>
      <c r="J364" s="546">
        <v>149.39160000000001</v>
      </c>
      <c r="K364" s="546">
        <v>74.505799999999994</v>
      </c>
    </row>
    <row r="365" spans="1:11">
      <c r="A365" s="544" t="s">
        <v>1688</v>
      </c>
      <c r="B365" s="542" t="s">
        <v>1689</v>
      </c>
      <c r="C365" s="546">
        <v>2088831.1576</v>
      </c>
      <c r="D365" s="546">
        <v>238.7236</v>
      </c>
      <c r="E365" s="546">
        <v>41.426000000000002</v>
      </c>
      <c r="F365" s="546">
        <v>0</v>
      </c>
      <c r="G365" s="546">
        <v>298.40449999999998</v>
      </c>
      <c r="H365" s="546">
        <v>73.802999999999997</v>
      </c>
      <c r="I365" s="546">
        <v>32.366399999999999</v>
      </c>
      <c r="J365" s="546">
        <v>684.72349999999994</v>
      </c>
      <c r="K365" s="546">
        <v>312.51600000000002</v>
      </c>
    </row>
    <row r="366" spans="1:11">
      <c r="A366" s="544" t="s">
        <v>719</v>
      </c>
      <c r="B366" s="542" t="s">
        <v>1690</v>
      </c>
      <c r="C366" s="546">
        <v>193180.55069999999</v>
      </c>
      <c r="D366" s="546">
        <v>9.6590000000000007</v>
      </c>
      <c r="E366" s="546">
        <v>3.4055</v>
      </c>
      <c r="F366" s="546">
        <v>0</v>
      </c>
      <c r="G366" s="546">
        <v>6.8993000000000002</v>
      </c>
      <c r="H366" s="546">
        <v>145.56659999999999</v>
      </c>
      <c r="I366" s="546">
        <v>0</v>
      </c>
      <c r="J366" s="546">
        <v>165.53039999999999</v>
      </c>
      <c r="K366" s="546">
        <v>13.064500000000001</v>
      </c>
    </row>
    <row r="367" spans="1:11">
      <c r="A367" s="544" t="s">
        <v>1691</v>
      </c>
      <c r="B367" s="542" t="s">
        <v>1692</v>
      </c>
      <c r="C367" s="546">
        <v>5781710.2510000002</v>
      </c>
      <c r="D367" s="546">
        <v>404.71969999999999</v>
      </c>
      <c r="E367" s="546">
        <v>107.01949999999999</v>
      </c>
      <c r="F367" s="546">
        <v>0</v>
      </c>
      <c r="G367" s="546">
        <v>520.35389999999995</v>
      </c>
      <c r="H367" s="546">
        <v>61.180999999999997</v>
      </c>
      <c r="I367" s="546">
        <v>32.366399999999999</v>
      </c>
      <c r="J367" s="546">
        <v>1125.6405</v>
      </c>
      <c r="K367" s="546">
        <v>544.10559999999998</v>
      </c>
    </row>
    <row r="368" spans="1:11">
      <c r="A368" s="544" t="s">
        <v>563</v>
      </c>
      <c r="B368" s="542" t="s">
        <v>564</v>
      </c>
      <c r="C368" s="546">
        <v>256346.4014</v>
      </c>
      <c r="D368" s="546">
        <v>12.817299999999999</v>
      </c>
      <c r="E368" s="546">
        <v>4.5190000000000001</v>
      </c>
      <c r="F368" s="546">
        <v>0</v>
      </c>
      <c r="G368" s="546">
        <v>9.1552000000000007</v>
      </c>
      <c r="H368" s="546">
        <v>282.75529999999998</v>
      </c>
      <c r="I368" s="546">
        <v>0</v>
      </c>
      <c r="J368" s="546">
        <v>309.24680000000001</v>
      </c>
      <c r="K368" s="546">
        <v>17.336300000000001</v>
      </c>
    </row>
    <row r="369" spans="1:11">
      <c r="A369" s="544" t="s">
        <v>639</v>
      </c>
      <c r="B369" s="542" t="s">
        <v>640</v>
      </c>
      <c r="C369" s="546">
        <v>122145.00139999999</v>
      </c>
      <c r="D369" s="546">
        <v>6.1073000000000004</v>
      </c>
      <c r="E369" s="546">
        <v>2.1532</v>
      </c>
      <c r="F369" s="546">
        <v>0</v>
      </c>
      <c r="G369" s="546">
        <v>4.3623000000000003</v>
      </c>
      <c r="H369" s="546">
        <v>94.251800000000003</v>
      </c>
      <c r="I369" s="546">
        <v>0</v>
      </c>
      <c r="J369" s="546">
        <v>106.8746</v>
      </c>
      <c r="K369" s="546">
        <v>8.2605000000000004</v>
      </c>
    </row>
    <row r="370" spans="1:11">
      <c r="A370" s="544" t="s">
        <v>1693</v>
      </c>
      <c r="B370" s="542" t="s">
        <v>1694</v>
      </c>
      <c r="C370" s="546">
        <v>261624.85190000001</v>
      </c>
      <c r="D370" s="546">
        <v>20.93</v>
      </c>
      <c r="E370" s="546">
        <v>4.8426999999999998</v>
      </c>
      <c r="F370" s="546">
        <v>0</v>
      </c>
      <c r="G370" s="546">
        <v>20.93</v>
      </c>
      <c r="H370" s="546">
        <v>7.3307000000000002</v>
      </c>
      <c r="I370" s="546">
        <v>24.873200000000001</v>
      </c>
      <c r="J370" s="546">
        <v>78.906599999999997</v>
      </c>
      <c r="K370" s="546">
        <v>50.645899999999997</v>
      </c>
    </row>
    <row r="371" spans="1:11">
      <c r="A371" s="544" t="s">
        <v>1695</v>
      </c>
      <c r="B371" s="542" t="s">
        <v>1696</v>
      </c>
      <c r="C371" s="546">
        <v>634611.57640000002</v>
      </c>
      <c r="D371" s="546">
        <v>50.768900000000002</v>
      </c>
      <c r="E371" s="546">
        <v>11.746700000000001</v>
      </c>
      <c r="F371" s="546">
        <v>0</v>
      </c>
      <c r="G371" s="546">
        <v>50.768900000000002</v>
      </c>
      <c r="H371" s="546">
        <v>0</v>
      </c>
      <c r="I371" s="546">
        <v>24.873200000000001</v>
      </c>
      <c r="J371" s="546">
        <v>138.15770000000001</v>
      </c>
      <c r="K371" s="546">
        <v>87.388800000000003</v>
      </c>
    </row>
    <row r="372" spans="1:11">
      <c r="A372" s="544" t="s">
        <v>1697</v>
      </c>
      <c r="B372" s="542" t="s">
        <v>1698</v>
      </c>
      <c r="C372" s="546">
        <v>57444.964</v>
      </c>
      <c r="D372" s="546">
        <v>4.5956000000000001</v>
      </c>
      <c r="E372" s="546">
        <v>1.0632999999999999</v>
      </c>
      <c r="F372" s="546">
        <v>0</v>
      </c>
      <c r="G372" s="546">
        <v>4.5956000000000001</v>
      </c>
      <c r="H372" s="546">
        <v>0</v>
      </c>
      <c r="I372" s="546">
        <v>24.873200000000001</v>
      </c>
      <c r="J372" s="546">
        <v>35.127699999999997</v>
      </c>
      <c r="K372" s="546">
        <v>30.5321</v>
      </c>
    </row>
    <row r="373" spans="1:11">
      <c r="A373" s="544" t="s">
        <v>1699</v>
      </c>
      <c r="B373" s="542" t="s">
        <v>1700</v>
      </c>
      <c r="C373" s="546">
        <v>635753.40549999999</v>
      </c>
      <c r="D373" s="546">
        <v>42.383600000000001</v>
      </c>
      <c r="E373" s="546">
        <v>11.440899999999999</v>
      </c>
      <c r="F373" s="546">
        <v>0</v>
      </c>
      <c r="G373" s="546">
        <v>42.383600000000001</v>
      </c>
      <c r="H373" s="546">
        <v>19.842500000000001</v>
      </c>
      <c r="I373" s="546">
        <v>24.873200000000001</v>
      </c>
      <c r="J373" s="546">
        <v>140.9238</v>
      </c>
      <c r="K373" s="546">
        <v>78.697699999999998</v>
      </c>
    </row>
    <row r="374" spans="1:11">
      <c r="A374" s="544" t="s">
        <v>1701</v>
      </c>
      <c r="B374" s="542" t="s">
        <v>1702</v>
      </c>
      <c r="C374" s="546">
        <v>2537554.5438999999</v>
      </c>
      <c r="D374" s="546">
        <v>126.8777</v>
      </c>
      <c r="E374" s="546">
        <v>44.733499999999999</v>
      </c>
      <c r="F374" s="546">
        <v>18.125399999999999</v>
      </c>
      <c r="G374" s="546">
        <v>163.1285</v>
      </c>
      <c r="H374" s="546">
        <v>51.259700000000002</v>
      </c>
      <c r="I374" s="546">
        <v>33.966900000000003</v>
      </c>
      <c r="J374" s="546">
        <v>438.0917</v>
      </c>
      <c r="K374" s="546">
        <v>223.70349999999999</v>
      </c>
    </row>
    <row r="375" spans="1:11">
      <c r="A375" s="544" t="s">
        <v>1703</v>
      </c>
      <c r="B375" s="542" t="s">
        <v>1704</v>
      </c>
      <c r="C375" s="546">
        <v>23742.9414</v>
      </c>
      <c r="D375" s="546">
        <v>1.8994</v>
      </c>
      <c r="E375" s="546">
        <v>0.4395</v>
      </c>
      <c r="F375" s="546">
        <v>0</v>
      </c>
      <c r="G375" s="546">
        <v>1.8994</v>
      </c>
      <c r="H375" s="546">
        <v>3.8748</v>
      </c>
      <c r="I375" s="546">
        <v>24.873200000000001</v>
      </c>
      <c r="J375" s="546">
        <v>32.9863</v>
      </c>
      <c r="K375" s="546">
        <v>27.2121</v>
      </c>
    </row>
    <row r="376" spans="1:11">
      <c r="A376" s="544" t="s">
        <v>1705</v>
      </c>
      <c r="B376" s="542" t="s">
        <v>1706</v>
      </c>
      <c r="C376" s="546">
        <v>1460.4105999999999</v>
      </c>
      <c r="D376" s="546">
        <v>0.26290000000000002</v>
      </c>
      <c r="E376" s="546">
        <v>5.4100000000000002E-2</v>
      </c>
      <c r="F376" s="546">
        <v>0</v>
      </c>
      <c r="G376" s="546">
        <v>0.14599999999999999</v>
      </c>
      <c r="H376" s="546">
        <v>0</v>
      </c>
      <c r="I376" s="546">
        <v>0</v>
      </c>
      <c r="J376" s="546">
        <v>0.46300000000000002</v>
      </c>
      <c r="K376" s="546">
        <v>0.317</v>
      </c>
    </row>
    <row r="377" spans="1:11">
      <c r="A377" s="544" t="s">
        <v>1707</v>
      </c>
      <c r="B377" s="542" t="s">
        <v>1708</v>
      </c>
      <c r="C377" s="546">
        <v>367136.53120000003</v>
      </c>
      <c r="D377" s="546">
        <v>29.370899999999999</v>
      </c>
      <c r="E377" s="546">
        <v>6.7957000000000001</v>
      </c>
      <c r="F377" s="546">
        <v>0</v>
      </c>
      <c r="G377" s="546">
        <v>29.370899999999999</v>
      </c>
      <c r="H377" s="546">
        <v>15.394500000000001</v>
      </c>
      <c r="I377" s="546">
        <v>42.799900000000001</v>
      </c>
      <c r="J377" s="546">
        <v>123.7319</v>
      </c>
      <c r="K377" s="546">
        <v>78.966499999999996</v>
      </c>
    </row>
    <row r="378" spans="1:11">
      <c r="A378" s="544" t="s">
        <v>1709</v>
      </c>
      <c r="B378" s="542" t="s">
        <v>1710</v>
      </c>
      <c r="C378" s="546">
        <v>48948.807699999998</v>
      </c>
      <c r="D378" s="546">
        <v>3.9159000000000002</v>
      </c>
      <c r="E378" s="546">
        <v>0.90600000000000003</v>
      </c>
      <c r="F378" s="546">
        <v>0</v>
      </c>
      <c r="G378" s="546">
        <v>3.4264000000000001</v>
      </c>
      <c r="H378" s="546">
        <v>0</v>
      </c>
      <c r="I378" s="546">
        <v>0</v>
      </c>
      <c r="J378" s="546">
        <v>8.2483000000000004</v>
      </c>
      <c r="K378" s="546">
        <v>4.8219000000000003</v>
      </c>
    </row>
    <row r="379" spans="1:11" ht="25.5">
      <c r="A379" s="544" t="s">
        <v>1711</v>
      </c>
      <c r="B379" s="542" t="s">
        <v>1712</v>
      </c>
      <c r="C379" s="546">
        <v>5260473.6523000002</v>
      </c>
      <c r="D379" s="546">
        <v>420.83789999999999</v>
      </c>
      <c r="E379" s="546">
        <v>97.371399999999994</v>
      </c>
      <c r="F379" s="546">
        <v>0</v>
      </c>
      <c r="G379" s="546">
        <v>420.83789999999999</v>
      </c>
      <c r="H379" s="546">
        <v>73.306899999999999</v>
      </c>
      <c r="I379" s="546">
        <v>42.799900000000001</v>
      </c>
      <c r="J379" s="546">
        <v>1055.154</v>
      </c>
      <c r="K379" s="546">
        <v>561.00919999999996</v>
      </c>
    </row>
    <row r="380" spans="1:11" ht="25.5">
      <c r="A380" s="544" t="s">
        <v>1713</v>
      </c>
      <c r="B380" s="542" t="s">
        <v>1714</v>
      </c>
      <c r="C380" s="546">
        <v>2215441.4849999999</v>
      </c>
      <c r="D380" s="546">
        <v>147.6961</v>
      </c>
      <c r="E380" s="546">
        <v>39.868699999999997</v>
      </c>
      <c r="F380" s="546">
        <v>0</v>
      </c>
      <c r="G380" s="546">
        <v>147.6961</v>
      </c>
      <c r="H380" s="546">
        <v>49.606200000000001</v>
      </c>
      <c r="I380" s="546">
        <v>32.366399999999999</v>
      </c>
      <c r="J380" s="546">
        <v>417.23349999999999</v>
      </c>
      <c r="K380" s="546">
        <v>219.93119999999999</v>
      </c>
    </row>
    <row r="381" spans="1:11">
      <c r="A381" s="544" t="s">
        <v>1715</v>
      </c>
      <c r="B381" s="542" t="s">
        <v>1716</v>
      </c>
      <c r="C381" s="546">
        <v>13580152.017899999</v>
      </c>
      <c r="D381" s="546">
        <v>905.34349999999995</v>
      </c>
      <c r="E381" s="546">
        <v>244.3862</v>
      </c>
      <c r="F381" s="546">
        <v>0</v>
      </c>
      <c r="G381" s="546">
        <v>1131.6793</v>
      </c>
      <c r="H381" s="546">
        <v>179.4091</v>
      </c>
      <c r="I381" s="546">
        <v>42.799900000000001</v>
      </c>
      <c r="J381" s="546">
        <v>2503.6179999999999</v>
      </c>
      <c r="K381" s="546">
        <v>1192.5296000000001</v>
      </c>
    </row>
    <row r="382" spans="1:11">
      <c r="A382" s="544" t="s">
        <v>1717</v>
      </c>
      <c r="B382" s="542" t="s">
        <v>1718</v>
      </c>
      <c r="C382" s="546">
        <v>2390556.9824000001</v>
      </c>
      <c r="D382" s="546">
        <v>159.37049999999999</v>
      </c>
      <c r="E382" s="546">
        <v>43.020099999999999</v>
      </c>
      <c r="F382" s="546">
        <v>0</v>
      </c>
      <c r="G382" s="546">
        <v>159.37049999999999</v>
      </c>
      <c r="H382" s="546">
        <v>101.6927</v>
      </c>
      <c r="I382" s="546">
        <v>32.366399999999999</v>
      </c>
      <c r="J382" s="546">
        <v>495.8202</v>
      </c>
      <c r="K382" s="546">
        <v>234.75700000000001</v>
      </c>
    </row>
    <row r="383" spans="1:11">
      <c r="A383" s="547" t="s">
        <v>1719</v>
      </c>
      <c r="B383" s="548" t="s">
        <v>1720</v>
      </c>
      <c r="C383" s="679"/>
      <c r="D383" s="679"/>
      <c r="E383" s="679"/>
      <c r="F383" s="679"/>
      <c r="G383" s="679"/>
      <c r="H383" s="679"/>
      <c r="I383" s="679"/>
      <c r="J383" s="540">
        <v>589.41769999999997</v>
      </c>
      <c r="K383" s="540">
        <v>122.7985</v>
      </c>
    </row>
    <row r="384" spans="1:11" ht="25.5">
      <c r="A384" s="549" t="s">
        <v>1721</v>
      </c>
      <c r="B384" s="550" t="s">
        <v>1722</v>
      </c>
      <c r="C384" s="551">
        <v>1085801.6742</v>
      </c>
      <c r="D384" s="551">
        <v>46.534399999999998</v>
      </c>
      <c r="E384" s="551">
        <v>19.141100000000002</v>
      </c>
      <c r="F384" s="551">
        <v>7.7557</v>
      </c>
      <c r="G384" s="551">
        <v>69.801500000000004</v>
      </c>
      <c r="H384" s="551">
        <v>385.38510000000002</v>
      </c>
      <c r="I384" s="551">
        <v>33.966900000000003</v>
      </c>
      <c r="J384" s="551">
        <v>562.5847</v>
      </c>
      <c r="K384" s="551">
        <v>107.3981</v>
      </c>
    </row>
    <row r="385" spans="1:11">
      <c r="A385" s="549" t="s">
        <v>1723</v>
      </c>
      <c r="B385" s="550" t="s">
        <v>1724</v>
      </c>
      <c r="C385" s="551">
        <v>285814.88</v>
      </c>
      <c r="D385" s="551">
        <v>11.432600000000001</v>
      </c>
      <c r="E385" s="551">
        <v>3.9678</v>
      </c>
      <c r="F385" s="551">
        <v>0</v>
      </c>
      <c r="G385" s="551">
        <v>11.432600000000001</v>
      </c>
      <c r="H385" s="551">
        <v>0</v>
      </c>
      <c r="I385" s="551">
        <v>0</v>
      </c>
      <c r="J385" s="551">
        <v>26.832999999999998</v>
      </c>
      <c r="K385" s="551">
        <v>15.400399999999999</v>
      </c>
    </row>
    <row r="386" spans="1:11" ht="25.5">
      <c r="A386" s="547" t="s">
        <v>1725</v>
      </c>
      <c r="B386" s="548" t="s">
        <v>1726</v>
      </c>
      <c r="C386" s="679"/>
      <c r="D386" s="679"/>
      <c r="E386" s="679"/>
      <c r="F386" s="679"/>
      <c r="G386" s="679"/>
      <c r="H386" s="679"/>
      <c r="I386" s="679"/>
      <c r="J386" s="540">
        <v>539.67079999999999</v>
      </c>
      <c r="K386" s="540">
        <v>155.23339999999999</v>
      </c>
    </row>
    <row r="387" spans="1:11" ht="25.5">
      <c r="A387" s="549" t="s">
        <v>1727</v>
      </c>
      <c r="B387" s="550" t="s">
        <v>1728</v>
      </c>
      <c r="C387" s="551">
        <v>932174.09499999997</v>
      </c>
      <c r="D387" s="551">
        <v>39.950299999999999</v>
      </c>
      <c r="E387" s="551">
        <v>16.4329</v>
      </c>
      <c r="F387" s="551">
        <v>6.6584000000000003</v>
      </c>
      <c r="G387" s="551">
        <v>59.9255</v>
      </c>
      <c r="H387" s="551">
        <v>280.88130000000001</v>
      </c>
      <c r="I387" s="551">
        <v>33.966900000000003</v>
      </c>
      <c r="J387" s="551">
        <v>437.81529999999998</v>
      </c>
      <c r="K387" s="551">
        <v>97.008499999999998</v>
      </c>
    </row>
    <row r="388" spans="1:11">
      <c r="A388" s="549" t="s">
        <v>1729</v>
      </c>
      <c r="B388" s="550" t="s">
        <v>1730</v>
      </c>
      <c r="C388" s="551">
        <v>491470</v>
      </c>
      <c r="D388" s="551">
        <v>32.764699999999998</v>
      </c>
      <c r="E388" s="551">
        <v>16.4253</v>
      </c>
      <c r="F388" s="551">
        <v>0</v>
      </c>
      <c r="G388" s="551">
        <v>36.860300000000002</v>
      </c>
      <c r="H388" s="551">
        <v>0</v>
      </c>
      <c r="I388" s="551">
        <v>0</v>
      </c>
      <c r="J388" s="551">
        <v>86.050299999999993</v>
      </c>
      <c r="K388" s="551">
        <v>49.19</v>
      </c>
    </row>
    <row r="389" spans="1:11">
      <c r="A389" s="549" t="s">
        <v>1731</v>
      </c>
      <c r="B389" s="550" t="s">
        <v>1732</v>
      </c>
      <c r="C389" s="551">
        <v>90270</v>
      </c>
      <c r="D389" s="551">
        <v>6.0179999999999998</v>
      </c>
      <c r="E389" s="551">
        <v>3.0169000000000001</v>
      </c>
      <c r="F389" s="551">
        <v>0</v>
      </c>
      <c r="G389" s="551">
        <v>6.7702999999999998</v>
      </c>
      <c r="H389" s="551">
        <v>0</v>
      </c>
      <c r="I389" s="551">
        <v>0</v>
      </c>
      <c r="J389" s="551">
        <v>15.805199999999999</v>
      </c>
      <c r="K389" s="551">
        <v>9.0349000000000004</v>
      </c>
    </row>
    <row r="390" spans="1:11">
      <c r="A390" s="547" t="s">
        <v>1733</v>
      </c>
      <c r="B390" s="548" t="s">
        <v>1734</v>
      </c>
      <c r="C390" s="679"/>
      <c r="D390" s="679"/>
      <c r="E390" s="679"/>
      <c r="F390" s="679"/>
      <c r="G390" s="679"/>
      <c r="H390" s="679"/>
      <c r="I390" s="679"/>
      <c r="J390" s="540">
        <v>395.48719999999997</v>
      </c>
      <c r="K390" s="540">
        <v>137.41630000000001</v>
      </c>
    </row>
    <row r="391" spans="1:11" ht="25.5">
      <c r="A391" s="549" t="s">
        <v>1735</v>
      </c>
      <c r="B391" s="550" t="s">
        <v>1736</v>
      </c>
      <c r="C391" s="551">
        <v>777684.40260000003</v>
      </c>
      <c r="D391" s="551">
        <v>33.329300000000003</v>
      </c>
      <c r="E391" s="551">
        <v>13.7095</v>
      </c>
      <c r="F391" s="551">
        <v>5.5548999999999999</v>
      </c>
      <c r="G391" s="551">
        <v>49.994</v>
      </c>
      <c r="H391" s="551">
        <v>162.04689999999999</v>
      </c>
      <c r="I391" s="551">
        <v>33.966900000000003</v>
      </c>
      <c r="J391" s="551">
        <v>298.60149999999999</v>
      </c>
      <c r="K391" s="551">
        <v>86.560599999999994</v>
      </c>
    </row>
    <row r="392" spans="1:11">
      <c r="A392" s="549" t="s">
        <v>1737</v>
      </c>
      <c r="B392" s="550" t="s">
        <v>1738</v>
      </c>
      <c r="C392" s="551">
        <v>542130.527</v>
      </c>
      <c r="D392" s="551">
        <v>40.915500000000002</v>
      </c>
      <c r="E392" s="551">
        <v>9.9402000000000008</v>
      </c>
      <c r="F392" s="551">
        <v>0</v>
      </c>
      <c r="G392" s="551">
        <v>46.03</v>
      </c>
      <c r="H392" s="551">
        <v>0</v>
      </c>
      <c r="I392" s="551">
        <v>0</v>
      </c>
      <c r="J392" s="551">
        <v>96.8857</v>
      </c>
      <c r="K392" s="551">
        <v>50.855699999999999</v>
      </c>
    </row>
    <row r="393" spans="1:11" ht="25.5">
      <c r="A393" s="547" t="s">
        <v>1739</v>
      </c>
      <c r="B393" s="548" t="s">
        <v>1740</v>
      </c>
      <c r="C393" s="679"/>
      <c r="D393" s="679"/>
      <c r="E393" s="679"/>
      <c r="F393" s="679"/>
      <c r="G393" s="679"/>
      <c r="H393" s="679"/>
      <c r="I393" s="679"/>
      <c r="J393" s="540">
        <v>851.46519999999998</v>
      </c>
      <c r="K393" s="540">
        <v>338.1952</v>
      </c>
    </row>
    <row r="394" spans="1:11" ht="25.5">
      <c r="A394" s="549" t="s">
        <v>1741</v>
      </c>
      <c r="B394" s="550" t="s">
        <v>1742</v>
      </c>
      <c r="C394" s="551">
        <v>741998.99289999995</v>
      </c>
      <c r="D394" s="551">
        <v>31.8</v>
      </c>
      <c r="E394" s="551">
        <v>13.080399999999999</v>
      </c>
      <c r="F394" s="551">
        <v>5.3</v>
      </c>
      <c r="G394" s="551">
        <v>47.6999</v>
      </c>
      <c r="H394" s="551">
        <v>247.1491</v>
      </c>
      <c r="I394" s="551">
        <v>33.966900000000003</v>
      </c>
      <c r="J394" s="551">
        <v>378.99630000000002</v>
      </c>
      <c r="K394" s="551">
        <v>84.147300000000001</v>
      </c>
    </row>
    <row r="395" spans="1:11" ht="25.5">
      <c r="A395" s="549" t="s">
        <v>1743</v>
      </c>
      <c r="B395" s="550" t="s">
        <v>1744</v>
      </c>
      <c r="C395" s="551">
        <v>3397659.8615000001</v>
      </c>
      <c r="D395" s="551">
        <v>194.15199999999999</v>
      </c>
      <c r="E395" s="551">
        <v>59.895899999999997</v>
      </c>
      <c r="F395" s="551">
        <v>0</v>
      </c>
      <c r="G395" s="551">
        <v>218.42099999999999</v>
      </c>
      <c r="H395" s="551">
        <v>0</v>
      </c>
      <c r="I395" s="551">
        <v>0</v>
      </c>
      <c r="J395" s="551">
        <v>472.46890000000002</v>
      </c>
      <c r="K395" s="551">
        <v>254.0479</v>
      </c>
    </row>
    <row r="396" spans="1:11" ht="25.5">
      <c r="A396" s="547" t="s">
        <v>556</v>
      </c>
      <c r="B396" s="548" t="s">
        <v>1745</v>
      </c>
      <c r="C396" s="679"/>
      <c r="D396" s="679"/>
      <c r="E396" s="679"/>
      <c r="F396" s="679"/>
      <c r="G396" s="679"/>
      <c r="H396" s="679"/>
      <c r="I396" s="679"/>
      <c r="J396" s="540">
        <v>367.5478</v>
      </c>
      <c r="K396" s="540">
        <v>106.3398</v>
      </c>
    </row>
    <row r="397" spans="1:11" ht="25.5">
      <c r="A397" s="549" t="s">
        <v>1746</v>
      </c>
      <c r="B397" s="550" t="s">
        <v>1747</v>
      </c>
      <c r="C397" s="551">
        <v>652759.76950000005</v>
      </c>
      <c r="D397" s="551">
        <v>27.9754</v>
      </c>
      <c r="E397" s="551">
        <v>11.507199999999999</v>
      </c>
      <c r="F397" s="551">
        <v>4.6626000000000003</v>
      </c>
      <c r="G397" s="551">
        <v>41.963099999999997</v>
      </c>
      <c r="H397" s="551">
        <v>196.88149999999999</v>
      </c>
      <c r="I397" s="551">
        <v>33.966900000000003</v>
      </c>
      <c r="J397" s="551">
        <v>316.95670000000001</v>
      </c>
      <c r="K397" s="551">
        <v>78.112099999999998</v>
      </c>
    </row>
    <row r="398" spans="1:11">
      <c r="A398" s="549" t="s">
        <v>1748</v>
      </c>
      <c r="B398" s="550" t="s">
        <v>1749</v>
      </c>
      <c r="C398" s="551">
        <v>39016.699999999997</v>
      </c>
      <c r="D398" s="551">
        <v>2.6907999999999999</v>
      </c>
      <c r="E398" s="551">
        <v>0.7056</v>
      </c>
      <c r="F398" s="551">
        <v>0</v>
      </c>
      <c r="G398" s="551">
        <v>2.6907999999999999</v>
      </c>
      <c r="H398" s="551">
        <v>0</v>
      </c>
      <c r="I398" s="551">
        <v>0</v>
      </c>
      <c r="J398" s="551">
        <v>6.0872000000000002</v>
      </c>
      <c r="K398" s="551">
        <v>3.3963999999999999</v>
      </c>
    </row>
    <row r="399" spans="1:11" ht="25.5">
      <c r="A399" s="549" t="s">
        <v>1750</v>
      </c>
      <c r="B399" s="550" t="s">
        <v>1751</v>
      </c>
      <c r="C399" s="551">
        <v>285253.2</v>
      </c>
      <c r="D399" s="551">
        <v>19.672599999999999</v>
      </c>
      <c r="E399" s="551">
        <v>5.1586999999999996</v>
      </c>
      <c r="F399" s="551">
        <v>0</v>
      </c>
      <c r="G399" s="551">
        <v>19.672599999999999</v>
      </c>
      <c r="H399" s="551">
        <v>0</v>
      </c>
      <c r="I399" s="551">
        <v>0</v>
      </c>
      <c r="J399" s="551">
        <v>44.503900000000002</v>
      </c>
      <c r="K399" s="551">
        <v>24.831299999999999</v>
      </c>
    </row>
    <row r="400" spans="1:11" ht="25.5">
      <c r="A400" s="547" t="s">
        <v>1752</v>
      </c>
      <c r="B400" s="548" t="s">
        <v>1753</v>
      </c>
      <c r="C400" s="679"/>
      <c r="D400" s="679"/>
      <c r="E400" s="679"/>
      <c r="F400" s="679"/>
      <c r="G400" s="679"/>
      <c r="H400" s="679"/>
      <c r="I400" s="679"/>
      <c r="J400" s="540">
        <v>357.46980000000002</v>
      </c>
      <c r="K400" s="540">
        <v>134.75</v>
      </c>
    </row>
    <row r="401" spans="1:11" ht="25.5">
      <c r="A401" s="549" t="s">
        <v>1754</v>
      </c>
      <c r="B401" s="550" t="s">
        <v>1755</v>
      </c>
      <c r="C401" s="551">
        <v>499621.3173</v>
      </c>
      <c r="D401" s="551">
        <v>21.412299999999998</v>
      </c>
      <c r="E401" s="551">
        <v>8.8076000000000008</v>
      </c>
      <c r="F401" s="551">
        <v>3.5687000000000002</v>
      </c>
      <c r="G401" s="551">
        <v>32.118499999999997</v>
      </c>
      <c r="H401" s="551">
        <v>159.1808</v>
      </c>
      <c r="I401" s="551">
        <v>33.966900000000003</v>
      </c>
      <c r="J401" s="551">
        <v>259.0548</v>
      </c>
      <c r="K401" s="551">
        <v>67.755499999999998</v>
      </c>
    </row>
    <row r="402" spans="1:11">
      <c r="A402" s="549" t="s">
        <v>1756</v>
      </c>
      <c r="B402" s="550" t="s">
        <v>1757</v>
      </c>
      <c r="C402" s="551">
        <v>29588.5</v>
      </c>
      <c r="D402" s="551">
        <v>2.0406</v>
      </c>
      <c r="E402" s="551">
        <v>0.53510000000000002</v>
      </c>
      <c r="F402" s="551">
        <v>0</v>
      </c>
      <c r="G402" s="551">
        <v>2.0406</v>
      </c>
      <c r="H402" s="551">
        <v>0</v>
      </c>
      <c r="I402" s="551">
        <v>0</v>
      </c>
      <c r="J402" s="551">
        <v>4.6162999999999998</v>
      </c>
      <c r="K402" s="551">
        <v>2.5756999999999999</v>
      </c>
    </row>
    <row r="403" spans="1:11" ht="25.5">
      <c r="A403" s="549" t="s">
        <v>1758</v>
      </c>
      <c r="B403" s="550" t="s">
        <v>1759</v>
      </c>
      <c r="C403" s="551">
        <v>267000</v>
      </c>
      <c r="D403" s="551">
        <v>18.413799999999998</v>
      </c>
      <c r="E403" s="551">
        <v>4.8285999999999998</v>
      </c>
      <c r="F403" s="551">
        <v>0</v>
      </c>
      <c r="G403" s="551">
        <v>18.413799999999998</v>
      </c>
      <c r="H403" s="551">
        <v>0</v>
      </c>
      <c r="I403" s="551">
        <v>0</v>
      </c>
      <c r="J403" s="551">
        <v>41.656199999999998</v>
      </c>
      <c r="K403" s="551">
        <v>23.2424</v>
      </c>
    </row>
    <row r="404" spans="1:11">
      <c r="A404" s="549" t="s">
        <v>1760</v>
      </c>
      <c r="B404" s="550" t="s">
        <v>1761</v>
      </c>
      <c r="C404" s="551">
        <v>205615</v>
      </c>
      <c r="D404" s="551">
        <v>11.6515</v>
      </c>
      <c r="E404" s="551">
        <v>4.6516999999999999</v>
      </c>
      <c r="F404" s="551">
        <v>0</v>
      </c>
      <c r="G404" s="551">
        <v>10.966100000000001</v>
      </c>
      <c r="H404" s="551">
        <v>0</v>
      </c>
      <c r="I404" s="551">
        <v>24.873200000000001</v>
      </c>
      <c r="J404" s="551">
        <v>52.142499999999998</v>
      </c>
      <c r="K404" s="551">
        <v>41.176400000000001</v>
      </c>
    </row>
    <row r="405" spans="1:11">
      <c r="A405" s="547" t="s">
        <v>1762</v>
      </c>
      <c r="B405" s="548" t="s">
        <v>1763</v>
      </c>
      <c r="C405" s="679"/>
      <c r="D405" s="679"/>
      <c r="E405" s="679"/>
      <c r="F405" s="679"/>
      <c r="G405" s="679"/>
      <c r="H405" s="679"/>
      <c r="I405" s="679"/>
      <c r="J405" s="540">
        <v>238.72399999999999</v>
      </c>
      <c r="K405" s="540">
        <v>69.9499</v>
      </c>
    </row>
    <row r="406" spans="1:11" ht="25.5">
      <c r="A406" s="549" t="s">
        <v>1764</v>
      </c>
      <c r="B406" s="550" t="s">
        <v>1765</v>
      </c>
      <c r="C406" s="551">
        <v>446678.53590000002</v>
      </c>
      <c r="D406" s="551">
        <v>19.1434</v>
      </c>
      <c r="E406" s="551">
        <v>7.8742999999999999</v>
      </c>
      <c r="F406" s="551">
        <v>3.1905999999999999</v>
      </c>
      <c r="G406" s="551">
        <v>28.715</v>
      </c>
      <c r="H406" s="551">
        <v>135.0942</v>
      </c>
      <c r="I406" s="551">
        <v>33.966900000000003</v>
      </c>
      <c r="J406" s="551">
        <v>227.98439999999999</v>
      </c>
      <c r="K406" s="551">
        <v>64.175200000000004</v>
      </c>
    </row>
    <row r="407" spans="1:11" ht="25.5">
      <c r="A407" s="549" t="s">
        <v>1766</v>
      </c>
      <c r="B407" s="550" t="s">
        <v>1767</v>
      </c>
      <c r="C407" s="551">
        <v>77231</v>
      </c>
      <c r="D407" s="551">
        <v>4.4131999999999998</v>
      </c>
      <c r="E407" s="551">
        <v>1.3614999999999999</v>
      </c>
      <c r="F407" s="551">
        <v>0</v>
      </c>
      <c r="G407" s="551">
        <v>4.9649000000000001</v>
      </c>
      <c r="H407" s="551">
        <v>0</v>
      </c>
      <c r="I407" s="551">
        <v>0</v>
      </c>
      <c r="J407" s="551">
        <v>10.739599999999999</v>
      </c>
      <c r="K407" s="551">
        <v>5.7747000000000002</v>
      </c>
    </row>
    <row r="408" spans="1:11" ht="25.5">
      <c r="A408" s="547" t="s">
        <v>1768</v>
      </c>
      <c r="B408" s="548" t="s">
        <v>1769</v>
      </c>
      <c r="C408" s="679"/>
      <c r="D408" s="679"/>
      <c r="E408" s="679"/>
      <c r="F408" s="679"/>
      <c r="G408" s="679"/>
      <c r="H408" s="679"/>
      <c r="I408" s="679"/>
      <c r="J408" s="540">
        <v>397.46260000000001</v>
      </c>
      <c r="K408" s="540">
        <v>94.389499999999998</v>
      </c>
    </row>
    <row r="409" spans="1:11" ht="25.5">
      <c r="A409" s="549" t="s">
        <v>1770</v>
      </c>
      <c r="B409" s="550" t="s">
        <v>1771</v>
      </c>
      <c r="C409" s="551">
        <v>647263.42130000005</v>
      </c>
      <c r="D409" s="551">
        <v>27.739899999999999</v>
      </c>
      <c r="E409" s="551">
        <v>11.410299999999999</v>
      </c>
      <c r="F409" s="551">
        <v>4.6233000000000004</v>
      </c>
      <c r="G409" s="551">
        <v>41.6098</v>
      </c>
      <c r="H409" s="551">
        <v>247.1491</v>
      </c>
      <c r="I409" s="551">
        <v>33.966900000000003</v>
      </c>
      <c r="J409" s="551">
        <v>366.49930000000001</v>
      </c>
      <c r="K409" s="551">
        <v>77.740399999999994</v>
      </c>
    </row>
    <row r="410" spans="1:11" ht="25.5">
      <c r="A410" s="549" t="s">
        <v>1772</v>
      </c>
      <c r="B410" s="550" t="s">
        <v>1773</v>
      </c>
      <c r="C410" s="551">
        <v>222666</v>
      </c>
      <c r="D410" s="551">
        <v>12.723800000000001</v>
      </c>
      <c r="E410" s="551">
        <v>3.9253</v>
      </c>
      <c r="F410" s="551">
        <v>0</v>
      </c>
      <c r="G410" s="551">
        <v>14.3142</v>
      </c>
      <c r="H410" s="551">
        <v>0</v>
      </c>
      <c r="I410" s="551">
        <v>0</v>
      </c>
      <c r="J410" s="551">
        <v>30.9633</v>
      </c>
      <c r="K410" s="551">
        <v>16.649100000000001</v>
      </c>
    </row>
    <row r="411" spans="1:11" ht="25.5">
      <c r="A411" s="547" t="s">
        <v>1774</v>
      </c>
      <c r="B411" s="548" t="s">
        <v>1775</v>
      </c>
      <c r="C411" s="679"/>
      <c r="D411" s="679"/>
      <c r="E411" s="679"/>
      <c r="F411" s="679"/>
      <c r="G411" s="679"/>
      <c r="H411" s="679"/>
      <c r="I411" s="679"/>
      <c r="J411" s="540">
        <v>497.07650000000001</v>
      </c>
      <c r="K411" s="540">
        <v>131.191</v>
      </c>
    </row>
    <row r="412" spans="1:11" ht="25.5">
      <c r="A412" s="549" t="s">
        <v>1776</v>
      </c>
      <c r="B412" s="550" t="s">
        <v>1777</v>
      </c>
      <c r="C412" s="551">
        <v>777802.02339999995</v>
      </c>
      <c r="D412" s="551">
        <v>33.334400000000002</v>
      </c>
      <c r="E412" s="551">
        <v>13.711499999999999</v>
      </c>
      <c r="F412" s="551">
        <v>5.5556999999999999</v>
      </c>
      <c r="G412" s="551">
        <v>50.001600000000003</v>
      </c>
      <c r="H412" s="551">
        <v>277.51909999999998</v>
      </c>
      <c r="I412" s="551">
        <v>33.966900000000003</v>
      </c>
      <c r="J412" s="551">
        <v>414.08920000000001</v>
      </c>
      <c r="K412" s="551">
        <v>86.5685</v>
      </c>
    </row>
    <row r="413" spans="1:11" ht="25.5">
      <c r="A413" s="549" t="s">
        <v>1778</v>
      </c>
      <c r="B413" s="550" t="s">
        <v>1779</v>
      </c>
      <c r="C413" s="551">
        <v>596785</v>
      </c>
      <c r="D413" s="551">
        <v>34.101999999999997</v>
      </c>
      <c r="E413" s="551">
        <v>10.5205</v>
      </c>
      <c r="F413" s="551">
        <v>0</v>
      </c>
      <c r="G413" s="551">
        <v>38.364800000000002</v>
      </c>
      <c r="H413" s="551">
        <v>0</v>
      </c>
      <c r="I413" s="551">
        <v>0</v>
      </c>
      <c r="J413" s="551">
        <v>82.987300000000005</v>
      </c>
      <c r="K413" s="551">
        <v>44.622500000000002</v>
      </c>
    </row>
    <row r="414" spans="1:11">
      <c r="A414" s="547" t="s">
        <v>1780</v>
      </c>
      <c r="B414" s="548" t="s">
        <v>1781</v>
      </c>
      <c r="C414" s="679"/>
      <c r="D414" s="679"/>
      <c r="E414" s="679"/>
      <c r="F414" s="679"/>
      <c r="G414" s="679"/>
      <c r="H414" s="679"/>
      <c r="I414" s="679"/>
      <c r="J414" s="540">
        <v>324.0539</v>
      </c>
      <c r="K414" s="540">
        <v>75.081900000000005</v>
      </c>
    </row>
    <row r="415" spans="1:11">
      <c r="A415" s="549" t="s">
        <v>1782</v>
      </c>
      <c r="B415" s="550" t="s">
        <v>1783</v>
      </c>
      <c r="C415" s="551">
        <v>607953.41009999998</v>
      </c>
      <c r="D415" s="551">
        <v>26.055099999999999</v>
      </c>
      <c r="E415" s="551">
        <v>10.7174</v>
      </c>
      <c r="F415" s="551">
        <v>4.3425000000000002</v>
      </c>
      <c r="G415" s="551">
        <v>39.082700000000003</v>
      </c>
      <c r="H415" s="551">
        <v>209.88929999999999</v>
      </c>
      <c r="I415" s="551">
        <v>33.966900000000003</v>
      </c>
      <c r="J415" s="551">
        <v>324.0539</v>
      </c>
      <c r="K415" s="551">
        <v>75.081900000000005</v>
      </c>
    </row>
    <row r="416" spans="1:11">
      <c r="A416" s="547" t="s">
        <v>1784</v>
      </c>
      <c r="B416" s="548" t="s">
        <v>1785</v>
      </c>
      <c r="C416" s="679"/>
      <c r="D416" s="679"/>
      <c r="E416" s="679"/>
      <c r="F416" s="679"/>
      <c r="G416" s="679"/>
      <c r="H416" s="679"/>
      <c r="I416" s="679"/>
      <c r="J416" s="540">
        <v>5.4096000000000002</v>
      </c>
      <c r="K416" s="540">
        <v>3.7031999999999998</v>
      </c>
    </row>
    <row r="417" spans="1:11">
      <c r="A417" s="549" t="s">
        <v>1786</v>
      </c>
      <c r="B417" s="550" t="s">
        <v>1787</v>
      </c>
      <c r="C417" s="551">
        <v>34128.010199999997</v>
      </c>
      <c r="D417" s="551">
        <v>3.0714999999999999</v>
      </c>
      <c r="E417" s="551">
        <v>0.63170000000000004</v>
      </c>
      <c r="F417" s="551">
        <v>0</v>
      </c>
      <c r="G417" s="551">
        <v>1.7063999999999999</v>
      </c>
      <c r="H417" s="551">
        <v>0</v>
      </c>
      <c r="I417" s="551">
        <v>0</v>
      </c>
      <c r="J417" s="551">
        <v>5.4096000000000002</v>
      </c>
      <c r="K417" s="551">
        <v>3.7031999999999998</v>
      </c>
    </row>
    <row r="418" spans="1:11">
      <c r="A418" s="547" t="s">
        <v>1788</v>
      </c>
      <c r="B418" s="548" t="s">
        <v>1789</v>
      </c>
      <c r="C418" s="679"/>
      <c r="D418" s="679"/>
      <c r="E418" s="679"/>
      <c r="F418" s="679"/>
      <c r="G418" s="679"/>
      <c r="H418" s="679"/>
      <c r="I418" s="679"/>
      <c r="J418" s="540">
        <v>87.7333</v>
      </c>
      <c r="K418" s="540">
        <v>47.957000000000001</v>
      </c>
    </row>
    <row r="419" spans="1:11">
      <c r="A419" s="549" t="s">
        <v>1790</v>
      </c>
      <c r="B419" s="550" t="s">
        <v>1791</v>
      </c>
      <c r="C419" s="551">
        <v>441958.8933</v>
      </c>
      <c r="D419" s="551">
        <v>39.776299999999999</v>
      </c>
      <c r="E419" s="551">
        <v>8.1806999999999999</v>
      </c>
      <c r="F419" s="551">
        <v>0</v>
      </c>
      <c r="G419" s="551">
        <v>39.776299999999999</v>
      </c>
      <c r="H419" s="551">
        <v>0</v>
      </c>
      <c r="I419" s="551">
        <v>0</v>
      </c>
      <c r="J419" s="551">
        <v>87.7333</v>
      </c>
      <c r="K419" s="551">
        <v>47.957000000000001</v>
      </c>
    </row>
    <row r="420" spans="1:11">
      <c r="A420" s="547" t="s">
        <v>1792</v>
      </c>
      <c r="B420" s="548" t="s">
        <v>1793</v>
      </c>
      <c r="C420" s="679"/>
      <c r="D420" s="679"/>
      <c r="E420" s="679"/>
      <c r="F420" s="679"/>
      <c r="G420" s="679"/>
      <c r="H420" s="679"/>
      <c r="I420" s="679"/>
      <c r="J420" s="540">
        <v>308.43389999999999</v>
      </c>
      <c r="K420" s="540">
        <v>89.111800000000002</v>
      </c>
    </row>
    <row r="421" spans="1:11" ht="25.5">
      <c r="A421" s="549" t="s">
        <v>1794</v>
      </c>
      <c r="B421" s="550" t="s">
        <v>1795</v>
      </c>
      <c r="C421" s="551">
        <v>777684.40260000003</v>
      </c>
      <c r="D421" s="551">
        <v>33.329300000000003</v>
      </c>
      <c r="E421" s="551">
        <v>13.7095</v>
      </c>
      <c r="F421" s="551">
        <v>5.5548999999999999</v>
      </c>
      <c r="G421" s="551">
        <v>49.994</v>
      </c>
      <c r="H421" s="551">
        <v>162.04689999999999</v>
      </c>
      <c r="I421" s="551">
        <v>28.473500000000001</v>
      </c>
      <c r="J421" s="551">
        <v>293.10809999999998</v>
      </c>
      <c r="K421" s="551">
        <v>81.0672</v>
      </c>
    </row>
    <row r="422" spans="1:11">
      <c r="A422" s="549" t="s">
        <v>1796</v>
      </c>
      <c r="B422" s="550" t="s">
        <v>1797</v>
      </c>
      <c r="C422" s="551">
        <v>85756.5</v>
      </c>
      <c r="D422" s="551">
        <v>6.4722</v>
      </c>
      <c r="E422" s="551">
        <v>1.5724</v>
      </c>
      <c r="F422" s="551">
        <v>0</v>
      </c>
      <c r="G422" s="551">
        <v>7.2812000000000001</v>
      </c>
      <c r="H422" s="551">
        <v>0</v>
      </c>
      <c r="I422" s="551">
        <v>0</v>
      </c>
      <c r="J422" s="551">
        <v>15.325799999999999</v>
      </c>
      <c r="K422" s="551">
        <v>8.0446000000000009</v>
      </c>
    </row>
    <row r="423" spans="1:11">
      <c r="A423" s="547" t="s">
        <v>1798</v>
      </c>
      <c r="B423" s="548" t="s">
        <v>1799</v>
      </c>
      <c r="C423" s="679"/>
      <c r="D423" s="679"/>
      <c r="E423" s="679"/>
      <c r="F423" s="679"/>
      <c r="G423" s="679"/>
      <c r="H423" s="679"/>
      <c r="I423" s="679"/>
      <c r="J423" s="540">
        <v>604.99170000000004</v>
      </c>
      <c r="K423" s="540">
        <v>131.05940000000001</v>
      </c>
    </row>
    <row r="424" spans="1:11" ht="25.5">
      <c r="A424" s="549" t="s">
        <v>1721</v>
      </c>
      <c r="B424" s="550" t="s">
        <v>1722</v>
      </c>
      <c r="C424" s="551">
        <v>1085801.6742</v>
      </c>
      <c r="D424" s="551">
        <v>46.534399999999998</v>
      </c>
      <c r="E424" s="551">
        <v>19.141100000000002</v>
      </c>
      <c r="F424" s="551">
        <v>7.7557</v>
      </c>
      <c r="G424" s="551">
        <v>69.801500000000004</v>
      </c>
      <c r="H424" s="551">
        <v>385.38510000000002</v>
      </c>
      <c r="I424" s="551">
        <v>33.966900000000003</v>
      </c>
      <c r="J424" s="551">
        <v>562.5847</v>
      </c>
      <c r="K424" s="551">
        <v>107.3981</v>
      </c>
    </row>
    <row r="425" spans="1:11">
      <c r="A425" s="549" t="s">
        <v>1800</v>
      </c>
      <c r="B425" s="550" t="s">
        <v>1801</v>
      </c>
      <c r="C425" s="551">
        <v>271813</v>
      </c>
      <c r="D425" s="551">
        <v>18.745699999999999</v>
      </c>
      <c r="E425" s="551">
        <v>4.9156000000000004</v>
      </c>
      <c r="F425" s="551">
        <v>0</v>
      </c>
      <c r="G425" s="551">
        <v>18.745699999999999</v>
      </c>
      <c r="H425" s="551">
        <v>0</v>
      </c>
      <c r="I425" s="551">
        <v>0</v>
      </c>
      <c r="J425" s="551">
        <v>42.406999999999996</v>
      </c>
      <c r="K425" s="551">
        <v>23.661300000000001</v>
      </c>
    </row>
    <row r="426" spans="1:11" ht="25.5">
      <c r="A426" s="547" t="s">
        <v>490</v>
      </c>
      <c r="B426" s="548" t="s">
        <v>1802</v>
      </c>
      <c r="C426" s="679"/>
      <c r="D426" s="679"/>
      <c r="E426" s="679"/>
      <c r="F426" s="679"/>
      <c r="G426" s="679"/>
      <c r="H426" s="679"/>
      <c r="I426" s="679"/>
      <c r="J426" s="540">
        <v>600.12149999999997</v>
      </c>
      <c r="K426" s="540">
        <v>189.78960000000001</v>
      </c>
    </row>
    <row r="427" spans="1:11" ht="25.5">
      <c r="A427" s="549" t="s">
        <v>1727</v>
      </c>
      <c r="B427" s="550" t="s">
        <v>1728</v>
      </c>
      <c r="C427" s="551">
        <v>932174.09499999997</v>
      </c>
      <c r="D427" s="551">
        <v>39.950299999999999</v>
      </c>
      <c r="E427" s="551">
        <v>16.4329</v>
      </c>
      <c r="F427" s="551">
        <v>6.6584000000000003</v>
      </c>
      <c r="G427" s="551">
        <v>59.9255</v>
      </c>
      <c r="H427" s="551">
        <v>280.88130000000001</v>
      </c>
      <c r="I427" s="551">
        <v>33.966900000000003</v>
      </c>
      <c r="J427" s="551">
        <v>437.81529999999998</v>
      </c>
      <c r="K427" s="551">
        <v>97.008499999999998</v>
      </c>
    </row>
    <row r="428" spans="1:11" ht="25.5">
      <c r="A428" s="549" t="s">
        <v>1803</v>
      </c>
      <c r="B428" s="550" t="s">
        <v>1804</v>
      </c>
      <c r="C428" s="551">
        <v>436268.22330000001</v>
      </c>
      <c r="D428" s="551">
        <v>29.084499999999998</v>
      </c>
      <c r="E428" s="551">
        <v>14.580399999999999</v>
      </c>
      <c r="F428" s="551">
        <v>0</v>
      </c>
      <c r="G428" s="551">
        <v>32.720100000000002</v>
      </c>
      <c r="H428" s="551">
        <v>0</v>
      </c>
      <c r="I428" s="551">
        <v>0</v>
      </c>
      <c r="J428" s="551">
        <v>76.385000000000005</v>
      </c>
      <c r="K428" s="551">
        <v>43.664900000000003</v>
      </c>
    </row>
    <row r="429" spans="1:11">
      <c r="A429" s="549" t="s">
        <v>1805</v>
      </c>
      <c r="B429" s="550" t="s">
        <v>1806</v>
      </c>
      <c r="C429" s="551">
        <v>490732.87449999998</v>
      </c>
      <c r="D429" s="551">
        <v>32.715499999999999</v>
      </c>
      <c r="E429" s="551">
        <v>16.400700000000001</v>
      </c>
      <c r="F429" s="551">
        <v>0</v>
      </c>
      <c r="G429" s="551">
        <v>36.805</v>
      </c>
      <c r="H429" s="551">
        <v>0</v>
      </c>
      <c r="I429" s="551">
        <v>0</v>
      </c>
      <c r="J429" s="551">
        <v>85.921199999999999</v>
      </c>
      <c r="K429" s="551">
        <v>49.116199999999999</v>
      </c>
    </row>
    <row r="430" spans="1:11" ht="25.5">
      <c r="A430" s="547" t="s">
        <v>1807</v>
      </c>
      <c r="B430" s="548" t="s">
        <v>1808</v>
      </c>
      <c r="C430" s="679"/>
      <c r="D430" s="679"/>
      <c r="E430" s="679"/>
      <c r="F430" s="679"/>
      <c r="G430" s="679"/>
      <c r="H430" s="679"/>
      <c r="I430" s="679"/>
      <c r="J430" s="540">
        <v>681.35289999999998</v>
      </c>
      <c r="K430" s="540">
        <v>235.32429999999999</v>
      </c>
    </row>
    <row r="431" spans="1:11" ht="25.5">
      <c r="A431" s="549" t="s">
        <v>1803</v>
      </c>
      <c r="B431" s="550" t="s">
        <v>1804</v>
      </c>
      <c r="C431" s="551">
        <v>436268.22330000001</v>
      </c>
      <c r="D431" s="551">
        <v>29.084499999999998</v>
      </c>
      <c r="E431" s="551">
        <v>14.580399999999999</v>
      </c>
      <c r="F431" s="551">
        <v>0</v>
      </c>
      <c r="G431" s="551">
        <v>32.720100000000002</v>
      </c>
      <c r="H431" s="551">
        <v>0</v>
      </c>
      <c r="I431" s="551">
        <v>0</v>
      </c>
      <c r="J431" s="551">
        <v>76.385000000000005</v>
      </c>
      <c r="K431" s="551">
        <v>43.664900000000003</v>
      </c>
    </row>
    <row r="432" spans="1:11" ht="25.5">
      <c r="A432" s="549" t="s">
        <v>1809</v>
      </c>
      <c r="B432" s="550" t="s">
        <v>1810</v>
      </c>
      <c r="C432" s="551">
        <v>1047945.0383</v>
      </c>
      <c r="D432" s="551">
        <v>44.911900000000003</v>
      </c>
      <c r="E432" s="551">
        <v>18.473800000000001</v>
      </c>
      <c r="F432" s="551">
        <v>7.4852999999999996</v>
      </c>
      <c r="G432" s="551">
        <v>67.367900000000006</v>
      </c>
      <c r="H432" s="551">
        <v>280.88130000000001</v>
      </c>
      <c r="I432" s="551">
        <v>33.966900000000003</v>
      </c>
      <c r="J432" s="551">
        <v>453.08710000000002</v>
      </c>
      <c r="K432" s="551">
        <v>104.8379</v>
      </c>
    </row>
    <row r="433" spans="1:11">
      <c r="A433" s="549" t="s">
        <v>1811</v>
      </c>
      <c r="B433" s="550" t="s">
        <v>1812</v>
      </c>
      <c r="C433" s="551">
        <v>376724.01579999999</v>
      </c>
      <c r="D433" s="551">
        <v>25.114899999999999</v>
      </c>
      <c r="E433" s="551">
        <v>12.590400000000001</v>
      </c>
      <c r="F433" s="551">
        <v>0</v>
      </c>
      <c r="G433" s="551">
        <v>28.254300000000001</v>
      </c>
      <c r="H433" s="551">
        <v>0</v>
      </c>
      <c r="I433" s="551">
        <v>0</v>
      </c>
      <c r="J433" s="551">
        <v>65.959599999999995</v>
      </c>
      <c r="K433" s="551">
        <v>37.705300000000001</v>
      </c>
    </row>
    <row r="434" spans="1:11">
      <c r="A434" s="549" t="s">
        <v>1805</v>
      </c>
      <c r="B434" s="550" t="s">
        <v>1806</v>
      </c>
      <c r="C434" s="551">
        <v>490732.87449999998</v>
      </c>
      <c r="D434" s="551">
        <v>32.715499999999999</v>
      </c>
      <c r="E434" s="551">
        <v>16.400700000000001</v>
      </c>
      <c r="F434" s="551">
        <v>0</v>
      </c>
      <c r="G434" s="551">
        <v>36.805</v>
      </c>
      <c r="H434" s="551">
        <v>0</v>
      </c>
      <c r="I434" s="551">
        <v>0</v>
      </c>
      <c r="J434" s="551">
        <v>85.921199999999999</v>
      </c>
      <c r="K434" s="551">
        <v>49.116199999999999</v>
      </c>
    </row>
    <row r="435" spans="1:11" ht="25.5">
      <c r="A435" s="547" t="s">
        <v>1813</v>
      </c>
      <c r="B435" s="548" t="s">
        <v>1814</v>
      </c>
      <c r="C435" s="679"/>
      <c r="D435" s="679"/>
      <c r="E435" s="679"/>
      <c r="F435" s="679"/>
      <c r="G435" s="679"/>
      <c r="H435" s="679"/>
      <c r="I435" s="679"/>
      <c r="J435" s="540">
        <v>1316.7366999999999</v>
      </c>
      <c r="K435" s="540">
        <v>533.35540000000003</v>
      </c>
    </row>
    <row r="436" spans="1:11">
      <c r="A436" s="549" t="s">
        <v>1815</v>
      </c>
      <c r="B436" s="550" t="s">
        <v>1816</v>
      </c>
      <c r="C436" s="551">
        <v>5117369.3646999998</v>
      </c>
      <c r="D436" s="551">
        <v>219.3158</v>
      </c>
      <c r="E436" s="551">
        <v>90.2119</v>
      </c>
      <c r="F436" s="551">
        <v>36.552599999999998</v>
      </c>
      <c r="G436" s="551">
        <v>328.97370000000001</v>
      </c>
      <c r="H436" s="551">
        <v>339.52690000000001</v>
      </c>
      <c r="I436" s="551">
        <v>33.966900000000003</v>
      </c>
      <c r="J436" s="551">
        <v>1048.5478000000001</v>
      </c>
      <c r="K436" s="551">
        <v>380.04719999999998</v>
      </c>
    </row>
    <row r="437" spans="1:11" ht="25.5">
      <c r="A437" s="549" t="s">
        <v>1803</v>
      </c>
      <c r="B437" s="550" t="s">
        <v>1804</v>
      </c>
      <c r="C437" s="551">
        <v>436268.22330000001</v>
      </c>
      <c r="D437" s="551">
        <v>29.084499999999998</v>
      </c>
      <c r="E437" s="551">
        <v>14.580399999999999</v>
      </c>
      <c r="F437" s="551">
        <v>0</v>
      </c>
      <c r="G437" s="551">
        <v>32.720100000000002</v>
      </c>
      <c r="H437" s="551">
        <v>0</v>
      </c>
      <c r="I437" s="551">
        <v>0</v>
      </c>
      <c r="J437" s="551">
        <v>76.385000000000005</v>
      </c>
      <c r="K437" s="551">
        <v>43.664900000000003</v>
      </c>
    </row>
    <row r="438" spans="1:11">
      <c r="A438" s="549" t="s">
        <v>1817</v>
      </c>
      <c r="B438" s="550" t="s">
        <v>1818</v>
      </c>
      <c r="C438" s="551">
        <v>604741.73320000002</v>
      </c>
      <c r="D438" s="551">
        <v>40.316099999999999</v>
      </c>
      <c r="E438" s="551">
        <v>20.210999999999999</v>
      </c>
      <c r="F438" s="551">
        <v>0</v>
      </c>
      <c r="G438" s="551">
        <v>45.355600000000003</v>
      </c>
      <c r="H438" s="551">
        <v>0</v>
      </c>
      <c r="I438" s="551">
        <v>0</v>
      </c>
      <c r="J438" s="551">
        <v>105.8827</v>
      </c>
      <c r="K438" s="551">
        <v>60.527099999999997</v>
      </c>
    </row>
    <row r="439" spans="1:11">
      <c r="A439" s="549" t="s">
        <v>1805</v>
      </c>
      <c r="B439" s="550" t="s">
        <v>1806</v>
      </c>
      <c r="C439" s="551">
        <v>490732.87449999998</v>
      </c>
      <c r="D439" s="551">
        <v>32.715499999999999</v>
      </c>
      <c r="E439" s="551">
        <v>16.400700000000001</v>
      </c>
      <c r="F439" s="551">
        <v>0</v>
      </c>
      <c r="G439" s="551">
        <v>36.805</v>
      </c>
      <c r="H439" s="551">
        <v>0</v>
      </c>
      <c r="I439" s="551">
        <v>0</v>
      </c>
      <c r="J439" s="551">
        <v>85.921199999999999</v>
      </c>
      <c r="K439" s="551">
        <v>49.116199999999999</v>
      </c>
    </row>
    <row r="440" spans="1:11" ht="25.5">
      <c r="A440" s="547" t="s">
        <v>1819</v>
      </c>
      <c r="B440" s="548" t="s">
        <v>1820</v>
      </c>
      <c r="C440" s="679"/>
      <c r="D440" s="679"/>
      <c r="E440" s="679"/>
      <c r="F440" s="679"/>
      <c r="G440" s="679"/>
      <c r="H440" s="679"/>
      <c r="I440" s="679"/>
      <c r="J440" s="540">
        <v>355.86009999999999</v>
      </c>
      <c r="K440" s="540">
        <v>100.9675</v>
      </c>
    </row>
    <row r="441" spans="1:11" ht="38.25">
      <c r="A441" s="549" t="s">
        <v>1821</v>
      </c>
      <c r="B441" s="550" t="s">
        <v>1822</v>
      </c>
      <c r="C441" s="551">
        <v>401200</v>
      </c>
      <c r="D441" s="551">
        <v>16.047999999999998</v>
      </c>
      <c r="E441" s="551">
        <v>6.8074000000000003</v>
      </c>
      <c r="F441" s="551">
        <v>0</v>
      </c>
      <c r="G441" s="551">
        <v>16.047999999999998</v>
      </c>
      <c r="H441" s="551">
        <v>0</v>
      </c>
      <c r="I441" s="551">
        <v>0</v>
      </c>
      <c r="J441" s="551">
        <v>38.903399999999998</v>
      </c>
      <c r="K441" s="551">
        <v>22.855399999999999</v>
      </c>
    </row>
    <row r="442" spans="1:11" ht="25.5">
      <c r="A442" s="549" t="s">
        <v>1746</v>
      </c>
      <c r="B442" s="550" t="s">
        <v>1747</v>
      </c>
      <c r="C442" s="551">
        <v>652759.76950000005</v>
      </c>
      <c r="D442" s="551">
        <v>27.9754</v>
      </c>
      <c r="E442" s="551">
        <v>11.507199999999999</v>
      </c>
      <c r="F442" s="551">
        <v>4.6626000000000003</v>
      </c>
      <c r="G442" s="551">
        <v>41.963099999999997</v>
      </c>
      <c r="H442" s="551">
        <v>196.88149999999999</v>
      </c>
      <c r="I442" s="551">
        <v>33.966900000000003</v>
      </c>
      <c r="J442" s="551">
        <v>316.95670000000001</v>
      </c>
      <c r="K442" s="551">
        <v>78.112099999999998</v>
      </c>
    </row>
    <row r="443" spans="1:11" ht="25.5">
      <c r="A443" s="547" t="s">
        <v>1823</v>
      </c>
      <c r="B443" s="548" t="s">
        <v>1824</v>
      </c>
      <c r="C443" s="679"/>
      <c r="D443" s="679"/>
      <c r="E443" s="679"/>
      <c r="F443" s="679"/>
      <c r="G443" s="679"/>
      <c r="H443" s="679"/>
      <c r="I443" s="679"/>
      <c r="J443" s="540">
        <v>336.14150000000001</v>
      </c>
      <c r="K443" s="540">
        <v>106.8301</v>
      </c>
    </row>
    <row r="444" spans="1:11" ht="25.5">
      <c r="A444" s="549" t="s">
        <v>1825</v>
      </c>
      <c r="B444" s="550" t="s">
        <v>1826</v>
      </c>
      <c r="C444" s="551">
        <v>777684.40260000003</v>
      </c>
      <c r="D444" s="551">
        <v>33.329300000000003</v>
      </c>
      <c r="E444" s="551">
        <v>13.7095</v>
      </c>
      <c r="F444" s="551">
        <v>5.5548999999999999</v>
      </c>
      <c r="G444" s="551">
        <v>49.994</v>
      </c>
      <c r="H444" s="551">
        <v>162.04689999999999</v>
      </c>
      <c r="I444" s="551">
        <v>35.155200000000001</v>
      </c>
      <c r="J444" s="551">
        <v>299.78980000000001</v>
      </c>
      <c r="K444" s="551">
        <v>87.748900000000006</v>
      </c>
    </row>
    <row r="445" spans="1:11">
      <c r="A445" s="549" t="s">
        <v>1827</v>
      </c>
      <c r="B445" s="550" t="s">
        <v>1828</v>
      </c>
      <c r="C445" s="551">
        <v>203408.4</v>
      </c>
      <c r="D445" s="551">
        <v>15.351599999999999</v>
      </c>
      <c r="E445" s="551">
        <v>3.7296</v>
      </c>
      <c r="F445" s="551">
        <v>0</v>
      </c>
      <c r="G445" s="551">
        <v>17.270499999999998</v>
      </c>
      <c r="H445" s="551">
        <v>0</v>
      </c>
      <c r="I445" s="551">
        <v>0</v>
      </c>
      <c r="J445" s="551">
        <v>36.351700000000001</v>
      </c>
      <c r="K445" s="551">
        <v>19.081199999999999</v>
      </c>
    </row>
    <row r="446" spans="1:11" ht="25.5">
      <c r="A446" s="547" t="s">
        <v>1829</v>
      </c>
      <c r="B446" s="548" t="s">
        <v>1830</v>
      </c>
      <c r="C446" s="679"/>
      <c r="D446" s="679"/>
      <c r="E446" s="679"/>
      <c r="F446" s="679"/>
      <c r="G446" s="679"/>
      <c r="H446" s="679"/>
      <c r="I446" s="679"/>
      <c r="J446" s="540">
        <v>288.32569999999998</v>
      </c>
      <c r="K446" s="540">
        <v>107.4105</v>
      </c>
    </row>
    <row r="447" spans="1:11" ht="25.5">
      <c r="A447" s="549" t="s">
        <v>1831</v>
      </c>
      <c r="B447" s="550" t="s">
        <v>1832</v>
      </c>
      <c r="C447" s="551">
        <v>360114.8651</v>
      </c>
      <c r="D447" s="551">
        <v>15.4335</v>
      </c>
      <c r="E447" s="551">
        <v>6.3483000000000001</v>
      </c>
      <c r="F447" s="551">
        <v>2.5722</v>
      </c>
      <c r="G447" s="551">
        <v>23.150200000000002</v>
      </c>
      <c r="H447" s="551">
        <v>125.669</v>
      </c>
      <c r="I447" s="551">
        <v>42.296599999999998</v>
      </c>
      <c r="J447" s="551">
        <v>215.46979999999999</v>
      </c>
      <c r="K447" s="551">
        <v>66.650599999999997</v>
      </c>
    </row>
    <row r="448" spans="1:11" ht="25.5">
      <c r="A448" s="549" t="s">
        <v>1833</v>
      </c>
      <c r="B448" s="550" t="s">
        <v>1834</v>
      </c>
      <c r="C448" s="551">
        <v>481440</v>
      </c>
      <c r="D448" s="551">
        <v>32.095999999999997</v>
      </c>
      <c r="E448" s="551">
        <v>8.6638999999999999</v>
      </c>
      <c r="F448" s="551">
        <v>0</v>
      </c>
      <c r="G448" s="551">
        <v>32.095999999999997</v>
      </c>
      <c r="H448" s="551">
        <v>0</v>
      </c>
      <c r="I448" s="551">
        <v>0</v>
      </c>
      <c r="J448" s="551">
        <v>72.855900000000005</v>
      </c>
      <c r="K448" s="551">
        <v>40.759900000000002</v>
      </c>
    </row>
    <row r="449" spans="1:11">
      <c r="A449" s="547" t="s">
        <v>1835</v>
      </c>
      <c r="B449" s="548" t="s">
        <v>1836</v>
      </c>
      <c r="C449" s="679"/>
      <c r="D449" s="679"/>
      <c r="E449" s="679"/>
      <c r="F449" s="679"/>
      <c r="G449" s="679"/>
      <c r="H449" s="679"/>
      <c r="I449" s="679"/>
      <c r="J449" s="540">
        <v>183.0264</v>
      </c>
      <c r="K449" s="540">
        <v>69.435699999999997</v>
      </c>
    </row>
    <row r="450" spans="1:11" ht="25.5">
      <c r="A450" s="549" t="s">
        <v>1837</v>
      </c>
      <c r="B450" s="550" t="s">
        <v>1838</v>
      </c>
      <c r="C450" s="551">
        <v>505774.09759999998</v>
      </c>
      <c r="D450" s="551">
        <v>21.675999999999998</v>
      </c>
      <c r="E450" s="551">
        <v>8.9161000000000001</v>
      </c>
      <c r="F450" s="551">
        <v>3.6126999999999998</v>
      </c>
      <c r="G450" s="551">
        <v>32.514000000000003</v>
      </c>
      <c r="H450" s="551">
        <v>74.960499999999996</v>
      </c>
      <c r="I450" s="551">
        <v>28.473500000000001</v>
      </c>
      <c r="J450" s="551">
        <v>170.15280000000001</v>
      </c>
      <c r="K450" s="551">
        <v>62.6783</v>
      </c>
    </row>
    <row r="451" spans="1:11">
      <c r="A451" s="549" t="s">
        <v>1839</v>
      </c>
      <c r="B451" s="550" t="s">
        <v>1840</v>
      </c>
      <c r="C451" s="551">
        <v>72035.460000000006</v>
      </c>
      <c r="D451" s="551">
        <v>5.4366000000000003</v>
      </c>
      <c r="E451" s="551">
        <v>1.3208</v>
      </c>
      <c r="F451" s="551">
        <v>0</v>
      </c>
      <c r="G451" s="551">
        <v>6.1162000000000001</v>
      </c>
      <c r="H451" s="551">
        <v>0</v>
      </c>
      <c r="I451" s="551">
        <v>0</v>
      </c>
      <c r="J451" s="551">
        <v>12.8736</v>
      </c>
      <c r="K451" s="551">
        <v>6.7573999999999996</v>
      </c>
    </row>
    <row r="452" spans="1:11">
      <c r="A452" s="547" t="s">
        <v>1841</v>
      </c>
      <c r="B452" s="548" t="s">
        <v>1842</v>
      </c>
      <c r="C452" s="679"/>
      <c r="D452" s="679"/>
      <c r="E452" s="679"/>
      <c r="F452" s="679"/>
      <c r="G452" s="679"/>
      <c r="H452" s="679"/>
      <c r="I452" s="679"/>
      <c r="J452" s="540">
        <v>180.6617</v>
      </c>
      <c r="K452" s="540">
        <v>68.3416</v>
      </c>
    </row>
    <row r="453" spans="1:11" ht="25.5">
      <c r="A453" s="549" t="s">
        <v>1843</v>
      </c>
      <c r="B453" s="550" t="s">
        <v>1844</v>
      </c>
      <c r="C453" s="551">
        <v>539293.20239999995</v>
      </c>
      <c r="D453" s="551">
        <v>23.1126</v>
      </c>
      <c r="E453" s="551">
        <v>9.5069999999999997</v>
      </c>
      <c r="F453" s="551">
        <v>3.8521000000000001</v>
      </c>
      <c r="G453" s="551">
        <v>34.668799999999997</v>
      </c>
      <c r="H453" s="551">
        <v>74.960499999999996</v>
      </c>
      <c r="I453" s="551">
        <v>28.473500000000001</v>
      </c>
      <c r="J453" s="551">
        <v>174.5745</v>
      </c>
      <c r="K453" s="551">
        <v>64.9452</v>
      </c>
    </row>
    <row r="454" spans="1:11">
      <c r="A454" s="549" t="s">
        <v>1845</v>
      </c>
      <c r="B454" s="550" t="s">
        <v>1846</v>
      </c>
      <c r="C454" s="551">
        <v>39016.699999999997</v>
      </c>
      <c r="D454" s="551">
        <v>2.6907999999999999</v>
      </c>
      <c r="E454" s="551">
        <v>0.7056</v>
      </c>
      <c r="F454" s="551">
        <v>0</v>
      </c>
      <c r="G454" s="551">
        <v>2.6907999999999999</v>
      </c>
      <c r="H454" s="551">
        <v>0</v>
      </c>
      <c r="I454" s="551">
        <v>0</v>
      </c>
      <c r="J454" s="551">
        <v>6.0872000000000002</v>
      </c>
      <c r="K454" s="551">
        <v>3.3963999999999999</v>
      </c>
    </row>
    <row r="455" spans="1:11">
      <c r="A455" s="547" t="s">
        <v>1847</v>
      </c>
      <c r="B455" s="548" t="s">
        <v>1848</v>
      </c>
      <c r="C455" s="679"/>
      <c r="D455" s="679"/>
      <c r="E455" s="679"/>
      <c r="F455" s="679"/>
      <c r="G455" s="679"/>
      <c r="H455" s="679"/>
      <c r="I455" s="679"/>
      <c r="J455" s="540">
        <v>263.12909999999999</v>
      </c>
      <c r="K455" s="540">
        <v>73.070599999999999</v>
      </c>
    </row>
    <row r="456" spans="1:11" ht="25.5">
      <c r="A456" s="549" t="s">
        <v>1849</v>
      </c>
      <c r="B456" s="550" t="s">
        <v>1850</v>
      </c>
      <c r="C456" s="551">
        <v>483632.77059999999</v>
      </c>
      <c r="D456" s="551">
        <v>20.7271</v>
      </c>
      <c r="E456" s="551">
        <v>8.5258000000000003</v>
      </c>
      <c r="F456" s="551">
        <v>3.4544999999999999</v>
      </c>
      <c r="G456" s="551">
        <v>31.090699999999998</v>
      </c>
      <c r="H456" s="551">
        <v>142.42490000000001</v>
      </c>
      <c r="I456" s="551">
        <v>28.473500000000001</v>
      </c>
      <c r="J456" s="551">
        <v>234.69649999999999</v>
      </c>
      <c r="K456" s="551">
        <v>61.180900000000001</v>
      </c>
    </row>
    <row r="457" spans="1:11">
      <c r="A457" s="549" t="s">
        <v>1851</v>
      </c>
      <c r="B457" s="550" t="s">
        <v>1852</v>
      </c>
      <c r="C457" s="551">
        <v>220660</v>
      </c>
      <c r="D457" s="551">
        <v>8.8263999999999996</v>
      </c>
      <c r="E457" s="551">
        <v>3.0632999999999999</v>
      </c>
      <c r="F457" s="551">
        <v>0</v>
      </c>
      <c r="G457" s="551">
        <v>8.8263999999999996</v>
      </c>
      <c r="H457" s="551">
        <v>7.7164999999999999</v>
      </c>
      <c r="I457" s="551">
        <v>0</v>
      </c>
      <c r="J457" s="551">
        <v>28.432600000000001</v>
      </c>
      <c r="K457" s="551">
        <v>11.889699999999999</v>
      </c>
    </row>
    <row r="458" spans="1:11">
      <c r="A458" s="547" t="s">
        <v>1853</v>
      </c>
      <c r="B458" s="548" t="s">
        <v>1854</v>
      </c>
      <c r="C458" s="679"/>
      <c r="D458" s="679"/>
      <c r="E458" s="679"/>
      <c r="F458" s="679"/>
      <c r="G458" s="679"/>
      <c r="H458" s="679"/>
      <c r="I458" s="679"/>
      <c r="J458" s="540">
        <v>180.33420000000001</v>
      </c>
      <c r="K458" s="540">
        <v>68.226299999999995</v>
      </c>
    </row>
    <row r="459" spans="1:11" ht="25.5">
      <c r="A459" s="549" t="s">
        <v>1837</v>
      </c>
      <c r="B459" s="550" t="s">
        <v>1838</v>
      </c>
      <c r="C459" s="551">
        <v>505774.09759999998</v>
      </c>
      <c r="D459" s="551">
        <v>21.675999999999998</v>
      </c>
      <c r="E459" s="551">
        <v>8.9161000000000001</v>
      </c>
      <c r="F459" s="551">
        <v>3.6126999999999998</v>
      </c>
      <c r="G459" s="551">
        <v>32.514000000000003</v>
      </c>
      <c r="H459" s="551">
        <v>74.960499999999996</v>
      </c>
      <c r="I459" s="551">
        <v>28.473500000000001</v>
      </c>
      <c r="J459" s="551">
        <v>170.15280000000001</v>
      </c>
      <c r="K459" s="551">
        <v>62.6783</v>
      </c>
    </row>
    <row r="460" spans="1:11">
      <c r="A460" s="549" t="s">
        <v>1855</v>
      </c>
      <c r="B460" s="550" t="s">
        <v>1856</v>
      </c>
      <c r="C460" s="551">
        <v>82371.805300000007</v>
      </c>
      <c r="D460" s="551">
        <v>4.1185999999999998</v>
      </c>
      <c r="E460" s="551">
        <v>1.4294</v>
      </c>
      <c r="F460" s="551">
        <v>0</v>
      </c>
      <c r="G460" s="551">
        <v>4.6334</v>
      </c>
      <c r="H460" s="551">
        <v>0</v>
      </c>
      <c r="I460" s="551">
        <v>0</v>
      </c>
      <c r="J460" s="551">
        <v>10.1814</v>
      </c>
      <c r="K460" s="551">
        <v>5.548</v>
      </c>
    </row>
    <row r="461" spans="1:11">
      <c r="A461" s="547" t="s">
        <v>892</v>
      </c>
      <c r="B461" s="548" t="s">
        <v>1857</v>
      </c>
      <c r="C461" s="679"/>
      <c r="D461" s="679"/>
      <c r="E461" s="679"/>
      <c r="F461" s="679"/>
      <c r="G461" s="679"/>
      <c r="H461" s="679"/>
      <c r="I461" s="679"/>
      <c r="J461" s="540">
        <v>328.20690000000002</v>
      </c>
      <c r="K461" s="540">
        <v>81.960899999999995</v>
      </c>
    </row>
    <row r="462" spans="1:11" ht="25.5">
      <c r="A462" s="549" t="s">
        <v>1858</v>
      </c>
      <c r="B462" s="550" t="s">
        <v>1859</v>
      </c>
      <c r="C462" s="551">
        <v>652759.76950000005</v>
      </c>
      <c r="D462" s="551">
        <v>27.9754</v>
      </c>
      <c r="E462" s="551">
        <v>11.507199999999999</v>
      </c>
      <c r="F462" s="551">
        <v>4.6626000000000003</v>
      </c>
      <c r="G462" s="551">
        <v>41.963099999999997</v>
      </c>
      <c r="H462" s="551">
        <v>196.88149999999999</v>
      </c>
      <c r="I462" s="551">
        <v>28.473500000000001</v>
      </c>
      <c r="J462" s="551">
        <v>311.4633</v>
      </c>
      <c r="K462" s="551">
        <v>72.618700000000004</v>
      </c>
    </row>
    <row r="463" spans="1:11">
      <c r="A463" s="549" t="s">
        <v>1860</v>
      </c>
      <c r="B463" s="550" t="s">
        <v>1861</v>
      </c>
      <c r="C463" s="551">
        <v>107321</v>
      </c>
      <c r="D463" s="551">
        <v>7.4013999999999998</v>
      </c>
      <c r="E463" s="551">
        <v>1.9408000000000001</v>
      </c>
      <c r="F463" s="551">
        <v>0</v>
      </c>
      <c r="G463" s="551">
        <v>7.4013999999999998</v>
      </c>
      <c r="H463" s="551">
        <v>0</v>
      </c>
      <c r="I463" s="551">
        <v>0</v>
      </c>
      <c r="J463" s="551">
        <v>16.743600000000001</v>
      </c>
      <c r="K463" s="551">
        <v>9.3422000000000001</v>
      </c>
    </row>
    <row r="464" spans="1:11">
      <c r="A464" s="547" t="s">
        <v>1862</v>
      </c>
      <c r="B464" s="548" t="s">
        <v>1863</v>
      </c>
      <c r="C464" s="679"/>
      <c r="D464" s="679"/>
      <c r="E464" s="679"/>
      <c r="F464" s="679"/>
      <c r="G464" s="679"/>
      <c r="H464" s="679"/>
      <c r="I464" s="679"/>
      <c r="J464" s="540">
        <v>309.66660000000002</v>
      </c>
      <c r="K464" s="540">
        <v>89.758799999999994</v>
      </c>
    </row>
    <row r="465" spans="1:11" ht="25.5">
      <c r="A465" s="549" t="s">
        <v>1794</v>
      </c>
      <c r="B465" s="550" t="s">
        <v>1795</v>
      </c>
      <c r="C465" s="551">
        <v>777684.40260000003</v>
      </c>
      <c r="D465" s="551">
        <v>33.329300000000003</v>
      </c>
      <c r="E465" s="551">
        <v>13.7095</v>
      </c>
      <c r="F465" s="551">
        <v>5.5548999999999999</v>
      </c>
      <c r="G465" s="551">
        <v>49.994</v>
      </c>
      <c r="H465" s="551">
        <v>162.04689999999999</v>
      </c>
      <c r="I465" s="551">
        <v>28.473500000000001</v>
      </c>
      <c r="J465" s="551">
        <v>293.10809999999998</v>
      </c>
      <c r="K465" s="551">
        <v>81.0672</v>
      </c>
    </row>
    <row r="466" spans="1:11">
      <c r="A466" s="549" t="s">
        <v>1864</v>
      </c>
      <c r="B466" s="550" t="s">
        <v>1865</v>
      </c>
      <c r="C466" s="551">
        <v>92654.122799999997</v>
      </c>
      <c r="D466" s="551">
        <v>6.9927999999999999</v>
      </c>
      <c r="E466" s="551">
        <v>1.6988000000000001</v>
      </c>
      <c r="F466" s="551">
        <v>0</v>
      </c>
      <c r="G466" s="551">
        <v>7.8669000000000002</v>
      </c>
      <c r="H466" s="551">
        <v>0</v>
      </c>
      <c r="I466" s="551">
        <v>0</v>
      </c>
      <c r="J466" s="551">
        <v>16.558499999999999</v>
      </c>
      <c r="K466" s="551">
        <v>8.6915999999999993</v>
      </c>
    </row>
    <row r="467" spans="1:11">
      <c r="A467" s="547" t="s">
        <v>845</v>
      </c>
      <c r="B467" s="548" t="s">
        <v>846</v>
      </c>
      <c r="C467" s="679"/>
      <c r="D467" s="679"/>
      <c r="E467" s="679"/>
      <c r="F467" s="679"/>
      <c r="G467" s="679"/>
      <c r="H467" s="679"/>
      <c r="I467" s="679"/>
      <c r="J467" s="540">
        <v>291.2527</v>
      </c>
      <c r="K467" s="540">
        <v>80.3035</v>
      </c>
    </row>
    <row r="468" spans="1:11" ht="25.5">
      <c r="A468" s="549" t="s">
        <v>1866</v>
      </c>
      <c r="B468" s="550" t="s">
        <v>1867</v>
      </c>
      <c r="C468" s="551">
        <v>647439.61239999998</v>
      </c>
      <c r="D468" s="551">
        <v>27.747399999999999</v>
      </c>
      <c r="E468" s="551">
        <v>11.413399999999999</v>
      </c>
      <c r="F468" s="551">
        <v>4.6246</v>
      </c>
      <c r="G468" s="551">
        <v>41.621099999999998</v>
      </c>
      <c r="H468" s="551">
        <v>162.04689999999999</v>
      </c>
      <c r="I468" s="551">
        <v>28.473500000000001</v>
      </c>
      <c r="J468" s="551">
        <v>275.92689999999999</v>
      </c>
      <c r="K468" s="551">
        <v>72.258899999999997</v>
      </c>
    </row>
    <row r="469" spans="1:11">
      <c r="A469" s="549" t="s">
        <v>1868</v>
      </c>
      <c r="B469" s="550" t="s">
        <v>1869</v>
      </c>
      <c r="C469" s="551">
        <v>85756.5</v>
      </c>
      <c r="D469" s="551">
        <v>6.4722</v>
      </c>
      <c r="E469" s="551">
        <v>1.5724</v>
      </c>
      <c r="F469" s="551">
        <v>0</v>
      </c>
      <c r="G469" s="551">
        <v>7.2812000000000001</v>
      </c>
      <c r="H469" s="551">
        <v>0</v>
      </c>
      <c r="I469" s="551">
        <v>0</v>
      </c>
      <c r="J469" s="551">
        <v>15.325799999999999</v>
      </c>
      <c r="K469" s="551">
        <v>8.0446000000000009</v>
      </c>
    </row>
    <row r="470" spans="1:11">
      <c r="A470" s="547" t="s">
        <v>847</v>
      </c>
      <c r="B470" s="548" t="s">
        <v>848</v>
      </c>
      <c r="C470" s="679"/>
      <c r="D470" s="679"/>
      <c r="E470" s="679"/>
      <c r="F470" s="679"/>
      <c r="G470" s="679"/>
      <c r="H470" s="679"/>
      <c r="I470" s="679"/>
      <c r="J470" s="540">
        <v>267.47649999999999</v>
      </c>
      <c r="K470" s="540">
        <v>76.984200000000001</v>
      </c>
    </row>
    <row r="471" spans="1:11" ht="25.5">
      <c r="A471" s="549" t="s">
        <v>1870</v>
      </c>
      <c r="B471" s="550" t="s">
        <v>1871</v>
      </c>
      <c r="C471" s="551">
        <v>652759.76950000005</v>
      </c>
      <c r="D471" s="551">
        <v>27.9754</v>
      </c>
      <c r="E471" s="551">
        <v>11.507199999999999</v>
      </c>
      <c r="F471" s="551">
        <v>4.6626000000000003</v>
      </c>
      <c r="G471" s="551">
        <v>41.963099999999997</v>
      </c>
      <c r="H471" s="551">
        <v>145.07060000000001</v>
      </c>
      <c r="I471" s="551">
        <v>28.473500000000001</v>
      </c>
      <c r="J471" s="551">
        <v>259.6524</v>
      </c>
      <c r="K471" s="551">
        <v>72.618700000000004</v>
      </c>
    </row>
    <row r="472" spans="1:11">
      <c r="A472" s="549" t="s">
        <v>1872</v>
      </c>
      <c r="B472" s="550" t="s">
        <v>1873</v>
      </c>
      <c r="C472" s="551">
        <v>50150</v>
      </c>
      <c r="D472" s="551">
        <v>3.4586000000000001</v>
      </c>
      <c r="E472" s="551">
        <v>0.90690000000000004</v>
      </c>
      <c r="F472" s="551">
        <v>0</v>
      </c>
      <c r="G472" s="551">
        <v>3.4586000000000001</v>
      </c>
      <c r="H472" s="551">
        <v>0</v>
      </c>
      <c r="I472" s="551">
        <v>0</v>
      </c>
      <c r="J472" s="551">
        <v>7.8240999999999996</v>
      </c>
      <c r="K472" s="551">
        <v>4.3654999999999999</v>
      </c>
    </row>
    <row r="473" spans="1:11">
      <c r="A473" s="547" t="s">
        <v>849</v>
      </c>
      <c r="B473" s="548" t="s">
        <v>1874</v>
      </c>
      <c r="C473" s="679"/>
      <c r="D473" s="679"/>
      <c r="E473" s="679"/>
      <c r="F473" s="679"/>
      <c r="G473" s="679"/>
      <c r="H473" s="679"/>
      <c r="I473" s="679"/>
      <c r="J473" s="540">
        <v>342.637</v>
      </c>
      <c r="K473" s="540">
        <v>99.201499999999996</v>
      </c>
    </row>
    <row r="474" spans="1:11" ht="25.5">
      <c r="A474" s="549" t="s">
        <v>1875</v>
      </c>
      <c r="B474" s="550" t="s">
        <v>1876</v>
      </c>
      <c r="C474" s="551">
        <v>741998.99289999995</v>
      </c>
      <c r="D474" s="551">
        <v>31.8</v>
      </c>
      <c r="E474" s="551">
        <v>13.080399999999999</v>
      </c>
      <c r="F474" s="551">
        <v>5.3</v>
      </c>
      <c r="G474" s="551">
        <v>47.6999</v>
      </c>
      <c r="H474" s="551">
        <v>182.10990000000001</v>
      </c>
      <c r="I474" s="551">
        <v>33.966900000000003</v>
      </c>
      <c r="J474" s="551">
        <v>313.95710000000003</v>
      </c>
      <c r="K474" s="551">
        <v>84.147300000000001</v>
      </c>
    </row>
    <row r="475" spans="1:11" ht="25.5">
      <c r="A475" s="549" t="s">
        <v>1877</v>
      </c>
      <c r="B475" s="550" t="s">
        <v>1878</v>
      </c>
      <c r="C475" s="551">
        <v>160480</v>
      </c>
      <c r="D475" s="551">
        <v>12.111700000000001</v>
      </c>
      <c r="E475" s="551">
        <v>2.9424999999999999</v>
      </c>
      <c r="F475" s="551">
        <v>0</v>
      </c>
      <c r="G475" s="551">
        <v>13.6257</v>
      </c>
      <c r="H475" s="551">
        <v>0</v>
      </c>
      <c r="I475" s="551">
        <v>0</v>
      </c>
      <c r="J475" s="551">
        <v>28.6799</v>
      </c>
      <c r="K475" s="551">
        <v>15.0542</v>
      </c>
    </row>
    <row r="476" spans="1:11">
      <c r="A476" s="547" t="s">
        <v>1879</v>
      </c>
      <c r="B476" s="548" t="s">
        <v>1880</v>
      </c>
      <c r="C476" s="679"/>
      <c r="D476" s="679"/>
      <c r="E476" s="679"/>
      <c r="F476" s="679"/>
      <c r="G476" s="679"/>
      <c r="H476" s="679"/>
      <c r="I476" s="679"/>
      <c r="J476" s="540">
        <v>296.63749999999999</v>
      </c>
      <c r="K476" s="540">
        <v>83.023099999999999</v>
      </c>
    </row>
    <row r="477" spans="1:11" ht="25.5">
      <c r="A477" s="549" t="s">
        <v>1881</v>
      </c>
      <c r="B477" s="550" t="s">
        <v>1882</v>
      </c>
      <c r="C477" s="551">
        <v>713670.62990000006</v>
      </c>
      <c r="D477" s="551">
        <v>30.585899999999999</v>
      </c>
      <c r="E477" s="551">
        <v>12.581</v>
      </c>
      <c r="F477" s="551">
        <v>5.0975999999999999</v>
      </c>
      <c r="G477" s="551">
        <v>45.878799999999998</v>
      </c>
      <c r="H477" s="551">
        <v>162.04689999999999</v>
      </c>
      <c r="I477" s="551">
        <v>28.473500000000001</v>
      </c>
      <c r="J477" s="551">
        <v>284.66370000000001</v>
      </c>
      <c r="K477" s="551">
        <v>76.738</v>
      </c>
    </row>
    <row r="478" spans="1:11">
      <c r="A478" s="549" t="s">
        <v>1883</v>
      </c>
      <c r="B478" s="550" t="s">
        <v>1884</v>
      </c>
      <c r="C478" s="551">
        <v>67000.399999999994</v>
      </c>
      <c r="D478" s="551">
        <v>5.0566000000000004</v>
      </c>
      <c r="E478" s="551">
        <v>1.2284999999999999</v>
      </c>
      <c r="F478" s="551">
        <v>0</v>
      </c>
      <c r="G478" s="551">
        <v>5.6886999999999999</v>
      </c>
      <c r="H478" s="551">
        <v>0</v>
      </c>
      <c r="I478" s="551">
        <v>0</v>
      </c>
      <c r="J478" s="551">
        <v>11.973800000000001</v>
      </c>
      <c r="K478" s="551">
        <v>6.2850999999999999</v>
      </c>
    </row>
    <row r="479" spans="1:11">
      <c r="A479" s="547" t="s">
        <v>421</v>
      </c>
      <c r="B479" s="548" t="s">
        <v>422</v>
      </c>
      <c r="C479" s="679"/>
      <c r="D479" s="679"/>
      <c r="E479" s="679"/>
      <c r="F479" s="679"/>
      <c r="G479" s="679"/>
      <c r="H479" s="679"/>
      <c r="I479" s="679"/>
      <c r="J479" s="540">
        <v>248.78</v>
      </c>
      <c r="K479" s="540">
        <v>69.038899999999998</v>
      </c>
    </row>
    <row r="480" spans="1:11" ht="25.5">
      <c r="A480" s="549" t="s">
        <v>1849</v>
      </c>
      <c r="B480" s="550" t="s">
        <v>1850</v>
      </c>
      <c r="C480" s="551">
        <v>483632.77059999999</v>
      </c>
      <c r="D480" s="551">
        <v>20.7271</v>
      </c>
      <c r="E480" s="551">
        <v>8.5258000000000003</v>
      </c>
      <c r="F480" s="551">
        <v>3.4544999999999999</v>
      </c>
      <c r="G480" s="551">
        <v>31.090699999999998</v>
      </c>
      <c r="H480" s="551">
        <v>142.42490000000001</v>
      </c>
      <c r="I480" s="551">
        <v>28.473500000000001</v>
      </c>
      <c r="J480" s="551">
        <v>234.69649999999999</v>
      </c>
      <c r="K480" s="551">
        <v>61.180900000000001</v>
      </c>
    </row>
    <row r="481" spans="1:11">
      <c r="A481" s="549" t="s">
        <v>1885</v>
      </c>
      <c r="B481" s="550" t="s">
        <v>1886</v>
      </c>
      <c r="C481" s="551">
        <v>90270</v>
      </c>
      <c r="D481" s="551">
        <v>6.2255000000000003</v>
      </c>
      <c r="E481" s="551">
        <v>1.6325000000000001</v>
      </c>
      <c r="F481" s="551">
        <v>0</v>
      </c>
      <c r="G481" s="551">
        <v>6.2255000000000003</v>
      </c>
      <c r="H481" s="551">
        <v>0</v>
      </c>
      <c r="I481" s="551">
        <v>0</v>
      </c>
      <c r="J481" s="551">
        <v>14.083500000000001</v>
      </c>
      <c r="K481" s="551">
        <v>7.8579999999999997</v>
      </c>
    </row>
    <row r="482" spans="1:11">
      <c r="A482" s="547" t="s">
        <v>819</v>
      </c>
      <c r="B482" s="548" t="s">
        <v>1887</v>
      </c>
      <c r="C482" s="679"/>
      <c r="D482" s="679"/>
      <c r="E482" s="679"/>
      <c r="F482" s="679"/>
      <c r="G482" s="679"/>
      <c r="H482" s="679"/>
      <c r="I482" s="679"/>
      <c r="J482" s="540">
        <v>398.3408</v>
      </c>
      <c r="K482" s="540">
        <v>157.55340000000001</v>
      </c>
    </row>
    <row r="483" spans="1:11" ht="25.5">
      <c r="A483" s="549" t="s">
        <v>1888</v>
      </c>
      <c r="B483" s="550" t="s">
        <v>1889</v>
      </c>
      <c r="C483" s="551">
        <v>426346.90749999997</v>
      </c>
      <c r="D483" s="551">
        <v>18.271999999999998</v>
      </c>
      <c r="E483" s="551">
        <v>7.5159000000000002</v>
      </c>
      <c r="F483" s="551">
        <v>3.0453000000000001</v>
      </c>
      <c r="G483" s="551">
        <v>27.408000000000001</v>
      </c>
      <c r="H483" s="551">
        <v>135.0942</v>
      </c>
      <c r="I483" s="551">
        <v>28.473500000000001</v>
      </c>
      <c r="J483" s="551">
        <v>219.80889999999999</v>
      </c>
      <c r="K483" s="551">
        <v>57.306699999999999</v>
      </c>
    </row>
    <row r="484" spans="1:11" ht="25.5">
      <c r="A484" s="549" t="s">
        <v>1890</v>
      </c>
      <c r="B484" s="550" t="s">
        <v>1891</v>
      </c>
      <c r="C484" s="551">
        <v>731939.25</v>
      </c>
      <c r="D484" s="551">
        <v>55.302100000000003</v>
      </c>
      <c r="E484" s="551">
        <v>20.071400000000001</v>
      </c>
      <c r="F484" s="551">
        <v>0</v>
      </c>
      <c r="G484" s="551">
        <v>52.048999999999999</v>
      </c>
      <c r="H484" s="551">
        <v>26.2362</v>
      </c>
      <c r="I484" s="551">
        <v>24.873200000000001</v>
      </c>
      <c r="J484" s="551">
        <v>178.53190000000001</v>
      </c>
      <c r="K484" s="551">
        <v>100.2467</v>
      </c>
    </row>
    <row r="485" spans="1:11" ht="25.5">
      <c r="A485" s="547" t="s">
        <v>1892</v>
      </c>
      <c r="B485" s="548" t="s">
        <v>1893</v>
      </c>
      <c r="C485" s="679"/>
      <c r="D485" s="679"/>
      <c r="E485" s="679"/>
      <c r="F485" s="679"/>
      <c r="G485" s="679"/>
      <c r="H485" s="679"/>
      <c r="I485" s="679"/>
      <c r="J485" s="540">
        <v>565.85270000000003</v>
      </c>
      <c r="K485" s="540">
        <v>246.15600000000001</v>
      </c>
    </row>
    <row r="486" spans="1:11">
      <c r="A486" s="549" t="s">
        <v>1894</v>
      </c>
      <c r="B486" s="550" t="s">
        <v>1895</v>
      </c>
      <c r="C486" s="551">
        <v>146806.02119999999</v>
      </c>
      <c r="D486" s="551">
        <v>9.7871000000000006</v>
      </c>
      <c r="E486" s="551">
        <v>2.6419000000000001</v>
      </c>
      <c r="F486" s="551">
        <v>0</v>
      </c>
      <c r="G486" s="551">
        <v>9.7871000000000006</v>
      </c>
      <c r="H486" s="551">
        <v>28.203900000000001</v>
      </c>
      <c r="I486" s="551">
        <v>0</v>
      </c>
      <c r="J486" s="551">
        <v>50.42</v>
      </c>
      <c r="K486" s="551">
        <v>12.429</v>
      </c>
    </row>
    <row r="487" spans="1:11" ht="25.5">
      <c r="A487" s="549" t="s">
        <v>1896</v>
      </c>
      <c r="B487" s="550" t="s">
        <v>1897</v>
      </c>
      <c r="C487" s="551">
        <v>539293.20239999995</v>
      </c>
      <c r="D487" s="551">
        <v>23.1126</v>
      </c>
      <c r="E487" s="551">
        <v>9.5069999999999997</v>
      </c>
      <c r="F487" s="551">
        <v>3.8521000000000001</v>
      </c>
      <c r="G487" s="551">
        <v>34.668799999999997</v>
      </c>
      <c r="H487" s="551">
        <v>142.42490000000001</v>
      </c>
      <c r="I487" s="551">
        <v>28.473500000000001</v>
      </c>
      <c r="J487" s="551">
        <v>242.03890000000001</v>
      </c>
      <c r="K487" s="551">
        <v>64.9452</v>
      </c>
    </row>
    <row r="488" spans="1:11" ht="25.5">
      <c r="A488" s="549" t="s">
        <v>1898</v>
      </c>
      <c r="B488" s="550" t="s">
        <v>1899</v>
      </c>
      <c r="C488" s="551">
        <v>1397472.4476999999</v>
      </c>
      <c r="D488" s="551">
        <v>105.5868</v>
      </c>
      <c r="E488" s="551">
        <v>38.321800000000003</v>
      </c>
      <c r="F488" s="551">
        <v>0</v>
      </c>
      <c r="G488" s="551">
        <v>99.375799999999998</v>
      </c>
      <c r="H488" s="551">
        <v>5.2362000000000002</v>
      </c>
      <c r="I488" s="551">
        <v>24.873200000000001</v>
      </c>
      <c r="J488" s="551">
        <v>273.3938</v>
      </c>
      <c r="K488" s="551">
        <v>168.7818</v>
      </c>
    </row>
    <row r="489" spans="1:11">
      <c r="A489" s="547" t="s">
        <v>1900</v>
      </c>
      <c r="B489" s="548" t="s">
        <v>1901</v>
      </c>
      <c r="C489" s="679"/>
      <c r="D489" s="679"/>
      <c r="E489" s="679"/>
      <c r="F489" s="679"/>
      <c r="G489" s="679"/>
      <c r="H489" s="679"/>
      <c r="I489" s="679"/>
      <c r="J489" s="540">
        <v>410.97649999999999</v>
      </c>
      <c r="K489" s="540">
        <v>121.68680000000001</v>
      </c>
    </row>
    <row r="490" spans="1:11">
      <c r="A490" s="549" t="s">
        <v>1902</v>
      </c>
      <c r="B490" s="550" t="s">
        <v>1903</v>
      </c>
      <c r="C490" s="551">
        <v>777543.48389999999</v>
      </c>
      <c r="D490" s="551">
        <v>33.323300000000003</v>
      </c>
      <c r="E490" s="551">
        <v>13.707000000000001</v>
      </c>
      <c r="F490" s="551">
        <v>5.5538999999999996</v>
      </c>
      <c r="G490" s="551">
        <v>49.984900000000003</v>
      </c>
      <c r="H490" s="551">
        <v>212.976</v>
      </c>
      <c r="I490" s="551">
        <v>33.966900000000003</v>
      </c>
      <c r="J490" s="551">
        <v>349.512</v>
      </c>
      <c r="K490" s="551">
        <v>86.551100000000005</v>
      </c>
    </row>
    <row r="491" spans="1:11">
      <c r="A491" s="549" t="s">
        <v>1904</v>
      </c>
      <c r="B491" s="550" t="s">
        <v>1905</v>
      </c>
      <c r="C491" s="551">
        <v>351050</v>
      </c>
      <c r="D491" s="551">
        <v>23.403300000000002</v>
      </c>
      <c r="E491" s="551">
        <v>11.7324</v>
      </c>
      <c r="F491" s="551">
        <v>0</v>
      </c>
      <c r="G491" s="551">
        <v>26.328800000000001</v>
      </c>
      <c r="H491" s="551">
        <v>0</v>
      </c>
      <c r="I491" s="551">
        <v>0</v>
      </c>
      <c r="J491" s="551">
        <v>61.464500000000001</v>
      </c>
      <c r="K491" s="551">
        <v>35.1357</v>
      </c>
    </row>
    <row r="492" spans="1:11">
      <c r="A492" s="547" t="s">
        <v>1906</v>
      </c>
      <c r="B492" s="548" t="s">
        <v>1907</v>
      </c>
      <c r="C492" s="679"/>
      <c r="D492" s="679"/>
      <c r="E492" s="679"/>
      <c r="F492" s="679"/>
      <c r="G492" s="679"/>
      <c r="H492" s="679"/>
      <c r="I492" s="679"/>
      <c r="J492" s="540">
        <v>453.22669999999999</v>
      </c>
      <c r="K492" s="540">
        <v>133.68279999999999</v>
      </c>
    </row>
    <row r="493" spans="1:11" ht="25.5">
      <c r="A493" s="549" t="s">
        <v>1908</v>
      </c>
      <c r="B493" s="550" t="s">
        <v>1909</v>
      </c>
      <c r="C493" s="551">
        <v>865863.5747</v>
      </c>
      <c r="D493" s="551">
        <v>37.108400000000003</v>
      </c>
      <c r="E493" s="551">
        <v>15.2639</v>
      </c>
      <c r="F493" s="551">
        <v>6.1847000000000003</v>
      </c>
      <c r="G493" s="551">
        <v>55.662700000000001</v>
      </c>
      <c r="H493" s="551">
        <v>233.03890000000001</v>
      </c>
      <c r="I493" s="551">
        <v>33.966900000000003</v>
      </c>
      <c r="J493" s="551">
        <v>381.22550000000001</v>
      </c>
      <c r="K493" s="551">
        <v>92.523899999999998</v>
      </c>
    </row>
    <row r="494" spans="1:11">
      <c r="A494" s="549" t="s">
        <v>1910</v>
      </c>
      <c r="B494" s="550" t="s">
        <v>1911</v>
      </c>
      <c r="C494" s="551">
        <v>411230</v>
      </c>
      <c r="D494" s="551">
        <v>27.415299999999998</v>
      </c>
      <c r="E494" s="551">
        <v>13.743600000000001</v>
      </c>
      <c r="F494" s="551">
        <v>0</v>
      </c>
      <c r="G494" s="551">
        <v>30.842300000000002</v>
      </c>
      <c r="H494" s="551">
        <v>0</v>
      </c>
      <c r="I494" s="551">
        <v>0</v>
      </c>
      <c r="J494" s="551">
        <v>72.001199999999997</v>
      </c>
      <c r="K494" s="551">
        <v>41.158900000000003</v>
      </c>
    </row>
    <row r="495" spans="1:11">
      <c r="A495" s="547" t="s">
        <v>712</v>
      </c>
      <c r="B495" s="548" t="s">
        <v>713</v>
      </c>
      <c r="C495" s="679"/>
      <c r="D495" s="679"/>
      <c r="E495" s="679"/>
      <c r="F495" s="679"/>
      <c r="G495" s="679"/>
      <c r="H495" s="679"/>
      <c r="I495" s="679"/>
      <c r="J495" s="540">
        <v>309.25119999999998</v>
      </c>
      <c r="K495" s="540">
        <v>89.540800000000004</v>
      </c>
    </row>
    <row r="496" spans="1:11" ht="25.5">
      <c r="A496" s="549" t="s">
        <v>1794</v>
      </c>
      <c r="B496" s="550" t="s">
        <v>1795</v>
      </c>
      <c r="C496" s="551">
        <v>777684.40260000003</v>
      </c>
      <c r="D496" s="551">
        <v>33.329300000000003</v>
      </c>
      <c r="E496" s="551">
        <v>13.7095</v>
      </c>
      <c r="F496" s="551">
        <v>5.5548999999999999</v>
      </c>
      <c r="G496" s="551">
        <v>49.994</v>
      </c>
      <c r="H496" s="551">
        <v>162.04689999999999</v>
      </c>
      <c r="I496" s="551">
        <v>28.473500000000001</v>
      </c>
      <c r="J496" s="551">
        <v>293.10809999999998</v>
      </c>
      <c r="K496" s="551">
        <v>81.0672</v>
      </c>
    </row>
    <row r="497" spans="1:11">
      <c r="A497" s="549" t="s">
        <v>1912</v>
      </c>
      <c r="B497" s="550" t="s">
        <v>1913</v>
      </c>
      <c r="C497" s="551">
        <v>90330.18</v>
      </c>
      <c r="D497" s="551">
        <v>6.8174000000000001</v>
      </c>
      <c r="E497" s="551">
        <v>1.6561999999999999</v>
      </c>
      <c r="F497" s="551">
        <v>0</v>
      </c>
      <c r="G497" s="551">
        <v>7.6695000000000002</v>
      </c>
      <c r="H497" s="551">
        <v>0</v>
      </c>
      <c r="I497" s="551">
        <v>0</v>
      </c>
      <c r="J497" s="551">
        <v>16.1431</v>
      </c>
      <c r="K497" s="551">
        <v>8.4735999999999994</v>
      </c>
    </row>
    <row r="498" spans="1:11">
      <c r="A498" s="547" t="s">
        <v>1914</v>
      </c>
      <c r="B498" s="548" t="s">
        <v>1915</v>
      </c>
      <c r="C498" s="679"/>
      <c r="D498" s="679"/>
      <c r="E498" s="679"/>
      <c r="F498" s="679"/>
      <c r="G498" s="679"/>
      <c r="H498" s="679"/>
      <c r="I498" s="679"/>
      <c r="J498" s="540">
        <v>256.74829999999997</v>
      </c>
      <c r="K498" s="540">
        <v>73.1524</v>
      </c>
    </row>
    <row r="499" spans="1:11" ht="25.5">
      <c r="A499" s="549" t="s">
        <v>1896</v>
      </c>
      <c r="B499" s="550" t="s">
        <v>1897</v>
      </c>
      <c r="C499" s="551">
        <v>539293.20239999995</v>
      </c>
      <c r="D499" s="551">
        <v>23.1126</v>
      </c>
      <c r="E499" s="551">
        <v>9.5069999999999997</v>
      </c>
      <c r="F499" s="551">
        <v>3.8521000000000001</v>
      </c>
      <c r="G499" s="551">
        <v>34.668799999999997</v>
      </c>
      <c r="H499" s="551">
        <v>142.42490000000001</v>
      </c>
      <c r="I499" s="551">
        <v>28.473500000000001</v>
      </c>
      <c r="J499" s="551">
        <v>242.03890000000001</v>
      </c>
      <c r="K499" s="551">
        <v>64.9452</v>
      </c>
    </row>
    <row r="500" spans="1:11">
      <c r="A500" s="549" t="s">
        <v>1916</v>
      </c>
      <c r="B500" s="550" t="s">
        <v>1917</v>
      </c>
      <c r="C500" s="551">
        <v>94282</v>
      </c>
      <c r="D500" s="551">
        <v>6.5022000000000002</v>
      </c>
      <c r="E500" s="551">
        <v>1.7050000000000001</v>
      </c>
      <c r="F500" s="551">
        <v>0</v>
      </c>
      <c r="G500" s="551">
        <v>6.5022000000000002</v>
      </c>
      <c r="H500" s="551">
        <v>0</v>
      </c>
      <c r="I500" s="551">
        <v>0</v>
      </c>
      <c r="J500" s="551">
        <v>14.7094</v>
      </c>
      <c r="K500" s="551">
        <v>8.2072000000000003</v>
      </c>
    </row>
    <row r="501" spans="1:11" ht="25.5">
      <c r="A501" s="547" t="s">
        <v>1918</v>
      </c>
      <c r="B501" s="548" t="s">
        <v>1919</v>
      </c>
      <c r="C501" s="679"/>
      <c r="D501" s="679"/>
      <c r="E501" s="679"/>
      <c r="F501" s="679"/>
      <c r="G501" s="679"/>
      <c r="H501" s="679"/>
      <c r="I501" s="679"/>
      <c r="J501" s="540">
        <v>807.62559999999996</v>
      </c>
      <c r="K501" s="540">
        <v>261.60660000000001</v>
      </c>
    </row>
    <row r="502" spans="1:11" ht="25.5">
      <c r="A502" s="549" t="s">
        <v>1920</v>
      </c>
      <c r="B502" s="550" t="s">
        <v>1921</v>
      </c>
      <c r="C502" s="551">
        <v>820028.83810000005</v>
      </c>
      <c r="D502" s="551">
        <v>35.144100000000002</v>
      </c>
      <c r="E502" s="551">
        <v>14.4559</v>
      </c>
      <c r="F502" s="551">
        <v>5.8573000000000004</v>
      </c>
      <c r="G502" s="551">
        <v>52.716099999999997</v>
      </c>
      <c r="H502" s="551">
        <v>289.03879999999998</v>
      </c>
      <c r="I502" s="551">
        <v>33.966900000000003</v>
      </c>
      <c r="J502" s="551">
        <v>431.17910000000001</v>
      </c>
      <c r="K502" s="551">
        <v>89.424199999999999</v>
      </c>
    </row>
    <row r="503" spans="1:11" ht="25.5">
      <c r="A503" s="549" t="s">
        <v>1922</v>
      </c>
      <c r="B503" s="550" t="s">
        <v>1923</v>
      </c>
      <c r="C503" s="551">
        <v>1538109.527</v>
      </c>
      <c r="D503" s="551">
        <v>98.878500000000003</v>
      </c>
      <c r="E503" s="551">
        <v>30.504000000000001</v>
      </c>
      <c r="F503" s="551">
        <v>0</v>
      </c>
      <c r="G503" s="551">
        <v>98.878500000000003</v>
      </c>
      <c r="H503" s="551">
        <v>105.3856</v>
      </c>
      <c r="I503" s="551">
        <v>42.799900000000001</v>
      </c>
      <c r="J503" s="551">
        <v>376.44650000000001</v>
      </c>
      <c r="K503" s="551">
        <v>172.1824</v>
      </c>
    </row>
    <row r="504" spans="1:11">
      <c r="A504" s="547" t="s">
        <v>854</v>
      </c>
      <c r="B504" s="548" t="s">
        <v>1924</v>
      </c>
      <c r="C504" s="679"/>
      <c r="D504" s="679"/>
      <c r="E504" s="679"/>
      <c r="F504" s="679"/>
      <c r="G504" s="679"/>
      <c r="H504" s="679"/>
      <c r="I504" s="679"/>
      <c r="J504" s="540">
        <v>329.45979999999997</v>
      </c>
      <c r="K504" s="540">
        <v>100.1484</v>
      </c>
    </row>
    <row r="505" spans="1:11" ht="25.5">
      <c r="A505" s="549" t="s">
        <v>1794</v>
      </c>
      <c r="B505" s="550" t="s">
        <v>1795</v>
      </c>
      <c r="C505" s="551">
        <v>777684.40260000003</v>
      </c>
      <c r="D505" s="551">
        <v>33.329300000000003</v>
      </c>
      <c r="E505" s="551">
        <v>13.7095</v>
      </c>
      <c r="F505" s="551">
        <v>5.5548999999999999</v>
      </c>
      <c r="G505" s="551">
        <v>49.994</v>
      </c>
      <c r="H505" s="551">
        <v>162.04689999999999</v>
      </c>
      <c r="I505" s="551">
        <v>28.473500000000001</v>
      </c>
      <c r="J505" s="551">
        <v>293.10809999999998</v>
      </c>
      <c r="K505" s="551">
        <v>81.0672</v>
      </c>
    </row>
    <row r="506" spans="1:11">
      <c r="A506" s="549" t="s">
        <v>1827</v>
      </c>
      <c r="B506" s="550" t="s">
        <v>1828</v>
      </c>
      <c r="C506" s="551">
        <v>203408.4</v>
      </c>
      <c r="D506" s="551">
        <v>15.351599999999999</v>
      </c>
      <c r="E506" s="551">
        <v>3.7296</v>
      </c>
      <c r="F506" s="551">
        <v>0</v>
      </c>
      <c r="G506" s="551">
        <v>17.270499999999998</v>
      </c>
      <c r="H506" s="551">
        <v>0</v>
      </c>
      <c r="I506" s="551">
        <v>0</v>
      </c>
      <c r="J506" s="551">
        <v>36.351700000000001</v>
      </c>
      <c r="K506" s="551">
        <v>19.081199999999999</v>
      </c>
    </row>
    <row r="507" spans="1:11" ht="25.5">
      <c r="A507" s="547" t="s">
        <v>1925</v>
      </c>
      <c r="B507" s="548" t="s">
        <v>1926</v>
      </c>
      <c r="C507" s="679"/>
      <c r="D507" s="679"/>
      <c r="E507" s="679"/>
      <c r="F507" s="679"/>
      <c r="G507" s="679"/>
      <c r="H507" s="679"/>
      <c r="I507" s="679"/>
      <c r="J507" s="540">
        <v>1607.9109000000001</v>
      </c>
      <c r="K507" s="540">
        <v>699.803</v>
      </c>
    </row>
    <row r="508" spans="1:11">
      <c r="A508" s="549" t="s">
        <v>1815</v>
      </c>
      <c r="B508" s="550" t="s">
        <v>1816</v>
      </c>
      <c r="C508" s="551">
        <v>5117369.3646999998</v>
      </c>
      <c r="D508" s="551">
        <v>219.3158</v>
      </c>
      <c r="E508" s="551">
        <v>90.2119</v>
      </c>
      <c r="F508" s="551">
        <v>36.552599999999998</v>
      </c>
      <c r="G508" s="551">
        <v>328.97370000000001</v>
      </c>
      <c r="H508" s="551">
        <v>339.52690000000001</v>
      </c>
      <c r="I508" s="551">
        <v>33.966900000000003</v>
      </c>
      <c r="J508" s="551">
        <v>1048.5478000000001</v>
      </c>
      <c r="K508" s="551">
        <v>380.04719999999998</v>
      </c>
    </row>
    <row r="509" spans="1:11">
      <c r="A509" s="549" t="s">
        <v>1927</v>
      </c>
      <c r="B509" s="550" t="s">
        <v>1928</v>
      </c>
      <c r="C509" s="551">
        <v>1337679.3524</v>
      </c>
      <c r="D509" s="551">
        <v>89.178600000000003</v>
      </c>
      <c r="E509" s="551">
        <v>44.706400000000002</v>
      </c>
      <c r="F509" s="551">
        <v>0</v>
      </c>
      <c r="G509" s="551">
        <v>100.32599999999999</v>
      </c>
      <c r="H509" s="551">
        <v>0</v>
      </c>
      <c r="I509" s="551">
        <v>0</v>
      </c>
      <c r="J509" s="551">
        <v>234.21100000000001</v>
      </c>
      <c r="K509" s="551">
        <v>133.88499999999999</v>
      </c>
    </row>
    <row r="510" spans="1:11" ht="25.5">
      <c r="A510" s="549" t="s">
        <v>1803</v>
      </c>
      <c r="B510" s="550" t="s">
        <v>1804</v>
      </c>
      <c r="C510" s="551">
        <v>436268.22330000001</v>
      </c>
      <c r="D510" s="551">
        <v>29.084499999999998</v>
      </c>
      <c r="E510" s="551">
        <v>14.580399999999999</v>
      </c>
      <c r="F510" s="551">
        <v>0</v>
      </c>
      <c r="G510" s="551">
        <v>32.720100000000002</v>
      </c>
      <c r="H510" s="551">
        <v>0</v>
      </c>
      <c r="I510" s="551">
        <v>0</v>
      </c>
      <c r="J510" s="551">
        <v>76.385000000000005</v>
      </c>
      <c r="K510" s="551">
        <v>43.664900000000003</v>
      </c>
    </row>
    <row r="511" spans="1:11">
      <c r="A511" s="549" t="s">
        <v>1929</v>
      </c>
      <c r="B511" s="550" t="s">
        <v>1930</v>
      </c>
      <c r="C511" s="551">
        <v>1420815.7692</v>
      </c>
      <c r="D511" s="551">
        <v>94.721100000000007</v>
      </c>
      <c r="E511" s="551">
        <v>47.4848</v>
      </c>
      <c r="F511" s="551">
        <v>0</v>
      </c>
      <c r="G511" s="551">
        <v>106.5612</v>
      </c>
      <c r="H511" s="551">
        <v>0</v>
      </c>
      <c r="I511" s="551">
        <v>0</v>
      </c>
      <c r="J511" s="551">
        <v>248.7671</v>
      </c>
      <c r="K511" s="551">
        <v>142.20590000000001</v>
      </c>
    </row>
    <row r="512" spans="1:11">
      <c r="A512" s="547" t="s">
        <v>1931</v>
      </c>
      <c r="B512" s="548" t="s">
        <v>1932</v>
      </c>
      <c r="C512" s="679"/>
      <c r="D512" s="679"/>
      <c r="E512" s="679"/>
      <c r="F512" s="679"/>
      <c r="G512" s="679"/>
      <c r="H512" s="679"/>
      <c r="I512" s="679"/>
      <c r="J512" s="540">
        <v>329.45890000000003</v>
      </c>
      <c r="K512" s="540">
        <v>82.659499999999994</v>
      </c>
    </row>
    <row r="513" spans="1:11" ht="25.5">
      <c r="A513" s="549" t="s">
        <v>1858</v>
      </c>
      <c r="B513" s="550" t="s">
        <v>1859</v>
      </c>
      <c r="C513" s="551">
        <v>652759.76950000005</v>
      </c>
      <c r="D513" s="551">
        <v>27.9754</v>
      </c>
      <c r="E513" s="551">
        <v>11.507199999999999</v>
      </c>
      <c r="F513" s="551">
        <v>4.6626000000000003</v>
      </c>
      <c r="G513" s="551">
        <v>41.963099999999997</v>
      </c>
      <c r="H513" s="551">
        <v>196.88149999999999</v>
      </c>
      <c r="I513" s="551">
        <v>28.473500000000001</v>
      </c>
      <c r="J513" s="551">
        <v>311.4633</v>
      </c>
      <c r="K513" s="551">
        <v>72.618700000000004</v>
      </c>
    </row>
    <row r="514" spans="1:11">
      <c r="A514" s="549" t="s">
        <v>1933</v>
      </c>
      <c r="B514" s="550" t="s">
        <v>1934</v>
      </c>
      <c r="C514" s="551">
        <v>115345</v>
      </c>
      <c r="D514" s="551">
        <v>7.9547999999999996</v>
      </c>
      <c r="E514" s="551">
        <v>2.0859999999999999</v>
      </c>
      <c r="F514" s="551">
        <v>0</v>
      </c>
      <c r="G514" s="551">
        <v>7.9547999999999996</v>
      </c>
      <c r="H514" s="551">
        <v>0</v>
      </c>
      <c r="I514" s="551">
        <v>0</v>
      </c>
      <c r="J514" s="551">
        <v>17.9956</v>
      </c>
      <c r="K514" s="551">
        <v>10.040800000000001</v>
      </c>
    </row>
    <row r="515" spans="1:11">
      <c r="A515" s="547" t="s">
        <v>495</v>
      </c>
      <c r="B515" s="548" t="s">
        <v>1935</v>
      </c>
      <c r="C515" s="679"/>
      <c r="D515" s="679"/>
      <c r="E515" s="679"/>
      <c r="F515" s="679"/>
      <c r="G515" s="679"/>
      <c r="H515" s="679"/>
      <c r="I515" s="679"/>
      <c r="J515" s="540">
        <v>293.88310000000001</v>
      </c>
      <c r="K515" s="540">
        <v>96.300399999999996</v>
      </c>
    </row>
    <row r="516" spans="1:11" ht="25.5">
      <c r="A516" s="549" t="s">
        <v>1936</v>
      </c>
      <c r="B516" s="550" t="s">
        <v>1937</v>
      </c>
      <c r="C516" s="551">
        <v>539293.20239999995</v>
      </c>
      <c r="D516" s="551">
        <v>23.1126</v>
      </c>
      <c r="E516" s="551">
        <v>9.5069999999999997</v>
      </c>
      <c r="F516" s="551">
        <v>3.8521000000000001</v>
      </c>
      <c r="G516" s="551">
        <v>34.668799999999997</v>
      </c>
      <c r="H516" s="551">
        <v>142.42490000000001</v>
      </c>
      <c r="I516" s="551">
        <v>33.966900000000003</v>
      </c>
      <c r="J516" s="551">
        <v>247.53229999999999</v>
      </c>
      <c r="K516" s="551">
        <v>70.438599999999994</v>
      </c>
    </row>
    <row r="517" spans="1:11">
      <c r="A517" s="549" t="s">
        <v>1938</v>
      </c>
      <c r="B517" s="550" t="s">
        <v>1939</v>
      </c>
      <c r="C517" s="551">
        <v>30090</v>
      </c>
      <c r="D517" s="551">
        <v>2.0752000000000002</v>
      </c>
      <c r="E517" s="551">
        <v>0.54420000000000002</v>
      </c>
      <c r="F517" s="551">
        <v>0</v>
      </c>
      <c r="G517" s="551">
        <v>2.0752000000000002</v>
      </c>
      <c r="H517" s="551">
        <v>0</v>
      </c>
      <c r="I517" s="551">
        <v>0</v>
      </c>
      <c r="J517" s="551">
        <v>4.6946000000000003</v>
      </c>
      <c r="K517" s="551">
        <v>2.6194000000000002</v>
      </c>
    </row>
    <row r="518" spans="1:11" ht="25.5">
      <c r="A518" s="549" t="s">
        <v>1758</v>
      </c>
      <c r="B518" s="550" t="s">
        <v>1759</v>
      </c>
      <c r="C518" s="551">
        <v>267000</v>
      </c>
      <c r="D518" s="551">
        <v>18.413799999999998</v>
      </c>
      <c r="E518" s="551">
        <v>4.8285999999999998</v>
      </c>
      <c r="F518" s="551">
        <v>0</v>
      </c>
      <c r="G518" s="551">
        <v>18.413799999999998</v>
      </c>
      <c r="H518" s="551">
        <v>0</v>
      </c>
      <c r="I518" s="551">
        <v>0</v>
      </c>
      <c r="J518" s="551">
        <v>41.656199999999998</v>
      </c>
      <c r="K518" s="551">
        <v>23.2424</v>
      </c>
    </row>
    <row r="519" spans="1:11">
      <c r="A519" s="547" t="s">
        <v>776</v>
      </c>
      <c r="B519" s="548" t="s">
        <v>1940</v>
      </c>
      <c r="C519" s="679"/>
      <c r="D519" s="679"/>
      <c r="E519" s="679"/>
      <c r="F519" s="679"/>
      <c r="G519" s="679"/>
      <c r="H519" s="679"/>
      <c r="I519" s="679"/>
      <c r="J519" s="540">
        <v>152.12690000000001</v>
      </c>
      <c r="K519" s="540">
        <v>58.167200000000001</v>
      </c>
    </row>
    <row r="520" spans="1:11" ht="25.5">
      <c r="A520" s="549" t="s">
        <v>1941</v>
      </c>
      <c r="B520" s="550" t="s">
        <v>1942</v>
      </c>
      <c r="C520" s="551">
        <v>400982.77620000002</v>
      </c>
      <c r="D520" s="551">
        <v>17.184999999999999</v>
      </c>
      <c r="E520" s="551">
        <v>7.0688000000000004</v>
      </c>
      <c r="F520" s="551">
        <v>2.8641999999999999</v>
      </c>
      <c r="G520" s="551">
        <v>25.7775</v>
      </c>
      <c r="H520" s="551">
        <v>66.141599999999997</v>
      </c>
      <c r="I520" s="551">
        <v>28.473500000000001</v>
      </c>
      <c r="J520" s="551">
        <v>147.51060000000001</v>
      </c>
      <c r="K520" s="551">
        <v>55.591500000000003</v>
      </c>
    </row>
    <row r="521" spans="1:11">
      <c r="A521" s="549" t="s">
        <v>1756</v>
      </c>
      <c r="B521" s="550" t="s">
        <v>1757</v>
      </c>
      <c r="C521" s="551">
        <v>29588.5</v>
      </c>
      <c r="D521" s="551">
        <v>2.0406</v>
      </c>
      <c r="E521" s="551">
        <v>0.53510000000000002</v>
      </c>
      <c r="F521" s="551">
        <v>0</v>
      </c>
      <c r="G521" s="551">
        <v>2.0406</v>
      </c>
      <c r="H521" s="551">
        <v>0</v>
      </c>
      <c r="I521" s="551">
        <v>0</v>
      </c>
      <c r="J521" s="551">
        <v>4.6162999999999998</v>
      </c>
      <c r="K521" s="551">
        <v>2.5756999999999999</v>
      </c>
    </row>
    <row r="522" spans="1:11" ht="25.5">
      <c r="A522" s="547" t="s">
        <v>1943</v>
      </c>
      <c r="B522" s="548" t="s">
        <v>1944</v>
      </c>
      <c r="C522" s="679"/>
      <c r="D522" s="679"/>
      <c r="E522" s="679"/>
      <c r="F522" s="679"/>
      <c r="G522" s="679"/>
      <c r="H522" s="679"/>
      <c r="I522" s="679"/>
      <c r="J522" s="540">
        <v>279.07</v>
      </c>
      <c r="K522" s="540">
        <v>88.035300000000007</v>
      </c>
    </row>
    <row r="523" spans="1:11">
      <c r="A523" s="549" t="s">
        <v>1945</v>
      </c>
      <c r="B523" s="550" t="s">
        <v>1946</v>
      </c>
      <c r="C523" s="551">
        <v>38900</v>
      </c>
      <c r="D523" s="551">
        <v>2.6827999999999999</v>
      </c>
      <c r="E523" s="551">
        <v>0.70350000000000001</v>
      </c>
      <c r="F523" s="551">
        <v>0</v>
      </c>
      <c r="G523" s="551">
        <v>2.6827999999999999</v>
      </c>
      <c r="H523" s="551">
        <v>0</v>
      </c>
      <c r="I523" s="551">
        <v>0</v>
      </c>
      <c r="J523" s="551">
        <v>6.0690999999999997</v>
      </c>
      <c r="K523" s="551">
        <v>3.3862999999999999</v>
      </c>
    </row>
    <row r="524" spans="1:11" ht="25.5">
      <c r="A524" s="549" t="s">
        <v>1936</v>
      </c>
      <c r="B524" s="550" t="s">
        <v>1937</v>
      </c>
      <c r="C524" s="551">
        <v>539293.20239999995</v>
      </c>
      <c r="D524" s="551">
        <v>23.1126</v>
      </c>
      <c r="E524" s="551">
        <v>9.5069999999999997</v>
      </c>
      <c r="F524" s="551">
        <v>3.8521000000000001</v>
      </c>
      <c r="G524" s="551">
        <v>34.668799999999997</v>
      </c>
      <c r="H524" s="551">
        <v>142.42490000000001</v>
      </c>
      <c r="I524" s="551">
        <v>33.966900000000003</v>
      </c>
      <c r="J524" s="551">
        <v>247.53229999999999</v>
      </c>
      <c r="K524" s="551">
        <v>70.438599999999994</v>
      </c>
    </row>
    <row r="525" spans="1:11">
      <c r="A525" s="549" t="s">
        <v>1947</v>
      </c>
      <c r="B525" s="550" t="s">
        <v>1948</v>
      </c>
      <c r="C525" s="551">
        <v>24327.764999999999</v>
      </c>
      <c r="D525" s="551">
        <v>1.6778</v>
      </c>
      <c r="E525" s="551">
        <v>0.44</v>
      </c>
      <c r="F525" s="551">
        <v>0</v>
      </c>
      <c r="G525" s="551">
        <v>1.6778</v>
      </c>
      <c r="H525" s="551">
        <v>0</v>
      </c>
      <c r="I525" s="551">
        <v>0</v>
      </c>
      <c r="J525" s="551">
        <v>3.7955999999999999</v>
      </c>
      <c r="K525" s="551">
        <v>2.1177999999999999</v>
      </c>
    </row>
    <row r="526" spans="1:11" ht="25.5">
      <c r="A526" s="549" t="s">
        <v>1949</v>
      </c>
      <c r="B526" s="550" t="s">
        <v>1950</v>
      </c>
      <c r="C526" s="551">
        <v>138915.5</v>
      </c>
      <c r="D526" s="551">
        <v>9.5803999999999991</v>
      </c>
      <c r="E526" s="551">
        <v>2.5122</v>
      </c>
      <c r="F526" s="551">
        <v>0</v>
      </c>
      <c r="G526" s="551">
        <v>9.5803999999999991</v>
      </c>
      <c r="H526" s="551">
        <v>0</v>
      </c>
      <c r="I526" s="551">
        <v>0</v>
      </c>
      <c r="J526" s="551">
        <v>21.672999999999998</v>
      </c>
      <c r="K526" s="551">
        <v>12.092599999999999</v>
      </c>
    </row>
    <row r="527" spans="1:11">
      <c r="A527" s="547" t="s">
        <v>1951</v>
      </c>
      <c r="B527" s="548" t="s">
        <v>1952</v>
      </c>
      <c r="C527" s="679"/>
      <c r="D527" s="679"/>
      <c r="E527" s="679"/>
      <c r="F527" s="679"/>
      <c r="G527" s="679"/>
      <c r="H527" s="679"/>
      <c r="I527" s="679"/>
      <c r="J527" s="540">
        <v>818.8048</v>
      </c>
      <c r="K527" s="540">
        <v>421.57589999999999</v>
      </c>
    </row>
    <row r="528" spans="1:11" ht="25.5">
      <c r="A528" s="549" t="s">
        <v>1953</v>
      </c>
      <c r="B528" s="550" t="s">
        <v>1954</v>
      </c>
      <c r="C528" s="551">
        <v>446678.53590000002</v>
      </c>
      <c r="D528" s="551">
        <v>19.1434</v>
      </c>
      <c r="E528" s="551">
        <v>7.8742999999999999</v>
      </c>
      <c r="F528" s="551">
        <v>3.1905999999999999</v>
      </c>
      <c r="G528" s="551">
        <v>28.715</v>
      </c>
      <c r="H528" s="551">
        <v>135.0942</v>
      </c>
      <c r="I528" s="551">
        <v>28.473500000000001</v>
      </c>
      <c r="J528" s="551">
        <v>222.49100000000001</v>
      </c>
      <c r="K528" s="551">
        <v>58.681800000000003</v>
      </c>
    </row>
    <row r="529" spans="1:11" ht="25.5">
      <c r="A529" s="549" t="s">
        <v>1955</v>
      </c>
      <c r="B529" s="550" t="s">
        <v>1956</v>
      </c>
      <c r="C529" s="551">
        <v>3282464.1905</v>
      </c>
      <c r="D529" s="551">
        <v>248.00839999999999</v>
      </c>
      <c r="E529" s="551">
        <v>90.012500000000003</v>
      </c>
      <c r="F529" s="551">
        <v>0</v>
      </c>
      <c r="G529" s="551">
        <v>233.41970000000001</v>
      </c>
      <c r="H529" s="551">
        <v>0</v>
      </c>
      <c r="I529" s="551">
        <v>24.873200000000001</v>
      </c>
      <c r="J529" s="551">
        <v>596.31380000000001</v>
      </c>
      <c r="K529" s="551">
        <v>362.89409999999998</v>
      </c>
    </row>
    <row r="530" spans="1:11" ht="25.5">
      <c r="A530" s="547" t="s">
        <v>1957</v>
      </c>
      <c r="B530" s="548" t="s">
        <v>1958</v>
      </c>
      <c r="C530" s="679"/>
      <c r="D530" s="679"/>
      <c r="E530" s="679"/>
      <c r="F530" s="679"/>
      <c r="G530" s="679"/>
      <c r="H530" s="679"/>
      <c r="I530" s="679"/>
      <c r="J530" s="540">
        <v>279.99599999999998</v>
      </c>
      <c r="K530" s="540">
        <v>99.080799999999996</v>
      </c>
    </row>
    <row r="531" spans="1:11" ht="25.5">
      <c r="A531" s="549" t="s">
        <v>1959</v>
      </c>
      <c r="B531" s="550" t="s">
        <v>1960</v>
      </c>
      <c r="C531" s="551">
        <v>360114.8651</v>
      </c>
      <c r="D531" s="551">
        <v>15.4335</v>
      </c>
      <c r="E531" s="551">
        <v>6.3483000000000001</v>
      </c>
      <c r="F531" s="551">
        <v>2.5722</v>
      </c>
      <c r="G531" s="551">
        <v>23.150200000000002</v>
      </c>
      <c r="H531" s="551">
        <v>125.669</v>
      </c>
      <c r="I531" s="551">
        <v>33.966900000000003</v>
      </c>
      <c r="J531" s="551">
        <v>207.14009999999999</v>
      </c>
      <c r="K531" s="551">
        <v>58.320900000000002</v>
      </c>
    </row>
    <row r="532" spans="1:11">
      <c r="A532" s="549" t="s">
        <v>1961</v>
      </c>
      <c r="B532" s="550" t="s">
        <v>1962</v>
      </c>
      <c r="C532" s="551">
        <v>481440</v>
      </c>
      <c r="D532" s="551">
        <v>32.095999999999997</v>
      </c>
      <c r="E532" s="551">
        <v>8.6638999999999999</v>
      </c>
      <c r="F532" s="551">
        <v>0</v>
      </c>
      <c r="G532" s="551">
        <v>32.095999999999997</v>
      </c>
      <c r="H532" s="551">
        <v>0</v>
      </c>
      <c r="I532" s="551">
        <v>0</v>
      </c>
      <c r="J532" s="551">
        <v>72.855900000000005</v>
      </c>
      <c r="K532" s="551">
        <v>40.759900000000002</v>
      </c>
    </row>
    <row r="533" spans="1:11" ht="25.5">
      <c r="A533" s="547" t="s">
        <v>1963</v>
      </c>
      <c r="B533" s="548" t="s">
        <v>1964</v>
      </c>
      <c r="C533" s="679"/>
      <c r="D533" s="679"/>
      <c r="E533" s="679"/>
      <c r="F533" s="679"/>
      <c r="G533" s="679"/>
      <c r="H533" s="679"/>
      <c r="I533" s="679"/>
      <c r="J533" s="540">
        <v>519.21</v>
      </c>
      <c r="K533" s="540">
        <v>220.36279999999999</v>
      </c>
    </row>
    <row r="534" spans="1:11" ht="25.5">
      <c r="A534" s="549" t="s">
        <v>1936</v>
      </c>
      <c r="B534" s="550" t="s">
        <v>1937</v>
      </c>
      <c r="C534" s="551">
        <v>539293.20239999995</v>
      </c>
      <c r="D534" s="551">
        <v>23.1126</v>
      </c>
      <c r="E534" s="551">
        <v>9.5069999999999997</v>
      </c>
      <c r="F534" s="551">
        <v>3.8521000000000001</v>
      </c>
      <c r="G534" s="551">
        <v>34.668799999999997</v>
      </c>
      <c r="H534" s="551">
        <v>142.42490000000001</v>
      </c>
      <c r="I534" s="551">
        <v>33.966900000000003</v>
      </c>
      <c r="J534" s="551">
        <v>247.53229999999999</v>
      </c>
      <c r="K534" s="551">
        <v>70.438599999999994</v>
      </c>
    </row>
    <row r="535" spans="1:11">
      <c r="A535" s="549" t="s">
        <v>1965</v>
      </c>
      <c r="B535" s="550" t="s">
        <v>1966</v>
      </c>
      <c r="C535" s="551">
        <v>1521918.1381000001</v>
      </c>
      <c r="D535" s="551">
        <v>121.7535</v>
      </c>
      <c r="E535" s="551">
        <v>28.1707</v>
      </c>
      <c r="F535" s="551">
        <v>0</v>
      </c>
      <c r="G535" s="551">
        <v>121.7535</v>
      </c>
      <c r="H535" s="551">
        <v>0</v>
      </c>
      <c r="I535" s="551">
        <v>0</v>
      </c>
      <c r="J535" s="551">
        <v>271.67770000000002</v>
      </c>
      <c r="K535" s="551">
        <v>149.92420000000001</v>
      </c>
    </row>
    <row r="536" spans="1:11">
      <c r="A536" s="547" t="s">
        <v>1967</v>
      </c>
      <c r="B536" s="548" t="s">
        <v>1968</v>
      </c>
      <c r="C536" s="679"/>
      <c r="D536" s="679"/>
      <c r="E536" s="679"/>
      <c r="F536" s="679"/>
      <c r="G536" s="679"/>
      <c r="H536" s="679"/>
      <c r="I536" s="679"/>
      <c r="J536" s="540">
        <v>548.77840000000003</v>
      </c>
      <c r="K536" s="540">
        <v>134.22</v>
      </c>
    </row>
    <row r="537" spans="1:11" ht="25.5">
      <c r="A537" s="549" t="s">
        <v>1969</v>
      </c>
      <c r="B537" s="550" t="s">
        <v>1970</v>
      </c>
      <c r="C537" s="551">
        <v>535000</v>
      </c>
      <c r="D537" s="551">
        <v>22.928599999999999</v>
      </c>
      <c r="E537" s="551">
        <v>9.4313000000000002</v>
      </c>
      <c r="F537" s="551">
        <v>3.8214000000000001</v>
      </c>
      <c r="G537" s="551">
        <v>34.392899999999997</v>
      </c>
      <c r="H537" s="551">
        <v>246.1019</v>
      </c>
      <c r="I537" s="551">
        <v>28.473500000000001</v>
      </c>
      <c r="J537" s="551">
        <v>345.14960000000002</v>
      </c>
      <c r="K537" s="551">
        <v>64.654799999999994</v>
      </c>
    </row>
    <row r="538" spans="1:11">
      <c r="A538" s="552" t="s">
        <v>1971</v>
      </c>
      <c r="B538" s="553" t="s">
        <v>1972</v>
      </c>
      <c r="C538" s="554">
        <v>476425</v>
      </c>
      <c r="D538" s="554">
        <v>35.956600000000002</v>
      </c>
      <c r="E538" s="554">
        <v>8.7354000000000003</v>
      </c>
      <c r="F538" s="554">
        <v>0</v>
      </c>
      <c r="G538" s="554">
        <v>40.4512</v>
      </c>
      <c r="H538" s="554">
        <v>93.612399999999994</v>
      </c>
      <c r="I538" s="554">
        <v>24.873200000000001</v>
      </c>
      <c r="J538" s="554">
        <v>203.62880000000001</v>
      </c>
      <c r="K538" s="554">
        <v>69.565200000000004</v>
      </c>
    </row>
  </sheetData>
  <mergeCells count="50">
    <mergeCell ref="C393:I393"/>
    <mergeCell ref="C396:I396"/>
    <mergeCell ref="B1:J1"/>
    <mergeCell ref="B2:J2"/>
    <mergeCell ref="C383:I383"/>
    <mergeCell ref="C386:I386"/>
    <mergeCell ref="C390:I390"/>
    <mergeCell ref="C411:I411"/>
    <mergeCell ref="C414:I414"/>
    <mergeCell ref="C400:I400"/>
    <mergeCell ref="C405:I405"/>
    <mergeCell ref="C408:I408"/>
    <mergeCell ref="C423:I423"/>
    <mergeCell ref="C426:I426"/>
    <mergeCell ref="C416:I416"/>
    <mergeCell ref="C418:I418"/>
    <mergeCell ref="C420:I420"/>
    <mergeCell ref="C443:I443"/>
    <mergeCell ref="C446:I446"/>
    <mergeCell ref="C430:I430"/>
    <mergeCell ref="C435:I435"/>
    <mergeCell ref="C440:I440"/>
    <mergeCell ref="C458:I458"/>
    <mergeCell ref="C461:I461"/>
    <mergeCell ref="C449:I449"/>
    <mergeCell ref="C452:I452"/>
    <mergeCell ref="C455:I455"/>
    <mergeCell ref="C473:I473"/>
    <mergeCell ref="C476:I476"/>
    <mergeCell ref="C464:I464"/>
    <mergeCell ref="C467:I467"/>
    <mergeCell ref="C470:I470"/>
    <mergeCell ref="C489:I489"/>
    <mergeCell ref="C492:I492"/>
    <mergeCell ref="C479:I479"/>
    <mergeCell ref="C482:I482"/>
    <mergeCell ref="C485:I485"/>
    <mergeCell ref="C530:I530"/>
    <mergeCell ref="C533:I533"/>
    <mergeCell ref="C536:I536"/>
    <mergeCell ref="C512:I512"/>
    <mergeCell ref="C515:I515"/>
    <mergeCell ref="C519:I519"/>
    <mergeCell ref="C522:I522"/>
    <mergeCell ref="C527:I527"/>
    <mergeCell ref="C495:I495"/>
    <mergeCell ref="C498:I498"/>
    <mergeCell ref="C501:I501"/>
    <mergeCell ref="C504:I504"/>
    <mergeCell ref="C507:I507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10EED-60DC-45A0-BEEA-489735464F25}">
  <dimension ref="A1:G106"/>
  <sheetViews>
    <sheetView zoomScale="80" zoomScaleNormal="80" workbookViewId="0">
      <selection activeCell="A3" sqref="A3:G3"/>
    </sheetView>
  </sheetViews>
  <sheetFormatPr defaultRowHeight="15"/>
  <cols>
    <col min="1" max="1" width="10.7109375" customWidth="1"/>
    <col min="2" max="2" width="55.7109375" customWidth="1"/>
    <col min="3" max="3" width="10.7109375" customWidth="1"/>
    <col min="4" max="4" width="14.7109375" customWidth="1"/>
    <col min="5" max="5" width="19.7109375" customWidth="1"/>
    <col min="6" max="6" width="14.28515625" customWidth="1"/>
    <col min="7" max="7" width="19.7109375" customWidth="1"/>
  </cols>
  <sheetData>
    <row r="1" spans="1:7">
      <c r="A1" s="682" t="s">
        <v>395</v>
      </c>
      <c r="B1" s="684" t="s">
        <v>397</v>
      </c>
      <c r="C1" s="684"/>
      <c r="D1" s="684"/>
      <c r="E1" s="684"/>
      <c r="F1" s="684"/>
      <c r="G1" s="682" t="s">
        <v>396</v>
      </c>
    </row>
    <row r="2" spans="1:7">
      <c r="A2" s="683"/>
      <c r="B2" s="684"/>
      <c r="C2" s="684"/>
      <c r="D2" s="684"/>
      <c r="E2" s="684"/>
      <c r="F2" s="684"/>
      <c r="G2" s="685"/>
    </row>
    <row r="3" spans="1:7" ht="16.5">
      <c r="A3" s="686" t="s">
        <v>1078</v>
      </c>
      <c r="B3" s="686"/>
      <c r="C3" s="686"/>
      <c r="D3" s="686"/>
      <c r="E3" s="686"/>
      <c r="F3" s="686"/>
      <c r="G3" s="686"/>
    </row>
    <row r="4" spans="1:7" ht="16.5">
      <c r="A4" s="686" t="s">
        <v>1973</v>
      </c>
      <c r="B4" s="686"/>
      <c r="C4" s="686"/>
      <c r="D4" s="686"/>
      <c r="E4" s="686"/>
      <c r="F4" s="686"/>
      <c r="G4" s="686"/>
    </row>
    <row r="5" spans="1:7" ht="30">
      <c r="A5" s="423" t="s">
        <v>464</v>
      </c>
      <c r="B5" s="423" t="s">
        <v>1079</v>
      </c>
      <c r="C5" s="423" t="s">
        <v>436</v>
      </c>
      <c r="D5" s="423" t="s">
        <v>1974</v>
      </c>
      <c r="E5" s="423" t="s">
        <v>1975</v>
      </c>
      <c r="F5" s="423" t="s">
        <v>1976</v>
      </c>
      <c r="G5" s="423" t="s">
        <v>1977</v>
      </c>
    </row>
    <row r="6" spans="1:7">
      <c r="A6" s="536" t="s">
        <v>502</v>
      </c>
      <c r="B6" s="537" t="s">
        <v>503</v>
      </c>
      <c r="C6" s="538" t="s">
        <v>222</v>
      </c>
      <c r="D6" s="538"/>
      <c r="E6" s="538"/>
      <c r="F6" s="539">
        <v>22.078700000000001</v>
      </c>
      <c r="G6" s="424">
        <v>0</v>
      </c>
    </row>
    <row r="7" spans="1:7">
      <c r="A7" s="536" t="s">
        <v>1978</v>
      </c>
      <c r="B7" s="537" t="s">
        <v>1979</v>
      </c>
      <c r="C7" s="538" t="s">
        <v>222</v>
      </c>
      <c r="D7" s="538"/>
      <c r="E7" s="538"/>
      <c r="F7" s="539">
        <v>25.855</v>
      </c>
      <c r="G7" s="424">
        <v>0</v>
      </c>
    </row>
    <row r="8" spans="1:7">
      <c r="A8" s="536" t="s">
        <v>1980</v>
      </c>
      <c r="B8" s="537" t="s">
        <v>1981</v>
      </c>
      <c r="C8" s="538" t="s">
        <v>1982</v>
      </c>
      <c r="D8" s="538"/>
      <c r="E8" s="538"/>
      <c r="F8" s="539">
        <v>4884.0523000000003</v>
      </c>
      <c r="G8" s="424">
        <v>0</v>
      </c>
    </row>
    <row r="9" spans="1:7">
      <c r="A9" s="536" t="s">
        <v>1983</v>
      </c>
      <c r="B9" s="537" t="s">
        <v>1984</v>
      </c>
      <c r="C9" s="538" t="s">
        <v>1982</v>
      </c>
      <c r="D9" s="538"/>
      <c r="E9" s="538"/>
      <c r="F9" s="539">
        <v>4437.3937999999998</v>
      </c>
      <c r="G9" s="424">
        <v>0</v>
      </c>
    </row>
    <row r="10" spans="1:7">
      <c r="A10" s="536" t="s">
        <v>504</v>
      </c>
      <c r="B10" s="537" t="s">
        <v>505</v>
      </c>
      <c r="C10" s="538" t="s">
        <v>222</v>
      </c>
      <c r="D10" s="538"/>
      <c r="E10" s="538"/>
      <c r="F10" s="539">
        <v>30.586500000000001</v>
      </c>
      <c r="G10" s="424">
        <v>0</v>
      </c>
    </row>
    <row r="11" spans="1:7">
      <c r="A11" s="536" t="s">
        <v>1985</v>
      </c>
      <c r="B11" s="537" t="s">
        <v>1986</v>
      </c>
      <c r="C11" s="538" t="s">
        <v>1982</v>
      </c>
      <c r="D11" s="538"/>
      <c r="E11" s="538"/>
      <c r="F11" s="539">
        <v>4443.6115</v>
      </c>
      <c r="G11" s="424">
        <v>0</v>
      </c>
    </row>
    <row r="12" spans="1:7">
      <c r="A12" s="536" t="s">
        <v>698</v>
      </c>
      <c r="B12" s="537" t="s">
        <v>699</v>
      </c>
      <c r="C12" s="538" t="s">
        <v>222</v>
      </c>
      <c r="D12" s="538"/>
      <c r="E12" s="538"/>
      <c r="F12" s="539">
        <v>31.896100000000001</v>
      </c>
      <c r="G12" s="424">
        <v>0</v>
      </c>
    </row>
    <row r="13" spans="1:7">
      <c r="A13" s="536" t="s">
        <v>582</v>
      </c>
      <c r="B13" s="537" t="s">
        <v>583</v>
      </c>
      <c r="C13" s="538" t="s">
        <v>222</v>
      </c>
      <c r="D13" s="538"/>
      <c r="E13" s="538"/>
      <c r="F13" s="539">
        <v>24.907</v>
      </c>
      <c r="G13" s="424">
        <v>0</v>
      </c>
    </row>
    <row r="14" spans="1:7">
      <c r="A14" s="536" t="s">
        <v>1987</v>
      </c>
      <c r="B14" s="537" t="s">
        <v>1988</v>
      </c>
      <c r="C14" s="538" t="s">
        <v>1982</v>
      </c>
      <c r="D14" s="538"/>
      <c r="E14" s="538"/>
      <c r="F14" s="539">
        <v>7435.6116000000002</v>
      </c>
      <c r="G14" s="424">
        <v>0</v>
      </c>
    </row>
    <row r="15" spans="1:7">
      <c r="A15" s="536" t="s">
        <v>1989</v>
      </c>
      <c r="B15" s="537" t="s">
        <v>1990</v>
      </c>
      <c r="C15" s="538" t="s">
        <v>222</v>
      </c>
      <c r="D15" s="538"/>
      <c r="E15" s="538"/>
      <c r="F15" s="539">
        <v>28.079699999999999</v>
      </c>
      <c r="G15" s="424">
        <v>0</v>
      </c>
    </row>
    <row r="16" spans="1:7">
      <c r="A16" s="536" t="s">
        <v>1991</v>
      </c>
      <c r="B16" s="537" t="s">
        <v>1992</v>
      </c>
      <c r="C16" s="538" t="s">
        <v>1982</v>
      </c>
      <c r="D16" s="538"/>
      <c r="E16" s="538"/>
      <c r="F16" s="539">
        <v>7436.5517</v>
      </c>
      <c r="G16" s="424">
        <v>0</v>
      </c>
    </row>
    <row r="17" spans="1:7">
      <c r="A17" s="536" t="s">
        <v>1993</v>
      </c>
      <c r="B17" s="537" t="s">
        <v>1994</v>
      </c>
      <c r="C17" s="538" t="s">
        <v>1982</v>
      </c>
      <c r="D17" s="538"/>
      <c r="E17" s="538"/>
      <c r="F17" s="539">
        <v>24838.5399</v>
      </c>
      <c r="G17" s="424">
        <v>0</v>
      </c>
    </row>
    <row r="18" spans="1:7">
      <c r="A18" s="536" t="s">
        <v>1995</v>
      </c>
      <c r="B18" s="537" t="s">
        <v>1996</v>
      </c>
      <c r="C18" s="538" t="s">
        <v>1982</v>
      </c>
      <c r="D18" s="538"/>
      <c r="E18" s="538"/>
      <c r="F18" s="539">
        <v>3900.1660999999999</v>
      </c>
      <c r="G18" s="424">
        <v>0</v>
      </c>
    </row>
    <row r="19" spans="1:7">
      <c r="A19" s="536" t="s">
        <v>1997</v>
      </c>
      <c r="B19" s="537" t="s">
        <v>1998</v>
      </c>
      <c r="C19" s="538" t="s">
        <v>222</v>
      </c>
      <c r="D19" s="538"/>
      <c r="E19" s="538"/>
      <c r="F19" s="539">
        <v>25.8186</v>
      </c>
      <c r="G19" s="424">
        <v>0</v>
      </c>
    </row>
    <row r="20" spans="1:7">
      <c r="A20" s="536" t="s">
        <v>1999</v>
      </c>
      <c r="B20" s="537" t="s">
        <v>2000</v>
      </c>
      <c r="C20" s="538" t="s">
        <v>1982</v>
      </c>
      <c r="D20" s="538"/>
      <c r="E20" s="538"/>
      <c r="F20" s="539">
        <v>24838.5399</v>
      </c>
      <c r="G20" s="424">
        <v>0</v>
      </c>
    </row>
    <row r="21" spans="1:7">
      <c r="A21" s="536" t="s">
        <v>654</v>
      </c>
      <c r="B21" s="537" t="s">
        <v>655</v>
      </c>
      <c r="C21" s="538" t="s">
        <v>222</v>
      </c>
      <c r="D21" s="538"/>
      <c r="E21" s="538"/>
      <c r="F21" s="539">
        <v>25.030899999999999</v>
      </c>
      <c r="G21" s="424">
        <v>0</v>
      </c>
    </row>
    <row r="22" spans="1:7">
      <c r="A22" s="536" t="s">
        <v>972</v>
      </c>
      <c r="B22" s="537" t="s">
        <v>973</v>
      </c>
      <c r="C22" s="538" t="s">
        <v>222</v>
      </c>
      <c r="D22" s="538"/>
      <c r="E22" s="538"/>
      <c r="F22" s="539">
        <v>27.649100000000001</v>
      </c>
      <c r="G22" s="424">
        <v>0</v>
      </c>
    </row>
    <row r="23" spans="1:7">
      <c r="A23" s="536" t="s">
        <v>940</v>
      </c>
      <c r="B23" s="537" t="s">
        <v>941</v>
      </c>
      <c r="C23" s="538" t="s">
        <v>222</v>
      </c>
      <c r="D23" s="538"/>
      <c r="E23" s="538"/>
      <c r="F23" s="539">
        <v>28.858599999999999</v>
      </c>
      <c r="G23" s="424">
        <v>0</v>
      </c>
    </row>
    <row r="24" spans="1:7">
      <c r="A24" s="536" t="s">
        <v>438</v>
      </c>
      <c r="B24" s="537" t="s">
        <v>439</v>
      </c>
      <c r="C24" s="538" t="s">
        <v>222</v>
      </c>
      <c r="D24" s="538"/>
      <c r="E24" s="538"/>
      <c r="F24" s="539">
        <v>20.818100000000001</v>
      </c>
      <c r="G24" s="424">
        <v>0</v>
      </c>
    </row>
    <row r="25" spans="1:7">
      <c r="A25" s="536" t="s">
        <v>918</v>
      </c>
      <c r="B25" s="537" t="s">
        <v>919</v>
      </c>
      <c r="C25" s="538" t="s">
        <v>222</v>
      </c>
      <c r="D25" s="538"/>
      <c r="E25" s="538"/>
      <c r="F25" s="539">
        <v>36.6751</v>
      </c>
      <c r="G25" s="424">
        <v>0</v>
      </c>
    </row>
    <row r="26" spans="1:7">
      <c r="A26" s="536" t="s">
        <v>2001</v>
      </c>
      <c r="B26" s="537" t="s">
        <v>2002</v>
      </c>
      <c r="C26" s="538" t="s">
        <v>1982</v>
      </c>
      <c r="D26" s="538"/>
      <c r="E26" s="538"/>
      <c r="F26" s="539">
        <v>23510.292399999998</v>
      </c>
      <c r="G26" s="424">
        <v>0</v>
      </c>
    </row>
    <row r="27" spans="1:7">
      <c r="A27" s="536" t="s">
        <v>2003</v>
      </c>
      <c r="B27" s="537" t="s">
        <v>2004</v>
      </c>
      <c r="C27" s="538" t="s">
        <v>1982</v>
      </c>
      <c r="D27" s="538"/>
      <c r="E27" s="538"/>
      <c r="F27" s="539">
        <v>4689.9839000000002</v>
      </c>
      <c r="G27" s="424">
        <v>0.3</v>
      </c>
    </row>
    <row r="28" spans="1:7">
      <c r="A28" s="536" t="s">
        <v>726</v>
      </c>
      <c r="B28" s="537" t="s">
        <v>727</v>
      </c>
      <c r="C28" s="538" t="s">
        <v>222</v>
      </c>
      <c r="D28" s="538"/>
      <c r="E28" s="538"/>
      <c r="F28" s="539">
        <v>29.351600000000001</v>
      </c>
      <c r="G28" s="424">
        <v>0</v>
      </c>
    </row>
    <row r="29" spans="1:7">
      <c r="A29" s="536" t="s">
        <v>2005</v>
      </c>
      <c r="B29" s="537" t="s">
        <v>2006</v>
      </c>
      <c r="C29" s="538" t="s">
        <v>1982</v>
      </c>
      <c r="D29" s="538"/>
      <c r="E29" s="538"/>
      <c r="F29" s="539">
        <v>4824.6126999999997</v>
      </c>
      <c r="G29" s="424">
        <v>0</v>
      </c>
    </row>
    <row r="30" spans="1:7">
      <c r="A30" s="536" t="s">
        <v>2007</v>
      </c>
      <c r="B30" s="537" t="s">
        <v>2008</v>
      </c>
      <c r="C30" s="538" t="s">
        <v>1982</v>
      </c>
      <c r="D30" s="538"/>
      <c r="E30" s="538"/>
      <c r="F30" s="539">
        <v>11145.7886</v>
      </c>
      <c r="G30" s="424">
        <v>0</v>
      </c>
    </row>
    <row r="31" spans="1:7">
      <c r="A31" s="536" t="s">
        <v>2009</v>
      </c>
      <c r="B31" s="537" t="s">
        <v>2010</v>
      </c>
      <c r="C31" s="538" t="s">
        <v>1982</v>
      </c>
      <c r="D31" s="538"/>
      <c r="E31" s="538"/>
      <c r="F31" s="539">
        <v>11141.0417</v>
      </c>
      <c r="G31" s="424">
        <v>0</v>
      </c>
    </row>
    <row r="32" spans="1:7">
      <c r="A32" s="536" t="s">
        <v>2011</v>
      </c>
      <c r="B32" s="537" t="s">
        <v>2012</v>
      </c>
      <c r="C32" s="538" t="s">
        <v>1982</v>
      </c>
      <c r="D32" s="538"/>
      <c r="E32" s="538"/>
      <c r="F32" s="539">
        <v>3814.6925999999999</v>
      </c>
      <c r="G32" s="424">
        <v>0</v>
      </c>
    </row>
    <row r="33" spans="1:7">
      <c r="A33" s="536" t="s">
        <v>2013</v>
      </c>
      <c r="B33" s="537" t="s">
        <v>2014</v>
      </c>
      <c r="C33" s="538" t="s">
        <v>222</v>
      </c>
      <c r="D33" s="538"/>
      <c r="E33" s="538"/>
      <c r="F33" s="539">
        <v>22.780100000000001</v>
      </c>
      <c r="G33" s="424">
        <v>0</v>
      </c>
    </row>
    <row r="34" spans="1:7">
      <c r="A34" s="536" t="s">
        <v>2015</v>
      </c>
      <c r="B34" s="537" t="s">
        <v>2016</v>
      </c>
      <c r="C34" s="538" t="s">
        <v>222</v>
      </c>
      <c r="D34" s="538"/>
      <c r="E34" s="538"/>
      <c r="F34" s="539">
        <v>29.4316</v>
      </c>
      <c r="G34" s="424">
        <v>0</v>
      </c>
    </row>
    <row r="35" spans="1:7">
      <c r="A35" s="536" t="s">
        <v>2017</v>
      </c>
      <c r="B35" s="537" t="s">
        <v>2018</v>
      </c>
      <c r="C35" s="538" t="s">
        <v>222</v>
      </c>
      <c r="D35" s="538"/>
      <c r="E35" s="538"/>
      <c r="F35" s="539">
        <v>38.685499999999998</v>
      </c>
      <c r="G35" s="424">
        <v>0</v>
      </c>
    </row>
    <row r="36" spans="1:7">
      <c r="A36" s="536" t="s">
        <v>2019</v>
      </c>
      <c r="B36" s="537" t="s">
        <v>2020</v>
      </c>
      <c r="C36" s="538" t="s">
        <v>222</v>
      </c>
      <c r="D36" s="538"/>
      <c r="E36" s="538"/>
      <c r="F36" s="539">
        <v>22.058</v>
      </c>
      <c r="G36" s="424">
        <v>0</v>
      </c>
    </row>
    <row r="37" spans="1:7">
      <c r="A37" s="536" t="s">
        <v>2021</v>
      </c>
      <c r="B37" s="537" t="s">
        <v>2022</v>
      </c>
      <c r="C37" s="538" t="s">
        <v>1982</v>
      </c>
      <c r="D37" s="538"/>
      <c r="E37" s="538"/>
      <c r="F37" s="539">
        <v>7880.6545999999998</v>
      </c>
      <c r="G37" s="424">
        <v>0</v>
      </c>
    </row>
    <row r="38" spans="1:7">
      <c r="A38" s="536" t="s">
        <v>2023</v>
      </c>
      <c r="B38" s="537" t="s">
        <v>2024</v>
      </c>
      <c r="C38" s="538" t="s">
        <v>1982</v>
      </c>
      <c r="D38" s="538"/>
      <c r="E38" s="538"/>
      <c r="F38" s="539">
        <v>5273.0086000000001</v>
      </c>
      <c r="G38" s="424">
        <v>0</v>
      </c>
    </row>
    <row r="39" spans="1:7">
      <c r="A39" s="536" t="s">
        <v>2025</v>
      </c>
      <c r="B39" s="537" t="s">
        <v>2026</v>
      </c>
      <c r="C39" s="538" t="s">
        <v>1982</v>
      </c>
      <c r="D39" s="538"/>
      <c r="E39" s="538"/>
      <c r="F39" s="539">
        <v>4346.0838999999996</v>
      </c>
      <c r="G39" s="424">
        <v>0</v>
      </c>
    </row>
    <row r="40" spans="1:7">
      <c r="A40" s="536" t="s">
        <v>2027</v>
      </c>
      <c r="B40" s="537" t="s">
        <v>2028</v>
      </c>
      <c r="C40" s="538" t="s">
        <v>1982</v>
      </c>
      <c r="D40" s="538"/>
      <c r="E40" s="538"/>
      <c r="F40" s="539">
        <v>16821.582999999999</v>
      </c>
      <c r="G40" s="424">
        <v>0</v>
      </c>
    </row>
    <row r="41" spans="1:7">
      <c r="A41" s="536" t="s">
        <v>868</v>
      </c>
      <c r="B41" s="537" t="s">
        <v>869</v>
      </c>
      <c r="C41" s="538" t="s">
        <v>222</v>
      </c>
      <c r="D41" s="538"/>
      <c r="E41" s="538"/>
      <c r="F41" s="539">
        <v>36.639499999999998</v>
      </c>
      <c r="G41" s="424">
        <v>0.3</v>
      </c>
    </row>
    <row r="42" spans="1:7">
      <c r="A42" s="536" t="s">
        <v>821</v>
      </c>
      <c r="B42" s="537" t="s">
        <v>822</v>
      </c>
      <c r="C42" s="538" t="s">
        <v>222</v>
      </c>
      <c r="D42" s="538"/>
      <c r="E42" s="538"/>
      <c r="F42" s="539">
        <v>21.941400000000002</v>
      </c>
      <c r="G42" s="424">
        <v>0</v>
      </c>
    </row>
    <row r="43" spans="1:7">
      <c r="A43" s="536" t="s">
        <v>2029</v>
      </c>
      <c r="B43" s="537" t="s">
        <v>2030</v>
      </c>
      <c r="C43" s="538" t="s">
        <v>1982</v>
      </c>
      <c r="D43" s="538"/>
      <c r="E43" s="538"/>
      <c r="F43" s="539">
        <v>4227.9034000000001</v>
      </c>
      <c r="G43" s="424">
        <v>0</v>
      </c>
    </row>
    <row r="44" spans="1:7">
      <c r="A44" s="536" t="s">
        <v>2031</v>
      </c>
      <c r="B44" s="537" t="s">
        <v>2032</v>
      </c>
      <c r="C44" s="538" t="s">
        <v>1982</v>
      </c>
      <c r="D44" s="538"/>
      <c r="E44" s="538"/>
      <c r="F44" s="539">
        <v>4910.6589000000004</v>
      </c>
      <c r="G44" s="424">
        <v>0</v>
      </c>
    </row>
    <row r="45" spans="1:7">
      <c r="A45" s="536" t="s">
        <v>2033</v>
      </c>
      <c r="B45" s="537" t="s">
        <v>2034</v>
      </c>
      <c r="C45" s="538" t="s">
        <v>222</v>
      </c>
      <c r="D45" s="538"/>
      <c r="E45" s="538"/>
      <c r="F45" s="539">
        <v>26.538599999999999</v>
      </c>
      <c r="G45" s="424">
        <v>0</v>
      </c>
    </row>
    <row r="46" spans="1:7">
      <c r="A46" s="536" t="s">
        <v>2035</v>
      </c>
      <c r="B46" s="537" t="s">
        <v>2036</v>
      </c>
      <c r="C46" s="538" t="s">
        <v>1982</v>
      </c>
      <c r="D46" s="538"/>
      <c r="E46" s="538"/>
      <c r="F46" s="539">
        <v>4884.1495999999997</v>
      </c>
      <c r="G46" s="424">
        <v>0</v>
      </c>
    </row>
    <row r="47" spans="1:7">
      <c r="A47" s="536" t="s">
        <v>2037</v>
      </c>
      <c r="B47" s="537" t="s">
        <v>2038</v>
      </c>
      <c r="C47" s="538" t="s">
        <v>1982</v>
      </c>
      <c r="D47" s="538"/>
      <c r="E47" s="538"/>
      <c r="F47" s="539">
        <v>6395.2579999999998</v>
      </c>
      <c r="G47" s="424">
        <v>0</v>
      </c>
    </row>
    <row r="48" spans="1:7">
      <c r="A48" s="536" t="s">
        <v>2039</v>
      </c>
      <c r="B48" s="537" t="s">
        <v>2040</v>
      </c>
      <c r="C48" s="538" t="s">
        <v>222</v>
      </c>
      <c r="D48" s="538"/>
      <c r="E48" s="538"/>
      <c r="F48" s="539">
        <v>20.733699999999999</v>
      </c>
      <c r="G48" s="424">
        <v>0</v>
      </c>
    </row>
    <row r="49" spans="1:7">
      <c r="A49" s="536" t="s">
        <v>2041</v>
      </c>
      <c r="B49" s="537" t="s">
        <v>2042</v>
      </c>
      <c r="C49" s="538" t="s">
        <v>222</v>
      </c>
      <c r="D49" s="538"/>
      <c r="E49" s="538"/>
      <c r="F49" s="539">
        <v>21.9876</v>
      </c>
      <c r="G49" s="424">
        <v>0</v>
      </c>
    </row>
    <row r="50" spans="1:7">
      <c r="A50" s="536" t="s">
        <v>2043</v>
      </c>
      <c r="B50" s="537" t="s">
        <v>2044</v>
      </c>
      <c r="C50" s="538" t="s">
        <v>1982</v>
      </c>
      <c r="D50" s="538"/>
      <c r="E50" s="538"/>
      <c r="F50" s="539">
        <v>22038.3429</v>
      </c>
      <c r="G50" s="424">
        <v>0</v>
      </c>
    </row>
    <row r="51" spans="1:7">
      <c r="A51" s="536" t="s">
        <v>2045</v>
      </c>
      <c r="B51" s="537" t="s">
        <v>2046</v>
      </c>
      <c r="C51" s="538" t="s">
        <v>222</v>
      </c>
      <c r="D51" s="538"/>
      <c r="E51" s="538"/>
      <c r="F51" s="539">
        <v>25.948399999999999</v>
      </c>
      <c r="G51" s="424">
        <v>0</v>
      </c>
    </row>
    <row r="52" spans="1:7">
      <c r="A52" s="536" t="s">
        <v>2047</v>
      </c>
      <c r="B52" s="537" t="s">
        <v>2048</v>
      </c>
      <c r="C52" s="538" t="s">
        <v>1982</v>
      </c>
      <c r="D52" s="538"/>
      <c r="E52" s="538"/>
      <c r="F52" s="539">
        <v>7049.9566000000004</v>
      </c>
      <c r="G52" s="424">
        <v>0</v>
      </c>
    </row>
    <row r="53" spans="1:7">
      <c r="A53" s="536" t="s">
        <v>2049</v>
      </c>
      <c r="B53" s="537" t="s">
        <v>2050</v>
      </c>
      <c r="C53" s="538" t="s">
        <v>1982</v>
      </c>
      <c r="D53" s="538"/>
      <c r="E53" s="538"/>
      <c r="F53" s="539">
        <v>7436.5517</v>
      </c>
      <c r="G53" s="424">
        <v>0</v>
      </c>
    </row>
    <row r="54" spans="1:7">
      <c r="A54" s="536" t="s">
        <v>2051</v>
      </c>
      <c r="B54" s="537" t="s">
        <v>2052</v>
      </c>
      <c r="C54" s="538" t="s">
        <v>222</v>
      </c>
      <c r="D54" s="538"/>
      <c r="E54" s="538"/>
      <c r="F54" s="539">
        <v>25.8872</v>
      </c>
      <c r="G54" s="424">
        <v>0</v>
      </c>
    </row>
    <row r="55" spans="1:7">
      <c r="A55" s="536" t="s">
        <v>2053</v>
      </c>
      <c r="B55" s="537" t="s">
        <v>2054</v>
      </c>
      <c r="C55" s="538" t="s">
        <v>222</v>
      </c>
      <c r="D55" s="538"/>
      <c r="E55" s="538"/>
      <c r="F55" s="539">
        <v>30.821200000000001</v>
      </c>
      <c r="G55" s="424">
        <v>0</v>
      </c>
    </row>
    <row r="56" spans="1:7">
      <c r="A56" s="536" t="s">
        <v>2055</v>
      </c>
      <c r="B56" s="537" t="s">
        <v>2056</v>
      </c>
      <c r="C56" s="538" t="s">
        <v>1982</v>
      </c>
      <c r="D56" s="538"/>
      <c r="E56" s="538"/>
      <c r="F56" s="539">
        <v>5089.5686999999998</v>
      </c>
      <c r="G56" s="424">
        <v>0</v>
      </c>
    </row>
    <row r="57" spans="1:7">
      <c r="A57" s="536" t="s">
        <v>2057</v>
      </c>
      <c r="B57" s="537" t="s">
        <v>2058</v>
      </c>
      <c r="C57" s="538" t="s">
        <v>1982</v>
      </c>
      <c r="D57" s="538"/>
      <c r="E57" s="538"/>
      <c r="F57" s="539">
        <v>6623.2830999999996</v>
      </c>
      <c r="G57" s="424">
        <v>0</v>
      </c>
    </row>
    <row r="58" spans="1:7">
      <c r="A58" s="536" t="s">
        <v>2059</v>
      </c>
      <c r="B58" s="537" t="s">
        <v>2060</v>
      </c>
      <c r="C58" s="538" t="s">
        <v>1982</v>
      </c>
      <c r="D58" s="538"/>
      <c r="E58" s="538"/>
      <c r="F58" s="539">
        <v>6006.0941000000003</v>
      </c>
      <c r="G58" s="424">
        <v>0</v>
      </c>
    </row>
    <row r="59" spans="1:7">
      <c r="A59" s="536" t="s">
        <v>2061</v>
      </c>
      <c r="B59" s="537" t="s">
        <v>2062</v>
      </c>
      <c r="C59" s="538" t="s">
        <v>1982</v>
      </c>
      <c r="D59" s="538"/>
      <c r="E59" s="538"/>
      <c r="F59" s="539">
        <v>6935.5821999999998</v>
      </c>
      <c r="G59" s="424">
        <v>0</v>
      </c>
    </row>
    <row r="60" spans="1:7">
      <c r="A60" s="536" t="s">
        <v>2063</v>
      </c>
      <c r="B60" s="537" t="s">
        <v>2064</v>
      </c>
      <c r="C60" s="538" t="s">
        <v>222</v>
      </c>
      <c r="D60" s="538"/>
      <c r="E60" s="538"/>
      <c r="F60" s="539">
        <v>38.067599999999999</v>
      </c>
      <c r="G60" s="424">
        <v>0</v>
      </c>
    </row>
    <row r="61" spans="1:7">
      <c r="A61" s="536" t="s">
        <v>2065</v>
      </c>
      <c r="B61" s="537" t="s">
        <v>2066</v>
      </c>
      <c r="C61" s="538" t="s">
        <v>1982</v>
      </c>
      <c r="D61" s="538"/>
      <c r="E61" s="538"/>
      <c r="F61" s="539">
        <v>7435.7349000000004</v>
      </c>
      <c r="G61" s="424">
        <v>0</v>
      </c>
    </row>
    <row r="62" spans="1:7">
      <c r="A62" s="536" t="s">
        <v>2067</v>
      </c>
      <c r="B62" s="537" t="s">
        <v>2068</v>
      </c>
      <c r="C62" s="538" t="s">
        <v>1982</v>
      </c>
      <c r="D62" s="538"/>
      <c r="E62" s="538"/>
      <c r="F62" s="539">
        <v>7436.5517</v>
      </c>
      <c r="G62" s="424">
        <v>0</v>
      </c>
    </row>
    <row r="63" spans="1:7">
      <c r="A63" s="536" t="s">
        <v>2069</v>
      </c>
      <c r="B63" s="537" t="s">
        <v>2070</v>
      </c>
      <c r="C63" s="538" t="s">
        <v>222</v>
      </c>
      <c r="D63" s="538"/>
      <c r="E63" s="538"/>
      <c r="F63" s="539">
        <v>22.4466</v>
      </c>
      <c r="G63" s="424">
        <v>0</v>
      </c>
    </row>
    <row r="64" spans="1:7">
      <c r="A64" s="536" t="s">
        <v>2071</v>
      </c>
      <c r="B64" s="537" t="s">
        <v>2072</v>
      </c>
      <c r="C64" s="538" t="s">
        <v>1982</v>
      </c>
      <c r="D64" s="538"/>
      <c r="E64" s="538"/>
      <c r="F64" s="539">
        <v>7267.1889000000001</v>
      </c>
      <c r="G64" s="424">
        <v>0</v>
      </c>
    </row>
    <row r="65" spans="1:7">
      <c r="A65" s="536" t="s">
        <v>866</v>
      </c>
      <c r="B65" s="537" t="s">
        <v>867</v>
      </c>
      <c r="C65" s="538" t="s">
        <v>222</v>
      </c>
      <c r="D65" s="538"/>
      <c r="E65" s="538"/>
      <c r="F65" s="539">
        <v>32.147300000000001</v>
      </c>
      <c r="G65" s="424">
        <v>0.3</v>
      </c>
    </row>
    <row r="66" spans="1:7">
      <c r="A66" s="536" t="s">
        <v>2073</v>
      </c>
      <c r="B66" s="537" t="s">
        <v>2074</v>
      </c>
      <c r="C66" s="538" t="s">
        <v>1982</v>
      </c>
      <c r="D66" s="538"/>
      <c r="E66" s="538"/>
      <c r="F66" s="539">
        <v>7436.5517</v>
      </c>
      <c r="G66" s="424">
        <v>0</v>
      </c>
    </row>
    <row r="67" spans="1:7">
      <c r="A67" s="536" t="s">
        <v>2075</v>
      </c>
      <c r="B67" s="537" t="s">
        <v>2076</v>
      </c>
      <c r="C67" s="538" t="s">
        <v>1982</v>
      </c>
      <c r="D67" s="538"/>
      <c r="E67" s="538"/>
      <c r="F67" s="539">
        <v>4397.1449000000002</v>
      </c>
      <c r="G67" s="424">
        <v>0</v>
      </c>
    </row>
    <row r="68" spans="1:7">
      <c r="A68" s="536" t="s">
        <v>2077</v>
      </c>
      <c r="B68" s="537" t="s">
        <v>2078</v>
      </c>
      <c r="C68" s="538" t="s">
        <v>1982</v>
      </c>
      <c r="D68" s="538"/>
      <c r="E68" s="538"/>
      <c r="F68" s="539">
        <v>7080.1089000000002</v>
      </c>
      <c r="G68" s="424">
        <v>0</v>
      </c>
    </row>
    <row r="69" spans="1:7">
      <c r="A69" s="536" t="s">
        <v>2079</v>
      </c>
      <c r="B69" s="537" t="s">
        <v>2080</v>
      </c>
      <c r="C69" s="538" t="s">
        <v>1982</v>
      </c>
      <c r="D69" s="538"/>
      <c r="E69" s="538"/>
      <c r="F69" s="539">
        <v>7672.4790999999996</v>
      </c>
      <c r="G69" s="424">
        <v>0</v>
      </c>
    </row>
    <row r="70" spans="1:7">
      <c r="A70" s="536" t="s">
        <v>2081</v>
      </c>
      <c r="B70" s="537" t="s">
        <v>2082</v>
      </c>
      <c r="C70" s="538" t="s">
        <v>1982</v>
      </c>
      <c r="D70" s="538"/>
      <c r="E70" s="538"/>
      <c r="F70" s="539">
        <v>7436.5517</v>
      </c>
      <c r="G70" s="424">
        <v>0</v>
      </c>
    </row>
    <row r="71" spans="1:7">
      <c r="A71" s="536" t="s">
        <v>2083</v>
      </c>
      <c r="B71" s="537" t="s">
        <v>2084</v>
      </c>
      <c r="C71" s="538" t="s">
        <v>1982</v>
      </c>
      <c r="D71" s="538"/>
      <c r="E71" s="538"/>
      <c r="F71" s="539">
        <v>4724.8626999999997</v>
      </c>
      <c r="G71" s="424">
        <v>0</v>
      </c>
    </row>
    <row r="72" spans="1:7">
      <c r="A72" s="536" t="s">
        <v>2085</v>
      </c>
      <c r="B72" s="537" t="s">
        <v>2086</v>
      </c>
      <c r="C72" s="538" t="s">
        <v>1982</v>
      </c>
      <c r="D72" s="538"/>
      <c r="E72" s="538"/>
      <c r="F72" s="539">
        <v>18200.2539</v>
      </c>
      <c r="G72" s="424">
        <v>0</v>
      </c>
    </row>
    <row r="73" spans="1:7">
      <c r="A73" s="536" t="s">
        <v>2087</v>
      </c>
      <c r="B73" s="537" t="s">
        <v>2088</v>
      </c>
      <c r="C73" s="538" t="s">
        <v>1982</v>
      </c>
      <c r="D73" s="538"/>
      <c r="E73" s="538"/>
      <c r="F73" s="539">
        <v>14738.5918</v>
      </c>
      <c r="G73" s="424">
        <v>0</v>
      </c>
    </row>
    <row r="74" spans="1:7">
      <c r="A74" s="536" t="s">
        <v>2089</v>
      </c>
      <c r="B74" s="537" t="s">
        <v>2090</v>
      </c>
      <c r="C74" s="538" t="s">
        <v>1982</v>
      </c>
      <c r="D74" s="538"/>
      <c r="E74" s="538"/>
      <c r="F74" s="539">
        <v>6080.4627</v>
      </c>
      <c r="G74" s="424">
        <v>0</v>
      </c>
    </row>
    <row r="75" spans="1:7">
      <c r="A75" s="536" t="s">
        <v>2091</v>
      </c>
      <c r="B75" s="537" t="s">
        <v>2092</v>
      </c>
      <c r="C75" s="538" t="s">
        <v>1982</v>
      </c>
      <c r="D75" s="538"/>
      <c r="E75" s="538"/>
      <c r="F75" s="539">
        <v>5919.6220000000003</v>
      </c>
      <c r="G75" s="424">
        <v>0</v>
      </c>
    </row>
    <row r="76" spans="1:7">
      <c r="A76" s="536" t="s">
        <v>2093</v>
      </c>
      <c r="B76" s="537" t="s">
        <v>2094</v>
      </c>
      <c r="C76" s="538" t="s">
        <v>1982</v>
      </c>
      <c r="D76" s="538"/>
      <c r="E76" s="538"/>
      <c r="F76" s="539">
        <v>5905.2084999999997</v>
      </c>
      <c r="G76" s="424">
        <v>0</v>
      </c>
    </row>
    <row r="77" spans="1:7">
      <c r="A77" s="536" t="s">
        <v>2095</v>
      </c>
      <c r="B77" s="537" t="s">
        <v>2096</v>
      </c>
      <c r="C77" s="538" t="s">
        <v>222</v>
      </c>
      <c r="D77" s="538"/>
      <c r="E77" s="538"/>
      <c r="F77" s="539">
        <v>30.5426</v>
      </c>
      <c r="G77" s="424">
        <v>0</v>
      </c>
    </row>
    <row r="78" spans="1:7">
      <c r="A78" s="536" t="s">
        <v>2097</v>
      </c>
      <c r="B78" s="537" t="s">
        <v>2098</v>
      </c>
      <c r="C78" s="538" t="s">
        <v>1982</v>
      </c>
      <c r="D78" s="538"/>
      <c r="E78" s="538"/>
      <c r="F78" s="539">
        <v>7436.5517</v>
      </c>
      <c r="G78" s="424">
        <v>0</v>
      </c>
    </row>
    <row r="79" spans="1:7">
      <c r="A79" s="536" t="s">
        <v>2099</v>
      </c>
      <c r="B79" s="537" t="s">
        <v>2100</v>
      </c>
      <c r="C79" s="538" t="s">
        <v>1982</v>
      </c>
      <c r="D79" s="538"/>
      <c r="E79" s="538"/>
      <c r="F79" s="539">
        <v>7734.6562000000004</v>
      </c>
      <c r="G79" s="424">
        <v>0</v>
      </c>
    </row>
    <row r="80" spans="1:7">
      <c r="A80" s="536" t="s">
        <v>2101</v>
      </c>
      <c r="B80" s="537" t="s">
        <v>2102</v>
      </c>
      <c r="C80" s="538" t="s">
        <v>222</v>
      </c>
      <c r="D80" s="538"/>
      <c r="E80" s="538"/>
      <c r="F80" s="539">
        <v>35.621099999999998</v>
      </c>
      <c r="G80" s="424">
        <v>0.25159999999999999</v>
      </c>
    </row>
    <row r="81" spans="1:7">
      <c r="A81" s="536" t="s">
        <v>2103</v>
      </c>
      <c r="B81" s="537" t="s">
        <v>2104</v>
      </c>
      <c r="C81" s="538" t="s">
        <v>222</v>
      </c>
      <c r="D81" s="538"/>
      <c r="E81" s="538"/>
      <c r="F81" s="539">
        <v>37.023600000000002</v>
      </c>
      <c r="G81" s="424">
        <v>0.3</v>
      </c>
    </row>
    <row r="82" spans="1:7">
      <c r="A82" s="536" t="s">
        <v>2105</v>
      </c>
      <c r="B82" s="537" t="s">
        <v>2106</v>
      </c>
      <c r="C82" s="538" t="s">
        <v>222</v>
      </c>
      <c r="D82" s="538"/>
      <c r="E82" s="538"/>
      <c r="F82" s="539">
        <v>49.194699999999997</v>
      </c>
      <c r="G82" s="424">
        <v>0.3</v>
      </c>
    </row>
    <row r="83" spans="1:7">
      <c r="A83" s="536" t="s">
        <v>2107</v>
      </c>
      <c r="B83" s="537" t="s">
        <v>2108</v>
      </c>
      <c r="C83" s="538" t="s">
        <v>222</v>
      </c>
      <c r="D83" s="538"/>
      <c r="E83" s="538"/>
      <c r="F83" s="539">
        <v>45.5792</v>
      </c>
      <c r="G83" s="424">
        <v>0.25159999999999999</v>
      </c>
    </row>
    <row r="84" spans="1:7">
      <c r="A84" s="536" t="s">
        <v>2109</v>
      </c>
      <c r="B84" s="537" t="s">
        <v>2110</v>
      </c>
      <c r="C84" s="538" t="s">
        <v>222</v>
      </c>
      <c r="D84" s="538"/>
      <c r="E84" s="538"/>
      <c r="F84" s="539">
        <v>33.517699999999998</v>
      </c>
      <c r="G84" s="424">
        <v>0.25159999999999999</v>
      </c>
    </row>
    <row r="85" spans="1:7">
      <c r="A85" s="536" t="s">
        <v>2111</v>
      </c>
      <c r="B85" s="537" t="s">
        <v>2112</v>
      </c>
      <c r="C85" s="538" t="s">
        <v>222</v>
      </c>
      <c r="D85" s="538"/>
      <c r="E85" s="538"/>
      <c r="F85" s="539">
        <v>27.158300000000001</v>
      </c>
      <c r="G85" s="424">
        <v>0.3</v>
      </c>
    </row>
    <row r="86" spans="1:7">
      <c r="A86" s="536" t="s">
        <v>2113</v>
      </c>
      <c r="B86" s="537" t="s">
        <v>2114</v>
      </c>
      <c r="C86" s="538" t="s">
        <v>222</v>
      </c>
      <c r="D86" s="538"/>
      <c r="E86" s="538"/>
      <c r="F86" s="539">
        <v>34.464199999999998</v>
      </c>
      <c r="G86" s="424">
        <v>0.3</v>
      </c>
    </row>
    <row r="87" spans="1:7">
      <c r="A87" s="536" t="s">
        <v>2115</v>
      </c>
      <c r="B87" s="537" t="s">
        <v>2116</v>
      </c>
      <c r="C87" s="538" t="s">
        <v>222</v>
      </c>
      <c r="D87" s="538"/>
      <c r="E87" s="538"/>
      <c r="F87" s="539">
        <v>53.101100000000002</v>
      </c>
      <c r="G87" s="424">
        <v>0.1363</v>
      </c>
    </row>
    <row r="88" spans="1:7">
      <c r="A88" s="536" t="s">
        <v>2117</v>
      </c>
      <c r="B88" s="537" t="s">
        <v>2118</v>
      </c>
      <c r="C88" s="538" t="s">
        <v>222</v>
      </c>
      <c r="D88" s="538"/>
      <c r="E88" s="538"/>
      <c r="F88" s="539">
        <v>36.382399999999997</v>
      </c>
      <c r="G88" s="424">
        <v>0.3</v>
      </c>
    </row>
    <row r="89" spans="1:7">
      <c r="A89" s="536" t="s">
        <v>2119</v>
      </c>
      <c r="B89" s="537" t="s">
        <v>2120</v>
      </c>
      <c r="C89" s="538" t="s">
        <v>1982</v>
      </c>
      <c r="D89" s="538"/>
      <c r="E89" s="538"/>
      <c r="F89" s="539">
        <v>9801.0917000000009</v>
      </c>
      <c r="G89" s="424">
        <v>0.1363</v>
      </c>
    </row>
    <row r="90" spans="1:7">
      <c r="A90" s="536" t="s">
        <v>2121</v>
      </c>
      <c r="B90" s="537" t="s">
        <v>2122</v>
      </c>
      <c r="C90" s="538" t="s">
        <v>222</v>
      </c>
      <c r="D90" s="538"/>
      <c r="E90" s="538"/>
      <c r="F90" s="539">
        <v>38.209899999999998</v>
      </c>
      <c r="G90" s="424">
        <v>0.3</v>
      </c>
    </row>
    <row r="91" spans="1:7">
      <c r="A91" s="536" t="s">
        <v>2123</v>
      </c>
      <c r="B91" s="537" t="s">
        <v>2124</v>
      </c>
      <c r="C91" s="538" t="s">
        <v>222</v>
      </c>
      <c r="D91" s="538"/>
      <c r="E91" s="538"/>
      <c r="F91" s="539">
        <v>27.731100000000001</v>
      </c>
      <c r="G91" s="424">
        <v>0.3</v>
      </c>
    </row>
    <row r="92" spans="1:7">
      <c r="A92" s="536" t="s">
        <v>2125</v>
      </c>
      <c r="B92" s="537" t="s">
        <v>2126</v>
      </c>
      <c r="C92" s="538" t="s">
        <v>222</v>
      </c>
      <c r="D92" s="538"/>
      <c r="E92" s="538"/>
      <c r="F92" s="539">
        <v>29.860099999999999</v>
      </c>
      <c r="G92" s="424">
        <v>0.3095</v>
      </c>
    </row>
    <row r="93" spans="1:7">
      <c r="A93" s="536" t="s">
        <v>2127</v>
      </c>
      <c r="B93" s="537" t="s">
        <v>2128</v>
      </c>
      <c r="C93" s="538" t="s">
        <v>222</v>
      </c>
      <c r="D93" s="538"/>
      <c r="E93" s="538"/>
      <c r="F93" s="539">
        <v>32.550899999999999</v>
      </c>
      <c r="G93" s="424">
        <v>0.3</v>
      </c>
    </row>
    <row r="94" spans="1:7">
      <c r="A94" s="536" t="s">
        <v>2129</v>
      </c>
      <c r="B94" s="537" t="s">
        <v>2130</v>
      </c>
      <c r="C94" s="538" t="s">
        <v>222</v>
      </c>
      <c r="D94" s="538"/>
      <c r="E94" s="538"/>
      <c r="F94" s="539">
        <v>48.438499999999998</v>
      </c>
      <c r="G94" s="424">
        <v>0.3</v>
      </c>
    </row>
    <row r="95" spans="1:7">
      <c r="A95" s="536" t="s">
        <v>2131</v>
      </c>
      <c r="B95" s="537" t="s">
        <v>2132</v>
      </c>
      <c r="C95" s="538" t="s">
        <v>1982</v>
      </c>
      <c r="D95" s="538"/>
      <c r="E95" s="538"/>
      <c r="F95" s="539">
        <v>21278.208200000001</v>
      </c>
      <c r="G95" s="424">
        <v>0</v>
      </c>
    </row>
    <row r="96" spans="1:7">
      <c r="A96" s="536" t="s">
        <v>2133</v>
      </c>
      <c r="B96" s="537" t="s">
        <v>2134</v>
      </c>
      <c r="C96" s="538" t="s">
        <v>1982</v>
      </c>
      <c r="D96" s="538"/>
      <c r="E96" s="538"/>
      <c r="F96" s="539">
        <v>7080.1089000000002</v>
      </c>
      <c r="G96" s="424">
        <v>0</v>
      </c>
    </row>
    <row r="97" spans="1:7">
      <c r="A97" s="536" t="s">
        <v>2135</v>
      </c>
      <c r="B97" s="537" t="s">
        <v>2136</v>
      </c>
      <c r="C97" s="538" t="s">
        <v>1982</v>
      </c>
      <c r="D97" s="538"/>
      <c r="E97" s="538"/>
      <c r="F97" s="539">
        <v>4775.9395999999997</v>
      </c>
      <c r="G97" s="424">
        <v>0</v>
      </c>
    </row>
    <row r="98" spans="1:7">
      <c r="A98" s="536" t="s">
        <v>2137</v>
      </c>
      <c r="B98" s="537" t="s">
        <v>2138</v>
      </c>
      <c r="C98" s="538" t="s">
        <v>1982</v>
      </c>
      <c r="D98" s="538"/>
      <c r="E98" s="538"/>
      <c r="F98" s="539">
        <v>6228.5891000000001</v>
      </c>
      <c r="G98" s="424">
        <v>0</v>
      </c>
    </row>
    <row r="99" spans="1:7">
      <c r="A99" s="536" t="s">
        <v>2139</v>
      </c>
      <c r="B99" s="537" t="s">
        <v>2140</v>
      </c>
      <c r="C99" s="538" t="s">
        <v>1982</v>
      </c>
      <c r="D99" s="538"/>
      <c r="E99" s="538"/>
      <c r="F99" s="539">
        <v>4508.0726000000004</v>
      </c>
      <c r="G99" s="424">
        <v>0</v>
      </c>
    </row>
    <row r="100" spans="1:7">
      <c r="A100" s="536" t="s">
        <v>2141</v>
      </c>
      <c r="B100" s="537" t="s">
        <v>2142</v>
      </c>
      <c r="C100" s="538" t="s">
        <v>1982</v>
      </c>
      <c r="D100" s="538"/>
      <c r="E100" s="538"/>
      <c r="F100" s="539">
        <v>19273.069</v>
      </c>
      <c r="G100" s="424">
        <v>5.79E-2</v>
      </c>
    </row>
    <row r="101" spans="1:7">
      <c r="A101" s="536" t="s">
        <v>2143</v>
      </c>
      <c r="B101" s="537" t="s">
        <v>2144</v>
      </c>
      <c r="C101" s="538" t="s">
        <v>1982</v>
      </c>
      <c r="D101" s="538"/>
      <c r="E101" s="538"/>
      <c r="F101" s="539">
        <v>4631.6386000000002</v>
      </c>
      <c r="G101" s="424">
        <v>0</v>
      </c>
    </row>
    <row r="102" spans="1:7">
      <c r="A102" s="536" t="s">
        <v>2145</v>
      </c>
      <c r="B102" s="537" t="s">
        <v>2146</v>
      </c>
      <c r="C102" s="538" t="s">
        <v>1982</v>
      </c>
      <c r="D102" s="538"/>
      <c r="E102" s="538"/>
      <c r="F102" s="539">
        <v>5187.6457</v>
      </c>
      <c r="G102" s="424">
        <v>0</v>
      </c>
    </row>
    <row r="103" spans="1:7">
      <c r="A103" s="536" t="s">
        <v>2147</v>
      </c>
      <c r="B103" s="537" t="s">
        <v>2148</v>
      </c>
      <c r="C103" s="538" t="s">
        <v>1982</v>
      </c>
      <c r="D103" s="538"/>
      <c r="E103" s="538"/>
      <c r="F103" s="539">
        <v>3857.8366999999998</v>
      </c>
      <c r="G103" s="424">
        <v>0</v>
      </c>
    </row>
    <row r="104" spans="1:7">
      <c r="A104" s="536" t="s">
        <v>2149</v>
      </c>
      <c r="B104" s="537" t="s">
        <v>2150</v>
      </c>
      <c r="C104" s="538" t="s">
        <v>1982</v>
      </c>
      <c r="D104" s="538"/>
      <c r="E104" s="538"/>
      <c r="F104" s="539">
        <v>33246.2595</v>
      </c>
      <c r="G104" s="424">
        <v>0</v>
      </c>
    </row>
    <row r="105" spans="1:7">
      <c r="A105" s="536" t="s">
        <v>2151</v>
      </c>
      <c r="B105" s="537" t="s">
        <v>2152</v>
      </c>
      <c r="C105" s="538" t="s">
        <v>222</v>
      </c>
      <c r="D105" s="538"/>
      <c r="E105" s="538"/>
      <c r="F105" s="539">
        <v>31.8752</v>
      </c>
      <c r="G105" s="424">
        <v>0.3</v>
      </c>
    </row>
    <row r="106" spans="1:7">
      <c r="A106" s="536" t="s">
        <v>2153</v>
      </c>
      <c r="B106" s="537" t="s">
        <v>2154</v>
      </c>
      <c r="C106" s="538" t="s">
        <v>1982</v>
      </c>
      <c r="D106" s="538"/>
      <c r="E106" s="538"/>
      <c r="F106" s="539">
        <v>6069.6706000000004</v>
      </c>
      <c r="G106" s="424">
        <v>0</v>
      </c>
    </row>
  </sheetData>
  <mergeCells count="5">
    <mergeCell ref="A1:A2"/>
    <mergeCell ref="B1:F2"/>
    <mergeCell ref="G1:G2"/>
    <mergeCell ref="A3:G3"/>
    <mergeCell ref="A4:G4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3244F-4ADB-47BE-9267-604F54DBF7AD}">
  <dimension ref="A1:G106"/>
  <sheetViews>
    <sheetView zoomScale="90" zoomScaleNormal="90" workbookViewId="0">
      <selection activeCell="A3" sqref="A3:G3"/>
    </sheetView>
  </sheetViews>
  <sheetFormatPr defaultRowHeight="15"/>
  <cols>
    <col min="1" max="1" width="10.7109375" customWidth="1"/>
    <col min="2" max="2" width="55.7109375" customWidth="1"/>
    <col min="3" max="3" width="10.7109375" customWidth="1"/>
    <col min="4" max="4" width="14.7109375" customWidth="1"/>
    <col min="5" max="5" width="19.7109375" customWidth="1"/>
    <col min="6" max="6" width="14.28515625" customWidth="1"/>
    <col min="7" max="7" width="19.7109375" customWidth="1"/>
  </cols>
  <sheetData>
    <row r="1" spans="1:7">
      <c r="A1" s="682" t="s">
        <v>395</v>
      </c>
      <c r="B1" s="684" t="s">
        <v>397</v>
      </c>
      <c r="C1" s="684"/>
      <c r="D1" s="684"/>
      <c r="E1" s="684"/>
      <c r="F1" s="684"/>
      <c r="G1" s="682" t="s">
        <v>396</v>
      </c>
    </row>
    <row r="2" spans="1:7">
      <c r="A2" s="683"/>
      <c r="B2" s="684"/>
      <c r="C2" s="684"/>
      <c r="D2" s="684"/>
      <c r="E2" s="684"/>
      <c r="F2" s="684"/>
      <c r="G2" s="685"/>
    </row>
    <row r="3" spans="1:7" ht="16.5">
      <c r="A3" s="686" t="s">
        <v>1078</v>
      </c>
      <c r="B3" s="686"/>
      <c r="C3" s="686"/>
      <c r="D3" s="686"/>
      <c r="E3" s="686"/>
      <c r="F3" s="686"/>
      <c r="G3" s="686"/>
    </row>
    <row r="4" spans="1:7" ht="16.5">
      <c r="A4" s="686" t="s">
        <v>2155</v>
      </c>
      <c r="B4" s="686"/>
      <c r="C4" s="686"/>
      <c r="D4" s="686"/>
      <c r="E4" s="686"/>
      <c r="F4" s="686"/>
      <c r="G4" s="686"/>
    </row>
    <row r="5" spans="1:7" ht="30">
      <c r="A5" s="423" t="s">
        <v>464</v>
      </c>
      <c r="B5" s="423" t="s">
        <v>1079</v>
      </c>
      <c r="C5" s="423" t="s">
        <v>436</v>
      </c>
      <c r="D5" s="423" t="s">
        <v>1974</v>
      </c>
      <c r="E5" s="423" t="s">
        <v>1975</v>
      </c>
      <c r="F5" s="423" t="s">
        <v>1976</v>
      </c>
      <c r="G5" s="423" t="s">
        <v>1977</v>
      </c>
    </row>
    <row r="6" spans="1:7">
      <c r="A6" s="536" t="s">
        <v>502</v>
      </c>
      <c r="B6" s="537" t="s">
        <v>503</v>
      </c>
      <c r="C6" s="538" t="s">
        <v>222</v>
      </c>
      <c r="D6" s="538"/>
      <c r="E6" s="538"/>
      <c r="F6" s="539">
        <v>24.008099999999999</v>
      </c>
      <c r="G6" s="424">
        <v>0</v>
      </c>
    </row>
    <row r="7" spans="1:7">
      <c r="A7" s="536" t="s">
        <v>1978</v>
      </c>
      <c r="B7" s="537" t="s">
        <v>1979</v>
      </c>
      <c r="C7" s="538" t="s">
        <v>222</v>
      </c>
      <c r="D7" s="538"/>
      <c r="E7" s="538"/>
      <c r="F7" s="539">
        <v>28.168399999999998</v>
      </c>
      <c r="G7" s="424">
        <v>0</v>
      </c>
    </row>
    <row r="8" spans="1:7">
      <c r="A8" s="536" t="s">
        <v>1980</v>
      </c>
      <c r="B8" s="537" t="s">
        <v>1981</v>
      </c>
      <c r="C8" s="538" t="s">
        <v>1982</v>
      </c>
      <c r="D8" s="538"/>
      <c r="E8" s="538"/>
      <c r="F8" s="539">
        <v>5349.4585999999999</v>
      </c>
      <c r="G8" s="424">
        <v>0</v>
      </c>
    </row>
    <row r="9" spans="1:7">
      <c r="A9" s="536" t="s">
        <v>1983</v>
      </c>
      <c r="B9" s="537" t="s">
        <v>1984</v>
      </c>
      <c r="C9" s="538" t="s">
        <v>1982</v>
      </c>
      <c r="D9" s="538"/>
      <c r="E9" s="538"/>
      <c r="F9" s="539">
        <v>4830.1567999999997</v>
      </c>
      <c r="G9" s="424">
        <v>0</v>
      </c>
    </row>
    <row r="10" spans="1:7">
      <c r="A10" s="536" t="s">
        <v>504</v>
      </c>
      <c r="B10" s="537" t="s">
        <v>505</v>
      </c>
      <c r="C10" s="538" t="s">
        <v>222</v>
      </c>
      <c r="D10" s="538"/>
      <c r="E10" s="538"/>
      <c r="F10" s="539">
        <v>33.539200000000001</v>
      </c>
      <c r="G10" s="424">
        <v>0</v>
      </c>
    </row>
    <row r="11" spans="1:7">
      <c r="A11" s="536" t="s">
        <v>1985</v>
      </c>
      <c r="B11" s="537" t="s">
        <v>1986</v>
      </c>
      <c r="C11" s="538" t="s">
        <v>1982</v>
      </c>
      <c r="D11" s="538"/>
      <c r="E11" s="538"/>
      <c r="F11" s="539">
        <v>4863.8643000000002</v>
      </c>
      <c r="G11" s="424">
        <v>0</v>
      </c>
    </row>
    <row r="12" spans="1:7">
      <c r="A12" s="536" t="s">
        <v>698</v>
      </c>
      <c r="B12" s="537" t="s">
        <v>699</v>
      </c>
      <c r="C12" s="538" t="s">
        <v>222</v>
      </c>
      <c r="D12" s="538"/>
      <c r="E12" s="538"/>
      <c r="F12" s="539">
        <v>35.024099999999997</v>
      </c>
      <c r="G12" s="424">
        <v>0</v>
      </c>
    </row>
    <row r="13" spans="1:7">
      <c r="A13" s="536" t="s">
        <v>582</v>
      </c>
      <c r="B13" s="537" t="s">
        <v>583</v>
      </c>
      <c r="C13" s="538" t="s">
        <v>222</v>
      </c>
      <c r="D13" s="538"/>
      <c r="E13" s="538"/>
      <c r="F13" s="539">
        <v>27.220800000000001</v>
      </c>
      <c r="G13" s="424">
        <v>0</v>
      </c>
    </row>
    <row r="14" spans="1:7">
      <c r="A14" s="536" t="s">
        <v>1987</v>
      </c>
      <c r="B14" s="537" t="s">
        <v>1988</v>
      </c>
      <c r="C14" s="538" t="s">
        <v>1982</v>
      </c>
      <c r="D14" s="538"/>
      <c r="E14" s="538"/>
      <c r="F14" s="539">
        <v>8250.0619999999999</v>
      </c>
      <c r="G14" s="424">
        <v>0</v>
      </c>
    </row>
    <row r="15" spans="1:7">
      <c r="A15" s="536" t="s">
        <v>1989</v>
      </c>
      <c r="B15" s="537" t="s">
        <v>1990</v>
      </c>
      <c r="C15" s="538" t="s">
        <v>222</v>
      </c>
      <c r="D15" s="538"/>
      <c r="E15" s="538"/>
      <c r="F15" s="539">
        <v>30.786899999999999</v>
      </c>
      <c r="G15" s="424">
        <v>0</v>
      </c>
    </row>
    <row r="16" spans="1:7">
      <c r="A16" s="536" t="s">
        <v>1991</v>
      </c>
      <c r="B16" s="537" t="s">
        <v>1992</v>
      </c>
      <c r="C16" s="538" t="s">
        <v>1982</v>
      </c>
      <c r="D16" s="538"/>
      <c r="E16" s="538"/>
      <c r="F16" s="539">
        <v>8229.7706999999991</v>
      </c>
      <c r="G16" s="424">
        <v>0</v>
      </c>
    </row>
    <row r="17" spans="1:7">
      <c r="A17" s="536" t="s">
        <v>1993</v>
      </c>
      <c r="B17" s="537" t="s">
        <v>1994</v>
      </c>
      <c r="C17" s="538" t="s">
        <v>1982</v>
      </c>
      <c r="D17" s="538"/>
      <c r="E17" s="538"/>
      <c r="F17" s="539">
        <v>27874.708900000001</v>
      </c>
      <c r="G17" s="424">
        <v>0</v>
      </c>
    </row>
    <row r="18" spans="1:7">
      <c r="A18" s="536" t="s">
        <v>1995</v>
      </c>
      <c r="B18" s="537" t="s">
        <v>1996</v>
      </c>
      <c r="C18" s="538" t="s">
        <v>1982</v>
      </c>
      <c r="D18" s="538"/>
      <c r="E18" s="538"/>
      <c r="F18" s="539">
        <v>4222.9111999999996</v>
      </c>
      <c r="G18" s="424">
        <v>0</v>
      </c>
    </row>
    <row r="19" spans="1:7">
      <c r="A19" s="536" t="s">
        <v>1997</v>
      </c>
      <c r="B19" s="537" t="s">
        <v>1998</v>
      </c>
      <c r="C19" s="538" t="s">
        <v>222</v>
      </c>
      <c r="D19" s="538"/>
      <c r="E19" s="538"/>
      <c r="F19" s="539">
        <v>28.3017</v>
      </c>
      <c r="G19" s="424">
        <v>0</v>
      </c>
    </row>
    <row r="20" spans="1:7">
      <c r="A20" s="536" t="s">
        <v>1999</v>
      </c>
      <c r="B20" s="537" t="s">
        <v>2000</v>
      </c>
      <c r="C20" s="538" t="s">
        <v>1982</v>
      </c>
      <c r="D20" s="538"/>
      <c r="E20" s="538"/>
      <c r="F20" s="539">
        <v>27874.708900000001</v>
      </c>
      <c r="G20" s="424">
        <v>0</v>
      </c>
    </row>
    <row r="21" spans="1:7">
      <c r="A21" s="536" t="s">
        <v>654</v>
      </c>
      <c r="B21" s="537" t="s">
        <v>655</v>
      </c>
      <c r="C21" s="538" t="s">
        <v>222</v>
      </c>
      <c r="D21" s="538"/>
      <c r="E21" s="538"/>
      <c r="F21" s="539">
        <v>27.3626</v>
      </c>
      <c r="G21" s="424">
        <v>0</v>
      </c>
    </row>
    <row r="22" spans="1:7">
      <c r="A22" s="536" t="s">
        <v>972</v>
      </c>
      <c r="B22" s="537" t="s">
        <v>973</v>
      </c>
      <c r="C22" s="538" t="s">
        <v>222</v>
      </c>
      <c r="D22" s="538"/>
      <c r="E22" s="538"/>
      <c r="F22" s="539">
        <v>30.2682</v>
      </c>
      <c r="G22" s="424">
        <v>0</v>
      </c>
    </row>
    <row r="23" spans="1:7">
      <c r="A23" s="536" t="s">
        <v>940</v>
      </c>
      <c r="B23" s="537" t="s">
        <v>941</v>
      </c>
      <c r="C23" s="538" t="s">
        <v>222</v>
      </c>
      <c r="D23" s="538"/>
      <c r="E23" s="538"/>
      <c r="F23" s="539">
        <v>31.662400000000002</v>
      </c>
      <c r="G23" s="424">
        <v>0</v>
      </c>
    </row>
    <row r="24" spans="1:7">
      <c r="A24" s="536" t="s">
        <v>438</v>
      </c>
      <c r="B24" s="537" t="s">
        <v>439</v>
      </c>
      <c r="C24" s="538" t="s">
        <v>222</v>
      </c>
      <c r="D24" s="538"/>
      <c r="E24" s="538"/>
      <c r="F24" s="539">
        <v>22.594999999999999</v>
      </c>
      <c r="G24" s="424">
        <v>0</v>
      </c>
    </row>
    <row r="25" spans="1:7">
      <c r="A25" s="536" t="s">
        <v>918</v>
      </c>
      <c r="B25" s="537" t="s">
        <v>919</v>
      </c>
      <c r="C25" s="538" t="s">
        <v>222</v>
      </c>
      <c r="D25" s="538"/>
      <c r="E25" s="538"/>
      <c r="F25" s="539">
        <v>40.4193</v>
      </c>
      <c r="G25" s="424">
        <v>0</v>
      </c>
    </row>
    <row r="26" spans="1:7">
      <c r="A26" s="536" t="s">
        <v>2001</v>
      </c>
      <c r="B26" s="537" t="s">
        <v>2002</v>
      </c>
      <c r="C26" s="538" t="s">
        <v>1982</v>
      </c>
      <c r="D26" s="538"/>
      <c r="E26" s="538"/>
      <c r="F26" s="539">
        <v>26441.138599999998</v>
      </c>
      <c r="G26" s="424">
        <v>0</v>
      </c>
    </row>
    <row r="27" spans="1:7">
      <c r="A27" s="536" t="s">
        <v>2003</v>
      </c>
      <c r="B27" s="537" t="s">
        <v>2004</v>
      </c>
      <c r="C27" s="538" t="s">
        <v>1982</v>
      </c>
      <c r="D27" s="538"/>
      <c r="E27" s="538"/>
      <c r="F27" s="539">
        <v>5139.6701999999996</v>
      </c>
      <c r="G27" s="424">
        <v>0.3</v>
      </c>
    </row>
    <row r="28" spans="1:7">
      <c r="A28" s="536" t="s">
        <v>726</v>
      </c>
      <c r="B28" s="537" t="s">
        <v>727</v>
      </c>
      <c r="C28" s="538" t="s">
        <v>222</v>
      </c>
      <c r="D28" s="538"/>
      <c r="E28" s="538"/>
      <c r="F28" s="539">
        <v>32.075299999999999</v>
      </c>
      <c r="G28" s="424">
        <v>0</v>
      </c>
    </row>
    <row r="29" spans="1:7">
      <c r="A29" s="536" t="s">
        <v>2005</v>
      </c>
      <c r="B29" s="537" t="s">
        <v>2006</v>
      </c>
      <c r="C29" s="538" t="s">
        <v>1982</v>
      </c>
      <c r="D29" s="538"/>
      <c r="E29" s="538"/>
      <c r="F29" s="539">
        <v>5273.8144000000002</v>
      </c>
      <c r="G29" s="424">
        <v>0</v>
      </c>
    </row>
    <row r="30" spans="1:7">
      <c r="A30" s="536" t="s">
        <v>2007</v>
      </c>
      <c r="B30" s="537" t="s">
        <v>2008</v>
      </c>
      <c r="C30" s="538" t="s">
        <v>1982</v>
      </c>
      <c r="D30" s="538"/>
      <c r="E30" s="538"/>
      <c r="F30" s="539">
        <v>12409.2716</v>
      </c>
      <c r="G30" s="424">
        <v>0</v>
      </c>
    </row>
    <row r="31" spans="1:7">
      <c r="A31" s="536" t="s">
        <v>2009</v>
      </c>
      <c r="B31" s="537" t="s">
        <v>2010</v>
      </c>
      <c r="C31" s="538" t="s">
        <v>1982</v>
      </c>
      <c r="D31" s="538"/>
      <c r="E31" s="538"/>
      <c r="F31" s="539">
        <v>12400.4022</v>
      </c>
      <c r="G31" s="424">
        <v>0</v>
      </c>
    </row>
    <row r="32" spans="1:7">
      <c r="A32" s="536" t="s">
        <v>2011</v>
      </c>
      <c r="B32" s="537" t="s">
        <v>2012</v>
      </c>
      <c r="C32" s="538" t="s">
        <v>1982</v>
      </c>
      <c r="D32" s="538"/>
      <c r="E32" s="538"/>
      <c r="F32" s="539">
        <v>4141.1405000000004</v>
      </c>
      <c r="G32" s="424">
        <v>0</v>
      </c>
    </row>
    <row r="33" spans="1:7">
      <c r="A33" s="536" t="s">
        <v>2013</v>
      </c>
      <c r="B33" s="537" t="s">
        <v>2014</v>
      </c>
      <c r="C33" s="538" t="s">
        <v>222</v>
      </c>
      <c r="D33" s="538"/>
      <c r="E33" s="538"/>
      <c r="F33" s="539">
        <v>24.873200000000001</v>
      </c>
      <c r="G33" s="424">
        <v>0</v>
      </c>
    </row>
    <row r="34" spans="1:7">
      <c r="A34" s="536" t="s">
        <v>2015</v>
      </c>
      <c r="B34" s="537" t="s">
        <v>2016</v>
      </c>
      <c r="C34" s="538" t="s">
        <v>222</v>
      </c>
      <c r="D34" s="538"/>
      <c r="E34" s="538"/>
      <c r="F34" s="539">
        <v>32.366399999999999</v>
      </c>
      <c r="G34" s="424">
        <v>0</v>
      </c>
    </row>
    <row r="35" spans="1:7">
      <c r="A35" s="536" t="s">
        <v>2017</v>
      </c>
      <c r="B35" s="537" t="s">
        <v>2018</v>
      </c>
      <c r="C35" s="538" t="s">
        <v>222</v>
      </c>
      <c r="D35" s="538"/>
      <c r="E35" s="538"/>
      <c r="F35" s="539">
        <v>42.799900000000001</v>
      </c>
      <c r="G35" s="424">
        <v>0</v>
      </c>
    </row>
    <row r="36" spans="1:7">
      <c r="A36" s="536" t="s">
        <v>2019</v>
      </c>
      <c r="B36" s="537" t="s">
        <v>2020</v>
      </c>
      <c r="C36" s="538" t="s">
        <v>222</v>
      </c>
      <c r="D36" s="538"/>
      <c r="E36" s="538"/>
      <c r="F36" s="539">
        <v>23.987300000000001</v>
      </c>
      <c r="G36" s="424">
        <v>0</v>
      </c>
    </row>
    <row r="37" spans="1:7">
      <c r="A37" s="536" t="s">
        <v>2021</v>
      </c>
      <c r="B37" s="537" t="s">
        <v>2022</v>
      </c>
      <c r="C37" s="538" t="s">
        <v>1982</v>
      </c>
      <c r="D37" s="538"/>
      <c r="E37" s="538"/>
      <c r="F37" s="539">
        <v>8746.4177999999993</v>
      </c>
      <c r="G37" s="424">
        <v>0</v>
      </c>
    </row>
    <row r="38" spans="1:7">
      <c r="A38" s="536" t="s">
        <v>2023</v>
      </c>
      <c r="B38" s="537" t="s">
        <v>2024</v>
      </c>
      <c r="C38" s="538" t="s">
        <v>1982</v>
      </c>
      <c r="D38" s="538"/>
      <c r="E38" s="538"/>
      <c r="F38" s="539">
        <v>5793.8090000000002</v>
      </c>
      <c r="G38" s="424">
        <v>0</v>
      </c>
    </row>
    <row r="39" spans="1:7">
      <c r="A39" s="536" t="s">
        <v>2025</v>
      </c>
      <c r="B39" s="537" t="s">
        <v>2026</v>
      </c>
      <c r="C39" s="538" t="s">
        <v>1982</v>
      </c>
      <c r="D39" s="538"/>
      <c r="E39" s="538"/>
      <c r="F39" s="539">
        <v>4765.6749</v>
      </c>
      <c r="G39" s="424">
        <v>0</v>
      </c>
    </row>
    <row r="40" spans="1:7">
      <c r="A40" s="536" t="s">
        <v>2027</v>
      </c>
      <c r="B40" s="537" t="s">
        <v>2028</v>
      </c>
      <c r="C40" s="538" t="s">
        <v>1982</v>
      </c>
      <c r="D40" s="538"/>
      <c r="E40" s="538"/>
      <c r="F40" s="539">
        <v>18804.223999999998</v>
      </c>
      <c r="G40" s="424">
        <v>0</v>
      </c>
    </row>
    <row r="41" spans="1:7">
      <c r="A41" s="536" t="s">
        <v>868</v>
      </c>
      <c r="B41" s="537" t="s">
        <v>869</v>
      </c>
      <c r="C41" s="538" t="s">
        <v>222</v>
      </c>
      <c r="D41" s="538"/>
      <c r="E41" s="538"/>
      <c r="F41" s="539">
        <v>40.487000000000002</v>
      </c>
      <c r="G41" s="424">
        <v>0.3</v>
      </c>
    </row>
    <row r="42" spans="1:7">
      <c r="A42" s="536" t="s">
        <v>821</v>
      </c>
      <c r="B42" s="537" t="s">
        <v>822</v>
      </c>
      <c r="C42" s="538" t="s">
        <v>222</v>
      </c>
      <c r="D42" s="538"/>
      <c r="E42" s="538"/>
      <c r="F42" s="539">
        <v>23.870799999999999</v>
      </c>
      <c r="G42" s="424">
        <v>0</v>
      </c>
    </row>
    <row r="43" spans="1:7">
      <c r="A43" s="536" t="s">
        <v>2029</v>
      </c>
      <c r="B43" s="537" t="s">
        <v>2030</v>
      </c>
      <c r="C43" s="538" t="s">
        <v>1982</v>
      </c>
      <c r="D43" s="538"/>
      <c r="E43" s="538"/>
      <c r="F43" s="539">
        <v>4624.9817000000003</v>
      </c>
      <c r="G43" s="424">
        <v>0</v>
      </c>
    </row>
    <row r="44" spans="1:7">
      <c r="A44" s="536" t="s">
        <v>2031</v>
      </c>
      <c r="B44" s="537" t="s">
        <v>2032</v>
      </c>
      <c r="C44" s="538" t="s">
        <v>1982</v>
      </c>
      <c r="D44" s="538"/>
      <c r="E44" s="538"/>
      <c r="F44" s="539">
        <v>5392.5519000000004</v>
      </c>
      <c r="G44" s="424">
        <v>0</v>
      </c>
    </row>
    <row r="45" spans="1:7">
      <c r="A45" s="536" t="s">
        <v>2033</v>
      </c>
      <c r="B45" s="537" t="s">
        <v>2034</v>
      </c>
      <c r="C45" s="538" t="s">
        <v>222</v>
      </c>
      <c r="D45" s="538"/>
      <c r="E45" s="538"/>
      <c r="F45" s="539">
        <v>29.1508</v>
      </c>
      <c r="G45" s="424">
        <v>0</v>
      </c>
    </row>
    <row r="46" spans="1:7">
      <c r="A46" s="536" t="s">
        <v>2035</v>
      </c>
      <c r="B46" s="537" t="s">
        <v>2036</v>
      </c>
      <c r="C46" s="538" t="s">
        <v>1982</v>
      </c>
      <c r="D46" s="538"/>
      <c r="E46" s="538"/>
      <c r="F46" s="539">
        <v>5362.8194000000003</v>
      </c>
      <c r="G46" s="424">
        <v>0</v>
      </c>
    </row>
    <row r="47" spans="1:7">
      <c r="A47" s="536" t="s">
        <v>2037</v>
      </c>
      <c r="B47" s="537" t="s">
        <v>2038</v>
      </c>
      <c r="C47" s="538" t="s">
        <v>1982</v>
      </c>
      <c r="D47" s="538"/>
      <c r="E47" s="538"/>
      <c r="F47" s="539">
        <v>7034.9319999999998</v>
      </c>
      <c r="G47" s="424">
        <v>0</v>
      </c>
    </row>
    <row r="48" spans="1:7">
      <c r="A48" s="536" t="s">
        <v>2039</v>
      </c>
      <c r="B48" s="537" t="s">
        <v>2040</v>
      </c>
      <c r="C48" s="538" t="s">
        <v>222</v>
      </c>
      <c r="D48" s="538"/>
      <c r="E48" s="538"/>
      <c r="F48" s="539">
        <v>22.497299999999999</v>
      </c>
      <c r="G48" s="424">
        <v>0</v>
      </c>
    </row>
    <row r="49" spans="1:7">
      <c r="A49" s="536" t="s">
        <v>2041</v>
      </c>
      <c r="B49" s="537" t="s">
        <v>2042</v>
      </c>
      <c r="C49" s="538" t="s">
        <v>222</v>
      </c>
      <c r="D49" s="538"/>
      <c r="E49" s="538"/>
      <c r="F49" s="539">
        <v>23.917000000000002</v>
      </c>
      <c r="G49" s="424">
        <v>0</v>
      </c>
    </row>
    <row r="50" spans="1:7">
      <c r="A50" s="536" t="s">
        <v>2043</v>
      </c>
      <c r="B50" s="537" t="s">
        <v>2044</v>
      </c>
      <c r="C50" s="538" t="s">
        <v>1982</v>
      </c>
      <c r="D50" s="538"/>
      <c r="E50" s="538"/>
      <c r="F50" s="539">
        <v>24649.192599999998</v>
      </c>
      <c r="G50" s="424">
        <v>0</v>
      </c>
    </row>
    <row r="51" spans="1:7">
      <c r="A51" s="536" t="s">
        <v>2045</v>
      </c>
      <c r="B51" s="537" t="s">
        <v>2046</v>
      </c>
      <c r="C51" s="538" t="s">
        <v>222</v>
      </c>
      <c r="D51" s="538"/>
      <c r="E51" s="538"/>
      <c r="F51" s="539">
        <v>28.473500000000001</v>
      </c>
      <c r="G51" s="424">
        <v>0</v>
      </c>
    </row>
    <row r="52" spans="1:7">
      <c r="A52" s="536" t="s">
        <v>2047</v>
      </c>
      <c r="B52" s="537" t="s">
        <v>2048</v>
      </c>
      <c r="C52" s="538" t="s">
        <v>1982</v>
      </c>
      <c r="D52" s="538"/>
      <c r="E52" s="538"/>
      <c r="F52" s="539">
        <v>7780.0798999999997</v>
      </c>
      <c r="G52" s="424">
        <v>0</v>
      </c>
    </row>
    <row r="53" spans="1:7">
      <c r="A53" s="536" t="s">
        <v>2049</v>
      </c>
      <c r="B53" s="537" t="s">
        <v>2050</v>
      </c>
      <c r="C53" s="538" t="s">
        <v>1982</v>
      </c>
      <c r="D53" s="538"/>
      <c r="E53" s="538"/>
      <c r="F53" s="539">
        <v>8229.7706999999991</v>
      </c>
      <c r="G53" s="424">
        <v>0</v>
      </c>
    </row>
    <row r="54" spans="1:7">
      <c r="A54" s="536" t="s">
        <v>2051</v>
      </c>
      <c r="B54" s="537" t="s">
        <v>2052</v>
      </c>
      <c r="C54" s="538" t="s">
        <v>222</v>
      </c>
      <c r="D54" s="538"/>
      <c r="E54" s="538"/>
      <c r="F54" s="539">
        <v>28.410699999999999</v>
      </c>
      <c r="G54" s="424">
        <v>0</v>
      </c>
    </row>
    <row r="55" spans="1:7">
      <c r="A55" s="536" t="s">
        <v>2053</v>
      </c>
      <c r="B55" s="537" t="s">
        <v>2054</v>
      </c>
      <c r="C55" s="538" t="s">
        <v>222</v>
      </c>
      <c r="D55" s="538"/>
      <c r="E55" s="538"/>
      <c r="F55" s="539">
        <v>33.966900000000003</v>
      </c>
      <c r="G55" s="424">
        <v>0</v>
      </c>
    </row>
    <row r="56" spans="1:7">
      <c r="A56" s="536" t="s">
        <v>2055</v>
      </c>
      <c r="B56" s="537" t="s">
        <v>2056</v>
      </c>
      <c r="C56" s="538" t="s">
        <v>1982</v>
      </c>
      <c r="D56" s="538"/>
      <c r="E56" s="538"/>
      <c r="F56" s="539">
        <v>5587.4629000000004</v>
      </c>
      <c r="G56" s="424">
        <v>0</v>
      </c>
    </row>
    <row r="57" spans="1:7">
      <c r="A57" s="536" t="s">
        <v>2057</v>
      </c>
      <c r="B57" s="537" t="s">
        <v>2058</v>
      </c>
      <c r="C57" s="538" t="s">
        <v>1982</v>
      </c>
      <c r="D57" s="538"/>
      <c r="E57" s="538"/>
      <c r="F57" s="539">
        <v>7292.1702999999998</v>
      </c>
      <c r="G57" s="424">
        <v>0</v>
      </c>
    </row>
    <row r="58" spans="1:7">
      <c r="A58" s="536" t="s">
        <v>2059</v>
      </c>
      <c r="B58" s="537" t="s">
        <v>2060</v>
      </c>
      <c r="C58" s="538" t="s">
        <v>1982</v>
      </c>
      <c r="D58" s="538"/>
      <c r="E58" s="538"/>
      <c r="F58" s="539">
        <v>6628.4296999999997</v>
      </c>
      <c r="G58" s="424">
        <v>0</v>
      </c>
    </row>
    <row r="59" spans="1:7">
      <c r="A59" s="536" t="s">
        <v>2061</v>
      </c>
      <c r="B59" s="537" t="s">
        <v>2062</v>
      </c>
      <c r="C59" s="538" t="s">
        <v>1982</v>
      </c>
      <c r="D59" s="538"/>
      <c r="E59" s="538"/>
      <c r="F59" s="539">
        <v>7681.1977999999999</v>
      </c>
      <c r="G59" s="424">
        <v>0</v>
      </c>
    </row>
    <row r="60" spans="1:7">
      <c r="A60" s="536" t="s">
        <v>2063</v>
      </c>
      <c r="B60" s="537" t="s">
        <v>2064</v>
      </c>
      <c r="C60" s="538" t="s">
        <v>222</v>
      </c>
      <c r="D60" s="538"/>
      <c r="E60" s="538"/>
      <c r="F60" s="539">
        <v>42.053199999999997</v>
      </c>
      <c r="G60" s="424">
        <v>0</v>
      </c>
    </row>
    <row r="61" spans="1:7">
      <c r="A61" s="536" t="s">
        <v>2065</v>
      </c>
      <c r="B61" s="537" t="s">
        <v>2066</v>
      </c>
      <c r="C61" s="538" t="s">
        <v>1982</v>
      </c>
      <c r="D61" s="538"/>
      <c r="E61" s="538"/>
      <c r="F61" s="539">
        <v>8250.1969000000008</v>
      </c>
      <c r="G61" s="424">
        <v>0</v>
      </c>
    </row>
    <row r="62" spans="1:7">
      <c r="A62" s="536" t="s">
        <v>2067</v>
      </c>
      <c r="B62" s="537" t="s">
        <v>2068</v>
      </c>
      <c r="C62" s="538" t="s">
        <v>1982</v>
      </c>
      <c r="D62" s="538"/>
      <c r="E62" s="538"/>
      <c r="F62" s="539">
        <v>8229.7706999999991</v>
      </c>
      <c r="G62" s="424">
        <v>0</v>
      </c>
    </row>
    <row r="63" spans="1:7">
      <c r="A63" s="536" t="s">
        <v>2069</v>
      </c>
      <c r="B63" s="537" t="s">
        <v>2070</v>
      </c>
      <c r="C63" s="538" t="s">
        <v>222</v>
      </c>
      <c r="D63" s="538"/>
      <c r="E63" s="538"/>
      <c r="F63" s="539">
        <v>24.376000000000001</v>
      </c>
      <c r="G63" s="424">
        <v>0</v>
      </c>
    </row>
    <row r="64" spans="1:7">
      <c r="A64" s="536" t="s">
        <v>2071</v>
      </c>
      <c r="B64" s="537" t="s">
        <v>2072</v>
      </c>
      <c r="C64" s="538" t="s">
        <v>1982</v>
      </c>
      <c r="D64" s="538"/>
      <c r="E64" s="538"/>
      <c r="F64" s="539">
        <v>8046.3144000000002</v>
      </c>
      <c r="G64" s="424">
        <v>0</v>
      </c>
    </row>
    <row r="65" spans="1:7">
      <c r="A65" s="536" t="s">
        <v>866</v>
      </c>
      <c r="B65" s="537" t="s">
        <v>867</v>
      </c>
      <c r="C65" s="538" t="s">
        <v>222</v>
      </c>
      <c r="D65" s="538"/>
      <c r="E65" s="538"/>
      <c r="F65" s="539">
        <v>35.423299999999998</v>
      </c>
      <c r="G65" s="424">
        <v>0.3</v>
      </c>
    </row>
    <row r="66" spans="1:7">
      <c r="A66" s="536" t="s">
        <v>2073</v>
      </c>
      <c r="B66" s="537" t="s">
        <v>2074</v>
      </c>
      <c r="C66" s="538" t="s">
        <v>1982</v>
      </c>
      <c r="D66" s="538"/>
      <c r="E66" s="538"/>
      <c r="F66" s="539">
        <v>8229.7706999999991</v>
      </c>
      <c r="G66" s="424">
        <v>0</v>
      </c>
    </row>
    <row r="67" spans="1:7">
      <c r="A67" s="536" t="s">
        <v>2075</v>
      </c>
      <c r="B67" s="537" t="s">
        <v>2076</v>
      </c>
      <c r="C67" s="538" t="s">
        <v>1982</v>
      </c>
      <c r="D67" s="538"/>
      <c r="E67" s="538"/>
      <c r="F67" s="539">
        <v>4805.3618999999999</v>
      </c>
      <c r="G67" s="424">
        <v>0</v>
      </c>
    </row>
    <row r="68" spans="1:7">
      <c r="A68" s="536" t="s">
        <v>2077</v>
      </c>
      <c r="B68" s="537" t="s">
        <v>2078</v>
      </c>
      <c r="C68" s="538" t="s">
        <v>1982</v>
      </c>
      <c r="D68" s="538"/>
      <c r="E68" s="538"/>
      <c r="F68" s="539">
        <v>7791.7771000000002</v>
      </c>
      <c r="G68" s="424">
        <v>0</v>
      </c>
    </row>
    <row r="69" spans="1:7">
      <c r="A69" s="536" t="s">
        <v>2079</v>
      </c>
      <c r="B69" s="537" t="s">
        <v>2080</v>
      </c>
      <c r="C69" s="538" t="s">
        <v>1982</v>
      </c>
      <c r="D69" s="538"/>
      <c r="E69" s="538"/>
      <c r="F69" s="539">
        <v>8503.7723999999998</v>
      </c>
      <c r="G69" s="424">
        <v>0</v>
      </c>
    </row>
    <row r="70" spans="1:7">
      <c r="A70" s="536" t="s">
        <v>2081</v>
      </c>
      <c r="B70" s="537" t="s">
        <v>2082</v>
      </c>
      <c r="C70" s="538" t="s">
        <v>1982</v>
      </c>
      <c r="D70" s="538"/>
      <c r="E70" s="538"/>
      <c r="F70" s="539">
        <v>8229.7706999999991</v>
      </c>
      <c r="G70" s="424">
        <v>0</v>
      </c>
    </row>
    <row r="71" spans="1:7">
      <c r="A71" s="536" t="s">
        <v>2083</v>
      </c>
      <c r="B71" s="537" t="s">
        <v>2084</v>
      </c>
      <c r="C71" s="538" t="s">
        <v>1982</v>
      </c>
      <c r="D71" s="538"/>
      <c r="E71" s="538"/>
      <c r="F71" s="539">
        <v>5167.5794999999998</v>
      </c>
      <c r="G71" s="424">
        <v>0</v>
      </c>
    </row>
    <row r="72" spans="1:7">
      <c r="A72" s="536" t="s">
        <v>2085</v>
      </c>
      <c r="B72" s="537" t="s">
        <v>2086</v>
      </c>
      <c r="C72" s="538" t="s">
        <v>1982</v>
      </c>
      <c r="D72" s="538"/>
      <c r="E72" s="538"/>
      <c r="F72" s="539">
        <v>20406.574799999999</v>
      </c>
      <c r="G72" s="424">
        <v>0</v>
      </c>
    </row>
    <row r="73" spans="1:7">
      <c r="A73" s="536" t="s">
        <v>2087</v>
      </c>
      <c r="B73" s="537" t="s">
        <v>2088</v>
      </c>
      <c r="C73" s="538" t="s">
        <v>1982</v>
      </c>
      <c r="D73" s="538"/>
      <c r="E73" s="538"/>
      <c r="F73" s="539">
        <v>16496.033800000001</v>
      </c>
      <c r="G73" s="424">
        <v>0</v>
      </c>
    </row>
    <row r="74" spans="1:7">
      <c r="A74" s="536" t="s">
        <v>2089</v>
      </c>
      <c r="B74" s="537" t="s">
        <v>2090</v>
      </c>
      <c r="C74" s="538" t="s">
        <v>1982</v>
      </c>
      <c r="D74" s="538"/>
      <c r="E74" s="538"/>
      <c r="F74" s="539">
        <v>6710.0393999999997</v>
      </c>
      <c r="G74" s="424">
        <v>0</v>
      </c>
    </row>
    <row r="75" spans="1:7">
      <c r="A75" s="536" t="s">
        <v>2091</v>
      </c>
      <c r="B75" s="537" t="s">
        <v>2092</v>
      </c>
      <c r="C75" s="538" t="s">
        <v>1982</v>
      </c>
      <c r="D75" s="538"/>
      <c r="E75" s="538"/>
      <c r="F75" s="539">
        <v>6537.6873999999998</v>
      </c>
      <c r="G75" s="424">
        <v>0</v>
      </c>
    </row>
    <row r="76" spans="1:7">
      <c r="A76" s="536" t="s">
        <v>2093</v>
      </c>
      <c r="B76" s="537" t="s">
        <v>2094</v>
      </c>
      <c r="C76" s="538" t="s">
        <v>1982</v>
      </c>
      <c r="D76" s="538"/>
      <c r="E76" s="538"/>
      <c r="F76" s="539">
        <v>6517.2138999999997</v>
      </c>
      <c r="G76" s="424">
        <v>0</v>
      </c>
    </row>
    <row r="77" spans="1:7">
      <c r="A77" s="536" t="s">
        <v>2095</v>
      </c>
      <c r="B77" s="537" t="s">
        <v>2096</v>
      </c>
      <c r="C77" s="538" t="s">
        <v>222</v>
      </c>
      <c r="D77" s="538"/>
      <c r="E77" s="538"/>
      <c r="F77" s="539">
        <v>33.736199999999997</v>
      </c>
      <c r="G77" s="424">
        <v>0</v>
      </c>
    </row>
    <row r="78" spans="1:7">
      <c r="A78" s="536" t="s">
        <v>2097</v>
      </c>
      <c r="B78" s="537" t="s">
        <v>2098</v>
      </c>
      <c r="C78" s="538" t="s">
        <v>1982</v>
      </c>
      <c r="D78" s="538"/>
      <c r="E78" s="538"/>
      <c r="F78" s="539">
        <v>8229.7706999999991</v>
      </c>
      <c r="G78" s="424">
        <v>0</v>
      </c>
    </row>
    <row r="79" spans="1:7">
      <c r="A79" s="536" t="s">
        <v>2099</v>
      </c>
      <c r="B79" s="537" t="s">
        <v>2100</v>
      </c>
      <c r="C79" s="538" t="s">
        <v>1982</v>
      </c>
      <c r="D79" s="538"/>
      <c r="E79" s="538"/>
      <c r="F79" s="539">
        <v>8583.8883999999998</v>
      </c>
      <c r="G79" s="424">
        <v>0</v>
      </c>
    </row>
    <row r="80" spans="1:7">
      <c r="A80" s="536" t="s">
        <v>2101</v>
      </c>
      <c r="B80" s="537" t="s">
        <v>2102</v>
      </c>
      <c r="C80" s="538" t="s">
        <v>222</v>
      </c>
      <c r="D80" s="538"/>
      <c r="E80" s="538"/>
      <c r="F80" s="539">
        <v>38.943100000000001</v>
      </c>
      <c r="G80" s="424">
        <v>0.25159999999999999</v>
      </c>
    </row>
    <row r="81" spans="1:7">
      <c r="A81" s="536" t="s">
        <v>2103</v>
      </c>
      <c r="B81" s="537" t="s">
        <v>2104</v>
      </c>
      <c r="C81" s="538" t="s">
        <v>222</v>
      </c>
      <c r="D81" s="538"/>
      <c r="E81" s="538"/>
      <c r="F81" s="539">
        <v>40.512099999999997</v>
      </c>
      <c r="G81" s="424">
        <v>0.3</v>
      </c>
    </row>
    <row r="82" spans="1:7">
      <c r="A82" s="536" t="s">
        <v>2105</v>
      </c>
      <c r="B82" s="537" t="s">
        <v>2106</v>
      </c>
      <c r="C82" s="538" t="s">
        <v>222</v>
      </c>
      <c r="D82" s="538"/>
      <c r="E82" s="538"/>
      <c r="F82" s="539">
        <v>52.683199999999999</v>
      </c>
      <c r="G82" s="424">
        <v>0.3</v>
      </c>
    </row>
    <row r="83" spans="1:7">
      <c r="A83" s="536" t="s">
        <v>2107</v>
      </c>
      <c r="B83" s="537" t="s">
        <v>2108</v>
      </c>
      <c r="C83" s="538" t="s">
        <v>222</v>
      </c>
      <c r="D83" s="538"/>
      <c r="E83" s="538"/>
      <c r="F83" s="539">
        <v>48.901200000000003</v>
      </c>
      <c r="G83" s="424">
        <v>0.25159999999999999</v>
      </c>
    </row>
    <row r="84" spans="1:7">
      <c r="A84" s="536" t="s">
        <v>2109</v>
      </c>
      <c r="B84" s="537" t="s">
        <v>2110</v>
      </c>
      <c r="C84" s="538" t="s">
        <v>222</v>
      </c>
      <c r="D84" s="538"/>
      <c r="E84" s="538"/>
      <c r="F84" s="539">
        <v>36.839700000000001</v>
      </c>
      <c r="G84" s="424">
        <v>0.25159999999999999</v>
      </c>
    </row>
    <row r="85" spans="1:7">
      <c r="A85" s="536" t="s">
        <v>2111</v>
      </c>
      <c r="B85" s="537" t="s">
        <v>2112</v>
      </c>
      <c r="C85" s="538" t="s">
        <v>222</v>
      </c>
      <c r="D85" s="538"/>
      <c r="E85" s="538"/>
      <c r="F85" s="539">
        <v>29.663699999999999</v>
      </c>
      <c r="G85" s="424">
        <v>0.3</v>
      </c>
    </row>
    <row r="86" spans="1:7">
      <c r="A86" s="536" t="s">
        <v>2113</v>
      </c>
      <c r="B86" s="537" t="s">
        <v>2114</v>
      </c>
      <c r="C86" s="538" t="s">
        <v>222</v>
      </c>
      <c r="D86" s="538"/>
      <c r="E86" s="538"/>
      <c r="F86" s="539">
        <v>37.980899999999998</v>
      </c>
      <c r="G86" s="424">
        <v>0.3</v>
      </c>
    </row>
    <row r="87" spans="1:7">
      <c r="A87" s="536" t="s">
        <v>2115</v>
      </c>
      <c r="B87" s="537" t="s">
        <v>2116</v>
      </c>
      <c r="C87" s="538" t="s">
        <v>222</v>
      </c>
      <c r="D87" s="538"/>
      <c r="E87" s="538"/>
      <c r="F87" s="539">
        <v>58.7273</v>
      </c>
      <c r="G87" s="424">
        <v>0.1363</v>
      </c>
    </row>
    <row r="88" spans="1:7">
      <c r="A88" s="536" t="s">
        <v>2117</v>
      </c>
      <c r="B88" s="537" t="s">
        <v>2118</v>
      </c>
      <c r="C88" s="538" t="s">
        <v>222</v>
      </c>
      <c r="D88" s="538"/>
      <c r="E88" s="538"/>
      <c r="F88" s="539">
        <v>40.194899999999997</v>
      </c>
      <c r="G88" s="424">
        <v>0.3</v>
      </c>
    </row>
    <row r="89" spans="1:7">
      <c r="A89" s="536" t="s">
        <v>2119</v>
      </c>
      <c r="B89" s="537" t="s">
        <v>2120</v>
      </c>
      <c r="C89" s="538" t="s">
        <v>1982</v>
      </c>
      <c r="D89" s="538"/>
      <c r="E89" s="538"/>
      <c r="F89" s="539">
        <v>10832.556500000001</v>
      </c>
      <c r="G89" s="424">
        <v>0.1363</v>
      </c>
    </row>
    <row r="90" spans="1:7">
      <c r="A90" s="536" t="s">
        <v>2121</v>
      </c>
      <c r="B90" s="537" t="s">
        <v>2122</v>
      </c>
      <c r="C90" s="538" t="s">
        <v>222</v>
      </c>
      <c r="D90" s="538"/>
      <c r="E90" s="538"/>
      <c r="F90" s="539">
        <v>42.296599999999998</v>
      </c>
      <c r="G90" s="424">
        <v>0.3</v>
      </c>
    </row>
    <row r="91" spans="1:7">
      <c r="A91" s="536" t="s">
        <v>2123</v>
      </c>
      <c r="B91" s="537" t="s">
        <v>2124</v>
      </c>
      <c r="C91" s="538" t="s">
        <v>222</v>
      </c>
      <c r="D91" s="538"/>
      <c r="E91" s="538"/>
      <c r="F91" s="539">
        <v>30.449300000000001</v>
      </c>
      <c r="G91" s="424">
        <v>0.3</v>
      </c>
    </row>
    <row r="92" spans="1:7">
      <c r="A92" s="536" t="s">
        <v>2125</v>
      </c>
      <c r="B92" s="537" t="s">
        <v>2126</v>
      </c>
      <c r="C92" s="538" t="s">
        <v>222</v>
      </c>
      <c r="D92" s="538"/>
      <c r="E92" s="538"/>
      <c r="F92" s="539">
        <v>32.600299999999997</v>
      </c>
      <c r="G92" s="424">
        <v>0.3095</v>
      </c>
    </row>
    <row r="93" spans="1:7">
      <c r="A93" s="536" t="s">
        <v>2127</v>
      </c>
      <c r="B93" s="537" t="s">
        <v>2128</v>
      </c>
      <c r="C93" s="538" t="s">
        <v>222</v>
      </c>
      <c r="D93" s="538"/>
      <c r="E93" s="538"/>
      <c r="F93" s="539">
        <v>35.946800000000003</v>
      </c>
      <c r="G93" s="424">
        <v>0.3</v>
      </c>
    </row>
    <row r="94" spans="1:7">
      <c r="A94" s="536" t="s">
        <v>2129</v>
      </c>
      <c r="B94" s="537" t="s">
        <v>2130</v>
      </c>
      <c r="C94" s="538" t="s">
        <v>222</v>
      </c>
      <c r="D94" s="538"/>
      <c r="E94" s="538"/>
      <c r="F94" s="539">
        <v>53.784399999999998</v>
      </c>
      <c r="G94" s="424">
        <v>0.3</v>
      </c>
    </row>
    <row r="95" spans="1:7">
      <c r="A95" s="536" t="s">
        <v>2131</v>
      </c>
      <c r="B95" s="537" t="s">
        <v>2132</v>
      </c>
      <c r="C95" s="538" t="s">
        <v>1982</v>
      </c>
      <c r="D95" s="538"/>
      <c r="E95" s="538"/>
      <c r="F95" s="539">
        <v>23859.156599999998</v>
      </c>
      <c r="G95" s="424">
        <v>0</v>
      </c>
    </row>
    <row r="96" spans="1:7">
      <c r="A96" s="536" t="s">
        <v>2133</v>
      </c>
      <c r="B96" s="537" t="s">
        <v>2134</v>
      </c>
      <c r="C96" s="538" t="s">
        <v>1982</v>
      </c>
      <c r="D96" s="538"/>
      <c r="E96" s="538"/>
      <c r="F96" s="539">
        <v>7791.7771000000002</v>
      </c>
      <c r="G96" s="424">
        <v>0</v>
      </c>
    </row>
    <row r="97" spans="1:7">
      <c r="A97" s="536" t="s">
        <v>2135</v>
      </c>
      <c r="B97" s="537" t="s">
        <v>2136</v>
      </c>
      <c r="C97" s="538" t="s">
        <v>1982</v>
      </c>
      <c r="D97" s="538"/>
      <c r="E97" s="538"/>
      <c r="F97" s="539">
        <v>5238.4562999999998</v>
      </c>
      <c r="G97" s="424">
        <v>0</v>
      </c>
    </row>
    <row r="98" spans="1:7">
      <c r="A98" s="536" t="s">
        <v>2137</v>
      </c>
      <c r="B98" s="537" t="s">
        <v>2138</v>
      </c>
      <c r="C98" s="538" t="s">
        <v>1982</v>
      </c>
      <c r="D98" s="538"/>
      <c r="E98" s="538"/>
      <c r="F98" s="539">
        <v>6855.3258999999998</v>
      </c>
      <c r="G98" s="424">
        <v>0</v>
      </c>
    </row>
    <row r="99" spans="1:7">
      <c r="A99" s="536" t="s">
        <v>2139</v>
      </c>
      <c r="B99" s="537" t="s">
        <v>2140</v>
      </c>
      <c r="C99" s="538" t="s">
        <v>1982</v>
      </c>
      <c r="D99" s="538"/>
      <c r="E99" s="538"/>
      <c r="F99" s="539">
        <v>4923.2897000000003</v>
      </c>
      <c r="G99" s="424">
        <v>0</v>
      </c>
    </row>
    <row r="100" spans="1:7">
      <c r="A100" s="536" t="s">
        <v>2141</v>
      </c>
      <c r="B100" s="537" t="s">
        <v>2142</v>
      </c>
      <c r="C100" s="538" t="s">
        <v>1982</v>
      </c>
      <c r="D100" s="538"/>
      <c r="E100" s="538"/>
      <c r="F100" s="539">
        <v>21376.4591</v>
      </c>
      <c r="G100" s="424">
        <v>5.79E-2</v>
      </c>
    </row>
    <row r="101" spans="1:7">
      <c r="A101" s="536" t="s">
        <v>2143</v>
      </c>
      <c r="B101" s="537" t="s">
        <v>2144</v>
      </c>
      <c r="C101" s="538" t="s">
        <v>1982</v>
      </c>
      <c r="D101" s="538"/>
      <c r="E101" s="538"/>
      <c r="F101" s="539">
        <v>5058.7497000000003</v>
      </c>
      <c r="G101" s="424">
        <v>0</v>
      </c>
    </row>
    <row r="102" spans="1:7">
      <c r="A102" s="536" t="s">
        <v>2145</v>
      </c>
      <c r="B102" s="537" t="s">
        <v>2146</v>
      </c>
      <c r="C102" s="538" t="s">
        <v>1982</v>
      </c>
      <c r="D102" s="538"/>
      <c r="E102" s="538"/>
      <c r="F102" s="539">
        <v>5683.7487000000001</v>
      </c>
      <c r="G102" s="424">
        <v>0</v>
      </c>
    </row>
    <row r="103" spans="1:7">
      <c r="A103" s="536" t="s">
        <v>2147</v>
      </c>
      <c r="B103" s="537" t="s">
        <v>2148</v>
      </c>
      <c r="C103" s="538" t="s">
        <v>1982</v>
      </c>
      <c r="D103" s="538"/>
      <c r="E103" s="538"/>
      <c r="F103" s="539">
        <v>4183.1697000000004</v>
      </c>
      <c r="G103" s="424">
        <v>0</v>
      </c>
    </row>
    <row r="104" spans="1:7">
      <c r="A104" s="536" t="s">
        <v>2149</v>
      </c>
      <c r="B104" s="537" t="s">
        <v>2150</v>
      </c>
      <c r="C104" s="538" t="s">
        <v>1982</v>
      </c>
      <c r="D104" s="538"/>
      <c r="E104" s="538"/>
      <c r="F104" s="539">
        <v>37357.380400000002</v>
      </c>
      <c r="G104" s="424">
        <v>0</v>
      </c>
    </row>
    <row r="105" spans="1:7">
      <c r="A105" s="536" t="s">
        <v>2151</v>
      </c>
      <c r="B105" s="537" t="s">
        <v>2152</v>
      </c>
      <c r="C105" s="538" t="s">
        <v>222</v>
      </c>
      <c r="D105" s="538"/>
      <c r="E105" s="538"/>
      <c r="F105" s="539">
        <v>35.155200000000001</v>
      </c>
      <c r="G105" s="424">
        <v>0.3</v>
      </c>
    </row>
    <row r="106" spans="1:7">
      <c r="A106" s="536" t="s">
        <v>2153</v>
      </c>
      <c r="B106" s="537" t="s">
        <v>2154</v>
      </c>
      <c r="C106" s="538" t="s">
        <v>1982</v>
      </c>
      <c r="D106" s="538"/>
      <c r="E106" s="538"/>
      <c r="F106" s="539">
        <v>6696.4840999999997</v>
      </c>
      <c r="G106" s="424">
        <v>0</v>
      </c>
    </row>
  </sheetData>
  <mergeCells count="5">
    <mergeCell ref="A1:A2"/>
    <mergeCell ref="B1:F2"/>
    <mergeCell ref="G1:G2"/>
    <mergeCell ref="A3:G3"/>
    <mergeCell ref="A4:G4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4C0EF-8DE2-4068-9BE7-98162024F25A}">
  <dimension ref="A1:D1678"/>
  <sheetViews>
    <sheetView workbookViewId="0">
      <selection activeCell="B2" sqref="B2"/>
    </sheetView>
  </sheetViews>
  <sheetFormatPr defaultRowHeight="15"/>
  <cols>
    <col min="1" max="1" width="9.42578125" customWidth="1"/>
    <col min="2" max="2" width="76.5703125" customWidth="1"/>
    <col min="3" max="3" width="9.42578125" customWidth="1"/>
    <col min="4" max="4" width="13.85546875" bestFit="1" customWidth="1"/>
  </cols>
  <sheetData>
    <row r="1" spans="1:4">
      <c r="A1" s="418" t="s">
        <v>395</v>
      </c>
      <c r="B1" s="680" t="s">
        <v>397</v>
      </c>
      <c r="C1" s="680"/>
      <c r="D1" s="418" t="s">
        <v>396</v>
      </c>
    </row>
    <row r="2" spans="1:4">
      <c r="B2" s="419" t="s">
        <v>1078</v>
      </c>
    </row>
    <row r="3" spans="1:4" ht="22.5">
      <c r="A3" s="425" t="s">
        <v>464</v>
      </c>
      <c r="B3" s="425" t="s">
        <v>1079</v>
      </c>
      <c r="C3" s="425" t="s">
        <v>436</v>
      </c>
      <c r="D3" s="420" t="s">
        <v>2156</v>
      </c>
    </row>
    <row r="4" spans="1:4">
      <c r="A4" s="541" t="s">
        <v>2157</v>
      </c>
      <c r="B4" s="542" t="s">
        <v>2158</v>
      </c>
      <c r="C4" s="541" t="s">
        <v>454</v>
      </c>
      <c r="D4" s="543">
        <v>6.82</v>
      </c>
    </row>
    <row r="5" spans="1:4">
      <c r="A5" s="541" t="s">
        <v>521</v>
      </c>
      <c r="B5" s="542" t="s">
        <v>522</v>
      </c>
      <c r="C5" s="541" t="s">
        <v>454</v>
      </c>
      <c r="D5" s="543">
        <v>6.6329000000000002</v>
      </c>
    </row>
    <row r="6" spans="1:4">
      <c r="A6" s="541" t="s">
        <v>2159</v>
      </c>
      <c r="B6" s="542" t="s">
        <v>2160</v>
      </c>
      <c r="C6" s="541" t="s">
        <v>351</v>
      </c>
      <c r="D6" s="543">
        <v>152.17699999999999</v>
      </c>
    </row>
    <row r="7" spans="1:4">
      <c r="A7" s="541" t="s">
        <v>2161</v>
      </c>
      <c r="B7" s="542" t="s">
        <v>2162</v>
      </c>
      <c r="C7" s="541" t="s">
        <v>454</v>
      </c>
      <c r="D7" s="543">
        <v>27.527899999999999</v>
      </c>
    </row>
    <row r="8" spans="1:4">
      <c r="A8" s="541" t="s">
        <v>2163</v>
      </c>
      <c r="B8" s="542" t="s">
        <v>2164</v>
      </c>
      <c r="C8" s="541" t="s">
        <v>454</v>
      </c>
      <c r="D8" s="543">
        <v>17.037299999999998</v>
      </c>
    </row>
    <row r="9" spans="1:4">
      <c r="A9" s="541" t="s">
        <v>2165</v>
      </c>
      <c r="B9" s="542" t="s">
        <v>2166</v>
      </c>
      <c r="C9" s="541" t="s">
        <v>590</v>
      </c>
      <c r="D9" s="543">
        <v>4.0861000000000001</v>
      </c>
    </row>
    <row r="10" spans="1:4">
      <c r="A10" s="541" t="s">
        <v>2167</v>
      </c>
      <c r="B10" s="542" t="s">
        <v>2168</v>
      </c>
      <c r="C10" s="541" t="s">
        <v>454</v>
      </c>
      <c r="D10" s="543">
        <v>8.7287999999999997</v>
      </c>
    </row>
    <row r="11" spans="1:4">
      <c r="A11" s="541" t="s">
        <v>2169</v>
      </c>
      <c r="B11" s="542" t="s">
        <v>2170</v>
      </c>
      <c r="C11" s="541" t="s">
        <v>454</v>
      </c>
      <c r="D11" s="543">
        <v>14.3811</v>
      </c>
    </row>
    <row r="12" spans="1:4">
      <c r="A12" s="541" t="s">
        <v>2171</v>
      </c>
      <c r="B12" s="542" t="s">
        <v>2172</v>
      </c>
      <c r="C12" s="541" t="s">
        <v>454</v>
      </c>
      <c r="D12" s="543">
        <v>9.6751000000000005</v>
      </c>
    </row>
    <row r="13" spans="1:4">
      <c r="A13" s="541" t="s">
        <v>2173</v>
      </c>
      <c r="B13" s="542" t="s">
        <v>2174</v>
      </c>
      <c r="C13" s="541" t="s">
        <v>454</v>
      </c>
      <c r="D13" s="543">
        <v>1.9245000000000001</v>
      </c>
    </row>
    <row r="14" spans="1:4">
      <c r="A14" s="541" t="s">
        <v>2175</v>
      </c>
      <c r="B14" s="542" t="s">
        <v>2176</v>
      </c>
      <c r="C14" s="541" t="s">
        <v>454</v>
      </c>
      <c r="D14" s="543">
        <v>6.6329000000000002</v>
      </c>
    </row>
    <row r="15" spans="1:4">
      <c r="A15" s="541" t="s">
        <v>2177</v>
      </c>
      <c r="B15" s="542" t="s">
        <v>2178</v>
      </c>
      <c r="C15" s="541" t="s">
        <v>454</v>
      </c>
      <c r="D15" s="543">
        <v>8.3202999999999996</v>
      </c>
    </row>
    <row r="16" spans="1:4">
      <c r="A16" s="541" t="s">
        <v>2179</v>
      </c>
      <c r="B16" s="542" t="s">
        <v>2180</v>
      </c>
      <c r="C16" s="541" t="s">
        <v>335</v>
      </c>
      <c r="D16" s="543">
        <v>22.252199999999998</v>
      </c>
    </row>
    <row r="17" spans="1:4">
      <c r="A17" s="541" t="s">
        <v>2181</v>
      </c>
      <c r="B17" s="542" t="s">
        <v>2182</v>
      </c>
      <c r="C17" s="541" t="s">
        <v>335</v>
      </c>
      <c r="D17" s="543">
        <v>39.9054</v>
      </c>
    </row>
    <row r="18" spans="1:4">
      <c r="A18" s="541" t="s">
        <v>2183</v>
      </c>
      <c r="B18" s="542" t="s">
        <v>2184</v>
      </c>
      <c r="C18" s="541" t="s">
        <v>335</v>
      </c>
      <c r="D18" s="543">
        <v>2.8809</v>
      </c>
    </row>
    <row r="19" spans="1:4">
      <c r="A19" s="541" t="s">
        <v>571</v>
      </c>
      <c r="B19" s="542" t="s">
        <v>572</v>
      </c>
      <c r="C19" s="541" t="s">
        <v>335</v>
      </c>
      <c r="D19" s="543">
        <v>21.8139</v>
      </c>
    </row>
    <row r="20" spans="1:4">
      <c r="A20" s="541" t="s">
        <v>569</v>
      </c>
      <c r="B20" s="542" t="s">
        <v>570</v>
      </c>
      <c r="C20" s="541" t="s">
        <v>335</v>
      </c>
      <c r="D20" s="543">
        <v>140.58179999999999</v>
      </c>
    </row>
    <row r="21" spans="1:4">
      <c r="A21" s="541" t="s">
        <v>2185</v>
      </c>
      <c r="B21" s="542" t="s">
        <v>2186</v>
      </c>
      <c r="C21" s="541" t="s">
        <v>454</v>
      </c>
      <c r="D21" s="543">
        <v>7.5254000000000003</v>
      </c>
    </row>
    <row r="22" spans="1:4">
      <c r="A22" s="541" t="s">
        <v>2187</v>
      </c>
      <c r="B22" s="542" t="s">
        <v>2188</v>
      </c>
      <c r="C22" s="541" t="s">
        <v>590</v>
      </c>
      <c r="D22" s="543">
        <v>20.201799999999999</v>
      </c>
    </row>
    <row r="23" spans="1:4">
      <c r="A23" s="541" t="s">
        <v>2189</v>
      </c>
      <c r="B23" s="542" t="s">
        <v>2190</v>
      </c>
      <c r="C23" s="541" t="s">
        <v>454</v>
      </c>
      <c r="D23" s="543">
        <v>50.293900000000001</v>
      </c>
    </row>
    <row r="24" spans="1:4">
      <c r="A24" s="541" t="s">
        <v>2191</v>
      </c>
      <c r="B24" s="542" t="s">
        <v>2192</v>
      </c>
      <c r="C24" s="541" t="s">
        <v>590</v>
      </c>
      <c r="D24" s="543">
        <v>7.9530000000000003</v>
      </c>
    </row>
    <row r="25" spans="1:4">
      <c r="A25" s="541" t="s">
        <v>2193</v>
      </c>
      <c r="B25" s="542" t="s">
        <v>2194</v>
      </c>
      <c r="C25" s="541" t="s">
        <v>351</v>
      </c>
      <c r="D25" s="543">
        <v>137.4059</v>
      </c>
    </row>
    <row r="26" spans="1:4">
      <c r="A26" s="541" t="s">
        <v>2195</v>
      </c>
      <c r="B26" s="542" t="s">
        <v>2196</v>
      </c>
      <c r="C26" s="541" t="s">
        <v>454</v>
      </c>
      <c r="D26" s="543">
        <v>2.0398000000000001</v>
      </c>
    </row>
    <row r="27" spans="1:4">
      <c r="A27" s="541" t="s">
        <v>523</v>
      </c>
      <c r="B27" s="542" t="s">
        <v>524</v>
      </c>
      <c r="C27" s="541" t="s">
        <v>454</v>
      </c>
      <c r="D27" s="543">
        <v>6.5582000000000003</v>
      </c>
    </row>
    <row r="28" spans="1:4">
      <c r="A28" s="541" t="s">
        <v>2197</v>
      </c>
      <c r="B28" s="542" t="s">
        <v>2198</v>
      </c>
      <c r="C28" s="541" t="s">
        <v>454</v>
      </c>
      <c r="D28" s="543">
        <v>46.414200000000001</v>
      </c>
    </row>
    <row r="29" spans="1:4">
      <c r="A29" s="541" t="s">
        <v>2199</v>
      </c>
      <c r="B29" s="542" t="s">
        <v>2200</v>
      </c>
      <c r="C29" s="541" t="s">
        <v>590</v>
      </c>
      <c r="D29" s="543">
        <v>13.5252</v>
      </c>
    </row>
    <row r="30" spans="1:4">
      <c r="A30" s="541" t="s">
        <v>2201</v>
      </c>
      <c r="B30" s="542" t="s">
        <v>2202</v>
      </c>
      <c r="C30" s="541" t="s">
        <v>590</v>
      </c>
      <c r="D30" s="543">
        <v>5.4725999999999999</v>
      </c>
    </row>
    <row r="31" spans="1:4">
      <c r="A31" s="541" t="s">
        <v>2203</v>
      </c>
      <c r="B31" s="542" t="s">
        <v>2204</v>
      </c>
      <c r="C31" s="541" t="s">
        <v>335</v>
      </c>
      <c r="D31" s="543">
        <v>88181.217999999993</v>
      </c>
    </row>
    <row r="32" spans="1:4">
      <c r="A32" s="541" t="s">
        <v>2205</v>
      </c>
      <c r="B32" s="542" t="s">
        <v>2206</v>
      </c>
      <c r="C32" s="541" t="s">
        <v>335</v>
      </c>
      <c r="D32" s="543">
        <v>36120.693399999996</v>
      </c>
    </row>
    <row r="33" spans="1:4">
      <c r="A33" s="541" t="s">
        <v>2207</v>
      </c>
      <c r="B33" s="542" t="s">
        <v>2208</v>
      </c>
      <c r="C33" s="541" t="s">
        <v>590</v>
      </c>
      <c r="D33" s="543">
        <v>5.5118</v>
      </c>
    </row>
    <row r="34" spans="1:4">
      <c r="A34" s="541" t="s">
        <v>2209</v>
      </c>
      <c r="B34" s="542" t="s">
        <v>2210</v>
      </c>
      <c r="C34" s="541" t="s">
        <v>454</v>
      </c>
      <c r="D34" s="543">
        <v>9.2631999999999994</v>
      </c>
    </row>
    <row r="35" spans="1:4" ht="25.5">
      <c r="A35" s="541" t="s">
        <v>2211</v>
      </c>
      <c r="B35" s="542" t="s">
        <v>2212</v>
      </c>
      <c r="C35" s="541" t="s">
        <v>335</v>
      </c>
      <c r="D35" s="543">
        <v>452.44</v>
      </c>
    </row>
    <row r="36" spans="1:4">
      <c r="A36" s="541" t="s">
        <v>2213</v>
      </c>
      <c r="B36" s="542" t="s">
        <v>2214</v>
      </c>
      <c r="C36" s="541" t="s">
        <v>335</v>
      </c>
      <c r="D36" s="543">
        <v>311.26159999999999</v>
      </c>
    </row>
    <row r="37" spans="1:4">
      <c r="A37" s="541" t="s">
        <v>808</v>
      </c>
      <c r="B37" s="542" t="s">
        <v>809</v>
      </c>
      <c r="C37" s="541" t="s">
        <v>335</v>
      </c>
      <c r="D37" s="543">
        <v>101.12990000000001</v>
      </c>
    </row>
    <row r="38" spans="1:4" ht="25.5">
      <c r="A38" s="541" t="s">
        <v>2215</v>
      </c>
      <c r="B38" s="542" t="s">
        <v>2216</v>
      </c>
      <c r="C38" s="541" t="s">
        <v>335</v>
      </c>
      <c r="D38" s="543">
        <v>161.2199</v>
      </c>
    </row>
    <row r="39" spans="1:4" ht="25.5">
      <c r="A39" s="541" t="s">
        <v>803</v>
      </c>
      <c r="B39" s="542" t="s">
        <v>804</v>
      </c>
      <c r="C39" s="541" t="s">
        <v>335</v>
      </c>
      <c r="D39" s="543">
        <v>178.3818</v>
      </c>
    </row>
    <row r="40" spans="1:4">
      <c r="A40" s="541" t="s">
        <v>2217</v>
      </c>
      <c r="B40" s="542" t="s">
        <v>2218</v>
      </c>
      <c r="C40" s="541" t="s">
        <v>454</v>
      </c>
      <c r="D40" s="543">
        <v>93.661600000000007</v>
      </c>
    </row>
    <row r="41" spans="1:4" ht="25.5">
      <c r="A41" s="541" t="s">
        <v>2219</v>
      </c>
      <c r="B41" s="542" t="s">
        <v>2220</v>
      </c>
      <c r="C41" s="541" t="s">
        <v>335</v>
      </c>
      <c r="D41" s="543">
        <v>174.20820000000001</v>
      </c>
    </row>
    <row r="42" spans="1:4">
      <c r="A42" s="541" t="s">
        <v>529</v>
      </c>
      <c r="B42" s="542" t="s">
        <v>530</v>
      </c>
      <c r="C42" s="541" t="s">
        <v>346</v>
      </c>
      <c r="D42" s="543">
        <v>0.1118</v>
      </c>
    </row>
    <row r="43" spans="1:4">
      <c r="A43" s="541" t="s">
        <v>2221</v>
      </c>
      <c r="B43" s="542" t="s">
        <v>2222</v>
      </c>
      <c r="C43" s="541" t="s">
        <v>346</v>
      </c>
      <c r="D43" s="543">
        <v>1.833</v>
      </c>
    </row>
    <row r="44" spans="1:4">
      <c r="A44" s="541" t="s">
        <v>797</v>
      </c>
      <c r="B44" s="542" t="s">
        <v>798</v>
      </c>
      <c r="C44" s="541" t="s">
        <v>346</v>
      </c>
      <c r="D44" s="543">
        <v>7.2700000000000001E-2</v>
      </c>
    </row>
    <row r="45" spans="1:4">
      <c r="A45" s="541" t="s">
        <v>2223</v>
      </c>
      <c r="B45" s="542" t="s">
        <v>2224</v>
      </c>
      <c r="C45" s="541" t="s">
        <v>335</v>
      </c>
      <c r="D45" s="543">
        <v>1257.2392</v>
      </c>
    </row>
    <row r="46" spans="1:4">
      <c r="A46" s="541" t="s">
        <v>2225</v>
      </c>
      <c r="B46" s="542" t="s">
        <v>2226</v>
      </c>
      <c r="C46" s="541" t="s">
        <v>335</v>
      </c>
      <c r="D46" s="543">
        <v>7473.2856000000002</v>
      </c>
    </row>
    <row r="47" spans="1:4">
      <c r="A47" s="541" t="s">
        <v>2227</v>
      </c>
      <c r="B47" s="542" t="s">
        <v>2228</v>
      </c>
      <c r="C47" s="541" t="s">
        <v>335</v>
      </c>
      <c r="D47" s="543">
        <v>120194.43610000001</v>
      </c>
    </row>
    <row r="48" spans="1:4">
      <c r="A48" s="541" t="s">
        <v>2229</v>
      </c>
      <c r="B48" s="542" t="s">
        <v>2230</v>
      </c>
      <c r="C48" s="541" t="s">
        <v>335</v>
      </c>
      <c r="D48" s="543">
        <v>125209.43610000001</v>
      </c>
    </row>
    <row r="49" spans="1:4" ht="25.5">
      <c r="A49" s="541" t="s">
        <v>2231</v>
      </c>
      <c r="B49" s="542" t="s">
        <v>2232</v>
      </c>
      <c r="C49" s="541" t="s">
        <v>335</v>
      </c>
      <c r="D49" s="543">
        <v>53372.293400000002</v>
      </c>
    </row>
    <row r="50" spans="1:4">
      <c r="A50" s="541" t="s">
        <v>2233</v>
      </c>
      <c r="B50" s="542" t="s">
        <v>2234</v>
      </c>
      <c r="C50" s="541" t="s">
        <v>335</v>
      </c>
      <c r="D50" s="543">
        <v>49565.718000000001</v>
      </c>
    </row>
    <row r="51" spans="1:4">
      <c r="A51" s="541" t="s">
        <v>2235</v>
      </c>
      <c r="B51" s="542" t="s">
        <v>2236</v>
      </c>
      <c r="C51" s="541" t="s">
        <v>335</v>
      </c>
      <c r="D51" s="543">
        <v>64023.341500000002</v>
      </c>
    </row>
    <row r="52" spans="1:4" ht="25.5">
      <c r="A52" s="541" t="s">
        <v>2237</v>
      </c>
      <c r="B52" s="542" t="s">
        <v>2238</v>
      </c>
      <c r="C52" s="541" t="s">
        <v>335</v>
      </c>
      <c r="D52" s="543">
        <v>105797.1489</v>
      </c>
    </row>
    <row r="53" spans="1:4">
      <c r="A53" s="541" t="s">
        <v>1011</v>
      </c>
      <c r="B53" s="542" t="s">
        <v>1012</v>
      </c>
      <c r="C53" s="541" t="s">
        <v>346</v>
      </c>
      <c r="D53" s="543">
        <v>145.8501</v>
      </c>
    </row>
    <row r="54" spans="1:4">
      <c r="A54" s="541" t="s">
        <v>2239</v>
      </c>
      <c r="B54" s="542" t="s">
        <v>2240</v>
      </c>
      <c r="C54" s="541" t="s">
        <v>346</v>
      </c>
      <c r="D54" s="543">
        <v>20.808599999999998</v>
      </c>
    </row>
    <row r="55" spans="1:4">
      <c r="A55" s="541" t="s">
        <v>2241</v>
      </c>
      <c r="B55" s="542" t="s">
        <v>2242</v>
      </c>
      <c r="C55" s="541" t="s">
        <v>346</v>
      </c>
      <c r="D55" s="543">
        <v>0.81169999999999998</v>
      </c>
    </row>
    <row r="56" spans="1:4">
      <c r="A56" s="541" t="s">
        <v>2243</v>
      </c>
      <c r="B56" s="542" t="s">
        <v>2244</v>
      </c>
      <c r="C56" s="541" t="s">
        <v>335</v>
      </c>
      <c r="D56" s="543">
        <v>40058.477800000001</v>
      </c>
    </row>
    <row r="57" spans="1:4">
      <c r="A57" s="541" t="s">
        <v>2245</v>
      </c>
      <c r="B57" s="542" t="s">
        <v>2246</v>
      </c>
      <c r="C57" s="541" t="s">
        <v>454</v>
      </c>
      <c r="D57" s="543">
        <v>17.7501</v>
      </c>
    </row>
    <row r="58" spans="1:4">
      <c r="A58" s="541" t="s">
        <v>2247</v>
      </c>
      <c r="B58" s="542" t="s">
        <v>2248</v>
      </c>
      <c r="C58" s="541" t="s">
        <v>335</v>
      </c>
      <c r="D58" s="543">
        <v>14.99</v>
      </c>
    </row>
    <row r="59" spans="1:4">
      <c r="A59" s="541" t="s">
        <v>2249</v>
      </c>
      <c r="B59" s="542" t="s">
        <v>2250</v>
      </c>
      <c r="C59" s="541" t="s">
        <v>335</v>
      </c>
      <c r="D59" s="543">
        <v>17.8553</v>
      </c>
    </row>
    <row r="60" spans="1:4">
      <c r="A60" s="541" t="s">
        <v>525</v>
      </c>
      <c r="B60" s="542" t="s">
        <v>526</v>
      </c>
      <c r="C60" s="541" t="s">
        <v>454</v>
      </c>
      <c r="D60" s="543">
        <v>9.7934000000000001</v>
      </c>
    </row>
    <row r="61" spans="1:4">
      <c r="A61" s="541" t="s">
        <v>508</v>
      </c>
      <c r="B61" s="542" t="s">
        <v>509</v>
      </c>
      <c r="C61" s="541" t="s">
        <v>335</v>
      </c>
      <c r="D61" s="543">
        <v>19.090299999999999</v>
      </c>
    </row>
    <row r="62" spans="1:4">
      <c r="A62" s="541" t="s">
        <v>2251</v>
      </c>
      <c r="B62" s="542" t="s">
        <v>2252</v>
      </c>
      <c r="C62" s="541" t="s">
        <v>351</v>
      </c>
      <c r="D62" s="543">
        <v>150.63339999999999</v>
      </c>
    </row>
    <row r="63" spans="1:4">
      <c r="A63" s="541" t="s">
        <v>2253</v>
      </c>
      <c r="B63" s="542" t="s">
        <v>2254</v>
      </c>
      <c r="C63" s="541" t="s">
        <v>351</v>
      </c>
      <c r="D63" s="543">
        <v>135.029</v>
      </c>
    </row>
    <row r="64" spans="1:4">
      <c r="A64" s="541" t="s">
        <v>450</v>
      </c>
      <c r="B64" s="542" t="s">
        <v>451</v>
      </c>
      <c r="C64" s="541" t="s">
        <v>351</v>
      </c>
      <c r="D64" s="543">
        <v>144.05619999999999</v>
      </c>
    </row>
    <row r="65" spans="1:4">
      <c r="A65" s="541" t="s">
        <v>2255</v>
      </c>
      <c r="B65" s="542" t="s">
        <v>2256</v>
      </c>
      <c r="C65" s="541" t="s">
        <v>454</v>
      </c>
      <c r="D65" s="543">
        <v>2.3433000000000002</v>
      </c>
    </row>
    <row r="66" spans="1:4">
      <c r="A66" s="541" t="s">
        <v>2257</v>
      </c>
      <c r="B66" s="542" t="s">
        <v>2258</v>
      </c>
      <c r="C66" s="541" t="s">
        <v>454</v>
      </c>
      <c r="D66" s="543">
        <v>2.4321999999999999</v>
      </c>
    </row>
    <row r="67" spans="1:4">
      <c r="A67" s="541" t="s">
        <v>2259</v>
      </c>
      <c r="B67" s="542" t="s">
        <v>2260</v>
      </c>
      <c r="C67" s="541" t="s">
        <v>335</v>
      </c>
      <c r="D67" s="543">
        <v>362.00909999999999</v>
      </c>
    </row>
    <row r="68" spans="1:4">
      <c r="A68" s="541" t="s">
        <v>2261</v>
      </c>
      <c r="B68" s="542" t="s">
        <v>2262</v>
      </c>
      <c r="C68" s="541" t="s">
        <v>335</v>
      </c>
      <c r="D68" s="543">
        <v>479.41419999999999</v>
      </c>
    </row>
    <row r="69" spans="1:4">
      <c r="A69" s="541" t="s">
        <v>2263</v>
      </c>
      <c r="B69" s="542" t="s">
        <v>2264</v>
      </c>
      <c r="C69" s="541" t="s">
        <v>335</v>
      </c>
      <c r="D69" s="543">
        <v>539.99040000000002</v>
      </c>
    </row>
    <row r="70" spans="1:4">
      <c r="A70" s="541" t="s">
        <v>2265</v>
      </c>
      <c r="B70" s="542" t="s">
        <v>2266</v>
      </c>
      <c r="C70" s="541" t="s">
        <v>335</v>
      </c>
      <c r="D70" s="543">
        <v>703.34</v>
      </c>
    </row>
    <row r="71" spans="1:4">
      <c r="A71" s="541" t="s">
        <v>2267</v>
      </c>
      <c r="B71" s="542" t="s">
        <v>2268</v>
      </c>
      <c r="C71" s="541" t="s">
        <v>335</v>
      </c>
      <c r="D71" s="543">
        <v>735.70579999999995</v>
      </c>
    </row>
    <row r="72" spans="1:4">
      <c r="A72" s="541" t="s">
        <v>2269</v>
      </c>
      <c r="B72" s="542" t="s">
        <v>2270</v>
      </c>
      <c r="C72" s="541" t="s">
        <v>335</v>
      </c>
      <c r="D72" s="543">
        <v>798.3809</v>
      </c>
    </row>
    <row r="73" spans="1:4">
      <c r="A73" s="541" t="s">
        <v>548</v>
      </c>
      <c r="B73" s="542" t="s">
        <v>549</v>
      </c>
      <c r="C73" s="541" t="s">
        <v>335</v>
      </c>
      <c r="D73" s="543">
        <v>930.04470000000003</v>
      </c>
    </row>
    <row r="74" spans="1:4">
      <c r="A74" s="541" t="s">
        <v>2271</v>
      </c>
      <c r="B74" s="542" t="s">
        <v>2272</v>
      </c>
      <c r="C74" s="541" t="s">
        <v>335</v>
      </c>
      <c r="D74" s="543">
        <v>1432.0077000000001</v>
      </c>
    </row>
    <row r="75" spans="1:4">
      <c r="A75" s="541" t="s">
        <v>2273</v>
      </c>
      <c r="B75" s="542" t="s">
        <v>2274</v>
      </c>
      <c r="C75" s="541" t="s">
        <v>335</v>
      </c>
      <c r="D75" s="543">
        <v>1787.1305</v>
      </c>
    </row>
    <row r="76" spans="1:4">
      <c r="A76" s="541" t="s">
        <v>2275</v>
      </c>
      <c r="B76" s="542" t="s">
        <v>2276</v>
      </c>
      <c r="C76" s="541" t="s">
        <v>346</v>
      </c>
      <c r="D76" s="543">
        <v>20.059899999999999</v>
      </c>
    </row>
    <row r="77" spans="1:4">
      <c r="A77" s="541" t="s">
        <v>2277</v>
      </c>
      <c r="B77" s="542" t="s">
        <v>2278</v>
      </c>
      <c r="C77" s="541" t="s">
        <v>2279</v>
      </c>
      <c r="D77" s="543">
        <v>581.79700000000003</v>
      </c>
    </row>
    <row r="78" spans="1:4">
      <c r="A78" s="541" t="s">
        <v>2280</v>
      </c>
      <c r="B78" s="542" t="s">
        <v>2281</v>
      </c>
      <c r="C78" s="541" t="s">
        <v>335</v>
      </c>
      <c r="D78" s="543">
        <v>2338.2840999999999</v>
      </c>
    </row>
    <row r="79" spans="1:4">
      <c r="A79" s="541" t="s">
        <v>2282</v>
      </c>
      <c r="B79" s="542" t="s">
        <v>2283</v>
      </c>
      <c r="C79" s="541" t="s">
        <v>335</v>
      </c>
      <c r="D79" s="543">
        <v>2837.5619999999999</v>
      </c>
    </row>
    <row r="80" spans="1:4">
      <c r="A80" s="541" t="s">
        <v>2284</v>
      </c>
      <c r="B80" s="542" t="s">
        <v>2285</v>
      </c>
      <c r="C80" s="541" t="s">
        <v>335</v>
      </c>
      <c r="D80" s="543">
        <v>2886.8895000000002</v>
      </c>
    </row>
    <row r="81" spans="1:4">
      <c r="A81" s="541" t="s">
        <v>2286</v>
      </c>
      <c r="B81" s="542" t="s">
        <v>2287</v>
      </c>
      <c r="C81" s="541" t="s">
        <v>454</v>
      </c>
      <c r="D81" s="543">
        <v>7.5115999999999996</v>
      </c>
    </row>
    <row r="82" spans="1:4">
      <c r="A82" s="541" t="s">
        <v>2288</v>
      </c>
      <c r="B82" s="542" t="s">
        <v>2289</v>
      </c>
      <c r="C82" s="541" t="s">
        <v>466</v>
      </c>
      <c r="D82" s="543" t="s">
        <v>377</v>
      </c>
    </row>
    <row r="83" spans="1:4">
      <c r="A83" s="541" t="s">
        <v>2290</v>
      </c>
      <c r="B83" s="542" t="s">
        <v>2291</v>
      </c>
      <c r="C83" s="541" t="s">
        <v>335</v>
      </c>
      <c r="D83" s="543">
        <v>522.82479999999998</v>
      </c>
    </row>
    <row r="84" spans="1:4">
      <c r="A84" s="541" t="s">
        <v>2292</v>
      </c>
      <c r="B84" s="542" t="s">
        <v>2293</v>
      </c>
      <c r="C84" s="541" t="s">
        <v>335</v>
      </c>
      <c r="D84" s="543">
        <v>604.77319999999997</v>
      </c>
    </row>
    <row r="85" spans="1:4">
      <c r="A85" s="541" t="s">
        <v>2294</v>
      </c>
      <c r="B85" s="542" t="s">
        <v>2295</v>
      </c>
      <c r="C85" s="541" t="s">
        <v>340</v>
      </c>
      <c r="D85" s="543">
        <v>44.7226</v>
      </c>
    </row>
    <row r="86" spans="1:4">
      <c r="A86" s="541" t="s">
        <v>2296</v>
      </c>
      <c r="B86" s="542" t="s">
        <v>2297</v>
      </c>
      <c r="C86" s="541" t="s">
        <v>335</v>
      </c>
      <c r="D86" s="543">
        <v>661.79870000000005</v>
      </c>
    </row>
    <row r="87" spans="1:4">
      <c r="A87" s="541" t="s">
        <v>2298</v>
      </c>
      <c r="B87" s="542" t="s">
        <v>2299</v>
      </c>
      <c r="C87" s="541" t="s">
        <v>346</v>
      </c>
      <c r="D87" s="543">
        <v>5.18</v>
      </c>
    </row>
    <row r="88" spans="1:4">
      <c r="A88" s="541" t="s">
        <v>2300</v>
      </c>
      <c r="B88" s="542" t="s">
        <v>2301</v>
      </c>
      <c r="C88" s="541" t="s">
        <v>335</v>
      </c>
      <c r="D88" s="543">
        <v>1098.6206</v>
      </c>
    </row>
    <row r="89" spans="1:4">
      <c r="A89" s="541" t="s">
        <v>2302</v>
      </c>
      <c r="B89" s="542" t="s">
        <v>2303</v>
      </c>
      <c r="C89" s="541" t="s">
        <v>335</v>
      </c>
      <c r="D89" s="543">
        <v>971.28470000000004</v>
      </c>
    </row>
    <row r="90" spans="1:4">
      <c r="A90" s="541" t="s">
        <v>2304</v>
      </c>
      <c r="B90" s="542" t="s">
        <v>2305</v>
      </c>
      <c r="C90" s="541" t="s">
        <v>335</v>
      </c>
      <c r="D90" s="543">
        <v>5880.1423999999997</v>
      </c>
    </row>
    <row r="91" spans="1:4">
      <c r="A91" s="541" t="s">
        <v>2306</v>
      </c>
      <c r="B91" s="542" t="s">
        <v>2307</v>
      </c>
      <c r="C91" s="541" t="s">
        <v>335</v>
      </c>
      <c r="D91" s="543">
        <v>1250.6854000000001</v>
      </c>
    </row>
    <row r="92" spans="1:4">
      <c r="A92" s="541" t="s">
        <v>2308</v>
      </c>
      <c r="B92" s="542" t="s">
        <v>2309</v>
      </c>
      <c r="C92" s="541" t="s">
        <v>335</v>
      </c>
      <c r="D92" s="543">
        <v>26162.9182</v>
      </c>
    </row>
    <row r="93" spans="1:4" ht="25.5">
      <c r="A93" s="541" t="s">
        <v>2310</v>
      </c>
      <c r="B93" s="542" t="s">
        <v>2311</v>
      </c>
      <c r="C93" s="541" t="s">
        <v>340</v>
      </c>
      <c r="D93" s="543">
        <v>6.5</v>
      </c>
    </row>
    <row r="94" spans="1:4" ht="25.5">
      <c r="A94" s="541" t="s">
        <v>2312</v>
      </c>
      <c r="B94" s="542" t="s">
        <v>2313</v>
      </c>
      <c r="C94" s="541" t="s">
        <v>335</v>
      </c>
      <c r="D94" s="543">
        <v>16751.0697</v>
      </c>
    </row>
    <row r="95" spans="1:4" ht="25.5">
      <c r="A95" s="541" t="s">
        <v>2314</v>
      </c>
      <c r="B95" s="542" t="s">
        <v>2315</v>
      </c>
      <c r="C95" s="541" t="s">
        <v>335</v>
      </c>
      <c r="D95" s="543">
        <v>23166.215100000001</v>
      </c>
    </row>
    <row r="96" spans="1:4" ht="25.5">
      <c r="A96" s="541" t="s">
        <v>2316</v>
      </c>
      <c r="B96" s="542" t="s">
        <v>2317</v>
      </c>
      <c r="C96" s="541" t="s">
        <v>335</v>
      </c>
      <c r="D96" s="543">
        <v>25842.292300000001</v>
      </c>
    </row>
    <row r="97" spans="1:4" ht="25.5">
      <c r="A97" s="541" t="s">
        <v>2318</v>
      </c>
      <c r="B97" s="542" t="s">
        <v>2319</v>
      </c>
      <c r="C97" s="541" t="s">
        <v>335</v>
      </c>
      <c r="D97" s="543">
        <v>29418.170900000001</v>
      </c>
    </row>
    <row r="98" spans="1:4">
      <c r="A98" s="541" t="s">
        <v>2320</v>
      </c>
      <c r="B98" s="542" t="s">
        <v>2321</v>
      </c>
      <c r="C98" s="541" t="s">
        <v>346</v>
      </c>
      <c r="D98" s="543">
        <v>324.7697</v>
      </c>
    </row>
    <row r="99" spans="1:4">
      <c r="A99" s="541" t="s">
        <v>2322</v>
      </c>
      <c r="B99" s="542" t="s">
        <v>2323</v>
      </c>
      <c r="C99" s="541" t="s">
        <v>346</v>
      </c>
      <c r="D99" s="543">
        <v>2094.6125000000002</v>
      </c>
    </row>
    <row r="100" spans="1:4">
      <c r="A100" s="541" t="s">
        <v>2324</v>
      </c>
      <c r="B100" s="542" t="s">
        <v>2325</v>
      </c>
      <c r="C100" s="541" t="s">
        <v>346</v>
      </c>
      <c r="D100" s="543">
        <v>2629.8838999999998</v>
      </c>
    </row>
    <row r="101" spans="1:4">
      <c r="A101" s="541" t="s">
        <v>2326</v>
      </c>
      <c r="B101" s="542" t="s">
        <v>2327</v>
      </c>
      <c r="C101" s="541" t="s">
        <v>346</v>
      </c>
      <c r="D101" s="543">
        <v>2944.0151999999998</v>
      </c>
    </row>
    <row r="102" spans="1:4" ht="25.5">
      <c r="A102" s="541" t="s">
        <v>2328</v>
      </c>
      <c r="B102" s="542" t="s">
        <v>2329</v>
      </c>
      <c r="C102" s="541" t="s">
        <v>335</v>
      </c>
      <c r="D102" s="543">
        <v>4783.1898000000001</v>
      </c>
    </row>
    <row r="103" spans="1:4" ht="25.5">
      <c r="A103" s="541" t="s">
        <v>2330</v>
      </c>
      <c r="B103" s="542" t="s">
        <v>2331</v>
      </c>
      <c r="C103" s="541" t="s">
        <v>335</v>
      </c>
      <c r="D103" s="543">
        <v>6560.1455999999998</v>
      </c>
    </row>
    <row r="104" spans="1:4" ht="25.5">
      <c r="A104" s="541" t="s">
        <v>2332</v>
      </c>
      <c r="B104" s="542" t="s">
        <v>2333</v>
      </c>
      <c r="C104" s="541" t="s">
        <v>335</v>
      </c>
      <c r="D104" s="543">
        <v>7563.7353999999996</v>
      </c>
    </row>
    <row r="105" spans="1:4" ht="25.5">
      <c r="A105" s="541" t="s">
        <v>2334</v>
      </c>
      <c r="B105" s="542" t="s">
        <v>2335</v>
      </c>
      <c r="C105" s="541" t="s">
        <v>335</v>
      </c>
      <c r="D105" s="543">
        <v>8120.1499000000003</v>
      </c>
    </row>
    <row r="106" spans="1:4" ht="25.5">
      <c r="A106" s="541" t="s">
        <v>2336</v>
      </c>
      <c r="B106" s="542" t="s">
        <v>2337</v>
      </c>
      <c r="C106" s="541" t="s">
        <v>340</v>
      </c>
      <c r="D106" s="543">
        <v>5.9</v>
      </c>
    </row>
    <row r="107" spans="1:4">
      <c r="A107" s="541" t="s">
        <v>2338</v>
      </c>
      <c r="B107" s="542" t="s">
        <v>2339</v>
      </c>
      <c r="C107" s="541" t="s">
        <v>346</v>
      </c>
      <c r="D107" s="543">
        <v>65.506600000000006</v>
      </c>
    </row>
    <row r="108" spans="1:4">
      <c r="A108" s="541" t="s">
        <v>2340</v>
      </c>
      <c r="B108" s="542" t="s">
        <v>2341</v>
      </c>
      <c r="C108" s="541" t="s">
        <v>335</v>
      </c>
      <c r="D108" s="543">
        <v>1663.6813</v>
      </c>
    </row>
    <row r="109" spans="1:4">
      <c r="A109" s="541" t="s">
        <v>2342</v>
      </c>
      <c r="B109" s="542" t="s">
        <v>2343</v>
      </c>
      <c r="C109" s="541" t="s">
        <v>346</v>
      </c>
      <c r="D109" s="543">
        <v>228.1583</v>
      </c>
    </row>
    <row r="110" spans="1:4">
      <c r="A110" s="541" t="s">
        <v>2344</v>
      </c>
      <c r="B110" s="542" t="s">
        <v>2345</v>
      </c>
      <c r="C110" s="541" t="s">
        <v>346</v>
      </c>
      <c r="D110" s="543">
        <v>283.01159999999999</v>
      </c>
    </row>
    <row r="111" spans="1:4">
      <c r="A111" s="541" t="s">
        <v>2346</v>
      </c>
      <c r="B111" s="542" t="s">
        <v>2347</v>
      </c>
      <c r="C111" s="541" t="s">
        <v>346</v>
      </c>
      <c r="D111" s="543">
        <v>375.36250000000001</v>
      </c>
    </row>
    <row r="112" spans="1:4">
      <c r="A112" s="541" t="s">
        <v>2348</v>
      </c>
      <c r="B112" s="542" t="s">
        <v>2349</v>
      </c>
      <c r="C112" s="541" t="s">
        <v>346</v>
      </c>
      <c r="D112" s="543">
        <v>547.63610000000006</v>
      </c>
    </row>
    <row r="113" spans="1:4">
      <c r="A113" s="541" t="s">
        <v>2350</v>
      </c>
      <c r="B113" s="542" t="s">
        <v>2351</v>
      </c>
      <c r="C113" s="541" t="s">
        <v>346</v>
      </c>
      <c r="D113" s="543">
        <v>763.80560000000003</v>
      </c>
    </row>
    <row r="114" spans="1:4">
      <c r="A114" s="541" t="s">
        <v>2352</v>
      </c>
      <c r="B114" s="542" t="s">
        <v>2353</v>
      </c>
      <c r="C114" s="541" t="s">
        <v>346</v>
      </c>
      <c r="D114" s="543">
        <v>807.69539999999995</v>
      </c>
    </row>
    <row r="115" spans="1:4">
      <c r="A115" s="541" t="s">
        <v>2354</v>
      </c>
      <c r="B115" s="542" t="s">
        <v>2355</v>
      </c>
      <c r="C115" s="541" t="s">
        <v>346</v>
      </c>
      <c r="D115" s="543">
        <v>1100.9011</v>
      </c>
    </row>
    <row r="116" spans="1:4">
      <c r="A116" s="541" t="s">
        <v>2356</v>
      </c>
      <c r="B116" s="542" t="s">
        <v>2357</v>
      </c>
      <c r="C116" s="541" t="s">
        <v>335</v>
      </c>
      <c r="D116" s="543">
        <v>2193.1185</v>
      </c>
    </row>
    <row r="117" spans="1:4">
      <c r="A117" s="541" t="s">
        <v>2358</v>
      </c>
      <c r="B117" s="542" t="s">
        <v>2359</v>
      </c>
      <c r="C117" s="541" t="s">
        <v>346</v>
      </c>
      <c r="D117" s="543">
        <v>1427.0074999999999</v>
      </c>
    </row>
    <row r="118" spans="1:4">
      <c r="A118" s="541" t="s">
        <v>2360</v>
      </c>
      <c r="B118" s="542" t="s">
        <v>2361</v>
      </c>
      <c r="C118" s="541" t="s">
        <v>454</v>
      </c>
      <c r="D118" s="543">
        <v>4.0716999999999999</v>
      </c>
    </row>
    <row r="119" spans="1:4">
      <c r="A119" s="541" t="s">
        <v>2362</v>
      </c>
      <c r="B119" s="542" t="s">
        <v>2363</v>
      </c>
      <c r="C119" s="541" t="s">
        <v>346</v>
      </c>
      <c r="D119" s="543">
        <v>1465.1940999999999</v>
      </c>
    </row>
    <row r="120" spans="1:4">
      <c r="A120" s="541" t="s">
        <v>2364</v>
      </c>
      <c r="B120" s="542" t="s">
        <v>2365</v>
      </c>
      <c r="C120" s="541" t="s">
        <v>346</v>
      </c>
      <c r="D120" s="543">
        <v>1949.6401000000001</v>
      </c>
    </row>
    <row r="121" spans="1:4">
      <c r="A121" s="541" t="s">
        <v>2366</v>
      </c>
      <c r="B121" s="542" t="s">
        <v>2367</v>
      </c>
      <c r="C121" s="541" t="s">
        <v>346</v>
      </c>
      <c r="D121" s="543">
        <v>2178.0711000000001</v>
      </c>
    </row>
    <row r="122" spans="1:4">
      <c r="A122" s="541" t="s">
        <v>2368</v>
      </c>
      <c r="B122" s="542" t="s">
        <v>2369</v>
      </c>
      <c r="C122" s="541" t="s">
        <v>335</v>
      </c>
      <c r="D122" s="543">
        <v>2784.3879000000002</v>
      </c>
    </row>
    <row r="123" spans="1:4">
      <c r="A123" s="541" t="s">
        <v>2370</v>
      </c>
      <c r="B123" s="542" t="s">
        <v>2371</v>
      </c>
      <c r="C123" s="541" t="s">
        <v>335</v>
      </c>
      <c r="D123" s="543">
        <v>3681.4034000000001</v>
      </c>
    </row>
    <row r="124" spans="1:4">
      <c r="A124" s="541" t="s">
        <v>2372</v>
      </c>
      <c r="B124" s="542" t="s">
        <v>2373</v>
      </c>
      <c r="C124" s="541" t="s">
        <v>335</v>
      </c>
      <c r="D124" s="543">
        <v>80.868099999999998</v>
      </c>
    </row>
    <row r="125" spans="1:4">
      <c r="A125" s="541" t="s">
        <v>2374</v>
      </c>
      <c r="B125" s="542" t="s">
        <v>2375</v>
      </c>
      <c r="C125" s="541" t="s">
        <v>335</v>
      </c>
      <c r="D125" s="543">
        <v>158.0196</v>
      </c>
    </row>
    <row r="126" spans="1:4">
      <c r="A126" s="541" t="s">
        <v>2376</v>
      </c>
      <c r="B126" s="542" t="s">
        <v>2377</v>
      </c>
      <c r="C126" s="541" t="s">
        <v>335</v>
      </c>
      <c r="D126" s="543">
        <v>217.46299999999999</v>
      </c>
    </row>
    <row r="127" spans="1:4">
      <c r="A127" s="541" t="s">
        <v>2378</v>
      </c>
      <c r="B127" s="542" t="s">
        <v>2379</v>
      </c>
      <c r="C127" s="541" t="s">
        <v>335</v>
      </c>
      <c r="D127" s="543">
        <v>289.17880000000002</v>
      </c>
    </row>
    <row r="128" spans="1:4">
      <c r="A128" s="541" t="s">
        <v>2380</v>
      </c>
      <c r="B128" s="542" t="s">
        <v>2381</v>
      </c>
      <c r="C128" s="541" t="s">
        <v>335</v>
      </c>
      <c r="D128" s="543">
        <v>4.8</v>
      </c>
    </row>
    <row r="129" spans="1:4">
      <c r="A129" s="541" t="s">
        <v>2382</v>
      </c>
      <c r="B129" s="542" t="s">
        <v>2383</v>
      </c>
      <c r="C129" s="541" t="s">
        <v>335</v>
      </c>
      <c r="D129" s="543">
        <v>450.30790000000002</v>
      </c>
    </row>
    <row r="130" spans="1:4">
      <c r="A130" s="541" t="s">
        <v>2384</v>
      </c>
      <c r="B130" s="542" t="s">
        <v>2385</v>
      </c>
      <c r="C130" s="541" t="s">
        <v>335</v>
      </c>
      <c r="D130" s="543">
        <v>537.62390000000005</v>
      </c>
    </row>
    <row r="131" spans="1:4">
      <c r="A131" s="541" t="s">
        <v>2386</v>
      </c>
      <c r="B131" s="542" t="s">
        <v>2387</v>
      </c>
      <c r="C131" s="541" t="s">
        <v>346</v>
      </c>
      <c r="D131" s="543">
        <v>58.427</v>
      </c>
    </row>
    <row r="132" spans="1:4" ht="25.5">
      <c r="A132" s="541" t="s">
        <v>2388</v>
      </c>
      <c r="B132" s="542" t="s">
        <v>2389</v>
      </c>
      <c r="C132" s="541" t="s">
        <v>346</v>
      </c>
      <c r="D132" s="543">
        <v>7.0042</v>
      </c>
    </row>
    <row r="133" spans="1:4">
      <c r="A133" s="541" t="s">
        <v>2390</v>
      </c>
      <c r="B133" s="542" t="s">
        <v>2391</v>
      </c>
      <c r="C133" s="541" t="s">
        <v>335</v>
      </c>
      <c r="D133" s="543">
        <v>2.7955000000000001</v>
      </c>
    </row>
    <row r="134" spans="1:4">
      <c r="A134" s="541" t="s">
        <v>2392</v>
      </c>
      <c r="B134" s="542" t="s">
        <v>2393</v>
      </c>
      <c r="C134" s="541" t="s">
        <v>346</v>
      </c>
      <c r="D134" s="543">
        <v>12</v>
      </c>
    </row>
    <row r="135" spans="1:4">
      <c r="A135" s="541" t="s">
        <v>2394</v>
      </c>
      <c r="B135" s="542" t="s">
        <v>2395</v>
      </c>
      <c r="C135" s="541" t="s">
        <v>346</v>
      </c>
      <c r="D135" s="543">
        <v>28.551300000000001</v>
      </c>
    </row>
    <row r="136" spans="1:4">
      <c r="A136" s="541" t="s">
        <v>2396</v>
      </c>
      <c r="B136" s="542" t="s">
        <v>2397</v>
      </c>
      <c r="C136" s="541" t="s">
        <v>340</v>
      </c>
      <c r="D136" s="543">
        <v>13.784599999999999</v>
      </c>
    </row>
    <row r="137" spans="1:4">
      <c r="A137" s="541" t="s">
        <v>2398</v>
      </c>
      <c r="B137" s="542" t="s">
        <v>2399</v>
      </c>
      <c r="C137" s="541" t="s">
        <v>335</v>
      </c>
      <c r="D137" s="543">
        <v>0.20050000000000001</v>
      </c>
    </row>
    <row r="138" spans="1:4">
      <c r="A138" s="541" t="s">
        <v>2400</v>
      </c>
      <c r="B138" s="542" t="s">
        <v>2401</v>
      </c>
      <c r="C138" s="541" t="s">
        <v>335</v>
      </c>
      <c r="D138" s="543">
        <v>75.155000000000001</v>
      </c>
    </row>
    <row r="139" spans="1:4">
      <c r="A139" s="541" t="s">
        <v>2402</v>
      </c>
      <c r="B139" s="542" t="s">
        <v>2403</v>
      </c>
      <c r="C139" s="541" t="s">
        <v>335</v>
      </c>
      <c r="D139" s="543">
        <v>89.715800000000002</v>
      </c>
    </row>
    <row r="140" spans="1:4">
      <c r="A140" s="541" t="s">
        <v>2404</v>
      </c>
      <c r="B140" s="542" t="s">
        <v>2405</v>
      </c>
      <c r="C140" s="541" t="s">
        <v>335</v>
      </c>
      <c r="D140" s="543">
        <v>201.09970000000001</v>
      </c>
    </row>
    <row r="141" spans="1:4">
      <c r="A141" s="541" t="s">
        <v>2406</v>
      </c>
      <c r="B141" s="542" t="s">
        <v>2407</v>
      </c>
      <c r="C141" s="541" t="s">
        <v>335</v>
      </c>
      <c r="D141" s="543">
        <v>275.54390000000001</v>
      </c>
    </row>
    <row r="142" spans="1:4">
      <c r="A142" s="541" t="s">
        <v>2408</v>
      </c>
      <c r="B142" s="542" t="s">
        <v>2409</v>
      </c>
      <c r="C142" s="541" t="s">
        <v>335</v>
      </c>
      <c r="D142" s="543">
        <v>345.5136</v>
      </c>
    </row>
    <row r="143" spans="1:4">
      <c r="A143" s="541" t="s">
        <v>648</v>
      </c>
      <c r="B143" s="542" t="s">
        <v>649</v>
      </c>
      <c r="C143" s="541" t="s">
        <v>351</v>
      </c>
      <c r="D143" s="543">
        <v>146.797</v>
      </c>
    </row>
    <row r="144" spans="1:4">
      <c r="A144" s="541" t="s">
        <v>667</v>
      </c>
      <c r="B144" s="542" t="s">
        <v>668</v>
      </c>
      <c r="C144" s="541" t="s">
        <v>351</v>
      </c>
      <c r="D144" s="543">
        <v>138.89859999999999</v>
      </c>
    </row>
    <row r="145" spans="1:4">
      <c r="A145" s="541" t="s">
        <v>2410</v>
      </c>
      <c r="B145" s="542" t="s">
        <v>2411</v>
      </c>
      <c r="C145" s="541" t="s">
        <v>351</v>
      </c>
      <c r="D145" s="543">
        <v>137.78639999999999</v>
      </c>
    </row>
    <row r="146" spans="1:4">
      <c r="A146" s="541" t="s">
        <v>2412</v>
      </c>
      <c r="B146" s="542" t="s">
        <v>2413</v>
      </c>
      <c r="C146" s="541" t="s">
        <v>351</v>
      </c>
      <c r="D146" s="543">
        <v>14.621499999999999</v>
      </c>
    </row>
    <row r="147" spans="1:4">
      <c r="A147" s="541" t="s">
        <v>2414</v>
      </c>
      <c r="B147" s="542" t="s">
        <v>2415</v>
      </c>
      <c r="C147" s="541" t="s">
        <v>335</v>
      </c>
      <c r="D147" s="543">
        <v>0.36</v>
      </c>
    </row>
    <row r="148" spans="1:4">
      <c r="A148" s="541" t="s">
        <v>2416</v>
      </c>
      <c r="B148" s="542" t="s">
        <v>2417</v>
      </c>
      <c r="C148" s="541" t="s">
        <v>335</v>
      </c>
      <c r="D148" s="543">
        <v>329.15309999999999</v>
      </c>
    </row>
    <row r="149" spans="1:4">
      <c r="A149" s="541" t="s">
        <v>2418</v>
      </c>
      <c r="B149" s="542" t="s">
        <v>2419</v>
      </c>
      <c r="C149" s="541" t="s">
        <v>335</v>
      </c>
      <c r="D149" s="543">
        <v>868.61530000000005</v>
      </c>
    </row>
    <row r="150" spans="1:4">
      <c r="A150" s="541" t="s">
        <v>2420</v>
      </c>
      <c r="B150" s="542" t="s">
        <v>2421</v>
      </c>
      <c r="C150" s="541" t="s">
        <v>335</v>
      </c>
      <c r="D150" s="543">
        <v>756.96079999999995</v>
      </c>
    </row>
    <row r="151" spans="1:4">
      <c r="A151" s="541" t="s">
        <v>2422</v>
      </c>
      <c r="B151" s="542" t="s">
        <v>2423</v>
      </c>
      <c r="C151" s="541" t="s">
        <v>2424</v>
      </c>
      <c r="D151" s="543">
        <v>1901.81</v>
      </c>
    </row>
    <row r="152" spans="1:4">
      <c r="A152" s="541" t="s">
        <v>2425</v>
      </c>
      <c r="B152" s="542" t="s">
        <v>2426</v>
      </c>
      <c r="C152" s="541" t="s">
        <v>454</v>
      </c>
      <c r="D152" s="543">
        <v>3.5868000000000002</v>
      </c>
    </row>
    <row r="153" spans="1:4">
      <c r="A153" s="541" t="s">
        <v>2427</v>
      </c>
      <c r="B153" s="542" t="s">
        <v>2428</v>
      </c>
      <c r="C153" s="541" t="s">
        <v>454</v>
      </c>
      <c r="D153" s="543">
        <v>2.3807999999999998</v>
      </c>
    </row>
    <row r="154" spans="1:4">
      <c r="A154" s="541" t="s">
        <v>2429</v>
      </c>
      <c r="B154" s="542" t="s">
        <v>2430</v>
      </c>
      <c r="C154" s="541" t="s">
        <v>454</v>
      </c>
      <c r="D154" s="543">
        <v>0.28089999999999998</v>
      </c>
    </row>
    <row r="155" spans="1:4">
      <c r="A155" s="541" t="s">
        <v>2431</v>
      </c>
      <c r="B155" s="542" t="s">
        <v>2432</v>
      </c>
      <c r="C155" s="541" t="s">
        <v>454</v>
      </c>
      <c r="D155" s="543">
        <v>30.2545</v>
      </c>
    </row>
    <row r="156" spans="1:4">
      <c r="A156" s="541" t="s">
        <v>2433</v>
      </c>
      <c r="B156" s="542" t="s">
        <v>2434</v>
      </c>
      <c r="C156" s="541" t="s">
        <v>335</v>
      </c>
      <c r="D156" s="543">
        <v>65.2363</v>
      </c>
    </row>
    <row r="157" spans="1:4">
      <c r="A157" s="541" t="s">
        <v>2435</v>
      </c>
      <c r="B157" s="542" t="s">
        <v>2436</v>
      </c>
      <c r="C157" s="541" t="s">
        <v>454</v>
      </c>
      <c r="D157" s="543">
        <v>0.21759999999999999</v>
      </c>
    </row>
    <row r="158" spans="1:4" ht="25.5">
      <c r="A158" s="541" t="s">
        <v>2437</v>
      </c>
      <c r="B158" s="542" t="s">
        <v>2438</v>
      </c>
      <c r="C158" s="541" t="s">
        <v>340</v>
      </c>
      <c r="D158" s="543">
        <v>164.99709999999999</v>
      </c>
    </row>
    <row r="159" spans="1:4" ht="25.5">
      <c r="A159" s="541" t="s">
        <v>2439</v>
      </c>
      <c r="B159" s="542" t="s">
        <v>2440</v>
      </c>
      <c r="C159" s="541" t="s">
        <v>335</v>
      </c>
      <c r="D159" s="543">
        <v>512.37879999999996</v>
      </c>
    </row>
    <row r="160" spans="1:4" ht="25.5">
      <c r="A160" s="541" t="s">
        <v>2441</v>
      </c>
      <c r="B160" s="542" t="s">
        <v>2442</v>
      </c>
      <c r="C160" s="541" t="s">
        <v>335</v>
      </c>
      <c r="D160" s="543">
        <v>783.56230000000005</v>
      </c>
    </row>
    <row r="161" spans="1:4" ht="25.5">
      <c r="A161" s="541" t="s">
        <v>2443</v>
      </c>
      <c r="B161" s="542" t="s">
        <v>2444</v>
      </c>
      <c r="C161" s="541" t="s">
        <v>335</v>
      </c>
      <c r="D161" s="543">
        <v>646.81089999999995</v>
      </c>
    </row>
    <row r="162" spans="1:4" ht="25.5">
      <c r="A162" s="541" t="s">
        <v>2445</v>
      </c>
      <c r="B162" s="542" t="s">
        <v>2446</v>
      </c>
      <c r="C162" s="541" t="s">
        <v>335</v>
      </c>
      <c r="D162" s="543">
        <v>901.8107</v>
      </c>
    </row>
    <row r="163" spans="1:4" ht="25.5">
      <c r="A163" s="541" t="s">
        <v>2447</v>
      </c>
      <c r="B163" s="542" t="s">
        <v>2448</v>
      </c>
      <c r="C163" s="541" t="s">
        <v>351</v>
      </c>
      <c r="D163" s="543">
        <v>471.39679999999998</v>
      </c>
    </row>
    <row r="164" spans="1:4" ht="25.5">
      <c r="A164" s="541" t="s">
        <v>2449</v>
      </c>
      <c r="B164" s="542" t="s">
        <v>2450</v>
      </c>
      <c r="C164" s="541" t="s">
        <v>340</v>
      </c>
      <c r="D164" s="543">
        <v>175.69479999999999</v>
      </c>
    </row>
    <row r="165" spans="1:4" ht="25.5">
      <c r="A165" s="541" t="s">
        <v>2451</v>
      </c>
      <c r="B165" s="542" t="s">
        <v>2452</v>
      </c>
      <c r="C165" s="541" t="s">
        <v>340</v>
      </c>
      <c r="D165" s="543">
        <v>202.2</v>
      </c>
    </row>
    <row r="166" spans="1:4">
      <c r="A166" s="541" t="s">
        <v>2453</v>
      </c>
      <c r="B166" s="542" t="s">
        <v>2454</v>
      </c>
      <c r="C166" s="541" t="s">
        <v>2455</v>
      </c>
      <c r="D166" s="543">
        <v>0.83450000000000002</v>
      </c>
    </row>
    <row r="167" spans="1:4" ht="25.5">
      <c r="A167" s="541" t="s">
        <v>2456</v>
      </c>
      <c r="B167" s="542" t="s">
        <v>2457</v>
      </c>
      <c r="C167" s="541" t="s">
        <v>346</v>
      </c>
      <c r="D167" s="543">
        <v>13.6349</v>
      </c>
    </row>
    <row r="168" spans="1:4">
      <c r="A168" s="541" t="s">
        <v>2458</v>
      </c>
      <c r="B168" s="542" t="s">
        <v>2459</v>
      </c>
      <c r="C168" s="541" t="s">
        <v>351</v>
      </c>
      <c r="D168" s="543">
        <v>48.663600000000002</v>
      </c>
    </row>
    <row r="169" spans="1:4">
      <c r="A169" s="541" t="s">
        <v>2460</v>
      </c>
      <c r="B169" s="542" t="s">
        <v>2461</v>
      </c>
      <c r="C169" s="541" t="s">
        <v>590</v>
      </c>
      <c r="D169" s="543">
        <v>250.85669999999999</v>
      </c>
    </row>
    <row r="170" spans="1:4">
      <c r="A170" s="541" t="s">
        <v>2462</v>
      </c>
      <c r="B170" s="542" t="s">
        <v>2463</v>
      </c>
      <c r="C170" s="541" t="s">
        <v>590</v>
      </c>
      <c r="D170" s="543">
        <v>30.9998</v>
      </c>
    </row>
    <row r="171" spans="1:4" ht="25.5">
      <c r="A171" s="541" t="s">
        <v>2464</v>
      </c>
      <c r="B171" s="542" t="s">
        <v>2465</v>
      </c>
      <c r="C171" s="541" t="s">
        <v>346</v>
      </c>
      <c r="D171" s="543">
        <v>4.2445000000000004</v>
      </c>
    </row>
    <row r="172" spans="1:4">
      <c r="A172" s="541" t="s">
        <v>2466</v>
      </c>
      <c r="B172" s="542" t="s">
        <v>2467</v>
      </c>
      <c r="C172" s="541" t="s">
        <v>335</v>
      </c>
      <c r="D172" s="543">
        <v>28875.973999999998</v>
      </c>
    </row>
    <row r="173" spans="1:4">
      <c r="A173" s="541" t="s">
        <v>2468</v>
      </c>
      <c r="B173" s="542" t="s">
        <v>2469</v>
      </c>
      <c r="C173" s="541" t="s">
        <v>335</v>
      </c>
      <c r="D173" s="543">
        <v>19799.470099999999</v>
      </c>
    </row>
    <row r="174" spans="1:4" ht="25.5">
      <c r="A174" s="541" t="s">
        <v>2470</v>
      </c>
      <c r="B174" s="542" t="s">
        <v>2471</v>
      </c>
      <c r="C174" s="541" t="s">
        <v>346</v>
      </c>
      <c r="D174" s="543">
        <v>158.5205</v>
      </c>
    </row>
    <row r="175" spans="1:4">
      <c r="A175" s="541" t="s">
        <v>2472</v>
      </c>
      <c r="B175" s="542" t="s">
        <v>2473</v>
      </c>
      <c r="C175" s="541" t="s">
        <v>335</v>
      </c>
      <c r="D175" s="543">
        <v>3660.95</v>
      </c>
    </row>
    <row r="176" spans="1:4">
      <c r="A176" s="541" t="s">
        <v>2474</v>
      </c>
      <c r="B176" s="542" t="s">
        <v>2475</v>
      </c>
      <c r="C176" s="541" t="s">
        <v>335</v>
      </c>
      <c r="D176" s="543">
        <v>2753.2350000000001</v>
      </c>
    </row>
    <row r="177" spans="1:4" ht="25.5">
      <c r="A177" s="541" t="s">
        <v>2476</v>
      </c>
      <c r="B177" s="542" t="s">
        <v>2477</v>
      </c>
      <c r="C177" s="541" t="s">
        <v>346</v>
      </c>
      <c r="D177" s="543">
        <v>35.967399999999998</v>
      </c>
    </row>
    <row r="178" spans="1:4">
      <c r="A178" s="541" t="s">
        <v>584</v>
      </c>
      <c r="B178" s="542" t="s">
        <v>585</v>
      </c>
      <c r="C178" s="541" t="s">
        <v>346</v>
      </c>
      <c r="D178" s="543">
        <v>15.673999999999999</v>
      </c>
    </row>
    <row r="179" spans="1:4">
      <c r="A179" s="541" t="s">
        <v>2478</v>
      </c>
      <c r="B179" s="542" t="s">
        <v>2479</v>
      </c>
      <c r="C179" s="541" t="s">
        <v>346</v>
      </c>
      <c r="D179" s="543">
        <v>6.9946999999999999</v>
      </c>
    </row>
    <row r="180" spans="1:4">
      <c r="A180" s="541" t="s">
        <v>597</v>
      </c>
      <c r="B180" s="542" t="s">
        <v>598</v>
      </c>
      <c r="C180" s="541" t="s">
        <v>346</v>
      </c>
      <c r="D180" s="543">
        <v>13.0642</v>
      </c>
    </row>
    <row r="181" spans="1:4">
      <c r="A181" s="541" t="s">
        <v>2480</v>
      </c>
      <c r="B181" s="542" t="s">
        <v>2481</v>
      </c>
      <c r="C181" s="541" t="s">
        <v>346</v>
      </c>
      <c r="D181" s="543">
        <v>5.2774000000000001</v>
      </c>
    </row>
    <row r="182" spans="1:4">
      <c r="A182" s="541" t="s">
        <v>595</v>
      </c>
      <c r="B182" s="542" t="s">
        <v>596</v>
      </c>
      <c r="C182" s="541" t="s">
        <v>346</v>
      </c>
      <c r="D182" s="543">
        <v>3.7038000000000002</v>
      </c>
    </row>
    <row r="183" spans="1:4">
      <c r="A183" s="541" t="s">
        <v>2482</v>
      </c>
      <c r="B183" s="542" t="s">
        <v>2483</v>
      </c>
      <c r="C183" s="541" t="s">
        <v>335</v>
      </c>
      <c r="D183" s="543">
        <v>80639.412299999996</v>
      </c>
    </row>
    <row r="184" spans="1:4">
      <c r="A184" s="541" t="s">
        <v>2484</v>
      </c>
      <c r="B184" s="542" t="s">
        <v>2485</v>
      </c>
      <c r="C184" s="541" t="s">
        <v>335</v>
      </c>
      <c r="D184" s="543">
        <v>65622.531600000002</v>
      </c>
    </row>
    <row r="185" spans="1:4">
      <c r="A185" s="541" t="s">
        <v>2486</v>
      </c>
      <c r="B185" s="542" t="s">
        <v>2487</v>
      </c>
      <c r="C185" s="541" t="s">
        <v>335</v>
      </c>
      <c r="D185" s="543">
        <v>133017.79680000001</v>
      </c>
    </row>
    <row r="186" spans="1:4">
      <c r="A186" s="541" t="s">
        <v>2488</v>
      </c>
      <c r="B186" s="542" t="s">
        <v>2489</v>
      </c>
      <c r="C186" s="541" t="s">
        <v>335</v>
      </c>
      <c r="D186" s="543">
        <v>133566.8297</v>
      </c>
    </row>
    <row r="187" spans="1:4" ht="25.5">
      <c r="A187" s="541" t="s">
        <v>2490</v>
      </c>
      <c r="B187" s="542" t="s">
        <v>2491</v>
      </c>
      <c r="C187" s="541" t="s">
        <v>335</v>
      </c>
      <c r="D187" s="543">
        <v>73832.086599999995</v>
      </c>
    </row>
    <row r="188" spans="1:4" ht="25.5">
      <c r="A188" s="541" t="s">
        <v>2492</v>
      </c>
      <c r="B188" s="542" t="s">
        <v>2493</v>
      </c>
      <c r="C188" s="541" t="s">
        <v>335</v>
      </c>
      <c r="D188" s="543">
        <v>140757.51519999999</v>
      </c>
    </row>
    <row r="189" spans="1:4">
      <c r="A189" s="541" t="s">
        <v>2494</v>
      </c>
      <c r="B189" s="542" t="s">
        <v>2495</v>
      </c>
      <c r="C189" s="541" t="s">
        <v>335</v>
      </c>
      <c r="D189" s="543">
        <v>40870.370799999997</v>
      </c>
    </row>
    <row r="190" spans="1:4">
      <c r="A190" s="541" t="s">
        <v>2496</v>
      </c>
      <c r="B190" s="542" t="s">
        <v>2497</v>
      </c>
      <c r="C190" s="541" t="s">
        <v>346</v>
      </c>
      <c r="D190" s="543">
        <v>3.1103000000000001</v>
      </c>
    </row>
    <row r="191" spans="1:4">
      <c r="A191" s="541" t="s">
        <v>591</v>
      </c>
      <c r="B191" s="542" t="s">
        <v>592</v>
      </c>
      <c r="C191" s="541" t="s">
        <v>346</v>
      </c>
      <c r="D191" s="543">
        <v>5.2164000000000001</v>
      </c>
    </row>
    <row r="192" spans="1:4" ht="25.5">
      <c r="A192" s="541" t="s">
        <v>2498</v>
      </c>
      <c r="B192" s="542" t="s">
        <v>2499</v>
      </c>
      <c r="C192" s="541" t="s">
        <v>335</v>
      </c>
      <c r="D192" s="543">
        <v>306.45370000000003</v>
      </c>
    </row>
    <row r="193" spans="1:4" ht="25.5">
      <c r="A193" s="541" t="s">
        <v>2500</v>
      </c>
      <c r="B193" s="542" t="s">
        <v>2501</v>
      </c>
      <c r="C193" s="541" t="s">
        <v>335</v>
      </c>
      <c r="D193" s="543">
        <v>315.72300000000001</v>
      </c>
    </row>
    <row r="194" spans="1:4">
      <c r="A194" s="541" t="s">
        <v>2502</v>
      </c>
      <c r="B194" s="542" t="s">
        <v>2503</v>
      </c>
      <c r="C194" s="541" t="s">
        <v>454</v>
      </c>
      <c r="D194" s="543">
        <v>0.42330000000000001</v>
      </c>
    </row>
    <row r="195" spans="1:4">
      <c r="A195" s="541" t="s">
        <v>2504</v>
      </c>
      <c r="B195" s="542" t="s">
        <v>2505</v>
      </c>
      <c r="C195" s="541" t="s">
        <v>454</v>
      </c>
      <c r="D195" s="543">
        <v>0.64659999999999995</v>
      </c>
    </row>
    <row r="196" spans="1:4">
      <c r="A196" s="541" t="s">
        <v>2506</v>
      </c>
      <c r="B196" s="542" t="s">
        <v>2507</v>
      </c>
      <c r="C196" s="541" t="s">
        <v>335</v>
      </c>
      <c r="D196" s="543">
        <v>349.05759999999998</v>
      </c>
    </row>
    <row r="197" spans="1:4">
      <c r="A197" s="541" t="s">
        <v>2508</v>
      </c>
      <c r="B197" s="542" t="s">
        <v>2509</v>
      </c>
      <c r="C197" s="541" t="s">
        <v>335</v>
      </c>
      <c r="D197" s="543">
        <v>1428.6411000000001</v>
      </c>
    </row>
    <row r="198" spans="1:4">
      <c r="A198" s="541" t="s">
        <v>2510</v>
      </c>
      <c r="B198" s="542" t="s">
        <v>2511</v>
      </c>
      <c r="C198" s="541" t="s">
        <v>335</v>
      </c>
      <c r="D198" s="543">
        <v>289.87380000000002</v>
      </c>
    </row>
    <row r="199" spans="1:4">
      <c r="A199" s="541" t="s">
        <v>2512</v>
      </c>
      <c r="B199" s="542" t="s">
        <v>2513</v>
      </c>
      <c r="C199" s="541" t="s">
        <v>335</v>
      </c>
      <c r="D199" s="543">
        <v>650.95320000000004</v>
      </c>
    </row>
    <row r="200" spans="1:4">
      <c r="A200" s="541" t="s">
        <v>2514</v>
      </c>
      <c r="B200" s="542" t="s">
        <v>2515</v>
      </c>
      <c r="C200" s="541" t="s">
        <v>335</v>
      </c>
      <c r="D200" s="543">
        <v>295.78750000000002</v>
      </c>
    </row>
    <row r="201" spans="1:4">
      <c r="A201" s="541" t="s">
        <v>2516</v>
      </c>
      <c r="B201" s="542" t="s">
        <v>2517</v>
      </c>
      <c r="C201" s="541" t="s">
        <v>346</v>
      </c>
      <c r="D201" s="543">
        <v>334.07740000000001</v>
      </c>
    </row>
    <row r="202" spans="1:4" ht="25.5">
      <c r="A202" s="541" t="s">
        <v>2518</v>
      </c>
      <c r="B202" s="542" t="s">
        <v>2519</v>
      </c>
      <c r="C202" s="541" t="s">
        <v>346</v>
      </c>
      <c r="D202" s="543">
        <v>124.64319999999999</v>
      </c>
    </row>
    <row r="203" spans="1:4">
      <c r="A203" s="541" t="s">
        <v>1029</v>
      </c>
      <c r="B203" s="542" t="s">
        <v>1030</v>
      </c>
      <c r="C203" s="541" t="s">
        <v>454</v>
      </c>
      <c r="D203" s="543">
        <v>9.4356000000000009</v>
      </c>
    </row>
    <row r="204" spans="1:4">
      <c r="A204" s="541" t="s">
        <v>944</v>
      </c>
      <c r="B204" s="542" t="s">
        <v>945</v>
      </c>
      <c r="C204" s="541" t="s">
        <v>454</v>
      </c>
      <c r="D204" s="543">
        <v>9.1508000000000003</v>
      </c>
    </row>
    <row r="205" spans="1:4">
      <c r="A205" s="541" t="s">
        <v>2520</v>
      </c>
      <c r="B205" s="542" t="s">
        <v>2521</v>
      </c>
      <c r="C205" s="541" t="s">
        <v>335</v>
      </c>
      <c r="D205" s="543">
        <v>112.7059</v>
      </c>
    </row>
    <row r="206" spans="1:4">
      <c r="A206" s="541" t="s">
        <v>2522</v>
      </c>
      <c r="B206" s="542" t="s">
        <v>2523</v>
      </c>
      <c r="C206" s="541" t="s">
        <v>340</v>
      </c>
      <c r="D206" s="543">
        <v>174.9743</v>
      </c>
    </row>
    <row r="207" spans="1:4" ht="25.5">
      <c r="A207" s="541" t="s">
        <v>2524</v>
      </c>
      <c r="B207" s="542" t="s">
        <v>2525</v>
      </c>
      <c r="C207" s="541" t="s">
        <v>335</v>
      </c>
      <c r="D207" s="543">
        <v>7.9669999999999996</v>
      </c>
    </row>
    <row r="208" spans="1:4" ht="25.5">
      <c r="A208" s="541" t="s">
        <v>2526</v>
      </c>
      <c r="B208" s="542" t="s">
        <v>2527</v>
      </c>
      <c r="C208" s="541" t="s">
        <v>335</v>
      </c>
      <c r="D208" s="543">
        <v>0.84299999999999997</v>
      </c>
    </row>
    <row r="209" spans="1:4" ht="25.5">
      <c r="A209" s="541" t="s">
        <v>2528</v>
      </c>
      <c r="B209" s="542" t="s">
        <v>2529</v>
      </c>
      <c r="C209" s="541" t="s">
        <v>335</v>
      </c>
      <c r="D209" s="543">
        <v>13.969200000000001</v>
      </c>
    </row>
    <row r="210" spans="1:4" ht="25.5">
      <c r="A210" s="541" t="s">
        <v>2530</v>
      </c>
      <c r="B210" s="542" t="s">
        <v>2531</v>
      </c>
      <c r="C210" s="541" t="s">
        <v>335</v>
      </c>
      <c r="D210" s="543">
        <v>3.1030000000000002</v>
      </c>
    </row>
    <row r="211" spans="1:4" ht="25.5">
      <c r="A211" s="541" t="s">
        <v>2532</v>
      </c>
      <c r="B211" s="542" t="s">
        <v>2533</v>
      </c>
      <c r="C211" s="541" t="s">
        <v>335</v>
      </c>
      <c r="D211" s="543">
        <v>10.4489</v>
      </c>
    </row>
    <row r="212" spans="1:4" ht="25.5">
      <c r="A212" s="541" t="s">
        <v>2534</v>
      </c>
      <c r="B212" s="542" t="s">
        <v>2535</v>
      </c>
      <c r="C212" s="541" t="s">
        <v>335</v>
      </c>
      <c r="D212" s="543">
        <v>30.715599999999998</v>
      </c>
    </row>
    <row r="213" spans="1:4">
      <c r="A213" s="541" t="s">
        <v>2536</v>
      </c>
      <c r="B213" s="542" t="s">
        <v>2537</v>
      </c>
      <c r="C213" s="541" t="s">
        <v>454</v>
      </c>
      <c r="D213" s="543">
        <v>12.054</v>
      </c>
    </row>
    <row r="214" spans="1:4">
      <c r="A214" s="541" t="s">
        <v>452</v>
      </c>
      <c r="B214" s="542" t="s">
        <v>453</v>
      </c>
      <c r="C214" s="541" t="s">
        <v>454</v>
      </c>
      <c r="D214" s="543">
        <v>0.78</v>
      </c>
    </row>
    <row r="215" spans="1:4">
      <c r="A215" s="541" t="s">
        <v>506</v>
      </c>
      <c r="B215" s="542" t="s">
        <v>507</v>
      </c>
      <c r="C215" s="541" t="s">
        <v>454</v>
      </c>
      <c r="D215" s="543">
        <v>9.8036999999999992</v>
      </c>
    </row>
    <row r="216" spans="1:4">
      <c r="A216" s="541" t="s">
        <v>2538</v>
      </c>
      <c r="B216" s="542" t="s">
        <v>2539</v>
      </c>
      <c r="C216" s="541" t="s">
        <v>454</v>
      </c>
      <c r="D216" s="543">
        <v>9.8036999999999992</v>
      </c>
    </row>
    <row r="217" spans="1:4">
      <c r="A217" s="541" t="s">
        <v>2540</v>
      </c>
      <c r="B217" s="542" t="s">
        <v>2541</v>
      </c>
      <c r="C217" s="541" t="s">
        <v>346</v>
      </c>
      <c r="D217" s="543">
        <v>14.966699999999999</v>
      </c>
    </row>
    <row r="218" spans="1:4" ht="25.5">
      <c r="A218" s="541" t="s">
        <v>2542</v>
      </c>
      <c r="B218" s="542" t="s">
        <v>2543</v>
      </c>
      <c r="C218" s="541" t="s">
        <v>346</v>
      </c>
      <c r="D218" s="543">
        <v>260.41989999999998</v>
      </c>
    </row>
    <row r="219" spans="1:4">
      <c r="A219" s="541" t="s">
        <v>2544</v>
      </c>
      <c r="B219" s="542" t="s">
        <v>2545</v>
      </c>
      <c r="C219" s="541" t="s">
        <v>340</v>
      </c>
      <c r="D219" s="543">
        <v>35.671599999999998</v>
      </c>
    </row>
    <row r="220" spans="1:4">
      <c r="A220" s="541" t="s">
        <v>2546</v>
      </c>
      <c r="B220" s="542" t="s">
        <v>2547</v>
      </c>
      <c r="C220" s="541" t="s">
        <v>340</v>
      </c>
      <c r="D220" s="543">
        <v>48.677599999999998</v>
      </c>
    </row>
    <row r="221" spans="1:4">
      <c r="A221" s="541" t="s">
        <v>2548</v>
      </c>
      <c r="B221" s="542" t="s">
        <v>2549</v>
      </c>
      <c r="C221" s="541" t="s">
        <v>335</v>
      </c>
      <c r="D221" s="543">
        <v>18.5532</v>
      </c>
    </row>
    <row r="222" spans="1:4">
      <c r="A222" s="541" t="s">
        <v>2550</v>
      </c>
      <c r="B222" s="542" t="s">
        <v>2551</v>
      </c>
      <c r="C222" s="541" t="s">
        <v>335</v>
      </c>
      <c r="D222" s="543">
        <v>26.251300000000001</v>
      </c>
    </row>
    <row r="223" spans="1:4">
      <c r="A223" s="541" t="s">
        <v>2552</v>
      </c>
      <c r="B223" s="542" t="s">
        <v>2553</v>
      </c>
      <c r="C223" s="541" t="s">
        <v>340</v>
      </c>
      <c r="D223" s="543">
        <v>28.210699999999999</v>
      </c>
    </row>
    <row r="224" spans="1:4">
      <c r="A224" s="541" t="s">
        <v>2554</v>
      </c>
      <c r="B224" s="542" t="s">
        <v>2555</v>
      </c>
      <c r="C224" s="541" t="s">
        <v>340</v>
      </c>
      <c r="D224" s="543">
        <v>41.735500000000002</v>
      </c>
    </row>
    <row r="225" spans="1:4">
      <c r="A225" s="541" t="s">
        <v>2556</v>
      </c>
      <c r="B225" s="542" t="s">
        <v>2557</v>
      </c>
      <c r="C225" s="541" t="s">
        <v>340</v>
      </c>
      <c r="D225" s="543">
        <v>48.347099999999998</v>
      </c>
    </row>
    <row r="226" spans="1:4">
      <c r="A226" s="541" t="s">
        <v>1021</v>
      </c>
      <c r="B226" s="542" t="s">
        <v>1022</v>
      </c>
      <c r="C226" s="541" t="s">
        <v>340</v>
      </c>
      <c r="D226" s="543">
        <v>31.25</v>
      </c>
    </row>
    <row r="227" spans="1:4">
      <c r="A227" s="541" t="s">
        <v>2558</v>
      </c>
      <c r="B227" s="542" t="s">
        <v>2559</v>
      </c>
      <c r="C227" s="541" t="s">
        <v>351</v>
      </c>
      <c r="D227" s="543" t="s">
        <v>377</v>
      </c>
    </row>
    <row r="228" spans="1:4">
      <c r="A228" s="541" t="s">
        <v>2560</v>
      </c>
      <c r="B228" s="542" t="s">
        <v>2561</v>
      </c>
      <c r="C228" s="541" t="s">
        <v>351</v>
      </c>
      <c r="D228" s="543" t="s">
        <v>377</v>
      </c>
    </row>
    <row r="229" spans="1:4">
      <c r="A229" s="541" t="s">
        <v>2562</v>
      </c>
      <c r="B229" s="542" t="s">
        <v>2563</v>
      </c>
      <c r="C229" s="541" t="s">
        <v>351</v>
      </c>
      <c r="D229" s="543" t="s">
        <v>377</v>
      </c>
    </row>
    <row r="230" spans="1:4">
      <c r="A230" s="541" t="s">
        <v>2564</v>
      </c>
      <c r="B230" s="542" t="s">
        <v>2565</v>
      </c>
      <c r="C230" s="541" t="s">
        <v>351</v>
      </c>
      <c r="D230" s="543" t="s">
        <v>377</v>
      </c>
    </row>
    <row r="231" spans="1:4">
      <c r="A231" s="541" t="s">
        <v>586</v>
      </c>
      <c r="B231" s="542" t="s">
        <v>587</v>
      </c>
      <c r="C231" s="541" t="s">
        <v>340</v>
      </c>
      <c r="D231" s="543">
        <v>59.290100000000002</v>
      </c>
    </row>
    <row r="232" spans="1:4">
      <c r="A232" s="541" t="s">
        <v>2566</v>
      </c>
      <c r="B232" s="542" t="s">
        <v>2567</v>
      </c>
      <c r="C232" s="541" t="s">
        <v>335</v>
      </c>
      <c r="D232" s="543">
        <v>36.167499999999997</v>
      </c>
    </row>
    <row r="233" spans="1:4">
      <c r="A233" s="541" t="s">
        <v>2568</v>
      </c>
      <c r="B233" s="542" t="s">
        <v>2569</v>
      </c>
      <c r="C233" s="541" t="s">
        <v>335</v>
      </c>
      <c r="D233" s="543">
        <v>63.759799999999998</v>
      </c>
    </row>
    <row r="234" spans="1:4">
      <c r="A234" s="541" t="s">
        <v>2570</v>
      </c>
      <c r="B234" s="542" t="s">
        <v>2571</v>
      </c>
      <c r="C234" s="541" t="s">
        <v>335</v>
      </c>
      <c r="D234" s="543">
        <v>148.24340000000001</v>
      </c>
    </row>
    <row r="235" spans="1:4">
      <c r="A235" s="541" t="s">
        <v>2572</v>
      </c>
      <c r="B235" s="542" t="s">
        <v>2573</v>
      </c>
      <c r="C235" s="541" t="s">
        <v>335</v>
      </c>
      <c r="D235" s="543">
        <v>14.165900000000001</v>
      </c>
    </row>
    <row r="236" spans="1:4">
      <c r="A236" s="541" t="s">
        <v>2574</v>
      </c>
      <c r="B236" s="542" t="s">
        <v>2575</v>
      </c>
      <c r="C236" s="541" t="s">
        <v>335</v>
      </c>
      <c r="D236" s="543">
        <v>24.332899999999999</v>
      </c>
    </row>
    <row r="237" spans="1:4">
      <c r="A237" s="541" t="s">
        <v>2576</v>
      </c>
      <c r="B237" s="542" t="s">
        <v>2577</v>
      </c>
      <c r="C237" s="541" t="s">
        <v>335</v>
      </c>
      <c r="D237" s="543">
        <v>34.178100000000001</v>
      </c>
    </row>
    <row r="238" spans="1:4">
      <c r="A238" s="541" t="s">
        <v>2578</v>
      </c>
      <c r="B238" s="542" t="s">
        <v>2579</v>
      </c>
      <c r="C238" s="541" t="s">
        <v>335</v>
      </c>
      <c r="D238" s="543">
        <v>44.545099999999998</v>
      </c>
    </row>
    <row r="239" spans="1:4">
      <c r="A239" s="541" t="s">
        <v>2580</v>
      </c>
      <c r="B239" s="542" t="s">
        <v>2581</v>
      </c>
      <c r="C239" s="541" t="s">
        <v>335</v>
      </c>
      <c r="D239" s="543">
        <v>67.263400000000004</v>
      </c>
    </row>
    <row r="240" spans="1:4">
      <c r="A240" s="541" t="s">
        <v>2582</v>
      </c>
      <c r="B240" s="542" t="s">
        <v>2583</v>
      </c>
      <c r="C240" s="541" t="s">
        <v>335</v>
      </c>
      <c r="D240" s="543">
        <v>4.4131999999999998</v>
      </c>
    </row>
    <row r="241" spans="1:4">
      <c r="A241" s="541" t="s">
        <v>2584</v>
      </c>
      <c r="B241" s="542" t="s">
        <v>2585</v>
      </c>
      <c r="C241" s="541" t="s">
        <v>335</v>
      </c>
      <c r="D241" s="543">
        <v>7.4455</v>
      </c>
    </row>
    <row r="242" spans="1:4">
      <c r="A242" s="541" t="s">
        <v>2586</v>
      </c>
      <c r="B242" s="542" t="s">
        <v>2587</v>
      </c>
      <c r="C242" s="541" t="s">
        <v>454</v>
      </c>
      <c r="D242" s="543">
        <v>11.6554</v>
      </c>
    </row>
    <row r="243" spans="1:4">
      <c r="A243" s="541" t="s">
        <v>2588</v>
      </c>
      <c r="B243" s="542" t="s">
        <v>2589</v>
      </c>
      <c r="C243" s="541" t="s">
        <v>335</v>
      </c>
      <c r="D243" s="543">
        <v>631.25810000000001</v>
      </c>
    </row>
    <row r="244" spans="1:4">
      <c r="A244" s="541" t="s">
        <v>2590</v>
      </c>
      <c r="B244" s="542" t="s">
        <v>2591</v>
      </c>
      <c r="C244" s="541" t="s">
        <v>340</v>
      </c>
      <c r="D244" s="543">
        <v>190.7176</v>
      </c>
    </row>
    <row r="245" spans="1:4" ht="25.5">
      <c r="A245" s="541" t="s">
        <v>2592</v>
      </c>
      <c r="B245" s="542" t="s">
        <v>2593</v>
      </c>
      <c r="C245" s="541" t="s">
        <v>454</v>
      </c>
      <c r="D245" s="543">
        <v>19.487300000000001</v>
      </c>
    </row>
    <row r="246" spans="1:4">
      <c r="A246" s="541" t="s">
        <v>2594</v>
      </c>
      <c r="B246" s="542" t="s">
        <v>2595</v>
      </c>
      <c r="C246" s="541" t="s">
        <v>335</v>
      </c>
      <c r="D246" s="543">
        <v>280.37459999999999</v>
      </c>
    </row>
    <row r="247" spans="1:4" ht="25.5">
      <c r="A247" s="541" t="s">
        <v>2596</v>
      </c>
      <c r="B247" s="542" t="s">
        <v>2597</v>
      </c>
      <c r="C247" s="541" t="s">
        <v>335</v>
      </c>
      <c r="D247" s="543">
        <v>193.339</v>
      </c>
    </row>
    <row r="248" spans="1:4">
      <c r="A248" s="541" t="s">
        <v>2598</v>
      </c>
      <c r="B248" s="542" t="s">
        <v>2599</v>
      </c>
      <c r="C248" s="541" t="s">
        <v>335</v>
      </c>
      <c r="D248" s="543">
        <v>542.14080000000001</v>
      </c>
    </row>
    <row r="249" spans="1:4">
      <c r="A249" s="541" t="s">
        <v>750</v>
      </c>
      <c r="B249" s="542" t="s">
        <v>751</v>
      </c>
      <c r="C249" s="541" t="s">
        <v>335</v>
      </c>
      <c r="D249" s="543">
        <v>86.314599999999999</v>
      </c>
    </row>
    <row r="250" spans="1:4">
      <c r="A250" s="541" t="s">
        <v>2600</v>
      </c>
      <c r="B250" s="542" t="s">
        <v>2601</v>
      </c>
      <c r="C250" s="541" t="s">
        <v>346</v>
      </c>
      <c r="D250" s="543">
        <v>189.8313</v>
      </c>
    </row>
    <row r="251" spans="1:4">
      <c r="A251" s="541" t="s">
        <v>2602</v>
      </c>
      <c r="B251" s="542" t="s">
        <v>2603</v>
      </c>
      <c r="C251" s="541" t="s">
        <v>335</v>
      </c>
      <c r="D251" s="543">
        <v>194.3211</v>
      </c>
    </row>
    <row r="252" spans="1:4">
      <c r="A252" s="541" t="s">
        <v>2604</v>
      </c>
      <c r="B252" s="542" t="s">
        <v>2605</v>
      </c>
      <c r="C252" s="541" t="s">
        <v>335</v>
      </c>
      <c r="D252" s="543">
        <v>210.22040000000001</v>
      </c>
    </row>
    <row r="253" spans="1:4">
      <c r="A253" s="541" t="s">
        <v>2606</v>
      </c>
      <c r="B253" s="542" t="s">
        <v>2607</v>
      </c>
      <c r="C253" s="541" t="s">
        <v>335</v>
      </c>
      <c r="D253" s="543">
        <v>266.29109999999997</v>
      </c>
    </row>
    <row r="254" spans="1:4">
      <c r="A254" s="541" t="s">
        <v>2608</v>
      </c>
      <c r="B254" s="542" t="s">
        <v>2609</v>
      </c>
      <c r="C254" s="541" t="s">
        <v>335</v>
      </c>
      <c r="D254" s="543">
        <v>75.905299999999997</v>
      </c>
    </row>
    <row r="255" spans="1:4">
      <c r="A255" s="541" t="s">
        <v>2610</v>
      </c>
      <c r="B255" s="542" t="s">
        <v>2611</v>
      </c>
      <c r="C255" s="541" t="s">
        <v>335</v>
      </c>
      <c r="D255" s="543">
        <v>79.801699999999997</v>
      </c>
    </row>
    <row r="256" spans="1:4">
      <c r="A256" s="541" t="s">
        <v>2612</v>
      </c>
      <c r="B256" s="542" t="s">
        <v>2613</v>
      </c>
      <c r="C256" s="541" t="s">
        <v>335</v>
      </c>
      <c r="D256" s="543">
        <v>88.8459</v>
      </c>
    </row>
    <row r="257" spans="1:4">
      <c r="A257" s="541" t="s">
        <v>2614</v>
      </c>
      <c r="B257" s="542" t="s">
        <v>2615</v>
      </c>
      <c r="C257" s="541" t="s">
        <v>335</v>
      </c>
      <c r="D257" s="543">
        <v>190.80189999999999</v>
      </c>
    </row>
    <row r="258" spans="1:4">
      <c r="A258" s="541" t="s">
        <v>2616</v>
      </c>
      <c r="B258" s="542" t="s">
        <v>2617</v>
      </c>
      <c r="C258" s="541" t="s">
        <v>335</v>
      </c>
      <c r="D258" s="543">
        <v>217.3913</v>
      </c>
    </row>
    <row r="259" spans="1:4">
      <c r="A259" s="541" t="s">
        <v>2618</v>
      </c>
      <c r="B259" s="542" t="s">
        <v>2619</v>
      </c>
      <c r="C259" s="541" t="s">
        <v>335</v>
      </c>
      <c r="D259" s="543">
        <v>322.07049999999998</v>
      </c>
    </row>
    <row r="260" spans="1:4">
      <c r="A260" s="541" t="s">
        <v>2620</v>
      </c>
      <c r="B260" s="542" t="s">
        <v>2621</v>
      </c>
      <c r="C260" s="541" t="s">
        <v>335</v>
      </c>
      <c r="D260" s="543">
        <v>272.71600000000001</v>
      </c>
    </row>
    <row r="261" spans="1:4" ht="25.5">
      <c r="A261" s="541" t="s">
        <v>2622</v>
      </c>
      <c r="B261" s="542" t="s">
        <v>2623</v>
      </c>
      <c r="C261" s="541" t="s">
        <v>335</v>
      </c>
      <c r="D261" s="543">
        <v>320.33690000000001</v>
      </c>
    </row>
    <row r="262" spans="1:4" ht="25.5">
      <c r="A262" s="541" t="s">
        <v>2624</v>
      </c>
      <c r="B262" s="542" t="s">
        <v>2625</v>
      </c>
      <c r="C262" s="541" t="s">
        <v>335</v>
      </c>
      <c r="D262" s="543">
        <v>411.75580000000002</v>
      </c>
    </row>
    <row r="263" spans="1:4">
      <c r="A263" s="541" t="s">
        <v>588</v>
      </c>
      <c r="B263" s="542" t="s">
        <v>589</v>
      </c>
      <c r="C263" s="541" t="s">
        <v>590</v>
      </c>
      <c r="D263" s="543">
        <v>13.9747</v>
      </c>
    </row>
    <row r="264" spans="1:4">
      <c r="A264" s="541" t="s">
        <v>728</v>
      </c>
      <c r="B264" s="542" t="s">
        <v>729</v>
      </c>
      <c r="C264" s="541" t="s">
        <v>335</v>
      </c>
      <c r="D264" s="543">
        <v>57.592199999999998</v>
      </c>
    </row>
    <row r="265" spans="1:4">
      <c r="A265" s="541" t="s">
        <v>758</v>
      </c>
      <c r="B265" s="542" t="s">
        <v>759</v>
      </c>
      <c r="C265" s="541" t="s">
        <v>335</v>
      </c>
      <c r="D265" s="543">
        <v>95.680499999999995</v>
      </c>
    </row>
    <row r="266" spans="1:4">
      <c r="A266" s="541" t="s">
        <v>742</v>
      </c>
      <c r="B266" s="542" t="s">
        <v>743</v>
      </c>
      <c r="C266" s="541" t="s">
        <v>335</v>
      </c>
      <c r="D266" s="543">
        <v>130.5121</v>
      </c>
    </row>
    <row r="267" spans="1:4">
      <c r="A267" s="541" t="s">
        <v>746</v>
      </c>
      <c r="B267" s="542" t="s">
        <v>747</v>
      </c>
      <c r="C267" s="541" t="s">
        <v>335</v>
      </c>
      <c r="D267" s="543">
        <v>296.26839999999999</v>
      </c>
    </row>
    <row r="268" spans="1:4">
      <c r="A268" s="541" t="s">
        <v>748</v>
      </c>
      <c r="B268" s="542" t="s">
        <v>749</v>
      </c>
      <c r="C268" s="541" t="s">
        <v>335</v>
      </c>
      <c r="D268" s="543">
        <v>459.01089999999999</v>
      </c>
    </row>
    <row r="269" spans="1:4">
      <c r="A269" s="541" t="s">
        <v>756</v>
      </c>
      <c r="B269" s="542" t="s">
        <v>757</v>
      </c>
      <c r="C269" s="541" t="s">
        <v>335</v>
      </c>
      <c r="D269" s="543">
        <v>146.92179999999999</v>
      </c>
    </row>
    <row r="270" spans="1:4">
      <c r="A270" s="541" t="s">
        <v>752</v>
      </c>
      <c r="B270" s="542" t="s">
        <v>753</v>
      </c>
      <c r="C270" s="541" t="s">
        <v>335</v>
      </c>
      <c r="D270" s="543">
        <v>302.93830000000003</v>
      </c>
    </row>
    <row r="271" spans="1:4">
      <c r="A271" s="541" t="s">
        <v>754</v>
      </c>
      <c r="B271" s="542" t="s">
        <v>755</v>
      </c>
      <c r="C271" s="541" t="s">
        <v>335</v>
      </c>
      <c r="D271" s="543">
        <v>411.97579999999999</v>
      </c>
    </row>
    <row r="272" spans="1:4" ht="25.5">
      <c r="A272" s="541" t="s">
        <v>736</v>
      </c>
      <c r="B272" s="542" t="s">
        <v>737</v>
      </c>
      <c r="C272" s="541" t="s">
        <v>335</v>
      </c>
      <c r="D272" s="543">
        <v>348.7987</v>
      </c>
    </row>
    <row r="273" spans="1:4" ht="25.5">
      <c r="A273" s="541" t="s">
        <v>738</v>
      </c>
      <c r="B273" s="542" t="s">
        <v>739</v>
      </c>
      <c r="C273" s="541" t="s">
        <v>335</v>
      </c>
      <c r="D273" s="543">
        <v>393.9966</v>
      </c>
    </row>
    <row r="274" spans="1:4">
      <c r="A274" s="541" t="s">
        <v>744</v>
      </c>
      <c r="B274" s="542" t="s">
        <v>745</v>
      </c>
      <c r="C274" s="541" t="s">
        <v>335</v>
      </c>
      <c r="D274" s="543">
        <v>546.52480000000003</v>
      </c>
    </row>
    <row r="275" spans="1:4">
      <c r="A275" s="541" t="s">
        <v>740</v>
      </c>
      <c r="B275" s="542" t="s">
        <v>741</v>
      </c>
      <c r="C275" s="541" t="s">
        <v>335</v>
      </c>
      <c r="D275" s="543">
        <v>4490.6911</v>
      </c>
    </row>
    <row r="276" spans="1:4">
      <c r="A276" s="541" t="s">
        <v>732</v>
      </c>
      <c r="B276" s="542" t="s">
        <v>733</v>
      </c>
      <c r="C276" s="541" t="s">
        <v>335</v>
      </c>
      <c r="D276" s="543">
        <v>714.27380000000005</v>
      </c>
    </row>
    <row r="277" spans="1:4">
      <c r="A277" s="541" t="s">
        <v>734</v>
      </c>
      <c r="B277" s="542" t="s">
        <v>735</v>
      </c>
      <c r="C277" s="541" t="s">
        <v>335</v>
      </c>
      <c r="D277" s="543">
        <v>1082.3616</v>
      </c>
    </row>
    <row r="278" spans="1:4" ht="25.5">
      <c r="A278" s="541" t="s">
        <v>730</v>
      </c>
      <c r="B278" s="542" t="s">
        <v>731</v>
      </c>
      <c r="C278" s="541" t="s">
        <v>335</v>
      </c>
      <c r="D278" s="543">
        <v>292.5924</v>
      </c>
    </row>
    <row r="279" spans="1:4">
      <c r="A279" s="541" t="s">
        <v>623</v>
      </c>
      <c r="B279" s="542" t="s">
        <v>624</v>
      </c>
      <c r="C279" s="541" t="s">
        <v>335</v>
      </c>
      <c r="D279" s="543">
        <v>790.13009999999997</v>
      </c>
    </row>
    <row r="280" spans="1:4">
      <c r="A280" s="541" t="s">
        <v>2626</v>
      </c>
      <c r="B280" s="542" t="s">
        <v>2627</v>
      </c>
      <c r="C280" s="541" t="s">
        <v>335</v>
      </c>
      <c r="D280" s="543">
        <v>7392.7529999999997</v>
      </c>
    </row>
    <row r="281" spans="1:4">
      <c r="A281" s="541" t="s">
        <v>2628</v>
      </c>
      <c r="B281" s="542" t="s">
        <v>2629</v>
      </c>
      <c r="C281" s="541" t="s">
        <v>335</v>
      </c>
      <c r="D281" s="543">
        <v>6032.4871000000003</v>
      </c>
    </row>
    <row r="282" spans="1:4">
      <c r="A282" s="541" t="s">
        <v>2630</v>
      </c>
      <c r="B282" s="542" t="s">
        <v>2631</v>
      </c>
      <c r="C282" s="541" t="s">
        <v>351</v>
      </c>
      <c r="D282" s="543" t="s">
        <v>377</v>
      </c>
    </row>
    <row r="283" spans="1:4">
      <c r="A283" s="541" t="s">
        <v>2632</v>
      </c>
      <c r="B283" s="542" t="s">
        <v>2633</v>
      </c>
      <c r="C283" s="541" t="s">
        <v>454</v>
      </c>
      <c r="D283" s="543">
        <v>7.2420999999999998</v>
      </c>
    </row>
    <row r="284" spans="1:4">
      <c r="A284" s="541" t="s">
        <v>2634</v>
      </c>
      <c r="B284" s="542" t="s">
        <v>2635</v>
      </c>
      <c r="C284" s="541" t="s">
        <v>335</v>
      </c>
      <c r="D284" s="543">
        <v>132.1336</v>
      </c>
    </row>
    <row r="285" spans="1:4">
      <c r="A285" s="541" t="s">
        <v>2636</v>
      </c>
      <c r="B285" s="542" t="s">
        <v>2637</v>
      </c>
      <c r="C285" s="541" t="s">
        <v>335</v>
      </c>
      <c r="D285" s="543">
        <v>125.4686</v>
      </c>
    </row>
    <row r="286" spans="1:4">
      <c r="A286" s="541" t="s">
        <v>2638</v>
      </c>
      <c r="B286" s="542" t="s">
        <v>2639</v>
      </c>
      <c r="C286" s="541" t="s">
        <v>335</v>
      </c>
      <c r="D286" s="543">
        <v>1541.9255000000001</v>
      </c>
    </row>
    <row r="287" spans="1:4">
      <c r="A287" s="541" t="s">
        <v>2640</v>
      </c>
      <c r="B287" s="542" t="s">
        <v>2641</v>
      </c>
      <c r="C287" s="541" t="s">
        <v>335</v>
      </c>
      <c r="D287" s="543">
        <v>776.99509999999998</v>
      </c>
    </row>
    <row r="288" spans="1:4">
      <c r="A288" s="541" t="s">
        <v>2642</v>
      </c>
      <c r="B288" s="542" t="s">
        <v>2643</v>
      </c>
      <c r="C288" s="541" t="s">
        <v>335</v>
      </c>
      <c r="D288" s="543">
        <v>208.64510000000001</v>
      </c>
    </row>
    <row r="289" spans="1:4">
      <c r="A289" s="541" t="s">
        <v>2644</v>
      </c>
      <c r="B289" s="542" t="s">
        <v>2645</v>
      </c>
      <c r="C289" s="541" t="s">
        <v>335</v>
      </c>
      <c r="D289" s="543">
        <v>126.39619999999999</v>
      </c>
    </row>
    <row r="290" spans="1:4">
      <c r="A290" s="541" t="s">
        <v>2646</v>
      </c>
      <c r="B290" s="542" t="s">
        <v>2647</v>
      </c>
      <c r="C290" s="541" t="s">
        <v>335</v>
      </c>
      <c r="D290" s="543">
        <v>197.28829999999999</v>
      </c>
    </row>
    <row r="291" spans="1:4">
      <c r="A291" s="541" t="s">
        <v>2648</v>
      </c>
      <c r="B291" s="542" t="s">
        <v>2649</v>
      </c>
      <c r="C291" s="541" t="s">
        <v>346</v>
      </c>
      <c r="D291" s="543">
        <v>190.58</v>
      </c>
    </row>
    <row r="292" spans="1:4">
      <c r="A292" s="541" t="s">
        <v>2650</v>
      </c>
      <c r="B292" s="542" t="s">
        <v>2651</v>
      </c>
      <c r="C292" s="541" t="s">
        <v>346</v>
      </c>
      <c r="D292" s="543">
        <v>75.319999999999993</v>
      </c>
    </row>
    <row r="293" spans="1:4">
      <c r="A293" s="541" t="s">
        <v>2652</v>
      </c>
      <c r="B293" s="542" t="s">
        <v>2653</v>
      </c>
      <c r="C293" s="541" t="s">
        <v>346</v>
      </c>
      <c r="D293" s="543">
        <v>86.46</v>
      </c>
    </row>
    <row r="294" spans="1:4">
      <c r="A294" s="541" t="s">
        <v>2654</v>
      </c>
      <c r="B294" s="542" t="s">
        <v>2655</v>
      </c>
      <c r="C294" s="541" t="s">
        <v>346</v>
      </c>
      <c r="D294" s="543">
        <v>115</v>
      </c>
    </row>
    <row r="295" spans="1:4">
      <c r="A295" s="541" t="s">
        <v>2656</v>
      </c>
      <c r="B295" s="542" t="s">
        <v>2657</v>
      </c>
      <c r="C295" s="541" t="s">
        <v>346</v>
      </c>
      <c r="D295" s="543">
        <v>154.2766</v>
      </c>
    </row>
    <row r="296" spans="1:4">
      <c r="A296" s="541" t="s">
        <v>2658</v>
      </c>
      <c r="B296" s="542" t="s">
        <v>2659</v>
      </c>
      <c r="C296" s="541" t="s">
        <v>335</v>
      </c>
      <c r="D296" s="543">
        <v>8884.9665000000005</v>
      </c>
    </row>
    <row r="297" spans="1:4">
      <c r="A297" s="541" t="s">
        <v>2660</v>
      </c>
      <c r="B297" s="542" t="s">
        <v>2661</v>
      </c>
      <c r="C297" s="541" t="s">
        <v>335</v>
      </c>
      <c r="D297" s="543">
        <v>13899.7691</v>
      </c>
    </row>
    <row r="298" spans="1:4">
      <c r="A298" s="541" t="s">
        <v>2662</v>
      </c>
      <c r="B298" s="542" t="s">
        <v>2663</v>
      </c>
      <c r="C298" s="541" t="s">
        <v>335</v>
      </c>
      <c r="D298" s="543">
        <v>18265.589899999999</v>
      </c>
    </row>
    <row r="299" spans="1:4">
      <c r="A299" s="541" t="s">
        <v>457</v>
      </c>
      <c r="B299" s="542" t="s">
        <v>458</v>
      </c>
      <c r="C299" s="541" t="s">
        <v>335</v>
      </c>
      <c r="D299" s="543">
        <v>30453.026099999999</v>
      </c>
    </row>
    <row r="300" spans="1:4" ht="25.5">
      <c r="A300" s="541" t="s">
        <v>2664</v>
      </c>
      <c r="B300" s="542" t="s">
        <v>2665</v>
      </c>
      <c r="C300" s="541" t="s">
        <v>346</v>
      </c>
      <c r="D300" s="543">
        <v>187.07929999999999</v>
      </c>
    </row>
    <row r="301" spans="1:4" ht="25.5">
      <c r="A301" s="541" t="s">
        <v>2666</v>
      </c>
      <c r="B301" s="542" t="s">
        <v>2667</v>
      </c>
      <c r="C301" s="541" t="s">
        <v>346</v>
      </c>
      <c r="D301" s="543">
        <v>241.70930000000001</v>
      </c>
    </row>
    <row r="302" spans="1:4">
      <c r="A302" s="541" t="s">
        <v>2668</v>
      </c>
      <c r="B302" s="542" t="s">
        <v>2669</v>
      </c>
      <c r="C302" s="541" t="s">
        <v>454</v>
      </c>
      <c r="D302" s="543">
        <v>9.2706999999999997</v>
      </c>
    </row>
    <row r="303" spans="1:4" ht="25.5">
      <c r="A303" s="541" t="s">
        <v>2670</v>
      </c>
      <c r="B303" s="542" t="s">
        <v>2671</v>
      </c>
      <c r="C303" s="541" t="s">
        <v>346</v>
      </c>
      <c r="D303" s="543">
        <v>275.44880000000001</v>
      </c>
    </row>
    <row r="304" spans="1:4">
      <c r="A304" s="541" t="s">
        <v>2672</v>
      </c>
      <c r="B304" s="542" t="s">
        <v>2673</v>
      </c>
      <c r="C304" s="541" t="s">
        <v>335</v>
      </c>
      <c r="D304" s="543">
        <v>366.66489999999999</v>
      </c>
    </row>
    <row r="305" spans="1:4">
      <c r="A305" s="541" t="s">
        <v>2674</v>
      </c>
      <c r="B305" s="542" t="s">
        <v>2675</v>
      </c>
      <c r="C305" s="541" t="s">
        <v>590</v>
      </c>
      <c r="D305" s="543">
        <v>114.84399999999999</v>
      </c>
    </row>
    <row r="306" spans="1:4">
      <c r="A306" s="541" t="s">
        <v>2676</v>
      </c>
      <c r="B306" s="542" t="s">
        <v>2677</v>
      </c>
      <c r="C306" s="541" t="s">
        <v>590</v>
      </c>
      <c r="D306" s="543">
        <v>143.1824</v>
      </c>
    </row>
    <row r="307" spans="1:4">
      <c r="A307" s="541" t="s">
        <v>2678</v>
      </c>
      <c r="B307" s="542" t="s">
        <v>2679</v>
      </c>
      <c r="C307" s="541" t="s">
        <v>590</v>
      </c>
      <c r="D307" s="543">
        <v>193.78720000000001</v>
      </c>
    </row>
    <row r="308" spans="1:4">
      <c r="A308" s="541" t="s">
        <v>2680</v>
      </c>
      <c r="B308" s="542" t="s">
        <v>2681</v>
      </c>
      <c r="C308" s="541" t="s">
        <v>590</v>
      </c>
      <c r="D308" s="543">
        <v>301.35550000000001</v>
      </c>
    </row>
    <row r="309" spans="1:4">
      <c r="A309" s="541" t="s">
        <v>2682</v>
      </c>
      <c r="B309" s="542" t="s">
        <v>2683</v>
      </c>
      <c r="C309" s="541" t="s">
        <v>590</v>
      </c>
      <c r="D309" s="543">
        <v>56.736800000000002</v>
      </c>
    </row>
    <row r="310" spans="1:4">
      <c r="A310" s="541" t="s">
        <v>2684</v>
      </c>
      <c r="B310" s="542" t="s">
        <v>2685</v>
      </c>
      <c r="C310" s="541" t="s">
        <v>590</v>
      </c>
      <c r="D310" s="543">
        <v>36.866</v>
      </c>
    </row>
    <row r="311" spans="1:4">
      <c r="A311" s="541" t="s">
        <v>2686</v>
      </c>
      <c r="B311" s="542" t="s">
        <v>2687</v>
      </c>
      <c r="C311" s="541" t="s">
        <v>590</v>
      </c>
      <c r="D311" s="543">
        <v>40.694499999999998</v>
      </c>
    </row>
    <row r="312" spans="1:4" ht="25.5">
      <c r="A312" s="541" t="s">
        <v>2688</v>
      </c>
      <c r="B312" s="542" t="s">
        <v>2689</v>
      </c>
      <c r="C312" s="541" t="s">
        <v>346</v>
      </c>
      <c r="D312" s="543">
        <v>341.11169999999998</v>
      </c>
    </row>
    <row r="313" spans="1:4">
      <c r="A313" s="541" t="s">
        <v>2690</v>
      </c>
      <c r="B313" s="542" t="s">
        <v>2691</v>
      </c>
      <c r="C313" s="541" t="s">
        <v>590</v>
      </c>
      <c r="D313" s="543">
        <v>4.1787999999999998</v>
      </c>
    </row>
    <row r="314" spans="1:4" ht="25.5">
      <c r="A314" s="541" t="s">
        <v>2692</v>
      </c>
      <c r="B314" s="542" t="s">
        <v>2693</v>
      </c>
      <c r="C314" s="541" t="s">
        <v>346</v>
      </c>
      <c r="D314" s="543">
        <v>494.09649999999999</v>
      </c>
    </row>
    <row r="315" spans="1:4">
      <c r="A315" s="541" t="s">
        <v>2694</v>
      </c>
      <c r="B315" s="542" t="s">
        <v>2695</v>
      </c>
      <c r="C315" s="541" t="s">
        <v>340</v>
      </c>
      <c r="D315" s="543">
        <v>6.3997000000000002</v>
      </c>
    </row>
    <row r="316" spans="1:4">
      <c r="A316" s="541" t="s">
        <v>2696</v>
      </c>
      <c r="B316" s="542" t="s">
        <v>2697</v>
      </c>
      <c r="C316" s="541" t="s">
        <v>454</v>
      </c>
      <c r="D316" s="543">
        <v>13.536199999999999</v>
      </c>
    </row>
    <row r="317" spans="1:4" ht="25.5">
      <c r="A317" s="541" t="s">
        <v>2698</v>
      </c>
      <c r="B317" s="542" t="s">
        <v>2699</v>
      </c>
      <c r="C317" s="541" t="s">
        <v>346</v>
      </c>
      <c r="D317" s="543">
        <v>650.81880000000001</v>
      </c>
    </row>
    <row r="318" spans="1:4" ht="25.5">
      <c r="A318" s="541" t="s">
        <v>2700</v>
      </c>
      <c r="B318" s="542" t="s">
        <v>2701</v>
      </c>
      <c r="C318" s="541" t="s">
        <v>346</v>
      </c>
      <c r="D318" s="543">
        <v>859.74549999999999</v>
      </c>
    </row>
    <row r="319" spans="1:4">
      <c r="A319" s="541" t="s">
        <v>792</v>
      </c>
      <c r="B319" s="542" t="s">
        <v>793</v>
      </c>
      <c r="C319" s="541" t="s">
        <v>335</v>
      </c>
      <c r="D319" s="543">
        <v>215.23009999999999</v>
      </c>
    </row>
    <row r="320" spans="1:4">
      <c r="A320" s="541" t="s">
        <v>2702</v>
      </c>
      <c r="B320" s="542" t="s">
        <v>2703</v>
      </c>
      <c r="C320" s="541" t="s">
        <v>340</v>
      </c>
      <c r="D320" s="543">
        <v>1.5755999999999999</v>
      </c>
    </row>
    <row r="321" spans="1:4">
      <c r="A321" s="541" t="s">
        <v>2704</v>
      </c>
      <c r="B321" s="542" t="s">
        <v>2705</v>
      </c>
      <c r="C321" s="541" t="s">
        <v>335</v>
      </c>
      <c r="D321" s="543">
        <v>352.81540000000001</v>
      </c>
    </row>
    <row r="322" spans="1:4">
      <c r="A322" s="541" t="s">
        <v>2706</v>
      </c>
      <c r="B322" s="542" t="s">
        <v>2707</v>
      </c>
      <c r="C322" s="541" t="s">
        <v>346</v>
      </c>
      <c r="D322" s="543">
        <v>54.985300000000002</v>
      </c>
    </row>
    <row r="323" spans="1:4">
      <c r="A323" s="541" t="s">
        <v>2708</v>
      </c>
      <c r="B323" s="542" t="s">
        <v>2709</v>
      </c>
      <c r="C323" s="541" t="s">
        <v>466</v>
      </c>
      <c r="D323" s="543" t="s">
        <v>377</v>
      </c>
    </row>
    <row r="324" spans="1:4">
      <c r="A324" s="541" t="s">
        <v>2710</v>
      </c>
      <c r="B324" s="542" t="s">
        <v>2711</v>
      </c>
      <c r="C324" s="541" t="s">
        <v>351</v>
      </c>
      <c r="D324" s="543">
        <v>366.70639999999997</v>
      </c>
    </row>
    <row r="325" spans="1:4">
      <c r="A325" s="541" t="s">
        <v>780</v>
      </c>
      <c r="B325" s="542" t="s">
        <v>781</v>
      </c>
      <c r="C325" s="541" t="s">
        <v>454</v>
      </c>
      <c r="D325" s="543">
        <v>29.726700000000001</v>
      </c>
    </row>
    <row r="326" spans="1:4" ht="25.5">
      <c r="A326" s="541" t="s">
        <v>778</v>
      </c>
      <c r="B326" s="542" t="s">
        <v>779</v>
      </c>
      <c r="C326" s="541" t="s">
        <v>454</v>
      </c>
      <c r="D326" s="543">
        <v>30.2193</v>
      </c>
    </row>
    <row r="327" spans="1:4">
      <c r="A327" s="541" t="s">
        <v>2712</v>
      </c>
      <c r="B327" s="542" t="s">
        <v>2713</v>
      </c>
      <c r="C327" s="541" t="s">
        <v>335</v>
      </c>
      <c r="D327" s="543">
        <v>60383.278299999998</v>
      </c>
    </row>
    <row r="328" spans="1:4">
      <c r="A328" s="541" t="s">
        <v>683</v>
      </c>
      <c r="B328" s="542" t="s">
        <v>684</v>
      </c>
      <c r="C328" s="541" t="s">
        <v>681</v>
      </c>
      <c r="D328" s="543">
        <v>114.5444</v>
      </c>
    </row>
    <row r="329" spans="1:4">
      <c r="A329" s="541" t="s">
        <v>2714</v>
      </c>
      <c r="B329" s="542" t="s">
        <v>2715</v>
      </c>
      <c r="C329" s="541" t="s">
        <v>346</v>
      </c>
      <c r="D329" s="543">
        <v>29.461300000000001</v>
      </c>
    </row>
    <row r="330" spans="1:4">
      <c r="A330" s="541" t="s">
        <v>2716</v>
      </c>
      <c r="B330" s="542" t="s">
        <v>2717</v>
      </c>
      <c r="C330" s="541" t="s">
        <v>335</v>
      </c>
      <c r="D330" s="543">
        <v>98064.928499999995</v>
      </c>
    </row>
    <row r="331" spans="1:4">
      <c r="A331" s="541" t="s">
        <v>2718</v>
      </c>
      <c r="B331" s="542" t="s">
        <v>2719</v>
      </c>
      <c r="C331" s="541" t="s">
        <v>351</v>
      </c>
      <c r="D331" s="543">
        <v>135.30950000000001</v>
      </c>
    </row>
    <row r="332" spans="1:4">
      <c r="A332" s="541" t="s">
        <v>2720</v>
      </c>
      <c r="B332" s="542" t="s">
        <v>2721</v>
      </c>
      <c r="C332" s="541" t="s">
        <v>346</v>
      </c>
      <c r="D332" s="543">
        <v>9.8952000000000009</v>
      </c>
    </row>
    <row r="333" spans="1:4">
      <c r="A333" s="541" t="s">
        <v>567</v>
      </c>
      <c r="B333" s="542" t="s">
        <v>568</v>
      </c>
      <c r="C333" s="541" t="s">
        <v>346</v>
      </c>
      <c r="D333" s="543">
        <v>649.00630000000001</v>
      </c>
    </row>
    <row r="334" spans="1:4">
      <c r="A334" s="541" t="s">
        <v>2722</v>
      </c>
      <c r="B334" s="542" t="s">
        <v>2723</v>
      </c>
      <c r="C334" s="541" t="s">
        <v>335</v>
      </c>
      <c r="D334" s="543">
        <v>3.9129999999999998</v>
      </c>
    </row>
    <row r="335" spans="1:4">
      <c r="A335" s="541" t="s">
        <v>2724</v>
      </c>
      <c r="B335" s="542" t="s">
        <v>2725</v>
      </c>
      <c r="C335" s="541" t="s">
        <v>335</v>
      </c>
      <c r="D335" s="543">
        <v>64872.414799999999</v>
      </c>
    </row>
    <row r="336" spans="1:4">
      <c r="A336" s="541" t="s">
        <v>2726</v>
      </c>
      <c r="B336" s="542" t="s">
        <v>2727</v>
      </c>
      <c r="C336" s="541" t="s">
        <v>335</v>
      </c>
      <c r="D336" s="543">
        <v>108901.34050000001</v>
      </c>
    </row>
    <row r="337" spans="1:4">
      <c r="A337" s="541" t="s">
        <v>2728</v>
      </c>
      <c r="B337" s="542" t="s">
        <v>2729</v>
      </c>
      <c r="C337" s="541" t="s">
        <v>335</v>
      </c>
      <c r="D337" s="543">
        <v>109123.599</v>
      </c>
    </row>
    <row r="338" spans="1:4">
      <c r="A338" s="541" t="s">
        <v>2730</v>
      </c>
      <c r="B338" s="542" t="s">
        <v>2731</v>
      </c>
      <c r="C338" s="541" t="s">
        <v>335</v>
      </c>
      <c r="D338" s="543">
        <v>71070.076199999996</v>
      </c>
    </row>
    <row r="339" spans="1:4">
      <c r="A339" s="541" t="s">
        <v>2732</v>
      </c>
      <c r="B339" s="542" t="s">
        <v>2733</v>
      </c>
      <c r="C339" s="541" t="s">
        <v>346</v>
      </c>
      <c r="D339" s="543">
        <v>2.5979999999999999</v>
      </c>
    </row>
    <row r="340" spans="1:4">
      <c r="A340" s="541" t="s">
        <v>2734</v>
      </c>
      <c r="B340" s="542" t="s">
        <v>2735</v>
      </c>
      <c r="C340" s="541" t="s">
        <v>335</v>
      </c>
      <c r="D340" s="543">
        <v>1.1100000000000001</v>
      </c>
    </row>
    <row r="341" spans="1:4">
      <c r="A341" s="541" t="s">
        <v>2736</v>
      </c>
      <c r="B341" s="542" t="s">
        <v>2737</v>
      </c>
      <c r="C341" s="541" t="s">
        <v>335</v>
      </c>
      <c r="D341" s="543">
        <v>7025.5430999999999</v>
      </c>
    </row>
    <row r="342" spans="1:4">
      <c r="A342" s="541" t="s">
        <v>2738</v>
      </c>
      <c r="B342" s="542" t="s">
        <v>2739</v>
      </c>
      <c r="C342" s="541" t="s">
        <v>335</v>
      </c>
      <c r="D342" s="543">
        <v>119737.7525</v>
      </c>
    </row>
    <row r="343" spans="1:4">
      <c r="A343" s="541" t="s">
        <v>2740</v>
      </c>
      <c r="B343" s="542" t="s">
        <v>2741</v>
      </c>
      <c r="C343" s="541" t="s">
        <v>335</v>
      </c>
      <c r="D343" s="543">
        <v>109809.651</v>
      </c>
    </row>
    <row r="344" spans="1:4">
      <c r="A344" s="541" t="s">
        <v>2742</v>
      </c>
      <c r="B344" s="542" t="s">
        <v>2743</v>
      </c>
      <c r="C344" s="541" t="s">
        <v>335</v>
      </c>
      <c r="D344" s="543">
        <v>12.389099999999999</v>
      </c>
    </row>
    <row r="345" spans="1:4">
      <c r="A345" s="541" t="s">
        <v>2744</v>
      </c>
      <c r="B345" s="542" t="s">
        <v>2745</v>
      </c>
      <c r="C345" s="541" t="s">
        <v>340</v>
      </c>
      <c r="D345" s="543">
        <v>38.9756</v>
      </c>
    </row>
    <row r="346" spans="1:4">
      <c r="A346" s="541" t="s">
        <v>2746</v>
      </c>
      <c r="B346" s="542" t="s">
        <v>2747</v>
      </c>
      <c r="C346" s="541" t="s">
        <v>340</v>
      </c>
      <c r="D346" s="543">
        <v>44.572499999999998</v>
      </c>
    </row>
    <row r="347" spans="1:4">
      <c r="A347" s="541" t="s">
        <v>2748</v>
      </c>
      <c r="B347" s="542" t="s">
        <v>2749</v>
      </c>
      <c r="C347" s="541" t="s">
        <v>335</v>
      </c>
      <c r="D347" s="543">
        <v>3.1615000000000002</v>
      </c>
    </row>
    <row r="348" spans="1:4">
      <c r="A348" s="541" t="s">
        <v>2750</v>
      </c>
      <c r="B348" s="542" t="s">
        <v>2751</v>
      </c>
      <c r="C348" s="541" t="s">
        <v>454</v>
      </c>
      <c r="D348" s="543">
        <v>16.569500000000001</v>
      </c>
    </row>
    <row r="349" spans="1:4" ht="25.5">
      <c r="A349" s="541" t="s">
        <v>950</v>
      </c>
      <c r="B349" s="542" t="s">
        <v>951</v>
      </c>
      <c r="C349" s="541" t="s">
        <v>952</v>
      </c>
      <c r="D349" s="543">
        <v>0.55369999999999997</v>
      </c>
    </row>
    <row r="350" spans="1:4">
      <c r="A350" s="541" t="s">
        <v>2752</v>
      </c>
      <c r="B350" s="542" t="s">
        <v>2753</v>
      </c>
      <c r="C350" s="541" t="s">
        <v>454</v>
      </c>
      <c r="D350" s="543">
        <v>12.9975</v>
      </c>
    </row>
    <row r="351" spans="1:4" ht="25.5">
      <c r="A351" s="541" t="s">
        <v>953</v>
      </c>
      <c r="B351" s="542" t="s">
        <v>954</v>
      </c>
      <c r="C351" s="541" t="s">
        <v>952</v>
      </c>
      <c r="D351" s="543">
        <v>1.8633999999999999</v>
      </c>
    </row>
    <row r="352" spans="1:4">
      <c r="A352" s="541" t="s">
        <v>2754</v>
      </c>
      <c r="B352" s="542" t="s">
        <v>2755</v>
      </c>
      <c r="C352" s="541" t="s">
        <v>335</v>
      </c>
      <c r="D352" s="543">
        <v>1.1155999999999999</v>
      </c>
    </row>
    <row r="353" spans="1:4">
      <c r="A353" s="541" t="s">
        <v>2756</v>
      </c>
      <c r="B353" s="542" t="s">
        <v>2757</v>
      </c>
      <c r="C353" s="541" t="s">
        <v>335</v>
      </c>
      <c r="D353" s="543">
        <v>1.5786</v>
      </c>
    </row>
    <row r="354" spans="1:4">
      <c r="A354" s="541" t="s">
        <v>2758</v>
      </c>
      <c r="B354" s="542" t="s">
        <v>2759</v>
      </c>
      <c r="C354" s="541" t="s">
        <v>335</v>
      </c>
      <c r="D354" s="543">
        <v>1.7638</v>
      </c>
    </row>
    <row r="355" spans="1:4" ht="25.5">
      <c r="A355" s="541" t="s">
        <v>2760</v>
      </c>
      <c r="B355" s="542" t="s">
        <v>2761</v>
      </c>
      <c r="C355" s="541" t="s">
        <v>335</v>
      </c>
      <c r="D355" s="543">
        <v>2.2683</v>
      </c>
    </row>
    <row r="356" spans="1:4" ht="25.5">
      <c r="A356" s="541" t="s">
        <v>2762</v>
      </c>
      <c r="B356" s="542" t="s">
        <v>2763</v>
      </c>
      <c r="C356" s="541" t="s">
        <v>335</v>
      </c>
      <c r="D356" s="543">
        <v>2.4500000000000002</v>
      </c>
    </row>
    <row r="357" spans="1:4" ht="25.5">
      <c r="A357" s="541" t="s">
        <v>2764</v>
      </c>
      <c r="B357" s="542" t="s">
        <v>2765</v>
      </c>
      <c r="C357" s="541" t="s">
        <v>335</v>
      </c>
      <c r="D357" s="543">
        <v>3.1844999999999999</v>
      </c>
    </row>
    <row r="358" spans="1:4" ht="25.5">
      <c r="A358" s="541" t="s">
        <v>2766</v>
      </c>
      <c r="B358" s="542" t="s">
        <v>2767</v>
      </c>
      <c r="C358" s="541" t="s">
        <v>335</v>
      </c>
      <c r="D358" s="543">
        <v>2.9914999999999998</v>
      </c>
    </row>
    <row r="359" spans="1:4" ht="25.5">
      <c r="A359" s="541" t="s">
        <v>2768</v>
      </c>
      <c r="B359" s="542" t="s">
        <v>2769</v>
      </c>
      <c r="C359" s="541" t="s">
        <v>335</v>
      </c>
      <c r="D359" s="543">
        <v>4.2786</v>
      </c>
    </row>
    <row r="360" spans="1:4" ht="25.5">
      <c r="A360" s="541" t="s">
        <v>2770</v>
      </c>
      <c r="B360" s="542" t="s">
        <v>2771</v>
      </c>
      <c r="C360" s="541" t="s">
        <v>335</v>
      </c>
      <c r="D360" s="543">
        <v>5.3026</v>
      </c>
    </row>
    <row r="361" spans="1:4" ht="25.5">
      <c r="A361" s="541" t="s">
        <v>2772</v>
      </c>
      <c r="B361" s="542" t="s">
        <v>2773</v>
      </c>
      <c r="C361" s="541" t="s">
        <v>335</v>
      </c>
      <c r="D361" s="543">
        <v>6.9238999999999997</v>
      </c>
    </row>
    <row r="362" spans="1:4" ht="25.5">
      <c r="A362" s="541" t="s">
        <v>2774</v>
      </c>
      <c r="B362" s="542" t="s">
        <v>2775</v>
      </c>
      <c r="C362" s="541" t="s">
        <v>335</v>
      </c>
      <c r="D362" s="543">
        <v>7.7849000000000004</v>
      </c>
    </row>
    <row r="363" spans="1:4" ht="25.5">
      <c r="A363" s="541" t="s">
        <v>2776</v>
      </c>
      <c r="B363" s="542" t="s">
        <v>2777</v>
      </c>
      <c r="C363" s="541" t="s">
        <v>335</v>
      </c>
      <c r="D363" s="543">
        <v>8.4802999999999997</v>
      </c>
    </row>
    <row r="364" spans="1:4" ht="25.5">
      <c r="A364" s="541" t="s">
        <v>2778</v>
      </c>
      <c r="B364" s="542" t="s">
        <v>2779</v>
      </c>
      <c r="C364" s="541" t="s">
        <v>335</v>
      </c>
      <c r="D364" s="543">
        <v>10.0495</v>
      </c>
    </row>
    <row r="365" spans="1:4" ht="25.5">
      <c r="A365" s="541" t="s">
        <v>2780</v>
      </c>
      <c r="B365" s="542" t="s">
        <v>2781</v>
      </c>
      <c r="C365" s="541" t="s">
        <v>335</v>
      </c>
      <c r="D365" s="543">
        <v>10.526</v>
      </c>
    </row>
    <row r="366" spans="1:4">
      <c r="A366" s="541" t="s">
        <v>2782</v>
      </c>
      <c r="B366" s="542" t="s">
        <v>2783</v>
      </c>
      <c r="C366" s="541" t="s">
        <v>346</v>
      </c>
      <c r="D366" s="543">
        <v>25.240300000000001</v>
      </c>
    </row>
    <row r="367" spans="1:4">
      <c r="A367" s="541" t="s">
        <v>2784</v>
      </c>
      <c r="B367" s="542" t="s">
        <v>2785</v>
      </c>
      <c r="C367" s="541" t="s">
        <v>346</v>
      </c>
      <c r="D367" s="543">
        <v>69.197999999999993</v>
      </c>
    </row>
    <row r="368" spans="1:4">
      <c r="A368" s="541" t="s">
        <v>2786</v>
      </c>
      <c r="B368" s="542" t="s">
        <v>2787</v>
      </c>
      <c r="C368" s="541" t="s">
        <v>454</v>
      </c>
      <c r="D368" s="543">
        <v>13.4329</v>
      </c>
    </row>
    <row r="369" spans="1:4">
      <c r="A369" s="541" t="s">
        <v>2788</v>
      </c>
      <c r="B369" s="542" t="s">
        <v>2789</v>
      </c>
      <c r="C369" s="541" t="s">
        <v>335</v>
      </c>
      <c r="D369" s="543">
        <v>7.4500999999999999</v>
      </c>
    </row>
    <row r="370" spans="1:4">
      <c r="A370" s="541" t="s">
        <v>2790</v>
      </c>
      <c r="B370" s="542" t="s">
        <v>2791</v>
      </c>
      <c r="C370" s="541" t="s">
        <v>335</v>
      </c>
      <c r="D370" s="543">
        <v>1.4103000000000001</v>
      </c>
    </row>
    <row r="371" spans="1:4">
      <c r="A371" s="541" t="s">
        <v>2792</v>
      </c>
      <c r="B371" s="542" t="s">
        <v>2793</v>
      </c>
      <c r="C371" s="541" t="s">
        <v>335</v>
      </c>
      <c r="D371" s="543">
        <v>2.6151</v>
      </c>
    </row>
    <row r="372" spans="1:4">
      <c r="A372" s="541" t="s">
        <v>2794</v>
      </c>
      <c r="B372" s="542" t="s">
        <v>2795</v>
      </c>
      <c r="C372" s="541" t="s">
        <v>335</v>
      </c>
      <c r="D372" s="543">
        <v>4.2077999999999998</v>
      </c>
    </row>
    <row r="373" spans="1:4">
      <c r="A373" s="541" t="s">
        <v>2796</v>
      </c>
      <c r="B373" s="542" t="s">
        <v>2797</v>
      </c>
      <c r="C373" s="541" t="s">
        <v>340</v>
      </c>
      <c r="D373" s="543">
        <v>151.5</v>
      </c>
    </row>
    <row r="374" spans="1:4">
      <c r="A374" s="541" t="s">
        <v>2798</v>
      </c>
      <c r="B374" s="542" t="s">
        <v>2799</v>
      </c>
      <c r="C374" s="541" t="s">
        <v>454</v>
      </c>
      <c r="D374" s="543">
        <v>18.491299999999999</v>
      </c>
    </row>
    <row r="375" spans="1:4">
      <c r="A375" s="541" t="s">
        <v>2800</v>
      </c>
      <c r="B375" s="542" t="s">
        <v>2801</v>
      </c>
      <c r="C375" s="541" t="s">
        <v>335</v>
      </c>
      <c r="D375" s="543">
        <v>22.157599999999999</v>
      </c>
    </row>
    <row r="376" spans="1:4">
      <c r="A376" s="541" t="s">
        <v>2802</v>
      </c>
      <c r="B376" s="542" t="s">
        <v>2803</v>
      </c>
      <c r="C376" s="541" t="s">
        <v>590</v>
      </c>
      <c r="D376" s="543">
        <v>24.881599999999999</v>
      </c>
    </row>
    <row r="377" spans="1:4">
      <c r="A377" s="541" t="s">
        <v>2804</v>
      </c>
      <c r="B377" s="542" t="s">
        <v>2805</v>
      </c>
      <c r="C377" s="541" t="s">
        <v>351</v>
      </c>
      <c r="D377" s="543">
        <v>2058.1649000000002</v>
      </c>
    </row>
    <row r="378" spans="1:4">
      <c r="A378" s="541" t="s">
        <v>2806</v>
      </c>
      <c r="B378" s="542" t="s">
        <v>2807</v>
      </c>
      <c r="C378" s="541" t="s">
        <v>454</v>
      </c>
      <c r="D378" s="543">
        <v>9.0852000000000004</v>
      </c>
    </row>
    <row r="379" spans="1:4">
      <c r="A379" s="541" t="s">
        <v>2808</v>
      </c>
      <c r="B379" s="542" t="s">
        <v>2809</v>
      </c>
      <c r="C379" s="541" t="s">
        <v>340</v>
      </c>
      <c r="D379" s="543">
        <v>21.473099999999999</v>
      </c>
    </row>
    <row r="380" spans="1:4">
      <c r="A380" s="541" t="s">
        <v>2810</v>
      </c>
      <c r="B380" s="542" t="s">
        <v>2811</v>
      </c>
      <c r="C380" s="541" t="s">
        <v>340</v>
      </c>
      <c r="D380" s="543">
        <v>57.2911</v>
      </c>
    </row>
    <row r="381" spans="1:4">
      <c r="A381" s="541" t="s">
        <v>2812</v>
      </c>
      <c r="B381" s="542" t="s">
        <v>2813</v>
      </c>
      <c r="C381" s="541" t="s">
        <v>340</v>
      </c>
      <c r="D381" s="543">
        <v>157.3372</v>
      </c>
    </row>
    <row r="382" spans="1:4">
      <c r="A382" s="541" t="s">
        <v>2814</v>
      </c>
      <c r="B382" s="542" t="s">
        <v>2815</v>
      </c>
      <c r="C382" s="541" t="s">
        <v>340</v>
      </c>
      <c r="D382" s="543">
        <v>190.6893</v>
      </c>
    </row>
    <row r="383" spans="1:4">
      <c r="A383" s="541" t="s">
        <v>2816</v>
      </c>
      <c r="B383" s="542" t="s">
        <v>2817</v>
      </c>
      <c r="C383" s="541" t="s">
        <v>454</v>
      </c>
      <c r="D383" s="543">
        <v>4.6025999999999998</v>
      </c>
    </row>
    <row r="384" spans="1:4">
      <c r="A384" s="541" t="s">
        <v>2818</v>
      </c>
      <c r="B384" s="542" t="s">
        <v>2819</v>
      </c>
      <c r="C384" s="541" t="s">
        <v>454</v>
      </c>
      <c r="D384" s="543">
        <v>32.012900000000002</v>
      </c>
    </row>
    <row r="385" spans="1:4">
      <c r="A385" s="541" t="s">
        <v>2820</v>
      </c>
      <c r="B385" s="542" t="s">
        <v>2821</v>
      </c>
      <c r="C385" s="541" t="s">
        <v>335</v>
      </c>
      <c r="D385" s="543">
        <v>5.79</v>
      </c>
    </row>
    <row r="386" spans="1:4" ht="25.5">
      <c r="A386" s="541" t="s">
        <v>2822</v>
      </c>
      <c r="B386" s="542" t="s">
        <v>2823</v>
      </c>
      <c r="C386" s="541" t="s">
        <v>335</v>
      </c>
      <c r="D386" s="543">
        <v>0.45179999999999998</v>
      </c>
    </row>
    <row r="387" spans="1:4">
      <c r="A387" s="541" t="s">
        <v>900</v>
      </c>
      <c r="B387" s="542" t="s">
        <v>901</v>
      </c>
      <c r="C387" s="541" t="s">
        <v>351</v>
      </c>
      <c r="D387" s="543">
        <v>129.047</v>
      </c>
    </row>
    <row r="388" spans="1:4">
      <c r="A388" s="541" t="s">
        <v>2824</v>
      </c>
      <c r="B388" s="542" t="s">
        <v>2825</v>
      </c>
      <c r="C388" s="541" t="s">
        <v>351</v>
      </c>
      <c r="D388" s="543">
        <v>148.09700000000001</v>
      </c>
    </row>
    <row r="389" spans="1:4">
      <c r="A389" s="541" t="s">
        <v>2826</v>
      </c>
      <c r="B389" s="542" t="s">
        <v>2827</v>
      </c>
      <c r="C389" s="541" t="s">
        <v>335</v>
      </c>
      <c r="D389" s="543">
        <v>122.34</v>
      </c>
    </row>
    <row r="390" spans="1:4">
      <c r="A390" s="541" t="s">
        <v>2828</v>
      </c>
      <c r="B390" s="542" t="s">
        <v>2829</v>
      </c>
      <c r="C390" s="541" t="s">
        <v>346</v>
      </c>
      <c r="D390" s="543" t="s">
        <v>377</v>
      </c>
    </row>
    <row r="391" spans="1:4">
      <c r="A391" s="541" t="s">
        <v>2830</v>
      </c>
      <c r="B391" s="542" t="s">
        <v>2831</v>
      </c>
      <c r="C391" s="541" t="s">
        <v>454</v>
      </c>
      <c r="D391" s="543">
        <v>113.9365</v>
      </c>
    </row>
    <row r="392" spans="1:4">
      <c r="A392" s="541" t="s">
        <v>2832</v>
      </c>
      <c r="B392" s="542" t="s">
        <v>2833</v>
      </c>
      <c r="C392" s="541" t="s">
        <v>346</v>
      </c>
      <c r="D392" s="543">
        <v>0.72150000000000003</v>
      </c>
    </row>
    <row r="393" spans="1:4">
      <c r="A393" s="541" t="s">
        <v>2834</v>
      </c>
      <c r="B393" s="542" t="s">
        <v>2835</v>
      </c>
      <c r="C393" s="541" t="s">
        <v>346</v>
      </c>
      <c r="D393" s="543">
        <v>170.80500000000001</v>
      </c>
    </row>
    <row r="394" spans="1:4">
      <c r="A394" s="541" t="s">
        <v>2836</v>
      </c>
      <c r="B394" s="542" t="s">
        <v>2837</v>
      </c>
      <c r="C394" s="541" t="s">
        <v>346</v>
      </c>
      <c r="D394" s="543">
        <v>196.685</v>
      </c>
    </row>
    <row r="395" spans="1:4">
      <c r="A395" s="541" t="s">
        <v>2838</v>
      </c>
      <c r="B395" s="542" t="s">
        <v>2839</v>
      </c>
      <c r="C395" s="541" t="s">
        <v>351</v>
      </c>
      <c r="D395" s="543">
        <v>127.71850000000001</v>
      </c>
    </row>
    <row r="396" spans="1:4">
      <c r="A396" s="541" t="s">
        <v>2840</v>
      </c>
      <c r="B396" s="542" t="s">
        <v>2841</v>
      </c>
      <c r="C396" s="541" t="s">
        <v>346</v>
      </c>
      <c r="D396" s="543">
        <v>0.19620000000000001</v>
      </c>
    </row>
    <row r="397" spans="1:4">
      <c r="A397" s="541" t="s">
        <v>2842</v>
      </c>
      <c r="B397" s="542" t="s">
        <v>2843</v>
      </c>
      <c r="C397" s="541" t="s">
        <v>346</v>
      </c>
      <c r="D397" s="543">
        <v>273.94</v>
      </c>
    </row>
    <row r="398" spans="1:4">
      <c r="A398" s="541" t="s">
        <v>675</v>
      </c>
      <c r="B398" s="542" t="s">
        <v>676</v>
      </c>
      <c r="C398" s="541" t="s">
        <v>454</v>
      </c>
      <c r="D398" s="543">
        <v>127.8848</v>
      </c>
    </row>
    <row r="399" spans="1:4">
      <c r="A399" s="541" t="s">
        <v>2844</v>
      </c>
      <c r="B399" s="542" t="s">
        <v>2845</v>
      </c>
      <c r="C399" s="541" t="s">
        <v>346</v>
      </c>
      <c r="D399" s="543">
        <v>390.99</v>
      </c>
    </row>
    <row r="400" spans="1:4">
      <c r="A400" s="541" t="s">
        <v>677</v>
      </c>
      <c r="B400" s="542" t="s">
        <v>678</v>
      </c>
      <c r="C400" s="541" t="s">
        <v>346</v>
      </c>
      <c r="D400" s="543">
        <v>399.42</v>
      </c>
    </row>
    <row r="401" spans="1:4">
      <c r="A401" s="541" t="s">
        <v>2846</v>
      </c>
      <c r="B401" s="542" t="s">
        <v>2847</v>
      </c>
      <c r="C401" s="541" t="s">
        <v>454</v>
      </c>
      <c r="D401" s="543">
        <v>19.9131</v>
      </c>
    </row>
    <row r="402" spans="1:4">
      <c r="A402" s="541" t="s">
        <v>593</v>
      </c>
      <c r="B402" s="542" t="s">
        <v>594</v>
      </c>
      <c r="C402" s="541" t="s">
        <v>454</v>
      </c>
      <c r="D402" s="543">
        <v>17.928899999999999</v>
      </c>
    </row>
    <row r="403" spans="1:4">
      <c r="A403" s="541" t="s">
        <v>2848</v>
      </c>
      <c r="B403" s="542" t="s">
        <v>2849</v>
      </c>
      <c r="C403" s="541" t="s">
        <v>335</v>
      </c>
      <c r="D403" s="543">
        <v>98318.681200000006</v>
      </c>
    </row>
    <row r="404" spans="1:4">
      <c r="A404" s="541" t="s">
        <v>2850</v>
      </c>
      <c r="B404" s="542" t="s">
        <v>2851</v>
      </c>
      <c r="C404" s="541" t="s">
        <v>335</v>
      </c>
      <c r="D404" s="543">
        <v>514.39089999999999</v>
      </c>
    </row>
    <row r="405" spans="1:4">
      <c r="A405" s="541" t="s">
        <v>2852</v>
      </c>
      <c r="B405" s="542" t="s">
        <v>2853</v>
      </c>
      <c r="C405" s="541" t="s">
        <v>335</v>
      </c>
      <c r="D405" s="543">
        <v>266.34300000000002</v>
      </c>
    </row>
    <row r="406" spans="1:4">
      <c r="A406" s="541" t="s">
        <v>2854</v>
      </c>
      <c r="B406" s="542" t="s">
        <v>2855</v>
      </c>
      <c r="C406" s="541" t="s">
        <v>335</v>
      </c>
      <c r="D406" s="543">
        <v>273.80610000000001</v>
      </c>
    </row>
    <row r="407" spans="1:4">
      <c r="A407" s="541" t="s">
        <v>2856</v>
      </c>
      <c r="B407" s="542" t="s">
        <v>2857</v>
      </c>
      <c r="C407" s="541" t="s">
        <v>335</v>
      </c>
      <c r="D407" s="543">
        <v>312.44409999999999</v>
      </c>
    </row>
    <row r="408" spans="1:4">
      <c r="A408" s="541" t="s">
        <v>2858</v>
      </c>
      <c r="B408" s="542" t="s">
        <v>2859</v>
      </c>
      <c r="C408" s="541" t="s">
        <v>346</v>
      </c>
      <c r="D408" s="543">
        <v>9.7738999999999994</v>
      </c>
    </row>
    <row r="409" spans="1:4">
      <c r="A409" s="541" t="s">
        <v>2860</v>
      </c>
      <c r="B409" s="542" t="s">
        <v>2861</v>
      </c>
      <c r="C409" s="541" t="s">
        <v>335</v>
      </c>
      <c r="D409" s="543">
        <v>268632.95510000002</v>
      </c>
    </row>
    <row r="410" spans="1:4">
      <c r="A410" s="541" t="s">
        <v>2862</v>
      </c>
      <c r="B410" s="542" t="s">
        <v>2863</v>
      </c>
      <c r="C410" s="541" t="s">
        <v>335</v>
      </c>
      <c r="D410" s="543">
        <v>288724.1042</v>
      </c>
    </row>
    <row r="411" spans="1:4">
      <c r="A411" s="541" t="s">
        <v>2864</v>
      </c>
      <c r="B411" s="542" t="s">
        <v>2865</v>
      </c>
      <c r="C411" s="541" t="s">
        <v>335</v>
      </c>
      <c r="D411" s="543">
        <v>308890.8835</v>
      </c>
    </row>
    <row r="412" spans="1:4">
      <c r="A412" s="541" t="s">
        <v>2866</v>
      </c>
      <c r="B412" s="542" t="s">
        <v>2867</v>
      </c>
      <c r="C412" s="541" t="s">
        <v>335</v>
      </c>
      <c r="D412" s="543">
        <v>344426.08149999997</v>
      </c>
    </row>
    <row r="413" spans="1:4">
      <c r="A413" s="541" t="s">
        <v>2868</v>
      </c>
      <c r="B413" s="542" t="s">
        <v>2869</v>
      </c>
      <c r="C413" s="541" t="s">
        <v>335</v>
      </c>
      <c r="D413" s="543">
        <v>381169.84289999999</v>
      </c>
    </row>
    <row r="414" spans="1:4">
      <c r="A414" s="541" t="s">
        <v>2870</v>
      </c>
      <c r="B414" s="542" t="s">
        <v>2871</v>
      </c>
      <c r="C414" s="541" t="s">
        <v>335</v>
      </c>
      <c r="D414" s="543">
        <v>387167.17979999998</v>
      </c>
    </row>
    <row r="415" spans="1:4">
      <c r="A415" s="541" t="s">
        <v>2872</v>
      </c>
      <c r="B415" s="542" t="s">
        <v>2873</v>
      </c>
      <c r="C415" s="541" t="s">
        <v>335</v>
      </c>
      <c r="D415" s="543">
        <v>498073.51289999997</v>
      </c>
    </row>
    <row r="416" spans="1:4">
      <c r="A416" s="541" t="s">
        <v>2874</v>
      </c>
      <c r="B416" s="542" t="s">
        <v>2875</v>
      </c>
      <c r="C416" s="541" t="s">
        <v>335</v>
      </c>
      <c r="D416" s="543">
        <v>506143.25400000002</v>
      </c>
    </row>
    <row r="417" spans="1:4">
      <c r="A417" s="541" t="s">
        <v>2876</v>
      </c>
      <c r="B417" s="542" t="s">
        <v>2877</v>
      </c>
      <c r="C417" s="541" t="s">
        <v>335</v>
      </c>
      <c r="D417" s="543">
        <v>567402.23529999994</v>
      </c>
    </row>
    <row r="418" spans="1:4">
      <c r="A418" s="541" t="s">
        <v>2878</v>
      </c>
      <c r="B418" s="542" t="s">
        <v>2879</v>
      </c>
      <c r="C418" s="541" t="s">
        <v>335</v>
      </c>
      <c r="D418" s="543">
        <v>621783.14619999996</v>
      </c>
    </row>
    <row r="419" spans="1:4">
      <c r="A419" s="541" t="s">
        <v>2880</v>
      </c>
      <c r="B419" s="542" t="s">
        <v>2881</v>
      </c>
      <c r="C419" s="541" t="s">
        <v>335</v>
      </c>
      <c r="D419" s="543">
        <v>638526.80189999996</v>
      </c>
    </row>
    <row r="420" spans="1:4">
      <c r="A420" s="541" t="s">
        <v>2882</v>
      </c>
      <c r="B420" s="542" t="s">
        <v>2883</v>
      </c>
      <c r="C420" s="541" t="s">
        <v>335</v>
      </c>
      <c r="D420" s="543">
        <v>691214.16879999998</v>
      </c>
    </row>
    <row r="421" spans="1:4">
      <c r="A421" s="541" t="s">
        <v>2884</v>
      </c>
      <c r="B421" s="542" t="s">
        <v>2885</v>
      </c>
      <c r="C421" s="541" t="s">
        <v>335</v>
      </c>
      <c r="D421" s="543">
        <v>229071.33979999999</v>
      </c>
    </row>
    <row r="422" spans="1:4">
      <c r="A422" s="541" t="s">
        <v>2886</v>
      </c>
      <c r="B422" s="542" t="s">
        <v>2887</v>
      </c>
      <c r="C422" s="541" t="s">
        <v>335</v>
      </c>
      <c r="D422" s="543">
        <v>235078.7556</v>
      </c>
    </row>
    <row r="423" spans="1:4">
      <c r="A423" s="541" t="s">
        <v>2888</v>
      </c>
      <c r="B423" s="542" t="s">
        <v>2889</v>
      </c>
      <c r="C423" s="541" t="s">
        <v>335</v>
      </c>
      <c r="D423" s="543">
        <v>253028.3216</v>
      </c>
    </row>
    <row r="424" spans="1:4">
      <c r="A424" s="541" t="s">
        <v>2890</v>
      </c>
      <c r="B424" s="542" t="s">
        <v>2891</v>
      </c>
      <c r="C424" s="541" t="s">
        <v>335</v>
      </c>
      <c r="D424" s="543">
        <v>270975.01549999998</v>
      </c>
    </row>
    <row r="425" spans="1:4">
      <c r="A425" s="541" t="s">
        <v>2892</v>
      </c>
      <c r="B425" s="542" t="s">
        <v>2893</v>
      </c>
      <c r="C425" s="541" t="s">
        <v>335</v>
      </c>
      <c r="D425" s="543">
        <v>288940.17129999999</v>
      </c>
    </row>
    <row r="426" spans="1:4">
      <c r="A426" s="541" t="s">
        <v>2894</v>
      </c>
      <c r="B426" s="542" t="s">
        <v>2895</v>
      </c>
      <c r="C426" s="541" t="s">
        <v>335</v>
      </c>
      <c r="D426" s="543">
        <v>320209.55300000001</v>
      </c>
    </row>
    <row r="427" spans="1:4">
      <c r="A427" s="541" t="s">
        <v>2896</v>
      </c>
      <c r="B427" s="542" t="s">
        <v>2897</v>
      </c>
      <c r="C427" s="541" t="s">
        <v>335</v>
      </c>
      <c r="D427" s="543">
        <v>352666.68859999999</v>
      </c>
    </row>
    <row r="428" spans="1:4">
      <c r="A428" s="541" t="s">
        <v>2898</v>
      </c>
      <c r="B428" s="542" t="s">
        <v>2899</v>
      </c>
      <c r="C428" s="541" t="s">
        <v>335</v>
      </c>
      <c r="D428" s="543">
        <v>358564.93709999998</v>
      </c>
    </row>
    <row r="429" spans="1:4">
      <c r="A429" s="541" t="s">
        <v>2900</v>
      </c>
      <c r="B429" s="542" t="s">
        <v>2901</v>
      </c>
      <c r="C429" s="541" t="s">
        <v>335</v>
      </c>
      <c r="D429" s="543">
        <v>384633.56420000002</v>
      </c>
    </row>
    <row r="430" spans="1:4">
      <c r="A430" s="541" t="s">
        <v>2902</v>
      </c>
      <c r="B430" s="542" t="s">
        <v>2903</v>
      </c>
      <c r="C430" s="541" t="s">
        <v>335</v>
      </c>
      <c r="D430" s="543">
        <v>392564.58110000001</v>
      </c>
    </row>
    <row r="431" spans="1:4">
      <c r="A431" s="541" t="s">
        <v>2904</v>
      </c>
      <c r="B431" s="542" t="s">
        <v>2905</v>
      </c>
      <c r="C431" s="541" t="s">
        <v>335</v>
      </c>
      <c r="D431" s="543">
        <v>418781.54180000001</v>
      </c>
    </row>
    <row r="432" spans="1:4">
      <c r="A432" s="541" t="s">
        <v>2906</v>
      </c>
      <c r="B432" s="542" t="s">
        <v>2907</v>
      </c>
      <c r="C432" s="541" t="s">
        <v>335</v>
      </c>
      <c r="D432" s="543">
        <v>479977.41710000002</v>
      </c>
    </row>
    <row r="433" spans="1:4">
      <c r="A433" s="541" t="s">
        <v>2908</v>
      </c>
      <c r="B433" s="542" t="s">
        <v>2909</v>
      </c>
      <c r="C433" s="541" t="s">
        <v>335</v>
      </c>
      <c r="D433" s="543">
        <v>496438.66930000001</v>
      </c>
    </row>
    <row r="434" spans="1:4">
      <c r="A434" s="541" t="s">
        <v>2910</v>
      </c>
      <c r="B434" s="542" t="s">
        <v>2911</v>
      </c>
      <c r="C434" s="541" t="s">
        <v>335</v>
      </c>
      <c r="D434" s="543">
        <v>535129.28139999998</v>
      </c>
    </row>
    <row r="435" spans="1:4">
      <c r="A435" s="541" t="s">
        <v>2912</v>
      </c>
      <c r="B435" s="542" t="s">
        <v>2913</v>
      </c>
      <c r="C435" s="541" t="s">
        <v>346</v>
      </c>
      <c r="D435" s="543">
        <v>1.8231999999999999</v>
      </c>
    </row>
    <row r="436" spans="1:4">
      <c r="A436" s="541" t="s">
        <v>2914</v>
      </c>
      <c r="B436" s="542" t="s">
        <v>2915</v>
      </c>
      <c r="C436" s="541" t="s">
        <v>335</v>
      </c>
      <c r="D436" s="543">
        <v>957.07650000000001</v>
      </c>
    </row>
    <row r="437" spans="1:4" ht="25.5">
      <c r="A437" s="541" t="s">
        <v>2916</v>
      </c>
      <c r="B437" s="542" t="s">
        <v>2917</v>
      </c>
      <c r="C437" s="541" t="s">
        <v>335</v>
      </c>
      <c r="D437" s="543">
        <v>4.7760999999999996</v>
      </c>
    </row>
    <row r="438" spans="1:4">
      <c r="A438" s="541" t="s">
        <v>2918</v>
      </c>
      <c r="B438" s="542" t="s">
        <v>2919</v>
      </c>
      <c r="C438" s="541" t="s">
        <v>335</v>
      </c>
      <c r="D438" s="543">
        <v>79.323599999999999</v>
      </c>
    </row>
    <row r="439" spans="1:4">
      <c r="A439" s="541" t="s">
        <v>2920</v>
      </c>
      <c r="B439" s="542" t="s">
        <v>2921</v>
      </c>
      <c r="C439" s="541" t="s">
        <v>335</v>
      </c>
      <c r="D439" s="543">
        <v>66.109099999999998</v>
      </c>
    </row>
    <row r="440" spans="1:4">
      <c r="A440" s="541" t="s">
        <v>2922</v>
      </c>
      <c r="B440" s="542" t="s">
        <v>2923</v>
      </c>
      <c r="C440" s="541" t="s">
        <v>335</v>
      </c>
      <c r="D440" s="543">
        <v>26.266500000000001</v>
      </c>
    </row>
    <row r="441" spans="1:4">
      <c r="A441" s="541" t="s">
        <v>2924</v>
      </c>
      <c r="B441" s="542" t="s">
        <v>2925</v>
      </c>
      <c r="C441" s="541" t="s">
        <v>346</v>
      </c>
      <c r="D441" s="543">
        <v>2.1629</v>
      </c>
    </row>
    <row r="442" spans="1:4">
      <c r="A442" s="541" t="s">
        <v>2926</v>
      </c>
      <c r="B442" s="542" t="s">
        <v>2927</v>
      </c>
      <c r="C442" s="541" t="s">
        <v>335</v>
      </c>
      <c r="D442" s="543">
        <v>182.53469999999999</v>
      </c>
    </row>
    <row r="443" spans="1:4">
      <c r="A443" s="541" t="s">
        <v>2928</v>
      </c>
      <c r="B443" s="542" t="s">
        <v>2929</v>
      </c>
      <c r="C443" s="541" t="s">
        <v>335</v>
      </c>
      <c r="D443" s="543">
        <v>75.876199999999997</v>
      </c>
    </row>
    <row r="444" spans="1:4">
      <c r="A444" s="541" t="s">
        <v>2930</v>
      </c>
      <c r="B444" s="542" t="s">
        <v>2931</v>
      </c>
      <c r="C444" s="541" t="s">
        <v>335</v>
      </c>
      <c r="D444" s="543">
        <v>29.9374</v>
      </c>
    </row>
    <row r="445" spans="1:4">
      <c r="A445" s="541" t="s">
        <v>2932</v>
      </c>
      <c r="B445" s="542" t="s">
        <v>2933</v>
      </c>
      <c r="C445" s="541" t="s">
        <v>340</v>
      </c>
      <c r="D445" s="543">
        <v>49.4679</v>
      </c>
    </row>
    <row r="446" spans="1:4">
      <c r="A446" s="541" t="s">
        <v>2934</v>
      </c>
      <c r="B446" s="542" t="s">
        <v>2935</v>
      </c>
      <c r="C446" s="541" t="s">
        <v>590</v>
      </c>
      <c r="D446" s="543">
        <v>20.907900000000001</v>
      </c>
    </row>
    <row r="447" spans="1:4">
      <c r="A447" s="541" t="s">
        <v>2936</v>
      </c>
      <c r="B447" s="542" t="s">
        <v>2937</v>
      </c>
      <c r="C447" s="541" t="s">
        <v>590</v>
      </c>
      <c r="D447" s="543">
        <v>26.116800000000001</v>
      </c>
    </row>
    <row r="448" spans="1:4">
      <c r="A448" s="541" t="s">
        <v>946</v>
      </c>
      <c r="B448" s="542" t="s">
        <v>947</v>
      </c>
      <c r="C448" s="541" t="s">
        <v>454</v>
      </c>
      <c r="D448" s="543">
        <v>12.619400000000001</v>
      </c>
    </row>
    <row r="449" spans="1:4">
      <c r="A449" s="541" t="s">
        <v>2938</v>
      </c>
      <c r="B449" s="542" t="s">
        <v>2939</v>
      </c>
      <c r="C449" s="541" t="s">
        <v>346</v>
      </c>
      <c r="D449" s="543">
        <v>165.78129999999999</v>
      </c>
    </row>
    <row r="450" spans="1:4">
      <c r="A450" s="541" t="s">
        <v>2940</v>
      </c>
      <c r="B450" s="542" t="s">
        <v>2941</v>
      </c>
      <c r="C450" s="541" t="s">
        <v>590</v>
      </c>
      <c r="D450" s="543">
        <v>8.6740999999999993</v>
      </c>
    </row>
    <row r="451" spans="1:4">
      <c r="A451" s="541" t="s">
        <v>2942</v>
      </c>
      <c r="B451" s="542" t="s">
        <v>2943</v>
      </c>
      <c r="C451" s="541" t="s">
        <v>590</v>
      </c>
      <c r="D451" s="543">
        <v>7.4607000000000001</v>
      </c>
    </row>
    <row r="452" spans="1:4">
      <c r="A452" s="541" t="s">
        <v>2944</v>
      </c>
      <c r="B452" s="542" t="s">
        <v>2945</v>
      </c>
      <c r="C452" s="541" t="s">
        <v>454</v>
      </c>
      <c r="D452" s="543">
        <v>10.1432</v>
      </c>
    </row>
    <row r="453" spans="1:4">
      <c r="A453" s="541" t="s">
        <v>2946</v>
      </c>
      <c r="B453" s="542" t="s">
        <v>2947</v>
      </c>
      <c r="C453" s="541" t="s">
        <v>454</v>
      </c>
      <c r="D453" s="543">
        <v>9.4413999999999998</v>
      </c>
    </row>
    <row r="454" spans="1:4">
      <c r="A454" s="541" t="s">
        <v>910</v>
      </c>
      <c r="B454" s="542" t="s">
        <v>911</v>
      </c>
      <c r="C454" s="541" t="s">
        <v>454</v>
      </c>
      <c r="D454" s="543">
        <v>9.0900999999999996</v>
      </c>
    </row>
    <row r="455" spans="1:4">
      <c r="A455" s="541" t="s">
        <v>706</v>
      </c>
      <c r="B455" s="542" t="s">
        <v>707</v>
      </c>
      <c r="C455" s="541" t="s">
        <v>454</v>
      </c>
      <c r="D455" s="543">
        <v>7.6859999999999999</v>
      </c>
    </row>
    <row r="456" spans="1:4">
      <c r="A456" s="541" t="s">
        <v>2948</v>
      </c>
      <c r="B456" s="542" t="s">
        <v>2949</v>
      </c>
      <c r="C456" s="541" t="s">
        <v>351</v>
      </c>
      <c r="D456" s="543">
        <v>137.79910000000001</v>
      </c>
    </row>
    <row r="457" spans="1:4">
      <c r="A457" s="541" t="s">
        <v>2950</v>
      </c>
      <c r="B457" s="542" t="s">
        <v>2951</v>
      </c>
      <c r="C457" s="541" t="s">
        <v>351</v>
      </c>
      <c r="D457" s="543">
        <v>153.56979999999999</v>
      </c>
    </row>
    <row r="458" spans="1:4">
      <c r="A458" s="541" t="s">
        <v>2952</v>
      </c>
      <c r="B458" s="542" t="s">
        <v>2953</v>
      </c>
      <c r="C458" s="541" t="s">
        <v>454</v>
      </c>
      <c r="D458" s="543">
        <v>25.3081</v>
      </c>
    </row>
    <row r="459" spans="1:4">
      <c r="A459" s="541" t="s">
        <v>708</v>
      </c>
      <c r="B459" s="542" t="s">
        <v>709</v>
      </c>
      <c r="C459" s="541" t="s">
        <v>335</v>
      </c>
      <c r="D459" s="543">
        <v>504.31799999999998</v>
      </c>
    </row>
    <row r="460" spans="1:4">
      <c r="A460" s="541" t="s">
        <v>2954</v>
      </c>
      <c r="B460" s="542" t="s">
        <v>2955</v>
      </c>
      <c r="C460" s="541" t="s">
        <v>454</v>
      </c>
      <c r="D460" s="543">
        <v>62.080800000000004</v>
      </c>
    </row>
    <row r="461" spans="1:4">
      <c r="A461" s="541" t="s">
        <v>2956</v>
      </c>
      <c r="B461" s="542" t="s">
        <v>2957</v>
      </c>
      <c r="C461" s="541" t="s">
        <v>454</v>
      </c>
      <c r="D461" s="543">
        <v>24.534800000000001</v>
      </c>
    </row>
    <row r="462" spans="1:4">
      <c r="A462" s="541" t="s">
        <v>2958</v>
      </c>
      <c r="B462" s="542" t="s">
        <v>2959</v>
      </c>
      <c r="C462" s="541" t="s">
        <v>454</v>
      </c>
      <c r="D462" s="543">
        <v>187.1</v>
      </c>
    </row>
    <row r="463" spans="1:4">
      <c r="A463" s="541" t="s">
        <v>619</v>
      </c>
      <c r="B463" s="542" t="s">
        <v>620</v>
      </c>
      <c r="C463" s="541" t="s">
        <v>335</v>
      </c>
      <c r="D463" s="543">
        <v>445.637</v>
      </c>
    </row>
    <row r="464" spans="1:4">
      <c r="A464" s="541" t="s">
        <v>980</v>
      </c>
      <c r="B464" s="542" t="s">
        <v>981</v>
      </c>
      <c r="C464" s="541" t="s">
        <v>454</v>
      </c>
      <c r="D464" s="543">
        <v>32.343800000000002</v>
      </c>
    </row>
    <row r="465" spans="1:4">
      <c r="A465" s="541" t="s">
        <v>925</v>
      </c>
      <c r="B465" s="542" t="s">
        <v>926</v>
      </c>
      <c r="C465" s="541" t="s">
        <v>454</v>
      </c>
      <c r="D465" s="543">
        <v>33.400199999999998</v>
      </c>
    </row>
    <row r="466" spans="1:4">
      <c r="A466" s="541" t="s">
        <v>2960</v>
      </c>
      <c r="B466" s="542" t="s">
        <v>2961</v>
      </c>
      <c r="C466" s="541" t="s">
        <v>335</v>
      </c>
      <c r="D466" s="543">
        <v>32.454999999999998</v>
      </c>
    </row>
    <row r="467" spans="1:4">
      <c r="A467" s="541" t="s">
        <v>2962</v>
      </c>
      <c r="B467" s="542" t="s">
        <v>2963</v>
      </c>
      <c r="C467" s="541" t="s">
        <v>454</v>
      </c>
      <c r="D467" s="543">
        <v>59.0505</v>
      </c>
    </row>
    <row r="468" spans="1:4">
      <c r="A468" s="541" t="s">
        <v>2964</v>
      </c>
      <c r="B468" s="542" t="s">
        <v>2965</v>
      </c>
      <c r="C468" s="541" t="s">
        <v>335</v>
      </c>
      <c r="D468" s="543">
        <v>8.0706000000000007</v>
      </c>
    </row>
    <row r="469" spans="1:4">
      <c r="A469" s="541" t="s">
        <v>2966</v>
      </c>
      <c r="B469" s="542" t="s">
        <v>2967</v>
      </c>
      <c r="C469" s="541" t="s">
        <v>335</v>
      </c>
      <c r="D469" s="543">
        <v>5.8636999999999997</v>
      </c>
    </row>
    <row r="470" spans="1:4">
      <c r="A470" s="541" t="s">
        <v>2968</v>
      </c>
      <c r="B470" s="542" t="s">
        <v>2969</v>
      </c>
      <c r="C470" s="541" t="s">
        <v>335</v>
      </c>
      <c r="D470" s="543">
        <v>2986.89</v>
      </c>
    </row>
    <row r="471" spans="1:4">
      <c r="A471" s="541" t="s">
        <v>2970</v>
      </c>
      <c r="B471" s="542" t="s">
        <v>2971</v>
      </c>
      <c r="C471" s="541" t="s">
        <v>335</v>
      </c>
      <c r="D471" s="543">
        <v>501.91019999999997</v>
      </c>
    </row>
    <row r="472" spans="1:4">
      <c r="A472" s="541" t="s">
        <v>2972</v>
      </c>
      <c r="B472" s="542" t="s">
        <v>2973</v>
      </c>
      <c r="C472" s="541" t="s">
        <v>335</v>
      </c>
      <c r="D472" s="543">
        <v>33.238500000000002</v>
      </c>
    </row>
    <row r="473" spans="1:4">
      <c r="A473" s="541" t="s">
        <v>2974</v>
      </c>
      <c r="B473" s="542" t="s">
        <v>2975</v>
      </c>
      <c r="C473" s="541" t="s">
        <v>335</v>
      </c>
      <c r="D473" s="543">
        <v>380.5181</v>
      </c>
    </row>
    <row r="474" spans="1:4">
      <c r="A474" s="541" t="s">
        <v>2976</v>
      </c>
      <c r="B474" s="542" t="s">
        <v>2977</v>
      </c>
      <c r="C474" s="541" t="s">
        <v>346</v>
      </c>
      <c r="D474" s="543">
        <v>92.695899999999995</v>
      </c>
    </row>
    <row r="475" spans="1:4">
      <c r="A475" s="541" t="s">
        <v>2978</v>
      </c>
      <c r="B475" s="542" t="s">
        <v>2979</v>
      </c>
      <c r="C475" s="541" t="s">
        <v>340</v>
      </c>
      <c r="D475" s="543">
        <v>37.037999999999997</v>
      </c>
    </row>
    <row r="476" spans="1:4">
      <c r="A476" s="541" t="s">
        <v>2980</v>
      </c>
      <c r="B476" s="542" t="s">
        <v>2981</v>
      </c>
      <c r="C476" s="541" t="s">
        <v>335</v>
      </c>
      <c r="D476" s="543">
        <v>584.85</v>
      </c>
    </row>
    <row r="477" spans="1:4">
      <c r="A477" s="541" t="s">
        <v>2982</v>
      </c>
      <c r="B477" s="542" t="s">
        <v>2983</v>
      </c>
      <c r="C477" s="541" t="s">
        <v>335</v>
      </c>
      <c r="D477" s="543">
        <v>306.73</v>
      </c>
    </row>
    <row r="478" spans="1:4">
      <c r="A478" s="541" t="s">
        <v>2984</v>
      </c>
      <c r="B478" s="542" t="s">
        <v>2985</v>
      </c>
      <c r="C478" s="541" t="s">
        <v>346</v>
      </c>
      <c r="D478" s="543">
        <v>166.89</v>
      </c>
    </row>
    <row r="479" spans="1:4" ht="25.5">
      <c r="A479" s="541" t="s">
        <v>2986</v>
      </c>
      <c r="B479" s="542" t="s">
        <v>2987</v>
      </c>
      <c r="C479" s="541" t="s">
        <v>340</v>
      </c>
      <c r="D479" s="543">
        <v>37.836500000000001</v>
      </c>
    </row>
    <row r="480" spans="1:4">
      <c r="A480" s="541" t="s">
        <v>2988</v>
      </c>
      <c r="B480" s="542" t="s">
        <v>2989</v>
      </c>
      <c r="C480" s="541" t="s">
        <v>340</v>
      </c>
      <c r="D480" s="543">
        <v>21.8216</v>
      </c>
    </row>
    <row r="481" spans="1:4">
      <c r="A481" s="541" t="s">
        <v>2990</v>
      </c>
      <c r="B481" s="542" t="s">
        <v>2991</v>
      </c>
      <c r="C481" s="541" t="s">
        <v>340</v>
      </c>
      <c r="D481" s="543">
        <v>28.1907</v>
      </c>
    </row>
    <row r="482" spans="1:4">
      <c r="A482" s="541" t="s">
        <v>2992</v>
      </c>
      <c r="B482" s="542" t="s">
        <v>2993</v>
      </c>
      <c r="C482" s="541" t="s">
        <v>340</v>
      </c>
      <c r="D482" s="543">
        <v>29.203700000000001</v>
      </c>
    </row>
    <row r="483" spans="1:4">
      <c r="A483" s="541" t="s">
        <v>2994</v>
      </c>
      <c r="B483" s="542" t="s">
        <v>2995</v>
      </c>
      <c r="C483" s="541" t="s">
        <v>340</v>
      </c>
      <c r="D483" s="543">
        <v>31.32</v>
      </c>
    </row>
    <row r="484" spans="1:4">
      <c r="A484" s="541" t="s">
        <v>2996</v>
      </c>
      <c r="B484" s="542" t="s">
        <v>2997</v>
      </c>
      <c r="C484" s="541" t="s">
        <v>340</v>
      </c>
      <c r="D484" s="543">
        <v>41.400199999999998</v>
      </c>
    </row>
    <row r="485" spans="1:4">
      <c r="A485" s="541" t="s">
        <v>2998</v>
      </c>
      <c r="B485" s="542" t="s">
        <v>2999</v>
      </c>
      <c r="C485" s="541" t="s">
        <v>340</v>
      </c>
      <c r="D485" s="543">
        <v>61.540399999999998</v>
      </c>
    </row>
    <row r="486" spans="1:4">
      <c r="A486" s="541" t="s">
        <v>3000</v>
      </c>
      <c r="B486" s="542" t="s">
        <v>3001</v>
      </c>
      <c r="C486" s="541" t="s">
        <v>340</v>
      </c>
      <c r="D486" s="543">
        <v>81.670599999999993</v>
      </c>
    </row>
    <row r="487" spans="1:4">
      <c r="A487" s="541" t="s">
        <v>3002</v>
      </c>
      <c r="B487" s="542" t="s">
        <v>3003</v>
      </c>
      <c r="C487" s="541" t="s">
        <v>340</v>
      </c>
      <c r="D487" s="543">
        <v>40.287700000000001</v>
      </c>
    </row>
    <row r="488" spans="1:4">
      <c r="A488" s="541" t="s">
        <v>3004</v>
      </c>
      <c r="B488" s="542" t="s">
        <v>3005</v>
      </c>
      <c r="C488" s="541" t="s">
        <v>340</v>
      </c>
      <c r="D488" s="543">
        <v>50.461799999999997</v>
      </c>
    </row>
    <row r="489" spans="1:4">
      <c r="A489" s="541" t="s">
        <v>3006</v>
      </c>
      <c r="B489" s="542" t="s">
        <v>3007</v>
      </c>
      <c r="C489" s="541" t="s">
        <v>340</v>
      </c>
      <c r="D489" s="543">
        <v>60.559699999999999</v>
      </c>
    </row>
    <row r="490" spans="1:4">
      <c r="A490" s="541" t="s">
        <v>3008</v>
      </c>
      <c r="B490" s="542" t="s">
        <v>3009</v>
      </c>
      <c r="C490" s="541" t="s">
        <v>340</v>
      </c>
      <c r="D490" s="543">
        <v>71.134500000000003</v>
      </c>
    </row>
    <row r="491" spans="1:4">
      <c r="A491" s="541" t="s">
        <v>3010</v>
      </c>
      <c r="B491" s="542" t="s">
        <v>3011</v>
      </c>
      <c r="C491" s="541" t="s">
        <v>340</v>
      </c>
      <c r="D491" s="543">
        <v>33.283299999999997</v>
      </c>
    </row>
    <row r="492" spans="1:4">
      <c r="A492" s="541" t="s">
        <v>3012</v>
      </c>
      <c r="B492" s="542" t="s">
        <v>3013</v>
      </c>
      <c r="C492" s="541" t="s">
        <v>340</v>
      </c>
      <c r="D492" s="543">
        <v>41.581200000000003</v>
      </c>
    </row>
    <row r="493" spans="1:4">
      <c r="A493" s="541" t="s">
        <v>3014</v>
      </c>
      <c r="B493" s="542" t="s">
        <v>3015</v>
      </c>
      <c r="C493" s="541" t="s">
        <v>340</v>
      </c>
      <c r="D493" s="543">
        <v>49.41</v>
      </c>
    </row>
    <row r="494" spans="1:4">
      <c r="A494" s="541" t="s">
        <v>3016</v>
      </c>
      <c r="B494" s="542" t="s">
        <v>3017</v>
      </c>
      <c r="C494" s="541" t="s">
        <v>340</v>
      </c>
      <c r="D494" s="543">
        <v>57.720300000000002</v>
      </c>
    </row>
    <row r="495" spans="1:4">
      <c r="A495" s="541" t="s">
        <v>3018</v>
      </c>
      <c r="B495" s="542" t="s">
        <v>3019</v>
      </c>
      <c r="C495" s="541" t="s">
        <v>340</v>
      </c>
      <c r="D495" s="543">
        <v>30.124500000000001</v>
      </c>
    </row>
    <row r="496" spans="1:4">
      <c r="A496" s="541" t="s">
        <v>3020</v>
      </c>
      <c r="B496" s="542" t="s">
        <v>3021</v>
      </c>
      <c r="C496" s="541" t="s">
        <v>340</v>
      </c>
      <c r="D496" s="543">
        <v>39.296599999999998</v>
      </c>
    </row>
    <row r="497" spans="1:4">
      <c r="A497" s="541" t="s">
        <v>3022</v>
      </c>
      <c r="B497" s="542" t="s">
        <v>3023</v>
      </c>
      <c r="C497" s="541" t="s">
        <v>340</v>
      </c>
      <c r="D497" s="543">
        <v>47.092500000000001</v>
      </c>
    </row>
    <row r="498" spans="1:4">
      <c r="A498" s="541" t="s">
        <v>3024</v>
      </c>
      <c r="B498" s="542" t="s">
        <v>3025</v>
      </c>
      <c r="C498" s="541" t="s">
        <v>340</v>
      </c>
      <c r="D498" s="543">
        <v>54.283000000000001</v>
      </c>
    </row>
    <row r="499" spans="1:4">
      <c r="A499" s="541" t="s">
        <v>3026</v>
      </c>
      <c r="B499" s="542" t="s">
        <v>3027</v>
      </c>
      <c r="C499" s="541" t="s">
        <v>346</v>
      </c>
      <c r="D499" s="543">
        <v>65.591399999999993</v>
      </c>
    </row>
    <row r="500" spans="1:4">
      <c r="A500" s="541" t="s">
        <v>3028</v>
      </c>
      <c r="B500" s="542" t="s">
        <v>3029</v>
      </c>
      <c r="C500" s="541" t="s">
        <v>335</v>
      </c>
      <c r="D500" s="543">
        <v>354.4468</v>
      </c>
    </row>
    <row r="501" spans="1:4">
      <c r="A501" s="541" t="s">
        <v>3030</v>
      </c>
      <c r="B501" s="542" t="s">
        <v>3031</v>
      </c>
      <c r="C501" s="541" t="s">
        <v>335</v>
      </c>
      <c r="D501" s="543">
        <v>359.4828</v>
      </c>
    </row>
    <row r="502" spans="1:4">
      <c r="A502" s="541" t="s">
        <v>3032</v>
      </c>
      <c r="B502" s="542" t="s">
        <v>3033</v>
      </c>
      <c r="C502" s="541" t="s">
        <v>335</v>
      </c>
      <c r="D502" s="543">
        <v>382.72859999999997</v>
      </c>
    </row>
    <row r="503" spans="1:4">
      <c r="A503" s="541" t="s">
        <v>3034</v>
      </c>
      <c r="B503" s="542" t="s">
        <v>3035</v>
      </c>
      <c r="C503" s="541" t="s">
        <v>335</v>
      </c>
      <c r="D503" s="543">
        <v>406.08670000000001</v>
      </c>
    </row>
    <row r="504" spans="1:4">
      <c r="A504" s="541" t="s">
        <v>3036</v>
      </c>
      <c r="B504" s="542" t="s">
        <v>3037</v>
      </c>
      <c r="C504" s="541" t="s">
        <v>335</v>
      </c>
      <c r="D504" s="543">
        <v>458.25409999999999</v>
      </c>
    </row>
    <row r="505" spans="1:4">
      <c r="A505" s="541" t="s">
        <v>3038</v>
      </c>
      <c r="B505" s="542" t="s">
        <v>3039</v>
      </c>
      <c r="C505" s="541" t="s">
        <v>335</v>
      </c>
      <c r="D505" s="543">
        <v>605.91959999999995</v>
      </c>
    </row>
    <row r="506" spans="1:4">
      <c r="A506" s="541" t="s">
        <v>3040</v>
      </c>
      <c r="B506" s="542" t="s">
        <v>3041</v>
      </c>
      <c r="C506" s="541" t="s">
        <v>335</v>
      </c>
      <c r="D506" s="543">
        <v>804.92129999999997</v>
      </c>
    </row>
    <row r="507" spans="1:4">
      <c r="A507" s="541" t="s">
        <v>3042</v>
      </c>
      <c r="B507" s="542" t="s">
        <v>3043</v>
      </c>
      <c r="C507" s="541" t="s">
        <v>335</v>
      </c>
      <c r="D507" s="543">
        <v>11.070600000000001</v>
      </c>
    </row>
    <row r="508" spans="1:4">
      <c r="A508" s="541" t="s">
        <v>801</v>
      </c>
      <c r="B508" s="542" t="s">
        <v>802</v>
      </c>
      <c r="C508" s="541" t="s">
        <v>335</v>
      </c>
      <c r="D508" s="543">
        <v>20.6904</v>
      </c>
    </row>
    <row r="509" spans="1:4">
      <c r="A509" s="541" t="s">
        <v>3044</v>
      </c>
      <c r="B509" s="542" t="s">
        <v>3045</v>
      </c>
      <c r="C509" s="541" t="s">
        <v>340</v>
      </c>
      <c r="D509" s="543">
        <v>49.067999999999998</v>
      </c>
    </row>
    <row r="510" spans="1:4">
      <c r="A510" s="541" t="s">
        <v>3046</v>
      </c>
      <c r="B510" s="542" t="s">
        <v>3047</v>
      </c>
      <c r="C510" s="541" t="s">
        <v>340</v>
      </c>
      <c r="D510" s="543">
        <v>15.8142</v>
      </c>
    </row>
    <row r="511" spans="1:4">
      <c r="A511" s="541" t="s">
        <v>3048</v>
      </c>
      <c r="B511" s="542" t="s">
        <v>3049</v>
      </c>
      <c r="C511" s="541" t="s">
        <v>351</v>
      </c>
      <c r="D511" s="543" t="s">
        <v>377</v>
      </c>
    </row>
    <row r="512" spans="1:4">
      <c r="A512" s="541" t="s">
        <v>3050</v>
      </c>
      <c r="B512" s="542" t="s">
        <v>3051</v>
      </c>
      <c r="C512" s="541" t="s">
        <v>590</v>
      </c>
      <c r="D512" s="543">
        <v>11.585900000000001</v>
      </c>
    </row>
    <row r="513" spans="1:4">
      <c r="A513" s="541" t="s">
        <v>3052</v>
      </c>
      <c r="B513" s="542" t="s">
        <v>3053</v>
      </c>
      <c r="C513" s="541" t="s">
        <v>454</v>
      </c>
      <c r="D513" s="543">
        <v>33.293799999999997</v>
      </c>
    </row>
    <row r="514" spans="1:4">
      <c r="A514" s="541" t="s">
        <v>3054</v>
      </c>
      <c r="B514" s="542" t="s">
        <v>3055</v>
      </c>
      <c r="C514" s="541" t="s">
        <v>454</v>
      </c>
      <c r="D514" s="543">
        <v>12.156700000000001</v>
      </c>
    </row>
    <row r="515" spans="1:4">
      <c r="A515" s="541" t="s">
        <v>3056</v>
      </c>
      <c r="B515" s="542" t="s">
        <v>3057</v>
      </c>
      <c r="C515" s="541" t="s">
        <v>346</v>
      </c>
      <c r="D515" s="543">
        <v>180.0831</v>
      </c>
    </row>
    <row r="516" spans="1:4">
      <c r="A516" s="541" t="s">
        <v>3058</v>
      </c>
      <c r="B516" s="542" t="s">
        <v>3059</v>
      </c>
      <c r="C516" s="541" t="s">
        <v>454</v>
      </c>
      <c r="D516" s="543">
        <v>5.1891999999999996</v>
      </c>
    </row>
    <row r="517" spans="1:4">
      <c r="A517" s="541" t="s">
        <v>3060</v>
      </c>
      <c r="B517" s="542" t="s">
        <v>3061</v>
      </c>
      <c r="C517" s="541" t="s">
        <v>454</v>
      </c>
      <c r="D517" s="543">
        <v>5.1891999999999996</v>
      </c>
    </row>
    <row r="518" spans="1:4">
      <c r="A518" s="541" t="s">
        <v>3062</v>
      </c>
      <c r="B518" s="542" t="s">
        <v>3063</v>
      </c>
      <c r="C518" s="541" t="s">
        <v>454</v>
      </c>
      <c r="D518" s="543">
        <v>5.1891999999999996</v>
      </c>
    </row>
    <row r="519" spans="1:4">
      <c r="A519" s="541" t="s">
        <v>3064</v>
      </c>
      <c r="B519" s="542" t="s">
        <v>3065</v>
      </c>
      <c r="C519" s="541" t="s">
        <v>454</v>
      </c>
      <c r="D519" s="543">
        <v>5.1891999999999996</v>
      </c>
    </row>
    <row r="520" spans="1:4">
      <c r="A520" s="541" t="s">
        <v>3066</v>
      </c>
      <c r="B520" s="542" t="s">
        <v>3067</v>
      </c>
      <c r="C520" s="541" t="s">
        <v>454</v>
      </c>
      <c r="D520" s="543">
        <v>5.1893000000000002</v>
      </c>
    </row>
    <row r="521" spans="1:4">
      <c r="A521" s="541" t="s">
        <v>3068</v>
      </c>
      <c r="B521" s="542" t="s">
        <v>3069</v>
      </c>
      <c r="C521" s="541" t="s">
        <v>346</v>
      </c>
      <c r="D521" s="543">
        <v>60.173499999999997</v>
      </c>
    </row>
    <row r="522" spans="1:4">
      <c r="A522" s="541" t="s">
        <v>3070</v>
      </c>
      <c r="B522" s="542" t="s">
        <v>3071</v>
      </c>
      <c r="C522" s="541" t="s">
        <v>346</v>
      </c>
      <c r="D522" s="543">
        <v>12.823399999999999</v>
      </c>
    </row>
    <row r="523" spans="1:4">
      <c r="A523" s="541" t="s">
        <v>3072</v>
      </c>
      <c r="B523" s="542" t="s">
        <v>3073</v>
      </c>
      <c r="C523" s="541" t="s">
        <v>346</v>
      </c>
      <c r="D523" s="543">
        <v>129.15029999999999</v>
      </c>
    </row>
    <row r="524" spans="1:4">
      <c r="A524" s="541" t="s">
        <v>3074</v>
      </c>
      <c r="B524" s="542" t="s">
        <v>3075</v>
      </c>
      <c r="C524" s="541" t="s">
        <v>346</v>
      </c>
      <c r="D524" s="543">
        <v>139.22720000000001</v>
      </c>
    </row>
    <row r="525" spans="1:4" ht="25.5">
      <c r="A525" s="541" t="s">
        <v>3076</v>
      </c>
      <c r="B525" s="542" t="s">
        <v>3077</v>
      </c>
      <c r="C525" s="541" t="s">
        <v>346</v>
      </c>
      <c r="D525" s="543">
        <v>242.876</v>
      </c>
    </row>
    <row r="526" spans="1:4" ht="25.5">
      <c r="A526" s="541" t="s">
        <v>3078</v>
      </c>
      <c r="B526" s="542" t="s">
        <v>3079</v>
      </c>
      <c r="C526" s="541" t="s">
        <v>346</v>
      </c>
      <c r="D526" s="543">
        <v>534.21029999999996</v>
      </c>
    </row>
    <row r="527" spans="1:4">
      <c r="A527" s="541" t="s">
        <v>3080</v>
      </c>
      <c r="B527" s="542" t="s">
        <v>3081</v>
      </c>
      <c r="C527" s="541" t="s">
        <v>335</v>
      </c>
      <c r="D527" s="543">
        <v>26.156500000000001</v>
      </c>
    </row>
    <row r="528" spans="1:4">
      <c r="A528" s="541" t="s">
        <v>3082</v>
      </c>
      <c r="B528" s="542" t="s">
        <v>3083</v>
      </c>
      <c r="C528" s="541" t="s">
        <v>335</v>
      </c>
      <c r="D528" s="543">
        <v>67.5</v>
      </c>
    </row>
    <row r="529" spans="1:4">
      <c r="A529" s="541" t="s">
        <v>3084</v>
      </c>
      <c r="B529" s="542" t="s">
        <v>3085</v>
      </c>
      <c r="C529" s="541" t="s">
        <v>335</v>
      </c>
      <c r="D529" s="543">
        <v>270.52910000000003</v>
      </c>
    </row>
    <row r="530" spans="1:4">
      <c r="A530" s="541" t="s">
        <v>3086</v>
      </c>
      <c r="B530" s="542" t="s">
        <v>3087</v>
      </c>
      <c r="C530" s="541" t="s">
        <v>335</v>
      </c>
      <c r="D530" s="543">
        <v>3346.5133000000001</v>
      </c>
    </row>
    <row r="531" spans="1:4">
      <c r="A531" s="541" t="s">
        <v>3088</v>
      </c>
      <c r="B531" s="542" t="s">
        <v>3089</v>
      </c>
      <c r="C531" s="541" t="s">
        <v>335</v>
      </c>
      <c r="D531" s="543">
        <v>7726.6695</v>
      </c>
    </row>
    <row r="532" spans="1:4">
      <c r="A532" s="541" t="s">
        <v>3090</v>
      </c>
      <c r="B532" s="542" t="s">
        <v>3091</v>
      </c>
      <c r="C532" s="541" t="s">
        <v>335</v>
      </c>
      <c r="D532" s="543">
        <v>9281.6591000000008</v>
      </c>
    </row>
    <row r="533" spans="1:4">
      <c r="A533" s="541" t="s">
        <v>455</v>
      </c>
      <c r="B533" s="542" t="s">
        <v>456</v>
      </c>
      <c r="C533" s="541" t="s">
        <v>335</v>
      </c>
      <c r="D533" s="543">
        <v>14109.3249</v>
      </c>
    </row>
    <row r="534" spans="1:4">
      <c r="A534" s="541" t="s">
        <v>487</v>
      </c>
      <c r="B534" s="542" t="s">
        <v>488</v>
      </c>
      <c r="C534" s="541" t="s">
        <v>335</v>
      </c>
      <c r="D534" s="543">
        <v>9123.5056999999997</v>
      </c>
    </row>
    <row r="535" spans="1:4">
      <c r="A535" s="541" t="s">
        <v>3092</v>
      </c>
      <c r="B535" s="542" t="s">
        <v>3093</v>
      </c>
      <c r="C535" s="541" t="s">
        <v>335</v>
      </c>
      <c r="D535" s="543">
        <v>33.742600000000003</v>
      </c>
    </row>
    <row r="536" spans="1:4">
      <c r="A536" s="541" t="s">
        <v>3094</v>
      </c>
      <c r="B536" s="542" t="s">
        <v>3095</v>
      </c>
      <c r="C536" s="541" t="s">
        <v>335</v>
      </c>
      <c r="D536" s="543">
        <v>2590.8726000000001</v>
      </c>
    </row>
    <row r="537" spans="1:4">
      <c r="A537" s="541" t="s">
        <v>3096</v>
      </c>
      <c r="B537" s="542" t="s">
        <v>3097</v>
      </c>
      <c r="C537" s="541" t="s">
        <v>335</v>
      </c>
      <c r="D537" s="543">
        <v>814.34550000000002</v>
      </c>
    </row>
    <row r="538" spans="1:4">
      <c r="A538" s="541" t="s">
        <v>3098</v>
      </c>
      <c r="B538" s="542" t="s">
        <v>3099</v>
      </c>
      <c r="C538" s="541" t="s">
        <v>335</v>
      </c>
      <c r="D538" s="543">
        <v>367.90370000000001</v>
      </c>
    </row>
    <row r="539" spans="1:4">
      <c r="A539" s="541" t="s">
        <v>3100</v>
      </c>
      <c r="B539" s="542" t="s">
        <v>3101</v>
      </c>
      <c r="C539" s="541" t="s">
        <v>335</v>
      </c>
      <c r="D539" s="543">
        <v>1329.2599</v>
      </c>
    </row>
    <row r="540" spans="1:4">
      <c r="A540" s="541" t="s">
        <v>3102</v>
      </c>
      <c r="B540" s="542" t="s">
        <v>3103</v>
      </c>
      <c r="C540" s="541" t="s">
        <v>346</v>
      </c>
      <c r="D540" s="543">
        <v>8.7121999999999993</v>
      </c>
    </row>
    <row r="541" spans="1:4">
      <c r="A541" s="541" t="s">
        <v>3104</v>
      </c>
      <c r="B541" s="542" t="s">
        <v>3105</v>
      </c>
      <c r="C541" s="541" t="s">
        <v>346</v>
      </c>
      <c r="D541" s="543">
        <v>13</v>
      </c>
    </row>
    <row r="542" spans="1:4">
      <c r="A542" s="541" t="s">
        <v>3106</v>
      </c>
      <c r="B542" s="542" t="s">
        <v>3107</v>
      </c>
      <c r="C542" s="541" t="s">
        <v>346</v>
      </c>
      <c r="D542" s="543">
        <v>28.981999999999999</v>
      </c>
    </row>
    <row r="543" spans="1:4">
      <c r="A543" s="541" t="s">
        <v>3108</v>
      </c>
      <c r="B543" s="542" t="s">
        <v>3109</v>
      </c>
      <c r="C543" s="541" t="s">
        <v>346</v>
      </c>
      <c r="D543" s="543">
        <v>44.639499999999998</v>
      </c>
    </row>
    <row r="544" spans="1:4">
      <c r="A544" s="541" t="s">
        <v>3110</v>
      </c>
      <c r="B544" s="542" t="s">
        <v>3111</v>
      </c>
      <c r="C544" s="541" t="s">
        <v>346</v>
      </c>
      <c r="D544" s="543">
        <v>13.1722</v>
      </c>
    </row>
    <row r="545" spans="1:4">
      <c r="A545" s="541" t="s">
        <v>3112</v>
      </c>
      <c r="B545" s="542" t="s">
        <v>3113</v>
      </c>
      <c r="C545" s="541" t="s">
        <v>346</v>
      </c>
      <c r="D545" s="543">
        <v>24.226400000000002</v>
      </c>
    </row>
    <row r="546" spans="1:4">
      <c r="A546" s="541" t="s">
        <v>630</v>
      </c>
      <c r="B546" s="542" t="s">
        <v>631</v>
      </c>
      <c r="C546" s="541" t="s">
        <v>346</v>
      </c>
      <c r="D546" s="543">
        <v>78.160600000000002</v>
      </c>
    </row>
    <row r="547" spans="1:4">
      <c r="A547" s="541" t="s">
        <v>3114</v>
      </c>
      <c r="B547" s="542" t="s">
        <v>3115</v>
      </c>
      <c r="C547" s="541" t="s">
        <v>346</v>
      </c>
      <c r="D547" s="543">
        <v>83.808800000000005</v>
      </c>
    </row>
    <row r="548" spans="1:4">
      <c r="A548" s="541" t="s">
        <v>3116</v>
      </c>
      <c r="B548" s="542" t="s">
        <v>3117</v>
      </c>
      <c r="C548" s="541" t="s">
        <v>346</v>
      </c>
      <c r="D548" s="543">
        <v>146.10589999999999</v>
      </c>
    </row>
    <row r="549" spans="1:4">
      <c r="A549" s="541" t="s">
        <v>3118</v>
      </c>
      <c r="B549" s="542" t="s">
        <v>3119</v>
      </c>
      <c r="C549" s="541" t="s">
        <v>335</v>
      </c>
      <c r="D549" s="543">
        <v>509.79750000000001</v>
      </c>
    </row>
    <row r="550" spans="1:4">
      <c r="A550" s="541" t="s">
        <v>3120</v>
      </c>
      <c r="B550" s="542" t="s">
        <v>3121</v>
      </c>
      <c r="C550" s="541" t="s">
        <v>340</v>
      </c>
      <c r="D550" s="543">
        <v>5.6638000000000002</v>
      </c>
    </row>
    <row r="551" spans="1:4">
      <c r="A551" s="541" t="s">
        <v>3122</v>
      </c>
      <c r="B551" s="542" t="s">
        <v>3123</v>
      </c>
      <c r="C551" s="541" t="s">
        <v>335</v>
      </c>
      <c r="D551" s="543">
        <v>797.15740000000005</v>
      </c>
    </row>
    <row r="552" spans="1:4">
      <c r="A552" s="541" t="s">
        <v>3124</v>
      </c>
      <c r="B552" s="542" t="s">
        <v>3125</v>
      </c>
      <c r="C552" s="541" t="s">
        <v>335</v>
      </c>
      <c r="D552" s="543">
        <v>1384.0014000000001</v>
      </c>
    </row>
    <row r="553" spans="1:4">
      <c r="A553" s="541" t="s">
        <v>3126</v>
      </c>
      <c r="B553" s="542" t="s">
        <v>3127</v>
      </c>
      <c r="C553" s="541" t="s">
        <v>335</v>
      </c>
      <c r="D553" s="543">
        <v>285.64449999999999</v>
      </c>
    </row>
    <row r="554" spans="1:4">
      <c r="A554" s="541" t="s">
        <v>3128</v>
      </c>
      <c r="B554" s="542" t="s">
        <v>3129</v>
      </c>
      <c r="C554" s="541" t="s">
        <v>335</v>
      </c>
      <c r="D554" s="543">
        <v>1723.3545999999999</v>
      </c>
    </row>
    <row r="555" spans="1:4">
      <c r="A555" s="541" t="s">
        <v>3130</v>
      </c>
      <c r="B555" s="542" t="s">
        <v>3131</v>
      </c>
      <c r="C555" s="541" t="s">
        <v>335</v>
      </c>
      <c r="D555" s="543">
        <v>16.2471</v>
      </c>
    </row>
    <row r="556" spans="1:4">
      <c r="A556" s="541" t="s">
        <v>3132</v>
      </c>
      <c r="B556" s="542" t="s">
        <v>3133</v>
      </c>
      <c r="C556" s="541" t="s">
        <v>340</v>
      </c>
      <c r="D556" s="543">
        <v>44.077599999999997</v>
      </c>
    </row>
    <row r="557" spans="1:4">
      <c r="A557" s="541" t="s">
        <v>3134</v>
      </c>
      <c r="B557" s="542" t="s">
        <v>3135</v>
      </c>
      <c r="C557" s="541" t="s">
        <v>335</v>
      </c>
      <c r="D557" s="543">
        <v>7389.0738000000001</v>
      </c>
    </row>
    <row r="558" spans="1:4">
      <c r="A558" s="541" t="s">
        <v>3136</v>
      </c>
      <c r="B558" s="542" t="s">
        <v>3137</v>
      </c>
      <c r="C558" s="541" t="s">
        <v>454</v>
      </c>
      <c r="D558" s="543">
        <v>54.939700000000002</v>
      </c>
    </row>
    <row r="559" spans="1:4">
      <c r="A559" s="541" t="s">
        <v>3138</v>
      </c>
      <c r="B559" s="542" t="s">
        <v>3139</v>
      </c>
      <c r="C559" s="541" t="s">
        <v>346</v>
      </c>
      <c r="D559" s="543">
        <v>210.9495</v>
      </c>
    </row>
    <row r="560" spans="1:4">
      <c r="A560" s="541" t="s">
        <v>3140</v>
      </c>
      <c r="B560" s="542" t="s">
        <v>3141</v>
      </c>
      <c r="C560" s="541" t="s">
        <v>335</v>
      </c>
      <c r="D560" s="543">
        <v>4549.4521999999997</v>
      </c>
    </row>
    <row r="561" spans="1:4">
      <c r="A561" s="541" t="s">
        <v>3142</v>
      </c>
      <c r="B561" s="542" t="s">
        <v>3143</v>
      </c>
      <c r="C561" s="541" t="s">
        <v>335</v>
      </c>
      <c r="D561" s="543">
        <v>2604.7251000000001</v>
      </c>
    </row>
    <row r="562" spans="1:4">
      <c r="A562" s="541" t="s">
        <v>3144</v>
      </c>
      <c r="B562" s="542" t="s">
        <v>3145</v>
      </c>
      <c r="C562" s="541" t="s">
        <v>335</v>
      </c>
      <c r="D562" s="543">
        <v>560.25829999999996</v>
      </c>
    </row>
    <row r="563" spans="1:4">
      <c r="A563" s="541" t="s">
        <v>3146</v>
      </c>
      <c r="B563" s="542" t="s">
        <v>3147</v>
      </c>
      <c r="C563" s="541" t="s">
        <v>335</v>
      </c>
      <c r="D563" s="543">
        <v>1444.1442999999999</v>
      </c>
    </row>
    <row r="564" spans="1:4">
      <c r="A564" s="541" t="s">
        <v>3148</v>
      </c>
      <c r="B564" s="542" t="s">
        <v>3149</v>
      </c>
      <c r="C564" s="541" t="s">
        <v>346</v>
      </c>
      <c r="D564" s="543">
        <v>150.97280000000001</v>
      </c>
    </row>
    <row r="565" spans="1:4" ht="25.5">
      <c r="A565" s="541" t="s">
        <v>3150</v>
      </c>
      <c r="B565" s="542" t="s">
        <v>3151</v>
      </c>
      <c r="C565" s="541" t="s">
        <v>335</v>
      </c>
      <c r="D565" s="543">
        <v>1199.8831</v>
      </c>
    </row>
    <row r="566" spans="1:4">
      <c r="A566" s="541" t="s">
        <v>3152</v>
      </c>
      <c r="B566" s="542" t="s">
        <v>3153</v>
      </c>
      <c r="C566" s="541" t="s">
        <v>335</v>
      </c>
      <c r="D566" s="543">
        <v>11369.6615</v>
      </c>
    </row>
    <row r="567" spans="1:4">
      <c r="A567" s="541" t="s">
        <v>3154</v>
      </c>
      <c r="B567" s="542" t="s">
        <v>3155</v>
      </c>
      <c r="C567" s="541" t="s">
        <v>335</v>
      </c>
      <c r="D567" s="543">
        <v>10842.581</v>
      </c>
    </row>
    <row r="568" spans="1:4">
      <c r="A568" s="541" t="s">
        <v>3156</v>
      </c>
      <c r="B568" s="542" t="s">
        <v>3157</v>
      </c>
      <c r="C568" s="541" t="s">
        <v>335</v>
      </c>
      <c r="D568" s="543">
        <v>6.3799000000000001</v>
      </c>
    </row>
    <row r="569" spans="1:4">
      <c r="A569" s="541" t="s">
        <v>3158</v>
      </c>
      <c r="B569" s="542" t="s">
        <v>3159</v>
      </c>
      <c r="C569" s="541" t="s">
        <v>335</v>
      </c>
      <c r="D569" s="543">
        <v>390</v>
      </c>
    </row>
    <row r="570" spans="1:4">
      <c r="A570" s="541" t="s">
        <v>3160</v>
      </c>
      <c r="B570" s="542" t="s">
        <v>3161</v>
      </c>
      <c r="C570" s="541" t="s">
        <v>335</v>
      </c>
      <c r="D570" s="543">
        <v>39.478700000000003</v>
      </c>
    </row>
    <row r="571" spans="1:4">
      <c r="A571" s="541" t="s">
        <v>3162</v>
      </c>
      <c r="B571" s="542" t="s">
        <v>3163</v>
      </c>
      <c r="C571" s="541" t="s">
        <v>335</v>
      </c>
      <c r="D571" s="543">
        <v>4243.9557999999997</v>
      </c>
    </row>
    <row r="572" spans="1:4">
      <c r="A572" s="541" t="s">
        <v>3164</v>
      </c>
      <c r="B572" s="542" t="s">
        <v>3165</v>
      </c>
      <c r="C572" s="541" t="s">
        <v>454</v>
      </c>
      <c r="D572" s="543">
        <v>0.1</v>
      </c>
    </row>
    <row r="573" spans="1:4">
      <c r="A573" s="541" t="s">
        <v>3166</v>
      </c>
      <c r="B573" s="542" t="s">
        <v>3167</v>
      </c>
      <c r="C573" s="541" t="s">
        <v>454</v>
      </c>
      <c r="D573" s="543">
        <v>3.036</v>
      </c>
    </row>
    <row r="574" spans="1:4">
      <c r="A574" s="541" t="s">
        <v>3168</v>
      </c>
      <c r="B574" s="542" t="s">
        <v>3169</v>
      </c>
      <c r="C574" s="541" t="s">
        <v>346</v>
      </c>
      <c r="D574" s="543">
        <v>99.693700000000007</v>
      </c>
    </row>
    <row r="575" spans="1:4">
      <c r="A575" s="541" t="s">
        <v>3170</v>
      </c>
      <c r="B575" s="542" t="s">
        <v>3171</v>
      </c>
      <c r="C575" s="541" t="s">
        <v>335</v>
      </c>
      <c r="D575" s="543">
        <v>30442.589</v>
      </c>
    </row>
    <row r="576" spans="1:4">
      <c r="A576" s="541" t="s">
        <v>3172</v>
      </c>
      <c r="B576" s="542" t="s">
        <v>3173</v>
      </c>
      <c r="C576" s="541" t="s">
        <v>335</v>
      </c>
      <c r="D576" s="543">
        <v>49204.326099999998</v>
      </c>
    </row>
    <row r="577" spans="1:4">
      <c r="A577" s="541" t="s">
        <v>3174</v>
      </c>
      <c r="B577" s="542" t="s">
        <v>3175</v>
      </c>
      <c r="C577" s="541" t="s">
        <v>335</v>
      </c>
      <c r="D577" s="543">
        <v>58433.485999999997</v>
      </c>
    </row>
    <row r="578" spans="1:4">
      <c r="A578" s="541" t="s">
        <v>3176</v>
      </c>
      <c r="B578" s="542" t="s">
        <v>3177</v>
      </c>
      <c r="C578" s="541" t="s">
        <v>335</v>
      </c>
      <c r="D578" s="543">
        <v>85566.743199999997</v>
      </c>
    </row>
    <row r="579" spans="1:4">
      <c r="A579" s="541" t="s">
        <v>3178</v>
      </c>
      <c r="B579" s="542" t="s">
        <v>3179</v>
      </c>
      <c r="C579" s="541" t="s">
        <v>335</v>
      </c>
      <c r="D579" s="543">
        <v>94406.017800000001</v>
      </c>
    </row>
    <row r="580" spans="1:4">
      <c r="A580" s="541" t="s">
        <v>3180</v>
      </c>
      <c r="B580" s="542" t="s">
        <v>3181</v>
      </c>
      <c r="C580" s="541" t="s">
        <v>335</v>
      </c>
      <c r="D580" s="543">
        <v>112396.1695</v>
      </c>
    </row>
    <row r="581" spans="1:4">
      <c r="A581" s="541" t="s">
        <v>3182</v>
      </c>
      <c r="B581" s="542" t="s">
        <v>3183</v>
      </c>
      <c r="C581" s="541" t="s">
        <v>335</v>
      </c>
      <c r="D581" s="543">
        <v>139424.505</v>
      </c>
    </row>
    <row r="582" spans="1:4">
      <c r="A582" s="541" t="s">
        <v>3184</v>
      </c>
      <c r="B582" s="542" t="s">
        <v>3185</v>
      </c>
      <c r="C582" s="541" t="s">
        <v>335</v>
      </c>
      <c r="D582" s="543">
        <v>17970.342400000001</v>
      </c>
    </row>
    <row r="583" spans="1:4">
      <c r="A583" s="541" t="s">
        <v>3186</v>
      </c>
      <c r="B583" s="542" t="s">
        <v>3187</v>
      </c>
      <c r="C583" s="541" t="s">
        <v>335</v>
      </c>
      <c r="D583" s="543">
        <v>29038.5831</v>
      </c>
    </row>
    <row r="584" spans="1:4">
      <c r="A584" s="541" t="s">
        <v>3188</v>
      </c>
      <c r="B584" s="542" t="s">
        <v>3189</v>
      </c>
      <c r="C584" s="541" t="s">
        <v>335</v>
      </c>
      <c r="D584" s="543">
        <v>34482.224499999997</v>
      </c>
    </row>
    <row r="585" spans="1:4">
      <c r="A585" s="541" t="s">
        <v>3190</v>
      </c>
      <c r="B585" s="542" t="s">
        <v>3191</v>
      </c>
      <c r="C585" s="541" t="s">
        <v>335</v>
      </c>
      <c r="D585" s="543">
        <v>50504.761899999998</v>
      </c>
    </row>
    <row r="586" spans="1:4">
      <c r="A586" s="541" t="s">
        <v>3192</v>
      </c>
      <c r="B586" s="542" t="s">
        <v>3193</v>
      </c>
      <c r="C586" s="541" t="s">
        <v>335</v>
      </c>
      <c r="D586" s="543">
        <v>55725.628900000003</v>
      </c>
    </row>
    <row r="587" spans="1:4">
      <c r="A587" s="541" t="s">
        <v>3194</v>
      </c>
      <c r="B587" s="542" t="s">
        <v>3195</v>
      </c>
      <c r="C587" s="541" t="s">
        <v>335</v>
      </c>
      <c r="D587" s="543">
        <v>66342.261899999998</v>
      </c>
    </row>
    <row r="588" spans="1:4">
      <c r="A588" s="541" t="s">
        <v>3196</v>
      </c>
      <c r="B588" s="542" t="s">
        <v>3197</v>
      </c>
      <c r="C588" s="541" t="s">
        <v>335</v>
      </c>
      <c r="D588" s="543">
        <v>82331.153300000005</v>
      </c>
    </row>
    <row r="589" spans="1:4">
      <c r="A589" s="541" t="s">
        <v>3198</v>
      </c>
      <c r="B589" s="542" t="s">
        <v>3199</v>
      </c>
      <c r="C589" s="541" t="s">
        <v>335</v>
      </c>
      <c r="D589" s="543">
        <v>10.4194</v>
      </c>
    </row>
    <row r="590" spans="1:4">
      <c r="A590" s="541" t="s">
        <v>3200</v>
      </c>
      <c r="B590" s="542" t="s">
        <v>3201</v>
      </c>
      <c r="C590" s="541" t="s">
        <v>335</v>
      </c>
      <c r="D590" s="543">
        <v>5013.4300999999996</v>
      </c>
    </row>
    <row r="591" spans="1:4">
      <c r="A591" s="541" t="s">
        <v>3202</v>
      </c>
      <c r="B591" s="542" t="s">
        <v>3203</v>
      </c>
      <c r="C591" s="541" t="s">
        <v>454</v>
      </c>
      <c r="D591" s="543">
        <v>9.2307000000000006</v>
      </c>
    </row>
    <row r="592" spans="1:4">
      <c r="A592" s="541" t="s">
        <v>922</v>
      </c>
      <c r="B592" s="542" t="s">
        <v>923</v>
      </c>
      <c r="C592" s="541" t="s">
        <v>351</v>
      </c>
      <c r="D592" s="543">
        <v>13.837300000000001</v>
      </c>
    </row>
    <row r="593" spans="1:4">
      <c r="A593" s="541" t="s">
        <v>920</v>
      </c>
      <c r="B593" s="542" t="s">
        <v>921</v>
      </c>
      <c r="C593" s="541" t="s">
        <v>454</v>
      </c>
      <c r="D593" s="543">
        <v>81.624300000000005</v>
      </c>
    </row>
    <row r="594" spans="1:4" ht="25.5">
      <c r="A594" s="541" t="s">
        <v>3204</v>
      </c>
      <c r="B594" s="542" t="s">
        <v>3205</v>
      </c>
      <c r="C594" s="541" t="s">
        <v>346</v>
      </c>
      <c r="D594" s="543">
        <v>3.0184000000000002</v>
      </c>
    </row>
    <row r="595" spans="1:4">
      <c r="A595" s="541" t="s">
        <v>3206</v>
      </c>
      <c r="B595" s="542" t="s">
        <v>3207</v>
      </c>
      <c r="C595" s="541" t="s">
        <v>340</v>
      </c>
      <c r="D595" s="543">
        <v>40.347499999999997</v>
      </c>
    </row>
    <row r="596" spans="1:4">
      <c r="A596" s="541" t="s">
        <v>3208</v>
      </c>
      <c r="B596" s="542" t="s">
        <v>3209</v>
      </c>
      <c r="C596" s="541" t="s">
        <v>346</v>
      </c>
      <c r="D596" s="543">
        <v>36.571399999999997</v>
      </c>
    </row>
    <row r="597" spans="1:4">
      <c r="A597" s="541" t="s">
        <v>3210</v>
      </c>
      <c r="B597" s="542" t="s">
        <v>3211</v>
      </c>
      <c r="C597" s="541" t="s">
        <v>346</v>
      </c>
      <c r="D597" s="543">
        <v>24.4968</v>
      </c>
    </row>
    <row r="598" spans="1:4">
      <c r="A598" s="541" t="s">
        <v>3212</v>
      </c>
      <c r="B598" s="542" t="s">
        <v>3213</v>
      </c>
      <c r="C598" s="541" t="s">
        <v>335</v>
      </c>
      <c r="D598" s="543">
        <v>487.93810000000002</v>
      </c>
    </row>
    <row r="599" spans="1:4">
      <c r="A599" s="541" t="s">
        <v>3214</v>
      </c>
      <c r="B599" s="542" t="s">
        <v>3215</v>
      </c>
      <c r="C599" s="541" t="s">
        <v>335</v>
      </c>
      <c r="D599" s="543">
        <v>3.3681000000000001</v>
      </c>
    </row>
    <row r="600" spans="1:4">
      <c r="A600" s="541" t="s">
        <v>3216</v>
      </c>
      <c r="B600" s="542" t="s">
        <v>3217</v>
      </c>
      <c r="C600" s="541" t="s">
        <v>335</v>
      </c>
      <c r="D600" s="543">
        <v>15.2128</v>
      </c>
    </row>
    <row r="601" spans="1:4">
      <c r="A601" s="541" t="s">
        <v>3218</v>
      </c>
      <c r="B601" s="542" t="s">
        <v>3219</v>
      </c>
      <c r="C601" s="541" t="s">
        <v>335</v>
      </c>
      <c r="D601" s="543">
        <v>877.67939999999999</v>
      </c>
    </row>
    <row r="602" spans="1:4">
      <c r="A602" s="541" t="s">
        <v>3220</v>
      </c>
      <c r="B602" s="542" t="s">
        <v>3221</v>
      </c>
      <c r="C602" s="541" t="s">
        <v>335</v>
      </c>
      <c r="D602" s="543">
        <v>148.0453</v>
      </c>
    </row>
    <row r="603" spans="1:4">
      <c r="A603" s="541" t="s">
        <v>3222</v>
      </c>
      <c r="B603" s="542" t="s">
        <v>3223</v>
      </c>
      <c r="C603" s="541" t="s">
        <v>454</v>
      </c>
      <c r="D603" s="543">
        <v>87.4011</v>
      </c>
    </row>
    <row r="604" spans="1:4">
      <c r="A604" s="541" t="s">
        <v>3224</v>
      </c>
      <c r="B604" s="542" t="s">
        <v>3225</v>
      </c>
      <c r="C604" s="541" t="s">
        <v>335</v>
      </c>
      <c r="D604" s="543">
        <v>2249.2912999999999</v>
      </c>
    </row>
    <row r="605" spans="1:4">
      <c r="A605" s="541" t="s">
        <v>3226</v>
      </c>
      <c r="B605" s="542" t="s">
        <v>3227</v>
      </c>
      <c r="C605" s="541" t="s">
        <v>335</v>
      </c>
      <c r="D605" s="543">
        <v>18.066600000000001</v>
      </c>
    </row>
    <row r="606" spans="1:4">
      <c r="A606" s="541" t="s">
        <v>3228</v>
      </c>
      <c r="B606" s="542" t="s">
        <v>3229</v>
      </c>
      <c r="C606" s="541" t="s">
        <v>335</v>
      </c>
      <c r="D606" s="543">
        <v>9931.9395999999997</v>
      </c>
    </row>
    <row r="607" spans="1:4">
      <c r="A607" s="541" t="s">
        <v>3230</v>
      </c>
      <c r="B607" s="542" t="s">
        <v>3231</v>
      </c>
      <c r="C607" s="541" t="s">
        <v>346</v>
      </c>
      <c r="D607" s="543">
        <v>784.85550000000001</v>
      </c>
    </row>
    <row r="608" spans="1:4">
      <c r="A608" s="541" t="s">
        <v>3232</v>
      </c>
      <c r="B608" s="542" t="s">
        <v>3233</v>
      </c>
      <c r="C608" s="541" t="s">
        <v>335</v>
      </c>
      <c r="D608" s="543">
        <v>2.4350999999999998</v>
      </c>
    </row>
    <row r="609" spans="1:4">
      <c r="A609" s="541" t="s">
        <v>3234</v>
      </c>
      <c r="B609" s="542" t="s">
        <v>3235</v>
      </c>
      <c r="C609" s="541" t="s">
        <v>335</v>
      </c>
      <c r="D609" s="543">
        <v>3.9552999999999998</v>
      </c>
    </row>
    <row r="610" spans="1:4">
      <c r="A610" s="541" t="s">
        <v>3236</v>
      </c>
      <c r="B610" s="542" t="s">
        <v>3237</v>
      </c>
      <c r="C610" s="541" t="s">
        <v>346</v>
      </c>
      <c r="D610" s="543">
        <v>10.603</v>
      </c>
    </row>
    <row r="611" spans="1:4">
      <c r="A611" s="541" t="s">
        <v>3238</v>
      </c>
      <c r="B611" s="542" t="s">
        <v>3239</v>
      </c>
      <c r="C611" s="541" t="s">
        <v>346</v>
      </c>
      <c r="D611" s="543">
        <v>4.3455000000000004</v>
      </c>
    </row>
    <row r="612" spans="1:4">
      <c r="A612" s="541" t="s">
        <v>3240</v>
      </c>
      <c r="B612" s="542" t="s">
        <v>3241</v>
      </c>
      <c r="C612" s="541" t="s">
        <v>346</v>
      </c>
      <c r="D612" s="543">
        <v>36.336599999999997</v>
      </c>
    </row>
    <row r="613" spans="1:4">
      <c r="A613" s="541" t="s">
        <v>3242</v>
      </c>
      <c r="B613" s="542" t="s">
        <v>3243</v>
      </c>
      <c r="C613" s="541" t="s">
        <v>335</v>
      </c>
      <c r="D613" s="543">
        <v>425.25299999999999</v>
      </c>
    </row>
    <row r="614" spans="1:4">
      <c r="A614" s="541" t="s">
        <v>3244</v>
      </c>
      <c r="B614" s="542" t="s">
        <v>3245</v>
      </c>
      <c r="C614" s="541" t="s">
        <v>454</v>
      </c>
      <c r="D614" s="543">
        <v>38.473399999999998</v>
      </c>
    </row>
    <row r="615" spans="1:4" ht="38.25">
      <c r="A615" s="541" t="s">
        <v>3246</v>
      </c>
      <c r="B615" s="542" t="s">
        <v>3247</v>
      </c>
      <c r="C615" s="541" t="s">
        <v>340</v>
      </c>
      <c r="D615" s="543">
        <v>187.86150000000001</v>
      </c>
    </row>
    <row r="616" spans="1:4">
      <c r="A616" s="541" t="s">
        <v>3248</v>
      </c>
      <c r="B616" s="542" t="s">
        <v>3249</v>
      </c>
      <c r="C616" s="541" t="s">
        <v>346</v>
      </c>
      <c r="D616" s="543">
        <v>5.0975999999999999</v>
      </c>
    </row>
    <row r="617" spans="1:4">
      <c r="A617" s="541" t="s">
        <v>3250</v>
      </c>
      <c r="B617" s="542" t="s">
        <v>3251</v>
      </c>
      <c r="C617" s="541" t="s">
        <v>346</v>
      </c>
      <c r="D617" s="543">
        <v>8.3513000000000002</v>
      </c>
    </row>
    <row r="618" spans="1:4">
      <c r="A618" s="541" t="s">
        <v>3252</v>
      </c>
      <c r="B618" s="542" t="s">
        <v>3253</v>
      </c>
      <c r="C618" s="541" t="s">
        <v>346</v>
      </c>
      <c r="D618" s="543">
        <v>12.7563</v>
      </c>
    </row>
    <row r="619" spans="1:4">
      <c r="A619" s="541" t="s">
        <v>3254</v>
      </c>
      <c r="B619" s="542" t="s">
        <v>3255</v>
      </c>
      <c r="C619" s="541" t="s">
        <v>346</v>
      </c>
      <c r="D619" s="543">
        <v>19.2257</v>
      </c>
    </row>
    <row r="620" spans="1:4">
      <c r="A620" s="541" t="s">
        <v>3256</v>
      </c>
      <c r="B620" s="542" t="s">
        <v>3257</v>
      </c>
      <c r="C620" s="541" t="s">
        <v>346</v>
      </c>
      <c r="D620" s="543">
        <v>24.137599999999999</v>
      </c>
    </row>
    <row r="621" spans="1:4">
      <c r="A621" s="541" t="s">
        <v>3258</v>
      </c>
      <c r="B621" s="542" t="s">
        <v>3259</v>
      </c>
      <c r="C621" s="541" t="s">
        <v>346</v>
      </c>
      <c r="D621" s="543">
        <v>71.763599999999997</v>
      </c>
    </row>
    <row r="622" spans="1:4">
      <c r="A622" s="541" t="s">
        <v>3260</v>
      </c>
      <c r="B622" s="542" t="s">
        <v>3261</v>
      </c>
      <c r="C622" s="541" t="s">
        <v>346</v>
      </c>
      <c r="D622" s="543">
        <v>34.689500000000002</v>
      </c>
    </row>
    <row r="623" spans="1:4">
      <c r="A623" s="541" t="s">
        <v>3262</v>
      </c>
      <c r="B623" s="542" t="s">
        <v>3263</v>
      </c>
      <c r="C623" s="541" t="s">
        <v>346</v>
      </c>
      <c r="D623" s="543">
        <v>1.9242999999999999</v>
      </c>
    </row>
    <row r="624" spans="1:4" ht="25.5">
      <c r="A624" s="541" t="s">
        <v>3264</v>
      </c>
      <c r="B624" s="542" t="s">
        <v>3265</v>
      </c>
      <c r="C624" s="541" t="s">
        <v>346</v>
      </c>
      <c r="D624" s="543">
        <v>13.9854</v>
      </c>
    </row>
    <row r="625" spans="1:4">
      <c r="A625" s="541" t="s">
        <v>3266</v>
      </c>
      <c r="B625" s="542" t="s">
        <v>3267</v>
      </c>
      <c r="C625" s="541" t="s">
        <v>335</v>
      </c>
      <c r="D625" s="543">
        <v>1.1677</v>
      </c>
    </row>
    <row r="626" spans="1:4">
      <c r="A626" s="541" t="s">
        <v>3268</v>
      </c>
      <c r="B626" s="542" t="s">
        <v>3269</v>
      </c>
      <c r="C626" s="541" t="s">
        <v>335</v>
      </c>
      <c r="D626" s="543">
        <v>1.1677</v>
      </c>
    </row>
    <row r="627" spans="1:4">
      <c r="A627" s="541" t="s">
        <v>3270</v>
      </c>
      <c r="B627" s="542" t="s">
        <v>3271</v>
      </c>
      <c r="C627" s="541" t="s">
        <v>335</v>
      </c>
      <c r="D627" s="543">
        <v>1.1677</v>
      </c>
    </row>
    <row r="628" spans="1:4">
      <c r="A628" s="541" t="s">
        <v>3272</v>
      </c>
      <c r="B628" s="542" t="s">
        <v>3273</v>
      </c>
      <c r="C628" s="541" t="s">
        <v>335</v>
      </c>
      <c r="D628" s="543">
        <v>1.1677</v>
      </c>
    </row>
    <row r="629" spans="1:4" ht="25.5">
      <c r="A629" s="541" t="s">
        <v>3274</v>
      </c>
      <c r="B629" s="542" t="s">
        <v>3275</v>
      </c>
      <c r="C629" s="541" t="s">
        <v>335</v>
      </c>
      <c r="D629" s="543">
        <v>3.6368</v>
      </c>
    </row>
    <row r="630" spans="1:4" ht="25.5">
      <c r="A630" s="541" t="s">
        <v>3276</v>
      </c>
      <c r="B630" s="542" t="s">
        <v>3277</v>
      </c>
      <c r="C630" s="541" t="s">
        <v>335</v>
      </c>
      <c r="D630" s="543">
        <v>3.6345999999999998</v>
      </c>
    </row>
    <row r="631" spans="1:4" ht="25.5">
      <c r="A631" s="541" t="s">
        <v>3278</v>
      </c>
      <c r="B631" s="542" t="s">
        <v>3279</v>
      </c>
      <c r="C631" s="541" t="s">
        <v>335</v>
      </c>
      <c r="D631" s="543">
        <v>4.0770999999999997</v>
      </c>
    </row>
    <row r="632" spans="1:4">
      <c r="A632" s="541" t="s">
        <v>3280</v>
      </c>
      <c r="B632" s="542" t="s">
        <v>3281</v>
      </c>
      <c r="C632" s="541" t="s">
        <v>590</v>
      </c>
      <c r="D632" s="543">
        <v>5.0553999999999997</v>
      </c>
    </row>
    <row r="633" spans="1:4" ht="25.5">
      <c r="A633" s="541" t="s">
        <v>3282</v>
      </c>
      <c r="B633" s="542" t="s">
        <v>3283</v>
      </c>
      <c r="C633" s="541" t="s">
        <v>335</v>
      </c>
      <c r="D633" s="543">
        <v>4.085</v>
      </c>
    </row>
    <row r="634" spans="1:4">
      <c r="A634" s="541" t="s">
        <v>3284</v>
      </c>
      <c r="B634" s="542" t="s">
        <v>3285</v>
      </c>
      <c r="C634" s="541" t="s">
        <v>466</v>
      </c>
      <c r="D634" s="543" t="s">
        <v>377</v>
      </c>
    </row>
    <row r="635" spans="1:4">
      <c r="A635" s="541" t="s">
        <v>3286</v>
      </c>
      <c r="B635" s="542" t="s">
        <v>3287</v>
      </c>
      <c r="C635" s="541" t="s">
        <v>466</v>
      </c>
      <c r="D635" s="543" t="s">
        <v>377</v>
      </c>
    </row>
    <row r="636" spans="1:4">
      <c r="A636" s="541" t="s">
        <v>3288</v>
      </c>
      <c r="B636" s="542" t="s">
        <v>3289</v>
      </c>
      <c r="C636" s="541" t="s">
        <v>466</v>
      </c>
      <c r="D636" s="543" t="s">
        <v>377</v>
      </c>
    </row>
    <row r="637" spans="1:4">
      <c r="A637" s="541" t="s">
        <v>3290</v>
      </c>
      <c r="B637" s="542" t="s">
        <v>3291</v>
      </c>
      <c r="C637" s="541" t="s">
        <v>466</v>
      </c>
      <c r="D637" s="543" t="s">
        <v>377</v>
      </c>
    </row>
    <row r="638" spans="1:4">
      <c r="A638" s="541" t="s">
        <v>3292</v>
      </c>
      <c r="B638" s="542" t="s">
        <v>3293</v>
      </c>
      <c r="C638" s="541" t="s">
        <v>466</v>
      </c>
      <c r="D638" s="543" t="s">
        <v>377</v>
      </c>
    </row>
    <row r="639" spans="1:4" ht="25.5">
      <c r="A639" s="541" t="s">
        <v>3294</v>
      </c>
      <c r="B639" s="542" t="s">
        <v>3295</v>
      </c>
      <c r="C639" s="541" t="s">
        <v>335</v>
      </c>
      <c r="D639" s="543">
        <v>4.0884</v>
      </c>
    </row>
    <row r="640" spans="1:4">
      <c r="A640" s="541" t="s">
        <v>3296</v>
      </c>
      <c r="B640" s="542" t="s">
        <v>3297</v>
      </c>
      <c r="C640" s="541" t="s">
        <v>466</v>
      </c>
      <c r="D640" s="543" t="s">
        <v>377</v>
      </c>
    </row>
    <row r="641" spans="1:4">
      <c r="A641" s="541" t="s">
        <v>3298</v>
      </c>
      <c r="B641" s="542" t="s">
        <v>3299</v>
      </c>
      <c r="C641" s="541" t="s">
        <v>466</v>
      </c>
      <c r="D641" s="543" t="s">
        <v>377</v>
      </c>
    </row>
    <row r="642" spans="1:4">
      <c r="A642" s="541" t="s">
        <v>3300</v>
      </c>
      <c r="B642" s="542" t="s">
        <v>3301</v>
      </c>
      <c r="C642" s="541" t="s">
        <v>466</v>
      </c>
      <c r="D642" s="543" t="s">
        <v>377</v>
      </c>
    </row>
    <row r="643" spans="1:4">
      <c r="A643" s="541" t="s">
        <v>3302</v>
      </c>
      <c r="B643" s="542" t="s">
        <v>3303</v>
      </c>
      <c r="C643" s="541" t="s">
        <v>466</v>
      </c>
      <c r="D643" s="543">
        <v>9139.777</v>
      </c>
    </row>
    <row r="644" spans="1:4">
      <c r="A644" s="541" t="s">
        <v>3304</v>
      </c>
      <c r="B644" s="542" t="s">
        <v>3305</v>
      </c>
      <c r="C644" s="541" t="s">
        <v>454</v>
      </c>
      <c r="D644" s="543">
        <v>0.70979999999999999</v>
      </c>
    </row>
    <row r="645" spans="1:4">
      <c r="A645" s="541" t="s">
        <v>3306</v>
      </c>
      <c r="B645" s="542" t="s">
        <v>3307</v>
      </c>
      <c r="C645" s="541" t="s">
        <v>466</v>
      </c>
      <c r="D645" s="543" t="s">
        <v>377</v>
      </c>
    </row>
    <row r="646" spans="1:4">
      <c r="A646" s="541" t="s">
        <v>3308</v>
      </c>
      <c r="B646" s="542" t="s">
        <v>3309</v>
      </c>
      <c r="C646" s="541" t="s">
        <v>466</v>
      </c>
      <c r="D646" s="543" t="s">
        <v>377</v>
      </c>
    </row>
    <row r="647" spans="1:4">
      <c r="A647" s="541" t="s">
        <v>3310</v>
      </c>
      <c r="B647" s="542" t="s">
        <v>3311</v>
      </c>
      <c r="C647" s="541" t="s">
        <v>466</v>
      </c>
      <c r="D647" s="543" t="s">
        <v>377</v>
      </c>
    </row>
    <row r="648" spans="1:4" ht="25.5">
      <c r="A648" s="541" t="s">
        <v>3312</v>
      </c>
      <c r="B648" s="542" t="s">
        <v>3313</v>
      </c>
      <c r="C648" s="541" t="s">
        <v>335</v>
      </c>
      <c r="D648" s="543">
        <v>5.0707000000000004</v>
      </c>
    </row>
    <row r="649" spans="1:4" ht="25.5">
      <c r="A649" s="541" t="s">
        <v>3314</v>
      </c>
      <c r="B649" s="542" t="s">
        <v>3315</v>
      </c>
      <c r="C649" s="541" t="s">
        <v>335</v>
      </c>
      <c r="D649" s="543">
        <v>8.9830000000000005</v>
      </c>
    </row>
    <row r="650" spans="1:4" ht="25.5">
      <c r="A650" s="541" t="s">
        <v>3316</v>
      </c>
      <c r="B650" s="542" t="s">
        <v>3317</v>
      </c>
      <c r="C650" s="541" t="s">
        <v>335</v>
      </c>
      <c r="D650" s="543">
        <v>9.9794</v>
      </c>
    </row>
    <row r="651" spans="1:4" ht="25.5">
      <c r="A651" s="541" t="s">
        <v>3318</v>
      </c>
      <c r="B651" s="542" t="s">
        <v>3319</v>
      </c>
      <c r="C651" s="541" t="s">
        <v>335</v>
      </c>
      <c r="D651" s="543">
        <v>9.9839000000000002</v>
      </c>
    </row>
    <row r="652" spans="1:4">
      <c r="A652" s="541" t="s">
        <v>3320</v>
      </c>
      <c r="B652" s="542" t="s">
        <v>3321</v>
      </c>
      <c r="C652" s="541" t="s">
        <v>454</v>
      </c>
      <c r="D652" s="543">
        <v>9.5779999999999994</v>
      </c>
    </row>
    <row r="653" spans="1:4">
      <c r="A653" s="541" t="s">
        <v>3322</v>
      </c>
      <c r="B653" s="542" t="s">
        <v>3323</v>
      </c>
      <c r="C653" s="541" t="s">
        <v>335</v>
      </c>
      <c r="D653" s="543">
        <v>2869.9457000000002</v>
      </c>
    </row>
    <row r="654" spans="1:4">
      <c r="A654" s="541" t="s">
        <v>3324</v>
      </c>
      <c r="B654" s="542" t="s">
        <v>3325</v>
      </c>
      <c r="C654" s="541" t="s">
        <v>335</v>
      </c>
      <c r="D654" s="543">
        <v>3756.5363000000002</v>
      </c>
    </row>
    <row r="655" spans="1:4">
      <c r="A655" s="541" t="s">
        <v>3326</v>
      </c>
      <c r="B655" s="542" t="s">
        <v>3327</v>
      </c>
      <c r="C655" s="541" t="s">
        <v>335</v>
      </c>
      <c r="D655" s="543">
        <v>1407.0083</v>
      </c>
    </row>
    <row r="656" spans="1:4">
      <c r="A656" s="541" t="s">
        <v>3328</v>
      </c>
      <c r="B656" s="542" t="s">
        <v>3329</v>
      </c>
      <c r="C656" s="541" t="s">
        <v>335</v>
      </c>
      <c r="D656" s="543">
        <v>2134.4906000000001</v>
      </c>
    </row>
    <row r="657" spans="1:4">
      <c r="A657" s="541" t="s">
        <v>3330</v>
      </c>
      <c r="B657" s="542" t="s">
        <v>3331</v>
      </c>
      <c r="C657" s="541" t="s">
        <v>335</v>
      </c>
      <c r="D657" s="543">
        <v>37.7729</v>
      </c>
    </row>
    <row r="658" spans="1:4" ht="25.5">
      <c r="A658" s="541" t="s">
        <v>3332</v>
      </c>
      <c r="B658" s="542" t="s">
        <v>3333</v>
      </c>
      <c r="C658" s="541" t="s">
        <v>335</v>
      </c>
      <c r="D658" s="543">
        <v>6767.4290000000001</v>
      </c>
    </row>
    <row r="659" spans="1:4">
      <c r="A659" s="541" t="s">
        <v>3334</v>
      </c>
      <c r="B659" s="542" t="s">
        <v>3335</v>
      </c>
      <c r="C659" s="541" t="s">
        <v>335</v>
      </c>
      <c r="D659" s="543">
        <v>39.909300000000002</v>
      </c>
    </row>
    <row r="660" spans="1:4">
      <c r="A660" s="541" t="s">
        <v>3336</v>
      </c>
      <c r="B660" s="542" t="s">
        <v>3337</v>
      </c>
      <c r="C660" s="541" t="s">
        <v>335</v>
      </c>
      <c r="D660" s="543">
        <v>347.2704</v>
      </c>
    </row>
    <row r="661" spans="1:4">
      <c r="A661" s="541" t="s">
        <v>3338</v>
      </c>
      <c r="B661" s="542" t="s">
        <v>3339</v>
      </c>
      <c r="C661" s="541" t="s">
        <v>335</v>
      </c>
      <c r="D661" s="543">
        <v>347.2704</v>
      </c>
    </row>
    <row r="662" spans="1:4">
      <c r="A662" s="541" t="s">
        <v>3340</v>
      </c>
      <c r="B662" s="542" t="s">
        <v>3341</v>
      </c>
      <c r="C662" s="541" t="s">
        <v>335</v>
      </c>
      <c r="D662" s="543">
        <v>70.73</v>
      </c>
    </row>
    <row r="663" spans="1:4">
      <c r="A663" s="541" t="s">
        <v>3342</v>
      </c>
      <c r="B663" s="542" t="s">
        <v>3343</v>
      </c>
      <c r="C663" s="541" t="s">
        <v>335</v>
      </c>
      <c r="D663" s="543">
        <v>72.239999999999995</v>
      </c>
    </row>
    <row r="664" spans="1:4">
      <c r="A664" s="541" t="s">
        <v>3344</v>
      </c>
      <c r="B664" s="542" t="s">
        <v>3345</v>
      </c>
      <c r="C664" s="541" t="s">
        <v>335</v>
      </c>
      <c r="D664" s="543">
        <v>101.71</v>
      </c>
    </row>
    <row r="665" spans="1:4">
      <c r="A665" s="541" t="s">
        <v>3346</v>
      </c>
      <c r="B665" s="542" t="s">
        <v>3347</v>
      </c>
      <c r="C665" s="541" t="s">
        <v>335</v>
      </c>
      <c r="D665" s="543">
        <v>79.400000000000006</v>
      </c>
    </row>
    <row r="666" spans="1:4">
      <c r="A666" s="541" t="s">
        <v>3348</v>
      </c>
      <c r="B666" s="542" t="s">
        <v>3349</v>
      </c>
      <c r="C666" s="541" t="s">
        <v>335</v>
      </c>
      <c r="D666" s="543">
        <v>128.86490000000001</v>
      </c>
    </row>
    <row r="667" spans="1:4">
      <c r="A667" s="541" t="s">
        <v>3350</v>
      </c>
      <c r="B667" s="542" t="s">
        <v>3351</v>
      </c>
      <c r="C667" s="541" t="s">
        <v>335</v>
      </c>
      <c r="D667" s="543">
        <v>154.93</v>
      </c>
    </row>
    <row r="668" spans="1:4">
      <c r="A668" s="541" t="s">
        <v>3352</v>
      </c>
      <c r="B668" s="542" t="s">
        <v>3353</v>
      </c>
      <c r="C668" s="541" t="s">
        <v>335</v>
      </c>
      <c r="D668" s="543">
        <v>159.47999999999999</v>
      </c>
    </row>
    <row r="669" spans="1:4">
      <c r="A669" s="541" t="s">
        <v>3354</v>
      </c>
      <c r="B669" s="542" t="s">
        <v>3355</v>
      </c>
      <c r="C669" s="541" t="s">
        <v>335</v>
      </c>
      <c r="D669" s="543">
        <v>188.51</v>
      </c>
    </row>
    <row r="670" spans="1:4">
      <c r="A670" s="541" t="s">
        <v>3356</v>
      </c>
      <c r="B670" s="542" t="s">
        <v>3357</v>
      </c>
      <c r="C670" s="541" t="s">
        <v>335</v>
      </c>
      <c r="D670" s="543">
        <v>209.68</v>
      </c>
    </row>
    <row r="671" spans="1:4">
      <c r="A671" s="541" t="s">
        <v>3358</v>
      </c>
      <c r="B671" s="542" t="s">
        <v>3359</v>
      </c>
      <c r="C671" s="541" t="s">
        <v>335</v>
      </c>
      <c r="D671" s="543">
        <v>282.39</v>
      </c>
    </row>
    <row r="672" spans="1:4" ht="25.5">
      <c r="A672" s="541" t="s">
        <v>3360</v>
      </c>
      <c r="B672" s="542" t="s">
        <v>3361</v>
      </c>
      <c r="C672" s="541" t="s">
        <v>335</v>
      </c>
      <c r="D672" s="543">
        <v>101.48</v>
      </c>
    </row>
    <row r="673" spans="1:4" ht="25.5">
      <c r="A673" s="541" t="s">
        <v>3362</v>
      </c>
      <c r="B673" s="542" t="s">
        <v>3363</v>
      </c>
      <c r="C673" s="541" t="s">
        <v>335</v>
      </c>
      <c r="D673" s="543">
        <v>158.57</v>
      </c>
    </row>
    <row r="674" spans="1:4" ht="25.5">
      <c r="A674" s="541" t="s">
        <v>3364</v>
      </c>
      <c r="B674" s="542" t="s">
        <v>3365</v>
      </c>
      <c r="C674" s="541" t="s">
        <v>335</v>
      </c>
      <c r="D674" s="543">
        <v>221.85</v>
      </c>
    </row>
    <row r="675" spans="1:4" ht="25.5">
      <c r="A675" s="541" t="s">
        <v>3366</v>
      </c>
      <c r="B675" s="542" t="s">
        <v>3367</v>
      </c>
      <c r="C675" s="541" t="s">
        <v>335</v>
      </c>
      <c r="D675" s="543">
        <v>179859.56270000001</v>
      </c>
    </row>
    <row r="676" spans="1:4" ht="25.5">
      <c r="A676" s="541" t="s">
        <v>3368</v>
      </c>
      <c r="B676" s="542" t="s">
        <v>3369</v>
      </c>
      <c r="C676" s="541" t="s">
        <v>335</v>
      </c>
      <c r="D676" s="543">
        <v>189838.23120000001</v>
      </c>
    </row>
    <row r="677" spans="1:4" ht="25.5">
      <c r="A677" s="541" t="s">
        <v>3370</v>
      </c>
      <c r="B677" s="542" t="s">
        <v>3371</v>
      </c>
      <c r="C677" s="541" t="s">
        <v>335</v>
      </c>
      <c r="D677" s="543">
        <v>230505.27530000001</v>
      </c>
    </row>
    <row r="678" spans="1:4" ht="25.5">
      <c r="A678" s="541" t="s">
        <v>3372</v>
      </c>
      <c r="B678" s="542" t="s">
        <v>3373</v>
      </c>
      <c r="C678" s="541" t="s">
        <v>335</v>
      </c>
      <c r="D678" s="543">
        <v>244271.85569999999</v>
      </c>
    </row>
    <row r="679" spans="1:4" ht="25.5">
      <c r="A679" s="541" t="s">
        <v>3374</v>
      </c>
      <c r="B679" s="542" t="s">
        <v>3375</v>
      </c>
      <c r="C679" s="541" t="s">
        <v>335</v>
      </c>
      <c r="D679" s="543">
        <v>263186.86050000001</v>
      </c>
    </row>
    <row r="680" spans="1:4">
      <c r="A680" s="541" t="s">
        <v>3376</v>
      </c>
      <c r="B680" s="542" t="s">
        <v>3377</v>
      </c>
      <c r="C680" s="541" t="s">
        <v>335</v>
      </c>
      <c r="D680" s="543">
        <v>15.7781</v>
      </c>
    </row>
    <row r="681" spans="1:4" ht="25.5">
      <c r="A681" s="541" t="s">
        <v>3378</v>
      </c>
      <c r="B681" s="542" t="s">
        <v>3379</v>
      </c>
      <c r="C681" s="541" t="s">
        <v>335</v>
      </c>
      <c r="D681" s="543">
        <v>276727.36050000001</v>
      </c>
    </row>
    <row r="682" spans="1:4" ht="25.5">
      <c r="A682" s="541" t="s">
        <v>3380</v>
      </c>
      <c r="B682" s="542" t="s">
        <v>3381</v>
      </c>
      <c r="C682" s="541" t="s">
        <v>335</v>
      </c>
      <c r="D682" s="543">
        <v>273042.37880000001</v>
      </c>
    </row>
    <row r="683" spans="1:4" ht="25.5">
      <c r="A683" s="541" t="s">
        <v>3382</v>
      </c>
      <c r="B683" s="542" t="s">
        <v>3383</v>
      </c>
      <c r="C683" s="541" t="s">
        <v>335</v>
      </c>
      <c r="D683" s="543">
        <v>273956.17180000001</v>
      </c>
    </row>
    <row r="684" spans="1:4" ht="25.5">
      <c r="A684" s="541" t="s">
        <v>3384</v>
      </c>
      <c r="B684" s="542" t="s">
        <v>3385</v>
      </c>
      <c r="C684" s="541" t="s">
        <v>335</v>
      </c>
      <c r="D684" s="543">
        <v>593.94000000000005</v>
      </c>
    </row>
    <row r="685" spans="1:4" ht="25.5">
      <c r="A685" s="541" t="s">
        <v>3386</v>
      </c>
      <c r="B685" s="542" t="s">
        <v>3387</v>
      </c>
      <c r="C685" s="541" t="s">
        <v>335</v>
      </c>
      <c r="D685" s="543">
        <v>593.64</v>
      </c>
    </row>
    <row r="686" spans="1:4" ht="25.5">
      <c r="A686" s="541" t="s">
        <v>3388</v>
      </c>
      <c r="B686" s="542" t="s">
        <v>3389</v>
      </c>
      <c r="C686" s="541" t="s">
        <v>335</v>
      </c>
      <c r="D686" s="543">
        <v>1141.3499999999999</v>
      </c>
    </row>
    <row r="687" spans="1:4" ht="25.5">
      <c r="A687" s="541" t="s">
        <v>3390</v>
      </c>
      <c r="B687" s="542" t="s">
        <v>3391</v>
      </c>
      <c r="C687" s="541" t="s">
        <v>335</v>
      </c>
      <c r="D687" s="543">
        <v>1941.87</v>
      </c>
    </row>
    <row r="688" spans="1:4">
      <c r="A688" s="541" t="s">
        <v>3392</v>
      </c>
      <c r="B688" s="542" t="s">
        <v>3393</v>
      </c>
      <c r="C688" s="541" t="s">
        <v>335</v>
      </c>
      <c r="D688" s="543">
        <v>230.52</v>
      </c>
    </row>
    <row r="689" spans="1:4">
      <c r="A689" s="541" t="s">
        <v>3394</v>
      </c>
      <c r="B689" s="542" t="s">
        <v>3395</v>
      </c>
      <c r="C689" s="541" t="s">
        <v>335</v>
      </c>
      <c r="D689" s="543">
        <v>303.25</v>
      </c>
    </row>
    <row r="690" spans="1:4">
      <c r="A690" s="541" t="s">
        <v>3396</v>
      </c>
      <c r="B690" s="542" t="s">
        <v>3397</v>
      </c>
      <c r="C690" s="541" t="s">
        <v>335</v>
      </c>
      <c r="D690" s="543">
        <v>362.85</v>
      </c>
    </row>
    <row r="691" spans="1:4">
      <c r="A691" s="541" t="s">
        <v>3398</v>
      </c>
      <c r="B691" s="542" t="s">
        <v>3399</v>
      </c>
      <c r="C691" s="541" t="s">
        <v>335</v>
      </c>
      <c r="D691" s="543">
        <v>470.08</v>
      </c>
    </row>
    <row r="692" spans="1:4">
      <c r="A692" s="541" t="s">
        <v>3400</v>
      </c>
      <c r="B692" s="542" t="s">
        <v>3401</v>
      </c>
      <c r="C692" s="541" t="s">
        <v>335</v>
      </c>
      <c r="D692" s="543">
        <v>30</v>
      </c>
    </row>
    <row r="693" spans="1:4" ht="25.5">
      <c r="A693" s="541" t="s">
        <v>3402</v>
      </c>
      <c r="B693" s="542" t="s">
        <v>3403</v>
      </c>
      <c r="C693" s="541" t="s">
        <v>335</v>
      </c>
      <c r="D693" s="543">
        <v>276026.592</v>
      </c>
    </row>
    <row r="694" spans="1:4">
      <c r="A694" s="541" t="s">
        <v>3404</v>
      </c>
      <c r="B694" s="542" t="s">
        <v>3405</v>
      </c>
      <c r="C694" s="541" t="s">
        <v>335</v>
      </c>
      <c r="D694" s="543">
        <v>38.64</v>
      </c>
    </row>
    <row r="695" spans="1:4">
      <c r="A695" s="541" t="s">
        <v>3406</v>
      </c>
      <c r="B695" s="542" t="s">
        <v>3407</v>
      </c>
      <c r="C695" s="541" t="s">
        <v>346</v>
      </c>
      <c r="D695" s="543">
        <v>2.9630000000000001</v>
      </c>
    </row>
    <row r="696" spans="1:4">
      <c r="A696" s="541" t="s">
        <v>3408</v>
      </c>
      <c r="B696" s="542" t="s">
        <v>3409</v>
      </c>
      <c r="C696" s="541" t="s">
        <v>335</v>
      </c>
      <c r="D696" s="543">
        <v>46.54</v>
      </c>
    </row>
    <row r="697" spans="1:4">
      <c r="A697" s="541" t="s">
        <v>3410</v>
      </c>
      <c r="B697" s="542" t="s">
        <v>3411</v>
      </c>
      <c r="C697" s="541" t="s">
        <v>335</v>
      </c>
      <c r="D697" s="543">
        <v>48.06</v>
      </c>
    </row>
    <row r="698" spans="1:4" ht="25.5">
      <c r="A698" s="541" t="s">
        <v>3412</v>
      </c>
      <c r="B698" s="542" t="s">
        <v>3413</v>
      </c>
      <c r="C698" s="541" t="s">
        <v>335</v>
      </c>
      <c r="D698" s="543">
        <v>277581.24200000003</v>
      </c>
    </row>
    <row r="699" spans="1:4">
      <c r="A699" s="541" t="s">
        <v>3414</v>
      </c>
      <c r="B699" s="542" t="s">
        <v>3415</v>
      </c>
      <c r="C699" s="541" t="s">
        <v>346</v>
      </c>
      <c r="D699" s="543">
        <v>2.2000000000000002</v>
      </c>
    </row>
    <row r="700" spans="1:4">
      <c r="A700" s="541" t="s">
        <v>3416</v>
      </c>
      <c r="B700" s="542" t="s">
        <v>3417</v>
      </c>
      <c r="C700" s="541" t="s">
        <v>335</v>
      </c>
      <c r="D700" s="543">
        <v>33.104999999999997</v>
      </c>
    </row>
    <row r="701" spans="1:4">
      <c r="A701" s="541" t="s">
        <v>3418</v>
      </c>
      <c r="B701" s="542" t="s">
        <v>3419</v>
      </c>
      <c r="C701" s="541" t="s">
        <v>346</v>
      </c>
      <c r="D701" s="543">
        <v>3.0589</v>
      </c>
    </row>
    <row r="702" spans="1:4">
      <c r="A702" s="541" t="s">
        <v>831</v>
      </c>
      <c r="B702" s="542" t="s">
        <v>832</v>
      </c>
      <c r="C702" s="541" t="s">
        <v>590</v>
      </c>
      <c r="D702" s="543">
        <v>32.367100000000001</v>
      </c>
    </row>
    <row r="703" spans="1:4">
      <c r="A703" s="541" t="s">
        <v>3420</v>
      </c>
      <c r="B703" s="542" t="s">
        <v>3421</v>
      </c>
      <c r="C703" s="541" t="s">
        <v>335</v>
      </c>
      <c r="D703" s="543">
        <v>1201.2273</v>
      </c>
    </row>
    <row r="704" spans="1:4">
      <c r="A704" s="541" t="s">
        <v>3422</v>
      </c>
      <c r="B704" s="542" t="s">
        <v>3423</v>
      </c>
      <c r="C704" s="541" t="s">
        <v>335</v>
      </c>
      <c r="D704" s="543">
        <v>70.31</v>
      </c>
    </row>
    <row r="705" spans="1:4">
      <c r="A705" s="541" t="s">
        <v>3424</v>
      </c>
      <c r="B705" s="542" t="s">
        <v>3425</v>
      </c>
      <c r="C705" s="541" t="s">
        <v>335</v>
      </c>
      <c r="D705" s="543">
        <v>120.31</v>
      </c>
    </row>
    <row r="706" spans="1:4">
      <c r="A706" s="541" t="s">
        <v>3426</v>
      </c>
      <c r="B706" s="542" t="s">
        <v>3427</v>
      </c>
      <c r="C706" s="541" t="s">
        <v>335</v>
      </c>
      <c r="D706" s="543">
        <v>136.91999999999999</v>
      </c>
    </row>
    <row r="707" spans="1:4">
      <c r="A707" s="541" t="s">
        <v>3428</v>
      </c>
      <c r="B707" s="542" t="s">
        <v>3429</v>
      </c>
      <c r="C707" s="541" t="s">
        <v>335</v>
      </c>
      <c r="D707" s="543">
        <v>150.91</v>
      </c>
    </row>
    <row r="708" spans="1:4">
      <c r="A708" s="541" t="s">
        <v>3430</v>
      </c>
      <c r="B708" s="542" t="s">
        <v>3431</v>
      </c>
      <c r="C708" s="541" t="s">
        <v>335</v>
      </c>
      <c r="D708" s="543">
        <v>189.97</v>
      </c>
    </row>
    <row r="709" spans="1:4">
      <c r="A709" s="541" t="s">
        <v>827</v>
      </c>
      <c r="B709" s="542" t="s">
        <v>828</v>
      </c>
      <c r="C709" s="541" t="s">
        <v>590</v>
      </c>
      <c r="D709" s="543">
        <v>16.6828</v>
      </c>
    </row>
    <row r="710" spans="1:4">
      <c r="A710" s="541" t="s">
        <v>3432</v>
      </c>
      <c r="B710" s="542" t="s">
        <v>3433</v>
      </c>
      <c r="C710" s="541" t="s">
        <v>335</v>
      </c>
      <c r="D710" s="543">
        <v>217.79</v>
      </c>
    </row>
    <row r="711" spans="1:4">
      <c r="A711" s="541" t="s">
        <v>3434</v>
      </c>
      <c r="B711" s="542" t="s">
        <v>3435</v>
      </c>
      <c r="C711" s="541" t="s">
        <v>590</v>
      </c>
      <c r="D711" s="543">
        <v>20.439299999999999</v>
      </c>
    </row>
    <row r="712" spans="1:4">
      <c r="A712" s="541" t="s">
        <v>823</v>
      </c>
      <c r="B712" s="542" t="s">
        <v>824</v>
      </c>
      <c r="C712" s="541" t="s">
        <v>454</v>
      </c>
      <c r="D712" s="543">
        <v>8.8622999999999994</v>
      </c>
    </row>
    <row r="713" spans="1:4">
      <c r="A713" s="541" t="s">
        <v>825</v>
      </c>
      <c r="B713" s="542" t="s">
        <v>826</v>
      </c>
      <c r="C713" s="541" t="s">
        <v>454</v>
      </c>
      <c r="D713" s="543">
        <v>9.1541999999999994</v>
      </c>
    </row>
    <row r="714" spans="1:4">
      <c r="A714" s="541" t="s">
        <v>3436</v>
      </c>
      <c r="B714" s="542" t="s">
        <v>3437</v>
      </c>
      <c r="C714" s="541" t="s">
        <v>454</v>
      </c>
      <c r="D714" s="543">
        <v>11.520099999999999</v>
      </c>
    </row>
    <row r="715" spans="1:4">
      <c r="A715" s="541" t="s">
        <v>839</v>
      </c>
      <c r="B715" s="542" t="s">
        <v>840</v>
      </c>
      <c r="C715" s="541" t="s">
        <v>454</v>
      </c>
      <c r="D715" s="543">
        <v>30.581800000000001</v>
      </c>
    </row>
    <row r="716" spans="1:4">
      <c r="A716" s="541" t="s">
        <v>872</v>
      </c>
      <c r="B716" s="542" t="s">
        <v>873</v>
      </c>
      <c r="C716" s="541" t="s">
        <v>454</v>
      </c>
      <c r="D716" s="543">
        <v>15.3146</v>
      </c>
    </row>
    <row r="717" spans="1:4">
      <c r="A717" s="541" t="s">
        <v>829</v>
      </c>
      <c r="B717" s="542" t="s">
        <v>830</v>
      </c>
      <c r="C717" s="541" t="s">
        <v>590</v>
      </c>
      <c r="D717" s="543">
        <v>20.439299999999999</v>
      </c>
    </row>
    <row r="718" spans="1:4">
      <c r="A718" s="541" t="s">
        <v>3438</v>
      </c>
      <c r="B718" s="542" t="s">
        <v>3439</v>
      </c>
      <c r="C718" s="541" t="s">
        <v>454</v>
      </c>
      <c r="D718" s="543">
        <v>10.883699999999999</v>
      </c>
    </row>
    <row r="719" spans="1:4">
      <c r="A719" s="541" t="s">
        <v>3440</v>
      </c>
      <c r="B719" s="542" t="s">
        <v>3441</v>
      </c>
      <c r="C719" s="541" t="s">
        <v>335</v>
      </c>
      <c r="D719" s="543">
        <v>1725.5265999999999</v>
      </c>
    </row>
    <row r="720" spans="1:4" ht="25.5">
      <c r="A720" s="541" t="s">
        <v>3442</v>
      </c>
      <c r="B720" s="542" t="s">
        <v>3443</v>
      </c>
      <c r="C720" s="541" t="s">
        <v>346</v>
      </c>
      <c r="D720" s="543">
        <v>160.03</v>
      </c>
    </row>
    <row r="721" spans="1:4" ht="25.5">
      <c r="A721" s="541" t="s">
        <v>3444</v>
      </c>
      <c r="B721" s="542" t="s">
        <v>3445</v>
      </c>
      <c r="C721" s="541" t="s">
        <v>346</v>
      </c>
      <c r="D721" s="543">
        <v>189.65</v>
      </c>
    </row>
    <row r="722" spans="1:4" ht="25.5">
      <c r="A722" s="541" t="s">
        <v>3446</v>
      </c>
      <c r="B722" s="542" t="s">
        <v>3447</v>
      </c>
      <c r="C722" s="541" t="s">
        <v>346</v>
      </c>
      <c r="D722" s="543">
        <v>239.22</v>
      </c>
    </row>
    <row r="723" spans="1:4">
      <c r="A723" s="541" t="s">
        <v>3448</v>
      </c>
      <c r="B723" s="542" t="s">
        <v>3449</v>
      </c>
      <c r="C723" s="541" t="s">
        <v>340</v>
      </c>
      <c r="D723" s="543">
        <v>5.2625999999999999</v>
      </c>
    </row>
    <row r="724" spans="1:4">
      <c r="A724" s="541" t="s">
        <v>3450</v>
      </c>
      <c r="B724" s="542" t="s">
        <v>3451</v>
      </c>
      <c r="C724" s="541" t="s">
        <v>340</v>
      </c>
      <c r="D724" s="543">
        <v>6.9276</v>
      </c>
    </row>
    <row r="725" spans="1:4" ht="25.5">
      <c r="A725" s="541" t="s">
        <v>3452</v>
      </c>
      <c r="B725" s="542" t="s">
        <v>3453</v>
      </c>
      <c r="C725" s="541" t="s">
        <v>346</v>
      </c>
      <c r="D725" s="543">
        <v>316.33</v>
      </c>
    </row>
    <row r="726" spans="1:4" ht="25.5">
      <c r="A726" s="541" t="s">
        <v>3454</v>
      </c>
      <c r="B726" s="542" t="s">
        <v>3455</v>
      </c>
      <c r="C726" s="541" t="s">
        <v>346</v>
      </c>
      <c r="D726" s="543">
        <v>368.45</v>
      </c>
    </row>
    <row r="727" spans="1:4" ht="25.5">
      <c r="A727" s="541" t="s">
        <v>3456</v>
      </c>
      <c r="B727" s="542" t="s">
        <v>3457</v>
      </c>
      <c r="C727" s="541" t="s">
        <v>346</v>
      </c>
      <c r="D727" s="543">
        <v>111.51</v>
      </c>
    </row>
    <row r="728" spans="1:4" ht="25.5">
      <c r="A728" s="541" t="s">
        <v>3458</v>
      </c>
      <c r="B728" s="542" t="s">
        <v>3459</v>
      </c>
      <c r="C728" s="541" t="s">
        <v>346</v>
      </c>
      <c r="D728" s="543">
        <v>188.36</v>
      </c>
    </row>
    <row r="729" spans="1:4" ht="25.5">
      <c r="A729" s="541" t="s">
        <v>3460</v>
      </c>
      <c r="B729" s="542" t="s">
        <v>3461</v>
      </c>
      <c r="C729" s="541" t="s">
        <v>346</v>
      </c>
      <c r="D729" s="543">
        <v>245.2</v>
      </c>
    </row>
    <row r="730" spans="1:4" ht="25.5">
      <c r="A730" s="541" t="s">
        <v>3462</v>
      </c>
      <c r="B730" s="542" t="s">
        <v>3463</v>
      </c>
      <c r="C730" s="541" t="s">
        <v>346</v>
      </c>
      <c r="D730" s="543">
        <v>296.14999999999998</v>
      </c>
    </row>
    <row r="731" spans="1:4" ht="25.5">
      <c r="A731" s="541" t="s">
        <v>3464</v>
      </c>
      <c r="B731" s="542" t="s">
        <v>3465</v>
      </c>
      <c r="C731" s="541" t="s">
        <v>346</v>
      </c>
      <c r="D731" s="543">
        <v>334.56</v>
      </c>
    </row>
    <row r="732" spans="1:4" ht="25.5">
      <c r="A732" s="541" t="s">
        <v>3466</v>
      </c>
      <c r="B732" s="542" t="s">
        <v>3467</v>
      </c>
      <c r="C732" s="541" t="s">
        <v>346</v>
      </c>
      <c r="D732" s="543">
        <v>376.5</v>
      </c>
    </row>
    <row r="733" spans="1:4" ht="25.5">
      <c r="A733" s="541" t="s">
        <v>3468</v>
      </c>
      <c r="B733" s="542" t="s">
        <v>3469</v>
      </c>
      <c r="C733" s="541" t="s">
        <v>335</v>
      </c>
      <c r="D733" s="543">
        <v>280854.03499999997</v>
      </c>
    </row>
    <row r="734" spans="1:4" ht="25.5">
      <c r="A734" s="541" t="s">
        <v>3470</v>
      </c>
      <c r="B734" s="542" t="s">
        <v>3471</v>
      </c>
      <c r="C734" s="541" t="s">
        <v>335</v>
      </c>
      <c r="D734" s="543">
        <v>281119.9828</v>
      </c>
    </row>
    <row r="735" spans="1:4">
      <c r="A735" s="541" t="s">
        <v>870</v>
      </c>
      <c r="B735" s="542" t="s">
        <v>1003</v>
      </c>
      <c r="C735" s="541" t="s">
        <v>335</v>
      </c>
      <c r="D735" s="543">
        <v>721.37710000000004</v>
      </c>
    </row>
    <row r="736" spans="1:4" ht="25.5">
      <c r="A736" s="541" t="s">
        <v>3472</v>
      </c>
      <c r="B736" s="542" t="s">
        <v>3473</v>
      </c>
      <c r="C736" s="541" t="s">
        <v>346</v>
      </c>
      <c r="D736" s="543">
        <v>468.88</v>
      </c>
    </row>
    <row r="737" spans="1:4">
      <c r="A737" s="541" t="s">
        <v>3474</v>
      </c>
      <c r="B737" s="542" t="s">
        <v>3475</v>
      </c>
      <c r="C737" s="541" t="s">
        <v>340</v>
      </c>
      <c r="D737" s="543">
        <v>316.71570000000003</v>
      </c>
    </row>
    <row r="738" spans="1:4">
      <c r="A738" s="541" t="s">
        <v>874</v>
      </c>
      <c r="B738" s="542" t="s">
        <v>1004</v>
      </c>
      <c r="C738" s="541" t="s">
        <v>335</v>
      </c>
      <c r="D738" s="543">
        <v>2189.0677000000001</v>
      </c>
    </row>
    <row r="739" spans="1:4">
      <c r="A739" s="541" t="s">
        <v>876</v>
      </c>
      <c r="B739" s="542" t="s">
        <v>1005</v>
      </c>
      <c r="C739" s="541" t="s">
        <v>335</v>
      </c>
      <c r="D739" s="543">
        <v>350.4006</v>
      </c>
    </row>
    <row r="740" spans="1:4">
      <c r="A740" s="541" t="s">
        <v>886</v>
      </c>
      <c r="B740" s="542" t="s">
        <v>1008</v>
      </c>
      <c r="C740" s="541" t="s">
        <v>335</v>
      </c>
      <c r="D740" s="543">
        <v>1121.0527999999999</v>
      </c>
    </row>
    <row r="741" spans="1:4" ht="25.5">
      <c r="A741" s="541" t="s">
        <v>3476</v>
      </c>
      <c r="B741" s="542" t="s">
        <v>3477</v>
      </c>
      <c r="C741" s="541" t="s">
        <v>346</v>
      </c>
      <c r="D741" s="543">
        <v>570.42999999999995</v>
      </c>
    </row>
    <row r="742" spans="1:4">
      <c r="A742" s="541" t="s">
        <v>3478</v>
      </c>
      <c r="B742" s="542" t="s">
        <v>3479</v>
      </c>
      <c r="C742" s="541" t="s">
        <v>335</v>
      </c>
      <c r="D742" s="543">
        <v>4482.3701000000001</v>
      </c>
    </row>
    <row r="743" spans="1:4">
      <c r="A743" s="541" t="s">
        <v>3480</v>
      </c>
      <c r="B743" s="542" t="s">
        <v>3481</v>
      </c>
      <c r="C743" s="541" t="s">
        <v>335</v>
      </c>
      <c r="D743" s="543">
        <v>677.37570000000005</v>
      </c>
    </row>
    <row r="744" spans="1:4">
      <c r="A744" s="541" t="s">
        <v>3482</v>
      </c>
      <c r="B744" s="542" t="s">
        <v>3483</v>
      </c>
      <c r="C744" s="541" t="s">
        <v>335</v>
      </c>
      <c r="D744" s="543">
        <v>279.48610000000002</v>
      </c>
    </row>
    <row r="745" spans="1:4">
      <c r="A745" s="541" t="s">
        <v>3484</v>
      </c>
      <c r="B745" s="542" t="s">
        <v>3485</v>
      </c>
      <c r="C745" s="541" t="s">
        <v>335</v>
      </c>
      <c r="D745" s="543">
        <v>1638.4363000000001</v>
      </c>
    </row>
    <row r="746" spans="1:4">
      <c r="A746" s="541" t="s">
        <v>3486</v>
      </c>
      <c r="B746" s="542" t="s">
        <v>3487</v>
      </c>
      <c r="C746" s="541" t="s">
        <v>335</v>
      </c>
      <c r="D746" s="543">
        <v>5573.5582999999997</v>
      </c>
    </row>
    <row r="747" spans="1:4">
      <c r="A747" s="541" t="s">
        <v>3488</v>
      </c>
      <c r="B747" s="542" t="s">
        <v>3489</v>
      </c>
      <c r="C747" s="541" t="s">
        <v>335</v>
      </c>
      <c r="D747" s="543">
        <v>5453.5915000000005</v>
      </c>
    </row>
    <row r="748" spans="1:4">
      <c r="A748" s="541" t="s">
        <v>3490</v>
      </c>
      <c r="B748" s="542" t="s">
        <v>3491</v>
      </c>
      <c r="C748" s="541" t="s">
        <v>346</v>
      </c>
      <c r="D748" s="543">
        <v>9.3200000000000005E-2</v>
      </c>
    </row>
    <row r="749" spans="1:4" ht="25.5">
      <c r="A749" s="541" t="s">
        <v>3492</v>
      </c>
      <c r="B749" s="542" t="s">
        <v>3493</v>
      </c>
      <c r="C749" s="541" t="s">
        <v>335</v>
      </c>
      <c r="D749" s="543">
        <v>321</v>
      </c>
    </row>
    <row r="750" spans="1:4" ht="25.5">
      <c r="A750" s="541" t="s">
        <v>3494</v>
      </c>
      <c r="B750" s="542" t="s">
        <v>3495</v>
      </c>
      <c r="C750" s="541" t="s">
        <v>335</v>
      </c>
      <c r="D750" s="543">
        <v>189.67</v>
      </c>
    </row>
    <row r="751" spans="1:4">
      <c r="A751" s="541" t="s">
        <v>3496</v>
      </c>
      <c r="B751" s="542" t="s">
        <v>3497</v>
      </c>
      <c r="C751" s="541" t="s">
        <v>335</v>
      </c>
      <c r="D751" s="543">
        <v>97.778899999999993</v>
      </c>
    </row>
    <row r="752" spans="1:4">
      <c r="A752" s="541" t="s">
        <v>3498</v>
      </c>
      <c r="B752" s="542" t="s">
        <v>3499</v>
      </c>
      <c r="C752" s="541" t="s">
        <v>335</v>
      </c>
      <c r="D752" s="543">
        <v>88.18</v>
      </c>
    </row>
    <row r="753" spans="1:4">
      <c r="A753" s="541" t="s">
        <v>3500</v>
      </c>
      <c r="B753" s="542" t="s">
        <v>3501</v>
      </c>
      <c r="C753" s="541" t="s">
        <v>335</v>
      </c>
      <c r="D753" s="543">
        <v>67.099999999999994</v>
      </c>
    </row>
    <row r="754" spans="1:4">
      <c r="A754" s="541" t="s">
        <v>3502</v>
      </c>
      <c r="B754" s="542" t="s">
        <v>3503</v>
      </c>
      <c r="C754" s="541" t="s">
        <v>466</v>
      </c>
      <c r="D754" s="543" t="s">
        <v>377</v>
      </c>
    </row>
    <row r="755" spans="1:4">
      <c r="A755" s="541" t="s">
        <v>3504</v>
      </c>
      <c r="B755" s="542" t="s">
        <v>3505</v>
      </c>
      <c r="C755" s="541" t="s">
        <v>351</v>
      </c>
      <c r="D755" s="543" t="s">
        <v>377</v>
      </c>
    </row>
    <row r="756" spans="1:4">
      <c r="A756" s="541" t="s">
        <v>3506</v>
      </c>
      <c r="B756" s="542" t="s">
        <v>3507</v>
      </c>
      <c r="C756" s="541" t="s">
        <v>335</v>
      </c>
      <c r="D756" s="543">
        <v>57.4</v>
      </c>
    </row>
    <row r="757" spans="1:4">
      <c r="A757" s="541" t="s">
        <v>3508</v>
      </c>
      <c r="B757" s="542" t="s">
        <v>3509</v>
      </c>
      <c r="C757" s="541" t="s">
        <v>335</v>
      </c>
      <c r="D757" s="543">
        <v>83.73</v>
      </c>
    </row>
    <row r="758" spans="1:4">
      <c r="A758" s="541" t="s">
        <v>3510</v>
      </c>
      <c r="B758" s="542" t="s">
        <v>3511</v>
      </c>
      <c r="C758" s="541" t="s">
        <v>335</v>
      </c>
      <c r="D758" s="543">
        <v>130.80000000000001</v>
      </c>
    </row>
    <row r="759" spans="1:4">
      <c r="A759" s="541" t="s">
        <v>3512</v>
      </c>
      <c r="B759" s="542" t="s">
        <v>3513</v>
      </c>
      <c r="C759" s="541" t="s">
        <v>466</v>
      </c>
      <c r="D759" s="543" t="s">
        <v>377</v>
      </c>
    </row>
    <row r="760" spans="1:4" ht="25.5">
      <c r="A760" s="541" t="s">
        <v>3514</v>
      </c>
      <c r="B760" s="542" t="s">
        <v>3515</v>
      </c>
      <c r="C760" s="541" t="s">
        <v>335</v>
      </c>
      <c r="D760" s="543">
        <v>99.254099999999994</v>
      </c>
    </row>
    <row r="761" spans="1:4">
      <c r="A761" s="541" t="s">
        <v>3516</v>
      </c>
      <c r="B761" s="542" t="s">
        <v>3517</v>
      </c>
      <c r="C761" s="541" t="s">
        <v>335</v>
      </c>
      <c r="D761" s="543">
        <v>48.4</v>
      </c>
    </row>
    <row r="762" spans="1:4">
      <c r="A762" s="541" t="s">
        <v>3518</v>
      </c>
      <c r="B762" s="542" t="s">
        <v>3519</v>
      </c>
      <c r="C762" s="541" t="s">
        <v>454</v>
      </c>
      <c r="D762" s="543">
        <v>12.1455</v>
      </c>
    </row>
    <row r="763" spans="1:4">
      <c r="A763" s="541" t="s">
        <v>994</v>
      </c>
      <c r="B763" s="542" t="s">
        <v>995</v>
      </c>
      <c r="C763" s="541" t="s">
        <v>335</v>
      </c>
      <c r="D763" s="543">
        <v>22751.847600000001</v>
      </c>
    </row>
    <row r="764" spans="1:4">
      <c r="A764" s="541" t="s">
        <v>992</v>
      </c>
      <c r="B764" s="542" t="s">
        <v>993</v>
      </c>
      <c r="C764" s="541" t="s">
        <v>335</v>
      </c>
      <c r="D764" s="543">
        <v>30158.023700000002</v>
      </c>
    </row>
    <row r="765" spans="1:4">
      <c r="A765" s="541" t="s">
        <v>996</v>
      </c>
      <c r="B765" s="542" t="s">
        <v>997</v>
      </c>
      <c r="C765" s="541" t="s">
        <v>335</v>
      </c>
      <c r="D765" s="543">
        <v>20963.292000000001</v>
      </c>
    </row>
    <row r="766" spans="1:4">
      <c r="A766" s="541" t="s">
        <v>998</v>
      </c>
      <c r="B766" s="542" t="s">
        <v>999</v>
      </c>
      <c r="C766" s="541" t="s">
        <v>335</v>
      </c>
      <c r="D766" s="543">
        <v>22714.762900000002</v>
      </c>
    </row>
    <row r="767" spans="1:4">
      <c r="A767" s="541" t="s">
        <v>990</v>
      </c>
      <c r="B767" s="542" t="s">
        <v>991</v>
      </c>
      <c r="C767" s="541" t="s">
        <v>335</v>
      </c>
      <c r="D767" s="543">
        <v>2393.3908000000001</v>
      </c>
    </row>
    <row r="768" spans="1:4">
      <c r="A768" s="541" t="s">
        <v>988</v>
      </c>
      <c r="B768" s="542" t="s">
        <v>989</v>
      </c>
      <c r="C768" s="541" t="s">
        <v>335</v>
      </c>
      <c r="D768" s="543">
        <v>1866.5353</v>
      </c>
    </row>
    <row r="769" spans="1:4">
      <c r="A769" s="541" t="s">
        <v>3520</v>
      </c>
      <c r="B769" s="542" t="s">
        <v>3521</v>
      </c>
      <c r="C769" s="541" t="s">
        <v>346</v>
      </c>
      <c r="D769" s="543">
        <v>54.023200000000003</v>
      </c>
    </row>
    <row r="770" spans="1:4">
      <c r="A770" s="541" t="s">
        <v>3522</v>
      </c>
      <c r="B770" s="542" t="s">
        <v>3523</v>
      </c>
      <c r="C770" s="541" t="s">
        <v>346</v>
      </c>
      <c r="D770" s="543">
        <v>569.60069999999996</v>
      </c>
    </row>
    <row r="771" spans="1:4">
      <c r="A771" s="541" t="s">
        <v>3524</v>
      </c>
      <c r="B771" s="542" t="s">
        <v>3525</v>
      </c>
      <c r="C771" s="541" t="s">
        <v>335</v>
      </c>
      <c r="D771" s="543">
        <v>85.909099999999995</v>
      </c>
    </row>
    <row r="772" spans="1:4">
      <c r="A772" s="541" t="s">
        <v>3526</v>
      </c>
      <c r="B772" s="542" t="s">
        <v>3527</v>
      </c>
      <c r="C772" s="541" t="s">
        <v>590</v>
      </c>
      <c r="D772" s="543">
        <v>30.801300000000001</v>
      </c>
    </row>
    <row r="773" spans="1:4">
      <c r="A773" s="541" t="s">
        <v>1025</v>
      </c>
      <c r="B773" s="542" t="s">
        <v>1026</v>
      </c>
      <c r="C773" s="541" t="s">
        <v>454</v>
      </c>
      <c r="D773" s="543">
        <v>31.549600000000002</v>
      </c>
    </row>
    <row r="774" spans="1:4">
      <c r="A774" s="541" t="s">
        <v>3528</v>
      </c>
      <c r="B774" s="542" t="s">
        <v>3529</v>
      </c>
      <c r="C774" s="541" t="s">
        <v>335</v>
      </c>
      <c r="D774" s="543">
        <v>23.231200000000001</v>
      </c>
    </row>
    <row r="775" spans="1:4">
      <c r="A775" s="541" t="s">
        <v>3530</v>
      </c>
      <c r="B775" s="542" t="s">
        <v>3531</v>
      </c>
      <c r="C775" s="541" t="s">
        <v>346</v>
      </c>
      <c r="D775" s="543">
        <v>13.323399999999999</v>
      </c>
    </row>
    <row r="776" spans="1:4">
      <c r="A776" s="541" t="s">
        <v>1006</v>
      </c>
      <c r="B776" s="542" t="s">
        <v>1007</v>
      </c>
      <c r="C776" s="541" t="s">
        <v>335</v>
      </c>
      <c r="D776" s="543">
        <v>21.495899999999999</v>
      </c>
    </row>
    <row r="777" spans="1:4">
      <c r="A777" s="541" t="s">
        <v>3532</v>
      </c>
      <c r="B777" s="542" t="s">
        <v>3533</v>
      </c>
      <c r="C777" s="541" t="s">
        <v>335</v>
      </c>
      <c r="D777" s="543">
        <v>833.97019999999998</v>
      </c>
    </row>
    <row r="778" spans="1:4">
      <c r="A778" s="541" t="s">
        <v>880</v>
      </c>
      <c r="B778" s="542" t="s">
        <v>881</v>
      </c>
      <c r="C778" s="541" t="s">
        <v>335</v>
      </c>
      <c r="D778" s="543">
        <v>15.9093</v>
      </c>
    </row>
    <row r="779" spans="1:4">
      <c r="A779" s="541" t="s">
        <v>3534</v>
      </c>
      <c r="B779" s="542" t="s">
        <v>3535</v>
      </c>
      <c r="C779" s="541" t="s">
        <v>335</v>
      </c>
      <c r="D779" s="543">
        <v>19.0185</v>
      </c>
    </row>
    <row r="780" spans="1:4">
      <c r="A780" s="541" t="s">
        <v>882</v>
      </c>
      <c r="B780" s="542" t="s">
        <v>883</v>
      </c>
      <c r="C780" s="541" t="s">
        <v>335</v>
      </c>
      <c r="D780" s="543">
        <v>28.736000000000001</v>
      </c>
    </row>
    <row r="781" spans="1:4">
      <c r="A781" s="541" t="s">
        <v>878</v>
      </c>
      <c r="B781" s="542" t="s">
        <v>879</v>
      </c>
      <c r="C781" s="541" t="s">
        <v>335</v>
      </c>
      <c r="D781" s="543">
        <v>16.802700000000002</v>
      </c>
    </row>
    <row r="782" spans="1:4">
      <c r="A782" s="541" t="s">
        <v>888</v>
      </c>
      <c r="B782" s="542" t="s">
        <v>889</v>
      </c>
      <c r="C782" s="541" t="s">
        <v>335</v>
      </c>
      <c r="D782" s="543">
        <v>1164.8451</v>
      </c>
    </row>
    <row r="783" spans="1:4">
      <c r="A783" s="541" t="s">
        <v>884</v>
      </c>
      <c r="B783" s="542" t="s">
        <v>885</v>
      </c>
      <c r="C783" s="541" t="s">
        <v>335</v>
      </c>
      <c r="D783" s="543">
        <v>220.64670000000001</v>
      </c>
    </row>
    <row r="784" spans="1:4">
      <c r="A784" s="541" t="s">
        <v>3536</v>
      </c>
      <c r="B784" s="542" t="s">
        <v>3537</v>
      </c>
      <c r="C784" s="541" t="s">
        <v>335</v>
      </c>
      <c r="D784" s="543">
        <v>53.901200000000003</v>
      </c>
    </row>
    <row r="785" spans="1:4">
      <c r="A785" s="541" t="s">
        <v>3538</v>
      </c>
      <c r="B785" s="542" t="s">
        <v>3539</v>
      </c>
      <c r="C785" s="541" t="s">
        <v>335</v>
      </c>
      <c r="D785" s="543">
        <v>482.0718</v>
      </c>
    </row>
    <row r="786" spans="1:4">
      <c r="A786" s="541" t="s">
        <v>3540</v>
      </c>
      <c r="B786" s="542" t="s">
        <v>3541</v>
      </c>
      <c r="C786" s="541" t="s">
        <v>454</v>
      </c>
      <c r="D786" s="543">
        <v>53.130299999999998</v>
      </c>
    </row>
    <row r="787" spans="1:4">
      <c r="A787" s="541" t="s">
        <v>3542</v>
      </c>
      <c r="B787" s="542" t="s">
        <v>3543</v>
      </c>
      <c r="C787" s="541" t="s">
        <v>454</v>
      </c>
      <c r="D787" s="543">
        <v>10.8262</v>
      </c>
    </row>
    <row r="788" spans="1:4">
      <c r="A788" s="541" t="s">
        <v>3544</v>
      </c>
      <c r="B788" s="542" t="s">
        <v>3545</v>
      </c>
      <c r="C788" s="541" t="s">
        <v>335</v>
      </c>
      <c r="D788" s="543">
        <v>1743.4595999999999</v>
      </c>
    </row>
    <row r="789" spans="1:4">
      <c r="A789" s="541" t="s">
        <v>3546</v>
      </c>
      <c r="B789" s="542" t="s">
        <v>3547</v>
      </c>
      <c r="C789" s="541" t="s">
        <v>335</v>
      </c>
      <c r="D789" s="543">
        <v>1410.2203999999999</v>
      </c>
    </row>
    <row r="790" spans="1:4">
      <c r="A790" s="541" t="s">
        <v>3548</v>
      </c>
      <c r="B790" s="542" t="s">
        <v>3549</v>
      </c>
      <c r="C790" s="541" t="s">
        <v>454</v>
      </c>
      <c r="D790" s="543">
        <v>27.508099999999999</v>
      </c>
    </row>
    <row r="791" spans="1:4">
      <c r="A791" s="541" t="s">
        <v>3550</v>
      </c>
      <c r="B791" s="542" t="s">
        <v>3551</v>
      </c>
      <c r="C791" s="541" t="s">
        <v>346</v>
      </c>
      <c r="D791" s="543">
        <v>21.281099999999999</v>
      </c>
    </row>
    <row r="792" spans="1:4">
      <c r="A792" s="541" t="s">
        <v>3552</v>
      </c>
      <c r="B792" s="542" t="s">
        <v>3553</v>
      </c>
      <c r="C792" s="541" t="s">
        <v>335</v>
      </c>
      <c r="D792" s="543">
        <v>415.14640000000003</v>
      </c>
    </row>
    <row r="793" spans="1:4">
      <c r="A793" s="541" t="s">
        <v>3554</v>
      </c>
      <c r="B793" s="542" t="s">
        <v>3555</v>
      </c>
      <c r="C793" s="541" t="s">
        <v>346</v>
      </c>
      <c r="D793" s="543">
        <v>153.44329999999999</v>
      </c>
    </row>
    <row r="794" spans="1:4">
      <c r="A794" s="541" t="s">
        <v>3556</v>
      </c>
      <c r="B794" s="542" t="s">
        <v>3557</v>
      </c>
      <c r="C794" s="541" t="s">
        <v>346</v>
      </c>
      <c r="D794" s="543">
        <v>168.11330000000001</v>
      </c>
    </row>
    <row r="795" spans="1:4">
      <c r="A795" s="541" t="s">
        <v>3558</v>
      </c>
      <c r="B795" s="542" t="s">
        <v>3559</v>
      </c>
      <c r="C795" s="541" t="s">
        <v>346</v>
      </c>
      <c r="D795" s="543">
        <v>212.6</v>
      </c>
    </row>
    <row r="796" spans="1:4">
      <c r="A796" s="541" t="s">
        <v>3560</v>
      </c>
      <c r="B796" s="542" t="s">
        <v>3561</v>
      </c>
      <c r="C796" s="541" t="s">
        <v>346</v>
      </c>
      <c r="D796" s="543">
        <v>273.8</v>
      </c>
    </row>
    <row r="797" spans="1:4">
      <c r="A797" s="541" t="s">
        <v>3562</v>
      </c>
      <c r="B797" s="542" t="s">
        <v>3563</v>
      </c>
      <c r="C797" s="541" t="s">
        <v>346</v>
      </c>
      <c r="D797" s="543">
        <v>250.31</v>
      </c>
    </row>
    <row r="798" spans="1:4">
      <c r="A798" s="541" t="s">
        <v>3564</v>
      </c>
      <c r="B798" s="542" t="s">
        <v>3565</v>
      </c>
      <c r="C798" s="541" t="s">
        <v>346</v>
      </c>
      <c r="D798" s="543">
        <v>269.27999999999997</v>
      </c>
    </row>
    <row r="799" spans="1:4">
      <c r="A799" s="541" t="s">
        <v>3566</v>
      </c>
      <c r="B799" s="542" t="s">
        <v>3567</v>
      </c>
      <c r="C799" s="541" t="s">
        <v>346</v>
      </c>
      <c r="D799" s="543">
        <v>315.65480000000002</v>
      </c>
    </row>
    <row r="800" spans="1:4">
      <c r="A800" s="541" t="s">
        <v>3568</v>
      </c>
      <c r="B800" s="542" t="s">
        <v>3569</v>
      </c>
      <c r="C800" s="541" t="s">
        <v>346</v>
      </c>
      <c r="D800" s="543">
        <v>480.9</v>
      </c>
    </row>
    <row r="801" spans="1:4">
      <c r="A801" s="541" t="s">
        <v>3570</v>
      </c>
      <c r="B801" s="542" t="s">
        <v>3571</v>
      </c>
      <c r="C801" s="541" t="s">
        <v>346</v>
      </c>
      <c r="D801" s="543">
        <v>406.85</v>
      </c>
    </row>
    <row r="802" spans="1:4">
      <c r="A802" s="541" t="s">
        <v>3572</v>
      </c>
      <c r="B802" s="542" t="s">
        <v>3573</v>
      </c>
      <c r="C802" s="541" t="s">
        <v>346</v>
      </c>
      <c r="D802" s="543">
        <v>461.56880000000001</v>
      </c>
    </row>
    <row r="803" spans="1:4">
      <c r="A803" s="541" t="s">
        <v>3574</v>
      </c>
      <c r="B803" s="542" t="s">
        <v>3575</v>
      </c>
      <c r="C803" s="541" t="s">
        <v>346</v>
      </c>
      <c r="D803" s="543">
        <v>493.81580000000002</v>
      </c>
    </row>
    <row r="804" spans="1:4">
      <c r="A804" s="541" t="s">
        <v>3576</v>
      </c>
      <c r="B804" s="542" t="s">
        <v>3577</v>
      </c>
      <c r="C804" s="541" t="s">
        <v>346</v>
      </c>
      <c r="D804" s="543">
        <v>584.34540000000004</v>
      </c>
    </row>
    <row r="805" spans="1:4">
      <c r="A805" s="541" t="s">
        <v>3578</v>
      </c>
      <c r="B805" s="542" t="s">
        <v>3579</v>
      </c>
      <c r="C805" s="541" t="s">
        <v>346</v>
      </c>
      <c r="D805" s="543">
        <v>640.34939999999995</v>
      </c>
    </row>
    <row r="806" spans="1:4">
      <c r="A806" s="541" t="s">
        <v>3580</v>
      </c>
      <c r="B806" s="542" t="s">
        <v>3581</v>
      </c>
      <c r="C806" s="541" t="s">
        <v>346</v>
      </c>
      <c r="D806" s="543">
        <v>660.51</v>
      </c>
    </row>
    <row r="807" spans="1:4">
      <c r="A807" s="541" t="s">
        <v>3582</v>
      </c>
      <c r="B807" s="542" t="s">
        <v>3583</v>
      </c>
      <c r="C807" s="541" t="s">
        <v>346</v>
      </c>
      <c r="D807" s="543">
        <v>663.10149999999999</v>
      </c>
    </row>
    <row r="808" spans="1:4">
      <c r="A808" s="541" t="s">
        <v>3584</v>
      </c>
      <c r="B808" s="542" t="s">
        <v>3585</v>
      </c>
      <c r="C808" s="541" t="s">
        <v>346</v>
      </c>
      <c r="D808" s="543">
        <v>1036.6063999999999</v>
      </c>
    </row>
    <row r="809" spans="1:4">
      <c r="A809" s="541" t="s">
        <v>3586</v>
      </c>
      <c r="B809" s="542" t="s">
        <v>3587</v>
      </c>
      <c r="C809" s="541" t="s">
        <v>346</v>
      </c>
      <c r="D809" s="543">
        <v>947.64499999999998</v>
      </c>
    </row>
    <row r="810" spans="1:4">
      <c r="A810" s="541" t="s">
        <v>3588</v>
      </c>
      <c r="B810" s="542" t="s">
        <v>3589</v>
      </c>
      <c r="C810" s="541" t="s">
        <v>346</v>
      </c>
      <c r="D810" s="543">
        <v>997.33</v>
      </c>
    </row>
    <row r="811" spans="1:4">
      <c r="A811" s="541" t="s">
        <v>3590</v>
      </c>
      <c r="B811" s="542" t="s">
        <v>3591</v>
      </c>
      <c r="C811" s="541" t="s">
        <v>346</v>
      </c>
      <c r="D811" s="543">
        <v>1047.1030000000001</v>
      </c>
    </row>
    <row r="812" spans="1:4">
      <c r="A812" s="541" t="s">
        <v>3592</v>
      </c>
      <c r="B812" s="542" t="s">
        <v>3593</v>
      </c>
      <c r="C812" s="541" t="s">
        <v>346</v>
      </c>
      <c r="D812" s="543">
        <v>1338.7715000000001</v>
      </c>
    </row>
    <row r="813" spans="1:4">
      <c r="A813" s="541" t="s">
        <v>3594</v>
      </c>
      <c r="B813" s="542" t="s">
        <v>3595</v>
      </c>
      <c r="C813" s="541" t="s">
        <v>346</v>
      </c>
      <c r="D813" s="543">
        <v>1366.3030000000001</v>
      </c>
    </row>
    <row r="814" spans="1:4">
      <c r="A814" s="541" t="s">
        <v>3596</v>
      </c>
      <c r="B814" s="542" t="s">
        <v>3597</v>
      </c>
      <c r="C814" s="541" t="s">
        <v>346</v>
      </c>
      <c r="D814" s="543">
        <v>1381.17</v>
      </c>
    </row>
    <row r="815" spans="1:4">
      <c r="A815" s="541" t="s">
        <v>3598</v>
      </c>
      <c r="B815" s="542" t="s">
        <v>3599</v>
      </c>
      <c r="C815" s="541" t="s">
        <v>346</v>
      </c>
      <c r="D815" s="543">
        <v>1612.0559000000001</v>
      </c>
    </row>
    <row r="816" spans="1:4">
      <c r="A816" s="541" t="s">
        <v>3600</v>
      </c>
      <c r="B816" s="542" t="s">
        <v>3601</v>
      </c>
      <c r="C816" s="541" t="s">
        <v>346</v>
      </c>
      <c r="D816" s="543">
        <v>1718.3674000000001</v>
      </c>
    </row>
    <row r="817" spans="1:4">
      <c r="A817" s="541" t="s">
        <v>3602</v>
      </c>
      <c r="B817" s="542" t="s">
        <v>3603</v>
      </c>
      <c r="C817" s="541" t="s">
        <v>346</v>
      </c>
      <c r="D817" s="543">
        <v>215.93790000000001</v>
      </c>
    </row>
    <row r="818" spans="1:4">
      <c r="A818" s="541" t="s">
        <v>3604</v>
      </c>
      <c r="B818" s="542" t="s">
        <v>3605</v>
      </c>
      <c r="C818" s="541" t="s">
        <v>346</v>
      </c>
      <c r="D818" s="543">
        <v>235.99</v>
      </c>
    </row>
    <row r="819" spans="1:4">
      <c r="A819" s="541" t="s">
        <v>3606</v>
      </c>
      <c r="B819" s="542" t="s">
        <v>3607</v>
      </c>
      <c r="C819" s="541" t="s">
        <v>346</v>
      </c>
      <c r="D819" s="543">
        <v>309.85000000000002</v>
      </c>
    </row>
    <row r="820" spans="1:4">
      <c r="A820" s="541" t="s">
        <v>3608</v>
      </c>
      <c r="B820" s="542" t="s">
        <v>3609</v>
      </c>
      <c r="C820" s="541" t="s">
        <v>346</v>
      </c>
      <c r="D820" s="543">
        <v>344.05</v>
      </c>
    </row>
    <row r="821" spans="1:4">
      <c r="A821" s="541" t="s">
        <v>3610</v>
      </c>
      <c r="B821" s="542" t="s">
        <v>3611</v>
      </c>
      <c r="C821" s="541" t="s">
        <v>335</v>
      </c>
      <c r="D821" s="543">
        <v>736.46529999999996</v>
      </c>
    </row>
    <row r="822" spans="1:4">
      <c r="A822" s="541" t="s">
        <v>3612</v>
      </c>
      <c r="B822" s="542" t="s">
        <v>3613</v>
      </c>
      <c r="C822" s="541" t="s">
        <v>335</v>
      </c>
      <c r="D822" s="543">
        <v>650.84939999999995</v>
      </c>
    </row>
    <row r="823" spans="1:4">
      <c r="A823" s="541" t="s">
        <v>3614</v>
      </c>
      <c r="B823" s="542" t="s">
        <v>3615</v>
      </c>
      <c r="C823" s="541" t="s">
        <v>346</v>
      </c>
      <c r="D823" s="543">
        <v>731.41499999999996</v>
      </c>
    </row>
    <row r="824" spans="1:4">
      <c r="A824" s="541" t="s">
        <v>3616</v>
      </c>
      <c r="B824" s="542" t="s">
        <v>3617</v>
      </c>
      <c r="C824" s="541" t="s">
        <v>466</v>
      </c>
      <c r="D824" s="543">
        <v>10346.864299999999</v>
      </c>
    </row>
    <row r="825" spans="1:4">
      <c r="A825" s="541" t="s">
        <v>3618</v>
      </c>
      <c r="B825" s="542" t="s">
        <v>3619</v>
      </c>
      <c r="C825" s="541" t="s">
        <v>466</v>
      </c>
      <c r="D825" s="543">
        <v>8842.3642999999993</v>
      </c>
    </row>
    <row r="826" spans="1:4">
      <c r="A826" s="541" t="s">
        <v>3620</v>
      </c>
      <c r="B826" s="542" t="s">
        <v>3621</v>
      </c>
      <c r="C826" s="541" t="s">
        <v>466</v>
      </c>
      <c r="D826" s="543">
        <v>9845.3642999999993</v>
      </c>
    </row>
    <row r="827" spans="1:4">
      <c r="A827" s="541" t="s">
        <v>3622</v>
      </c>
      <c r="B827" s="542" t="s">
        <v>3623</v>
      </c>
      <c r="C827" s="541" t="s">
        <v>466</v>
      </c>
      <c r="D827" s="543">
        <v>10346.864299999999</v>
      </c>
    </row>
    <row r="828" spans="1:4">
      <c r="A828" s="541" t="s">
        <v>3624</v>
      </c>
      <c r="B828" s="542" t="s">
        <v>3625</v>
      </c>
      <c r="C828" s="541" t="s">
        <v>335</v>
      </c>
      <c r="D828" s="543">
        <v>91753.350399999996</v>
      </c>
    </row>
    <row r="829" spans="1:4">
      <c r="A829" s="541" t="s">
        <v>3626</v>
      </c>
      <c r="B829" s="542" t="s">
        <v>3627</v>
      </c>
      <c r="C829" s="541" t="s">
        <v>335</v>
      </c>
      <c r="D829" s="543">
        <v>14.647500000000001</v>
      </c>
    </row>
    <row r="830" spans="1:4">
      <c r="A830" s="541" t="s">
        <v>3628</v>
      </c>
      <c r="B830" s="542" t="s">
        <v>3629</v>
      </c>
      <c r="C830" s="541" t="s">
        <v>335</v>
      </c>
      <c r="D830" s="543">
        <v>12.244999999999999</v>
      </c>
    </row>
    <row r="831" spans="1:4">
      <c r="A831" s="541" t="s">
        <v>3630</v>
      </c>
      <c r="B831" s="542" t="s">
        <v>3631</v>
      </c>
      <c r="C831" s="541" t="s">
        <v>335</v>
      </c>
      <c r="D831" s="543">
        <v>55.14</v>
      </c>
    </row>
    <row r="832" spans="1:4">
      <c r="A832" s="541" t="s">
        <v>3632</v>
      </c>
      <c r="B832" s="542" t="s">
        <v>3633</v>
      </c>
      <c r="C832" s="541" t="s">
        <v>335</v>
      </c>
      <c r="D832" s="543">
        <v>56.951000000000001</v>
      </c>
    </row>
    <row r="833" spans="1:4">
      <c r="A833" s="541" t="s">
        <v>3634</v>
      </c>
      <c r="B833" s="542" t="s">
        <v>3635</v>
      </c>
      <c r="C833" s="541" t="s">
        <v>335</v>
      </c>
      <c r="D833" s="543">
        <v>60.144100000000002</v>
      </c>
    </row>
    <row r="834" spans="1:4">
      <c r="A834" s="541" t="s">
        <v>3636</v>
      </c>
      <c r="B834" s="542" t="s">
        <v>3637</v>
      </c>
      <c r="C834" s="541" t="s">
        <v>335</v>
      </c>
      <c r="D834" s="543">
        <v>145.5282</v>
      </c>
    </row>
    <row r="835" spans="1:4">
      <c r="A835" s="541" t="s">
        <v>3638</v>
      </c>
      <c r="B835" s="542" t="s">
        <v>3639</v>
      </c>
      <c r="C835" s="541" t="s">
        <v>335</v>
      </c>
      <c r="D835" s="543">
        <v>14.1655</v>
      </c>
    </row>
    <row r="836" spans="1:4">
      <c r="A836" s="541" t="s">
        <v>3640</v>
      </c>
      <c r="B836" s="542" t="s">
        <v>3641</v>
      </c>
      <c r="C836" s="541" t="s">
        <v>335</v>
      </c>
      <c r="D836" s="543">
        <v>98.57</v>
      </c>
    </row>
    <row r="837" spans="1:4">
      <c r="A837" s="541" t="s">
        <v>3642</v>
      </c>
      <c r="B837" s="542" t="s">
        <v>3643</v>
      </c>
      <c r="C837" s="541" t="s">
        <v>335</v>
      </c>
      <c r="D837" s="543">
        <v>120.7324</v>
      </c>
    </row>
    <row r="838" spans="1:4">
      <c r="A838" s="541" t="s">
        <v>3644</v>
      </c>
      <c r="B838" s="542" t="s">
        <v>3645</v>
      </c>
      <c r="C838" s="541" t="s">
        <v>335</v>
      </c>
      <c r="D838" s="543">
        <v>133.39619999999999</v>
      </c>
    </row>
    <row r="839" spans="1:4">
      <c r="A839" s="541" t="s">
        <v>3646</v>
      </c>
      <c r="B839" s="542" t="s">
        <v>3647</v>
      </c>
      <c r="C839" s="541" t="s">
        <v>335</v>
      </c>
      <c r="D839" s="543">
        <v>70.480400000000003</v>
      </c>
    </row>
    <row r="840" spans="1:4">
      <c r="A840" s="541" t="s">
        <v>3648</v>
      </c>
      <c r="B840" s="542" t="s">
        <v>3649</v>
      </c>
      <c r="C840" s="541" t="s">
        <v>335</v>
      </c>
      <c r="D840" s="543">
        <v>114.6538</v>
      </c>
    </row>
    <row r="841" spans="1:4">
      <c r="A841" s="541" t="s">
        <v>3650</v>
      </c>
      <c r="B841" s="542" t="s">
        <v>3651</v>
      </c>
      <c r="C841" s="541" t="s">
        <v>335</v>
      </c>
      <c r="D841" s="543">
        <v>128.01689999999999</v>
      </c>
    </row>
    <row r="842" spans="1:4">
      <c r="A842" s="541" t="s">
        <v>3652</v>
      </c>
      <c r="B842" s="542" t="s">
        <v>3653</v>
      </c>
      <c r="C842" s="541" t="s">
        <v>335</v>
      </c>
      <c r="D842" s="543">
        <v>62.590200000000003</v>
      </c>
    </row>
    <row r="843" spans="1:4">
      <c r="A843" s="541" t="s">
        <v>3654</v>
      </c>
      <c r="B843" s="542" t="s">
        <v>3655</v>
      </c>
      <c r="C843" s="541" t="s">
        <v>335</v>
      </c>
      <c r="D843" s="543">
        <v>129.43559999999999</v>
      </c>
    </row>
    <row r="844" spans="1:4">
      <c r="A844" s="541" t="s">
        <v>3656</v>
      </c>
      <c r="B844" s="542" t="s">
        <v>3657</v>
      </c>
      <c r="C844" s="541" t="s">
        <v>3658</v>
      </c>
      <c r="D844" s="543">
        <v>754.82399999999996</v>
      </c>
    </row>
    <row r="845" spans="1:4">
      <c r="A845" s="541" t="s">
        <v>3659</v>
      </c>
      <c r="B845" s="542" t="s">
        <v>3660</v>
      </c>
      <c r="C845" s="541" t="s">
        <v>3658</v>
      </c>
      <c r="D845" s="543">
        <v>828.33320000000003</v>
      </c>
    </row>
    <row r="846" spans="1:4">
      <c r="A846" s="541" t="s">
        <v>3661</v>
      </c>
      <c r="B846" s="542" t="s">
        <v>3662</v>
      </c>
      <c r="C846" s="541" t="s">
        <v>3658</v>
      </c>
      <c r="D846" s="543">
        <v>1035.3625999999999</v>
      </c>
    </row>
    <row r="847" spans="1:4" ht="25.5">
      <c r="A847" s="541" t="s">
        <v>3663</v>
      </c>
      <c r="B847" s="542" t="s">
        <v>3664</v>
      </c>
      <c r="C847" s="541" t="s">
        <v>335</v>
      </c>
      <c r="D847" s="543">
        <v>50.760399999999997</v>
      </c>
    </row>
    <row r="848" spans="1:4">
      <c r="A848" s="541" t="s">
        <v>3665</v>
      </c>
      <c r="B848" s="542" t="s">
        <v>3666</v>
      </c>
      <c r="C848" s="541" t="s">
        <v>3658</v>
      </c>
      <c r="D848" s="543">
        <v>910.03809999999999</v>
      </c>
    </row>
    <row r="849" spans="1:4">
      <c r="A849" s="541" t="s">
        <v>3667</v>
      </c>
      <c r="B849" s="542" t="s">
        <v>3668</v>
      </c>
      <c r="C849" s="541" t="s">
        <v>335</v>
      </c>
      <c r="D849" s="543">
        <v>439604.32530000003</v>
      </c>
    </row>
    <row r="850" spans="1:4">
      <c r="A850" s="541" t="s">
        <v>3669</v>
      </c>
      <c r="B850" s="542" t="s">
        <v>3670</v>
      </c>
      <c r="C850" s="541" t="s">
        <v>335</v>
      </c>
      <c r="D850" s="543">
        <v>483134.86109999998</v>
      </c>
    </row>
    <row r="851" spans="1:4">
      <c r="A851" s="541" t="s">
        <v>3671</v>
      </c>
      <c r="B851" s="542" t="s">
        <v>3672</v>
      </c>
      <c r="C851" s="541" t="s">
        <v>335</v>
      </c>
      <c r="D851" s="543">
        <v>531018.90170000005</v>
      </c>
    </row>
    <row r="852" spans="1:4">
      <c r="A852" s="541" t="s">
        <v>3673</v>
      </c>
      <c r="B852" s="542" t="s">
        <v>3674</v>
      </c>
      <c r="C852" s="541" t="s">
        <v>335</v>
      </c>
      <c r="D852" s="543">
        <v>586042.02690000006</v>
      </c>
    </row>
    <row r="853" spans="1:4">
      <c r="A853" s="541" t="s">
        <v>3675</v>
      </c>
      <c r="B853" s="542" t="s">
        <v>3676</v>
      </c>
      <c r="C853" s="541" t="s">
        <v>335</v>
      </c>
      <c r="D853" s="543">
        <v>557924.38029999996</v>
      </c>
    </row>
    <row r="854" spans="1:4">
      <c r="A854" s="541" t="s">
        <v>3677</v>
      </c>
      <c r="B854" s="542" t="s">
        <v>3678</v>
      </c>
      <c r="C854" s="541" t="s">
        <v>335</v>
      </c>
      <c r="D854" s="543">
        <v>613051.80130000005</v>
      </c>
    </row>
    <row r="855" spans="1:4">
      <c r="A855" s="541" t="s">
        <v>3679</v>
      </c>
      <c r="B855" s="542" t="s">
        <v>3680</v>
      </c>
      <c r="C855" s="541" t="s">
        <v>335</v>
      </c>
      <c r="D855" s="543">
        <v>671563.01179999998</v>
      </c>
    </row>
    <row r="856" spans="1:4">
      <c r="A856" s="541" t="s">
        <v>3681</v>
      </c>
      <c r="B856" s="542" t="s">
        <v>3682</v>
      </c>
      <c r="C856" s="541" t="s">
        <v>335</v>
      </c>
      <c r="D856" s="543">
        <v>738267.34030000004</v>
      </c>
    </row>
    <row r="857" spans="1:4">
      <c r="A857" s="541" t="s">
        <v>3683</v>
      </c>
      <c r="B857" s="542" t="s">
        <v>3684</v>
      </c>
      <c r="C857" s="541" t="s">
        <v>335</v>
      </c>
      <c r="D857" s="543">
        <v>890470.44790000003</v>
      </c>
    </row>
    <row r="858" spans="1:4">
      <c r="A858" s="541" t="s">
        <v>3685</v>
      </c>
      <c r="B858" s="542" t="s">
        <v>3686</v>
      </c>
      <c r="C858" s="541" t="s">
        <v>335</v>
      </c>
      <c r="D858" s="543">
        <v>727746.72100000002</v>
      </c>
    </row>
    <row r="859" spans="1:4">
      <c r="A859" s="541" t="s">
        <v>3687</v>
      </c>
      <c r="B859" s="542" t="s">
        <v>3688</v>
      </c>
      <c r="C859" s="541" t="s">
        <v>335</v>
      </c>
      <c r="D859" s="543">
        <v>802240.75639999995</v>
      </c>
    </row>
    <row r="860" spans="1:4">
      <c r="A860" s="541" t="s">
        <v>3689</v>
      </c>
      <c r="B860" s="542" t="s">
        <v>3690</v>
      </c>
      <c r="C860" s="541" t="s">
        <v>335</v>
      </c>
      <c r="D860" s="543">
        <v>881819.98699999996</v>
      </c>
    </row>
    <row r="861" spans="1:4">
      <c r="A861" s="541" t="s">
        <v>3691</v>
      </c>
      <c r="B861" s="542" t="s">
        <v>3692</v>
      </c>
      <c r="C861" s="541" t="s">
        <v>335</v>
      </c>
      <c r="D861" s="543">
        <v>642658.7452</v>
      </c>
    </row>
    <row r="862" spans="1:4">
      <c r="A862" s="541" t="s">
        <v>3693</v>
      </c>
      <c r="B862" s="542" t="s">
        <v>3694</v>
      </c>
      <c r="C862" s="541" t="s">
        <v>335</v>
      </c>
      <c r="D862" s="543">
        <v>1056894.6797</v>
      </c>
    </row>
    <row r="863" spans="1:4">
      <c r="A863" s="541" t="s">
        <v>3695</v>
      </c>
      <c r="B863" s="542" t="s">
        <v>3696</v>
      </c>
      <c r="C863" s="541" t="s">
        <v>335</v>
      </c>
      <c r="D863" s="543">
        <v>504803.45549999998</v>
      </c>
    </row>
    <row r="864" spans="1:4">
      <c r="A864" s="541" t="s">
        <v>3697</v>
      </c>
      <c r="B864" s="542" t="s">
        <v>3698</v>
      </c>
      <c r="C864" s="541" t="s">
        <v>335</v>
      </c>
      <c r="D864" s="543">
        <v>554853.93680000002</v>
      </c>
    </row>
    <row r="865" spans="1:4">
      <c r="A865" s="541" t="s">
        <v>3699</v>
      </c>
      <c r="B865" s="542" t="s">
        <v>3700</v>
      </c>
      <c r="C865" s="541" t="s">
        <v>335</v>
      </c>
      <c r="D865" s="543">
        <v>609909.81999999995</v>
      </c>
    </row>
    <row r="866" spans="1:4">
      <c r="A866" s="541" t="s">
        <v>3701</v>
      </c>
      <c r="B866" s="542" t="s">
        <v>3702</v>
      </c>
      <c r="C866" s="541" t="s">
        <v>335</v>
      </c>
      <c r="D866" s="543">
        <v>670470.90500000003</v>
      </c>
    </row>
    <row r="867" spans="1:4">
      <c r="A867" s="541" t="s">
        <v>3703</v>
      </c>
      <c r="B867" s="542" t="s">
        <v>3704</v>
      </c>
      <c r="C867" s="541" t="s">
        <v>335</v>
      </c>
      <c r="D867" s="543">
        <v>640558.47459999996</v>
      </c>
    </row>
    <row r="868" spans="1:4">
      <c r="A868" s="541" t="s">
        <v>3705</v>
      </c>
      <c r="B868" s="542" t="s">
        <v>3706</v>
      </c>
      <c r="C868" s="541" t="s">
        <v>335</v>
      </c>
      <c r="D868" s="543">
        <v>703999.12509999995</v>
      </c>
    </row>
    <row r="869" spans="1:4">
      <c r="A869" s="541" t="s">
        <v>3707</v>
      </c>
      <c r="B869" s="542" t="s">
        <v>3708</v>
      </c>
      <c r="C869" s="541" t="s">
        <v>335</v>
      </c>
      <c r="D869" s="543">
        <v>773734.14950000006</v>
      </c>
    </row>
    <row r="870" spans="1:4">
      <c r="A870" s="541" t="s">
        <v>3709</v>
      </c>
      <c r="B870" s="542" t="s">
        <v>3710</v>
      </c>
      <c r="C870" s="541" t="s">
        <v>335</v>
      </c>
      <c r="D870" s="543">
        <v>853766.95519999997</v>
      </c>
    </row>
    <row r="871" spans="1:4">
      <c r="A871" s="541" t="s">
        <v>3711</v>
      </c>
      <c r="B871" s="542" t="s">
        <v>3712</v>
      </c>
      <c r="C871" s="541" t="s">
        <v>335</v>
      </c>
      <c r="D871" s="543">
        <v>1022525.6831</v>
      </c>
    </row>
    <row r="872" spans="1:4">
      <c r="A872" s="541" t="s">
        <v>3713</v>
      </c>
      <c r="B872" s="542" t="s">
        <v>3714</v>
      </c>
      <c r="C872" s="541" t="s">
        <v>335</v>
      </c>
      <c r="D872" s="543">
        <v>841946.43259999994</v>
      </c>
    </row>
    <row r="873" spans="1:4">
      <c r="A873" s="541" t="s">
        <v>3715</v>
      </c>
      <c r="B873" s="542" t="s">
        <v>3716</v>
      </c>
      <c r="C873" s="541" t="s">
        <v>335</v>
      </c>
      <c r="D873" s="543">
        <v>921617.01390000002</v>
      </c>
    </row>
    <row r="874" spans="1:4">
      <c r="A874" s="541" t="s">
        <v>3717</v>
      </c>
      <c r="B874" s="542" t="s">
        <v>3718</v>
      </c>
      <c r="C874" s="541" t="s">
        <v>335</v>
      </c>
      <c r="D874" s="543">
        <v>1016660.8576</v>
      </c>
    </row>
    <row r="875" spans="1:4">
      <c r="A875" s="541" t="s">
        <v>3719</v>
      </c>
      <c r="B875" s="542" t="s">
        <v>3720</v>
      </c>
      <c r="C875" s="541" t="s">
        <v>335</v>
      </c>
      <c r="D875" s="543">
        <v>738373.01020000002</v>
      </c>
    </row>
    <row r="876" spans="1:4">
      <c r="A876" s="541" t="s">
        <v>3721</v>
      </c>
      <c r="B876" s="542" t="s">
        <v>3722</v>
      </c>
      <c r="C876" s="541" t="s">
        <v>335</v>
      </c>
      <c r="D876" s="543">
        <v>1220918.0963999999</v>
      </c>
    </row>
    <row r="877" spans="1:4">
      <c r="A877" s="541" t="s">
        <v>3723</v>
      </c>
      <c r="B877" s="542" t="s">
        <v>3724</v>
      </c>
      <c r="C877" s="541" t="s">
        <v>335</v>
      </c>
      <c r="D877" s="543">
        <v>607071.93590000004</v>
      </c>
    </row>
    <row r="878" spans="1:4">
      <c r="A878" s="541" t="s">
        <v>3725</v>
      </c>
      <c r="B878" s="542" t="s">
        <v>3726</v>
      </c>
      <c r="C878" s="541" t="s">
        <v>335</v>
      </c>
      <c r="D878" s="543">
        <v>667114.20959999994</v>
      </c>
    </row>
    <row r="879" spans="1:4">
      <c r="A879" s="541" t="s">
        <v>3727</v>
      </c>
      <c r="B879" s="542" t="s">
        <v>3728</v>
      </c>
      <c r="C879" s="541" t="s">
        <v>335</v>
      </c>
      <c r="D879" s="543">
        <v>733160.83860000002</v>
      </c>
    </row>
    <row r="880" spans="1:4">
      <c r="A880" s="541" t="s">
        <v>3729</v>
      </c>
      <c r="B880" s="542" t="s">
        <v>3730</v>
      </c>
      <c r="C880" s="541" t="s">
        <v>335</v>
      </c>
      <c r="D880" s="543">
        <v>809136.28170000005</v>
      </c>
    </row>
    <row r="881" spans="1:4">
      <c r="A881" s="541" t="s">
        <v>3731</v>
      </c>
      <c r="B881" s="542" t="s">
        <v>3732</v>
      </c>
      <c r="C881" s="541" t="s">
        <v>335</v>
      </c>
      <c r="D881" s="543">
        <v>767467.16410000005</v>
      </c>
    </row>
    <row r="882" spans="1:4">
      <c r="A882" s="541" t="s">
        <v>3733</v>
      </c>
      <c r="B882" s="542" t="s">
        <v>3734</v>
      </c>
      <c r="C882" s="541" t="s">
        <v>335</v>
      </c>
      <c r="D882" s="543">
        <v>846873.20869999996</v>
      </c>
    </row>
    <row r="883" spans="1:4">
      <c r="A883" s="541" t="s">
        <v>3735</v>
      </c>
      <c r="B883" s="542" t="s">
        <v>3736</v>
      </c>
      <c r="C883" s="541" t="s">
        <v>335</v>
      </c>
      <c r="D883" s="543">
        <v>930563.29310000001</v>
      </c>
    </row>
    <row r="884" spans="1:4">
      <c r="A884" s="541" t="s">
        <v>3737</v>
      </c>
      <c r="B884" s="542" t="s">
        <v>3738</v>
      </c>
      <c r="C884" s="541" t="s">
        <v>335</v>
      </c>
      <c r="D884" s="543">
        <v>1019095.5604</v>
      </c>
    </row>
    <row r="885" spans="1:4">
      <c r="A885" s="541" t="s">
        <v>3739</v>
      </c>
      <c r="B885" s="542" t="s">
        <v>3740</v>
      </c>
      <c r="C885" s="541" t="s">
        <v>335</v>
      </c>
      <c r="D885" s="543">
        <v>1235125.4841</v>
      </c>
    </row>
    <row r="886" spans="1:4">
      <c r="A886" s="541" t="s">
        <v>3741</v>
      </c>
      <c r="B886" s="542" t="s">
        <v>3742</v>
      </c>
      <c r="C886" s="541" t="s">
        <v>335</v>
      </c>
      <c r="D886" s="543">
        <v>1008394.3541999999</v>
      </c>
    </row>
    <row r="887" spans="1:4">
      <c r="A887" s="541" t="s">
        <v>3743</v>
      </c>
      <c r="B887" s="542" t="s">
        <v>3744</v>
      </c>
      <c r="C887" s="541" t="s">
        <v>335</v>
      </c>
      <c r="D887" s="543">
        <v>1104709.7593</v>
      </c>
    </row>
    <row r="888" spans="1:4">
      <c r="A888" s="541" t="s">
        <v>3745</v>
      </c>
      <c r="B888" s="542" t="s">
        <v>3746</v>
      </c>
      <c r="C888" s="541" t="s">
        <v>335</v>
      </c>
      <c r="D888" s="543">
        <v>1220982.5452000001</v>
      </c>
    </row>
    <row r="889" spans="1:4">
      <c r="A889" s="541" t="s">
        <v>3747</v>
      </c>
      <c r="B889" s="542" t="s">
        <v>3748</v>
      </c>
      <c r="C889" s="541" t="s">
        <v>346</v>
      </c>
      <c r="D889" s="543">
        <v>381.25799999999998</v>
      </c>
    </row>
    <row r="890" spans="1:4">
      <c r="A890" s="541" t="s">
        <v>3749</v>
      </c>
      <c r="B890" s="542" t="s">
        <v>3750</v>
      </c>
      <c r="C890" s="541" t="s">
        <v>335</v>
      </c>
      <c r="D890" s="543">
        <v>1462600.4438</v>
      </c>
    </row>
    <row r="891" spans="1:4">
      <c r="A891" s="541" t="s">
        <v>3751</v>
      </c>
      <c r="B891" s="542" t="s">
        <v>3752</v>
      </c>
      <c r="C891" s="541" t="s">
        <v>335</v>
      </c>
      <c r="D891" s="543">
        <v>269.24119999999999</v>
      </c>
    </row>
    <row r="892" spans="1:4">
      <c r="A892" s="541" t="s">
        <v>3753</v>
      </c>
      <c r="B892" s="542" t="s">
        <v>3754</v>
      </c>
      <c r="C892" s="541" t="s">
        <v>335</v>
      </c>
      <c r="D892" s="543">
        <v>165.7527</v>
      </c>
    </row>
    <row r="893" spans="1:4">
      <c r="A893" s="541" t="s">
        <v>3755</v>
      </c>
      <c r="B893" s="542" t="s">
        <v>3756</v>
      </c>
      <c r="C893" s="541" t="s">
        <v>346</v>
      </c>
      <c r="D893" s="543">
        <v>795.77790000000005</v>
      </c>
    </row>
    <row r="894" spans="1:4">
      <c r="A894" s="541" t="s">
        <v>3757</v>
      </c>
      <c r="B894" s="542" t="s">
        <v>3758</v>
      </c>
      <c r="C894" s="541" t="s">
        <v>346</v>
      </c>
      <c r="D894" s="543">
        <v>648.64829999999995</v>
      </c>
    </row>
    <row r="895" spans="1:4">
      <c r="A895" s="541" t="s">
        <v>3759</v>
      </c>
      <c r="B895" s="542" t="s">
        <v>3760</v>
      </c>
      <c r="C895" s="541" t="s">
        <v>335</v>
      </c>
      <c r="D895" s="543">
        <v>706494.78700000001</v>
      </c>
    </row>
    <row r="896" spans="1:4">
      <c r="A896" s="541" t="s">
        <v>3761</v>
      </c>
      <c r="B896" s="542" t="s">
        <v>3762</v>
      </c>
      <c r="C896" s="541" t="s">
        <v>335</v>
      </c>
      <c r="D896" s="543">
        <v>776714.46510000003</v>
      </c>
    </row>
    <row r="897" spans="1:4">
      <c r="A897" s="541" t="s">
        <v>3763</v>
      </c>
      <c r="B897" s="542" t="s">
        <v>3764</v>
      </c>
      <c r="C897" s="541" t="s">
        <v>335</v>
      </c>
      <c r="D897" s="543">
        <v>933346.66339999996</v>
      </c>
    </row>
    <row r="898" spans="1:4">
      <c r="A898" s="541" t="s">
        <v>3765</v>
      </c>
      <c r="B898" s="542" t="s">
        <v>3766</v>
      </c>
      <c r="C898" s="541" t="s">
        <v>335</v>
      </c>
      <c r="D898" s="543">
        <v>887421.86170000001</v>
      </c>
    </row>
    <row r="899" spans="1:4">
      <c r="A899" s="541" t="s">
        <v>3767</v>
      </c>
      <c r="B899" s="542" t="s">
        <v>3768</v>
      </c>
      <c r="C899" s="541" t="s">
        <v>335</v>
      </c>
      <c r="D899" s="543">
        <v>975519.58840000001</v>
      </c>
    </row>
    <row r="900" spans="1:4">
      <c r="A900" s="541" t="s">
        <v>3769</v>
      </c>
      <c r="B900" s="542" t="s">
        <v>3770</v>
      </c>
      <c r="C900" s="541" t="s">
        <v>335</v>
      </c>
      <c r="D900" s="543">
        <v>1072426.7978000001</v>
      </c>
    </row>
    <row r="901" spans="1:4">
      <c r="A901" s="541" t="s">
        <v>3771</v>
      </c>
      <c r="B901" s="542" t="s">
        <v>3772</v>
      </c>
      <c r="C901" s="541" t="s">
        <v>335</v>
      </c>
      <c r="D901" s="543">
        <v>1292069.3792000001</v>
      </c>
    </row>
    <row r="902" spans="1:4">
      <c r="A902" s="541" t="s">
        <v>3773</v>
      </c>
      <c r="B902" s="542" t="s">
        <v>3774</v>
      </c>
      <c r="C902" s="541" t="s">
        <v>335</v>
      </c>
      <c r="D902" s="543">
        <v>537.12779999999998</v>
      </c>
    </row>
    <row r="903" spans="1:4">
      <c r="A903" s="541" t="s">
        <v>3775</v>
      </c>
      <c r="B903" s="542" t="s">
        <v>3776</v>
      </c>
      <c r="C903" s="541" t="s">
        <v>335</v>
      </c>
      <c r="D903" s="543">
        <v>1855.5182</v>
      </c>
    </row>
    <row r="904" spans="1:4">
      <c r="A904" s="541" t="s">
        <v>3777</v>
      </c>
      <c r="B904" s="542" t="s">
        <v>3778</v>
      </c>
      <c r="C904" s="541" t="s">
        <v>335</v>
      </c>
      <c r="D904" s="543">
        <v>352.60419999999999</v>
      </c>
    </row>
    <row r="905" spans="1:4">
      <c r="A905" s="541" t="s">
        <v>3779</v>
      </c>
      <c r="B905" s="542" t="s">
        <v>3780</v>
      </c>
      <c r="C905" s="541" t="s">
        <v>335</v>
      </c>
      <c r="D905" s="543">
        <v>813929.15969999996</v>
      </c>
    </row>
    <row r="906" spans="1:4">
      <c r="A906" s="541" t="s">
        <v>3781</v>
      </c>
      <c r="B906" s="542" t="s">
        <v>3782</v>
      </c>
      <c r="C906" s="541" t="s">
        <v>335</v>
      </c>
      <c r="D906" s="543">
        <v>894677.48759999999</v>
      </c>
    </row>
    <row r="907" spans="1:4">
      <c r="A907" s="541" t="s">
        <v>3783</v>
      </c>
      <c r="B907" s="542" t="s">
        <v>3784</v>
      </c>
      <c r="C907" s="541" t="s">
        <v>335</v>
      </c>
      <c r="D907" s="543">
        <v>1072323.68</v>
      </c>
    </row>
    <row r="908" spans="1:4" ht="25.5">
      <c r="A908" s="541" t="s">
        <v>3785</v>
      </c>
      <c r="B908" s="542" t="s">
        <v>3786</v>
      </c>
      <c r="C908" s="541" t="s">
        <v>346</v>
      </c>
      <c r="D908" s="543">
        <v>459.88869999999997</v>
      </c>
    </row>
    <row r="909" spans="1:4" ht="25.5">
      <c r="A909" s="541" t="s">
        <v>3787</v>
      </c>
      <c r="B909" s="542" t="s">
        <v>3788</v>
      </c>
      <c r="C909" s="541" t="s">
        <v>346</v>
      </c>
      <c r="D909" s="543">
        <v>570.25170000000003</v>
      </c>
    </row>
    <row r="910" spans="1:4" ht="25.5">
      <c r="A910" s="541" t="s">
        <v>3789</v>
      </c>
      <c r="B910" s="542" t="s">
        <v>3790</v>
      </c>
      <c r="C910" s="541" t="s">
        <v>346</v>
      </c>
      <c r="D910" s="543">
        <v>825.15120000000002</v>
      </c>
    </row>
    <row r="911" spans="1:4" ht="25.5">
      <c r="A911" s="541" t="s">
        <v>3791</v>
      </c>
      <c r="B911" s="542" t="s">
        <v>3792</v>
      </c>
      <c r="C911" s="541" t="s">
        <v>346</v>
      </c>
      <c r="D911" s="543">
        <v>1230.7243000000001</v>
      </c>
    </row>
    <row r="912" spans="1:4" ht="25.5">
      <c r="A912" s="541" t="s">
        <v>626</v>
      </c>
      <c r="B912" s="542" t="s">
        <v>627</v>
      </c>
      <c r="C912" s="541" t="s">
        <v>346</v>
      </c>
      <c r="D912" s="543">
        <v>1559.9942000000001</v>
      </c>
    </row>
    <row r="913" spans="1:4" ht="25.5">
      <c r="A913" s="541" t="s">
        <v>3793</v>
      </c>
      <c r="B913" s="542" t="s">
        <v>3794</v>
      </c>
      <c r="C913" s="541" t="s">
        <v>346</v>
      </c>
      <c r="D913" s="543">
        <v>3046.3454999999999</v>
      </c>
    </row>
    <row r="914" spans="1:4">
      <c r="A914" s="541" t="s">
        <v>3795</v>
      </c>
      <c r="B914" s="542" t="s">
        <v>3796</v>
      </c>
      <c r="C914" s="541" t="s">
        <v>335</v>
      </c>
      <c r="D914" s="543">
        <v>53.0351</v>
      </c>
    </row>
    <row r="915" spans="1:4">
      <c r="A915" s="541" t="s">
        <v>3797</v>
      </c>
      <c r="B915" s="542" t="s">
        <v>3798</v>
      </c>
      <c r="C915" s="541" t="s">
        <v>335</v>
      </c>
      <c r="D915" s="543">
        <v>77.290400000000005</v>
      </c>
    </row>
    <row r="916" spans="1:4">
      <c r="A916" s="541" t="s">
        <v>3799</v>
      </c>
      <c r="B916" s="542" t="s">
        <v>3800</v>
      </c>
      <c r="C916" s="541" t="s">
        <v>335</v>
      </c>
      <c r="D916" s="543">
        <v>78.88</v>
      </c>
    </row>
    <row r="917" spans="1:4">
      <c r="A917" s="541" t="s">
        <v>3801</v>
      </c>
      <c r="B917" s="542" t="s">
        <v>3802</v>
      </c>
      <c r="C917" s="541" t="s">
        <v>335</v>
      </c>
      <c r="D917" s="543">
        <v>90.47</v>
      </c>
    </row>
    <row r="918" spans="1:4">
      <c r="A918" s="541" t="s">
        <v>3803</v>
      </c>
      <c r="B918" s="542" t="s">
        <v>3804</v>
      </c>
      <c r="C918" s="541" t="s">
        <v>335</v>
      </c>
      <c r="D918" s="543">
        <v>99.75</v>
      </c>
    </row>
    <row r="919" spans="1:4">
      <c r="A919" s="541" t="s">
        <v>3805</v>
      </c>
      <c r="B919" s="542" t="s">
        <v>3806</v>
      </c>
      <c r="C919" s="541" t="s">
        <v>335</v>
      </c>
      <c r="D919" s="543">
        <v>109.02</v>
      </c>
    </row>
    <row r="920" spans="1:4">
      <c r="A920" s="541" t="s">
        <v>3807</v>
      </c>
      <c r="B920" s="542" t="s">
        <v>3808</v>
      </c>
      <c r="C920" s="541" t="s">
        <v>335</v>
      </c>
      <c r="D920" s="543">
        <v>119.36</v>
      </c>
    </row>
    <row r="921" spans="1:4">
      <c r="A921" s="541" t="s">
        <v>3809</v>
      </c>
      <c r="B921" s="542" t="s">
        <v>3810</v>
      </c>
      <c r="C921" s="541" t="s">
        <v>335</v>
      </c>
      <c r="D921" s="543">
        <v>132.22</v>
      </c>
    </row>
    <row r="922" spans="1:4">
      <c r="A922" s="541" t="s">
        <v>3811</v>
      </c>
      <c r="B922" s="542" t="s">
        <v>3812</v>
      </c>
      <c r="C922" s="541" t="s">
        <v>335</v>
      </c>
      <c r="D922" s="543">
        <v>149.53</v>
      </c>
    </row>
    <row r="923" spans="1:4">
      <c r="A923" s="541" t="s">
        <v>3813</v>
      </c>
      <c r="B923" s="542" t="s">
        <v>3814</v>
      </c>
      <c r="C923" s="541" t="s">
        <v>335</v>
      </c>
      <c r="D923" s="543">
        <v>530.88210000000004</v>
      </c>
    </row>
    <row r="924" spans="1:4" ht="25.5">
      <c r="A924" s="541" t="s">
        <v>3815</v>
      </c>
      <c r="B924" s="542" t="s">
        <v>3816</v>
      </c>
      <c r="C924" s="541" t="s">
        <v>335</v>
      </c>
      <c r="D924" s="543">
        <v>1434.98</v>
      </c>
    </row>
    <row r="925" spans="1:4" ht="25.5">
      <c r="A925" s="541" t="s">
        <v>3817</v>
      </c>
      <c r="B925" s="542" t="s">
        <v>3818</v>
      </c>
      <c r="C925" s="541" t="s">
        <v>335</v>
      </c>
      <c r="D925" s="543">
        <v>1419.61</v>
      </c>
    </row>
    <row r="926" spans="1:4" ht="25.5">
      <c r="A926" s="541" t="s">
        <v>3819</v>
      </c>
      <c r="B926" s="542" t="s">
        <v>3820</v>
      </c>
      <c r="C926" s="541" t="s">
        <v>335</v>
      </c>
      <c r="D926" s="543">
        <v>1486.34</v>
      </c>
    </row>
    <row r="927" spans="1:4" ht="25.5">
      <c r="A927" s="541" t="s">
        <v>3821</v>
      </c>
      <c r="B927" s="542" t="s">
        <v>3822</v>
      </c>
      <c r="C927" s="541" t="s">
        <v>335</v>
      </c>
      <c r="D927" s="543">
        <v>1435.12</v>
      </c>
    </row>
    <row r="928" spans="1:4">
      <c r="A928" s="541" t="s">
        <v>3823</v>
      </c>
      <c r="B928" s="542" t="s">
        <v>3824</v>
      </c>
      <c r="C928" s="541" t="s">
        <v>351</v>
      </c>
      <c r="D928" s="543">
        <v>137.9633</v>
      </c>
    </row>
    <row r="929" spans="1:4">
      <c r="A929" s="541" t="s">
        <v>3825</v>
      </c>
      <c r="B929" s="542" t="s">
        <v>3826</v>
      </c>
      <c r="C929" s="541" t="s">
        <v>335</v>
      </c>
      <c r="D929" s="543">
        <v>10.098000000000001</v>
      </c>
    </row>
    <row r="930" spans="1:4">
      <c r="A930" s="541" t="s">
        <v>3827</v>
      </c>
      <c r="B930" s="542" t="s">
        <v>3828</v>
      </c>
      <c r="C930" s="541" t="s">
        <v>335</v>
      </c>
      <c r="D930" s="543">
        <v>1354.2503999999999</v>
      </c>
    </row>
    <row r="931" spans="1:4">
      <c r="A931" s="541" t="s">
        <v>3829</v>
      </c>
      <c r="B931" s="542" t="s">
        <v>3830</v>
      </c>
      <c r="C931" s="541" t="s">
        <v>335</v>
      </c>
      <c r="D931" s="543">
        <v>24.6066</v>
      </c>
    </row>
    <row r="932" spans="1:4">
      <c r="A932" s="541" t="s">
        <v>3831</v>
      </c>
      <c r="B932" s="542" t="s">
        <v>3832</v>
      </c>
      <c r="C932" s="541" t="s">
        <v>351</v>
      </c>
      <c r="D932" s="543">
        <v>2355.8310000000001</v>
      </c>
    </row>
    <row r="933" spans="1:4">
      <c r="A933" s="541" t="s">
        <v>3833</v>
      </c>
      <c r="B933" s="542" t="s">
        <v>3834</v>
      </c>
      <c r="C933" s="541" t="s">
        <v>335</v>
      </c>
      <c r="D933" s="543">
        <v>1058.6848</v>
      </c>
    </row>
    <row r="934" spans="1:4">
      <c r="A934" s="541" t="s">
        <v>3835</v>
      </c>
      <c r="B934" s="542" t="s">
        <v>3836</v>
      </c>
      <c r="C934" s="541" t="s">
        <v>346</v>
      </c>
      <c r="D934" s="543">
        <v>473.86340000000001</v>
      </c>
    </row>
    <row r="935" spans="1:4">
      <c r="A935" s="541" t="s">
        <v>3837</v>
      </c>
      <c r="B935" s="542" t="s">
        <v>3838</v>
      </c>
      <c r="C935" s="541" t="s">
        <v>346</v>
      </c>
      <c r="D935" s="543">
        <v>4.4569000000000001</v>
      </c>
    </row>
    <row r="936" spans="1:4">
      <c r="A936" s="541" t="s">
        <v>3839</v>
      </c>
      <c r="B936" s="542" t="s">
        <v>3840</v>
      </c>
      <c r="C936" s="541" t="s">
        <v>335</v>
      </c>
      <c r="D936" s="543">
        <v>39.945399999999999</v>
      </c>
    </row>
    <row r="937" spans="1:4">
      <c r="A937" s="541" t="s">
        <v>3841</v>
      </c>
      <c r="B937" s="542" t="s">
        <v>3842</v>
      </c>
      <c r="C937" s="541" t="s">
        <v>335</v>
      </c>
      <c r="D937" s="543">
        <v>83.461100000000002</v>
      </c>
    </row>
    <row r="938" spans="1:4" ht="25.5">
      <c r="A938" s="541" t="s">
        <v>550</v>
      </c>
      <c r="B938" s="542" t="s">
        <v>551</v>
      </c>
      <c r="C938" s="541" t="s">
        <v>335</v>
      </c>
      <c r="D938" s="543">
        <v>0.98609999999999998</v>
      </c>
    </row>
    <row r="939" spans="1:4" ht="25.5">
      <c r="A939" s="541" t="s">
        <v>3843</v>
      </c>
      <c r="B939" s="542" t="s">
        <v>3844</v>
      </c>
      <c r="C939" s="541" t="s">
        <v>335</v>
      </c>
      <c r="D939" s="543">
        <v>2.5796000000000001</v>
      </c>
    </row>
    <row r="940" spans="1:4" ht="25.5">
      <c r="A940" s="541" t="s">
        <v>3845</v>
      </c>
      <c r="B940" s="542" t="s">
        <v>3846</v>
      </c>
      <c r="C940" s="541" t="s">
        <v>346</v>
      </c>
      <c r="D940" s="543">
        <v>3.7075999999999998</v>
      </c>
    </row>
    <row r="941" spans="1:4">
      <c r="A941" s="541" t="s">
        <v>3847</v>
      </c>
      <c r="B941" s="542" t="s">
        <v>3848</v>
      </c>
      <c r="C941" s="541" t="s">
        <v>335</v>
      </c>
      <c r="D941" s="543">
        <v>2.2875999999999999</v>
      </c>
    </row>
    <row r="942" spans="1:4">
      <c r="A942" s="541" t="s">
        <v>3849</v>
      </c>
      <c r="B942" s="542" t="s">
        <v>3850</v>
      </c>
      <c r="C942" s="541" t="s">
        <v>335</v>
      </c>
      <c r="D942" s="543">
        <v>1.083</v>
      </c>
    </row>
    <row r="943" spans="1:4">
      <c r="A943" s="541" t="s">
        <v>3851</v>
      </c>
      <c r="B943" s="542" t="s">
        <v>3852</v>
      </c>
      <c r="C943" s="541" t="s">
        <v>454</v>
      </c>
      <c r="D943" s="543">
        <v>12.407</v>
      </c>
    </row>
    <row r="944" spans="1:4">
      <c r="A944" s="541" t="s">
        <v>3853</v>
      </c>
      <c r="B944" s="542" t="s">
        <v>3854</v>
      </c>
      <c r="C944" s="541" t="s">
        <v>454</v>
      </c>
      <c r="D944" s="543">
        <v>12.407</v>
      </c>
    </row>
    <row r="945" spans="1:4">
      <c r="A945" s="541" t="s">
        <v>3855</v>
      </c>
      <c r="B945" s="542" t="s">
        <v>3856</v>
      </c>
      <c r="C945" s="541" t="s">
        <v>346</v>
      </c>
      <c r="D945" s="543">
        <v>12.317299999999999</v>
      </c>
    </row>
    <row r="946" spans="1:4">
      <c r="A946" s="541" t="s">
        <v>3857</v>
      </c>
      <c r="B946" s="542" t="s">
        <v>3858</v>
      </c>
      <c r="C946" s="541" t="s">
        <v>346</v>
      </c>
      <c r="D946" s="543">
        <v>11.6004</v>
      </c>
    </row>
    <row r="947" spans="1:4">
      <c r="A947" s="541" t="s">
        <v>3859</v>
      </c>
      <c r="B947" s="542" t="s">
        <v>3860</v>
      </c>
      <c r="C947" s="541" t="s">
        <v>335</v>
      </c>
      <c r="D947" s="543">
        <v>101.2276</v>
      </c>
    </row>
    <row r="948" spans="1:4">
      <c r="A948" s="541" t="s">
        <v>3861</v>
      </c>
      <c r="B948" s="542" t="s">
        <v>3862</v>
      </c>
      <c r="C948" s="541" t="s">
        <v>335</v>
      </c>
      <c r="D948" s="543">
        <v>496.69709999999998</v>
      </c>
    </row>
    <row r="949" spans="1:4">
      <c r="A949" s="541" t="s">
        <v>3863</v>
      </c>
      <c r="B949" s="542" t="s">
        <v>3864</v>
      </c>
      <c r="C949" s="541" t="s">
        <v>335</v>
      </c>
      <c r="D949" s="543">
        <v>69.67</v>
      </c>
    </row>
    <row r="950" spans="1:4">
      <c r="A950" s="541" t="s">
        <v>3865</v>
      </c>
      <c r="B950" s="542" t="s">
        <v>3866</v>
      </c>
      <c r="C950" s="541" t="s">
        <v>335</v>
      </c>
      <c r="D950" s="543">
        <v>100.9614</v>
      </c>
    </row>
    <row r="951" spans="1:4">
      <c r="A951" s="541" t="s">
        <v>3867</v>
      </c>
      <c r="B951" s="542" t="s">
        <v>3868</v>
      </c>
      <c r="C951" s="541" t="s">
        <v>335</v>
      </c>
      <c r="D951" s="543">
        <v>127.1623</v>
      </c>
    </row>
    <row r="952" spans="1:4">
      <c r="A952" s="541" t="s">
        <v>3869</v>
      </c>
      <c r="B952" s="542" t="s">
        <v>3870</v>
      </c>
      <c r="C952" s="541" t="s">
        <v>335</v>
      </c>
      <c r="D952" s="543">
        <v>153.9725</v>
      </c>
    </row>
    <row r="953" spans="1:4">
      <c r="A953" s="541" t="s">
        <v>3871</v>
      </c>
      <c r="B953" s="542" t="s">
        <v>3872</v>
      </c>
      <c r="C953" s="541" t="s">
        <v>335</v>
      </c>
      <c r="D953" s="543">
        <v>154.25389999999999</v>
      </c>
    </row>
    <row r="954" spans="1:4">
      <c r="A954" s="541" t="s">
        <v>3873</v>
      </c>
      <c r="B954" s="542" t="s">
        <v>3874</v>
      </c>
      <c r="C954" s="541" t="s">
        <v>335</v>
      </c>
      <c r="D954" s="543">
        <v>203.46969999999999</v>
      </c>
    </row>
    <row r="955" spans="1:4">
      <c r="A955" s="541" t="s">
        <v>3875</v>
      </c>
      <c r="B955" s="542" t="s">
        <v>3876</v>
      </c>
      <c r="C955" s="541" t="s">
        <v>335</v>
      </c>
      <c r="D955" s="543">
        <v>238.3365</v>
      </c>
    </row>
    <row r="956" spans="1:4">
      <c r="A956" s="541" t="s">
        <v>3877</v>
      </c>
      <c r="B956" s="542" t="s">
        <v>3878</v>
      </c>
      <c r="C956" s="541" t="s">
        <v>335</v>
      </c>
      <c r="D956" s="543">
        <v>252.18549999999999</v>
      </c>
    </row>
    <row r="957" spans="1:4">
      <c r="A957" s="541" t="s">
        <v>3879</v>
      </c>
      <c r="B957" s="542" t="s">
        <v>3880</v>
      </c>
      <c r="C957" s="541" t="s">
        <v>335</v>
      </c>
      <c r="D957" s="543">
        <v>247.9828</v>
      </c>
    </row>
    <row r="958" spans="1:4">
      <c r="A958" s="541" t="s">
        <v>3881</v>
      </c>
      <c r="B958" s="542" t="s">
        <v>3882</v>
      </c>
      <c r="C958" s="541" t="s">
        <v>335</v>
      </c>
      <c r="D958" s="543">
        <v>298.46640000000002</v>
      </c>
    </row>
    <row r="959" spans="1:4">
      <c r="A959" s="541" t="s">
        <v>3883</v>
      </c>
      <c r="B959" s="542" t="s">
        <v>3884</v>
      </c>
      <c r="C959" s="541" t="s">
        <v>335</v>
      </c>
      <c r="D959" s="543">
        <v>316.43540000000002</v>
      </c>
    </row>
    <row r="960" spans="1:4">
      <c r="A960" s="541" t="s">
        <v>3885</v>
      </c>
      <c r="B960" s="542" t="s">
        <v>3886</v>
      </c>
      <c r="C960" s="541" t="s">
        <v>335</v>
      </c>
      <c r="D960" s="543">
        <v>386.38740000000001</v>
      </c>
    </row>
    <row r="961" spans="1:4">
      <c r="A961" s="541" t="s">
        <v>3887</v>
      </c>
      <c r="B961" s="542" t="s">
        <v>3888</v>
      </c>
      <c r="C961" s="541" t="s">
        <v>335</v>
      </c>
      <c r="D961" s="543">
        <v>417.97609999999997</v>
      </c>
    </row>
    <row r="962" spans="1:4">
      <c r="A962" s="541" t="s">
        <v>3889</v>
      </c>
      <c r="B962" s="542" t="s">
        <v>3890</v>
      </c>
      <c r="C962" s="541" t="s">
        <v>335</v>
      </c>
      <c r="D962" s="543">
        <v>444.48809999999997</v>
      </c>
    </row>
    <row r="963" spans="1:4">
      <c r="A963" s="541" t="s">
        <v>3891</v>
      </c>
      <c r="B963" s="542" t="s">
        <v>3892</v>
      </c>
      <c r="C963" s="541" t="s">
        <v>335</v>
      </c>
      <c r="D963" s="543">
        <v>55.117600000000003</v>
      </c>
    </row>
    <row r="964" spans="1:4">
      <c r="A964" s="541" t="s">
        <v>3893</v>
      </c>
      <c r="B964" s="542" t="s">
        <v>3894</v>
      </c>
      <c r="C964" s="541" t="s">
        <v>335</v>
      </c>
      <c r="D964" s="543">
        <v>56.062600000000003</v>
      </c>
    </row>
    <row r="965" spans="1:4">
      <c r="A965" s="541" t="s">
        <v>3895</v>
      </c>
      <c r="B965" s="542" t="s">
        <v>3896</v>
      </c>
      <c r="C965" s="541" t="s">
        <v>335</v>
      </c>
      <c r="D965" s="543">
        <v>84.111599999999996</v>
      </c>
    </row>
    <row r="966" spans="1:4">
      <c r="A966" s="541" t="s">
        <v>3897</v>
      </c>
      <c r="B966" s="542" t="s">
        <v>3898</v>
      </c>
      <c r="C966" s="541" t="s">
        <v>335</v>
      </c>
      <c r="D966" s="543">
        <v>80.254800000000003</v>
      </c>
    </row>
    <row r="967" spans="1:4">
      <c r="A967" s="541" t="s">
        <v>3899</v>
      </c>
      <c r="B967" s="542" t="s">
        <v>3900</v>
      </c>
      <c r="C967" s="541" t="s">
        <v>335</v>
      </c>
      <c r="D967" s="543">
        <v>99.643100000000004</v>
      </c>
    </row>
    <row r="968" spans="1:4">
      <c r="A968" s="541" t="s">
        <v>3901</v>
      </c>
      <c r="B968" s="542" t="s">
        <v>3902</v>
      </c>
      <c r="C968" s="541" t="s">
        <v>335</v>
      </c>
      <c r="D968" s="543">
        <v>101.2276</v>
      </c>
    </row>
    <row r="969" spans="1:4">
      <c r="A969" s="541" t="s">
        <v>3903</v>
      </c>
      <c r="B969" s="542" t="s">
        <v>3904</v>
      </c>
      <c r="C969" s="541" t="s">
        <v>335</v>
      </c>
      <c r="D969" s="543">
        <v>99.643000000000001</v>
      </c>
    </row>
    <row r="970" spans="1:4">
      <c r="A970" s="541" t="s">
        <v>3905</v>
      </c>
      <c r="B970" s="542" t="s">
        <v>3906</v>
      </c>
      <c r="C970" s="541" t="s">
        <v>335</v>
      </c>
      <c r="D970" s="543">
        <v>125.2097</v>
      </c>
    </row>
    <row r="971" spans="1:4">
      <c r="A971" s="541" t="s">
        <v>3907</v>
      </c>
      <c r="B971" s="542" t="s">
        <v>3908</v>
      </c>
      <c r="C971" s="541" t="s">
        <v>335</v>
      </c>
      <c r="D971" s="543">
        <v>123.9645</v>
      </c>
    </row>
    <row r="972" spans="1:4">
      <c r="A972" s="541" t="s">
        <v>3909</v>
      </c>
      <c r="B972" s="542" t="s">
        <v>3910</v>
      </c>
      <c r="C972" s="541" t="s">
        <v>335</v>
      </c>
      <c r="D972" s="543">
        <v>18.167100000000001</v>
      </c>
    </row>
    <row r="973" spans="1:4">
      <c r="A973" s="541" t="s">
        <v>3911</v>
      </c>
      <c r="B973" s="542" t="s">
        <v>3912</v>
      </c>
      <c r="C973" s="541" t="s">
        <v>335</v>
      </c>
      <c r="D973" s="543">
        <v>23.713699999999999</v>
      </c>
    </row>
    <row r="974" spans="1:4">
      <c r="A974" s="541" t="s">
        <v>3913</v>
      </c>
      <c r="B974" s="542" t="s">
        <v>3914</v>
      </c>
      <c r="C974" s="541" t="s">
        <v>335</v>
      </c>
      <c r="D974" s="543">
        <v>21.2043</v>
      </c>
    </row>
    <row r="975" spans="1:4">
      <c r="A975" s="541" t="s">
        <v>3915</v>
      </c>
      <c r="B975" s="542" t="s">
        <v>3916</v>
      </c>
      <c r="C975" s="541" t="s">
        <v>335</v>
      </c>
      <c r="D975" s="543">
        <v>29.4542</v>
      </c>
    </row>
    <row r="976" spans="1:4">
      <c r="A976" s="541" t="s">
        <v>3917</v>
      </c>
      <c r="B976" s="542" t="s">
        <v>3918</v>
      </c>
      <c r="C976" s="541" t="s">
        <v>335</v>
      </c>
      <c r="D976" s="543">
        <v>42.225499999999997</v>
      </c>
    </row>
    <row r="977" spans="1:4">
      <c r="A977" s="541" t="s">
        <v>3919</v>
      </c>
      <c r="B977" s="542" t="s">
        <v>3920</v>
      </c>
      <c r="C977" s="541" t="s">
        <v>335</v>
      </c>
      <c r="D977" s="543">
        <v>50.416200000000003</v>
      </c>
    </row>
    <row r="978" spans="1:4">
      <c r="A978" s="541" t="s">
        <v>3921</v>
      </c>
      <c r="B978" s="542" t="s">
        <v>3922</v>
      </c>
      <c r="C978" s="541" t="s">
        <v>335</v>
      </c>
      <c r="D978" s="543">
        <v>47.328899999999997</v>
      </c>
    </row>
    <row r="979" spans="1:4">
      <c r="A979" s="541" t="s">
        <v>3923</v>
      </c>
      <c r="B979" s="542" t="s">
        <v>3924</v>
      </c>
      <c r="C979" s="541" t="s">
        <v>335</v>
      </c>
      <c r="D979" s="543">
        <v>55.4328</v>
      </c>
    </row>
    <row r="980" spans="1:4" ht="25.5">
      <c r="A980" s="541" t="s">
        <v>533</v>
      </c>
      <c r="B980" s="542" t="s">
        <v>534</v>
      </c>
      <c r="C980" s="541" t="s">
        <v>346</v>
      </c>
      <c r="D980" s="543">
        <v>8.8333999999999993</v>
      </c>
    </row>
    <row r="981" spans="1:4">
      <c r="A981" s="541" t="s">
        <v>3925</v>
      </c>
      <c r="B981" s="542" t="s">
        <v>3926</v>
      </c>
      <c r="C981" s="541" t="s">
        <v>346</v>
      </c>
      <c r="D981" s="543">
        <v>14.0794</v>
      </c>
    </row>
    <row r="982" spans="1:4">
      <c r="A982" s="541" t="s">
        <v>3927</v>
      </c>
      <c r="B982" s="542" t="s">
        <v>3928</v>
      </c>
      <c r="C982" s="541" t="s">
        <v>346</v>
      </c>
      <c r="D982" s="543">
        <v>15.523300000000001</v>
      </c>
    </row>
    <row r="983" spans="1:4">
      <c r="A983" s="541" t="s">
        <v>3929</v>
      </c>
      <c r="B983" s="542" t="s">
        <v>3930</v>
      </c>
      <c r="C983" s="541" t="s">
        <v>346</v>
      </c>
      <c r="D983" s="543">
        <v>16.331700000000001</v>
      </c>
    </row>
    <row r="984" spans="1:4">
      <c r="A984" s="541" t="s">
        <v>3931</v>
      </c>
      <c r="B984" s="542" t="s">
        <v>3932</v>
      </c>
      <c r="C984" s="541" t="s">
        <v>346</v>
      </c>
      <c r="D984" s="543">
        <v>18.3964</v>
      </c>
    </row>
    <row r="985" spans="1:4">
      <c r="A985" s="541" t="s">
        <v>3933</v>
      </c>
      <c r="B985" s="542" t="s">
        <v>3934</v>
      </c>
      <c r="C985" s="541" t="s">
        <v>346</v>
      </c>
      <c r="D985" s="543">
        <v>20.8841</v>
      </c>
    </row>
    <row r="986" spans="1:4">
      <c r="A986" s="541" t="s">
        <v>527</v>
      </c>
      <c r="B986" s="542" t="s">
        <v>528</v>
      </c>
      <c r="C986" s="541" t="s">
        <v>346</v>
      </c>
      <c r="D986" s="543">
        <v>21.322800000000001</v>
      </c>
    </row>
    <row r="987" spans="1:4">
      <c r="A987" s="541" t="s">
        <v>3935</v>
      </c>
      <c r="B987" s="542" t="s">
        <v>3936</v>
      </c>
      <c r="C987" s="541" t="s">
        <v>346</v>
      </c>
      <c r="D987" s="543">
        <v>23.795500000000001</v>
      </c>
    </row>
    <row r="988" spans="1:4">
      <c r="A988" s="541" t="s">
        <v>3937</v>
      </c>
      <c r="B988" s="542" t="s">
        <v>3938</v>
      </c>
      <c r="C988" s="541" t="s">
        <v>346</v>
      </c>
      <c r="D988" s="543">
        <v>24.671099999999999</v>
      </c>
    </row>
    <row r="989" spans="1:4">
      <c r="A989" s="541" t="s">
        <v>3939</v>
      </c>
      <c r="B989" s="542" t="s">
        <v>3940</v>
      </c>
      <c r="C989" s="541" t="s">
        <v>346</v>
      </c>
      <c r="D989" s="543">
        <v>27.1402</v>
      </c>
    </row>
    <row r="990" spans="1:4">
      <c r="A990" s="541" t="s">
        <v>3941</v>
      </c>
      <c r="B990" s="542" t="s">
        <v>3942</v>
      </c>
      <c r="C990" s="541" t="s">
        <v>346</v>
      </c>
      <c r="D990" s="543">
        <v>28.964200000000002</v>
      </c>
    </row>
    <row r="991" spans="1:4">
      <c r="A991" s="541" t="s">
        <v>3943</v>
      </c>
      <c r="B991" s="542" t="s">
        <v>3944</v>
      </c>
      <c r="C991" s="541" t="s">
        <v>346</v>
      </c>
      <c r="D991" s="543">
        <v>33.085900000000002</v>
      </c>
    </row>
    <row r="992" spans="1:4">
      <c r="A992" s="541" t="s">
        <v>3945</v>
      </c>
      <c r="B992" s="542" t="s">
        <v>3946</v>
      </c>
      <c r="C992" s="541" t="s">
        <v>346</v>
      </c>
      <c r="D992" s="543">
        <v>33.604100000000003</v>
      </c>
    </row>
    <row r="993" spans="1:4">
      <c r="A993" s="541" t="s">
        <v>3947</v>
      </c>
      <c r="B993" s="542" t="s">
        <v>3948</v>
      </c>
      <c r="C993" s="541" t="s">
        <v>346</v>
      </c>
      <c r="D993" s="543">
        <v>36.775100000000002</v>
      </c>
    </row>
    <row r="994" spans="1:4">
      <c r="A994" s="541" t="s">
        <v>3949</v>
      </c>
      <c r="B994" s="542" t="s">
        <v>3950</v>
      </c>
      <c r="C994" s="541" t="s">
        <v>346</v>
      </c>
      <c r="D994" s="543">
        <v>41.180300000000003</v>
      </c>
    </row>
    <row r="995" spans="1:4">
      <c r="A995" s="541" t="s">
        <v>3951</v>
      </c>
      <c r="B995" s="542" t="s">
        <v>3952</v>
      </c>
      <c r="C995" s="541" t="s">
        <v>346</v>
      </c>
      <c r="D995" s="543">
        <v>44.177500000000002</v>
      </c>
    </row>
    <row r="996" spans="1:4">
      <c r="A996" s="541" t="s">
        <v>3953</v>
      </c>
      <c r="B996" s="542" t="s">
        <v>3954</v>
      </c>
      <c r="C996" s="541" t="s">
        <v>346</v>
      </c>
      <c r="D996" s="543">
        <v>46.744999999999997</v>
      </c>
    </row>
    <row r="997" spans="1:4">
      <c r="A997" s="541" t="s">
        <v>3955</v>
      </c>
      <c r="B997" s="542" t="s">
        <v>3956</v>
      </c>
      <c r="C997" s="541" t="s">
        <v>346</v>
      </c>
      <c r="D997" s="543">
        <v>12.119199999999999</v>
      </c>
    </row>
    <row r="998" spans="1:4">
      <c r="A998" s="541" t="s">
        <v>3957</v>
      </c>
      <c r="B998" s="542" t="s">
        <v>3958</v>
      </c>
      <c r="C998" s="541" t="s">
        <v>346</v>
      </c>
      <c r="D998" s="543">
        <v>14.5505</v>
      </c>
    </row>
    <row r="999" spans="1:4">
      <c r="A999" s="541" t="s">
        <v>3959</v>
      </c>
      <c r="B999" s="542" t="s">
        <v>3960</v>
      </c>
      <c r="C999" s="541" t="s">
        <v>346</v>
      </c>
      <c r="D999" s="543">
        <v>15.781599999999999</v>
      </c>
    </row>
    <row r="1000" spans="1:4">
      <c r="A1000" s="541" t="s">
        <v>3961</v>
      </c>
      <c r="B1000" s="542" t="s">
        <v>3962</v>
      </c>
      <c r="C1000" s="541" t="s">
        <v>346</v>
      </c>
      <c r="D1000" s="543">
        <v>12.190300000000001</v>
      </c>
    </row>
    <row r="1001" spans="1:4">
      <c r="A1001" s="541" t="s">
        <v>3963</v>
      </c>
      <c r="B1001" s="542" t="s">
        <v>3964</v>
      </c>
      <c r="C1001" s="541" t="s">
        <v>346</v>
      </c>
      <c r="D1001" s="543">
        <v>15.957000000000001</v>
      </c>
    </row>
    <row r="1002" spans="1:4">
      <c r="A1002" s="541" t="s">
        <v>3965</v>
      </c>
      <c r="B1002" s="542" t="s">
        <v>3966</v>
      </c>
      <c r="C1002" s="541" t="s">
        <v>346</v>
      </c>
      <c r="D1002" s="543">
        <v>17.979800000000001</v>
      </c>
    </row>
    <row r="1003" spans="1:4" ht="25.5">
      <c r="A1003" s="541" t="s">
        <v>3967</v>
      </c>
      <c r="B1003" s="542" t="s">
        <v>3968</v>
      </c>
      <c r="C1003" s="541" t="s">
        <v>335</v>
      </c>
      <c r="D1003" s="543">
        <v>0.4662</v>
      </c>
    </row>
    <row r="1004" spans="1:4" ht="25.5">
      <c r="A1004" s="541" t="s">
        <v>3969</v>
      </c>
      <c r="B1004" s="542" t="s">
        <v>3970</v>
      </c>
      <c r="C1004" s="541" t="s">
        <v>335</v>
      </c>
      <c r="D1004" s="543">
        <v>1324.4521999999999</v>
      </c>
    </row>
    <row r="1005" spans="1:4" ht="25.5">
      <c r="A1005" s="541" t="s">
        <v>3971</v>
      </c>
      <c r="B1005" s="542" t="s">
        <v>3972</v>
      </c>
      <c r="C1005" s="541" t="s">
        <v>335</v>
      </c>
      <c r="D1005" s="543">
        <v>2640.06</v>
      </c>
    </row>
    <row r="1006" spans="1:4" ht="25.5">
      <c r="A1006" s="541" t="s">
        <v>3973</v>
      </c>
      <c r="B1006" s="542" t="s">
        <v>3974</v>
      </c>
      <c r="C1006" s="541" t="s">
        <v>335</v>
      </c>
      <c r="D1006" s="543">
        <v>38.299700000000001</v>
      </c>
    </row>
    <row r="1007" spans="1:4">
      <c r="A1007" s="541" t="s">
        <v>3975</v>
      </c>
      <c r="B1007" s="542" t="s">
        <v>3976</v>
      </c>
      <c r="C1007" s="541" t="s">
        <v>346</v>
      </c>
      <c r="D1007" s="543">
        <v>3129.8110000000001</v>
      </c>
    </row>
    <row r="1008" spans="1:4">
      <c r="A1008" s="541" t="s">
        <v>3977</v>
      </c>
      <c r="B1008" s="542" t="s">
        <v>3978</v>
      </c>
      <c r="C1008" s="541" t="s">
        <v>346</v>
      </c>
      <c r="D1008" s="543">
        <v>3553.6622000000002</v>
      </c>
    </row>
    <row r="1009" spans="1:4">
      <c r="A1009" s="541" t="s">
        <v>3979</v>
      </c>
      <c r="B1009" s="542" t="s">
        <v>3980</v>
      </c>
      <c r="C1009" s="541" t="s">
        <v>346</v>
      </c>
      <c r="D1009" s="543">
        <v>4205.7206999999999</v>
      </c>
    </row>
    <row r="1010" spans="1:4">
      <c r="A1010" s="541" t="s">
        <v>3981</v>
      </c>
      <c r="B1010" s="542" t="s">
        <v>3982</v>
      </c>
      <c r="C1010" s="541" t="s">
        <v>346</v>
      </c>
      <c r="D1010" s="543">
        <v>4804.5178999999998</v>
      </c>
    </row>
    <row r="1011" spans="1:4">
      <c r="A1011" s="541" t="s">
        <v>3983</v>
      </c>
      <c r="B1011" s="542" t="s">
        <v>3984</v>
      </c>
      <c r="C1011" s="541" t="s">
        <v>346</v>
      </c>
      <c r="D1011" s="543">
        <v>5294.9434000000001</v>
      </c>
    </row>
    <row r="1012" spans="1:4">
      <c r="A1012" s="541" t="s">
        <v>3985</v>
      </c>
      <c r="B1012" s="542" t="s">
        <v>3986</v>
      </c>
      <c r="C1012" s="541" t="s">
        <v>346</v>
      </c>
      <c r="D1012" s="543">
        <v>5851.0652</v>
      </c>
    </row>
    <row r="1013" spans="1:4">
      <c r="A1013" s="541" t="s">
        <v>3987</v>
      </c>
      <c r="B1013" s="542" t="s">
        <v>3988</v>
      </c>
      <c r="C1013" s="541" t="s">
        <v>346</v>
      </c>
      <c r="D1013" s="543">
        <v>6308.6818000000003</v>
      </c>
    </row>
    <row r="1014" spans="1:4">
      <c r="A1014" s="541" t="s">
        <v>3989</v>
      </c>
      <c r="B1014" s="542" t="s">
        <v>3990</v>
      </c>
      <c r="C1014" s="541" t="s">
        <v>346</v>
      </c>
      <c r="D1014" s="543">
        <v>6864.0613000000003</v>
      </c>
    </row>
    <row r="1015" spans="1:4">
      <c r="A1015" s="541" t="s">
        <v>3991</v>
      </c>
      <c r="B1015" s="542" t="s">
        <v>3992</v>
      </c>
      <c r="C1015" s="541" t="s">
        <v>346</v>
      </c>
      <c r="D1015" s="543">
        <v>7353.8194999999996</v>
      </c>
    </row>
    <row r="1016" spans="1:4">
      <c r="A1016" s="541" t="s">
        <v>3993</v>
      </c>
      <c r="B1016" s="542" t="s">
        <v>3994</v>
      </c>
      <c r="C1016" s="541" t="s">
        <v>346</v>
      </c>
      <c r="D1016" s="543">
        <v>7942.6664000000001</v>
      </c>
    </row>
    <row r="1017" spans="1:4">
      <c r="A1017" s="541" t="s">
        <v>3995</v>
      </c>
      <c r="B1017" s="542" t="s">
        <v>3996</v>
      </c>
      <c r="C1017" s="541" t="s">
        <v>346</v>
      </c>
      <c r="D1017" s="543">
        <v>9542.8495000000003</v>
      </c>
    </row>
    <row r="1018" spans="1:4">
      <c r="A1018" s="541" t="s">
        <v>3997</v>
      </c>
      <c r="B1018" s="542" t="s">
        <v>3998</v>
      </c>
      <c r="C1018" s="541" t="s">
        <v>346</v>
      </c>
      <c r="D1018" s="543">
        <v>10217.3935</v>
      </c>
    </row>
    <row r="1019" spans="1:4">
      <c r="A1019" s="541" t="s">
        <v>3999</v>
      </c>
      <c r="B1019" s="542" t="s">
        <v>4000</v>
      </c>
      <c r="C1019" s="541" t="s">
        <v>346</v>
      </c>
      <c r="D1019" s="543">
        <v>10739.4907</v>
      </c>
    </row>
    <row r="1020" spans="1:4">
      <c r="A1020" s="541" t="s">
        <v>4001</v>
      </c>
      <c r="B1020" s="542" t="s">
        <v>4002</v>
      </c>
      <c r="C1020" s="541" t="s">
        <v>346</v>
      </c>
      <c r="D1020" s="543">
        <v>11353.2752</v>
      </c>
    </row>
    <row r="1021" spans="1:4">
      <c r="A1021" s="541" t="s">
        <v>4003</v>
      </c>
      <c r="B1021" s="542" t="s">
        <v>4004</v>
      </c>
      <c r="C1021" s="541" t="s">
        <v>346</v>
      </c>
      <c r="D1021" s="543">
        <v>11912.950199999999</v>
      </c>
    </row>
    <row r="1022" spans="1:4">
      <c r="A1022" s="541" t="s">
        <v>4005</v>
      </c>
      <c r="B1022" s="542" t="s">
        <v>4006</v>
      </c>
      <c r="C1022" s="541" t="s">
        <v>346</v>
      </c>
      <c r="D1022" s="543">
        <v>14912.590200000001</v>
      </c>
    </row>
    <row r="1023" spans="1:4">
      <c r="A1023" s="541" t="s">
        <v>4007</v>
      </c>
      <c r="B1023" s="542" t="s">
        <v>4008</v>
      </c>
      <c r="C1023" s="541" t="s">
        <v>346</v>
      </c>
      <c r="D1023" s="543">
        <v>15559.286700000001</v>
      </c>
    </row>
    <row r="1024" spans="1:4">
      <c r="A1024" s="541" t="s">
        <v>4009</v>
      </c>
      <c r="B1024" s="542" t="s">
        <v>4010</v>
      </c>
      <c r="C1024" s="541" t="s">
        <v>346</v>
      </c>
      <c r="D1024" s="543">
        <v>16322.7757</v>
      </c>
    </row>
    <row r="1025" spans="1:4">
      <c r="A1025" s="541" t="s">
        <v>4011</v>
      </c>
      <c r="B1025" s="542" t="s">
        <v>4012</v>
      </c>
      <c r="C1025" s="541" t="s">
        <v>346</v>
      </c>
      <c r="D1025" s="543">
        <v>18724.232</v>
      </c>
    </row>
    <row r="1026" spans="1:4">
      <c r="A1026" s="541" t="s">
        <v>4013</v>
      </c>
      <c r="B1026" s="542" t="s">
        <v>4014</v>
      </c>
      <c r="C1026" s="541" t="s">
        <v>346</v>
      </c>
      <c r="D1026" s="543">
        <v>19590.468000000001</v>
      </c>
    </row>
    <row r="1027" spans="1:4" ht="25.5">
      <c r="A1027" s="541" t="s">
        <v>4015</v>
      </c>
      <c r="B1027" s="542" t="s">
        <v>4016</v>
      </c>
      <c r="C1027" s="541" t="s">
        <v>346</v>
      </c>
      <c r="D1027" s="543">
        <v>3277.1918000000001</v>
      </c>
    </row>
    <row r="1028" spans="1:4" ht="25.5">
      <c r="A1028" s="541" t="s">
        <v>4017</v>
      </c>
      <c r="B1028" s="542" t="s">
        <v>4018</v>
      </c>
      <c r="C1028" s="541" t="s">
        <v>346</v>
      </c>
      <c r="D1028" s="543">
        <v>3721.0028000000002</v>
      </c>
    </row>
    <row r="1029" spans="1:4" ht="25.5">
      <c r="A1029" s="541" t="s">
        <v>4019</v>
      </c>
      <c r="B1029" s="542" t="s">
        <v>4020</v>
      </c>
      <c r="C1029" s="541" t="s">
        <v>346</v>
      </c>
      <c r="D1029" s="543">
        <v>4403.7731000000003</v>
      </c>
    </row>
    <row r="1030" spans="1:4" ht="25.5">
      <c r="A1030" s="541" t="s">
        <v>4021</v>
      </c>
      <c r="B1030" s="542" t="s">
        <v>4022</v>
      </c>
      <c r="C1030" s="541" t="s">
        <v>346</v>
      </c>
      <c r="D1030" s="543">
        <v>5030.2030000000004</v>
      </c>
    </row>
    <row r="1031" spans="1:4" ht="25.5">
      <c r="A1031" s="541" t="s">
        <v>4023</v>
      </c>
      <c r="B1031" s="542" t="s">
        <v>4024</v>
      </c>
      <c r="C1031" s="541" t="s">
        <v>346</v>
      </c>
      <c r="D1031" s="543">
        <v>5543.6572999999999</v>
      </c>
    </row>
    <row r="1032" spans="1:4" ht="25.5">
      <c r="A1032" s="541" t="s">
        <v>4025</v>
      </c>
      <c r="B1032" s="542" t="s">
        <v>4026</v>
      </c>
      <c r="C1032" s="541" t="s">
        <v>346</v>
      </c>
      <c r="D1032" s="543">
        <v>6125.8771999999999</v>
      </c>
    </row>
    <row r="1033" spans="1:4" ht="25.5">
      <c r="A1033" s="541" t="s">
        <v>4027</v>
      </c>
      <c r="B1033" s="542" t="s">
        <v>4028</v>
      </c>
      <c r="C1033" s="541" t="s">
        <v>346</v>
      </c>
      <c r="D1033" s="543">
        <v>6604.9880999999996</v>
      </c>
    </row>
    <row r="1034" spans="1:4" ht="25.5">
      <c r="A1034" s="541" t="s">
        <v>4029</v>
      </c>
      <c r="B1034" s="542" t="s">
        <v>4030</v>
      </c>
      <c r="C1034" s="541" t="s">
        <v>346</v>
      </c>
      <c r="D1034" s="543">
        <v>7186.4656999999997</v>
      </c>
    </row>
    <row r="1035" spans="1:4" ht="25.5">
      <c r="A1035" s="541" t="s">
        <v>4031</v>
      </c>
      <c r="B1035" s="542" t="s">
        <v>4032</v>
      </c>
      <c r="C1035" s="541" t="s">
        <v>346</v>
      </c>
      <c r="D1035" s="543">
        <v>7699.2527</v>
      </c>
    </row>
    <row r="1036" spans="1:4" ht="25.5">
      <c r="A1036" s="541" t="s">
        <v>4033</v>
      </c>
      <c r="B1036" s="542" t="s">
        <v>4034</v>
      </c>
      <c r="C1036" s="541" t="s">
        <v>346</v>
      </c>
      <c r="D1036" s="543">
        <v>8315.7322999999997</v>
      </c>
    </row>
    <row r="1037" spans="1:4" ht="25.5">
      <c r="A1037" s="541" t="s">
        <v>4035</v>
      </c>
      <c r="B1037" s="542" t="s">
        <v>4036</v>
      </c>
      <c r="C1037" s="541" t="s">
        <v>346</v>
      </c>
      <c r="D1037" s="543">
        <v>10088.5216</v>
      </c>
    </row>
    <row r="1038" spans="1:4" ht="25.5">
      <c r="A1038" s="541" t="s">
        <v>4037</v>
      </c>
      <c r="B1038" s="542" t="s">
        <v>4038</v>
      </c>
      <c r="C1038" s="541" t="s">
        <v>346</v>
      </c>
      <c r="D1038" s="543">
        <v>1298.5455999999999</v>
      </c>
    </row>
    <row r="1039" spans="1:4" ht="25.5">
      <c r="A1039" s="541" t="s">
        <v>4039</v>
      </c>
      <c r="B1039" s="542" t="s">
        <v>4040</v>
      </c>
      <c r="C1039" s="541" t="s">
        <v>346</v>
      </c>
      <c r="D1039" s="543">
        <v>1501.4412</v>
      </c>
    </row>
    <row r="1040" spans="1:4" ht="25.5">
      <c r="A1040" s="541" t="s">
        <v>4041</v>
      </c>
      <c r="B1040" s="542" t="s">
        <v>4042</v>
      </c>
      <c r="C1040" s="541" t="s">
        <v>346</v>
      </c>
      <c r="D1040" s="543">
        <v>1704.3405</v>
      </c>
    </row>
    <row r="1041" spans="1:4" ht="25.5">
      <c r="A1041" s="541" t="s">
        <v>4043</v>
      </c>
      <c r="B1041" s="542" t="s">
        <v>4044</v>
      </c>
      <c r="C1041" s="541" t="s">
        <v>346</v>
      </c>
      <c r="D1041" s="543">
        <v>1866.6528000000001</v>
      </c>
    </row>
    <row r="1042" spans="1:4" ht="25.5">
      <c r="A1042" s="541" t="s">
        <v>4045</v>
      </c>
      <c r="B1042" s="542" t="s">
        <v>4046</v>
      </c>
      <c r="C1042" s="541" t="s">
        <v>346</v>
      </c>
      <c r="D1042" s="543">
        <v>2069.5612999999998</v>
      </c>
    </row>
    <row r="1043" spans="1:4" ht="25.5">
      <c r="A1043" s="541" t="s">
        <v>4047</v>
      </c>
      <c r="B1043" s="542" t="s">
        <v>4048</v>
      </c>
      <c r="C1043" s="541" t="s">
        <v>346</v>
      </c>
      <c r="D1043" s="543">
        <v>2353.6363000000001</v>
      </c>
    </row>
    <row r="1044" spans="1:4" ht="25.5">
      <c r="A1044" s="541" t="s">
        <v>4049</v>
      </c>
      <c r="B1044" s="542" t="s">
        <v>4050</v>
      </c>
      <c r="C1044" s="541" t="s">
        <v>346</v>
      </c>
      <c r="D1044" s="543">
        <v>2515.9522999999999</v>
      </c>
    </row>
    <row r="1045" spans="1:4" ht="25.5">
      <c r="A1045" s="541" t="s">
        <v>4051</v>
      </c>
      <c r="B1045" s="542" t="s">
        <v>4052</v>
      </c>
      <c r="C1045" s="541" t="s">
        <v>346</v>
      </c>
      <c r="D1045" s="543">
        <v>2718.8454999999999</v>
      </c>
    </row>
    <row r="1046" spans="1:4" ht="25.5">
      <c r="A1046" s="541" t="s">
        <v>4053</v>
      </c>
      <c r="B1046" s="542" t="s">
        <v>4054</v>
      </c>
      <c r="C1046" s="541" t="s">
        <v>346</v>
      </c>
      <c r="D1046" s="543">
        <v>2881.1700999999998</v>
      </c>
    </row>
    <row r="1047" spans="1:4" ht="25.5">
      <c r="A1047" s="541" t="s">
        <v>4055</v>
      </c>
      <c r="B1047" s="542" t="s">
        <v>4056</v>
      </c>
      <c r="C1047" s="541" t="s">
        <v>346</v>
      </c>
      <c r="D1047" s="543">
        <v>3084.0446999999999</v>
      </c>
    </row>
    <row r="1048" spans="1:4" ht="25.5">
      <c r="A1048" s="541" t="s">
        <v>4057</v>
      </c>
      <c r="B1048" s="542" t="s">
        <v>4058</v>
      </c>
      <c r="C1048" s="541" t="s">
        <v>346</v>
      </c>
      <c r="D1048" s="543">
        <v>3286.9670000000001</v>
      </c>
    </row>
    <row r="1049" spans="1:4" ht="25.5">
      <c r="A1049" s="541" t="s">
        <v>4059</v>
      </c>
      <c r="B1049" s="542" t="s">
        <v>4060</v>
      </c>
      <c r="C1049" s="541" t="s">
        <v>346</v>
      </c>
      <c r="D1049" s="543">
        <v>3449.2750999999998</v>
      </c>
    </row>
    <row r="1050" spans="1:4" ht="25.5">
      <c r="A1050" s="541" t="s">
        <v>4061</v>
      </c>
      <c r="B1050" s="542" t="s">
        <v>4062</v>
      </c>
      <c r="C1050" s="541" t="s">
        <v>346</v>
      </c>
      <c r="D1050" s="543">
        <v>3652.1437999999998</v>
      </c>
    </row>
    <row r="1051" spans="1:4" ht="25.5">
      <c r="A1051" s="541" t="s">
        <v>4063</v>
      </c>
      <c r="B1051" s="542" t="s">
        <v>4064</v>
      </c>
      <c r="C1051" s="541" t="s">
        <v>346</v>
      </c>
      <c r="D1051" s="543">
        <v>4262.4367000000002</v>
      </c>
    </row>
    <row r="1052" spans="1:4" ht="25.5">
      <c r="A1052" s="541" t="s">
        <v>4065</v>
      </c>
      <c r="B1052" s="542" t="s">
        <v>4066</v>
      </c>
      <c r="C1052" s="541" t="s">
        <v>346</v>
      </c>
      <c r="D1052" s="543">
        <v>4492.8644999999997</v>
      </c>
    </row>
    <row r="1053" spans="1:4" ht="25.5">
      <c r="A1053" s="541" t="s">
        <v>4067</v>
      </c>
      <c r="B1053" s="542" t="s">
        <v>4068</v>
      </c>
      <c r="C1053" s="541" t="s">
        <v>346</v>
      </c>
      <c r="D1053" s="543">
        <v>4799.9854999999998</v>
      </c>
    </row>
    <row r="1054" spans="1:4" ht="25.5">
      <c r="A1054" s="541" t="s">
        <v>4069</v>
      </c>
      <c r="B1054" s="542" t="s">
        <v>4070</v>
      </c>
      <c r="C1054" s="541" t="s">
        <v>346</v>
      </c>
      <c r="D1054" s="543">
        <v>4915.2713000000003</v>
      </c>
    </row>
    <row r="1055" spans="1:4" ht="25.5">
      <c r="A1055" s="541" t="s">
        <v>4071</v>
      </c>
      <c r="B1055" s="542" t="s">
        <v>4072</v>
      </c>
      <c r="C1055" s="541" t="s">
        <v>346</v>
      </c>
      <c r="D1055" s="543">
        <v>5107.2362000000003</v>
      </c>
    </row>
    <row r="1056" spans="1:4" ht="25.5">
      <c r="A1056" s="541" t="s">
        <v>4073</v>
      </c>
      <c r="B1056" s="542" t="s">
        <v>4074</v>
      </c>
      <c r="C1056" s="541" t="s">
        <v>346</v>
      </c>
      <c r="D1056" s="543">
        <v>6770.8833999999997</v>
      </c>
    </row>
    <row r="1057" spans="1:4" ht="25.5">
      <c r="A1057" s="541" t="s">
        <v>4075</v>
      </c>
      <c r="B1057" s="542" t="s">
        <v>4076</v>
      </c>
      <c r="C1057" s="541" t="s">
        <v>346</v>
      </c>
      <c r="D1057" s="543">
        <v>8607.2237000000005</v>
      </c>
    </row>
    <row r="1058" spans="1:4" ht="25.5">
      <c r="A1058" s="541" t="s">
        <v>4077</v>
      </c>
      <c r="B1058" s="542" t="s">
        <v>4078</v>
      </c>
      <c r="C1058" s="541" t="s">
        <v>346</v>
      </c>
      <c r="D1058" s="543">
        <v>9096.5882999999994</v>
      </c>
    </row>
    <row r="1059" spans="1:4" ht="25.5">
      <c r="A1059" s="541" t="s">
        <v>4079</v>
      </c>
      <c r="B1059" s="542" t="s">
        <v>4080</v>
      </c>
      <c r="C1059" s="541" t="s">
        <v>346</v>
      </c>
      <c r="D1059" s="543">
        <v>9271.9835000000003</v>
      </c>
    </row>
    <row r="1060" spans="1:4" ht="25.5">
      <c r="A1060" s="541" t="s">
        <v>4081</v>
      </c>
      <c r="B1060" s="542" t="s">
        <v>4082</v>
      </c>
      <c r="C1060" s="541" t="s">
        <v>346</v>
      </c>
      <c r="D1060" s="543">
        <v>9726.9022000000004</v>
      </c>
    </row>
    <row r="1061" spans="1:4" ht="25.5">
      <c r="A1061" s="541" t="s">
        <v>4083</v>
      </c>
      <c r="B1061" s="542" t="s">
        <v>4084</v>
      </c>
      <c r="C1061" s="541" t="s">
        <v>346</v>
      </c>
      <c r="D1061" s="543">
        <v>6445.6629999999996</v>
      </c>
    </row>
    <row r="1062" spans="1:4" ht="25.5">
      <c r="A1062" s="541" t="s">
        <v>4085</v>
      </c>
      <c r="B1062" s="542" t="s">
        <v>4086</v>
      </c>
      <c r="C1062" s="541" t="s">
        <v>346</v>
      </c>
      <c r="D1062" s="543">
        <v>7793.8243000000002</v>
      </c>
    </row>
    <row r="1063" spans="1:4" ht="25.5">
      <c r="A1063" s="541" t="s">
        <v>4087</v>
      </c>
      <c r="B1063" s="542" t="s">
        <v>4088</v>
      </c>
      <c r="C1063" s="541" t="s">
        <v>346</v>
      </c>
      <c r="D1063" s="543">
        <v>8046.7203</v>
      </c>
    </row>
    <row r="1064" spans="1:4" ht="25.5">
      <c r="A1064" s="541" t="s">
        <v>4089</v>
      </c>
      <c r="B1064" s="542" t="s">
        <v>4090</v>
      </c>
      <c r="C1064" s="541" t="s">
        <v>346</v>
      </c>
      <c r="D1064" s="543">
        <v>9142.0185999999994</v>
      </c>
    </row>
    <row r="1065" spans="1:4" ht="25.5">
      <c r="A1065" s="541" t="s">
        <v>4091</v>
      </c>
      <c r="B1065" s="542" t="s">
        <v>4092</v>
      </c>
      <c r="C1065" s="541" t="s">
        <v>346</v>
      </c>
      <c r="D1065" s="543">
        <v>9647.6370999999999</v>
      </c>
    </row>
    <row r="1066" spans="1:4" ht="25.5">
      <c r="A1066" s="541" t="s">
        <v>4093</v>
      </c>
      <c r="B1066" s="542" t="s">
        <v>4094</v>
      </c>
      <c r="C1066" s="541" t="s">
        <v>346</v>
      </c>
      <c r="D1066" s="543">
        <v>11290.9869</v>
      </c>
    </row>
    <row r="1067" spans="1:4" ht="25.5">
      <c r="A1067" s="541" t="s">
        <v>4095</v>
      </c>
      <c r="B1067" s="542" t="s">
        <v>4096</v>
      </c>
      <c r="C1067" s="541" t="s">
        <v>346</v>
      </c>
      <c r="D1067" s="543">
        <v>12891.335999999999</v>
      </c>
    </row>
    <row r="1068" spans="1:4" ht="25.5">
      <c r="A1068" s="541" t="s">
        <v>4097</v>
      </c>
      <c r="B1068" s="542" t="s">
        <v>4098</v>
      </c>
      <c r="C1068" s="541" t="s">
        <v>346</v>
      </c>
      <c r="D1068" s="543">
        <v>13692.1605</v>
      </c>
    </row>
    <row r="1069" spans="1:4" ht="25.5">
      <c r="A1069" s="541" t="s">
        <v>4099</v>
      </c>
      <c r="B1069" s="542" t="s">
        <v>4100</v>
      </c>
      <c r="C1069" s="541" t="s">
        <v>346</v>
      </c>
      <c r="D1069" s="543">
        <v>14493.026</v>
      </c>
    </row>
    <row r="1070" spans="1:4" ht="25.5">
      <c r="A1070" s="541" t="s">
        <v>4101</v>
      </c>
      <c r="B1070" s="542" t="s">
        <v>4102</v>
      </c>
      <c r="C1070" s="541" t="s">
        <v>346</v>
      </c>
      <c r="D1070" s="543">
        <v>15546.537399999999</v>
      </c>
    </row>
    <row r="1071" spans="1:4" ht="25.5">
      <c r="A1071" s="541" t="s">
        <v>4103</v>
      </c>
      <c r="B1071" s="542" t="s">
        <v>4104</v>
      </c>
      <c r="C1071" s="541" t="s">
        <v>346</v>
      </c>
      <c r="D1071" s="543">
        <v>16094.0867</v>
      </c>
    </row>
    <row r="1072" spans="1:4" ht="25.5">
      <c r="A1072" s="541" t="s">
        <v>4105</v>
      </c>
      <c r="B1072" s="542" t="s">
        <v>4106</v>
      </c>
      <c r="C1072" s="541" t="s">
        <v>346</v>
      </c>
      <c r="D1072" s="543">
        <v>17737.464100000001</v>
      </c>
    </row>
    <row r="1073" spans="1:4" ht="25.5">
      <c r="A1073" s="541" t="s">
        <v>4107</v>
      </c>
      <c r="B1073" s="542" t="s">
        <v>4108</v>
      </c>
      <c r="C1073" s="541" t="s">
        <v>346</v>
      </c>
      <c r="D1073" s="543">
        <v>19336.999</v>
      </c>
    </row>
    <row r="1074" spans="1:4" ht="25.5">
      <c r="A1074" s="541" t="s">
        <v>4109</v>
      </c>
      <c r="B1074" s="542" t="s">
        <v>4110</v>
      </c>
      <c r="C1074" s="541" t="s">
        <v>346</v>
      </c>
      <c r="D1074" s="543">
        <v>21959.774300000001</v>
      </c>
    </row>
    <row r="1075" spans="1:4" ht="25.5">
      <c r="A1075" s="541" t="s">
        <v>4111</v>
      </c>
      <c r="B1075" s="542" t="s">
        <v>4112</v>
      </c>
      <c r="C1075" s="541" t="s">
        <v>346</v>
      </c>
      <c r="D1075" s="543">
        <v>22579.7899</v>
      </c>
    </row>
    <row r="1076" spans="1:4" ht="25.5">
      <c r="A1076" s="541" t="s">
        <v>4113</v>
      </c>
      <c r="B1076" s="542" t="s">
        <v>4114</v>
      </c>
      <c r="C1076" s="541" t="s">
        <v>346</v>
      </c>
      <c r="D1076" s="543">
        <v>28305.801500000001</v>
      </c>
    </row>
    <row r="1077" spans="1:4" ht="25.5">
      <c r="A1077" s="541" t="s">
        <v>4115</v>
      </c>
      <c r="B1077" s="542" t="s">
        <v>4116</v>
      </c>
      <c r="C1077" s="541" t="s">
        <v>346</v>
      </c>
      <c r="D1077" s="543">
        <v>30331.068599999999</v>
      </c>
    </row>
    <row r="1078" spans="1:4" ht="25.5">
      <c r="A1078" s="541" t="s">
        <v>4117</v>
      </c>
      <c r="B1078" s="542" t="s">
        <v>4118</v>
      </c>
      <c r="C1078" s="541" t="s">
        <v>346</v>
      </c>
      <c r="D1078" s="543">
        <v>37467.223899999997</v>
      </c>
    </row>
    <row r="1079" spans="1:4" ht="25.5">
      <c r="A1079" s="541" t="s">
        <v>4119</v>
      </c>
      <c r="B1079" s="542" t="s">
        <v>4120</v>
      </c>
      <c r="C1079" s="541" t="s">
        <v>346</v>
      </c>
      <c r="D1079" s="543">
        <v>44533.436999999998</v>
      </c>
    </row>
    <row r="1080" spans="1:4" ht="25.5">
      <c r="A1080" s="541" t="s">
        <v>4121</v>
      </c>
      <c r="B1080" s="542" t="s">
        <v>4122</v>
      </c>
      <c r="C1080" s="541" t="s">
        <v>346</v>
      </c>
      <c r="D1080" s="543">
        <v>47317.705499999996</v>
      </c>
    </row>
    <row r="1081" spans="1:4" ht="25.5">
      <c r="A1081" s="541" t="s">
        <v>4123</v>
      </c>
      <c r="B1081" s="542" t="s">
        <v>4124</v>
      </c>
      <c r="C1081" s="541" t="s">
        <v>346</v>
      </c>
      <c r="D1081" s="543">
        <v>49750.851199999997</v>
      </c>
    </row>
    <row r="1082" spans="1:4" ht="25.5">
      <c r="A1082" s="541" t="s">
        <v>4125</v>
      </c>
      <c r="B1082" s="542" t="s">
        <v>4126</v>
      </c>
      <c r="C1082" s="541" t="s">
        <v>952</v>
      </c>
      <c r="D1082" s="543">
        <v>0.79069999999999996</v>
      </c>
    </row>
    <row r="1083" spans="1:4" ht="25.5">
      <c r="A1083" s="541" t="s">
        <v>4127</v>
      </c>
      <c r="B1083" s="542" t="s">
        <v>4128</v>
      </c>
      <c r="C1083" s="541" t="s">
        <v>346</v>
      </c>
      <c r="D1083" s="543">
        <v>63.58</v>
      </c>
    </row>
    <row r="1084" spans="1:4" ht="25.5">
      <c r="A1084" s="541" t="s">
        <v>4129</v>
      </c>
      <c r="B1084" s="542" t="s">
        <v>4130</v>
      </c>
      <c r="C1084" s="541" t="s">
        <v>346</v>
      </c>
      <c r="D1084" s="543">
        <v>26.66</v>
      </c>
    </row>
    <row r="1085" spans="1:4" ht="25.5">
      <c r="A1085" s="541" t="s">
        <v>4131</v>
      </c>
      <c r="B1085" s="542" t="s">
        <v>4132</v>
      </c>
      <c r="C1085" s="541" t="s">
        <v>346</v>
      </c>
      <c r="D1085" s="543">
        <v>38.54</v>
      </c>
    </row>
    <row r="1086" spans="1:4" ht="25.5">
      <c r="A1086" s="541" t="s">
        <v>4133</v>
      </c>
      <c r="B1086" s="542" t="s">
        <v>4134</v>
      </c>
      <c r="C1086" s="541" t="s">
        <v>346</v>
      </c>
      <c r="D1086" s="543">
        <v>47.98</v>
      </c>
    </row>
    <row r="1087" spans="1:4" ht="25.5">
      <c r="A1087" s="541" t="s">
        <v>4135</v>
      </c>
      <c r="B1087" s="542" t="s">
        <v>4136</v>
      </c>
      <c r="C1087" s="541" t="s">
        <v>346</v>
      </c>
      <c r="D1087" s="543">
        <v>88.88</v>
      </c>
    </row>
    <row r="1088" spans="1:4" ht="25.5">
      <c r="A1088" s="541" t="s">
        <v>4137</v>
      </c>
      <c r="B1088" s="542" t="s">
        <v>4138</v>
      </c>
      <c r="C1088" s="541" t="s">
        <v>346</v>
      </c>
      <c r="D1088" s="543">
        <v>103.17</v>
      </c>
    </row>
    <row r="1089" spans="1:4">
      <c r="A1089" s="541" t="s">
        <v>4139</v>
      </c>
      <c r="B1089" s="542" t="s">
        <v>4140</v>
      </c>
      <c r="C1089" s="541" t="s">
        <v>335</v>
      </c>
      <c r="D1089" s="543">
        <v>150.94999999999999</v>
      </c>
    </row>
    <row r="1090" spans="1:4">
      <c r="A1090" s="541" t="s">
        <v>4141</v>
      </c>
      <c r="B1090" s="542" t="s">
        <v>4142</v>
      </c>
      <c r="C1090" s="541" t="s">
        <v>351</v>
      </c>
      <c r="D1090" s="543" t="s">
        <v>377</v>
      </c>
    </row>
    <row r="1091" spans="1:4">
      <c r="A1091" s="541" t="s">
        <v>4143</v>
      </c>
      <c r="B1091" s="542" t="s">
        <v>4144</v>
      </c>
      <c r="C1091" s="541" t="s">
        <v>351</v>
      </c>
      <c r="D1091" s="543" t="s">
        <v>377</v>
      </c>
    </row>
    <row r="1092" spans="1:4">
      <c r="A1092" s="541" t="s">
        <v>4145</v>
      </c>
      <c r="B1092" s="542" t="s">
        <v>4146</v>
      </c>
      <c r="C1092" s="541" t="s">
        <v>351</v>
      </c>
      <c r="D1092" s="543" t="s">
        <v>377</v>
      </c>
    </row>
    <row r="1093" spans="1:4">
      <c r="A1093" s="541" t="s">
        <v>4147</v>
      </c>
      <c r="B1093" s="542" t="s">
        <v>4148</v>
      </c>
      <c r="C1093" s="541" t="s">
        <v>335</v>
      </c>
      <c r="D1093" s="543">
        <v>7091.2597999999998</v>
      </c>
    </row>
    <row r="1094" spans="1:4" ht="25.5">
      <c r="A1094" s="541" t="s">
        <v>4149</v>
      </c>
      <c r="B1094" s="542" t="s">
        <v>4150</v>
      </c>
      <c r="C1094" s="541" t="s">
        <v>335</v>
      </c>
      <c r="D1094" s="543">
        <v>14641.6122</v>
      </c>
    </row>
    <row r="1095" spans="1:4">
      <c r="A1095" s="541" t="s">
        <v>4151</v>
      </c>
      <c r="B1095" s="542" t="s">
        <v>4152</v>
      </c>
      <c r="C1095" s="541" t="s">
        <v>335</v>
      </c>
      <c r="D1095" s="543">
        <v>11198.4766</v>
      </c>
    </row>
    <row r="1096" spans="1:4">
      <c r="A1096" s="541" t="s">
        <v>4153</v>
      </c>
      <c r="B1096" s="542" t="s">
        <v>4154</v>
      </c>
      <c r="C1096" s="541" t="s">
        <v>335</v>
      </c>
      <c r="D1096" s="543">
        <v>13022.985699999999</v>
      </c>
    </row>
    <row r="1097" spans="1:4">
      <c r="A1097" s="541" t="s">
        <v>4155</v>
      </c>
      <c r="B1097" s="542" t="s">
        <v>4156</v>
      </c>
      <c r="C1097" s="541" t="s">
        <v>335</v>
      </c>
      <c r="D1097" s="543">
        <v>15812.361000000001</v>
      </c>
    </row>
    <row r="1098" spans="1:4">
      <c r="A1098" s="541" t="s">
        <v>4157</v>
      </c>
      <c r="B1098" s="542" t="s">
        <v>4158</v>
      </c>
      <c r="C1098" s="541" t="s">
        <v>335</v>
      </c>
      <c r="D1098" s="543">
        <v>18657.781999999999</v>
      </c>
    </row>
    <row r="1099" spans="1:4">
      <c r="A1099" s="541" t="s">
        <v>4159</v>
      </c>
      <c r="B1099" s="542" t="s">
        <v>4160</v>
      </c>
      <c r="C1099" s="541" t="s">
        <v>335</v>
      </c>
      <c r="D1099" s="543">
        <v>21900.850200000001</v>
      </c>
    </row>
    <row r="1100" spans="1:4">
      <c r="A1100" s="541" t="s">
        <v>4161</v>
      </c>
      <c r="B1100" s="542" t="s">
        <v>4162</v>
      </c>
      <c r="C1100" s="541" t="s">
        <v>335</v>
      </c>
      <c r="D1100" s="543">
        <v>29523.740099999999</v>
      </c>
    </row>
    <row r="1101" spans="1:4" ht="25.5">
      <c r="A1101" s="541" t="s">
        <v>4163</v>
      </c>
      <c r="B1101" s="542" t="s">
        <v>4164</v>
      </c>
      <c r="C1101" s="541" t="s">
        <v>335</v>
      </c>
      <c r="D1101" s="543">
        <v>10682.5188</v>
      </c>
    </row>
    <row r="1102" spans="1:4" ht="25.5">
      <c r="A1102" s="541" t="s">
        <v>4165</v>
      </c>
      <c r="B1102" s="542" t="s">
        <v>4166</v>
      </c>
      <c r="C1102" s="541" t="s">
        <v>335</v>
      </c>
      <c r="D1102" s="543">
        <v>17896.8171</v>
      </c>
    </row>
    <row r="1103" spans="1:4" ht="25.5">
      <c r="A1103" s="541" t="s">
        <v>4167</v>
      </c>
      <c r="B1103" s="542" t="s">
        <v>4168</v>
      </c>
      <c r="C1103" s="541" t="s">
        <v>335</v>
      </c>
      <c r="D1103" s="543">
        <v>21276.15</v>
      </c>
    </row>
    <row r="1104" spans="1:4" ht="25.5">
      <c r="A1104" s="541" t="s">
        <v>4169</v>
      </c>
      <c r="B1104" s="542" t="s">
        <v>4170</v>
      </c>
      <c r="C1104" s="541" t="s">
        <v>335</v>
      </c>
      <c r="D1104" s="543">
        <v>24366.083299999998</v>
      </c>
    </row>
    <row r="1105" spans="1:4" ht="25.5">
      <c r="A1105" s="541" t="s">
        <v>4171</v>
      </c>
      <c r="B1105" s="542" t="s">
        <v>4172</v>
      </c>
      <c r="C1105" s="541" t="s">
        <v>335</v>
      </c>
      <c r="D1105" s="543">
        <v>28280.287499999999</v>
      </c>
    </row>
    <row r="1106" spans="1:4" ht="25.5">
      <c r="A1106" s="541" t="s">
        <v>4173</v>
      </c>
      <c r="B1106" s="542" t="s">
        <v>4174</v>
      </c>
      <c r="C1106" s="541" t="s">
        <v>335</v>
      </c>
      <c r="D1106" s="543">
        <v>31648.6378</v>
      </c>
    </row>
    <row r="1107" spans="1:4">
      <c r="A1107" s="541" t="s">
        <v>4175</v>
      </c>
      <c r="B1107" s="542" t="s">
        <v>4176</v>
      </c>
      <c r="C1107" s="541" t="s">
        <v>335</v>
      </c>
      <c r="D1107" s="543">
        <v>31777.0818</v>
      </c>
    </row>
    <row r="1108" spans="1:4">
      <c r="A1108" s="541" t="s">
        <v>4177</v>
      </c>
      <c r="B1108" s="542" t="s">
        <v>4178</v>
      </c>
      <c r="C1108" s="541" t="s">
        <v>335</v>
      </c>
      <c r="D1108" s="543">
        <v>35519.4493</v>
      </c>
    </row>
    <row r="1109" spans="1:4">
      <c r="A1109" s="541" t="s">
        <v>4179</v>
      </c>
      <c r="B1109" s="542" t="s">
        <v>4180</v>
      </c>
      <c r="C1109" s="541" t="s">
        <v>335</v>
      </c>
      <c r="D1109" s="543">
        <v>37570.077100000002</v>
      </c>
    </row>
    <row r="1110" spans="1:4">
      <c r="A1110" s="541" t="s">
        <v>4181</v>
      </c>
      <c r="B1110" s="542" t="s">
        <v>4182</v>
      </c>
      <c r="C1110" s="541" t="s">
        <v>335</v>
      </c>
      <c r="D1110" s="543">
        <v>42337.439400000003</v>
      </c>
    </row>
    <row r="1111" spans="1:4">
      <c r="A1111" s="541" t="s">
        <v>4183</v>
      </c>
      <c r="B1111" s="542" t="s">
        <v>4184</v>
      </c>
      <c r="C1111" s="541" t="s">
        <v>335</v>
      </c>
      <c r="D1111" s="543">
        <v>45737.6351</v>
      </c>
    </row>
    <row r="1112" spans="1:4">
      <c r="A1112" s="541" t="s">
        <v>4185</v>
      </c>
      <c r="B1112" s="542" t="s">
        <v>4186</v>
      </c>
      <c r="C1112" s="541" t="s">
        <v>335</v>
      </c>
      <c r="D1112" s="543">
        <v>54295.291400000002</v>
      </c>
    </row>
    <row r="1113" spans="1:4">
      <c r="A1113" s="541" t="s">
        <v>4187</v>
      </c>
      <c r="B1113" s="542" t="s">
        <v>4188</v>
      </c>
      <c r="C1113" s="541" t="s">
        <v>335</v>
      </c>
      <c r="D1113" s="543">
        <v>54311.161999999997</v>
      </c>
    </row>
    <row r="1114" spans="1:4">
      <c r="A1114" s="541" t="s">
        <v>4189</v>
      </c>
      <c r="B1114" s="542" t="s">
        <v>4190</v>
      </c>
      <c r="C1114" s="541" t="s">
        <v>335</v>
      </c>
      <c r="D1114" s="543">
        <v>56630.721899999997</v>
      </c>
    </row>
    <row r="1115" spans="1:4" ht="25.5">
      <c r="A1115" s="541" t="s">
        <v>4191</v>
      </c>
      <c r="B1115" s="542" t="s">
        <v>4192</v>
      </c>
      <c r="C1115" s="541" t="s">
        <v>335</v>
      </c>
      <c r="D1115" s="543">
        <v>528.85789999999997</v>
      </c>
    </row>
    <row r="1116" spans="1:4">
      <c r="A1116" s="541" t="s">
        <v>4193</v>
      </c>
      <c r="B1116" s="542" t="s">
        <v>4194</v>
      </c>
      <c r="C1116" s="541" t="s">
        <v>335</v>
      </c>
      <c r="D1116" s="543">
        <v>81.016599999999997</v>
      </c>
    </row>
    <row r="1117" spans="1:4">
      <c r="A1117" s="541" t="s">
        <v>4195</v>
      </c>
      <c r="B1117" s="542" t="s">
        <v>4196</v>
      </c>
      <c r="C1117" s="541" t="s">
        <v>335</v>
      </c>
      <c r="D1117" s="543">
        <v>101.44329999999999</v>
      </c>
    </row>
    <row r="1118" spans="1:4">
      <c r="A1118" s="541" t="s">
        <v>4197</v>
      </c>
      <c r="B1118" s="542" t="s">
        <v>4198</v>
      </c>
      <c r="C1118" s="541" t="s">
        <v>335</v>
      </c>
      <c r="D1118" s="543">
        <v>101.0729</v>
      </c>
    </row>
    <row r="1119" spans="1:4">
      <c r="A1119" s="541" t="s">
        <v>4199</v>
      </c>
      <c r="B1119" s="542" t="s">
        <v>4200</v>
      </c>
      <c r="C1119" s="541" t="s">
        <v>335</v>
      </c>
      <c r="D1119" s="543">
        <v>147.08430000000001</v>
      </c>
    </row>
    <row r="1120" spans="1:4">
      <c r="A1120" s="541" t="s">
        <v>4201</v>
      </c>
      <c r="B1120" s="542" t="s">
        <v>4202</v>
      </c>
      <c r="C1120" s="541" t="s">
        <v>335</v>
      </c>
      <c r="D1120" s="543">
        <v>133.34180000000001</v>
      </c>
    </row>
    <row r="1121" spans="1:4">
      <c r="A1121" s="541" t="s">
        <v>4203</v>
      </c>
      <c r="B1121" s="542" t="s">
        <v>4204</v>
      </c>
      <c r="C1121" s="541" t="s">
        <v>335</v>
      </c>
      <c r="D1121" s="543">
        <v>161.7568</v>
      </c>
    </row>
    <row r="1122" spans="1:4">
      <c r="A1122" s="541" t="s">
        <v>4205</v>
      </c>
      <c r="B1122" s="542" t="s">
        <v>4206</v>
      </c>
      <c r="C1122" s="541" t="s">
        <v>335</v>
      </c>
      <c r="D1122" s="543">
        <v>75.1036</v>
      </c>
    </row>
    <row r="1123" spans="1:4">
      <c r="A1123" s="541" t="s">
        <v>4207</v>
      </c>
      <c r="B1123" s="542" t="s">
        <v>4208</v>
      </c>
      <c r="C1123" s="541" t="s">
        <v>335</v>
      </c>
      <c r="D1123" s="543">
        <v>156.10249999999999</v>
      </c>
    </row>
    <row r="1124" spans="1:4">
      <c r="A1124" s="541" t="s">
        <v>4209</v>
      </c>
      <c r="B1124" s="542" t="s">
        <v>4210</v>
      </c>
      <c r="C1124" s="541" t="s">
        <v>346</v>
      </c>
      <c r="D1124" s="543">
        <v>124.89830000000001</v>
      </c>
    </row>
    <row r="1125" spans="1:4">
      <c r="A1125" s="541" t="s">
        <v>4211</v>
      </c>
      <c r="B1125" s="542" t="s">
        <v>4212</v>
      </c>
      <c r="C1125" s="541" t="s">
        <v>335</v>
      </c>
      <c r="D1125" s="543">
        <v>301.96089999999998</v>
      </c>
    </row>
    <row r="1126" spans="1:4">
      <c r="A1126" s="541" t="s">
        <v>4213</v>
      </c>
      <c r="B1126" s="542" t="s">
        <v>4214</v>
      </c>
      <c r="C1126" s="541" t="s">
        <v>346</v>
      </c>
      <c r="D1126" s="543">
        <v>121.0669</v>
      </c>
    </row>
    <row r="1127" spans="1:4">
      <c r="A1127" s="541" t="s">
        <v>4215</v>
      </c>
      <c r="B1127" s="542" t="s">
        <v>4216</v>
      </c>
      <c r="C1127" s="541" t="s">
        <v>346</v>
      </c>
      <c r="D1127" s="543">
        <v>82.789000000000001</v>
      </c>
    </row>
    <row r="1128" spans="1:4">
      <c r="A1128" s="541" t="s">
        <v>4217</v>
      </c>
      <c r="B1128" s="542" t="s">
        <v>4218</v>
      </c>
      <c r="C1128" s="541" t="s">
        <v>335</v>
      </c>
      <c r="D1128" s="543">
        <v>58147.103000000003</v>
      </c>
    </row>
    <row r="1129" spans="1:4">
      <c r="A1129" s="541" t="s">
        <v>4219</v>
      </c>
      <c r="B1129" s="542" t="s">
        <v>4220</v>
      </c>
      <c r="C1129" s="541" t="s">
        <v>335</v>
      </c>
      <c r="D1129" s="543">
        <v>66911.823399999994</v>
      </c>
    </row>
    <row r="1130" spans="1:4">
      <c r="A1130" s="541" t="s">
        <v>4221</v>
      </c>
      <c r="B1130" s="542" t="s">
        <v>4222</v>
      </c>
      <c r="C1130" s="541" t="s">
        <v>335</v>
      </c>
      <c r="D1130" s="543">
        <v>71007.132400000002</v>
      </c>
    </row>
    <row r="1131" spans="1:4" ht="25.5">
      <c r="A1131" s="541" t="s">
        <v>4223</v>
      </c>
      <c r="B1131" s="542" t="s">
        <v>4224</v>
      </c>
      <c r="C1131" s="541" t="s">
        <v>335</v>
      </c>
      <c r="D1131" s="543">
        <v>74577.539900000003</v>
      </c>
    </row>
    <row r="1132" spans="1:4" ht="25.5">
      <c r="A1132" s="541" t="s">
        <v>4225</v>
      </c>
      <c r="B1132" s="542" t="s">
        <v>4226</v>
      </c>
      <c r="C1132" s="541" t="s">
        <v>335</v>
      </c>
      <c r="D1132" s="543">
        <v>36287.767599999999</v>
      </c>
    </row>
    <row r="1133" spans="1:4" ht="25.5">
      <c r="A1133" s="541" t="s">
        <v>4227</v>
      </c>
      <c r="B1133" s="542" t="s">
        <v>4228</v>
      </c>
      <c r="C1133" s="541" t="s">
        <v>335</v>
      </c>
      <c r="D1133" s="543">
        <v>41034.809399999998</v>
      </c>
    </row>
    <row r="1134" spans="1:4" ht="25.5">
      <c r="A1134" s="541" t="s">
        <v>4229</v>
      </c>
      <c r="B1134" s="542" t="s">
        <v>4230</v>
      </c>
      <c r="C1134" s="541" t="s">
        <v>335</v>
      </c>
      <c r="D1134" s="543">
        <v>43495.7549</v>
      </c>
    </row>
    <row r="1135" spans="1:4" ht="25.5">
      <c r="A1135" s="541" t="s">
        <v>4231</v>
      </c>
      <c r="B1135" s="542" t="s">
        <v>4232</v>
      </c>
      <c r="C1135" s="541" t="s">
        <v>335</v>
      </c>
      <c r="D1135" s="543">
        <v>48672.724499999997</v>
      </c>
    </row>
    <row r="1136" spans="1:4" ht="25.5">
      <c r="A1136" s="541" t="s">
        <v>4233</v>
      </c>
      <c r="B1136" s="542" t="s">
        <v>4234</v>
      </c>
      <c r="C1136" s="541" t="s">
        <v>335</v>
      </c>
      <c r="D1136" s="543">
        <v>52131.637699999999</v>
      </c>
    </row>
    <row r="1137" spans="1:4" ht="25.5">
      <c r="A1137" s="541" t="s">
        <v>4235</v>
      </c>
      <c r="B1137" s="542" t="s">
        <v>4236</v>
      </c>
      <c r="C1137" s="541" t="s">
        <v>335</v>
      </c>
      <c r="D1137" s="543">
        <v>55997.0023</v>
      </c>
    </row>
    <row r="1138" spans="1:4" ht="25.5">
      <c r="A1138" s="541" t="s">
        <v>4237</v>
      </c>
      <c r="B1138" s="542" t="s">
        <v>4238</v>
      </c>
      <c r="C1138" s="541" t="s">
        <v>335</v>
      </c>
      <c r="D1138" s="543">
        <v>60104.901599999997</v>
      </c>
    </row>
    <row r="1139" spans="1:4">
      <c r="A1139" s="541" t="s">
        <v>4239</v>
      </c>
      <c r="B1139" s="542" t="s">
        <v>4240</v>
      </c>
      <c r="C1139" s="541" t="s">
        <v>335</v>
      </c>
      <c r="D1139" s="543">
        <v>1.5314000000000001</v>
      </c>
    </row>
    <row r="1140" spans="1:4" ht="25.5">
      <c r="A1140" s="541" t="s">
        <v>4241</v>
      </c>
      <c r="B1140" s="542" t="s">
        <v>4242</v>
      </c>
      <c r="C1140" s="541" t="s">
        <v>335</v>
      </c>
      <c r="D1140" s="543">
        <v>63864.197</v>
      </c>
    </row>
    <row r="1141" spans="1:4" ht="25.5">
      <c r="A1141" s="541" t="s">
        <v>4243</v>
      </c>
      <c r="B1141" s="542" t="s">
        <v>4244</v>
      </c>
      <c r="C1141" s="541" t="s">
        <v>335</v>
      </c>
      <c r="D1141" s="543">
        <v>68842.147800000006</v>
      </c>
    </row>
    <row r="1142" spans="1:4" ht="25.5">
      <c r="A1142" s="541" t="s">
        <v>4245</v>
      </c>
      <c r="B1142" s="542" t="s">
        <v>4246</v>
      </c>
      <c r="C1142" s="541" t="s">
        <v>346</v>
      </c>
      <c r="D1142" s="543">
        <v>1363.9011</v>
      </c>
    </row>
    <row r="1143" spans="1:4" ht="25.5">
      <c r="A1143" s="541" t="s">
        <v>4247</v>
      </c>
      <c r="B1143" s="542" t="s">
        <v>4248</v>
      </c>
      <c r="C1143" s="541" t="s">
        <v>346</v>
      </c>
      <c r="D1143" s="543">
        <v>1577.0072</v>
      </c>
    </row>
    <row r="1144" spans="1:4" ht="25.5">
      <c r="A1144" s="541" t="s">
        <v>4249</v>
      </c>
      <c r="B1144" s="542" t="s">
        <v>4250</v>
      </c>
      <c r="C1144" s="541" t="s">
        <v>346</v>
      </c>
      <c r="D1144" s="543">
        <v>1790.1270999999999</v>
      </c>
    </row>
    <row r="1145" spans="1:4" ht="25.5">
      <c r="A1145" s="541" t="s">
        <v>4251</v>
      </c>
      <c r="B1145" s="542" t="s">
        <v>4252</v>
      </c>
      <c r="C1145" s="541" t="s">
        <v>346</v>
      </c>
      <c r="D1145" s="543">
        <v>1960.6139000000001</v>
      </c>
    </row>
    <row r="1146" spans="1:4" ht="25.5">
      <c r="A1146" s="541" t="s">
        <v>4253</v>
      </c>
      <c r="B1146" s="542" t="s">
        <v>4254</v>
      </c>
      <c r="C1146" s="541" t="s">
        <v>346</v>
      </c>
      <c r="D1146" s="543">
        <v>2173.7229000000002</v>
      </c>
    </row>
    <row r="1147" spans="1:4" ht="25.5">
      <c r="A1147" s="541" t="s">
        <v>4255</v>
      </c>
      <c r="B1147" s="542" t="s">
        <v>4256</v>
      </c>
      <c r="C1147" s="541" t="s">
        <v>346</v>
      </c>
      <c r="D1147" s="543">
        <v>2472.0906</v>
      </c>
    </row>
    <row r="1148" spans="1:4" ht="25.5">
      <c r="A1148" s="541" t="s">
        <v>4257</v>
      </c>
      <c r="B1148" s="542" t="s">
        <v>4258</v>
      </c>
      <c r="C1148" s="541" t="s">
        <v>346</v>
      </c>
      <c r="D1148" s="543">
        <v>2642.5810000000001</v>
      </c>
    </row>
    <row r="1149" spans="1:4" ht="25.5">
      <c r="A1149" s="541" t="s">
        <v>4259</v>
      </c>
      <c r="B1149" s="542" t="s">
        <v>4260</v>
      </c>
      <c r="C1149" s="541" t="s">
        <v>346</v>
      </c>
      <c r="D1149" s="543">
        <v>2855.6848</v>
      </c>
    </row>
    <row r="1150" spans="1:4" ht="25.5">
      <c r="A1150" s="541" t="s">
        <v>4261</v>
      </c>
      <c r="B1150" s="542" t="s">
        <v>4262</v>
      </c>
      <c r="C1150" s="541" t="s">
        <v>346</v>
      </c>
      <c r="D1150" s="543">
        <v>3026.1837999999998</v>
      </c>
    </row>
    <row r="1151" spans="1:4" ht="25.5">
      <c r="A1151" s="541" t="s">
        <v>4263</v>
      </c>
      <c r="B1151" s="542" t="s">
        <v>4264</v>
      </c>
      <c r="C1151" s="541" t="s">
        <v>346</v>
      </c>
      <c r="D1151" s="543">
        <v>3239.2689</v>
      </c>
    </row>
    <row r="1152" spans="1:4" ht="25.5">
      <c r="A1152" s="541" t="s">
        <v>4265</v>
      </c>
      <c r="B1152" s="542" t="s">
        <v>4266</v>
      </c>
      <c r="C1152" s="541" t="s">
        <v>346</v>
      </c>
      <c r="D1152" s="543">
        <v>3452.4018000000001</v>
      </c>
    </row>
    <row r="1153" spans="1:4" ht="25.5">
      <c r="A1153" s="541" t="s">
        <v>4267</v>
      </c>
      <c r="B1153" s="542" t="s">
        <v>4268</v>
      </c>
      <c r="C1153" s="541" t="s">
        <v>346</v>
      </c>
      <c r="D1153" s="543">
        <v>3622.8843999999999</v>
      </c>
    </row>
    <row r="1154" spans="1:4" ht="25.5">
      <c r="A1154" s="541" t="s">
        <v>4269</v>
      </c>
      <c r="B1154" s="542" t="s">
        <v>4270</v>
      </c>
      <c r="C1154" s="541" t="s">
        <v>346</v>
      </c>
      <c r="D1154" s="543">
        <v>3835.9636</v>
      </c>
    </row>
    <row r="1155" spans="1:4" ht="25.5">
      <c r="A1155" s="541" t="s">
        <v>4271</v>
      </c>
      <c r="B1155" s="542" t="s">
        <v>4272</v>
      </c>
      <c r="C1155" s="541" t="s">
        <v>346</v>
      </c>
      <c r="D1155" s="543">
        <v>4502.8356999999996</v>
      </c>
    </row>
    <row r="1156" spans="1:4" ht="25.5">
      <c r="A1156" s="541" t="s">
        <v>4273</v>
      </c>
      <c r="B1156" s="542" t="s">
        <v>4274</v>
      </c>
      <c r="C1156" s="541" t="s">
        <v>346</v>
      </c>
      <c r="D1156" s="543">
        <v>4746.2623999999996</v>
      </c>
    </row>
    <row r="1157" spans="1:4" ht="25.5">
      <c r="A1157" s="541" t="s">
        <v>4275</v>
      </c>
      <c r="B1157" s="542" t="s">
        <v>4276</v>
      </c>
      <c r="C1157" s="541" t="s">
        <v>346</v>
      </c>
      <c r="D1157" s="543">
        <v>5070.7151999999996</v>
      </c>
    </row>
    <row r="1158" spans="1:4" ht="25.5">
      <c r="A1158" s="541" t="s">
        <v>4277</v>
      </c>
      <c r="B1158" s="542" t="s">
        <v>4278</v>
      </c>
      <c r="C1158" s="541" t="s">
        <v>346</v>
      </c>
      <c r="D1158" s="543">
        <v>5192.4904999999999</v>
      </c>
    </row>
    <row r="1159" spans="1:4" ht="25.5">
      <c r="A1159" s="541" t="s">
        <v>4279</v>
      </c>
      <c r="B1159" s="542" t="s">
        <v>4280</v>
      </c>
      <c r="C1159" s="541" t="s">
        <v>346</v>
      </c>
      <c r="D1159" s="543">
        <v>5395.2978000000003</v>
      </c>
    </row>
    <row r="1160" spans="1:4" ht="25.5">
      <c r="A1160" s="541" t="s">
        <v>4281</v>
      </c>
      <c r="B1160" s="542" t="s">
        <v>4282</v>
      </c>
      <c r="C1160" s="541" t="s">
        <v>346</v>
      </c>
      <c r="D1160" s="543">
        <v>7252.7947999999997</v>
      </c>
    </row>
    <row r="1161" spans="1:4" ht="25.5">
      <c r="A1161" s="541" t="s">
        <v>4283</v>
      </c>
      <c r="B1161" s="542" t="s">
        <v>4284</v>
      </c>
      <c r="C1161" s="541" t="s">
        <v>346</v>
      </c>
      <c r="D1161" s="543">
        <v>9291.7612000000008</v>
      </c>
    </row>
    <row r="1162" spans="1:4" ht="25.5">
      <c r="A1162" s="541" t="s">
        <v>4285</v>
      </c>
      <c r="B1162" s="542" t="s">
        <v>4286</v>
      </c>
      <c r="C1162" s="541" t="s">
        <v>346</v>
      </c>
      <c r="D1162" s="543">
        <v>9820.0722000000005</v>
      </c>
    </row>
    <row r="1163" spans="1:4" ht="25.5">
      <c r="A1163" s="541" t="s">
        <v>4287</v>
      </c>
      <c r="B1163" s="542" t="s">
        <v>4288</v>
      </c>
      <c r="C1163" s="541" t="s">
        <v>346</v>
      </c>
      <c r="D1163" s="543">
        <v>10009.3891</v>
      </c>
    </row>
    <row r="1164" spans="1:4" ht="25.5">
      <c r="A1164" s="541" t="s">
        <v>4289</v>
      </c>
      <c r="B1164" s="542" t="s">
        <v>4290</v>
      </c>
      <c r="C1164" s="541" t="s">
        <v>346</v>
      </c>
      <c r="D1164" s="543">
        <v>10500.475899999999</v>
      </c>
    </row>
    <row r="1165" spans="1:4" ht="25.5">
      <c r="A1165" s="541" t="s">
        <v>4291</v>
      </c>
      <c r="B1165" s="542" t="s">
        <v>4292</v>
      </c>
      <c r="C1165" s="541" t="s">
        <v>346</v>
      </c>
      <c r="D1165" s="543">
        <v>6659.5928000000004</v>
      </c>
    </row>
    <row r="1166" spans="1:4" ht="25.5">
      <c r="A1166" s="541" t="s">
        <v>4293</v>
      </c>
      <c r="B1166" s="542" t="s">
        <v>4294</v>
      </c>
      <c r="C1166" s="541" t="s">
        <v>346</v>
      </c>
      <c r="D1166" s="543">
        <v>8052.4880000000003</v>
      </c>
    </row>
    <row r="1167" spans="1:4" ht="25.5">
      <c r="A1167" s="541" t="s">
        <v>4295</v>
      </c>
      <c r="B1167" s="542" t="s">
        <v>4296</v>
      </c>
      <c r="C1167" s="541" t="s">
        <v>346</v>
      </c>
      <c r="D1167" s="543">
        <v>8313.7690999999995</v>
      </c>
    </row>
    <row r="1168" spans="1:4" ht="25.5">
      <c r="A1168" s="541" t="s">
        <v>4297</v>
      </c>
      <c r="B1168" s="542" t="s">
        <v>4298</v>
      </c>
      <c r="C1168" s="541" t="s">
        <v>346</v>
      </c>
      <c r="D1168" s="543">
        <v>9445.4159999999993</v>
      </c>
    </row>
    <row r="1169" spans="1:4" ht="25.5">
      <c r="A1169" s="541" t="s">
        <v>4299</v>
      </c>
      <c r="B1169" s="542" t="s">
        <v>4300</v>
      </c>
      <c r="C1169" s="541" t="s">
        <v>346</v>
      </c>
      <c r="D1169" s="543">
        <v>9967.8147000000008</v>
      </c>
    </row>
    <row r="1170" spans="1:4" ht="25.5">
      <c r="A1170" s="541" t="s">
        <v>4301</v>
      </c>
      <c r="B1170" s="542" t="s">
        <v>4302</v>
      </c>
      <c r="C1170" s="541" t="s">
        <v>346</v>
      </c>
      <c r="D1170" s="543">
        <v>11665.707700000001</v>
      </c>
    </row>
    <row r="1171" spans="1:4" ht="25.5">
      <c r="A1171" s="541" t="s">
        <v>4303</v>
      </c>
      <c r="B1171" s="542" t="s">
        <v>4304</v>
      </c>
      <c r="C1171" s="541" t="s">
        <v>346</v>
      </c>
      <c r="D1171" s="543">
        <v>13319.1757</v>
      </c>
    </row>
    <row r="1172" spans="1:4" ht="25.5">
      <c r="A1172" s="541" t="s">
        <v>4305</v>
      </c>
      <c r="B1172" s="542" t="s">
        <v>4306</v>
      </c>
      <c r="C1172" s="541" t="s">
        <v>346</v>
      </c>
      <c r="D1172" s="543">
        <v>14146.569600000001</v>
      </c>
    </row>
    <row r="1173" spans="1:4" ht="25.5">
      <c r="A1173" s="541" t="s">
        <v>4307</v>
      </c>
      <c r="B1173" s="542" t="s">
        <v>4308</v>
      </c>
      <c r="C1173" s="541" t="s">
        <v>346</v>
      </c>
      <c r="D1173" s="543">
        <v>14973.9946</v>
      </c>
    </row>
    <row r="1174" spans="1:4" ht="25.5">
      <c r="A1174" s="541" t="s">
        <v>4309</v>
      </c>
      <c r="B1174" s="542" t="s">
        <v>4310</v>
      </c>
      <c r="C1174" s="541" t="s">
        <v>346</v>
      </c>
      <c r="D1174" s="543">
        <v>16062.460499999999</v>
      </c>
    </row>
    <row r="1175" spans="1:4" ht="25.5">
      <c r="A1175" s="541" t="s">
        <v>4311</v>
      </c>
      <c r="B1175" s="542" t="s">
        <v>4312</v>
      </c>
      <c r="C1175" s="541" t="s">
        <v>346</v>
      </c>
      <c r="D1175" s="543">
        <v>16628.194200000002</v>
      </c>
    </row>
    <row r="1176" spans="1:4" ht="25.5">
      <c r="A1176" s="541" t="s">
        <v>4313</v>
      </c>
      <c r="B1176" s="542" t="s">
        <v>4314</v>
      </c>
      <c r="C1176" s="541" t="s">
        <v>346</v>
      </c>
      <c r="D1176" s="543">
        <v>18326.094700000001</v>
      </c>
    </row>
    <row r="1177" spans="1:4" ht="25.5">
      <c r="A1177" s="541" t="s">
        <v>4315</v>
      </c>
      <c r="B1177" s="542" t="s">
        <v>4316</v>
      </c>
      <c r="C1177" s="541" t="s">
        <v>346</v>
      </c>
      <c r="D1177" s="543">
        <v>19978.768499999998</v>
      </c>
    </row>
    <row r="1178" spans="1:4" ht="25.5">
      <c r="A1178" s="541" t="s">
        <v>4317</v>
      </c>
      <c r="B1178" s="542" t="s">
        <v>4318</v>
      </c>
      <c r="C1178" s="541" t="s">
        <v>346</v>
      </c>
      <c r="D1178" s="543">
        <v>25660.804199999999</v>
      </c>
    </row>
    <row r="1179" spans="1:4" ht="25.5">
      <c r="A1179" s="541" t="s">
        <v>4319</v>
      </c>
      <c r="B1179" s="542" t="s">
        <v>4320</v>
      </c>
      <c r="C1179" s="541" t="s">
        <v>346</v>
      </c>
      <c r="D1179" s="543">
        <v>26385.332399999999</v>
      </c>
    </row>
    <row r="1180" spans="1:4" ht="25.5">
      <c r="A1180" s="541" t="s">
        <v>4321</v>
      </c>
      <c r="B1180" s="542" t="s">
        <v>4322</v>
      </c>
      <c r="C1180" s="541" t="s">
        <v>346</v>
      </c>
      <c r="D1180" s="543">
        <v>31914.575499999999</v>
      </c>
    </row>
    <row r="1181" spans="1:4" ht="25.5">
      <c r="A1181" s="541" t="s">
        <v>4323</v>
      </c>
      <c r="B1181" s="542" t="s">
        <v>4324</v>
      </c>
      <c r="C1181" s="541" t="s">
        <v>346</v>
      </c>
      <c r="D1181" s="543">
        <v>34197.944600000003</v>
      </c>
    </row>
    <row r="1182" spans="1:4" ht="25.5">
      <c r="A1182" s="541" t="s">
        <v>4325</v>
      </c>
      <c r="B1182" s="542" t="s">
        <v>4326</v>
      </c>
      <c r="C1182" s="541" t="s">
        <v>346</v>
      </c>
      <c r="D1182" s="543">
        <v>41820.284</v>
      </c>
    </row>
    <row r="1183" spans="1:4" ht="25.5">
      <c r="A1183" s="541" t="s">
        <v>4327</v>
      </c>
      <c r="B1183" s="542" t="s">
        <v>4328</v>
      </c>
      <c r="C1183" s="541" t="s">
        <v>346</v>
      </c>
      <c r="D1183" s="543">
        <v>53693.013500000001</v>
      </c>
    </row>
    <row r="1184" spans="1:4" ht="25.5">
      <c r="A1184" s="541" t="s">
        <v>4329</v>
      </c>
      <c r="B1184" s="542" t="s">
        <v>4330</v>
      </c>
      <c r="C1184" s="541" t="s">
        <v>346</v>
      </c>
      <c r="D1184" s="543">
        <v>56848.285000000003</v>
      </c>
    </row>
    <row r="1185" spans="1:4" ht="25.5">
      <c r="A1185" s="541" t="s">
        <v>4331</v>
      </c>
      <c r="B1185" s="542" t="s">
        <v>4332</v>
      </c>
      <c r="C1185" s="541" t="s">
        <v>346</v>
      </c>
      <c r="D1185" s="543">
        <v>59983.768100000001</v>
      </c>
    </row>
    <row r="1186" spans="1:4" ht="25.5">
      <c r="A1186" s="541" t="s">
        <v>4333</v>
      </c>
      <c r="B1186" s="542" t="s">
        <v>4334</v>
      </c>
      <c r="C1186" s="541" t="s">
        <v>335</v>
      </c>
      <c r="D1186" s="543">
        <v>72884.842399999994</v>
      </c>
    </row>
    <row r="1187" spans="1:4" ht="25.5">
      <c r="A1187" s="541" t="s">
        <v>4335</v>
      </c>
      <c r="B1187" s="542" t="s">
        <v>4336</v>
      </c>
      <c r="C1187" s="541" t="s">
        <v>335</v>
      </c>
      <c r="D1187" s="543">
        <v>77081.42</v>
      </c>
    </row>
    <row r="1188" spans="1:4" ht="25.5">
      <c r="A1188" s="541" t="s">
        <v>4337</v>
      </c>
      <c r="B1188" s="542" t="s">
        <v>4338</v>
      </c>
      <c r="C1188" s="541" t="s">
        <v>335</v>
      </c>
      <c r="D1188" s="543">
        <v>81183.145199999999</v>
      </c>
    </row>
    <row r="1189" spans="1:4">
      <c r="A1189" s="541" t="s">
        <v>4339</v>
      </c>
      <c r="B1189" s="542" t="s">
        <v>4340</v>
      </c>
      <c r="C1189" s="541" t="s">
        <v>335</v>
      </c>
      <c r="D1189" s="543">
        <v>0.94059999999999999</v>
      </c>
    </row>
    <row r="1190" spans="1:4">
      <c r="A1190" s="541" t="s">
        <v>4341</v>
      </c>
      <c r="B1190" s="542" t="s">
        <v>4342</v>
      </c>
      <c r="C1190" s="541" t="s">
        <v>346</v>
      </c>
      <c r="D1190" s="543">
        <v>2789.5619000000002</v>
      </c>
    </row>
    <row r="1191" spans="1:4">
      <c r="A1191" s="541" t="s">
        <v>4343</v>
      </c>
      <c r="B1191" s="542" t="s">
        <v>4344</v>
      </c>
      <c r="C1191" s="541" t="s">
        <v>346</v>
      </c>
      <c r="D1191" s="543">
        <v>2949.6262999999999</v>
      </c>
    </row>
    <row r="1192" spans="1:4">
      <c r="A1192" s="541" t="s">
        <v>4345</v>
      </c>
      <c r="B1192" s="542" t="s">
        <v>4346</v>
      </c>
      <c r="C1192" s="541" t="s">
        <v>346</v>
      </c>
      <c r="D1192" s="543">
        <v>3191.1912000000002</v>
      </c>
    </row>
    <row r="1193" spans="1:4">
      <c r="A1193" s="541" t="s">
        <v>4347</v>
      </c>
      <c r="B1193" s="542" t="s">
        <v>4348</v>
      </c>
      <c r="C1193" s="541" t="s">
        <v>346</v>
      </c>
      <c r="D1193" s="543">
        <v>3264.0320999999999</v>
      </c>
    </row>
    <row r="1194" spans="1:4">
      <c r="A1194" s="541" t="s">
        <v>4349</v>
      </c>
      <c r="B1194" s="542" t="s">
        <v>4350</v>
      </c>
      <c r="C1194" s="541" t="s">
        <v>346</v>
      </c>
      <c r="D1194" s="543">
        <v>4046.2869000000001</v>
      </c>
    </row>
    <row r="1195" spans="1:4">
      <c r="A1195" s="541" t="s">
        <v>4351</v>
      </c>
      <c r="B1195" s="542" t="s">
        <v>4352</v>
      </c>
      <c r="C1195" s="541" t="s">
        <v>346</v>
      </c>
      <c r="D1195" s="543">
        <v>4429.9348</v>
      </c>
    </row>
    <row r="1196" spans="1:4">
      <c r="A1196" s="541" t="s">
        <v>4353</v>
      </c>
      <c r="B1196" s="542" t="s">
        <v>4354</v>
      </c>
      <c r="C1196" s="541" t="s">
        <v>346</v>
      </c>
      <c r="D1196" s="543">
        <v>4499.0712000000003</v>
      </c>
    </row>
    <row r="1197" spans="1:4">
      <c r="A1197" s="541" t="s">
        <v>4355</v>
      </c>
      <c r="B1197" s="542" t="s">
        <v>4356</v>
      </c>
      <c r="C1197" s="541" t="s">
        <v>346</v>
      </c>
      <c r="D1197" s="543">
        <v>3783.6956</v>
      </c>
    </row>
    <row r="1198" spans="1:4">
      <c r="A1198" s="541" t="s">
        <v>4357</v>
      </c>
      <c r="B1198" s="542" t="s">
        <v>4358</v>
      </c>
      <c r="C1198" s="541" t="s">
        <v>346</v>
      </c>
      <c r="D1198" s="543">
        <v>4078.0133999999998</v>
      </c>
    </row>
    <row r="1199" spans="1:4">
      <c r="A1199" s="541" t="s">
        <v>4359</v>
      </c>
      <c r="B1199" s="542" t="s">
        <v>4360</v>
      </c>
      <c r="C1199" s="541" t="s">
        <v>346</v>
      </c>
      <c r="D1199" s="543">
        <v>4086.6026000000002</v>
      </c>
    </row>
    <row r="1200" spans="1:4">
      <c r="A1200" s="541" t="s">
        <v>4361</v>
      </c>
      <c r="B1200" s="542" t="s">
        <v>4362</v>
      </c>
      <c r="C1200" s="541" t="s">
        <v>346</v>
      </c>
      <c r="D1200" s="543">
        <v>4717.8207000000002</v>
      </c>
    </row>
    <row r="1201" spans="1:4">
      <c r="A1201" s="541" t="s">
        <v>4363</v>
      </c>
      <c r="B1201" s="542" t="s">
        <v>4364</v>
      </c>
      <c r="C1201" s="541" t="s">
        <v>346</v>
      </c>
      <c r="D1201" s="543">
        <v>4983.6157999999996</v>
      </c>
    </row>
    <row r="1202" spans="1:4">
      <c r="A1202" s="541" t="s">
        <v>4365</v>
      </c>
      <c r="B1202" s="542" t="s">
        <v>4366</v>
      </c>
      <c r="C1202" s="541" t="s">
        <v>346</v>
      </c>
      <c r="D1202" s="543">
        <v>5063.8118999999997</v>
      </c>
    </row>
    <row r="1203" spans="1:4">
      <c r="A1203" s="541" t="s">
        <v>4367</v>
      </c>
      <c r="B1203" s="542" t="s">
        <v>4368</v>
      </c>
      <c r="C1203" s="541" t="s">
        <v>346</v>
      </c>
      <c r="D1203" s="543">
        <v>5491.0613000000003</v>
      </c>
    </row>
    <row r="1204" spans="1:4">
      <c r="A1204" s="541" t="s">
        <v>4369</v>
      </c>
      <c r="B1204" s="542" t="s">
        <v>4370</v>
      </c>
      <c r="C1204" s="541" t="s">
        <v>346</v>
      </c>
      <c r="D1204" s="543">
        <v>4305.4107000000004</v>
      </c>
    </row>
    <row r="1205" spans="1:4">
      <c r="A1205" s="541" t="s">
        <v>4371</v>
      </c>
      <c r="B1205" s="542" t="s">
        <v>4372</v>
      </c>
      <c r="C1205" s="541" t="s">
        <v>346</v>
      </c>
      <c r="D1205" s="543">
        <v>5512.5442999999996</v>
      </c>
    </row>
    <row r="1206" spans="1:4">
      <c r="A1206" s="541" t="s">
        <v>4373</v>
      </c>
      <c r="B1206" s="542" t="s">
        <v>4374</v>
      </c>
      <c r="C1206" s="541" t="s">
        <v>346</v>
      </c>
      <c r="D1206" s="543">
        <v>5858.3743999999997</v>
      </c>
    </row>
    <row r="1207" spans="1:4">
      <c r="A1207" s="541" t="s">
        <v>4375</v>
      </c>
      <c r="B1207" s="542" t="s">
        <v>4376</v>
      </c>
      <c r="C1207" s="541" t="s">
        <v>346</v>
      </c>
      <c r="D1207" s="543">
        <v>6011.6374999999998</v>
      </c>
    </row>
    <row r="1208" spans="1:4">
      <c r="A1208" s="541" t="s">
        <v>4377</v>
      </c>
      <c r="B1208" s="542" t="s">
        <v>4378</v>
      </c>
      <c r="C1208" s="541" t="s">
        <v>346</v>
      </c>
      <c r="D1208" s="543">
        <v>6222.3990000000003</v>
      </c>
    </row>
    <row r="1209" spans="1:4">
      <c r="A1209" s="541" t="s">
        <v>4379</v>
      </c>
      <c r="B1209" s="542" t="s">
        <v>4380</v>
      </c>
      <c r="C1209" s="541" t="s">
        <v>346</v>
      </c>
      <c r="D1209" s="543">
        <v>7377.7825999999995</v>
      </c>
    </row>
    <row r="1210" spans="1:4">
      <c r="A1210" s="541" t="s">
        <v>4381</v>
      </c>
      <c r="B1210" s="542" t="s">
        <v>4382</v>
      </c>
      <c r="C1210" s="541" t="s">
        <v>346</v>
      </c>
      <c r="D1210" s="543">
        <v>7734.0753999999997</v>
      </c>
    </row>
    <row r="1211" spans="1:4">
      <c r="A1211" s="541" t="s">
        <v>4383</v>
      </c>
      <c r="B1211" s="542" t="s">
        <v>4384</v>
      </c>
      <c r="C1211" s="541" t="s">
        <v>346</v>
      </c>
      <c r="D1211" s="543">
        <v>6460.3046000000004</v>
      </c>
    </row>
    <row r="1212" spans="1:4">
      <c r="A1212" s="541" t="s">
        <v>4385</v>
      </c>
      <c r="B1212" s="542" t="s">
        <v>4386</v>
      </c>
      <c r="C1212" s="541" t="s">
        <v>346</v>
      </c>
      <c r="D1212" s="543">
        <v>6951.95</v>
      </c>
    </row>
    <row r="1213" spans="1:4">
      <c r="A1213" s="541" t="s">
        <v>4387</v>
      </c>
      <c r="B1213" s="542" t="s">
        <v>4388</v>
      </c>
      <c r="C1213" s="541" t="s">
        <v>346</v>
      </c>
      <c r="D1213" s="543">
        <v>7522.8010000000004</v>
      </c>
    </row>
    <row r="1214" spans="1:4">
      <c r="A1214" s="541" t="s">
        <v>4389</v>
      </c>
      <c r="B1214" s="542" t="s">
        <v>4390</v>
      </c>
      <c r="C1214" s="541" t="s">
        <v>346</v>
      </c>
      <c r="D1214" s="543">
        <v>7993.4924000000001</v>
      </c>
    </row>
    <row r="1215" spans="1:4">
      <c r="A1215" s="541" t="s">
        <v>4391</v>
      </c>
      <c r="B1215" s="542" t="s">
        <v>4392</v>
      </c>
      <c r="C1215" s="541" t="s">
        <v>346</v>
      </c>
      <c r="D1215" s="543">
        <v>8362.1982000000007</v>
      </c>
    </row>
    <row r="1216" spans="1:4">
      <c r="A1216" s="541" t="s">
        <v>4393</v>
      </c>
      <c r="B1216" s="542" t="s">
        <v>4394</v>
      </c>
      <c r="C1216" s="541" t="s">
        <v>346</v>
      </c>
      <c r="D1216" s="543">
        <v>8716.2036000000007</v>
      </c>
    </row>
    <row r="1217" spans="1:4">
      <c r="A1217" s="541" t="s">
        <v>4395</v>
      </c>
      <c r="B1217" s="542" t="s">
        <v>4396</v>
      </c>
      <c r="C1217" s="541" t="s">
        <v>346</v>
      </c>
      <c r="D1217" s="543">
        <v>9577.9786999999997</v>
      </c>
    </row>
    <row r="1218" spans="1:4">
      <c r="A1218" s="541" t="s">
        <v>4397</v>
      </c>
      <c r="B1218" s="542" t="s">
        <v>4398</v>
      </c>
      <c r="C1218" s="541" t="s">
        <v>346</v>
      </c>
      <c r="D1218" s="543">
        <v>3577.1612</v>
      </c>
    </row>
    <row r="1219" spans="1:4">
      <c r="A1219" s="541" t="s">
        <v>4399</v>
      </c>
      <c r="B1219" s="542" t="s">
        <v>4400</v>
      </c>
      <c r="C1219" s="541" t="s">
        <v>346</v>
      </c>
      <c r="D1219" s="543">
        <v>3842.5578999999998</v>
      </c>
    </row>
    <row r="1220" spans="1:4">
      <c r="A1220" s="541" t="s">
        <v>4401</v>
      </c>
      <c r="B1220" s="542" t="s">
        <v>4402</v>
      </c>
      <c r="C1220" s="541" t="s">
        <v>346</v>
      </c>
      <c r="D1220" s="543">
        <v>3877.6732999999999</v>
      </c>
    </row>
    <row r="1221" spans="1:4">
      <c r="A1221" s="541" t="s">
        <v>4403</v>
      </c>
      <c r="B1221" s="542" t="s">
        <v>4404</v>
      </c>
      <c r="C1221" s="541" t="s">
        <v>346</v>
      </c>
      <c r="D1221" s="543">
        <v>4154.2428</v>
      </c>
    </row>
    <row r="1222" spans="1:4">
      <c r="A1222" s="541" t="s">
        <v>4405</v>
      </c>
      <c r="B1222" s="542" t="s">
        <v>4406</v>
      </c>
      <c r="C1222" s="541" t="s">
        <v>346</v>
      </c>
      <c r="D1222" s="543">
        <v>4577.7</v>
      </c>
    </row>
    <row r="1223" spans="1:4">
      <c r="A1223" s="541" t="s">
        <v>4407</v>
      </c>
      <c r="B1223" s="542" t="s">
        <v>4408</v>
      </c>
      <c r="C1223" s="541" t="s">
        <v>346</v>
      </c>
      <c r="D1223" s="543">
        <v>6379.6993000000002</v>
      </c>
    </row>
    <row r="1224" spans="1:4">
      <c r="A1224" s="541" t="s">
        <v>4409</v>
      </c>
      <c r="B1224" s="542" t="s">
        <v>4410</v>
      </c>
      <c r="C1224" s="541" t="s">
        <v>346</v>
      </c>
      <c r="D1224" s="543">
        <v>6681.1998999999996</v>
      </c>
    </row>
    <row r="1225" spans="1:4">
      <c r="A1225" s="541" t="s">
        <v>4411</v>
      </c>
      <c r="B1225" s="542" t="s">
        <v>4412</v>
      </c>
      <c r="C1225" s="541" t="s">
        <v>346</v>
      </c>
      <c r="D1225" s="543">
        <v>4974.5508</v>
      </c>
    </row>
    <row r="1226" spans="1:4">
      <c r="A1226" s="541" t="s">
        <v>4413</v>
      </c>
      <c r="B1226" s="542" t="s">
        <v>4414</v>
      </c>
      <c r="C1226" s="541" t="s">
        <v>346</v>
      </c>
      <c r="D1226" s="543">
        <v>5250.1764000000003</v>
      </c>
    </row>
    <row r="1227" spans="1:4">
      <c r="A1227" s="541" t="s">
        <v>4415</v>
      </c>
      <c r="B1227" s="542" t="s">
        <v>4416</v>
      </c>
      <c r="C1227" s="541" t="s">
        <v>346</v>
      </c>
      <c r="D1227" s="543">
        <v>7757.1248999999998</v>
      </c>
    </row>
    <row r="1228" spans="1:4" ht="25.5">
      <c r="A1228" s="541" t="s">
        <v>4417</v>
      </c>
      <c r="B1228" s="542" t="s">
        <v>4418</v>
      </c>
      <c r="C1228" s="541" t="s">
        <v>335</v>
      </c>
      <c r="D1228" s="543">
        <v>7994.5216</v>
      </c>
    </row>
    <row r="1229" spans="1:4" ht="25.5">
      <c r="A1229" s="541" t="s">
        <v>4419</v>
      </c>
      <c r="B1229" s="542" t="s">
        <v>4420</v>
      </c>
      <c r="C1229" s="541" t="s">
        <v>335</v>
      </c>
      <c r="D1229" s="543">
        <v>11185.5</v>
      </c>
    </row>
    <row r="1230" spans="1:4" ht="25.5">
      <c r="A1230" s="541" t="s">
        <v>4421</v>
      </c>
      <c r="B1230" s="542" t="s">
        <v>4422</v>
      </c>
      <c r="C1230" s="541" t="s">
        <v>335</v>
      </c>
      <c r="D1230" s="543">
        <v>14737.222100000001</v>
      </c>
    </row>
    <row r="1231" spans="1:4" ht="25.5">
      <c r="A1231" s="541" t="s">
        <v>4423</v>
      </c>
      <c r="B1231" s="542" t="s">
        <v>4424</v>
      </c>
      <c r="C1231" s="541" t="s">
        <v>335</v>
      </c>
      <c r="D1231" s="543">
        <v>17659.507600000001</v>
      </c>
    </row>
    <row r="1232" spans="1:4" ht="25.5">
      <c r="A1232" s="541" t="s">
        <v>4425</v>
      </c>
      <c r="B1232" s="542" t="s">
        <v>4426</v>
      </c>
      <c r="C1232" s="541" t="s">
        <v>335</v>
      </c>
      <c r="D1232" s="543">
        <v>20425.076099999998</v>
      </c>
    </row>
    <row r="1233" spans="1:4" ht="25.5">
      <c r="A1233" s="541" t="s">
        <v>4427</v>
      </c>
      <c r="B1233" s="542" t="s">
        <v>4428</v>
      </c>
      <c r="C1233" s="541" t="s">
        <v>335</v>
      </c>
      <c r="D1233" s="543">
        <v>23123.934399999998</v>
      </c>
    </row>
    <row r="1234" spans="1:4" ht="25.5">
      <c r="A1234" s="541" t="s">
        <v>4429</v>
      </c>
      <c r="B1234" s="542" t="s">
        <v>4430</v>
      </c>
      <c r="C1234" s="541" t="s">
        <v>335</v>
      </c>
      <c r="D1234" s="543">
        <v>26250.092400000001</v>
      </c>
    </row>
    <row r="1235" spans="1:4" ht="25.5">
      <c r="A1235" s="541" t="s">
        <v>4431</v>
      </c>
      <c r="B1235" s="542" t="s">
        <v>4432</v>
      </c>
      <c r="C1235" s="541" t="s">
        <v>335</v>
      </c>
      <c r="D1235" s="543">
        <v>30333.6777</v>
      </c>
    </row>
    <row r="1236" spans="1:4" ht="25.5">
      <c r="A1236" s="541" t="s">
        <v>4433</v>
      </c>
      <c r="B1236" s="542" t="s">
        <v>4434</v>
      </c>
      <c r="C1236" s="541" t="s">
        <v>335</v>
      </c>
      <c r="D1236" s="543">
        <v>33790.294099999999</v>
      </c>
    </row>
    <row r="1237" spans="1:4" ht="25.5">
      <c r="A1237" s="541" t="s">
        <v>4435</v>
      </c>
      <c r="B1237" s="542" t="s">
        <v>4436</v>
      </c>
      <c r="C1237" s="541" t="s">
        <v>335</v>
      </c>
      <c r="D1237" s="543">
        <v>36564.661200000002</v>
      </c>
    </row>
    <row r="1238" spans="1:4" ht="25.5">
      <c r="A1238" s="541" t="s">
        <v>4437</v>
      </c>
      <c r="B1238" s="542" t="s">
        <v>4438</v>
      </c>
      <c r="C1238" s="541" t="s">
        <v>335</v>
      </c>
      <c r="D1238" s="543">
        <v>42444.5412</v>
      </c>
    </row>
    <row r="1239" spans="1:4" ht="25.5">
      <c r="A1239" s="541" t="s">
        <v>4439</v>
      </c>
      <c r="B1239" s="542" t="s">
        <v>4440</v>
      </c>
      <c r="C1239" s="541" t="s">
        <v>335</v>
      </c>
      <c r="D1239" s="543">
        <v>45875.676099999997</v>
      </c>
    </row>
    <row r="1240" spans="1:4" ht="25.5">
      <c r="A1240" s="541" t="s">
        <v>4441</v>
      </c>
      <c r="B1240" s="542" t="s">
        <v>4442</v>
      </c>
      <c r="C1240" s="541" t="s">
        <v>335</v>
      </c>
      <c r="D1240" s="543">
        <v>49396.4689</v>
      </c>
    </row>
    <row r="1241" spans="1:4" ht="25.5">
      <c r="A1241" s="541" t="s">
        <v>4443</v>
      </c>
      <c r="B1241" s="542" t="s">
        <v>4444</v>
      </c>
      <c r="C1241" s="541" t="s">
        <v>335</v>
      </c>
      <c r="D1241" s="543">
        <v>53289.073499999999</v>
      </c>
    </row>
    <row r="1242" spans="1:4" ht="25.5">
      <c r="A1242" s="541" t="s">
        <v>4445</v>
      </c>
      <c r="B1242" s="542" t="s">
        <v>4446</v>
      </c>
      <c r="C1242" s="541" t="s">
        <v>335</v>
      </c>
      <c r="D1242" s="543">
        <v>57335.464500000002</v>
      </c>
    </row>
    <row r="1243" spans="1:4" ht="25.5">
      <c r="A1243" s="541" t="s">
        <v>4447</v>
      </c>
      <c r="B1243" s="542" t="s">
        <v>4448</v>
      </c>
      <c r="C1243" s="541" t="s">
        <v>335</v>
      </c>
      <c r="D1243" s="543">
        <v>62537.220300000001</v>
      </c>
    </row>
    <row r="1244" spans="1:4" ht="25.5">
      <c r="A1244" s="541" t="s">
        <v>4449</v>
      </c>
      <c r="B1244" s="542" t="s">
        <v>4450</v>
      </c>
      <c r="C1244" s="541" t="s">
        <v>335</v>
      </c>
      <c r="D1244" s="543">
        <v>66087.600600000005</v>
      </c>
    </row>
    <row r="1245" spans="1:4" ht="25.5">
      <c r="A1245" s="541" t="s">
        <v>4451</v>
      </c>
      <c r="B1245" s="542" t="s">
        <v>4452</v>
      </c>
      <c r="C1245" s="541" t="s">
        <v>335</v>
      </c>
      <c r="D1245" s="543">
        <v>70127.768599999996</v>
      </c>
    </row>
    <row r="1246" spans="1:4" ht="25.5">
      <c r="A1246" s="541" t="s">
        <v>4453</v>
      </c>
      <c r="B1246" s="542" t="s">
        <v>4454</v>
      </c>
      <c r="C1246" s="541" t="s">
        <v>335</v>
      </c>
      <c r="D1246" s="543">
        <v>73633.130300000004</v>
      </c>
    </row>
    <row r="1247" spans="1:4" ht="25.5">
      <c r="A1247" s="541" t="s">
        <v>4455</v>
      </c>
      <c r="B1247" s="542" t="s">
        <v>4456</v>
      </c>
      <c r="C1247" s="541" t="s">
        <v>335</v>
      </c>
      <c r="D1247" s="543">
        <v>3042.1435999999999</v>
      </c>
    </row>
    <row r="1248" spans="1:4" ht="25.5">
      <c r="A1248" s="541" t="s">
        <v>4457</v>
      </c>
      <c r="B1248" s="542" t="s">
        <v>4458</v>
      </c>
      <c r="C1248" s="541" t="s">
        <v>335</v>
      </c>
      <c r="D1248" s="543">
        <v>5151.9772000000003</v>
      </c>
    </row>
    <row r="1249" spans="1:4" ht="25.5">
      <c r="A1249" s="541" t="s">
        <v>4459</v>
      </c>
      <c r="B1249" s="542" t="s">
        <v>4460</v>
      </c>
      <c r="C1249" s="541" t="s">
        <v>335</v>
      </c>
      <c r="D1249" s="543">
        <v>8655.4531999999999</v>
      </c>
    </row>
    <row r="1250" spans="1:4" ht="25.5">
      <c r="A1250" s="541" t="s">
        <v>4461</v>
      </c>
      <c r="B1250" s="542" t="s">
        <v>4462</v>
      </c>
      <c r="C1250" s="541" t="s">
        <v>335</v>
      </c>
      <c r="D1250" s="543">
        <v>11854.3604</v>
      </c>
    </row>
    <row r="1251" spans="1:4" ht="25.5">
      <c r="A1251" s="541" t="s">
        <v>4463</v>
      </c>
      <c r="B1251" s="542" t="s">
        <v>4464</v>
      </c>
      <c r="C1251" s="541" t="s">
        <v>335</v>
      </c>
      <c r="D1251" s="543">
        <v>16830.918600000001</v>
      </c>
    </row>
    <row r="1252" spans="1:4" ht="25.5">
      <c r="A1252" s="541" t="s">
        <v>4465</v>
      </c>
      <c r="B1252" s="542" t="s">
        <v>4466</v>
      </c>
      <c r="C1252" s="541" t="s">
        <v>335</v>
      </c>
      <c r="D1252" s="543">
        <v>23565.534100000001</v>
      </c>
    </row>
    <row r="1253" spans="1:4" ht="25.5">
      <c r="A1253" s="541" t="s">
        <v>4467</v>
      </c>
      <c r="B1253" s="542" t="s">
        <v>4468</v>
      </c>
      <c r="C1253" s="541" t="s">
        <v>335</v>
      </c>
      <c r="D1253" s="543">
        <v>33049.395100000002</v>
      </c>
    </row>
    <row r="1254" spans="1:4" ht="25.5">
      <c r="A1254" s="541" t="s">
        <v>4469</v>
      </c>
      <c r="B1254" s="542" t="s">
        <v>4470</v>
      </c>
      <c r="C1254" s="541" t="s">
        <v>335</v>
      </c>
      <c r="D1254" s="543">
        <v>4428.4849999999997</v>
      </c>
    </row>
    <row r="1255" spans="1:4" ht="25.5">
      <c r="A1255" s="541" t="s">
        <v>4471</v>
      </c>
      <c r="B1255" s="542" t="s">
        <v>4472</v>
      </c>
      <c r="C1255" s="541" t="s">
        <v>335</v>
      </c>
      <c r="D1255" s="543">
        <v>6100.0794999999998</v>
      </c>
    </row>
    <row r="1256" spans="1:4" ht="25.5">
      <c r="A1256" s="541" t="s">
        <v>4473</v>
      </c>
      <c r="B1256" s="542" t="s">
        <v>4474</v>
      </c>
      <c r="C1256" s="541" t="s">
        <v>335</v>
      </c>
      <c r="D1256" s="543">
        <v>8841.1445000000003</v>
      </c>
    </row>
    <row r="1257" spans="1:4" ht="25.5">
      <c r="A1257" s="541" t="s">
        <v>4475</v>
      </c>
      <c r="B1257" s="542" t="s">
        <v>4476</v>
      </c>
      <c r="C1257" s="541" t="s">
        <v>335</v>
      </c>
      <c r="D1257" s="543">
        <v>17344.267400000001</v>
      </c>
    </row>
    <row r="1258" spans="1:4" ht="25.5">
      <c r="A1258" s="541" t="s">
        <v>4477</v>
      </c>
      <c r="B1258" s="542" t="s">
        <v>4478</v>
      </c>
      <c r="C1258" s="541" t="s">
        <v>335</v>
      </c>
      <c r="D1258" s="543">
        <v>22903.011500000001</v>
      </c>
    </row>
    <row r="1259" spans="1:4" ht="25.5">
      <c r="A1259" s="541" t="s">
        <v>4479</v>
      </c>
      <c r="B1259" s="542" t="s">
        <v>4480</v>
      </c>
      <c r="C1259" s="541" t="s">
        <v>335</v>
      </c>
      <c r="D1259" s="543">
        <v>25289.463299999999</v>
      </c>
    </row>
    <row r="1260" spans="1:4" ht="25.5">
      <c r="A1260" s="541" t="s">
        <v>4481</v>
      </c>
      <c r="B1260" s="542" t="s">
        <v>4482</v>
      </c>
      <c r="C1260" s="541" t="s">
        <v>335</v>
      </c>
      <c r="D1260" s="543">
        <v>44800.339399999997</v>
      </c>
    </row>
    <row r="1261" spans="1:4" ht="25.5">
      <c r="A1261" s="541" t="s">
        <v>4483</v>
      </c>
      <c r="B1261" s="542" t="s">
        <v>4484</v>
      </c>
      <c r="C1261" s="541" t="s">
        <v>335</v>
      </c>
      <c r="D1261" s="543">
        <v>4410.8356000000003</v>
      </c>
    </row>
    <row r="1262" spans="1:4" ht="25.5">
      <c r="A1262" s="541" t="s">
        <v>4485</v>
      </c>
      <c r="B1262" s="542" t="s">
        <v>4486</v>
      </c>
      <c r="C1262" s="541" t="s">
        <v>335</v>
      </c>
      <c r="D1262" s="543">
        <v>4667.4336000000003</v>
      </c>
    </row>
    <row r="1263" spans="1:4" ht="25.5">
      <c r="A1263" s="541" t="s">
        <v>4487</v>
      </c>
      <c r="B1263" s="542" t="s">
        <v>4488</v>
      </c>
      <c r="C1263" s="541" t="s">
        <v>335</v>
      </c>
      <c r="D1263" s="543">
        <v>7369.4647999999997</v>
      </c>
    </row>
    <row r="1264" spans="1:4" ht="25.5">
      <c r="A1264" s="541" t="s">
        <v>4489</v>
      </c>
      <c r="B1264" s="542" t="s">
        <v>4490</v>
      </c>
      <c r="C1264" s="541" t="s">
        <v>335</v>
      </c>
      <c r="D1264" s="543">
        <v>11018.5453</v>
      </c>
    </row>
    <row r="1265" spans="1:4" ht="25.5">
      <c r="A1265" s="541" t="s">
        <v>4491</v>
      </c>
      <c r="B1265" s="542" t="s">
        <v>4492</v>
      </c>
      <c r="C1265" s="541" t="s">
        <v>335</v>
      </c>
      <c r="D1265" s="543">
        <v>15622.095799999999</v>
      </c>
    </row>
    <row r="1266" spans="1:4" ht="25.5">
      <c r="A1266" s="541" t="s">
        <v>4493</v>
      </c>
      <c r="B1266" s="542" t="s">
        <v>4494</v>
      </c>
      <c r="C1266" s="541" t="s">
        <v>335</v>
      </c>
      <c r="D1266" s="543">
        <v>21748.0615</v>
      </c>
    </row>
    <row r="1267" spans="1:4" ht="25.5">
      <c r="A1267" s="541" t="s">
        <v>4495</v>
      </c>
      <c r="B1267" s="542" t="s">
        <v>4496</v>
      </c>
      <c r="C1267" s="541" t="s">
        <v>335</v>
      </c>
      <c r="D1267" s="543">
        <v>29382.984700000001</v>
      </c>
    </row>
    <row r="1268" spans="1:4">
      <c r="A1268" s="541" t="s">
        <v>4497</v>
      </c>
      <c r="B1268" s="542" t="s">
        <v>4498</v>
      </c>
      <c r="C1268" s="541" t="s">
        <v>346</v>
      </c>
      <c r="D1268" s="543">
        <v>3620.5742</v>
      </c>
    </row>
    <row r="1269" spans="1:4">
      <c r="A1269" s="541" t="s">
        <v>4499</v>
      </c>
      <c r="B1269" s="542" t="s">
        <v>4500</v>
      </c>
      <c r="C1269" s="541" t="s">
        <v>346</v>
      </c>
      <c r="D1269" s="543">
        <v>4080.8262</v>
      </c>
    </row>
    <row r="1270" spans="1:4">
      <c r="A1270" s="541" t="s">
        <v>4501</v>
      </c>
      <c r="B1270" s="542" t="s">
        <v>4502</v>
      </c>
      <c r="C1270" s="541" t="s">
        <v>346</v>
      </c>
      <c r="D1270" s="543">
        <v>4755.8525</v>
      </c>
    </row>
    <row r="1271" spans="1:4">
      <c r="A1271" s="541" t="s">
        <v>4503</v>
      </c>
      <c r="B1271" s="542" t="s">
        <v>4504</v>
      </c>
      <c r="C1271" s="541" t="s">
        <v>346</v>
      </c>
      <c r="D1271" s="543">
        <v>5430.8612999999996</v>
      </c>
    </row>
    <row r="1272" spans="1:4">
      <c r="A1272" s="541" t="s">
        <v>4505</v>
      </c>
      <c r="B1272" s="542" t="s">
        <v>4506</v>
      </c>
      <c r="C1272" s="541" t="s">
        <v>346</v>
      </c>
      <c r="D1272" s="543">
        <v>5983.3424000000005</v>
      </c>
    </row>
    <row r="1273" spans="1:4">
      <c r="A1273" s="541" t="s">
        <v>4507</v>
      </c>
      <c r="B1273" s="542" t="s">
        <v>4508</v>
      </c>
      <c r="C1273" s="541" t="s">
        <v>346</v>
      </c>
      <c r="D1273" s="543">
        <v>7837.5465000000004</v>
      </c>
    </row>
    <row r="1274" spans="1:4">
      <c r="A1274" s="541" t="s">
        <v>4509</v>
      </c>
      <c r="B1274" s="542" t="s">
        <v>4510</v>
      </c>
      <c r="C1274" s="541" t="s">
        <v>346</v>
      </c>
      <c r="D1274" s="543">
        <v>8483.4973000000009</v>
      </c>
    </row>
    <row r="1275" spans="1:4">
      <c r="A1275" s="541" t="s">
        <v>4511</v>
      </c>
      <c r="B1275" s="542" t="s">
        <v>4512</v>
      </c>
      <c r="C1275" s="541" t="s">
        <v>346</v>
      </c>
      <c r="D1275" s="543">
        <v>9246.9033999999992</v>
      </c>
    </row>
    <row r="1276" spans="1:4">
      <c r="A1276" s="541" t="s">
        <v>4513</v>
      </c>
      <c r="B1276" s="542" t="s">
        <v>4514</v>
      </c>
      <c r="C1276" s="541" t="s">
        <v>346</v>
      </c>
      <c r="D1276" s="543">
        <v>9892.4449000000004</v>
      </c>
    </row>
    <row r="1277" spans="1:4">
      <c r="A1277" s="541" t="s">
        <v>4515</v>
      </c>
      <c r="B1277" s="542" t="s">
        <v>4516</v>
      </c>
      <c r="C1277" s="541" t="s">
        <v>346</v>
      </c>
      <c r="D1277" s="543">
        <v>10656.223400000001</v>
      </c>
    </row>
    <row r="1278" spans="1:4">
      <c r="A1278" s="541" t="s">
        <v>4517</v>
      </c>
      <c r="B1278" s="542" t="s">
        <v>4518</v>
      </c>
      <c r="C1278" s="541" t="s">
        <v>346</v>
      </c>
      <c r="D1278" s="543">
        <v>11302.018700000001</v>
      </c>
    </row>
    <row r="1279" spans="1:4">
      <c r="A1279" s="541" t="s">
        <v>4519</v>
      </c>
      <c r="B1279" s="542" t="s">
        <v>4520</v>
      </c>
      <c r="C1279" s="541" t="s">
        <v>346</v>
      </c>
      <c r="D1279" s="543">
        <v>13325.527899999999</v>
      </c>
    </row>
    <row r="1280" spans="1:4">
      <c r="A1280" s="541" t="s">
        <v>4521</v>
      </c>
      <c r="B1280" s="542" t="s">
        <v>4522</v>
      </c>
      <c r="C1280" s="541" t="s">
        <v>346</v>
      </c>
      <c r="D1280" s="543">
        <v>14055.1993</v>
      </c>
    </row>
    <row r="1281" spans="1:4">
      <c r="A1281" s="541" t="s">
        <v>4523</v>
      </c>
      <c r="B1281" s="542" t="s">
        <v>4524</v>
      </c>
      <c r="C1281" s="541" t="s">
        <v>346</v>
      </c>
      <c r="D1281" s="543">
        <v>14924.4077</v>
      </c>
    </row>
    <row r="1282" spans="1:4">
      <c r="A1282" s="541" t="s">
        <v>4525</v>
      </c>
      <c r="B1282" s="542" t="s">
        <v>4526</v>
      </c>
      <c r="C1282" s="541" t="s">
        <v>346</v>
      </c>
      <c r="D1282" s="543">
        <v>15598.740100000001</v>
      </c>
    </row>
    <row r="1283" spans="1:4">
      <c r="A1283" s="541" t="s">
        <v>4527</v>
      </c>
      <c r="B1283" s="542" t="s">
        <v>4528</v>
      </c>
      <c r="C1283" s="541" t="s">
        <v>346</v>
      </c>
      <c r="D1283" s="543">
        <v>16440.098900000001</v>
      </c>
    </row>
    <row r="1284" spans="1:4">
      <c r="A1284" s="541" t="s">
        <v>4529</v>
      </c>
      <c r="B1284" s="542" t="s">
        <v>4530</v>
      </c>
      <c r="C1284" s="541" t="s">
        <v>346</v>
      </c>
      <c r="D1284" s="543">
        <v>17196.396199999999</v>
      </c>
    </row>
    <row r="1285" spans="1:4">
      <c r="A1285" s="541" t="s">
        <v>4531</v>
      </c>
      <c r="B1285" s="542" t="s">
        <v>4532</v>
      </c>
      <c r="C1285" s="541" t="s">
        <v>346</v>
      </c>
      <c r="D1285" s="543">
        <v>17981.1823</v>
      </c>
    </row>
    <row r="1286" spans="1:4">
      <c r="A1286" s="541" t="s">
        <v>4533</v>
      </c>
      <c r="B1286" s="542" t="s">
        <v>4534</v>
      </c>
      <c r="C1286" s="541" t="s">
        <v>346</v>
      </c>
      <c r="D1286" s="543">
        <v>20441.007799999999</v>
      </c>
    </row>
    <row r="1287" spans="1:4">
      <c r="A1287" s="541" t="s">
        <v>4535</v>
      </c>
      <c r="B1287" s="542" t="s">
        <v>4536</v>
      </c>
      <c r="C1287" s="541" t="s">
        <v>346</v>
      </c>
      <c r="D1287" s="543">
        <v>21403.526099999999</v>
      </c>
    </row>
    <row r="1288" spans="1:4" ht="25.5">
      <c r="A1288" s="541" t="s">
        <v>4537</v>
      </c>
      <c r="B1288" s="542" t="s">
        <v>4538</v>
      </c>
      <c r="C1288" s="541" t="s">
        <v>346</v>
      </c>
      <c r="D1288" s="543">
        <v>3827.6134999999999</v>
      </c>
    </row>
    <row r="1289" spans="1:4" ht="25.5">
      <c r="A1289" s="541" t="s">
        <v>4539</v>
      </c>
      <c r="B1289" s="542" t="s">
        <v>4540</v>
      </c>
      <c r="C1289" s="541" t="s">
        <v>346</v>
      </c>
      <c r="D1289" s="543">
        <v>4314.1841999999997</v>
      </c>
    </row>
    <row r="1290" spans="1:4" ht="25.5">
      <c r="A1290" s="541" t="s">
        <v>4541</v>
      </c>
      <c r="B1290" s="542" t="s">
        <v>4542</v>
      </c>
      <c r="C1290" s="541" t="s">
        <v>346</v>
      </c>
      <c r="D1290" s="543">
        <v>5027.8158999999996</v>
      </c>
    </row>
    <row r="1291" spans="1:4" ht="25.5">
      <c r="A1291" s="541" t="s">
        <v>4543</v>
      </c>
      <c r="B1291" s="542" t="s">
        <v>4544</v>
      </c>
      <c r="C1291" s="541" t="s">
        <v>346</v>
      </c>
      <c r="D1291" s="543">
        <v>5741.4201999999996</v>
      </c>
    </row>
    <row r="1292" spans="1:4" ht="25.5">
      <c r="A1292" s="541" t="s">
        <v>4545</v>
      </c>
      <c r="B1292" s="542" t="s">
        <v>4546</v>
      </c>
      <c r="C1292" s="541" t="s">
        <v>346</v>
      </c>
      <c r="D1292" s="543">
        <v>6325.4858000000004</v>
      </c>
    </row>
    <row r="1293" spans="1:4" ht="25.5">
      <c r="A1293" s="541" t="s">
        <v>4547</v>
      </c>
      <c r="B1293" s="542" t="s">
        <v>4548</v>
      </c>
      <c r="C1293" s="541" t="s">
        <v>346</v>
      </c>
      <c r="D1293" s="543">
        <v>8386.5385999999999</v>
      </c>
    </row>
    <row r="1294" spans="1:4" ht="25.5">
      <c r="A1294" s="541" t="s">
        <v>4549</v>
      </c>
      <c r="B1294" s="542" t="s">
        <v>4550</v>
      </c>
      <c r="C1294" s="541" t="s">
        <v>346</v>
      </c>
      <c r="D1294" s="543">
        <v>9077.7247000000007</v>
      </c>
    </row>
    <row r="1295" spans="1:4" ht="25.5">
      <c r="A1295" s="541" t="s">
        <v>4551</v>
      </c>
      <c r="B1295" s="542" t="s">
        <v>4552</v>
      </c>
      <c r="C1295" s="541" t="s">
        <v>346</v>
      </c>
      <c r="D1295" s="543">
        <v>9894.5907000000007</v>
      </c>
    </row>
    <row r="1296" spans="1:4" ht="25.5">
      <c r="A1296" s="541" t="s">
        <v>4553</v>
      </c>
      <c r="B1296" s="542" t="s">
        <v>4554</v>
      </c>
      <c r="C1296" s="541" t="s">
        <v>346</v>
      </c>
      <c r="D1296" s="543">
        <v>10585.3675</v>
      </c>
    </row>
    <row r="1297" spans="1:4" ht="25.5">
      <c r="A1297" s="541" t="s">
        <v>4555</v>
      </c>
      <c r="B1297" s="542" t="s">
        <v>4556</v>
      </c>
      <c r="C1297" s="541" t="s">
        <v>346</v>
      </c>
      <c r="D1297" s="543">
        <v>11402.6059</v>
      </c>
    </row>
    <row r="1298" spans="1:4" ht="25.5">
      <c r="A1298" s="541" t="s">
        <v>4557</v>
      </c>
      <c r="B1298" s="542" t="s">
        <v>4558</v>
      </c>
      <c r="C1298" s="541" t="s">
        <v>346</v>
      </c>
      <c r="D1298" s="543">
        <v>12093.636399999999</v>
      </c>
    </row>
    <row r="1299" spans="1:4" ht="25.5">
      <c r="A1299" s="541" t="s">
        <v>4559</v>
      </c>
      <c r="B1299" s="542" t="s">
        <v>4560</v>
      </c>
      <c r="C1299" s="541" t="s">
        <v>346</v>
      </c>
      <c r="D1299" s="543">
        <v>7727.7433000000001</v>
      </c>
    </row>
    <row r="1300" spans="1:4" ht="25.5">
      <c r="A1300" s="541" t="s">
        <v>4561</v>
      </c>
      <c r="B1300" s="542" t="s">
        <v>4562</v>
      </c>
      <c r="C1300" s="541" t="s">
        <v>346</v>
      </c>
      <c r="D1300" s="543">
        <v>8538.9622999999992</v>
      </c>
    </row>
    <row r="1301" spans="1:4" ht="25.5">
      <c r="A1301" s="541" t="s">
        <v>4563</v>
      </c>
      <c r="B1301" s="542" t="s">
        <v>4564</v>
      </c>
      <c r="C1301" s="541" t="s">
        <v>346</v>
      </c>
      <c r="D1301" s="543">
        <v>9108.1252000000004</v>
      </c>
    </row>
    <row r="1302" spans="1:4" ht="25.5">
      <c r="A1302" s="541" t="s">
        <v>4565</v>
      </c>
      <c r="B1302" s="542" t="s">
        <v>4566</v>
      </c>
      <c r="C1302" s="541" t="s">
        <v>346</v>
      </c>
      <c r="D1302" s="543">
        <v>9663.4717999999993</v>
      </c>
    </row>
    <row r="1303" spans="1:4" ht="25.5">
      <c r="A1303" s="541" t="s">
        <v>4567</v>
      </c>
      <c r="B1303" s="542" t="s">
        <v>4568</v>
      </c>
      <c r="C1303" s="541" t="s">
        <v>346</v>
      </c>
      <c r="D1303" s="543">
        <v>10474.3933</v>
      </c>
    </row>
    <row r="1304" spans="1:4" ht="25.5">
      <c r="A1304" s="541" t="s">
        <v>4569</v>
      </c>
      <c r="B1304" s="542" t="s">
        <v>4570</v>
      </c>
      <c r="C1304" s="541" t="s">
        <v>346</v>
      </c>
      <c r="D1304" s="543">
        <v>10759.0659</v>
      </c>
    </row>
    <row r="1305" spans="1:4" ht="25.5">
      <c r="A1305" s="541" t="s">
        <v>4571</v>
      </c>
      <c r="B1305" s="542" t="s">
        <v>4572</v>
      </c>
      <c r="C1305" s="541" t="s">
        <v>346</v>
      </c>
      <c r="D1305" s="543">
        <v>11314.165499999999</v>
      </c>
    </row>
    <row r="1306" spans="1:4" ht="25.5">
      <c r="A1306" s="541" t="s">
        <v>4573</v>
      </c>
      <c r="B1306" s="542" t="s">
        <v>4574</v>
      </c>
      <c r="C1306" s="541" t="s">
        <v>346</v>
      </c>
      <c r="D1306" s="543">
        <v>11869.176299999999</v>
      </c>
    </row>
    <row r="1307" spans="1:4" ht="25.5">
      <c r="A1307" s="541" t="s">
        <v>4575</v>
      </c>
      <c r="B1307" s="542" t="s">
        <v>4576</v>
      </c>
      <c r="C1307" s="541" t="s">
        <v>346</v>
      </c>
      <c r="D1307" s="543">
        <v>12423.965200000001</v>
      </c>
    </row>
    <row r="1308" spans="1:4" ht="25.5">
      <c r="A1308" s="541" t="s">
        <v>4577</v>
      </c>
      <c r="B1308" s="542" t="s">
        <v>4578</v>
      </c>
      <c r="C1308" s="541" t="s">
        <v>346</v>
      </c>
      <c r="D1308" s="543">
        <v>12979.2219</v>
      </c>
    </row>
    <row r="1309" spans="1:4" ht="25.5">
      <c r="A1309" s="541" t="s">
        <v>4579</v>
      </c>
      <c r="B1309" s="542" t="s">
        <v>4580</v>
      </c>
      <c r="C1309" s="541" t="s">
        <v>346</v>
      </c>
      <c r="D1309" s="543">
        <v>13790.581899999999</v>
      </c>
    </row>
    <row r="1310" spans="1:4" ht="25.5">
      <c r="A1310" s="541" t="s">
        <v>4581</v>
      </c>
      <c r="B1310" s="542" t="s">
        <v>4582</v>
      </c>
      <c r="C1310" s="541" t="s">
        <v>346</v>
      </c>
      <c r="D1310" s="543">
        <v>14360.2549</v>
      </c>
    </row>
    <row r="1311" spans="1:4" ht="25.5">
      <c r="A1311" s="541" t="s">
        <v>4583</v>
      </c>
      <c r="B1311" s="542" t="s">
        <v>4584</v>
      </c>
      <c r="C1311" s="541" t="s">
        <v>346</v>
      </c>
      <c r="D1311" s="543">
        <v>14915.289000000001</v>
      </c>
    </row>
    <row r="1312" spans="1:4" ht="25.5">
      <c r="A1312" s="541" t="s">
        <v>4585</v>
      </c>
      <c r="B1312" s="542" t="s">
        <v>4586</v>
      </c>
      <c r="C1312" s="541" t="s">
        <v>346</v>
      </c>
      <c r="D1312" s="543">
        <v>15469.5789</v>
      </c>
    </row>
    <row r="1313" spans="1:4" ht="25.5">
      <c r="A1313" s="541" t="s">
        <v>4587</v>
      </c>
      <c r="B1313" s="542" t="s">
        <v>4588</v>
      </c>
      <c r="C1313" s="541" t="s">
        <v>346</v>
      </c>
      <c r="D1313" s="543">
        <v>16025.3896</v>
      </c>
    </row>
    <row r="1314" spans="1:4" ht="25.5">
      <c r="A1314" s="541" t="s">
        <v>4589</v>
      </c>
      <c r="B1314" s="542" t="s">
        <v>4590</v>
      </c>
      <c r="C1314" s="541" t="s">
        <v>346</v>
      </c>
      <c r="D1314" s="543">
        <v>16850.9539</v>
      </c>
    </row>
    <row r="1315" spans="1:4" ht="25.5">
      <c r="A1315" s="541" t="s">
        <v>4591</v>
      </c>
      <c r="B1315" s="542" t="s">
        <v>4592</v>
      </c>
      <c r="C1315" s="541" t="s">
        <v>346</v>
      </c>
      <c r="D1315" s="543">
        <v>20793.628799999999</v>
      </c>
    </row>
    <row r="1316" spans="1:4" ht="25.5">
      <c r="A1316" s="541" t="s">
        <v>4593</v>
      </c>
      <c r="B1316" s="542" t="s">
        <v>4594</v>
      </c>
      <c r="C1316" s="541" t="s">
        <v>346</v>
      </c>
      <c r="D1316" s="543">
        <v>21764.2366</v>
      </c>
    </row>
    <row r="1317" spans="1:4" ht="25.5">
      <c r="A1317" s="541" t="s">
        <v>4595</v>
      </c>
      <c r="B1317" s="542" t="s">
        <v>4596</v>
      </c>
      <c r="C1317" s="541" t="s">
        <v>346</v>
      </c>
      <c r="D1317" s="543">
        <v>22448.7729</v>
      </c>
    </row>
    <row r="1318" spans="1:4" ht="25.5">
      <c r="A1318" s="541" t="s">
        <v>4597</v>
      </c>
      <c r="B1318" s="542" t="s">
        <v>4598</v>
      </c>
      <c r="C1318" s="541" t="s">
        <v>346</v>
      </c>
      <c r="D1318" s="543">
        <v>25528.927800000001</v>
      </c>
    </row>
    <row r="1319" spans="1:4" ht="25.5">
      <c r="A1319" s="541" t="s">
        <v>4599</v>
      </c>
      <c r="B1319" s="542" t="s">
        <v>4600</v>
      </c>
      <c r="C1319" s="541" t="s">
        <v>346</v>
      </c>
      <c r="D1319" s="543">
        <v>25908.105599999999</v>
      </c>
    </row>
    <row r="1320" spans="1:4" ht="25.5">
      <c r="A1320" s="541" t="s">
        <v>4601</v>
      </c>
      <c r="B1320" s="542" t="s">
        <v>4602</v>
      </c>
      <c r="C1320" s="541" t="s">
        <v>346</v>
      </c>
      <c r="D1320" s="543">
        <v>31194.997800000001</v>
      </c>
    </row>
    <row r="1321" spans="1:4" ht="25.5">
      <c r="A1321" s="541" t="s">
        <v>4603</v>
      </c>
      <c r="B1321" s="542" t="s">
        <v>4604</v>
      </c>
      <c r="C1321" s="541" t="s">
        <v>346</v>
      </c>
      <c r="D1321" s="543">
        <v>31631.582900000001</v>
      </c>
    </row>
    <row r="1322" spans="1:4" ht="25.5">
      <c r="A1322" s="541" t="s">
        <v>4605</v>
      </c>
      <c r="B1322" s="542" t="s">
        <v>4606</v>
      </c>
      <c r="C1322" s="541" t="s">
        <v>346</v>
      </c>
      <c r="D1322" s="543">
        <v>32847.459300000002</v>
      </c>
    </row>
    <row r="1323" spans="1:4" ht="25.5">
      <c r="A1323" s="541" t="s">
        <v>4607</v>
      </c>
      <c r="B1323" s="542" t="s">
        <v>4608</v>
      </c>
      <c r="C1323" s="541" t="s">
        <v>346</v>
      </c>
      <c r="D1323" s="543">
        <v>33284.733</v>
      </c>
    </row>
    <row r="1324" spans="1:4" ht="25.5">
      <c r="A1324" s="541" t="s">
        <v>4609</v>
      </c>
      <c r="B1324" s="542" t="s">
        <v>4610</v>
      </c>
      <c r="C1324" s="541" t="s">
        <v>346</v>
      </c>
      <c r="D1324" s="543">
        <v>45239.135499999997</v>
      </c>
    </row>
    <row r="1325" spans="1:4" ht="25.5">
      <c r="A1325" s="541" t="s">
        <v>4611</v>
      </c>
      <c r="B1325" s="542" t="s">
        <v>4612</v>
      </c>
      <c r="C1325" s="541" t="s">
        <v>346</v>
      </c>
      <c r="D1325" s="543">
        <v>46826.545899999997</v>
      </c>
    </row>
    <row r="1326" spans="1:4" ht="25.5">
      <c r="A1326" s="541" t="s">
        <v>4613</v>
      </c>
      <c r="B1326" s="542" t="s">
        <v>4614</v>
      </c>
      <c r="C1326" s="541" t="s">
        <v>346</v>
      </c>
      <c r="D1326" s="543">
        <v>10503.1119</v>
      </c>
    </row>
    <row r="1327" spans="1:4" ht="25.5">
      <c r="A1327" s="541" t="s">
        <v>4615</v>
      </c>
      <c r="B1327" s="542" t="s">
        <v>4616</v>
      </c>
      <c r="C1327" s="541" t="s">
        <v>346</v>
      </c>
      <c r="D1327" s="543">
        <v>13790.581899999999</v>
      </c>
    </row>
    <row r="1328" spans="1:4" ht="25.5">
      <c r="A1328" s="541" t="s">
        <v>4617</v>
      </c>
      <c r="B1328" s="542" t="s">
        <v>4618</v>
      </c>
      <c r="C1328" s="541" t="s">
        <v>346</v>
      </c>
      <c r="D1328" s="543">
        <v>16011.287399999999</v>
      </c>
    </row>
    <row r="1329" spans="1:4" ht="25.5">
      <c r="A1329" s="541" t="s">
        <v>4619</v>
      </c>
      <c r="B1329" s="542" t="s">
        <v>4620</v>
      </c>
      <c r="C1329" s="541" t="s">
        <v>346</v>
      </c>
      <c r="D1329" s="543">
        <v>16836.851600000002</v>
      </c>
    </row>
    <row r="1330" spans="1:4" ht="25.5">
      <c r="A1330" s="541" t="s">
        <v>4621</v>
      </c>
      <c r="B1330" s="542" t="s">
        <v>4622</v>
      </c>
      <c r="C1330" s="541" t="s">
        <v>346</v>
      </c>
      <c r="D1330" s="543">
        <v>17390.948100000001</v>
      </c>
    </row>
    <row r="1331" spans="1:4" ht="25.5">
      <c r="A1331" s="541" t="s">
        <v>4623</v>
      </c>
      <c r="B1331" s="542" t="s">
        <v>4624</v>
      </c>
      <c r="C1331" s="541" t="s">
        <v>346</v>
      </c>
      <c r="D1331" s="543">
        <v>17946.7981</v>
      </c>
    </row>
    <row r="1332" spans="1:4" ht="25.5">
      <c r="A1332" s="541" t="s">
        <v>4625</v>
      </c>
      <c r="B1332" s="542" t="s">
        <v>4626</v>
      </c>
      <c r="C1332" s="541" t="s">
        <v>346</v>
      </c>
      <c r="D1332" s="543">
        <v>18501.465100000001</v>
      </c>
    </row>
    <row r="1333" spans="1:4" ht="25.5">
      <c r="A1333" s="541" t="s">
        <v>4627</v>
      </c>
      <c r="B1333" s="542" t="s">
        <v>4628</v>
      </c>
      <c r="C1333" s="541" t="s">
        <v>346</v>
      </c>
      <c r="D1333" s="543">
        <v>19327.831099999999</v>
      </c>
    </row>
    <row r="1334" spans="1:4" ht="25.5">
      <c r="A1334" s="541" t="s">
        <v>4629</v>
      </c>
      <c r="B1334" s="542" t="s">
        <v>4630</v>
      </c>
      <c r="C1334" s="541" t="s">
        <v>346</v>
      </c>
      <c r="D1334" s="543">
        <v>19881.407299999999</v>
      </c>
    </row>
    <row r="1335" spans="1:4" ht="25.5">
      <c r="A1335" s="541" t="s">
        <v>4631</v>
      </c>
      <c r="B1335" s="542" t="s">
        <v>4632</v>
      </c>
      <c r="C1335" s="541" t="s">
        <v>346</v>
      </c>
      <c r="D1335" s="543">
        <v>24431.982899999999</v>
      </c>
    </row>
    <row r="1336" spans="1:4" ht="25.5">
      <c r="A1336" s="541" t="s">
        <v>4633</v>
      </c>
      <c r="B1336" s="542" t="s">
        <v>4634</v>
      </c>
      <c r="C1336" s="541" t="s">
        <v>346</v>
      </c>
      <c r="D1336" s="543">
        <v>25673.812399999999</v>
      </c>
    </row>
    <row r="1337" spans="1:4" ht="25.5">
      <c r="A1337" s="541" t="s">
        <v>4635</v>
      </c>
      <c r="B1337" s="542" t="s">
        <v>4636</v>
      </c>
      <c r="C1337" s="541" t="s">
        <v>346</v>
      </c>
      <c r="D1337" s="543">
        <v>26357.738099999999</v>
      </c>
    </row>
    <row r="1338" spans="1:4" ht="25.5">
      <c r="A1338" s="541" t="s">
        <v>4637</v>
      </c>
      <c r="B1338" s="542" t="s">
        <v>4638</v>
      </c>
      <c r="C1338" s="541" t="s">
        <v>346</v>
      </c>
      <c r="D1338" s="543">
        <v>27042.0573</v>
      </c>
    </row>
    <row r="1339" spans="1:4" ht="25.5">
      <c r="A1339" s="541" t="s">
        <v>4639</v>
      </c>
      <c r="B1339" s="542" t="s">
        <v>4640</v>
      </c>
      <c r="C1339" s="541" t="s">
        <v>346</v>
      </c>
      <c r="D1339" s="543">
        <v>27370.843799999999</v>
      </c>
    </row>
    <row r="1340" spans="1:4" ht="25.5">
      <c r="A1340" s="541" t="s">
        <v>4641</v>
      </c>
      <c r="B1340" s="542" t="s">
        <v>4642</v>
      </c>
      <c r="C1340" s="541" t="s">
        <v>346</v>
      </c>
      <c r="D1340" s="543">
        <v>28628.7032</v>
      </c>
    </row>
    <row r="1341" spans="1:4" ht="25.5">
      <c r="A1341" s="541" t="s">
        <v>4643</v>
      </c>
      <c r="B1341" s="542" t="s">
        <v>4644</v>
      </c>
      <c r="C1341" s="541" t="s">
        <v>346</v>
      </c>
      <c r="D1341" s="543">
        <v>32635.140200000002</v>
      </c>
    </row>
    <row r="1342" spans="1:4" ht="25.5">
      <c r="A1342" s="541" t="s">
        <v>4645</v>
      </c>
      <c r="B1342" s="542" t="s">
        <v>4646</v>
      </c>
      <c r="C1342" s="541" t="s">
        <v>346</v>
      </c>
      <c r="D1342" s="543">
        <v>38912.7883</v>
      </c>
    </row>
    <row r="1343" spans="1:4" ht="25.5">
      <c r="A1343" s="541" t="s">
        <v>4647</v>
      </c>
      <c r="B1343" s="542" t="s">
        <v>4648</v>
      </c>
      <c r="C1343" s="541" t="s">
        <v>346</v>
      </c>
      <c r="D1343" s="543">
        <v>39783.345600000001</v>
      </c>
    </row>
    <row r="1344" spans="1:4" ht="25.5">
      <c r="A1344" s="541" t="s">
        <v>4649</v>
      </c>
      <c r="B1344" s="542" t="s">
        <v>4650</v>
      </c>
      <c r="C1344" s="541" t="s">
        <v>346</v>
      </c>
      <c r="D1344" s="543">
        <v>40666.994500000001</v>
      </c>
    </row>
    <row r="1345" spans="1:4" ht="25.5">
      <c r="A1345" s="541" t="s">
        <v>4651</v>
      </c>
      <c r="B1345" s="542" t="s">
        <v>4652</v>
      </c>
      <c r="C1345" s="541" t="s">
        <v>346</v>
      </c>
      <c r="D1345" s="543">
        <v>23756.7778</v>
      </c>
    </row>
    <row r="1346" spans="1:4" ht="25.5">
      <c r="A1346" s="541" t="s">
        <v>4653</v>
      </c>
      <c r="B1346" s="542" t="s">
        <v>4654</v>
      </c>
      <c r="C1346" s="541" t="s">
        <v>346</v>
      </c>
      <c r="D1346" s="543">
        <v>27732.847699999998</v>
      </c>
    </row>
    <row r="1347" spans="1:4" ht="25.5">
      <c r="A1347" s="541" t="s">
        <v>4655</v>
      </c>
      <c r="B1347" s="542" t="s">
        <v>4656</v>
      </c>
      <c r="C1347" s="541" t="s">
        <v>346</v>
      </c>
      <c r="D1347" s="543">
        <v>28425.879499999999</v>
      </c>
    </row>
    <row r="1348" spans="1:4" ht="25.5">
      <c r="A1348" s="541" t="s">
        <v>4657</v>
      </c>
      <c r="B1348" s="542" t="s">
        <v>4658</v>
      </c>
      <c r="C1348" s="541" t="s">
        <v>346</v>
      </c>
      <c r="D1348" s="543">
        <v>33090.145900000003</v>
      </c>
    </row>
    <row r="1349" spans="1:4" ht="25.5">
      <c r="A1349" s="541" t="s">
        <v>4659</v>
      </c>
      <c r="B1349" s="542" t="s">
        <v>4660</v>
      </c>
      <c r="C1349" s="541" t="s">
        <v>346</v>
      </c>
      <c r="D1349" s="543">
        <v>29282.315900000001</v>
      </c>
    </row>
    <row r="1350" spans="1:4" ht="25.5">
      <c r="A1350" s="541" t="s">
        <v>4661</v>
      </c>
      <c r="B1350" s="542" t="s">
        <v>4662</v>
      </c>
      <c r="C1350" s="541" t="s">
        <v>346</v>
      </c>
      <c r="D1350" s="543">
        <v>32977.027499999997</v>
      </c>
    </row>
    <row r="1351" spans="1:4" ht="25.5">
      <c r="A1351" s="541" t="s">
        <v>4663</v>
      </c>
      <c r="B1351" s="542" t="s">
        <v>4664</v>
      </c>
      <c r="C1351" s="541" t="s">
        <v>346</v>
      </c>
      <c r="D1351" s="543">
        <v>29781.431100000002</v>
      </c>
    </row>
    <row r="1352" spans="1:4" ht="25.5">
      <c r="A1352" s="541" t="s">
        <v>4665</v>
      </c>
      <c r="B1352" s="542" t="s">
        <v>4666</v>
      </c>
      <c r="C1352" s="541" t="s">
        <v>346</v>
      </c>
      <c r="D1352" s="543">
        <v>34449.833100000003</v>
      </c>
    </row>
    <row r="1353" spans="1:4" ht="25.5">
      <c r="A1353" s="541" t="s">
        <v>4667</v>
      </c>
      <c r="B1353" s="542" t="s">
        <v>4668</v>
      </c>
      <c r="C1353" s="541" t="s">
        <v>346</v>
      </c>
      <c r="D1353" s="543">
        <v>30266.525300000001</v>
      </c>
    </row>
    <row r="1354" spans="1:4" ht="25.5">
      <c r="A1354" s="541" t="s">
        <v>4669</v>
      </c>
      <c r="B1354" s="542" t="s">
        <v>4670</v>
      </c>
      <c r="C1354" s="541" t="s">
        <v>346</v>
      </c>
      <c r="D1354" s="543">
        <v>32722.506300000001</v>
      </c>
    </row>
    <row r="1355" spans="1:4" ht="25.5">
      <c r="A1355" s="541" t="s">
        <v>4671</v>
      </c>
      <c r="B1355" s="542" t="s">
        <v>4672</v>
      </c>
      <c r="C1355" s="541" t="s">
        <v>346</v>
      </c>
      <c r="D1355" s="543">
        <v>35431.358099999998</v>
      </c>
    </row>
    <row r="1356" spans="1:4" ht="25.5">
      <c r="A1356" s="541" t="s">
        <v>4673</v>
      </c>
      <c r="B1356" s="542" t="s">
        <v>4674</v>
      </c>
      <c r="C1356" s="541" t="s">
        <v>346</v>
      </c>
      <c r="D1356" s="543">
        <v>32236.642500000002</v>
      </c>
    </row>
    <row r="1357" spans="1:4" ht="25.5">
      <c r="A1357" s="541" t="s">
        <v>4675</v>
      </c>
      <c r="B1357" s="542" t="s">
        <v>4676</v>
      </c>
      <c r="C1357" s="541" t="s">
        <v>346</v>
      </c>
      <c r="D1357" s="543">
        <v>35918.189899999998</v>
      </c>
    </row>
    <row r="1358" spans="1:4" ht="25.5">
      <c r="A1358" s="541" t="s">
        <v>4677</v>
      </c>
      <c r="B1358" s="542" t="s">
        <v>4678</v>
      </c>
      <c r="C1358" s="541" t="s">
        <v>346</v>
      </c>
      <c r="D1358" s="543">
        <v>33090.145900000003</v>
      </c>
    </row>
    <row r="1359" spans="1:4" ht="25.5">
      <c r="A1359" s="541" t="s">
        <v>4679</v>
      </c>
      <c r="B1359" s="542" t="s">
        <v>4680</v>
      </c>
      <c r="C1359" s="541" t="s">
        <v>346</v>
      </c>
      <c r="D1359" s="543">
        <v>36787.042699999998</v>
      </c>
    </row>
    <row r="1360" spans="1:4" ht="25.5">
      <c r="A1360" s="541" t="s">
        <v>4681</v>
      </c>
      <c r="B1360" s="542" t="s">
        <v>4682</v>
      </c>
      <c r="C1360" s="541" t="s">
        <v>346</v>
      </c>
      <c r="D1360" s="543">
        <v>34076.542099999999</v>
      </c>
    </row>
    <row r="1361" spans="1:4" ht="25.5">
      <c r="A1361" s="541" t="s">
        <v>4683</v>
      </c>
      <c r="B1361" s="542" t="s">
        <v>4684</v>
      </c>
      <c r="C1361" s="541" t="s">
        <v>346</v>
      </c>
      <c r="D1361" s="543">
        <v>38744.648500000003</v>
      </c>
    </row>
    <row r="1362" spans="1:4" ht="25.5">
      <c r="A1362" s="541" t="s">
        <v>4685</v>
      </c>
      <c r="B1362" s="542" t="s">
        <v>4686</v>
      </c>
      <c r="C1362" s="541" t="s">
        <v>346</v>
      </c>
      <c r="D1362" s="543">
        <v>35544.476499999997</v>
      </c>
    </row>
    <row r="1363" spans="1:4" ht="25.5">
      <c r="A1363" s="541" t="s">
        <v>4687</v>
      </c>
      <c r="B1363" s="542" t="s">
        <v>4688</v>
      </c>
      <c r="C1363" s="541" t="s">
        <v>346</v>
      </c>
      <c r="D1363" s="543">
        <v>41199.771500000003</v>
      </c>
    </row>
    <row r="1364" spans="1:4" ht="25.5">
      <c r="A1364" s="541" t="s">
        <v>4689</v>
      </c>
      <c r="B1364" s="542" t="s">
        <v>4690</v>
      </c>
      <c r="C1364" s="541" t="s">
        <v>346</v>
      </c>
      <c r="D1364" s="543">
        <v>38631.530100000004</v>
      </c>
    </row>
    <row r="1365" spans="1:4" ht="25.5">
      <c r="A1365" s="541" t="s">
        <v>4691</v>
      </c>
      <c r="B1365" s="542" t="s">
        <v>4692</v>
      </c>
      <c r="C1365" s="541" t="s">
        <v>346</v>
      </c>
      <c r="D1365" s="543">
        <v>42551.4231</v>
      </c>
    </row>
    <row r="1366" spans="1:4" ht="25.5">
      <c r="A1366" s="541" t="s">
        <v>4693</v>
      </c>
      <c r="B1366" s="542" t="s">
        <v>4694</v>
      </c>
      <c r="C1366" s="541" t="s">
        <v>346</v>
      </c>
      <c r="D1366" s="543">
        <v>39112.2981</v>
      </c>
    </row>
    <row r="1367" spans="1:4" ht="25.5">
      <c r="A1367" s="541" t="s">
        <v>4695</v>
      </c>
      <c r="B1367" s="542" t="s">
        <v>4696</v>
      </c>
      <c r="C1367" s="541" t="s">
        <v>346</v>
      </c>
      <c r="D1367" s="543">
        <v>42070.665200000003</v>
      </c>
    </row>
    <row r="1368" spans="1:4" ht="25.5">
      <c r="A1368" s="541" t="s">
        <v>4697</v>
      </c>
      <c r="B1368" s="542" t="s">
        <v>4698</v>
      </c>
      <c r="C1368" s="541" t="s">
        <v>346</v>
      </c>
      <c r="D1368" s="543">
        <v>45756.154799999997</v>
      </c>
    </row>
    <row r="1369" spans="1:4" ht="25.5">
      <c r="A1369" s="541" t="s">
        <v>4699</v>
      </c>
      <c r="B1369" s="542" t="s">
        <v>4700</v>
      </c>
      <c r="C1369" s="541" t="s">
        <v>346</v>
      </c>
      <c r="D1369" s="543">
        <v>41567.421199999997</v>
      </c>
    </row>
    <row r="1370" spans="1:4" ht="25.5">
      <c r="A1370" s="541" t="s">
        <v>4701</v>
      </c>
      <c r="B1370" s="542" t="s">
        <v>4702</v>
      </c>
      <c r="C1370" s="541" t="s">
        <v>346</v>
      </c>
      <c r="D1370" s="543">
        <v>46236.912799999998</v>
      </c>
    </row>
    <row r="1371" spans="1:4" ht="25.5">
      <c r="A1371" s="541" t="s">
        <v>4703</v>
      </c>
      <c r="B1371" s="542" t="s">
        <v>4704</v>
      </c>
      <c r="C1371" s="541" t="s">
        <v>346</v>
      </c>
      <c r="D1371" s="543">
        <v>42070.665200000003</v>
      </c>
    </row>
    <row r="1372" spans="1:4" ht="25.5">
      <c r="A1372" s="541" t="s">
        <v>4705</v>
      </c>
      <c r="B1372" s="542" t="s">
        <v>4706</v>
      </c>
      <c r="C1372" s="541" t="s">
        <v>346</v>
      </c>
      <c r="D1372" s="543">
        <v>46742.288699999997</v>
      </c>
    </row>
    <row r="1373" spans="1:4" ht="25.5">
      <c r="A1373" s="541" t="s">
        <v>4707</v>
      </c>
      <c r="B1373" s="542" t="s">
        <v>4708</v>
      </c>
      <c r="C1373" s="541" t="s">
        <v>346</v>
      </c>
      <c r="D1373" s="543">
        <v>43408.5452</v>
      </c>
    </row>
    <row r="1374" spans="1:4" ht="25.5">
      <c r="A1374" s="541" t="s">
        <v>4709</v>
      </c>
      <c r="B1374" s="542" t="s">
        <v>4710</v>
      </c>
      <c r="C1374" s="541" t="s">
        <v>346</v>
      </c>
      <c r="D1374" s="543">
        <v>47109.938300000002</v>
      </c>
    </row>
    <row r="1375" spans="1:4" ht="25.5">
      <c r="A1375" s="541" t="s">
        <v>4711</v>
      </c>
      <c r="B1375" s="542" t="s">
        <v>4712</v>
      </c>
      <c r="C1375" s="541" t="s">
        <v>346</v>
      </c>
      <c r="D1375" s="543">
        <v>49069.685400000002</v>
      </c>
    </row>
    <row r="1376" spans="1:4" ht="25.5">
      <c r="A1376" s="541" t="s">
        <v>4713</v>
      </c>
      <c r="B1376" s="542" t="s">
        <v>4714</v>
      </c>
      <c r="C1376" s="541" t="s">
        <v>346</v>
      </c>
      <c r="D1376" s="543">
        <v>52756.971599999997</v>
      </c>
    </row>
    <row r="1377" spans="1:4" ht="25.5">
      <c r="A1377" s="541" t="s">
        <v>4715</v>
      </c>
      <c r="B1377" s="542" t="s">
        <v>4716</v>
      </c>
      <c r="C1377" s="541" t="s">
        <v>346</v>
      </c>
      <c r="D1377" s="543">
        <v>57643.006500000003</v>
      </c>
    </row>
    <row r="1378" spans="1:4" ht="25.5">
      <c r="A1378" s="541" t="s">
        <v>4717</v>
      </c>
      <c r="B1378" s="542" t="s">
        <v>4718</v>
      </c>
      <c r="C1378" s="541" t="s">
        <v>346</v>
      </c>
      <c r="D1378" s="543">
        <v>62487.645900000003</v>
      </c>
    </row>
    <row r="1379" spans="1:4" ht="25.5">
      <c r="A1379" s="541" t="s">
        <v>4719</v>
      </c>
      <c r="B1379" s="542" t="s">
        <v>4720</v>
      </c>
      <c r="C1379" s="541" t="s">
        <v>346</v>
      </c>
      <c r="D1379" s="543">
        <v>65131.575700000001</v>
      </c>
    </row>
    <row r="1380" spans="1:4" ht="25.5">
      <c r="A1380" s="541" t="s">
        <v>4721</v>
      </c>
      <c r="B1380" s="542" t="s">
        <v>4722</v>
      </c>
      <c r="C1380" s="541" t="s">
        <v>346</v>
      </c>
      <c r="D1380" s="543">
        <v>69988.191600000006</v>
      </c>
    </row>
    <row r="1381" spans="1:4" ht="25.5">
      <c r="A1381" s="541" t="s">
        <v>4723</v>
      </c>
      <c r="B1381" s="542" t="s">
        <v>4724</v>
      </c>
      <c r="C1381" s="541" t="s">
        <v>346</v>
      </c>
      <c r="D1381" s="543">
        <v>56016.290099999998</v>
      </c>
    </row>
    <row r="1382" spans="1:4" ht="25.5">
      <c r="A1382" s="541" t="s">
        <v>4725</v>
      </c>
      <c r="B1382" s="542" t="s">
        <v>4726</v>
      </c>
      <c r="C1382" s="541" t="s">
        <v>346</v>
      </c>
      <c r="D1382" s="543">
        <v>58096.8125</v>
      </c>
    </row>
    <row r="1383" spans="1:4" ht="25.5">
      <c r="A1383" s="541" t="s">
        <v>4727</v>
      </c>
      <c r="B1383" s="542" t="s">
        <v>4728</v>
      </c>
      <c r="C1383" s="541" t="s">
        <v>346</v>
      </c>
      <c r="D1383" s="543">
        <v>59072.4807</v>
      </c>
    </row>
    <row r="1384" spans="1:4" ht="25.5">
      <c r="A1384" s="541" t="s">
        <v>4729</v>
      </c>
      <c r="B1384" s="542" t="s">
        <v>4730</v>
      </c>
      <c r="C1384" s="541" t="s">
        <v>346</v>
      </c>
      <c r="D1384" s="543">
        <v>60192.492100000003</v>
      </c>
    </row>
    <row r="1385" spans="1:4" ht="25.5">
      <c r="A1385" s="541" t="s">
        <v>4731</v>
      </c>
      <c r="B1385" s="542" t="s">
        <v>4732</v>
      </c>
      <c r="C1385" s="541" t="s">
        <v>346</v>
      </c>
      <c r="D1385" s="543">
        <v>64118.594100000002</v>
      </c>
    </row>
    <row r="1386" spans="1:4" ht="25.5">
      <c r="A1386" s="541" t="s">
        <v>4733</v>
      </c>
      <c r="B1386" s="542" t="s">
        <v>4734</v>
      </c>
      <c r="C1386" s="541" t="s">
        <v>346</v>
      </c>
      <c r="D1386" s="543">
        <v>63010.4107</v>
      </c>
    </row>
    <row r="1387" spans="1:4" ht="25.5">
      <c r="A1387" s="541" t="s">
        <v>4735</v>
      </c>
      <c r="B1387" s="542" t="s">
        <v>4736</v>
      </c>
      <c r="C1387" s="541" t="s">
        <v>346</v>
      </c>
      <c r="D1387" s="543">
        <v>67178.842799999999</v>
      </c>
    </row>
    <row r="1388" spans="1:4" ht="25.5">
      <c r="A1388" s="541" t="s">
        <v>4737</v>
      </c>
      <c r="B1388" s="542" t="s">
        <v>4738</v>
      </c>
      <c r="C1388" s="541" t="s">
        <v>346</v>
      </c>
      <c r="D1388" s="543">
        <v>68064.207299999995</v>
      </c>
    </row>
    <row r="1389" spans="1:4" ht="25.5">
      <c r="A1389" s="541" t="s">
        <v>4739</v>
      </c>
      <c r="B1389" s="542" t="s">
        <v>4740</v>
      </c>
      <c r="C1389" s="541" t="s">
        <v>346</v>
      </c>
      <c r="D1389" s="543">
        <v>68544.965200000006</v>
      </c>
    </row>
    <row r="1390" spans="1:4" ht="25.5">
      <c r="A1390" s="541" t="s">
        <v>4741</v>
      </c>
      <c r="B1390" s="542" t="s">
        <v>4742</v>
      </c>
      <c r="C1390" s="541" t="s">
        <v>346</v>
      </c>
      <c r="D1390" s="543">
        <v>70392.902300000002</v>
      </c>
    </row>
    <row r="1391" spans="1:4" ht="25.5">
      <c r="A1391" s="541" t="s">
        <v>4743</v>
      </c>
      <c r="B1391" s="542" t="s">
        <v>4744</v>
      </c>
      <c r="C1391" s="541" t="s">
        <v>335</v>
      </c>
      <c r="D1391" s="543">
        <v>14997.2734</v>
      </c>
    </row>
    <row r="1392" spans="1:4" ht="25.5">
      <c r="A1392" s="541" t="s">
        <v>4745</v>
      </c>
      <c r="B1392" s="542" t="s">
        <v>4746</v>
      </c>
      <c r="C1392" s="541" t="s">
        <v>335</v>
      </c>
      <c r="D1392" s="543">
        <v>63241.573400000001</v>
      </c>
    </row>
    <row r="1393" spans="1:4">
      <c r="A1393" s="541" t="s">
        <v>4747</v>
      </c>
      <c r="B1393" s="542" t="s">
        <v>4748</v>
      </c>
      <c r="C1393" s="541" t="s">
        <v>454</v>
      </c>
      <c r="D1393" s="543">
        <v>7.5915999999999997</v>
      </c>
    </row>
    <row r="1394" spans="1:4">
      <c r="A1394" s="541" t="s">
        <v>4749</v>
      </c>
      <c r="B1394" s="542" t="s">
        <v>4750</v>
      </c>
      <c r="C1394" s="541" t="s">
        <v>454</v>
      </c>
      <c r="D1394" s="543">
        <v>21.722100000000001</v>
      </c>
    </row>
    <row r="1395" spans="1:4">
      <c r="A1395" s="541" t="s">
        <v>4751</v>
      </c>
      <c r="B1395" s="542" t="s">
        <v>4752</v>
      </c>
      <c r="C1395" s="541" t="s">
        <v>335</v>
      </c>
      <c r="D1395" s="543">
        <v>27.02</v>
      </c>
    </row>
    <row r="1396" spans="1:4">
      <c r="A1396" s="541" t="s">
        <v>4753</v>
      </c>
      <c r="B1396" s="542" t="s">
        <v>4754</v>
      </c>
      <c r="C1396" s="541" t="s">
        <v>340</v>
      </c>
      <c r="D1396" s="543">
        <v>19.345099999999999</v>
      </c>
    </row>
    <row r="1397" spans="1:4" ht="25.5">
      <c r="A1397" s="541" t="s">
        <v>4755</v>
      </c>
      <c r="B1397" s="542" t="s">
        <v>4756</v>
      </c>
      <c r="C1397" s="541" t="s">
        <v>346</v>
      </c>
      <c r="D1397" s="543">
        <v>118.0599</v>
      </c>
    </row>
    <row r="1398" spans="1:4">
      <c r="A1398" s="541" t="s">
        <v>4757</v>
      </c>
      <c r="B1398" s="542" t="s">
        <v>4758</v>
      </c>
      <c r="C1398" s="541" t="s">
        <v>335</v>
      </c>
      <c r="D1398" s="543">
        <v>2.3986000000000001</v>
      </c>
    </row>
    <row r="1399" spans="1:4">
      <c r="A1399" s="541" t="s">
        <v>942</v>
      </c>
      <c r="B1399" s="542" t="s">
        <v>943</v>
      </c>
      <c r="C1399" s="541" t="s">
        <v>454</v>
      </c>
      <c r="D1399" s="543">
        <v>9.3933</v>
      </c>
    </row>
    <row r="1400" spans="1:4">
      <c r="A1400" s="541" t="s">
        <v>4759</v>
      </c>
      <c r="B1400" s="542" t="s">
        <v>4760</v>
      </c>
      <c r="C1400" s="541" t="s">
        <v>335</v>
      </c>
      <c r="D1400" s="543">
        <v>3.1713</v>
      </c>
    </row>
    <row r="1401" spans="1:4">
      <c r="A1401" s="541" t="s">
        <v>4761</v>
      </c>
      <c r="B1401" s="542" t="s">
        <v>4762</v>
      </c>
      <c r="C1401" s="541" t="s">
        <v>335</v>
      </c>
      <c r="D1401" s="543">
        <v>3.2746</v>
      </c>
    </row>
    <row r="1402" spans="1:4">
      <c r="A1402" s="541" t="s">
        <v>4763</v>
      </c>
      <c r="B1402" s="542" t="s">
        <v>4764</v>
      </c>
      <c r="C1402" s="541" t="s">
        <v>335</v>
      </c>
      <c r="D1402" s="543">
        <v>3.4704999999999999</v>
      </c>
    </row>
    <row r="1403" spans="1:4">
      <c r="A1403" s="541" t="s">
        <v>4765</v>
      </c>
      <c r="B1403" s="542" t="s">
        <v>4766</v>
      </c>
      <c r="C1403" s="541" t="s">
        <v>335</v>
      </c>
      <c r="D1403" s="543">
        <v>4.3971</v>
      </c>
    </row>
    <row r="1404" spans="1:4">
      <c r="A1404" s="541" t="s">
        <v>4767</v>
      </c>
      <c r="B1404" s="542" t="s">
        <v>4768</v>
      </c>
      <c r="C1404" s="541" t="s">
        <v>335</v>
      </c>
      <c r="D1404" s="543">
        <v>4.7091000000000003</v>
      </c>
    </row>
    <row r="1405" spans="1:4">
      <c r="A1405" s="541" t="s">
        <v>4769</v>
      </c>
      <c r="B1405" s="542" t="s">
        <v>4770</v>
      </c>
      <c r="C1405" s="541" t="s">
        <v>335</v>
      </c>
      <c r="D1405" s="543">
        <v>5.3789999999999996</v>
      </c>
    </row>
    <row r="1406" spans="1:4">
      <c r="A1406" s="541" t="s">
        <v>4771</v>
      </c>
      <c r="B1406" s="542" t="s">
        <v>4772</v>
      </c>
      <c r="C1406" s="541" t="s">
        <v>335</v>
      </c>
      <c r="D1406" s="543">
        <v>5.7302999999999997</v>
      </c>
    </row>
    <row r="1407" spans="1:4">
      <c r="A1407" s="541" t="s">
        <v>531</v>
      </c>
      <c r="B1407" s="542" t="s">
        <v>532</v>
      </c>
      <c r="C1407" s="541" t="s">
        <v>335</v>
      </c>
      <c r="D1407" s="543">
        <v>5.9748999999999999</v>
      </c>
    </row>
    <row r="1408" spans="1:4">
      <c r="A1408" s="541" t="s">
        <v>4773</v>
      </c>
      <c r="B1408" s="542" t="s">
        <v>4774</v>
      </c>
      <c r="C1408" s="541" t="s">
        <v>335</v>
      </c>
      <c r="D1408" s="543">
        <v>6.1616</v>
      </c>
    </row>
    <row r="1409" spans="1:4">
      <c r="A1409" s="541" t="s">
        <v>4775</v>
      </c>
      <c r="B1409" s="542" t="s">
        <v>4776</v>
      </c>
      <c r="C1409" s="541" t="s">
        <v>335</v>
      </c>
      <c r="D1409" s="543">
        <v>7.0038</v>
      </c>
    </row>
    <row r="1410" spans="1:4">
      <c r="A1410" s="541" t="s">
        <v>4777</v>
      </c>
      <c r="B1410" s="542" t="s">
        <v>4778</v>
      </c>
      <c r="C1410" s="541" t="s">
        <v>335</v>
      </c>
      <c r="D1410" s="543">
        <v>7.2363</v>
      </c>
    </row>
    <row r="1411" spans="1:4">
      <c r="A1411" s="541" t="s">
        <v>4779</v>
      </c>
      <c r="B1411" s="542" t="s">
        <v>4780</v>
      </c>
      <c r="C1411" s="541" t="s">
        <v>335</v>
      </c>
      <c r="D1411" s="543">
        <v>7.4798</v>
      </c>
    </row>
    <row r="1412" spans="1:4">
      <c r="A1412" s="541" t="s">
        <v>4781</v>
      </c>
      <c r="B1412" s="542" t="s">
        <v>4782</v>
      </c>
      <c r="C1412" s="541" t="s">
        <v>335</v>
      </c>
      <c r="D1412" s="543">
        <v>8.2622999999999998</v>
      </c>
    </row>
    <row r="1413" spans="1:4">
      <c r="A1413" s="541" t="s">
        <v>4783</v>
      </c>
      <c r="B1413" s="542" t="s">
        <v>4784</v>
      </c>
      <c r="C1413" s="541" t="s">
        <v>335</v>
      </c>
      <c r="D1413" s="543">
        <v>8.9046000000000003</v>
      </c>
    </row>
    <row r="1414" spans="1:4">
      <c r="A1414" s="541" t="s">
        <v>4785</v>
      </c>
      <c r="B1414" s="542" t="s">
        <v>4786</v>
      </c>
      <c r="C1414" s="541" t="s">
        <v>335</v>
      </c>
      <c r="D1414" s="543">
        <v>9.5218000000000007</v>
      </c>
    </row>
    <row r="1415" spans="1:4">
      <c r="A1415" s="541" t="s">
        <v>4787</v>
      </c>
      <c r="B1415" s="542" t="s">
        <v>4788</v>
      </c>
      <c r="C1415" s="541" t="s">
        <v>335</v>
      </c>
      <c r="D1415" s="543">
        <v>10.1249</v>
      </c>
    </row>
    <row r="1416" spans="1:4">
      <c r="A1416" s="541" t="s">
        <v>4789</v>
      </c>
      <c r="B1416" s="542" t="s">
        <v>4790</v>
      </c>
      <c r="C1416" s="541" t="s">
        <v>335</v>
      </c>
      <c r="D1416" s="543">
        <v>11.1204</v>
      </c>
    </row>
    <row r="1417" spans="1:4">
      <c r="A1417" s="541" t="s">
        <v>4791</v>
      </c>
      <c r="B1417" s="542" t="s">
        <v>4792</v>
      </c>
      <c r="C1417" s="541" t="s">
        <v>335</v>
      </c>
      <c r="D1417" s="543">
        <v>12.8445</v>
      </c>
    </row>
    <row r="1418" spans="1:4">
      <c r="A1418" s="541" t="s">
        <v>4793</v>
      </c>
      <c r="B1418" s="542" t="s">
        <v>4794</v>
      </c>
      <c r="C1418" s="541" t="s">
        <v>335</v>
      </c>
      <c r="D1418" s="543">
        <v>7.4569000000000001</v>
      </c>
    </row>
    <row r="1419" spans="1:4">
      <c r="A1419" s="541" t="s">
        <v>4795</v>
      </c>
      <c r="B1419" s="542" t="s">
        <v>4796</v>
      </c>
      <c r="C1419" s="541" t="s">
        <v>335</v>
      </c>
      <c r="D1419" s="543">
        <v>7.9446000000000003</v>
      </c>
    </row>
    <row r="1420" spans="1:4">
      <c r="A1420" s="541" t="s">
        <v>4797</v>
      </c>
      <c r="B1420" s="542" t="s">
        <v>4798</v>
      </c>
      <c r="C1420" s="541" t="s">
        <v>335</v>
      </c>
      <c r="D1420" s="543">
        <v>8.3102</v>
      </c>
    </row>
    <row r="1421" spans="1:4">
      <c r="A1421" s="541" t="s">
        <v>4799</v>
      </c>
      <c r="B1421" s="542" t="s">
        <v>4800</v>
      </c>
      <c r="C1421" s="541" t="s">
        <v>335</v>
      </c>
      <c r="D1421" s="543">
        <v>8.8277999999999999</v>
      </c>
    </row>
    <row r="1422" spans="1:4">
      <c r="A1422" s="541" t="s">
        <v>4801</v>
      </c>
      <c r="B1422" s="542" t="s">
        <v>4802</v>
      </c>
      <c r="C1422" s="541" t="s">
        <v>335</v>
      </c>
      <c r="D1422" s="543">
        <v>9.0996000000000006</v>
      </c>
    </row>
    <row r="1423" spans="1:4">
      <c r="A1423" s="541" t="s">
        <v>4803</v>
      </c>
      <c r="B1423" s="542" t="s">
        <v>4804</v>
      </c>
      <c r="C1423" s="541" t="s">
        <v>335</v>
      </c>
      <c r="D1423" s="543">
        <v>9.6883999999999997</v>
      </c>
    </row>
    <row r="1424" spans="1:4">
      <c r="A1424" s="541" t="s">
        <v>974</v>
      </c>
      <c r="B1424" s="542" t="s">
        <v>975</v>
      </c>
      <c r="C1424" s="541" t="s">
        <v>454</v>
      </c>
      <c r="D1424" s="543">
        <v>73.311000000000007</v>
      </c>
    </row>
    <row r="1425" spans="1:4">
      <c r="A1425" s="541" t="s">
        <v>4805</v>
      </c>
      <c r="B1425" s="542" t="s">
        <v>4806</v>
      </c>
      <c r="C1425" s="541" t="s">
        <v>335</v>
      </c>
      <c r="D1425" s="543">
        <v>18.990200000000002</v>
      </c>
    </row>
    <row r="1426" spans="1:4">
      <c r="A1426" s="541" t="s">
        <v>4807</v>
      </c>
      <c r="B1426" s="542" t="s">
        <v>4808</v>
      </c>
      <c r="C1426" s="541" t="s">
        <v>335</v>
      </c>
      <c r="D1426" s="543">
        <v>0.3095</v>
      </c>
    </row>
    <row r="1427" spans="1:4">
      <c r="A1427" s="541" t="s">
        <v>4809</v>
      </c>
      <c r="B1427" s="542" t="s">
        <v>4810</v>
      </c>
      <c r="C1427" s="541" t="s">
        <v>335</v>
      </c>
      <c r="D1427" s="543">
        <v>0.65939999999999999</v>
      </c>
    </row>
    <row r="1428" spans="1:4" ht="25.5">
      <c r="A1428" s="541" t="s">
        <v>4811</v>
      </c>
      <c r="B1428" s="542" t="s">
        <v>4812</v>
      </c>
      <c r="C1428" s="541" t="s">
        <v>335</v>
      </c>
      <c r="D1428" s="543">
        <v>1.7547999999999999</v>
      </c>
    </row>
    <row r="1429" spans="1:4">
      <c r="A1429" s="541" t="s">
        <v>4813</v>
      </c>
      <c r="B1429" s="542" t="s">
        <v>4814</v>
      </c>
      <c r="C1429" s="541" t="s">
        <v>454</v>
      </c>
      <c r="D1429" s="543">
        <v>17.9175</v>
      </c>
    </row>
    <row r="1430" spans="1:4">
      <c r="A1430" s="541" t="s">
        <v>4815</v>
      </c>
      <c r="B1430" s="542" t="s">
        <v>4816</v>
      </c>
      <c r="C1430" s="541" t="s">
        <v>454</v>
      </c>
      <c r="D1430" s="543">
        <v>16.506599999999999</v>
      </c>
    </row>
    <row r="1431" spans="1:4">
      <c r="A1431" s="541" t="s">
        <v>4817</v>
      </c>
      <c r="B1431" s="542" t="s">
        <v>4818</v>
      </c>
      <c r="C1431" s="541" t="s">
        <v>351</v>
      </c>
      <c r="D1431" s="543" t="s">
        <v>377</v>
      </c>
    </row>
    <row r="1432" spans="1:4">
      <c r="A1432" s="541" t="s">
        <v>4819</v>
      </c>
      <c r="B1432" s="542" t="s">
        <v>4820</v>
      </c>
      <c r="C1432" s="541" t="s">
        <v>346</v>
      </c>
      <c r="D1432" s="543">
        <v>231.8091</v>
      </c>
    </row>
    <row r="1433" spans="1:4">
      <c r="A1433" s="541" t="s">
        <v>4821</v>
      </c>
      <c r="B1433" s="542" t="s">
        <v>4822</v>
      </c>
      <c r="C1433" s="541" t="s">
        <v>346</v>
      </c>
      <c r="D1433" s="543">
        <v>272.31470000000002</v>
      </c>
    </row>
    <row r="1434" spans="1:4">
      <c r="A1434" s="541" t="s">
        <v>4823</v>
      </c>
      <c r="B1434" s="542" t="s">
        <v>4824</v>
      </c>
      <c r="C1434" s="541" t="s">
        <v>346</v>
      </c>
      <c r="D1434" s="543">
        <v>322.79660000000001</v>
      </c>
    </row>
    <row r="1435" spans="1:4">
      <c r="A1435" s="541" t="s">
        <v>4825</v>
      </c>
      <c r="B1435" s="542" t="s">
        <v>4826</v>
      </c>
      <c r="C1435" s="541" t="s">
        <v>346</v>
      </c>
      <c r="D1435" s="543">
        <v>373.43549999999999</v>
      </c>
    </row>
    <row r="1436" spans="1:4">
      <c r="A1436" s="541" t="s">
        <v>4827</v>
      </c>
      <c r="B1436" s="542" t="s">
        <v>4828</v>
      </c>
      <c r="C1436" s="541" t="s">
        <v>346</v>
      </c>
      <c r="D1436" s="543">
        <v>429.2595</v>
      </c>
    </row>
    <row r="1437" spans="1:4">
      <c r="A1437" s="541" t="s">
        <v>4829</v>
      </c>
      <c r="B1437" s="542" t="s">
        <v>4830</v>
      </c>
      <c r="C1437" s="541" t="s">
        <v>346</v>
      </c>
      <c r="D1437" s="543">
        <v>485.0575</v>
      </c>
    </row>
    <row r="1438" spans="1:4">
      <c r="A1438" s="541" t="s">
        <v>4831</v>
      </c>
      <c r="B1438" s="542" t="s">
        <v>4832</v>
      </c>
      <c r="C1438" s="541" t="s">
        <v>346</v>
      </c>
      <c r="D1438" s="543">
        <v>512.47609999999997</v>
      </c>
    </row>
    <row r="1439" spans="1:4">
      <c r="A1439" s="541" t="s">
        <v>4833</v>
      </c>
      <c r="B1439" s="542" t="s">
        <v>4834</v>
      </c>
      <c r="C1439" s="541" t="s">
        <v>346</v>
      </c>
      <c r="D1439" s="543">
        <v>558.0453</v>
      </c>
    </row>
    <row r="1440" spans="1:4">
      <c r="A1440" s="541" t="s">
        <v>4835</v>
      </c>
      <c r="B1440" s="542" t="s">
        <v>4836</v>
      </c>
      <c r="C1440" s="541" t="s">
        <v>346</v>
      </c>
      <c r="D1440" s="543">
        <v>1441.39</v>
      </c>
    </row>
    <row r="1441" spans="1:4">
      <c r="A1441" s="541" t="s">
        <v>4837</v>
      </c>
      <c r="B1441" s="542" t="s">
        <v>4838</v>
      </c>
      <c r="C1441" s="541" t="s">
        <v>346</v>
      </c>
      <c r="D1441" s="543">
        <v>1644.5534</v>
      </c>
    </row>
    <row r="1442" spans="1:4">
      <c r="A1442" s="541" t="s">
        <v>4839</v>
      </c>
      <c r="B1442" s="542" t="s">
        <v>4840</v>
      </c>
      <c r="C1442" s="541" t="s">
        <v>346</v>
      </c>
      <c r="D1442" s="543">
        <v>1900.1718000000001</v>
      </c>
    </row>
    <row r="1443" spans="1:4">
      <c r="A1443" s="541" t="s">
        <v>4841</v>
      </c>
      <c r="B1443" s="542" t="s">
        <v>4842</v>
      </c>
      <c r="C1443" s="541" t="s">
        <v>346</v>
      </c>
      <c r="D1443" s="543">
        <v>2144.3485999999998</v>
      </c>
    </row>
    <row r="1444" spans="1:4">
      <c r="A1444" s="541" t="s">
        <v>4843</v>
      </c>
      <c r="B1444" s="542" t="s">
        <v>4844</v>
      </c>
      <c r="C1444" s="541" t="s">
        <v>346</v>
      </c>
      <c r="D1444" s="543">
        <v>2146.7208999999998</v>
      </c>
    </row>
    <row r="1445" spans="1:4">
      <c r="A1445" s="541" t="s">
        <v>4845</v>
      </c>
      <c r="B1445" s="542" t="s">
        <v>4846</v>
      </c>
      <c r="C1445" s="541" t="s">
        <v>346</v>
      </c>
      <c r="D1445" s="543">
        <v>2684.114</v>
      </c>
    </row>
    <row r="1446" spans="1:4">
      <c r="A1446" s="541" t="s">
        <v>4847</v>
      </c>
      <c r="B1446" s="542" t="s">
        <v>4848</v>
      </c>
      <c r="C1446" s="541" t="s">
        <v>346</v>
      </c>
      <c r="D1446" s="543">
        <v>2689.2303000000002</v>
      </c>
    </row>
    <row r="1447" spans="1:4">
      <c r="A1447" s="541" t="s">
        <v>4849</v>
      </c>
      <c r="B1447" s="542" t="s">
        <v>4850</v>
      </c>
      <c r="C1447" s="541" t="s">
        <v>346</v>
      </c>
      <c r="D1447" s="543">
        <v>2689.2303000000002</v>
      </c>
    </row>
    <row r="1448" spans="1:4">
      <c r="A1448" s="541" t="s">
        <v>4851</v>
      </c>
      <c r="B1448" s="542" t="s">
        <v>4852</v>
      </c>
      <c r="C1448" s="541" t="s">
        <v>346</v>
      </c>
      <c r="D1448" s="543">
        <v>3097.5720999999999</v>
      </c>
    </row>
    <row r="1449" spans="1:4">
      <c r="A1449" s="541" t="s">
        <v>4853</v>
      </c>
      <c r="B1449" s="542" t="s">
        <v>4854</v>
      </c>
      <c r="C1449" s="541" t="s">
        <v>346</v>
      </c>
      <c r="D1449" s="543">
        <v>3515.4888000000001</v>
      </c>
    </row>
    <row r="1450" spans="1:4">
      <c r="A1450" s="541" t="s">
        <v>4855</v>
      </c>
      <c r="B1450" s="542" t="s">
        <v>4856</v>
      </c>
      <c r="C1450" s="541" t="s">
        <v>346</v>
      </c>
      <c r="D1450" s="543">
        <v>3520.6437999999998</v>
      </c>
    </row>
    <row r="1451" spans="1:4">
      <c r="A1451" s="541" t="s">
        <v>4857</v>
      </c>
      <c r="B1451" s="542" t="s">
        <v>4858</v>
      </c>
      <c r="C1451" s="541" t="s">
        <v>346</v>
      </c>
      <c r="D1451" s="543">
        <v>2474.3029999999999</v>
      </c>
    </row>
    <row r="1452" spans="1:4">
      <c r="A1452" s="541" t="s">
        <v>4859</v>
      </c>
      <c r="B1452" s="542" t="s">
        <v>4860</v>
      </c>
      <c r="C1452" s="541" t="s">
        <v>346</v>
      </c>
      <c r="D1452" s="543">
        <v>2816.277</v>
      </c>
    </row>
    <row r="1453" spans="1:4">
      <c r="A1453" s="541" t="s">
        <v>4861</v>
      </c>
      <c r="B1453" s="542" t="s">
        <v>4862</v>
      </c>
      <c r="C1453" s="541" t="s">
        <v>346</v>
      </c>
      <c r="D1453" s="543">
        <v>3694.7089000000001</v>
      </c>
    </row>
    <row r="1454" spans="1:4">
      <c r="A1454" s="541" t="s">
        <v>4863</v>
      </c>
      <c r="B1454" s="542" t="s">
        <v>4864</v>
      </c>
      <c r="C1454" s="541" t="s">
        <v>346</v>
      </c>
      <c r="D1454" s="543">
        <v>4786.0955000000004</v>
      </c>
    </row>
    <row r="1455" spans="1:4">
      <c r="A1455" s="541" t="s">
        <v>4865</v>
      </c>
      <c r="B1455" s="542" t="s">
        <v>4866</v>
      </c>
      <c r="C1455" s="541" t="s">
        <v>346</v>
      </c>
      <c r="D1455" s="543">
        <v>5074.1836000000003</v>
      </c>
    </row>
    <row r="1456" spans="1:4">
      <c r="A1456" s="541" t="s">
        <v>4867</v>
      </c>
      <c r="B1456" s="542" t="s">
        <v>4868</v>
      </c>
      <c r="C1456" s="541" t="s">
        <v>346</v>
      </c>
      <c r="D1456" s="543">
        <v>6689.6424999999999</v>
      </c>
    </row>
    <row r="1457" spans="1:4">
      <c r="A1457" s="541" t="s">
        <v>4869</v>
      </c>
      <c r="B1457" s="542" t="s">
        <v>4870</v>
      </c>
      <c r="C1457" s="541" t="s">
        <v>346</v>
      </c>
      <c r="D1457" s="543">
        <v>8451.2878999999994</v>
      </c>
    </row>
    <row r="1458" spans="1:4">
      <c r="A1458" s="541" t="s">
        <v>4871</v>
      </c>
      <c r="B1458" s="542" t="s">
        <v>4872</v>
      </c>
      <c r="C1458" s="541" t="s">
        <v>346</v>
      </c>
      <c r="D1458" s="543">
        <v>8451.2878999999994</v>
      </c>
    </row>
    <row r="1459" spans="1:4">
      <c r="A1459" s="541" t="s">
        <v>4873</v>
      </c>
      <c r="B1459" s="542" t="s">
        <v>4874</v>
      </c>
      <c r="C1459" s="541" t="s">
        <v>346</v>
      </c>
      <c r="D1459" s="543">
        <v>9850.8780000000006</v>
      </c>
    </row>
    <row r="1460" spans="1:4">
      <c r="A1460" s="541" t="s">
        <v>4875</v>
      </c>
      <c r="B1460" s="542" t="s">
        <v>4876</v>
      </c>
      <c r="C1460" s="541" t="s">
        <v>346</v>
      </c>
      <c r="D1460" s="543">
        <v>11255.078</v>
      </c>
    </row>
    <row r="1461" spans="1:4">
      <c r="A1461" s="541" t="s">
        <v>4877</v>
      </c>
      <c r="B1461" s="542" t="s">
        <v>4878</v>
      </c>
      <c r="C1461" s="541" t="s">
        <v>346</v>
      </c>
      <c r="D1461" s="543">
        <v>11290.892099999999</v>
      </c>
    </row>
    <row r="1462" spans="1:4" ht="25.5">
      <c r="A1462" s="541" t="s">
        <v>4879</v>
      </c>
      <c r="B1462" s="542" t="s">
        <v>4880</v>
      </c>
      <c r="C1462" s="541" t="s">
        <v>346</v>
      </c>
      <c r="D1462" s="543">
        <v>1135.7392</v>
      </c>
    </row>
    <row r="1463" spans="1:4" ht="25.5">
      <c r="A1463" s="541" t="s">
        <v>4881</v>
      </c>
      <c r="B1463" s="542" t="s">
        <v>4882</v>
      </c>
      <c r="C1463" s="541" t="s">
        <v>346</v>
      </c>
      <c r="D1463" s="543">
        <v>1307.4784</v>
      </c>
    </row>
    <row r="1464" spans="1:4" ht="25.5">
      <c r="A1464" s="541" t="s">
        <v>4883</v>
      </c>
      <c r="B1464" s="542" t="s">
        <v>4884</v>
      </c>
      <c r="C1464" s="541" t="s">
        <v>346</v>
      </c>
      <c r="D1464" s="543">
        <v>1700.3562999999999</v>
      </c>
    </row>
    <row r="1465" spans="1:4" ht="25.5">
      <c r="A1465" s="541" t="s">
        <v>4885</v>
      </c>
      <c r="B1465" s="542" t="s">
        <v>4886</v>
      </c>
      <c r="C1465" s="541" t="s">
        <v>346</v>
      </c>
      <c r="D1465" s="543">
        <v>2204.8033</v>
      </c>
    </row>
    <row r="1466" spans="1:4" ht="25.5">
      <c r="A1466" s="541" t="s">
        <v>4887</v>
      </c>
      <c r="B1466" s="542" t="s">
        <v>4888</v>
      </c>
      <c r="C1466" s="541" t="s">
        <v>346</v>
      </c>
      <c r="D1466" s="543">
        <v>2341.0086000000001</v>
      </c>
    </row>
    <row r="1467" spans="1:4" ht="25.5">
      <c r="A1467" s="541" t="s">
        <v>4889</v>
      </c>
      <c r="B1467" s="542" t="s">
        <v>4890</v>
      </c>
      <c r="C1467" s="541" t="s">
        <v>346</v>
      </c>
      <c r="D1467" s="543">
        <v>3082.4245999999998</v>
      </c>
    </row>
    <row r="1468" spans="1:4" ht="25.5">
      <c r="A1468" s="541" t="s">
        <v>4891</v>
      </c>
      <c r="B1468" s="542" t="s">
        <v>4892</v>
      </c>
      <c r="C1468" s="541" t="s">
        <v>346</v>
      </c>
      <c r="D1468" s="543">
        <v>3891.22</v>
      </c>
    </row>
    <row r="1469" spans="1:4" ht="25.5">
      <c r="A1469" s="541" t="s">
        <v>4893</v>
      </c>
      <c r="B1469" s="542" t="s">
        <v>4894</v>
      </c>
      <c r="C1469" s="541" t="s">
        <v>346</v>
      </c>
      <c r="D1469" s="543">
        <v>3891.22</v>
      </c>
    </row>
    <row r="1470" spans="1:4" ht="25.5">
      <c r="A1470" s="541" t="s">
        <v>4895</v>
      </c>
      <c r="B1470" s="542" t="s">
        <v>4896</v>
      </c>
      <c r="C1470" s="541" t="s">
        <v>346</v>
      </c>
      <c r="D1470" s="543">
        <v>4556.4709000000003</v>
      </c>
    </row>
    <row r="1471" spans="1:4" ht="25.5">
      <c r="A1471" s="541" t="s">
        <v>4897</v>
      </c>
      <c r="B1471" s="542" t="s">
        <v>4898</v>
      </c>
      <c r="C1471" s="541" t="s">
        <v>346</v>
      </c>
      <c r="D1471" s="543">
        <v>5201.2565999999997</v>
      </c>
    </row>
    <row r="1472" spans="1:4" ht="25.5">
      <c r="A1472" s="541" t="s">
        <v>4899</v>
      </c>
      <c r="B1472" s="542" t="s">
        <v>4900</v>
      </c>
      <c r="C1472" s="541" t="s">
        <v>346</v>
      </c>
      <c r="D1472" s="543">
        <v>5237.0706</v>
      </c>
    </row>
    <row r="1473" spans="1:4">
      <c r="A1473" s="541" t="s">
        <v>4901</v>
      </c>
      <c r="B1473" s="542" t="s">
        <v>4902</v>
      </c>
      <c r="C1473" s="541" t="s">
        <v>335</v>
      </c>
      <c r="D1473" s="543">
        <v>1053.1244999999999</v>
      </c>
    </row>
    <row r="1474" spans="1:4">
      <c r="A1474" s="541" t="s">
        <v>4903</v>
      </c>
      <c r="B1474" s="542" t="s">
        <v>4904</v>
      </c>
      <c r="C1474" s="541" t="s">
        <v>340</v>
      </c>
      <c r="D1474" s="543">
        <v>489.5274</v>
      </c>
    </row>
    <row r="1475" spans="1:4">
      <c r="A1475" s="541" t="s">
        <v>4905</v>
      </c>
      <c r="B1475" s="542" t="s">
        <v>4906</v>
      </c>
      <c r="C1475" s="541" t="s">
        <v>346</v>
      </c>
      <c r="D1475" s="543">
        <v>203.5891</v>
      </c>
    </row>
    <row r="1476" spans="1:4">
      <c r="A1476" s="541" t="s">
        <v>4907</v>
      </c>
      <c r="B1476" s="542" t="s">
        <v>4908</v>
      </c>
      <c r="C1476" s="541" t="s">
        <v>466</v>
      </c>
      <c r="D1476" s="543" t="s">
        <v>377</v>
      </c>
    </row>
    <row r="1477" spans="1:4">
      <c r="A1477" s="541" t="s">
        <v>1014</v>
      </c>
      <c r="B1477" s="542" t="s">
        <v>1015</v>
      </c>
      <c r="C1477" s="541" t="s">
        <v>340</v>
      </c>
      <c r="D1477" s="543">
        <v>395.23349999999999</v>
      </c>
    </row>
    <row r="1478" spans="1:4">
      <c r="A1478" s="541" t="s">
        <v>4909</v>
      </c>
      <c r="B1478" s="542" t="s">
        <v>4910</v>
      </c>
      <c r="C1478" s="541" t="s">
        <v>340</v>
      </c>
      <c r="D1478" s="543">
        <v>113.0515</v>
      </c>
    </row>
    <row r="1479" spans="1:4">
      <c r="A1479" s="541" t="s">
        <v>4911</v>
      </c>
      <c r="B1479" s="542" t="s">
        <v>4912</v>
      </c>
      <c r="C1479" s="541" t="s">
        <v>340</v>
      </c>
      <c r="D1479" s="543">
        <v>148.33449999999999</v>
      </c>
    </row>
    <row r="1480" spans="1:4">
      <c r="A1480" s="541" t="s">
        <v>4913</v>
      </c>
      <c r="B1480" s="542" t="s">
        <v>4914</v>
      </c>
      <c r="C1480" s="541" t="s">
        <v>340</v>
      </c>
      <c r="D1480" s="543">
        <v>599.61940000000004</v>
      </c>
    </row>
    <row r="1481" spans="1:4">
      <c r="A1481" s="541" t="s">
        <v>948</v>
      </c>
      <c r="B1481" s="542" t="s">
        <v>949</v>
      </c>
      <c r="C1481" s="541" t="s">
        <v>346</v>
      </c>
      <c r="D1481" s="543">
        <v>7.9397000000000002</v>
      </c>
    </row>
    <row r="1482" spans="1:4">
      <c r="A1482" s="541" t="s">
        <v>955</v>
      </c>
      <c r="B1482" s="542" t="s">
        <v>956</v>
      </c>
      <c r="C1482" s="541" t="s">
        <v>340</v>
      </c>
      <c r="D1482" s="543">
        <v>144.8321</v>
      </c>
    </row>
    <row r="1483" spans="1:4">
      <c r="A1483" s="541" t="s">
        <v>4915</v>
      </c>
      <c r="B1483" s="542" t="s">
        <v>4916</v>
      </c>
      <c r="C1483" s="541" t="s">
        <v>340</v>
      </c>
      <c r="D1483" s="543">
        <v>591.6617</v>
      </c>
    </row>
    <row r="1484" spans="1:4">
      <c r="A1484" s="541" t="s">
        <v>957</v>
      </c>
      <c r="B1484" s="542" t="s">
        <v>958</v>
      </c>
      <c r="C1484" s="541" t="s">
        <v>340</v>
      </c>
      <c r="D1484" s="543">
        <v>241.50790000000001</v>
      </c>
    </row>
    <row r="1485" spans="1:4">
      <c r="A1485" s="541" t="s">
        <v>4917</v>
      </c>
      <c r="B1485" s="542" t="s">
        <v>4918</v>
      </c>
      <c r="C1485" s="541" t="s">
        <v>340</v>
      </c>
      <c r="D1485" s="543">
        <v>129.42250000000001</v>
      </c>
    </row>
    <row r="1486" spans="1:4">
      <c r="A1486" s="541" t="s">
        <v>4919</v>
      </c>
      <c r="B1486" s="542" t="s">
        <v>4920</v>
      </c>
      <c r="C1486" s="541" t="s">
        <v>340</v>
      </c>
      <c r="D1486" s="543">
        <v>450.666</v>
      </c>
    </row>
    <row r="1487" spans="1:4">
      <c r="A1487" s="541" t="s">
        <v>4921</v>
      </c>
      <c r="B1487" s="542" t="s">
        <v>4922</v>
      </c>
      <c r="C1487" s="541" t="s">
        <v>346</v>
      </c>
      <c r="D1487" s="543">
        <v>23.556799999999999</v>
      </c>
    </row>
    <row r="1488" spans="1:4" ht="25.5">
      <c r="A1488" s="541" t="s">
        <v>4923</v>
      </c>
      <c r="B1488" s="542" t="s">
        <v>4924</v>
      </c>
      <c r="C1488" s="541" t="s">
        <v>346</v>
      </c>
      <c r="D1488" s="543">
        <v>13.133800000000001</v>
      </c>
    </row>
    <row r="1489" spans="1:4" ht="25.5">
      <c r="A1489" s="541" t="s">
        <v>4925</v>
      </c>
      <c r="B1489" s="542" t="s">
        <v>4926</v>
      </c>
      <c r="C1489" s="541" t="s">
        <v>346</v>
      </c>
      <c r="D1489" s="543">
        <v>22.6035</v>
      </c>
    </row>
    <row r="1490" spans="1:4">
      <c r="A1490" s="541" t="s">
        <v>4927</v>
      </c>
      <c r="B1490" s="542" t="s">
        <v>4928</v>
      </c>
      <c r="C1490" s="541" t="s">
        <v>454</v>
      </c>
      <c r="D1490" s="543">
        <v>55.3598</v>
      </c>
    </row>
    <row r="1491" spans="1:4">
      <c r="A1491" s="541" t="s">
        <v>4929</v>
      </c>
      <c r="B1491" s="542" t="s">
        <v>4930</v>
      </c>
      <c r="C1491" s="541" t="s">
        <v>335</v>
      </c>
      <c r="D1491" s="543">
        <v>13573.646500000001</v>
      </c>
    </row>
    <row r="1492" spans="1:4">
      <c r="A1492" s="541" t="s">
        <v>4931</v>
      </c>
      <c r="B1492" s="542" t="s">
        <v>4932</v>
      </c>
      <c r="C1492" s="541" t="s">
        <v>335</v>
      </c>
      <c r="D1492" s="543">
        <v>21382.2497</v>
      </c>
    </row>
    <row r="1493" spans="1:4">
      <c r="A1493" s="541" t="s">
        <v>4933</v>
      </c>
      <c r="B1493" s="542" t="s">
        <v>4934</v>
      </c>
      <c r="C1493" s="541" t="s">
        <v>335</v>
      </c>
      <c r="D1493" s="543">
        <v>39904.477599999998</v>
      </c>
    </row>
    <row r="1494" spans="1:4">
      <c r="A1494" s="541" t="s">
        <v>4935</v>
      </c>
      <c r="B1494" s="542" t="s">
        <v>4936</v>
      </c>
      <c r="C1494" s="541" t="s">
        <v>335</v>
      </c>
      <c r="D1494" s="543">
        <v>77323.564700000003</v>
      </c>
    </row>
    <row r="1495" spans="1:4">
      <c r="A1495" s="541" t="s">
        <v>4937</v>
      </c>
      <c r="B1495" s="542" t="s">
        <v>4938</v>
      </c>
      <c r="C1495" s="541" t="s">
        <v>335</v>
      </c>
      <c r="D1495" s="543">
        <v>23082.435600000001</v>
      </c>
    </row>
    <row r="1496" spans="1:4">
      <c r="A1496" s="541" t="s">
        <v>4939</v>
      </c>
      <c r="B1496" s="542" t="s">
        <v>4940</v>
      </c>
      <c r="C1496" s="541" t="s">
        <v>335</v>
      </c>
      <c r="D1496" s="543">
        <v>36247.814200000001</v>
      </c>
    </row>
    <row r="1497" spans="1:4">
      <c r="A1497" s="541" t="s">
        <v>4941</v>
      </c>
      <c r="B1497" s="542" t="s">
        <v>4942</v>
      </c>
      <c r="C1497" s="541" t="s">
        <v>335</v>
      </c>
      <c r="D1497" s="543">
        <v>67564.820699999997</v>
      </c>
    </row>
    <row r="1498" spans="1:4">
      <c r="A1498" s="541" t="s">
        <v>4943</v>
      </c>
      <c r="B1498" s="542" t="s">
        <v>4944</v>
      </c>
      <c r="C1498" s="541" t="s">
        <v>335</v>
      </c>
      <c r="D1498" s="543">
        <v>130932.6701</v>
      </c>
    </row>
    <row r="1499" spans="1:4">
      <c r="A1499" s="541" t="s">
        <v>4945</v>
      </c>
      <c r="B1499" s="542" t="s">
        <v>4946</v>
      </c>
      <c r="C1499" s="541" t="s">
        <v>346</v>
      </c>
      <c r="D1499" s="543">
        <v>206.2971</v>
      </c>
    </row>
    <row r="1500" spans="1:4">
      <c r="A1500" s="541" t="s">
        <v>4947</v>
      </c>
      <c r="B1500" s="542" t="s">
        <v>4948</v>
      </c>
      <c r="C1500" s="541" t="s">
        <v>335</v>
      </c>
      <c r="D1500" s="543">
        <v>0.1867</v>
      </c>
    </row>
    <row r="1501" spans="1:4">
      <c r="A1501" s="541" t="s">
        <v>4949</v>
      </c>
      <c r="B1501" s="542" t="s">
        <v>4950</v>
      </c>
      <c r="C1501" s="541" t="s">
        <v>346</v>
      </c>
      <c r="D1501" s="543">
        <v>21.619800000000001</v>
      </c>
    </row>
    <row r="1502" spans="1:4">
      <c r="A1502" s="541" t="s">
        <v>535</v>
      </c>
      <c r="B1502" s="542" t="s">
        <v>536</v>
      </c>
      <c r="C1502" s="541" t="s">
        <v>335</v>
      </c>
      <c r="D1502" s="543">
        <v>1.3798999999999999</v>
      </c>
    </row>
    <row r="1503" spans="1:4" ht="25.5">
      <c r="A1503" s="541" t="s">
        <v>4951</v>
      </c>
      <c r="B1503" s="542" t="s">
        <v>4952</v>
      </c>
      <c r="C1503" s="541" t="s">
        <v>335</v>
      </c>
      <c r="D1503" s="543">
        <v>1.9273</v>
      </c>
    </row>
    <row r="1504" spans="1:4" ht="25.5">
      <c r="A1504" s="541" t="s">
        <v>4953</v>
      </c>
      <c r="B1504" s="542" t="s">
        <v>4954</v>
      </c>
      <c r="C1504" s="541" t="s">
        <v>346</v>
      </c>
      <c r="D1504" s="543">
        <v>325.97000000000003</v>
      </c>
    </row>
    <row r="1505" spans="1:4" ht="25.5">
      <c r="A1505" s="541" t="s">
        <v>4955</v>
      </c>
      <c r="B1505" s="542" t="s">
        <v>4956</v>
      </c>
      <c r="C1505" s="541" t="s">
        <v>346</v>
      </c>
      <c r="D1505" s="543">
        <v>87.263599999999997</v>
      </c>
    </row>
    <row r="1506" spans="1:4" ht="25.5">
      <c r="A1506" s="541" t="s">
        <v>4957</v>
      </c>
      <c r="B1506" s="542" t="s">
        <v>4958</v>
      </c>
      <c r="C1506" s="541" t="s">
        <v>346</v>
      </c>
      <c r="D1506" s="543">
        <v>206.35</v>
      </c>
    </row>
    <row r="1507" spans="1:4">
      <c r="A1507" s="541" t="s">
        <v>4959</v>
      </c>
      <c r="B1507" s="542" t="s">
        <v>4960</v>
      </c>
      <c r="C1507" s="541" t="s">
        <v>335</v>
      </c>
      <c r="D1507" s="543">
        <v>3754.8899000000001</v>
      </c>
    </row>
    <row r="1508" spans="1:4">
      <c r="A1508" s="541" t="s">
        <v>4961</v>
      </c>
      <c r="B1508" s="542" t="s">
        <v>4962</v>
      </c>
      <c r="C1508" s="541" t="s">
        <v>335</v>
      </c>
      <c r="D1508" s="543">
        <v>4611.6424999999999</v>
      </c>
    </row>
    <row r="1509" spans="1:4">
      <c r="A1509" s="541" t="s">
        <v>4963</v>
      </c>
      <c r="B1509" s="542" t="s">
        <v>4964</v>
      </c>
      <c r="C1509" s="541" t="s">
        <v>335</v>
      </c>
      <c r="D1509" s="543">
        <v>7085.0405000000001</v>
      </c>
    </row>
    <row r="1510" spans="1:4">
      <c r="A1510" s="541" t="s">
        <v>4965</v>
      </c>
      <c r="B1510" s="542" t="s">
        <v>4966</v>
      </c>
      <c r="C1510" s="541" t="s">
        <v>335</v>
      </c>
      <c r="D1510" s="543">
        <v>8713.7610999999997</v>
      </c>
    </row>
    <row r="1511" spans="1:4">
      <c r="A1511" s="541" t="s">
        <v>4967</v>
      </c>
      <c r="B1511" s="542" t="s">
        <v>4968</v>
      </c>
      <c r="C1511" s="541" t="s">
        <v>335</v>
      </c>
      <c r="D1511" s="543">
        <v>10952.457</v>
      </c>
    </row>
    <row r="1512" spans="1:4">
      <c r="A1512" s="541" t="s">
        <v>4969</v>
      </c>
      <c r="B1512" s="542" t="s">
        <v>4970</v>
      </c>
      <c r="C1512" s="541" t="s">
        <v>335</v>
      </c>
      <c r="D1512" s="543">
        <v>52.961500000000001</v>
      </c>
    </row>
    <row r="1513" spans="1:4">
      <c r="A1513" s="541" t="s">
        <v>4971</v>
      </c>
      <c r="B1513" s="542" t="s">
        <v>4972</v>
      </c>
      <c r="C1513" s="541" t="s">
        <v>335</v>
      </c>
      <c r="D1513" s="543">
        <v>553.9538</v>
      </c>
    </row>
    <row r="1514" spans="1:4">
      <c r="A1514" s="541" t="s">
        <v>4973</v>
      </c>
      <c r="B1514" s="542" t="s">
        <v>4974</v>
      </c>
      <c r="C1514" s="541" t="s">
        <v>335</v>
      </c>
      <c r="D1514" s="543">
        <v>137.28980000000001</v>
      </c>
    </row>
    <row r="1515" spans="1:4" ht="25.5">
      <c r="A1515" s="541" t="s">
        <v>4975</v>
      </c>
      <c r="B1515" s="542" t="s">
        <v>4976</v>
      </c>
      <c r="C1515" s="541" t="s">
        <v>346</v>
      </c>
      <c r="D1515" s="543">
        <v>387.78019999999998</v>
      </c>
    </row>
    <row r="1516" spans="1:4" ht="25.5">
      <c r="A1516" s="541" t="s">
        <v>4977</v>
      </c>
      <c r="B1516" s="542" t="s">
        <v>4978</v>
      </c>
      <c r="C1516" s="541" t="s">
        <v>335</v>
      </c>
      <c r="D1516" s="543">
        <v>81.16</v>
      </c>
    </row>
    <row r="1517" spans="1:4">
      <c r="A1517" s="541" t="s">
        <v>4979</v>
      </c>
      <c r="B1517" s="542" t="s">
        <v>4980</v>
      </c>
      <c r="C1517" s="541" t="s">
        <v>351</v>
      </c>
      <c r="D1517" s="543" t="s">
        <v>377</v>
      </c>
    </row>
    <row r="1518" spans="1:4">
      <c r="A1518" s="541" t="s">
        <v>4981</v>
      </c>
      <c r="B1518" s="542" t="s">
        <v>4982</v>
      </c>
      <c r="C1518" s="541" t="s">
        <v>351</v>
      </c>
      <c r="D1518" s="543" t="s">
        <v>377</v>
      </c>
    </row>
    <row r="1519" spans="1:4">
      <c r="A1519" s="541" t="s">
        <v>928</v>
      </c>
      <c r="B1519" s="542" t="s">
        <v>656</v>
      </c>
      <c r="C1519" s="541" t="s">
        <v>351</v>
      </c>
      <c r="D1519" s="543" t="s">
        <v>377</v>
      </c>
    </row>
    <row r="1520" spans="1:4">
      <c r="A1520" s="541" t="s">
        <v>4983</v>
      </c>
      <c r="B1520" s="542" t="s">
        <v>4984</v>
      </c>
      <c r="C1520" s="541" t="s">
        <v>351</v>
      </c>
      <c r="D1520" s="543" t="s">
        <v>377</v>
      </c>
    </row>
    <row r="1521" spans="1:4">
      <c r="A1521" s="541" t="s">
        <v>4985</v>
      </c>
      <c r="B1521" s="542" t="s">
        <v>4986</v>
      </c>
      <c r="C1521" s="541" t="s">
        <v>351</v>
      </c>
      <c r="D1521" s="543" t="s">
        <v>377</v>
      </c>
    </row>
    <row r="1522" spans="1:4">
      <c r="A1522" s="541" t="s">
        <v>4987</v>
      </c>
      <c r="B1522" s="542" t="s">
        <v>4988</v>
      </c>
      <c r="C1522" s="541" t="s">
        <v>351</v>
      </c>
      <c r="D1522" s="543" t="s">
        <v>377</v>
      </c>
    </row>
    <row r="1523" spans="1:4">
      <c r="A1523" s="541" t="s">
        <v>4989</v>
      </c>
      <c r="B1523" s="542" t="s">
        <v>4990</v>
      </c>
      <c r="C1523" s="541" t="s">
        <v>351</v>
      </c>
      <c r="D1523" s="543" t="s">
        <v>377</v>
      </c>
    </row>
    <row r="1524" spans="1:4">
      <c r="A1524" s="541" t="s">
        <v>4991</v>
      </c>
      <c r="B1524" s="542" t="s">
        <v>4992</v>
      </c>
      <c r="C1524" s="541" t="s">
        <v>351</v>
      </c>
      <c r="D1524" s="543" t="s">
        <v>377</v>
      </c>
    </row>
    <row r="1525" spans="1:4">
      <c r="A1525" s="541" t="s">
        <v>4993</v>
      </c>
      <c r="B1525" s="542" t="s">
        <v>4994</v>
      </c>
      <c r="C1525" s="541" t="s">
        <v>351</v>
      </c>
      <c r="D1525" s="543" t="s">
        <v>377</v>
      </c>
    </row>
    <row r="1526" spans="1:4">
      <c r="A1526" s="541" t="s">
        <v>4995</v>
      </c>
      <c r="B1526" s="542" t="s">
        <v>4996</v>
      </c>
      <c r="C1526" s="541" t="s">
        <v>466</v>
      </c>
      <c r="D1526" s="543" t="s">
        <v>377</v>
      </c>
    </row>
    <row r="1527" spans="1:4">
      <c r="A1527" s="541" t="s">
        <v>4997</v>
      </c>
      <c r="B1527" s="542" t="s">
        <v>4998</v>
      </c>
      <c r="C1527" s="541" t="s">
        <v>351</v>
      </c>
      <c r="D1527" s="543" t="s">
        <v>377</v>
      </c>
    </row>
    <row r="1528" spans="1:4">
      <c r="A1528" s="541" t="s">
        <v>4999</v>
      </c>
      <c r="B1528" s="542" t="s">
        <v>5000</v>
      </c>
      <c r="C1528" s="541" t="s">
        <v>351</v>
      </c>
      <c r="D1528" s="543" t="s">
        <v>377</v>
      </c>
    </row>
    <row r="1529" spans="1:4">
      <c r="A1529" s="541" t="s">
        <v>716</v>
      </c>
      <c r="B1529" s="542" t="s">
        <v>717</v>
      </c>
      <c r="C1529" s="541" t="s">
        <v>351</v>
      </c>
      <c r="D1529" s="543" t="s">
        <v>377</v>
      </c>
    </row>
    <row r="1530" spans="1:4">
      <c r="A1530" s="541" t="s">
        <v>5001</v>
      </c>
      <c r="B1530" s="542" t="s">
        <v>5002</v>
      </c>
      <c r="C1530" s="541" t="s">
        <v>466</v>
      </c>
      <c r="D1530" s="543" t="s">
        <v>377</v>
      </c>
    </row>
    <row r="1531" spans="1:4">
      <c r="A1531" s="541" t="s">
        <v>5003</v>
      </c>
      <c r="B1531" s="542" t="s">
        <v>5004</v>
      </c>
      <c r="C1531" s="541" t="s">
        <v>335</v>
      </c>
      <c r="D1531" s="543" t="s">
        <v>377</v>
      </c>
    </row>
    <row r="1532" spans="1:4">
      <c r="A1532" s="541" t="s">
        <v>5005</v>
      </c>
      <c r="B1532" s="542" t="s">
        <v>5006</v>
      </c>
      <c r="C1532" s="541" t="s">
        <v>590</v>
      </c>
      <c r="D1532" s="543">
        <v>60.5334</v>
      </c>
    </row>
    <row r="1533" spans="1:4">
      <c r="A1533" s="541" t="s">
        <v>5007</v>
      </c>
      <c r="B1533" s="542" t="s">
        <v>5008</v>
      </c>
      <c r="C1533" s="541" t="s">
        <v>590</v>
      </c>
      <c r="D1533" s="543">
        <v>270.52929999999998</v>
      </c>
    </row>
    <row r="1534" spans="1:4">
      <c r="A1534" s="541" t="s">
        <v>5009</v>
      </c>
      <c r="B1534" s="542" t="s">
        <v>5010</v>
      </c>
      <c r="C1534" s="541" t="s">
        <v>590</v>
      </c>
      <c r="D1534" s="543">
        <v>89.974500000000006</v>
      </c>
    </row>
    <row r="1535" spans="1:4">
      <c r="A1535" s="541" t="s">
        <v>5011</v>
      </c>
      <c r="B1535" s="542" t="s">
        <v>5012</v>
      </c>
      <c r="C1535" s="541" t="s">
        <v>335</v>
      </c>
      <c r="D1535" s="543">
        <v>196871.99100000001</v>
      </c>
    </row>
    <row r="1536" spans="1:4">
      <c r="A1536" s="541" t="s">
        <v>5013</v>
      </c>
      <c r="B1536" s="542" t="s">
        <v>5014</v>
      </c>
      <c r="C1536" s="541" t="s">
        <v>335</v>
      </c>
      <c r="D1536" s="543">
        <v>304167.40029999998</v>
      </c>
    </row>
    <row r="1537" spans="1:4">
      <c r="A1537" s="541" t="s">
        <v>5015</v>
      </c>
      <c r="B1537" s="542" t="s">
        <v>5016</v>
      </c>
      <c r="C1537" s="541" t="s">
        <v>335</v>
      </c>
      <c r="D1537" s="543">
        <v>60</v>
      </c>
    </row>
    <row r="1538" spans="1:4">
      <c r="A1538" s="541" t="s">
        <v>5017</v>
      </c>
      <c r="B1538" s="542" t="s">
        <v>5018</v>
      </c>
      <c r="C1538" s="541" t="s">
        <v>335</v>
      </c>
      <c r="D1538" s="543">
        <v>24.899799999999999</v>
      </c>
    </row>
    <row r="1539" spans="1:4">
      <c r="A1539" s="541" t="s">
        <v>5019</v>
      </c>
      <c r="B1539" s="542" t="s">
        <v>5020</v>
      </c>
      <c r="C1539" s="541" t="s">
        <v>335</v>
      </c>
      <c r="D1539" s="543">
        <v>319272.31089999998</v>
      </c>
    </row>
    <row r="1540" spans="1:4">
      <c r="A1540" s="541" t="s">
        <v>5021</v>
      </c>
      <c r="B1540" s="542" t="s">
        <v>5022</v>
      </c>
      <c r="C1540" s="541" t="s">
        <v>335</v>
      </c>
      <c r="D1540" s="543">
        <v>1493.2224000000001</v>
      </c>
    </row>
    <row r="1541" spans="1:4">
      <c r="A1541" s="541" t="s">
        <v>5023</v>
      </c>
      <c r="B1541" s="542" t="s">
        <v>5024</v>
      </c>
      <c r="C1541" s="541" t="s">
        <v>346</v>
      </c>
      <c r="D1541" s="543">
        <v>267.5992</v>
      </c>
    </row>
    <row r="1542" spans="1:4" ht="25.5">
      <c r="A1542" s="541" t="s">
        <v>5025</v>
      </c>
      <c r="B1542" s="542" t="s">
        <v>5026</v>
      </c>
      <c r="C1542" s="541" t="s">
        <v>335</v>
      </c>
      <c r="D1542" s="543">
        <v>3967.9701</v>
      </c>
    </row>
    <row r="1543" spans="1:4">
      <c r="A1543" s="541" t="s">
        <v>5027</v>
      </c>
      <c r="B1543" s="542" t="s">
        <v>5028</v>
      </c>
      <c r="C1543" s="541" t="s">
        <v>335</v>
      </c>
      <c r="D1543" s="543">
        <v>1224.6736000000001</v>
      </c>
    </row>
    <row r="1544" spans="1:4">
      <c r="A1544" s="541" t="s">
        <v>5029</v>
      </c>
      <c r="B1544" s="542" t="s">
        <v>5030</v>
      </c>
      <c r="C1544" s="541" t="s">
        <v>454</v>
      </c>
      <c r="D1544" s="543">
        <v>29.4678</v>
      </c>
    </row>
    <row r="1545" spans="1:4">
      <c r="A1545" s="541" t="s">
        <v>5031</v>
      </c>
      <c r="B1545" s="542" t="s">
        <v>5032</v>
      </c>
      <c r="C1545" s="541" t="s">
        <v>466</v>
      </c>
      <c r="D1545" s="543" t="s">
        <v>377</v>
      </c>
    </row>
    <row r="1546" spans="1:4">
      <c r="A1546" s="541" t="s">
        <v>5033</v>
      </c>
      <c r="B1546" s="542" t="s">
        <v>5034</v>
      </c>
      <c r="C1546" s="541" t="s">
        <v>351</v>
      </c>
      <c r="D1546" s="543" t="s">
        <v>377</v>
      </c>
    </row>
    <row r="1547" spans="1:4">
      <c r="A1547" s="541" t="s">
        <v>5035</v>
      </c>
      <c r="B1547" s="542" t="s">
        <v>5036</v>
      </c>
      <c r="C1547" s="541" t="s">
        <v>466</v>
      </c>
      <c r="D1547" s="543" t="s">
        <v>377</v>
      </c>
    </row>
    <row r="1548" spans="1:4">
      <c r="A1548" s="541" t="s">
        <v>5037</v>
      </c>
      <c r="B1548" s="542" t="s">
        <v>5038</v>
      </c>
      <c r="C1548" s="541" t="s">
        <v>335</v>
      </c>
      <c r="D1548" s="543" t="s">
        <v>377</v>
      </c>
    </row>
    <row r="1549" spans="1:4">
      <c r="A1549" s="541" t="s">
        <v>5039</v>
      </c>
      <c r="B1549" s="542" t="s">
        <v>5040</v>
      </c>
      <c r="C1549" s="541" t="s">
        <v>335</v>
      </c>
      <c r="D1549" s="543" t="s">
        <v>377</v>
      </c>
    </row>
    <row r="1550" spans="1:4">
      <c r="A1550" s="541" t="s">
        <v>5041</v>
      </c>
      <c r="B1550" s="542" t="s">
        <v>5042</v>
      </c>
      <c r="C1550" s="541" t="s">
        <v>335</v>
      </c>
      <c r="D1550" s="543" t="s">
        <v>377</v>
      </c>
    </row>
    <row r="1551" spans="1:4" ht="25.5">
      <c r="A1551" s="541" t="s">
        <v>5043</v>
      </c>
      <c r="B1551" s="542" t="s">
        <v>5044</v>
      </c>
      <c r="C1551" s="541" t="s">
        <v>346</v>
      </c>
      <c r="D1551" s="543">
        <v>225.77019999999999</v>
      </c>
    </row>
    <row r="1552" spans="1:4" ht="25.5">
      <c r="A1552" s="541" t="s">
        <v>5045</v>
      </c>
      <c r="B1552" s="542" t="s">
        <v>5046</v>
      </c>
      <c r="C1552" s="541" t="s">
        <v>346</v>
      </c>
      <c r="D1552" s="543">
        <v>123.5329</v>
      </c>
    </row>
    <row r="1553" spans="1:4">
      <c r="A1553" s="541" t="s">
        <v>5047</v>
      </c>
      <c r="B1553" s="542" t="s">
        <v>5048</v>
      </c>
      <c r="C1553" s="541" t="s">
        <v>351</v>
      </c>
      <c r="D1553" s="543" t="s">
        <v>377</v>
      </c>
    </row>
    <row r="1554" spans="1:4">
      <c r="A1554" s="541" t="s">
        <v>5049</v>
      </c>
      <c r="B1554" s="542" t="s">
        <v>5050</v>
      </c>
      <c r="C1554" s="541" t="s">
        <v>351</v>
      </c>
      <c r="D1554" s="543" t="s">
        <v>377</v>
      </c>
    </row>
    <row r="1555" spans="1:4" ht="25.5">
      <c r="A1555" s="541" t="s">
        <v>5051</v>
      </c>
      <c r="B1555" s="542" t="s">
        <v>5052</v>
      </c>
      <c r="C1555" s="541" t="s">
        <v>346</v>
      </c>
      <c r="D1555" s="543">
        <v>363.54790000000003</v>
      </c>
    </row>
    <row r="1556" spans="1:4" ht="25.5">
      <c r="A1556" s="541" t="s">
        <v>5053</v>
      </c>
      <c r="B1556" s="542" t="s">
        <v>5054</v>
      </c>
      <c r="C1556" s="541" t="s">
        <v>346</v>
      </c>
      <c r="D1556" s="543">
        <v>690.59249999999997</v>
      </c>
    </row>
    <row r="1557" spans="1:4" ht="25.5">
      <c r="A1557" s="541" t="s">
        <v>5055</v>
      </c>
      <c r="B1557" s="542" t="s">
        <v>5056</v>
      </c>
      <c r="C1557" s="541" t="s">
        <v>346</v>
      </c>
      <c r="D1557" s="543">
        <v>740.29470000000003</v>
      </c>
    </row>
    <row r="1558" spans="1:4" ht="25.5">
      <c r="A1558" s="541" t="s">
        <v>5057</v>
      </c>
      <c r="B1558" s="542" t="s">
        <v>5058</v>
      </c>
      <c r="C1558" s="541" t="s">
        <v>346</v>
      </c>
      <c r="D1558" s="543">
        <v>773.26599999999996</v>
      </c>
    </row>
    <row r="1559" spans="1:4" ht="25.5">
      <c r="A1559" s="541" t="s">
        <v>5059</v>
      </c>
      <c r="B1559" s="542" t="s">
        <v>5060</v>
      </c>
      <c r="C1559" s="541" t="s">
        <v>346</v>
      </c>
      <c r="D1559" s="543">
        <v>866.51700000000005</v>
      </c>
    </row>
    <row r="1560" spans="1:4" ht="25.5">
      <c r="A1560" s="541" t="s">
        <v>5061</v>
      </c>
      <c r="B1560" s="542" t="s">
        <v>5062</v>
      </c>
      <c r="C1560" s="541" t="s">
        <v>346</v>
      </c>
      <c r="D1560" s="543">
        <v>1077.7237</v>
      </c>
    </row>
    <row r="1561" spans="1:4" ht="25.5">
      <c r="A1561" s="541" t="s">
        <v>5063</v>
      </c>
      <c r="B1561" s="542" t="s">
        <v>5064</v>
      </c>
      <c r="C1561" s="541" t="s">
        <v>346</v>
      </c>
      <c r="D1561" s="543">
        <v>1106.2365</v>
      </c>
    </row>
    <row r="1562" spans="1:4" ht="25.5">
      <c r="A1562" s="541" t="s">
        <v>5065</v>
      </c>
      <c r="B1562" s="542" t="s">
        <v>5066</v>
      </c>
      <c r="C1562" s="541" t="s">
        <v>346</v>
      </c>
      <c r="D1562" s="543">
        <v>1239.1787999999999</v>
      </c>
    </row>
    <row r="1563" spans="1:4" ht="25.5">
      <c r="A1563" s="541" t="s">
        <v>5067</v>
      </c>
      <c r="B1563" s="542" t="s">
        <v>5068</v>
      </c>
      <c r="C1563" s="541" t="s">
        <v>346</v>
      </c>
      <c r="D1563" s="543">
        <v>4528.7362000000003</v>
      </c>
    </row>
    <row r="1564" spans="1:4" ht="38.25">
      <c r="A1564" s="541" t="s">
        <v>5069</v>
      </c>
      <c r="B1564" s="542" t="s">
        <v>5070</v>
      </c>
      <c r="C1564" s="541" t="s">
        <v>346</v>
      </c>
      <c r="D1564" s="543">
        <v>314.41660000000002</v>
      </c>
    </row>
    <row r="1565" spans="1:4" ht="38.25">
      <c r="A1565" s="541" t="s">
        <v>5071</v>
      </c>
      <c r="B1565" s="542" t="s">
        <v>5072</v>
      </c>
      <c r="C1565" s="541" t="s">
        <v>346</v>
      </c>
      <c r="D1565" s="543">
        <v>333.68610000000001</v>
      </c>
    </row>
    <row r="1566" spans="1:4" ht="38.25">
      <c r="A1566" s="541" t="s">
        <v>5073</v>
      </c>
      <c r="B1566" s="542" t="s">
        <v>5074</v>
      </c>
      <c r="C1566" s="541" t="s">
        <v>346</v>
      </c>
      <c r="D1566" s="543">
        <v>295.84859999999998</v>
      </c>
    </row>
    <row r="1567" spans="1:4" ht="38.25">
      <c r="A1567" s="541" t="s">
        <v>5075</v>
      </c>
      <c r="B1567" s="542" t="s">
        <v>5076</v>
      </c>
      <c r="C1567" s="541" t="s">
        <v>346</v>
      </c>
      <c r="D1567" s="543">
        <v>490.42579999999998</v>
      </c>
    </row>
    <row r="1568" spans="1:4" ht="38.25">
      <c r="A1568" s="541" t="s">
        <v>5077</v>
      </c>
      <c r="B1568" s="542" t="s">
        <v>5078</v>
      </c>
      <c r="C1568" s="541" t="s">
        <v>346</v>
      </c>
      <c r="D1568" s="543">
        <v>1321.1670999999999</v>
      </c>
    </row>
    <row r="1569" spans="1:4" ht="38.25">
      <c r="A1569" s="541" t="s">
        <v>5079</v>
      </c>
      <c r="B1569" s="542" t="s">
        <v>5080</v>
      </c>
      <c r="C1569" s="541" t="s">
        <v>346</v>
      </c>
      <c r="D1569" s="543">
        <v>2243.1441</v>
      </c>
    </row>
    <row r="1570" spans="1:4" ht="38.25">
      <c r="A1570" s="541" t="s">
        <v>5081</v>
      </c>
      <c r="B1570" s="542" t="s">
        <v>5082</v>
      </c>
      <c r="C1570" s="541" t="s">
        <v>346</v>
      </c>
      <c r="D1570" s="543">
        <v>749.61040000000003</v>
      </c>
    </row>
    <row r="1571" spans="1:4" ht="38.25">
      <c r="A1571" s="541" t="s">
        <v>5083</v>
      </c>
      <c r="B1571" s="542" t="s">
        <v>5084</v>
      </c>
      <c r="C1571" s="541" t="s">
        <v>346</v>
      </c>
      <c r="D1571" s="543">
        <v>914.53440000000001</v>
      </c>
    </row>
    <row r="1572" spans="1:4" ht="38.25">
      <c r="A1572" s="541" t="s">
        <v>5085</v>
      </c>
      <c r="B1572" s="542" t="s">
        <v>5086</v>
      </c>
      <c r="C1572" s="541" t="s">
        <v>346</v>
      </c>
      <c r="D1572" s="543">
        <v>1172.5644</v>
      </c>
    </row>
    <row r="1573" spans="1:4" ht="38.25">
      <c r="A1573" s="541" t="s">
        <v>5087</v>
      </c>
      <c r="B1573" s="542" t="s">
        <v>5088</v>
      </c>
      <c r="C1573" s="541" t="s">
        <v>346</v>
      </c>
      <c r="D1573" s="543">
        <v>1014.199</v>
      </c>
    </row>
    <row r="1574" spans="1:4" ht="38.25">
      <c r="A1574" s="541" t="s">
        <v>5089</v>
      </c>
      <c r="B1574" s="542" t="s">
        <v>5090</v>
      </c>
      <c r="C1574" s="541" t="s">
        <v>346</v>
      </c>
      <c r="D1574" s="543">
        <v>1656.5469000000001</v>
      </c>
    </row>
    <row r="1575" spans="1:4" ht="38.25">
      <c r="A1575" s="541" t="s">
        <v>5091</v>
      </c>
      <c r="B1575" s="542" t="s">
        <v>5092</v>
      </c>
      <c r="C1575" s="541" t="s">
        <v>346</v>
      </c>
      <c r="D1575" s="543">
        <v>2068.4094</v>
      </c>
    </row>
    <row r="1576" spans="1:4" ht="38.25">
      <c r="A1576" s="541" t="s">
        <v>5093</v>
      </c>
      <c r="B1576" s="542" t="s">
        <v>5094</v>
      </c>
      <c r="C1576" s="541" t="s">
        <v>346</v>
      </c>
      <c r="D1576" s="543">
        <v>2710.1377000000002</v>
      </c>
    </row>
    <row r="1577" spans="1:4">
      <c r="A1577" s="541" t="s">
        <v>5095</v>
      </c>
      <c r="B1577" s="542" t="s">
        <v>5096</v>
      </c>
      <c r="C1577" s="541" t="s">
        <v>340</v>
      </c>
      <c r="D1577" s="543">
        <v>1901.81</v>
      </c>
    </row>
    <row r="1578" spans="1:4">
      <c r="A1578" s="541" t="s">
        <v>5097</v>
      </c>
      <c r="B1578" s="542" t="s">
        <v>5098</v>
      </c>
      <c r="C1578" s="541" t="s">
        <v>466</v>
      </c>
      <c r="D1578" s="543" t="s">
        <v>377</v>
      </c>
    </row>
    <row r="1579" spans="1:4">
      <c r="A1579" s="541" t="s">
        <v>5099</v>
      </c>
      <c r="B1579" s="542" t="s">
        <v>5100</v>
      </c>
      <c r="C1579" s="541" t="s">
        <v>466</v>
      </c>
      <c r="D1579" s="543" t="s">
        <v>377</v>
      </c>
    </row>
    <row r="1580" spans="1:4">
      <c r="A1580" s="541" t="s">
        <v>5101</v>
      </c>
      <c r="B1580" s="542" t="s">
        <v>5102</v>
      </c>
      <c r="C1580" s="541" t="s">
        <v>466</v>
      </c>
      <c r="D1580" s="543" t="s">
        <v>377</v>
      </c>
    </row>
    <row r="1581" spans="1:4">
      <c r="A1581" s="541" t="s">
        <v>5103</v>
      </c>
      <c r="B1581" s="542" t="s">
        <v>5104</v>
      </c>
      <c r="C1581" s="541" t="s">
        <v>466</v>
      </c>
      <c r="D1581" s="543" t="s">
        <v>377</v>
      </c>
    </row>
    <row r="1582" spans="1:4">
      <c r="A1582" s="541" t="s">
        <v>5105</v>
      </c>
      <c r="B1582" s="542" t="s">
        <v>5106</v>
      </c>
      <c r="C1582" s="541" t="s">
        <v>466</v>
      </c>
      <c r="D1582" s="543" t="s">
        <v>377</v>
      </c>
    </row>
    <row r="1583" spans="1:4">
      <c r="A1583" s="541" t="s">
        <v>5107</v>
      </c>
      <c r="B1583" s="542" t="s">
        <v>5108</v>
      </c>
      <c r="C1583" s="541" t="s">
        <v>466</v>
      </c>
      <c r="D1583" s="543" t="s">
        <v>377</v>
      </c>
    </row>
    <row r="1584" spans="1:4">
      <c r="A1584" s="541" t="s">
        <v>5109</v>
      </c>
      <c r="B1584" s="542" t="s">
        <v>5110</v>
      </c>
      <c r="C1584" s="541" t="s">
        <v>335</v>
      </c>
      <c r="D1584" s="543" t="s">
        <v>377</v>
      </c>
    </row>
    <row r="1585" spans="1:4">
      <c r="A1585" s="541" t="s">
        <v>5111</v>
      </c>
      <c r="B1585" s="542" t="s">
        <v>5112</v>
      </c>
      <c r="C1585" s="541" t="s">
        <v>335</v>
      </c>
      <c r="D1585" s="543" t="s">
        <v>377</v>
      </c>
    </row>
    <row r="1586" spans="1:4">
      <c r="A1586" s="541" t="s">
        <v>5113</v>
      </c>
      <c r="B1586" s="542" t="s">
        <v>5114</v>
      </c>
      <c r="C1586" s="541" t="s">
        <v>335</v>
      </c>
      <c r="D1586" s="543" t="s">
        <v>377</v>
      </c>
    </row>
    <row r="1587" spans="1:4">
      <c r="A1587" s="541" t="s">
        <v>5115</v>
      </c>
      <c r="B1587" s="542" t="s">
        <v>5116</v>
      </c>
      <c r="C1587" s="541" t="s">
        <v>335</v>
      </c>
      <c r="D1587" s="543" t="s">
        <v>377</v>
      </c>
    </row>
    <row r="1588" spans="1:4">
      <c r="A1588" s="541" t="s">
        <v>5117</v>
      </c>
      <c r="B1588" s="542" t="s">
        <v>5118</v>
      </c>
      <c r="C1588" s="541" t="s">
        <v>335</v>
      </c>
      <c r="D1588" s="543" t="s">
        <v>377</v>
      </c>
    </row>
    <row r="1589" spans="1:4">
      <c r="A1589" s="541" t="s">
        <v>5119</v>
      </c>
      <c r="B1589" s="542" t="s">
        <v>5120</v>
      </c>
      <c r="C1589" s="541" t="s">
        <v>466</v>
      </c>
      <c r="D1589" s="543" t="s">
        <v>377</v>
      </c>
    </row>
    <row r="1590" spans="1:4">
      <c r="A1590" s="541" t="s">
        <v>841</v>
      </c>
      <c r="B1590" s="542" t="s">
        <v>842</v>
      </c>
      <c r="C1590" s="541" t="s">
        <v>335</v>
      </c>
      <c r="D1590" s="543">
        <v>20.738199999999999</v>
      </c>
    </row>
    <row r="1591" spans="1:4">
      <c r="A1591" s="541" t="s">
        <v>5121</v>
      </c>
      <c r="B1591" s="542" t="s">
        <v>5122</v>
      </c>
      <c r="C1591" s="541" t="s">
        <v>335</v>
      </c>
      <c r="D1591" s="543">
        <v>25.966100000000001</v>
      </c>
    </row>
    <row r="1592" spans="1:4">
      <c r="A1592" s="541" t="s">
        <v>5123</v>
      </c>
      <c r="B1592" s="542" t="s">
        <v>5124</v>
      </c>
      <c r="C1592" s="541" t="s">
        <v>335</v>
      </c>
      <c r="D1592" s="543">
        <v>28.7087</v>
      </c>
    </row>
    <row r="1593" spans="1:4">
      <c r="A1593" s="541" t="s">
        <v>5125</v>
      </c>
      <c r="B1593" s="542" t="s">
        <v>5126</v>
      </c>
      <c r="C1593" s="541" t="s">
        <v>335</v>
      </c>
      <c r="D1593" s="543">
        <v>30.5364</v>
      </c>
    </row>
    <row r="1594" spans="1:4">
      <c r="A1594" s="541" t="s">
        <v>5127</v>
      </c>
      <c r="B1594" s="542" t="s">
        <v>5128</v>
      </c>
      <c r="C1594" s="541" t="s">
        <v>335</v>
      </c>
      <c r="D1594" s="543">
        <v>19.386500000000002</v>
      </c>
    </row>
    <row r="1595" spans="1:4">
      <c r="A1595" s="541" t="s">
        <v>5129</v>
      </c>
      <c r="B1595" s="542" t="s">
        <v>5130</v>
      </c>
      <c r="C1595" s="541" t="s">
        <v>335</v>
      </c>
      <c r="D1595" s="543">
        <v>23.045999999999999</v>
      </c>
    </row>
    <row r="1596" spans="1:4">
      <c r="A1596" s="541" t="s">
        <v>5131</v>
      </c>
      <c r="B1596" s="542" t="s">
        <v>5132</v>
      </c>
      <c r="C1596" s="541" t="s">
        <v>335</v>
      </c>
      <c r="D1596" s="543">
        <v>26.953399999999998</v>
      </c>
    </row>
    <row r="1597" spans="1:4">
      <c r="A1597" s="541" t="s">
        <v>5133</v>
      </c>
      <c r="B1597" s="542" t="s">
        <v>5134</v>
      </c>
      <c r="C1597" s="541" t="s">
        <v>335</v>
      </c>
      <c r="D1597" s="543">
        <v>28.990200000000002</v>
      </c>
    </row>
    <row r="1598" spans="1:4">
      <c r="A1598" s="541" t="s">
        <v>5135</v>
      </c>
      <c r="B1598" s="542" t="s">
        <v>5136</v>
      </c>
      <c r="C1598" s="541" t="s">
        <v>335</v>
      </c>
      <c r="D1598" s="543">
        <v>16.786000000000001</v>
      </c>
    </row>
    <row r="1599" spans="1:4">
      <c r="A1599" s="541" t="s">
        <v>5137</v>
      </c>
      <c r="B1599" s="542" t="s">
        <v>5138</v>
      </c>
      <c r="C1599" s="541" t="s">
        <v>335</v>
      </c>
      <c r="D1599" s="543">
        <v>20.919899999999998</v>
      </c>
    </row>
    <row r="1600" spans="1:4">
      <c r="A1600" s="541" t="s">
        <v>5139</v>
      </c>
      <c r="B1600" s="542" t="s">
        <v>5140</v>
      </c>
      <c r="C1600" s="541" t="s">
        <v>335</v>
      </c>
      <c r="D1600" s="543">
        <v>21.810199999999998</v>
      </c>
    </row>
    <row r="1601" spans="1:4">
      <c r="A1601" s="541" t="s">
        <v>5141</v>
      </c>
      <c r="B1601" s="542" t="s">
        <v>5142</v>
      </c>
      <c r="C1601" s="541" t="s">
        <v>335</v>
      </c>
      <c r="D1601" s="543">
        <v>27.961200000000002</v>
      </c>
    </row>
    <row r="1602" spans="1:4">
      <c r="A1602" s="541" t="s">
        <v>5143</v>
      </c>
      <c r="B1602" s="542" t="s">
        <v>5144</v>
      </c>
      <c r="C1602" s="541" t="s">
        <v>335</v>
      </c>
      <c r="D1602" s="543">
        <v>16.210799999999999</v>
      </c>
    </row>
    <row r="1603" spans="1:4">
      <c r="A1603" s="541" t="s">
        <v>5145</v>
      </c>
      <c r="B1603" s="542" t="s">
        <v>5146</v>
      </c>
      <c r="C1603" s="541" t="s">
        <v>335</v>
      </c>
      <c r="D1603" s="543">
        <v>20.420200000000001</v>
      </c>
    </row>
    <row r="1604" spans="1:4">
      <c r="A1604" s="541" t="s">
        <v>5147</v>
      </c>
      <c r="B1604" s="542" t="s">
        <v>5148</v>
      </c>
      <c r="C1604" s="541" t="s">
        <v>335</v>
      </c>
      <c r="D1604" s="543">
        <v>20.919899999999998</v>
      </c>
    </row>
    <row r="1605" spans="1:4">
      <c r="A1605" s="541" t="s">
        <v>5149</v>
      </c>
      <c r="B1605" s="542" t="s">
        <v>5150</v>
      </c>
      <c r="C1605" s="541" t="s">
        <v>335</v>
      </c>
      <c r="D1605" s="543">
        <v>27.388999999999999</v>
      </c>
    </row>
    <row r="1606" spans="1:4">
      <c r="A1606" s="541" t="s">
        <v>5151</v>
      </c>
      <c r="B1606" s="542" t="s">
        <v>5152</v>
      </c>
      <c r="C1606" s="541" t="s">
        <v>335</v>
      </c>
      <c r="D1606" s="543">
        <v>30.5855</v>
      </c>
    </row>
    <row r="1607" spans="1:4">
      <c r="A1607" s="541" t="s">
        <v>5153</v>
      </c>
      <c r="B1607" s="542" t="s">
        <v>5154</v>
      </c>
      <c r="C1607" s="541" t="s">
        <v>335</v>
      </c>
      <c r="D1607" s="543">
        <v>37.6967</v>
      </c>
    </row>
    <row r="1608" spans="1:4">
      <c r="A1608" s="541" t="s">
        <v>5155</v>
      </c>
      <c r="B1608" s="542" t="s">
        <v>5156</v>
      </c>
      <c r="C1608" s="541" t="s">
        <v>335</v>
      </c>
      <c r="D1608" s="543">
        <v>41.959499999999998</v>
      </c>
    </row>
    <row r="1609" spans="1:4">
      <c r="A1609" s="541" t="s">
        <v>5157</v>
      </c>
      <c r="B1609" s="542" t="s">
        <v>5158</v>
      </c>
      <c r="C1609" s="541" t="s">
        <v>335</v>
      </c>
      <c r="D1609" s="543">
        <v>43.358199999999997</v>
      </c>
    </row>
    <row r="1610" spans="1:4">
      <c r="A1610" s="541" t="s">
        <v>5159</v>
      </c>
      <c r="B1610" s="542" t="s">
        <v>5160</v>
      </c>
      <c r="C1610" s="541" t="s">
        <v>335</v>
      </c>
      <c r="D1610" s="543">
        <v>30.023800000000001</v>
      </c>
    </row>
    <row r="1611" spans="1:4">
      <c r="A1611" s="541" t="s">
        <v>5161</v>
      </c>
      <c r="B1611" s="542" t="s">
        <v>5162</v>
      </c>
      <c r="C1611" s="541" t="s">
        <v>335</v>
      </c>
      <c r="D1611" s="543">
        <v>37.044800000000002</v>
      </c>
    </row>
    <row r="1612" spans="1:4">
      <c r="A1612" s="541" t="s">
        <v>5163</v>
      </c>
      <c r="B1612" s="542" t="s">
        <v>5164</v>
      </c>
      <c r="C1612" s="541" t="s">
        <v>335</v>
      </c>
      <c r="D1612" s="543">
        <v>41.1571</v>
      </c>
    </row>
    <row r="1613" spans="1:4">
      <c r="A1613" s="541" t="s">
        <v>5165</v>
      </c>
      <c r="B1613" s="542" t="s">
        <v>5166</v>
      </c>
      <c r="C1613" s="541" t="s">
        <v>335</v>
      </c>
      <c r="D1613" s="543">
        <v>42.736800000000002</v>
      </c>
    </row>
    <row r="1614" spans="1:4">
      <c r="A1614" s="541" t="s">
        <v>5167</v>
      </c>
      <c r="B1614" s="542" t="s">
        <v>5168</v>
      </c>
      <c r="C1614" s="541" t="s">
        <v>335</v>
      </c>
      <c r="D1614" s="543">
        <v>27.709</v>
      </c>
    </row>
    <row r="1615" spans="1:4">
      <c r="A1615" s="541" t="s">
        <v>5169</v>
      </c>
      <c r="B1615" s="542" t="s">
        <v>5170</v>
      </c>
      <c r="C1615" s="541" t="s">
        <v>335</v>
      </c>
      <c r="D1615" s="543">
        <v>34.150799999999997</v>
      </c>
    </row>
    <row r="1616" spans="1:4">
      <c r="A1616" s="541" t="s">
        <v>5171</v>
      </c>
      <c r="B1616" s="542" t="s">
        <v>5172</v>
      </c>
      <c r="C1616" s="541" t="s">
        <v>335</v>
      </c>
      <c r="D1616" s="543">
        <v>38.0122</v>
      </c>
    </row>
    <row r="1617" spans="1:4">
      <c r="A1617" s="541" t="s">
        <v>5173</v>
      </c>
      <c r="B1617" s="542" t="s">
        <v>5174</v>
      </c>
      <c r="C1617" s="541" t="s">
        <v>335</v>
      </c>
      <c r="D1617" s="543">
        <v>41.95</v>
      </c>
    </row>
    <row r="1618" spans="1:4">
      <c r="A1618" s="541" t="s">
        <v>5175</v>
      </c>
      <c r="B1618" s="542" t="s">
        <v>5176</v>
      </c>
      <c r="C1618" s="541" t="s">
        <v>335</v>
      </c>
      <c r="D1618" s="543">
        <v>27.073</v>
      </c>
    </row>
    <row r="1619" spans="1:4">
      <c r="A1619" s="541" t="s">
        <v>5177</v>
      </c>
      <c r="B1619" s="542" t="s">
        <v>5178</v>
      </c>
      <c r="C1619" s="541" t="s">
        <v>335</v>
      </c>
      <c r="D1619" s="543">
        <v>33.505699999999997</v>
      </c>
    </row>
    <row r="1620" spans="1:4">
      <c r="A1620" s="541" t="s">
        <v>5179</v>
      </c>
      <c r="B1620" s="542" t="s">
        <v>5180</v>
      </c>
      <c r="C1620" s="541" t="s">
        <v>335</v>
      </c>
      <c r="D1620" s="543">
        <v>37.285400000000003</v>
      </c>
    </row>
    <row r="1621" spans="1:4">
      <c r="A1621" s="541" t="s">
        <v>5181</v>
      </c>
      <c r="B1621" s="542" t="s">
        <v>5182</v>
      </c>
      <c r="C1621" s="541" t="s">
        <v>335</v>
      </c>
      <c r="D1621" s="543">
        <v>41.374000000000002</v>
      </c>
    </row>
    <row r="1622" spans="1:4">
      <c r="A1622" s="541" t="s">
        <v>5183</v>
      </c>
      <c r="B1622" s="542" t="s">
        <v>5184</v>
      </c>
      <c r="C1622" s="541" t="s">
        <v>335</v>
      </c>
      <c r="D1622" s="543">
        <v>25.6447</v>
      </c>
    </row>
    <row r="1623" spans="1:4">
      <c r="A1623" s="541" t="s">
        <v>5185</v>
      </c>
      <c r="B1623" s="542" t="s">
        <v>5186</v>
      </c>
      <c r="C1623" s="541" t="s">
        <v>335</v>
      </c>
      <c r="D1623" s="543">
        <v>22.647200000000002</v>
      </c>
    </row>
    <row r="1624" spans="1:4">
      <c r="A1624" s="541" t="s">
        <v>5187</v>
      </c>
      <c r="B1624" s="542" t="s">
        <v>5188</v>
      </c>
      <c r="C1624" s="541" t="s">
        <v>335</v>
      </c>
      <c r="D1624" s="543">
        <v>55.965800000000002</v>
      </c>
    </row>
    <row r="1625" spans="1:4">
      <c r="A1625" s="541" t="s">
        <v>5189</v>
      </c>
      <c r="B1625" s="542" t="s">
        <v>5190</v>
      </c>
      <c r="C1625" s="541" t="s">
        <v>335</v>
      </c>
      <c r="D1625" s="543">
        <v>22.996400000000001</v>
      </c>
    </row>
    <row r="1626" spans="1:4">
      <c r="A1626" s="541" t="s">
        <v>5191</v>
      </c>
      <c r="B1626" s="542" t="s">
        <v>5192</v>
      </c>
      <c r="C1626" s="541" t="s">
        <v>335</v>
      </c>
      <c r="D1626" s="543">
        <v>19.588000000000001</v>
      </c>
    </row>
    <row r="1627" spans="1:4">
      <c r="A1627" s="541" t="s">
        <v>5193</v>
      </c>
      <c r="B1627" s="542" t="s">
        <v>5194</v>
      </c>
      <c r="C1627" s="541" t="s">
        <v>335</v>
      </c>
      <c r="D1627" s="543">
        <v>54.624600000000001</v>
      </c>
    </row>
    <row r="1628" spans="1:4">
      <c r="A1628" s="541" t="s">
        <v>5195</v>
      </c>
      <c r="B1628" s="542" t="s">
        <v>5196</v>
      </c>
      <c r="C1628" s="541" t="s">
        <v>335</v>
      </c>
      <c r="D1628" s="543">
        <v>20.577999999999999</v>
      </c>
    </row>
    <row r="1629" spans="1:4">
      <c r="A1629" s="541" t="s">
        <v>5197</v>
      </c>
      <c r="B1629" s="542" t="s">
        <v>5198</v>
      </c>
      <c r="C1629" s="541" t="s">
        <v>335</v>
      </c>
      <c r="D1629" s="543">
        <v>19.087800000000001</v>
      </c>
    </row>
    <row r="1630" spans="1:4">
      <c r="A1630" s="541" t="s">
        <v>5199</v>
      </c>
      <c r="B1630" s="542" t="s">
        <v>5200</v>
      </c>
      <c r="C1630" s="541" t="s">
        <v>335</v>
      </c>
      <c r="D1630" s="543">
        <v>47.961799999999997</v>
      </c>
    </row>
    <row r="1631" spans="1:4">
      <c r="A1631" s="541" t="s">
        <v>5201</v>
      </c>
      <c r="B1631" s="542" t="s">
        <v>5202</v>
      </c>
      <c r="C1631" s="541" t="s">
        <v>335</v>
      </c>
      <c r="D1631" s="543">
        <v>17.005500000000001</v>
      </c>
    </row>
    <row r="1632" spans="1:4">
      <c r="A1632" s="541" t="s">
        <v>5203</v>
      </c>
      <c r="B1632" s="542" t="s">
        <v>5204</v>
      </c>
      <c r="C1632" s="541" t="s">
        <v>335</v>
      </c>
      <c r="D1632" s="543">
        <v>15.9259</v>
      </c>
    </row>
    <row r="1633" spans="1:4">
      <c r="A1633" s="541" t="s">
        <v>5205</v>
      </c>
      <c r="B1633" s="542" t="s">
        <v>5206</v>
      </c>
      <c r="C1633" s="541" t="s">
        <v>335</v>
      </c>
      <c r="D1633" s="543">
        <v>49.8322</v>
      </c>
    </row>
    <row r="1634" spans="1:4">
      <c r="A1634" s="541" t="s">
        <v>5207</v>
      </c>
      <c r="B1634" s="542" t="s">
        <v>5208</v>
      </c>
      <c r="C1634" s="541" t="s">
        <v>335</v>
      </c>
      <c r="D1634" s="543">
        <v>62.840499999999999</v>
      </c>
    </row>
    <row r="1635" spans="1:4">
      <c r="A1635" s="541" t="s">
        <v>5209</v>
      </c>
      <c r="B1635" s="542" t="s">
        <v>5210</v>
      </c>
      <c r="C1635" s="541" t="s">
        <v>335</v>
      </c>
      <c r="D1635" s="543">
        <v>62.570900000000002</v>
      </c>
    </row>
    <row r="1636" spans="1:4">
      <c r="A1636" s="541" t="s">
        <v>5211</v>
      </c>
      <c r="B1636" s="542" t="s">
        <v>5212</v>
      </c>
      <c r="C1636" s="541" t="s">
        <v>335</v>
      </c>
      <c r="D1636" s="543">
        <v>53.749699999999997</v>
      </c>
    </row>
    <row r="1637" spans="1:4">
      <c r="A1637" s="541" t="s">
        <v>5213</v>
      </c>
      <c r="B1637" s="542" t="s">
        <v>5214</v>
      </c>
      <c r="C1637" s="541" t="s">
        <v>335</v>
      </c>
      <c r="D1637" s="543">
        <v>51.793799999999997</v>
      </c>
    </row>
    <row r="1638" spans="1:4">
      <c r="A1638" s="541" t="s">
        <v>5215</v>
      </c>
      <c r="B1638" s="542" t="s">
        <v>5216</v>
      </c>
      <c r="C1638" s="541" t="s">
        <v>466</v>
      </c>
      <c r="D1638" s="543" t="s">
        <v>377</v>
      </c>
    </row>
    <row r="1639" spans="1:4">
      <c r="A1639" s="541" t="s">
        <v>5217</v>
      </c>
      <c r="B1639" s="542" t="s">
        <v>5218</v>
      </c>
      <c r="C1639" s="541" t="s">
        <v>335</v>
      </c>
      <c r="D1639" s="543">
        <v>19855.622899999998</v>
      </c>
    </row>
    <row r="1640" spans="1:4">
      <c r="A1640" s="541" t="s">
        <v>5219</v>
      </c>
      <c r="B1640" s="542" t="s">
        <v>5220</v>
      </c>
      <c r="C1640" s="541" t="s">
        <v>335</v>
      </c>
      <c r="D1640" s="543">
        <v>28702.002799999998</v>
      </c>
    </row>
    <row r="1641" spans="1:4">
      <c r="A1641" s="541" t="s">
        <v>5221</v>
      </c>
      <c r="B1641" s="542" t="s">
        <v>5222</v>
      </c>
      <c r="C1641" s="541" t="s">
        <v>335</v>
      </c>
      <c r="D1641" s="543">
        <v>44903.135600000001</v>
      </c>
    </row>
    <row r="1642" spans="1:4">
      <c r="A1642" s="541" t="s">
        <v>5223</v>
      </c>
      <c r="B1642" s="542" t="s">
        <v>5224</v>
      </c>
      <c r="C1642" s="541" t="s">
        <v>335</v>
      </c>
      <c r="D1642" s="543">
        <v>62312.153400000003</v>
      </c>
    </row>
    <row r="1643" spans="1:4">
      <c r="A1643" s="541" t="s">
        <v>5225</v>
      </c>
      <c r="B1643" s="542" t="s">
        <v>5226</v>
      </c>
      <c r="C1643" s="541" t="s">
        <v>335</v>
      </c>
      <c r="D1643" s="543" t="s">
        <v>377</v>
      </c>
    </row>
    <row r="1644" spans="1:4">
      <c r="A1644" s="541" t="s">
        <v>5227</v>
      </c>
      <c r="B1644" s="542" t="s">
        <v>5228</v>
      </c>
      <c r="C1644" s="541" t="s">
        <v>335</v>
      </c>
      <c r="D1644" s="543" t="s">
        <v>377</v>
      </c>
    </row>
    <row r="1645" spans="1:4">
      <c r="A1645" s="541" t="s">
        <v>5229</v>
      </c>
      <c r="B1645" s="542" t="s">
        <v>5230</v>
      </c>
      <c r="C1645" s="541" t="s">
        <v>335</v>
      </c>
      <c r="D1645" s="543" t="s">
        <v>377</v>
      </c>
    </row>
    <row r="1646" spans="1:4">
      <c r="A1646" s="541" t="s">
        <v>5231</v>
      </c>
      <c r="B1646" s="542" t="s">
        <v>5232</v>
      </c>
      <c r="C1646" s="541" t="s">
        <v>335</v>
      </c>
      <c r="D1646" s="543" t="s">
        <v>377</v>
      </c>
    </row>
    <row r="1647" spans="1:4">
      <c r="A1647" s="541" t="s">
        <v>5233</v>
      </c>
      <c r="B1647" s="542" t="s">
        <v>5234</v>
      </c>
      <c r="C1647" s="541" t="s">
        <v>335</v>
      </c>
      <c r="D1647" s="543">
        <v>64.390900000000002</v>
      </c>
    </row>
    <row r="1648" spans="1:4">
      <c r="A1648" s="541" t="s">
        <v>5235</v>
      </c>
      <c r="B1648" s="542" t="s">
        <v>5236</v>
      </c>
      <c r="C1648" s="541" t="s">
        <v>335</v>
      </c>
      <c r="D1648" s="543">
        <v>62.364800000000002</v>
      </c>
    </row>
    <row r="1649" spans="1:4">
      <c r="A1649" s="541" t="s">
        <v>5237</v>
      </c>
      <c r="B1649" s="542" t="s">
        <v>5238</v>
      </c>
      <c r="C1649" s="541" t="s">
        <v>335</v>
      </c>
      <c r="D1649" s="543">
        <v>163.29740000000001</v>
      </c>
    </row>
    <row r="1650" spans="1:4">
      <c r="A1650" s="541" t="s">
        <v>5239</v>
      </c>
      <c r="B1650" s="542" t="s">
        <v>5240</v>
      </c>
      <c r="C1650" s="541" t="s">
        <v>335</v>
      </c>
      <c r="D1650" s="543">
        <v>271.70499999999998</v>
      </c>
    </row>
    <row r="1651" spans="1:4">
      <c r="A1651" s="541" t="s">
        <v>5241</v>
      </c>
      <c r="B1651" s="542" t="s">
        <v>5242</v>
      </c>
      <c r="C1651" s="541" t="s">
        <v>335</v>
      </c>
      <c r="D1651" s="543">
        <v>76.094300000000004</v>
      </c>
    </row>
    <row r="1652" spans="1:4">
      <c r="A1652" s="541" t="s">
        <v>5243</v>
      </c>
      <c r="B1652" s="542" t="s">
        <v>5244</v>
      </c>
      <c r="C1652" s="541" t="s">
        <v>335</v>
      </c>
      <c r="D1652" s="543">
        <v>173.05430000000001</v>
      </c>
    </row>
    <row r="1653" spans="1:4">
      <c r="A1653" s="541" t="s">
        <v>5245</v>
      </c>
      <c r="B1653" s="542" t="s">
        <v>5246</v>
      </c>
      <c r="C1653" s="541" t="s">
        <v>335</v>
      </c>
      <c r="D1653" s="543">
        <v>4.9504999999999999</v>
      </c>
    </row>
    <row r="1654" spans="1:4">
      <c r="A1654" s="541" t="s">
        <v>5247</v>
      </c>
      <c r="B1654" s="542" t="s">
        <v>5248</v>
      </c>
      <c r="C1654" s="541" t="s">
        <v>335</v>
      </c>
      <c r="D1654" s="543">
        <v>1.5849</v>
      </c>
    </row>
    <row r="1655" spans="1:4">
      <c r="A1655" s="541" t="s">
        <v>5249</v>
      </c>
      <c r="B1655" s="542" t="s">
        <v>5250</v>
      </c>
      <c r="C1655" s="541" t="s">
        <v>335</v>
      </c>
      <c r="D1655" s="543">
        <v>0.68740000000000001</v>
      </c>
    </row>
    <row r="1656" spans="1:4">
      <c r="A1656" s="541" t="s">
        <v>5251</v>
      </c>
      <c r="B1656" s="542" t="s">
        <v>5252</v>
      </c>
      <c r="C1656" s="541" t="s">
        <v>335</v>
      </c>
      <c r="D1656" s="543">
        <v>405.5994</v>
      </c>
    </row>
    <row r="1657" spans="1:4">
      <c r="A1657" s="541" t="s">
        <v>5253</v>
      </c>
      <c r="B1657" s="542" t="s">
        <v>5254</v>
      </c>
      <c r="C1657" s="541" t="s">
        <v>335</v>
      </c>
      <c r="D1657" s="543">
        <v>1.218</v>
      </c>
    </row>
    <row r="1658" spans="1:4">
      <c r="A1658" s="541" t="s">
        <v>5255</v>
      </c>
      <c r="B1658" s="542" t="s">
        <v>5256</v>
      </c>
      <c r="C1658" s="541" t="s">
        <v>590</v>
      </c>
      <c r="D1658" s="543">
        <v>46.207999999999998</v>
      </c>
    </row>
    <row r="1659" spans="1:4">
      <c r="A1659" s="541" t="s">
        <v>5257</v>
      </c>
      <c r="B1659" s="542" t="s">
        <v>5258</v>
      </c>
      <c r="C1659" s="541" t="s">
        <v>590</v>
      </c>
      <c r="D1659" s="543">
        <v>116.4401</v>
      </c>
    </row>
    <row r="1660" spans="1:4">
      <c r="A1660" s="541" t="s">
        <v>5259</v>
      </c>
      <c r="B1660" s="542" t="s">
        <v>5260</v>
      </c>
      <c r="C1660" s="541" t="s">
        <v>590</v>
      </c>
      <c r="D1660" s="543">
        <v>76.5762</v>
      </c>
    </row>
    <row r="1661" spans="1:4">
      <c r="A1661" s="541" t="s">
        <v>5261</v>
      </c>
      <c r="B1661" s="542" t="s">
        <v>5262</v>
      </c>
      <c r="C1661" s="541" t="s">
        <v>590</v>
      </c>
      <c r="D1661" s="543">
        <v>145.69370000000001</v>
      </c>
    </row>
    <row r="1662" spans="1:4">
      <c r="A1662" s="541" t="s">
        <v>5263</v>
      </c>
      <c r="B1662" s="542" t="s">
        <v>5264</v>
      </c>
      <c r="C1662" s="541" t="s">
        <v>590</v>
      </c>
      <c r="D1662" s="543">
        <v>58.774700000000003</v>
      </c>
    </row>
    <row r="1663" spans="1:4">
      <c r="A1663" s="541" t="s">
        <v>5265</v>
      </c>
      <c r="B1663" s="542" t="s">
        <v>5266</v>
      </c>
      <c r="C1663" s="541" t="s">
        <v>590</v>
      </c>
      <c r="D1663" s="543">
        <v>69.412999999999997</v>
      </c>
    </row>
    <row r="1664" spans="1:4">
      <c r="A1664" s="541" t="s">
        <v>5267</v>
      </c>
      <c r="B1664" s="542" t="s">
        <v>5268</v>
      </c>
      <c r="C1664" s="541" t="s">
        <v>335</v>
      </c>
      <c r="D1664" s="543">
        <v>3.5526</v>
      </c>
    </row>
    <row r="1665" spans="1:4">
      <c r="A1665" s="541" t="s">
        <v>5269</v>
      </c>
      <c r="B1665" s="542" t="s">
        <v>5270</v>
      </c>
      <c r="C1665" s="541" t="s">
        <v>335</v>
      </c>
      <c r="D1665" s="543">
        <v>3.8140999999999998</v>
      </c>
    </row>
    <row r="1666" spans="1:4">
      <c r="A1666" s="541" t="s">
        <v>5271</v>
      </c>
      <c r="B1666" s="542" t="s">
        <v>5272</v>
      </c>
      <c r="C1666" s="541" t="s">
        <v>346</v>
      </c>
      <c r="D1666" s="543">
        <v>62.5</v>
      </c>
    </row>
    <row r="1667" spans="1:4">
      <c r="A1667" s="541" t="s">
        <v>5273</v>
      </c>
      <c r="B1667" s="542" t="s">
        <v>5274</v>
      </c>
      <c r="C1667" s="541" t="s">
        <v>346</v>
      </c>
      <c r="D1667" s="543">
        <v>150.71690000000001</v>
      </c>
    </row>
    <row r="1668" spans="1:4">
      <c r="A1668" s="541" t="s">
        <v>5275</v>
      </c>
      <c r="B1668" s="542" t="s">
        <v>5276</v>
      </c>
      <c r="C1668" s="541" t="s">
        <v>454</v>
      </c>
      <c r="D1668" s="543">
        <v>33.177799999999998</v>
      </c>
    </row>
    <row r="1669" spans="1:4">
      <c r="A1669" s="541" t="s">
        <v>5277</v>
      </c>
      <c r="B1669" s="542" t="s">
        <v>5278</v>
      </c>
      <c r="C1669" s="541" t="s">
        <v>335</v>
      </c>
      <c r="D1669" s="543">
        <v>1.2618</v>
      </c>
    </row>
    <row r="1670" spans="1:4">
      <c r="A1670" s="541" t="s">
        <v>5279</v>
      </c>
      <c r="B1670" s="542" t="s">
        <v>5280</v>
      </c>
      <c r="C1670" s="541" t="s">
        <v>335</v>
      </c>
      <c r="D1670" s="543">
        <v>0.53220000000000001</v>
      </c>
    </row>
    <row r="1671" spans="1:4">
      <c r="A1671" s="541" t="s">
        <v>5281</v>
      </c>
      <c r="B1671" s="542" t="s">
        <v>5282</v>
      </c>
      <c r="C1671" s="541" t="s">
        <v>335</v>
      </c>
      <c r="D1671" s="543">
        <v>0.20030000000000001</v>
      </c>
    </row>
    <row r="1672" spans="1:4">
      <c r="A1672" s="541" t="s">
        <v>5283</v>
      </c>
      <c r="B1672" s="542" t="s">
        <v>5284</v>
      </c>
      <c r="C1672" s="541" t="s">
        <v>335</v>
      </c>
      <c r="D1672" s="543">
        <v>0.2752</v>
      </c>
    </row>
    <row r="1673" spans="1:4">
      <c r="A1673" s="541" t="s">
        <v>5285</v>
      </c>
      <c r="B1673" s="542" t="s">
        <v>5286</v>
      </c>
      <c r="C1673" s="541" t="s">
        <v>335</v>
      </c>
      <c r="D1673" s="543">
        <v>4.4976000000000003</v>
      </c>
    </row>
    <row r="1674" spans="1:4">
      <c r="A1674" s="541" t="s">
        <v>5287</v>
      </c>
      <c r="B1674" s="542" t="s">
        <v>5288</v>
      </c>
      <c r="C1674" s="541" t="s">
        <v>346</v>
      </c>
      <c r="D1674" s="543">
        <v>38.977699999999999</v>
      </c>
    </row>
    <row r="1675" spans="1:4">
      <c r="A1675" s="541" t="s">
        <v>5289</v>
      </c>
      <c r="B1675" s="542" t="s">
        <v>5290</v>
      </c>
      <c r="C1675" s="541" t="s">
        <v>346</v>
      </c>
      <c r="D1675" s="543">
        <v>34.136899999999997</v>
      </c>
    </row>
    <row r="1676" spans="1:4">
      <c r="A1676" s="541" t="s">
        <v>5291</v>
      </c>
      <c r="B1676" s="542" t="s">
        <v>5292</v>
      </c>
      <c r="C1676" s="541" t="s">
        <v>590</v>
      </c>
      <c r="D1676" s="543">
        <v>17.838899999999999</v>
      </c>
    </row>
    <row r="1677" spans="1:4">
      <c r="A1677" s="541" t="s">
        <v>5293</v>
      </c>
      <c r="B1677" s="542" t="s">
        <v>5294</v>
      </c>
      <c r="C1677" s="541" t="s">
        <v>454</v>
      </c>
      <c r="D1677" s="543">
        <v>19.2544</v>
      </c>
    </row>
    <row r="1678" spans="1:4">
      <c r="A1678" s="421"/>
      <c r="B1678" s="426"/>
      <c r="C1678" s="421"/>
      <c r="D1678" s="422"/>
    </row>
  </sheetData>
  <mergeCells count="1">
    <mergeCell ref="B1:C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1704-66EE-4D57-BD05-3D7A20006716}">
  <dimension ref="A1:D6492"/>
  <sheetViews>
    <sheetView workbookViewId="0">
      <selection activeCell="B2" sqref="B2"/>
    </sheetView>
  </sheetViews>
  <sheetFormatPr defaultRowHeight="15"/>
  <cols>
    <col min="1" max="1" width="9.42578125" style="405" customWidth="1"/>
    <col min="2" max="2" width="76.5703125" customWidth="1"/>
    <col min="3" max="3" width="9.42578125" customWidth="1"/>
    <col min="4" max="4" width="10.5703125" customWidth="1"/>
  </cols>
  <sheetData>
    <row r="1" spans="1:4">
      <c r="A1" s="428" t="s">
        <v>395</v>
      </c>
      <c r="B1" s="427" t="s">
        <v>397</v>
      </c>
      <c r="C1" s="427"/>
      <c r="D1" s="418" t="s">
        <v>396</v>
      </c>
    </row>
    <row r="2" spans="1:4">
      <c r="B2" s="419" t="s">
        <v>1078</v>
      </c>
    </row>
    <row r="3" spans="1:4" ht="22.5">
      <c r="A3" s="429" t="s">
        <v>464</v>
      </c>
      <c r="B3" s="425" t="s">
        <v>5295</v>
      </c>
      <c r="C3" s="425" t="s">
        <v>436</v>
      </c>
      <c r="D3" s="420" t="s">
        <v>5296</v>
      </c>
    </row>
    <row r="4" spans="1:4" ht="25.5">
      <c r="A4" s="544">
        <v>307731</v>
      </c>
      <c r="B4" s="542" t="s">
        <v>5297</v>
      </c>
      <c r="C4" s="544" t="s">
        <v>681</v>
      </c>
      <c r="D4" s="545">
        <v>144.31</v>
      </c>
    </row>
    <row r="5" spans="1:4" ht="25.5">
      <c r="A5" s="544">
        <v>307732</v>
      </c>
      <c r="B5" s="542" t="s">
        <v>682</v>
      </c>
      <c r="C5" s="544" t="s">
        <v>681</v>
      </c>
      <c r="D5" s="545">
        <v>119.21</v>
      </c>
    </row>
    <row r="6" spans="1:4" ht="25.5">
      <c r="A6" s="544">
        <v>308308</v>
      </c>
      <c r="B6" s="542" t="s">
        <v>5298</v>
      </c>
      <c r="C6" s="544" t="s">
        <v>335</v>
      </c>
      <c r="D6" s="545">
        <v>5440.94</v>
      </c>
    </row>
    <row r="7" spans="1:4" ht="25.5">
      <c r="A7" s="544">
        <v>308313</v>
      </c>
      <c r="B7" s="542" t="s">
        <v>5299</v>
      </c>
      <c r="C7" s="544" t="s">
        <v>335</v>
      </c>
      <c r="D7" s="545">
        <v>33516.69</v>
      </c>
    </row>
    <row r="8" spans="1:4" ht="25.5">
      <c r="A8" s="544">
        <v>308309</v>
      </c>
      <c r="B8" s="542" t="s">
        <v>5300</v>
      </c>
      <c r="C8" s="544" t="s">
        <v>335</v>
      </c>
      <c r="D8" s="545">
        <v>8974.8700000000008</v>
      </c>
    </row>
    <row r="9" spans="1:4" ht="25.5">
      <c r="A9" s="544">
        <v>308310</v>
      </c>
      <c r="B9" s="542" t="s">
        <v>5301</v>
      </c>
      <c r="C9" s="544" t="s">
        <v>335</v>
      </c>
      <c r="D9" s="545">
        <v>12198.41</v>
      </c>
    </row>
    <row r="10" spans="1:4" ht="25.5">
      <c r="A10" s="544">
        <v>308311</v>
      </c>
      <c r="B10" s="542" t="s">
        <v>5302</v>
      </c>
      <c r="C10" s="544" t="s">
        <v>335</v>
      </c>
      <c r="D10" s="545">
        <v>17204.12</v>
      </c>
    </row>
    <row r="11" spans="1:4" ht="25.5">
      <c r="A11" s="544">
        <v>308312</v>
      </c>
      <c r="B11" s="542" t="s">
        <v>5303</v>
      </c>
      <c r="C11" s="544" t="s">
        <v>335</v>
      </c>
      <c r="D11" s="545">
        <v>23976.94</v>
      </c>
    </row>
    <row r="12" spans="1:4" ht="25.5">
      <c r="A12" s="544">
        <v>308307</v>
      </c>
      <c r="B12" s="542" t="s">
        <v>5304</v>
      </c>
      <c r="C12" s="544" t="s">
        <v>335</v>
      </c>
      <c r="D12" s="545">
        <v>3307.51</v>
      </c>
    </row>
    <row r="13" spans="1:4" ht="25.5">
      <c r="A13" s="544">
        <v>308322</v>
      </c>
      <c r="B13" s="542" t="s">
        <v>5305</v>
      </c>
      <c r="C13" s="544" t="s">
        <v>335</v>
      </c>
      <c r="D13" s="545">
        <v>4958.9799999999996</v>
      </c>
    </row>
    <row r="14" spans="1:4" ht="25.5">
      <c r="A14" s="544">
        <v>308327</v>
      </c>
      <c r="B14" s="542" t="s">
        <v>5306</v>
      </c>
      <c r="C14" s="544" t="s">
        <v>335</v>
      </c>
      <c r="D14" s="545">
        <v>29850.94</v>
      </c>
    </row>
    <row r="15" spans="1:4" ht="25.5">
      <c r="A15" s="544">
        <v>308323</v>
      </c>
      <c r="B15" s="542" t="s">
        <v>5307</v>
      </c>
      <c r="C15" s="544" t="s">
        <v>335</v>
      </c>
      <c r="D15" s="545">
        <v>7683.82</v>
      </c>
    </row>
    <row r="16" spans="1:4" ht="25.5">
      <c r="A16" s="544">
        <v>308324</v>
      </c>
      <c r="B16" s="542" t="s">
        <v>5308</v>
      </c>
      <c r="C16" s="544" t="s">
        <v>335</v>
      </c>
      <c r="D16" s="545">
        <v>11356.94</v>
      </c>
    </row>
    <row r="17" spans="1:4" ht="25.5">
      <c r="A17" s="544">
        <v>308325</v>
      </c>
      <c r="B17" s="542" t="s">
        <v>5309</v>
      </c>
      <c r="C17" s="544" t="s">
        <v>335</v>
      </c>
      <c r="D17" s="545">
        <v>15998.46</v>
      </c>
    </row>
    <row r="18" spans="1:4" ht="25.5">
      <c r="A18" s="544">
        <v>308326</v>
      </c>
      <c r="B18" s="542" t="s">
        <v>5310</v>
      </c>
      <c r="C18" s="544" t="s">
        <v>335</v>
      </c>
      <c r="D18" s="545">
        <v>22163.37</v>
      </c>
    </row>
    <row r="19" spans="1:4" ht="25.5">
      <c r="A19" s="544">
        <v>308321</v>
      </c>
      <c r="B19" s="542" t="s">
        <v>5311</v>
      </c>
      <c r="C19" s="544" t="s">
        <v>335</v>
      </c>
      <c r="D19" s="545">
        <v>4678.93</v>
      </c>
    </row>
    <row r="20" spans="1:4" ht="25.5">
      <c r="A20" s="544">
        <v>308315</v>
      </c>
      <c r="B20" s="542" t="s">
        <v>5312</v>
      </c>
      <c r="C20" s="544" t="s">
        <v>335</v>
      </c>
      <c r="D20" s="545">
        <v>6391.9</v>
      </c>
    </row>
    <row r="21" spans="1:4" ht="25.5">
      <c r="A21" s="544">
        <v>308320</v>
      </c>
      <c r="B21" s="542" t="s">
        <v>5313</v>
      </c>
      <c r="C21" s="544" t="s">
        <v>335</v>
      </c>
      <c r="D21" s="545">
        <v>45267.98</v>
      </c>
    </row>
    <row r="22" spans="1:4" ht="25.5">
      <c r="A22" s="544">
        <v>308316</v>
      </c>
      <c r="B22" s="542" t="s">
        <v>5314</v>
      </c>
      <c r="C22" s="544" t="s">
        <v>335</v>
      </c>
      <c r="D22" s="545">
        <v>9163.91</v>
      </c>
    </row>
    <row r="23" spans="1:4" ht="25.5">
      <c r="A23" s="544">
        <v>308317</v>
      </c>
      <c r="B23" s="542" t="s">
        <v>5315</v>
      </c>
      <c r="C23" s="544" t="s">
        <v>335</v>
      </c>
      <c r="D23" s="545">
        <v>17690.78</v>
      </c>
    </row>
    <row r="24" spans="1:4" ht="25.5">
      <c r="A24" s="544">
        <v>308318</v>
      </c>
      <c r="B24" s="542" t="s">
        <v>5316</v>
      </c>
      <c r="C24" s="544" t="s">
        <v>335</v>
      </c>
      <c r="D24" s="545">
        <v>23278.23</v>
      </c>
    </row>
    <row r="25" spans="1:4" ht="25.5">
      <c r="A25" s="544">
        <v>308319</v>
      </c>
      <c r="B25" s="542" t="s">
        <v>5317</v>
      </c>
      <c r="C25" s="544" t="s">
        <v>335</v>
      </c>
      <c r="D25" s="545">
        <v>25703.34</v>
      </c>
    </row>
    <row r="26" spans="1:4" ht="25.5">
      <c r="A26" s="544">
        <v>308314</v>
      </c>
      <c r="B26" s="542" t="s">
        <v>5318</v>
      </c>
      <c r="C26" s="544" t="s">
        <v>335</v>
      </c>
      <c r="D26" s="545">
        <v>4696.6499999999996</v>
      </c>
    </row>
    <row r="27" spans="1:4" ht="25.5">
      <c r="A27" s="544">
        <v>308250</v>
      </c>
      <c r="B27" s="542" t="s">
        <v>5319</v>
      </c>
      <c r="C27" s="544" t="s">
        <v>335</v>
      </c>
      <c r="D27" s="545">
        <v>7397.44</v>
      </c>
    </row>
    <row r="28" spans="1:4" ht="25.5">
      <c r="A28" s="544">
        <v>308251</v>
      </c>
      <c r="B28" s="542" t="s">
        <v>5320</v>
      </c>
      <c r="C28" s="544" t="s">
        <v>335</v>
      </c>
      <c r="D28" s="545">
        <v>11510.59</v>
      </c>
    </row>
    <row r="29" spans="1:4" ht="25.5">
      <c r="A29" s="544">
        <v>308268</v>
      </c>
      <c r="B29" s="542" t="s">
        <v>5321</v>
      </c>
      <c r="C29" s="544" t="s">
        <v>335</v>
      </c>
      <c r="D29" s="545">
        <v>75185.48</v>
      </c>
    </row>
    <row r="30" spans="1:4" ht="25.5">
      <c r="A30" s="544">
        <v>308252</v>
      </c>
      <c r="B30" s="542" t="s">
        <v>5322</v>
      </c>
      <c r="C30" s="544" t="s">
        <v>335</v>
      </c>
      <c r="D30" s="545">
        <v>13351.61</v>
      </c>
    </row>
    <row r="31" spans="1:4" ht="25.5">
      <c r="A31" s="544">
        <v>308253</v>
      </c>
      <c r="B31" s="542" t="s">
        <v>5323</v>
      </c>
      <c r="C31" s="544" t="s">
        <v>335</v>
      </c>
      <c r="D31" s="545">
        <v>16162.47</v>
      </c>
    </row>
    <row r="32" spans="1:4" ht="25.5">
      <c r="A32" s="544">
        <v>308254</v>
      </c>
      <c r="B32" s="542" t="s">
        <v>5324</v>
      </c>
      <c r="C32" s="544" t="s">
        <v>335</v>
      </c>
      <c r="D32" s="545">
        <v>19020.32</v>
      </c>
    </row>
    <row r="33" spans="1:4" ht="25.5">
      <c r="A33" s="544">
        <v>308255</v>
      </c>
      <c r="B33" s="542" t="s">
        <v>5325</v>
      </c>
      <c r="C33" s="544" t="s">
        <v>335</v>
      </c>
      <c r="D33" s="545">
        <v>22274.560000000001</v>
      </c>
    </row>
    <row r="34" spans="1:4" ht="25.5">
      <c r="A34" s="544">
        <v>308256</v>
      </c>
      <c r="B34" s="542" t="s">
        <v>5326</v>
      </c>
      <c r="C34" s="544" t="s">
        <v>335</v>
      </c>
      <c r="D34" s="545">
        <v>29910.6</v>
      </c>
    </row>
    <row r="35" spans="1:4" ht="25.5">
      <c r="A35" s="544">
        <v>308257</v>
      </c>
      <c r="B35" s="542" t="s">
        <v>5327</v>
      </c>
      <c r="C35" s="544" t="s">
        <v>335</v>
      </c>
      <c r="D35" s="545">
        <v>32193.05</v>
      </c>
    </row>
    <row r="36" spans="1:4" ht="25.5">
      <c r="A36" s="544">
        <v>308258</v>
      </c>
      <c r="B36" s="542" t="s">
        <v>5328</v>
      </c>
      <c r="C36" s="544" t="s">
        <v>335</v>
      </c>
      <c r="D36" s="545">
        <v>35949.65</v>
      </c>
    </row>
    <row r="37" spans="1:4" ht="25.5">
      <c r="A37" s="544">
        <v>308259</v>
      </c>
      <c r="B37" s="542" t="s">
        <v>5329</v>
      </c>
      <c r="C37" s="544" t="s">
        <v>335</v>
      </c>
      <c r="D37" s="545">
        <v>38010.839999999997</v>
      </c>
    </row>
    <row r="38" spans="1:4" ht="25.5">
      <c r="A38" s="544">
        <v>308260</v>
      </c>
      <c r="B38" s="542" t="s">
        <v>5330</v>
      </c>
      <c r="C38" s="544" t="s">
        <v>335</v>
      </c>
      <c r="D38" s="545">
        <v>42801.04</v>
      </c>
    </row>
    <row r="39" spans="1:4" ht="25.5">
      <c r="A39" s="544">
        <v>308261</v>
      </c>
      <c r="B39" s="542" t="s">
        <v>5331</v>
      </c>
      <c r="C39" s="544" t="s">
        <v>335</v>
      </c>
      <c r="D39" s="545">
        <v>46213</v>
      </c>
    </row>
    <row r="40" spans="1:4" ht="25.5">
      <c r="A40" s="544">
        <v>308262</v>
      </c>
      <c r="B40" s="542" t="s">
        <v>5332</v>
      </c>
      <c r="C40" s="544" t="s">
        <v>335</v>
      </c>
      <c r="D40" s="545">
        <v>54784.82</v>
      </c>
    </row>
    <row r="41" spans="1:4" ht="25.5">
      <c r="A41" s="544">
        <v>308263</v>
      </c>
      <c r="B41" s="542" t="s">
        <v>5333</v>
      </c>
      <c r="C41" s="544" t="s">
        <v>335</v>
      </c>
      <c r="D41" s="545">
        <v>54819.839999999997</v>
      </c>
    </row>
    <row r="42" spans="1:4" ht="25.5">
      <c r="A42" s="544">
        <v>308264</v>
      </c>
      <c r="B42" s="542" t="s">
        <v>5334</v>
      </c>
      <c r="C42" s="544" t="s">
        <v>335</v>
      </c>
      <c r="D42" s="545">
        <v>57182.06</v>
      </c>
    </row>
    <row r="43" spans="1:4" ht="25.5">
      <c r="A43" s="544">
        <v>308265</v>
      </c>
      <c r="B43" s="542" t="s">
        <v>5335</v>
      </c>
      <c r="C43" s="544" t="s">
        <v>335</v>
      </c>
      <c r="D43" s="545">
        <v>58722.17</v>
      </c>
    </row>
    <row r="44" spans="1:4" ht="25.5">
      <c r="A44" s="544">
        <v>308266</v>
      </c>
      <c r="B44" s="542" t="s">
        <v>5336</v>
      </c>
      <c r="C44" s="544" t="s">
        <v>335</v>
      </c>
      <c r="D44" s="545">
        <v>67492.960000000006</v>
      </c>
    </row>
    <row r="45" spans="1:4" ht="25.5">
      <c r="A45" s="544">
        <v>308267</v>
      </c>
      <c r="B45" s="542" t="s">
        <v>5337</v>
      </c>
      <c r="C45" s="544" t="s">
        <v>335</v>
      </c>
      <c r="D45" s="545">
        <v>71599</v>
      </c>
    </row>
    <row r="46" spans="1:4" ht="25.5">
      <c r="A46" s="544">
        <v>308288</v>
      </c>
      <c r="B46" s="542" t="s">
        <v>5338</v>
      </c>
      <c r="C46" s="544" t="s">
        <v>335</v>
      </c>
      <c r="D46" s="545">
        <v>8305.1</v>
      </c>
    </row>
    <row r="47" spans="1:4" ht="25.5">
      <c r="A47" s="544">
        <v>308289</v>
      </c>
      <c r="B47" s="542" t="s">
        <v>5339</v>
      </c>
      <c r="C47" s="544" t="s">
        <v>335</v>
      </c>
      <c r="D47" s="545">
        <v>11503.06</v>
      </c>
    </row>
    <row r="48" spans="1:4" ht="25.5">
      <c r="A48" s="544">
        <v>308306</v>
      </c>
      <c r="B48" s="542" t="s">
        <v>5340</v>
      </c>
      <c r="C48" s="544" t="s">
        <v>335</v>
      </c>
      <c r="D48" s="545">
        <v>74196.42</v>
      </c>
    </row>
    <row r="49" spans="1:4" ht="25.5">
      <c r="A49" s="544">
        <v>308290</v>
      </c>
      <c r="B49" s="542" t="s">
        <v>5341</v>
      </c>
      <c r="C49" s="544" t="s">
        <v>335</v>
      </c>
      <c r="D49" s="545">
        <v>15067.95</v>
      </c>
    </row>
    <row r="50" spans="1:4" ht="25.5">
      <c r="A50" s="544">
        <v>308291</v>
      </c>
      <c r="B50" s="542" t="s">
        <v>5342</v>
      </c>
      <c r="C50" s="544" t="s">
        <v>335</v>
      </c>
      <c r="D50" s="545">
        <v>18009.73</v>
      </c>
    </row>
    <row r="51" spans="1:4" ht="25.5">
      <c r="A51" s="544">
        <v>308292</v>
      </c>
      <c r="B51" s="542" t="s">
        <v>5343</v>
      </c>
      <c r="C51" s="544" t="s">
        <v>335</v>
      </c>
      <c r="D51" s="545">
        <v>20786.2</v>
      </c>
    </row>
    <row r="52" spans="1:4" ht="25.5">
      <c r="A52" s="544">
        <v>308293</v>
      </c>
      <c r="B52" s="542" t="s">
        <v>5344</v>
      </c>
      <c r="C52" s="544" t="s">
        <v>335</v>
      </c>
      <c r="D52" s="545">
        <v>23495.9</v>
      </c>
    </row>
    <row r="53" spans="1:4" ht="25.5">
      <c r="A53" s="544">
        <v>308294</v>
      </c>
      <c r="B53" s="542" t="s">
        <v>5345</v>
      </c>
      <c r="C53" s="544" t="s">
        <v>335</v>
      </c>
      <c r="D53" s="545">
        <v>26632.51</v>
      </c>
    </row>
    <row r="54" spans="1:4" ht="25.5">
      <c r="A54" s="544">
        <v>308295</v>
      </c>
      <c r="B54" s="542" t="s">
        <v>5346</v>
      </c>
      <c r="C54" s="544" t="s">
        <v>335</v>
      </c>
      <c r="D54" s="545">
        <v>30729.33</v>
      </c>
    </row>
    <row r="55" spans="1:4" ht="25.5">
      <c r="A55" s="544">
        <v>308296</v>
      </c>
      <c r="B55" s="542" t="s">
        <v>5347</v>
      </c>
      <c r="C55" s="544" t="s">
        <v>335</v>
      </c>
      <c r="D55" s="545">
        <v>34201.199999999997</v>
      </c>
    </row>
    <row r="56" spans="1:4" ht="25.5">
      <c r="A56" s="544">
        <v>308297</v>
      </c>
      <c r="B56" s="542" t="s">
        <v>5348</v>
      </c>
      <c r="C56" s="544" t="s">
        <v>335</v>
      </c>
      <c r="D56" s="545">
        <v>36986.050000000003</v>
      </c>
    </row>
    <row r="57" spans="1:4" ht="25.5">
      <c r="A57" s="544">
        <v>308298</v>
      </c>
      <c r="B57" s="542" t="s">
        <v>5349</v>
      </c>
      <c r="C57" s="544" t="s">
        <v>335</v>
      </c>
      <c r="D57" s="545">
        <v>42879.7</v>
      </c>
    </row>
    <row r="58" spans="1:4" ht="25.5">
      <c r="A58" s="544">
        <v>308299</v>
      </c>
      <c r="B58" s="542" t="s">
        <v>5350</v>
      </c>
      <c r="C58" s="544" t="s">
        <v>335</v>
      </c>
      <c r="D58" s="545">
        <v>46324.92</v>
      </c>
    </row>
    <row r="59" spans="1:4" ht="25.5">
      <c r="A59" s="544">
        <v>308300</v>
      </c>
      <c r="B59" s="542" t="s">
        <v>5351</v>
      </c>
      <c r="C59" s="544" t="s">
        <v>335</v>
      </c>
      <c r="D59" s="545">
        <v>49859.07</v>
      </c>
    </row>
    <row r="60" spans="1:4" ht="25.5">
      <c r="A60" s="544">
        <v>308301</v>
      </c>
      <c r="B60" s="542" t="s">
        <v>5352</v>
      </c>
      <c r="C60" s="544" t="s">
        <v>335</v>
      </c>
      <c r="D60" s="545">
        <v>53765.58</v>
      </c>
    </row>
    <row r="61" spans="1:4" ht="25.5">
      <c r="A61" s="544">
        <v>308302</v>
      </c>
      <c r="B61" s="542" t="s">
        <v>5353</v>
      </c>
      <c r="C61" s="544" t="s">
        <v>335</v>
      </c>
      <c r="D61" s="545">
        <v>57846.27</v>
      </c>
    </row>
    <row r="62" spans="1:4" ht="25.5">
      <c r="A62" s="544">
        <v>308303</v>
      </c>
      <c r="B62" s="542" t="s">
        <v>5354</v>
      </c>
      <c r="C62" s="544" t="s">
        <v>335</v>
      </c>
      <c r="D62" s="545">
        <v>63061.1</v>
      </c>
    </row>
    <row r="63" spans="1:4" ht="25.5">
      <c r="A63" s="544">
        <v>308304</v>
      </c>
      <c r="B63" s="542" t="s">
        <v>5355</v>
      </c>
      <c r="C63" s="544" t="s">
        <v>335</v>
      </c>
      <c r="D63" s="545">
        <v>66624.03</v>
      </c>
    </row>
    <row r="64" spans="1:4" ht="25.5">
      <c r="A64" s="544">
        <v>308305</v>
      </c>
      <c r="B64" s="542" t="s">
        <v>5356</v>
      </c>
      <c r="C64" s="544" t="s">
        <v>335</v>
      </c>
      <c r="D64" s="545">
        <v>70677.88</v>
      </c>
    </row>
    <row r="65" spans="1:4" ht="25.5">
      <c r="A65" s="544">
        <v>308269</v>
      </c>
      <c r="B65" s="542" t="s">
        <v>5357</v>
      </c>
      <c r="C65" s="544" t="s">
        <v>335</v>
      </c>
      <c r="D65" s="545">
        <v>10996.09</v>
      </c>
    </row>
    <row r="66" spans="1:4" ht="25.5">
      <c r="A66" s="544">
        <v>308270</v>
      </c>
      <c r="B66" s="542" t="s">
        <v>5358</v>
      </c>
      <c r="C66" s="544" t="s">
        <v>335</v>
      </c>
      <c r="D66" s="545">
        <v>14965.87</v>
      </c>
    </row>
    <row r="67" spans="1:4" ht="25.5">
      <c r="A67" s="544">
        <v>308287</v>
      </c>
      <c r="B67" s="542" t="s">
        <v>5359</v>
      </c>
      <c r="C67" s="544" t="s">
        <v>335</v>
      </c>
      <c r="D67" s="545">
        <v>81790.559999999998</v>
      </c>
    </row>
    <row r="68" spans="1:4" ht="25.5">
      <c r="A68" s="544">
        <v>308271</v>
      </c>
      <c r="B68" s="542" t="s">
        <v>5360</v>
      </c>
      <c r="C68" s="544" t="s">
        <v>335</v>
      </c>
      <c r="D68" s="545">
        <v>18236.27</v>
      </c>
    </row>
    <row r="69" spans="1:4" ht="25.5">
      <c r="A69" s="544">
        <v>308272</v>
      </c>
      <c r="B69" s="542" t="s">
        <v>5361</v>
      </c>
      <c r="C69" s="544" t="s">
        <v>335</v>
      </c>
      <c r="D69" s="545">
        <v>21636.43</v>
      </c>
    </row>
    <row r="70" spans="1:4" ht="25.5">
      <c r="A70" s="544">
        <v>308273</v>
      </c>
      <c r="B70" s="542" t="s">
        <v>5362</v>
      </c>
      <c r="C70" s="544" t="s">
        <v>335</v>
      </c>
      <c r="D70" s="545">
        <v>24735.67</v>
      </c>
    </row>
    <row r="71" spans="1:4" ht="25.5">
      <c r="A71" s="544">
        <v>308274</v>
      </c>
      <c r="B71" s="542" t="s">
        <v>5363</v>
      </c>
      <c r="C71" s="544" t="s">
        <v>335</v>
      </c>
      <c r="D71" s="545">
        <v>28664.86</v>
      </c>
    </row>
    <row r="72" spans="1:4" ht="25.5">
      <c r="A72" s="544">
        <v>308275</v>
      </c>
      <c r="B72" s="542" t="s">
        <v>5364</v>
      </c>
      <c r="C72" s="544" t="s">
        <v>335</v>
      </c>
      <c r="D72" s="545">
        <v>32046.04</v>
      </c>
    </row>
    <row r="73" spans="1:4" ht="25.5">
      <c r="A73" s="544">
        <v>308276</v>
      </c>
      <c r="B73" s="542" t="s">
        <v>5365</v>
      </c>
      <c r="C73" s="544" t="s">
        <v>335</v>
      </c>
      <c r="D73" s="545">
        <v>36699.49</v>
      </c>
    </row>
    <row r="74" spans="1:4" ht="25.5">
      <c r="A74" s="544">
        <v>308277</v>
      </c>
      <c r="B74" s="542" t="s">
        <v>5366</v>
      </c>
      <c r="C74" s="544" t="s">
        <v>335</v>
      </c>
      <c r="D74" s="545">
        <v>41463.040000000001</v>
      </c>
    </row>
    <row r="75" spans="1:4" ht="25.5">
      <c r="A75" s="544">
        <v>308278</v>
      </c>
      <c r="B75" s="542" t="s">
        <v>5367</v>
      </c>
      <c r="C75" s="544" t="s">
        <v>335</v>
      </c>
      <c r="D75" s="545">
        <v>43937.59</v>
      </c>
    </row>
    <row r="76" spans="1:4" ht="25.5">
      <c r="A76" s="544">
        <v>308279</v>
      </c>
      <c r="B76" s="542" t="s">
        <v>5368</v>
      </c>
      <c r="C76" s="544" t="s">
        <v>335</v>
      </c>
      <c r="D76" s="545">
        <v>49131.56</v>
      </c>
    </row>
    <row r="77" spans="1:4" ht="25.5">
      <c r="A77" s="544">
        <v>308280</v>
      </c>
      <c r="B77" s="542" t="s">
        <v>5369</v>
      </c>
      <c r="C77" s="544" t="s">
        <v>335</v>
      </c>
      <c r="D77" s="545">
        <v>52607.56</v>
      </c>
    </row>
    <row r="78" spans="1:4" ht="25.5">
      <c r="A78" s="544">
        <v>308281</v>
      </c>
      <c r="B78" s="542" t="s">
        <v>5370</v>
      </c>
      <c r="C78" s="544" t="s">
        <v>335</v>
      </c>
      <c r="D78" s="545">
        <v>56490.61</v>
      </c>
    </row>
    <row r="79" spans="1:4" ht="25.5">
      <c r="A79" s="544">
        <v>308282</v>
      </c>
      <c r="B79" s="542" t="s">
        <v>5371</v>
      </c>
      <c r="C79" s="544" t="s">
        <v>335</v>
      </c>
      <c r="D79" s="545">
        <v>60613.79</v>
      </c>
    </row>
    <row r="80" spans="1:4" ht="25.5">
      <c r="A80" s="544">
        <v>308283</v>
      </c>
      <c r="B80" s="542" t="s">
        <v>5372</v>
      </c>
      <c r="C80" s="544" t="s">
        <v>335</v>
      </c>
      <c r="D80" s="545">
        <v>64413.11</v>
      </c>
    </row>
    <row r="81" spans="1:4" ht="25.5">
      <c r="A81" s="544">
        <v>308284</v>
      </c>
      <c r="B81" s="542" t="s">
        <v>5373</v>
      </c>
      <c r="C81" s="544" t="s">
        <v>335</v>
      </c>
      <c r="D81" s="545">
        <v>69402.53</v>
      </c>
    </row>
    <row r="82" spans="1:4" ht="25.5">
      <c r="A82" s="544">
        <v>308285</v>
      </c>
      <c r="B82" s="542" t="s">
        <v>5374</v>
      </c>
      <c r="C82" s="544" t="s">
        <v>335</v>
      </c>
      <c r="D82" s="545">
        <v>73461.740000000005</v>
      </c>
    </row>
    <row r="83" spans="1:4" ht="25.5">
      <c r="A83" s="544">
        <v>308286</v>
      </c>
      <c r="B83" s="542" t="s">
        <v>5375</v>
      </c>
      <c r="C83" s="544" t="s">
        <v>335</v>
      </c>
      <c r="D83" s="545">
        <v>77673.37</v>
      </c>
    </row>
    <row r="84" spans="1:4" ht="25.5">
      <c r="A84" s="544">
        <v>307733</v>
      </c>
      <c r="B84" s="542" t="s">
        <v>5376</v>
      </c>
      <c r="C84" s="544" t="s">
        <v>346</v>
      </c>
      <c r="D84" s="545">
        <v>270.63</v>
      </c>
    </row>
    <row r="85" spans="1:4" ht="25.5">
      <c r="A85" s="544">
        <v>307734</v>
      </c>
      <c r="B85" s="542" t="s">
        <v>5377</v>
      </c>
      <c r="C85" s="544" t="s">
        <v>346</v>
      </c>
      <c r="D85" s="545">
        <v>319.2</v>
      </c>
    </row>
    <row r="86" spans="1:4" ht="25.5">
      <c r="A86" s="544">
        <v>307735</v>
      </c>
      <c r="B86" s="542" t="s">
        <v>5378</v>
      </c>
      <c r="C86" s="544" t="s">
        <v>346</v>
      </c>
      <c r="D86" s="545">
        <v>418.7</v>
      </c>
    </row>
    <row r="87" spans="1:4" ht="25.5">
      <c r="A87" s="544">
        <v>307736</v>
      </c>
      <c r="B87" s="542" t="s">
        <v>5379</v>
      </c>
      <c r="C87" s="544" t="s">
        <v>346</v>
      </c>
      <c r="D87" s="545">
        <v>558.49</v>
      </c>
    </row>
    <row r="88" spans="1:4" ht="25.5">
      <c r="A88" s="544">
        <v>307737</v>
      </c>
      <c r="B88" s="542" t="s">
        <v>674</v>
      </c>
      <c r="C88" s="544" t="s">
        <v>346</v>
      </c>
      <c r="D88" s="545">
        <v>588.54</v>
      </c>
    </row>
    <row r="89" spans="1:4">
      <c r="A89" s="544">
        <v>307730</v>
      </c>
      <c r="B89" s="542" t="s">
        <v>2829</v>
      </c>
      <c r="C89" s="544" t="s">
        <v>346</v>
      </c>
      <c r="D89" s="545">
        <v>0</v>
      </c>
    </row>
    <row r="90" spans="1:4" ht="25.5">
      <c r="A90" s="544">
        <v>307084</v>
      </c>
      <c r="B90" s="542" t="s">
        <v>701</v>
      </c>
      <c r="C90" s="544" t="s">
        <v>346</v>
      </c>
      <c r="D90" s="545">
        <v>38.78</v>
      </c>
    </row>
    <row r="91" spans="1:4">
      <c r="A91" s="544">
        <v>407818</v>
      </c>
      <c r="B91" s="542" t="s">
        <v>5380</v>
      </c>
      <c r="C91" s="544" t="s">
        <v>454</v>
      </c>
      <c r="D91" s="545">
        <v>12.29</v>
      </c>
    </row>
    <row r="92" spans="1:4">
      <c r="A92" s="544">
        <v>407819</v>
      </c>
      <c r="B92" s="542" t="s">
        <v>673</v>
      </c>
      <c r="C92" s="544" t="s">
        <v>454</v>
      </c>
      <c r="D92" s="545">
        <v>12.66</v>
      </c>
    </row>
    <row r="93" spans="1:4">
      <c r="A93" s="544">
        <v>407820</v>
      </c>
      <c r="B93" s="542" t="s">
        <v>5381</v>
      </c>
      <c r="C93" s="544" t="s">
        <v>454</v>
      </c>
      <c r="D93" s="545">
        <v>13.94</v>
      </c>
    </row>
    <row r="94" spans="1:4" ht="25.5">
      <c r="A94" s="544">
        <v>407740</v>
      </c>
      <c r="B94" s="542" t="s">
        <v>5382</v>
      </c>
      <c r="C94" s="544" t="s">
        <v>454</v>
      </c>
      <c r="D94" s="545">
        <v>16.260000000000002</v>
      </c>
    </row>
    <row r="95" spans="1:4" ht="25.5">
      <c r="A95" s="544">
        <v>408037</v>
      </c>
      <c r="B95" s="542" t="s">
        <v>5383</v>
      </c>
      <c r="C95" s="544" t="s">
        <v>335</v>
      </c>
      <c r="D95" s="545">
        <v>19.98</v>
      </c>
    </row>
    <row r="96" spans="1:4" ht="25.5">
      <c r="A96" s="544">
        <v>408038</v>
      </c>
      <c r="B96" s="542" t="s">
        <v>5384</v>
      </c>
      <c r="C96" s="544" t="s">
        <v>335</v>
      </c>
      <c r="D96" s="545">
        <v>30.8</v>
      </c>
    </row>
    <row r="97" spans="1:4" ht="25.5">
      <c r="A97" s="544">
        <v>408039</v>
      </c>
      <c r="B97" s="542" t="s">
        <v>5385</v>
      </c>
      <c r="C97" s="544" t="s">
        <v>335</v>
      </c>
      <c r="D97" s="545">
        <v>42.52</v>
      </c>
    </row>
    <row r="98" spans="1:4" ht="25.5">
      <c r="A98" s="544">
        <v>408041</v>
      </c>
      <c r="B98" s="542" t="s">
        <v>5386</v>
      </c>
      <c r="C98" s="544" t="s">
        <v>335</v>
      </c>
      <c r="D98" s="545">
        <v>54.53</v>
      </c>
    </row>
    <row r="99" spans="1:4" ht="25.5">
      <c r="A99" s="544">
        <v>408042</v>
      </c>
      <c r="B99" s="542" t="s">
        <v>5387</v>
      </c>
      <c r="C99" s="544" t="s">
        <v>335</v>
      </c>
      <c r="D99" s="545">
        <v>79.62</v>
      </c>
    </row>
    <row r="100" spans="1:4">
      <c r="A100" s="544">
        <v>408031</v>
      </c>
      <c r="B100" s="542" t="s">
        <v>5388</v>
      </c>
      <c r="C100" s="544" t="s">
        <v>335</v>
      </c>
      <c r="D100" s="545">
        <v>22.32</v>
      </c>
    </row>
    <row r="101" spans="1:4">
      <c r="A101" s="544">
        <v>408032</v>
      </c>
      <c r="B101" s="542" t="s">
        <v>5389</v>
      </c>
      <c r="C101" s="544" t="s">
        <v>335</v>
      </c>
      <c r="D101" s="545">
        <v>30.39</v>
      </c>
    </row>
    <row r="102" spans="1:4">
      <c r="A102" s="544">
        <v>408033</v>
      </c>
      <c r="B102" s="542" t="s">
        <v>5390</v>
      </c>
      <c r="C102" s="544" t="s">
        <v>335</v>
      </c>
      <c r="D102" s="545">
        <v>40.82</v>
      </c>
    </row>
    <row r="103" spans="1:4">
      <c r="A103" s="544">
        <v>408035</v>
      </c>
      <c r="B103" s="542" t="s">
        <v>5391</v>
      </c>
      <c r="C103" s="544" t="s">
        <v>335</v>
      </c>
      <c r="D103" s="545">
        <v>69.430000000000007</v>
      </c>
    </row>
    <row r="104" spans="1:4">
      <c r="A104" s="544">
        <v>408036</v>
      </c>
      <c r="B104" s="542" t="s">
        <v>5392</v>
      </c>
      <c r="C104" s="544" t="s">
        <v>335</v>
      </c>
      <c r="D104" s="545">
        <v>154.6</v>
      </c>
    </row>
    <row r="105" spans="1:4">
      <c r="A105" s="544">
        <v>408067</v>
      </c>
      <c r="B105" s="542" t="s">
        <v>5393</v>
      </c>
      <c r="C105" s="544" t="s">
        <v>454</v>
      </c>
      <c r="D105" s="545">
        <v>11.37</v>
      </c>
    </row>
    <row r="106" spans="1:4" ht="25.5">
      <c r="A106" s="544">
        <v>407743</v>
      </c>
      <c r="B106" s="542" t="s">
        <v>5394</v>
      </c>
      <c r="C106" s="544" t="s">
        <v>454</v>
      </c>
      <c r="D106" s="545">
        <v>11.78</v>
      </c>
    </row>
    <row r="107" spans="1:4" ht="25.5">
      <c r="A107" s="544">
        <v>607137</v>
      </c>
      <c r="B107" s="542" t="s">
        <v>5395</v>
      </c>
      <c r="C107" s="544" t="s">
        <v>346</v>
      </c>
      <c r="D107" s="545">
        <v>55464.89</v>
      </c>
    </row>
    <row r="108" spans="1:4" ht="25.5">
      <c r="A108" s="544">
        <v>606785</v>
      </c>
      <c r="B108" s="542" t="s">
        <v>5396</v>
      </c>
      <c r="C108" s="544" t="s">
        <v>346</v>
      </c>
      <c r="D108" s="545">
        <v>54782.6</v>
      </c>
    </row>
    <row r="109" spans="1:4" ht="25.5">
      <c r="A109" s="544">
        <v>607139</v>
      </c>
      <c r="B109" s="542" t="s">
        <v>5397</v>
      </c>
      <c r="C109" s="544" t="s">
        <v>346</v>
      </c>
      <c r="D109" s="545">
        <v>56228.23</v>
      </c>
    </row>
    <row r="110" spans="1:4" ht="25.5">
      <c r="A110" s="544">
        <v>606787</v>
      </c>
      <c r="B110" s="542" t="s">
        <v>5398</v>
      </c>
      <c r="C110" s="544" t="s">
        <v>346</v>
      </c>
      <c r="D110" s="545">
        <v>55210.67</v>
      </c>
    </row>
    <row r="111" spans="1:4" ht="25.5">
      <c r="A111" s="544">
        <v>607140</v>
      </c>
      <c r="B111" s="542" t="s">
        <v>5399</v>
      </c>
      <c r="C111" s="544" t="s">
        <v>346</v>
      </c>
      <c r="D111" s="545">
        <v>51249.72</v>
      </c>
    </row>
    <row r="112" spans="1:4" ht="25.5">
      <c r="A112" s="544">
        <v>606788</v>
      </c>
      <c r="B112" s="542" t="s">
        <v>5400</v>
      </c>
      <c r="C112" s="544" t="s">
        <v>346</v>
      </c>
      <c r="D112" s="545">
        <v>50968.88</v>
      </c>
    </row>
    <row r="113" spans="1:4" ht="25.5">
      <c r="A113" s="544">
        <v>607141</v>
      </c>
      <c r="B113" s="542" t="s">
        <v>5401</v>
      </c>
      <c r="C113" s="544" t="s">
        <v>346</v>
      </c>
      <c r="D113" s="545">
        <v>57290.18</v>
      </c>
    </row>
    <row r="114" spans="1:4" ht="25.5">
      <c r="A114" s="544">
        <v>606789</v>
      </c>
      <c r="B114" s="542" t="s">
        <v>5402</v>
      </c>
      <c r="C114" s="544" t="s">
        <v>346</v>
      </c>
      <c r="D114" s="545">
        <v>56581.1</v>
      </c>
    </row>
    <row r="115" spans="1:4" ht="25.5">
      <c r="A115" s="544">
        <v>607144</v>
      </c>
      <c r="B115" s="542" t="s">
        <v>5403</v>
      </c>
      <c r="C115" s="544" t="s">
        <v>346</v>
      </c>
      <c r="D115" s="545">
        <v>66172.95</v>
      </c>
    </row>
    <row r="116" spans="1:4" ht="25.5">
      <c r="A116" s="544">
        <v>606792</v>
      </c>
      <c r="B116" s="542" t="s">
        <v>5404</v>
      </c>
      <c r="C116" s="544" t="s">
        <v>346</v>
      </c>
      <c r="D116" s="545">
        <v>65525.29</v>
      </c>
    </row>
    <row r="117" spans="1:4" ht="25.5">
      <c r="A117" s="544">
        <v>607142</v>
      </c>
      <c r="B117" s="542" t="s">
        <v>5405</v>
      </c>
      <c r="C117" s="544" t="s">
        <v>346</v>
      </c>
      <c r="D117" s="545">
        <v>60160.83</v>
      </c>
    </row>
    <row r="118" spans="1:4" ht="25.5">
      <c r="A118" s="544">
        <v>606790</v>
      </c>
      <c r="B118" s="542" t="s">
        <v>5406</v>
      </c>
      <c r="C118" s="544" t="s">
        <v>346</v>
      </c>
      <c r="D118" s="545">
        <v>59398.14</v>
      </c>
    </row>
    <row r="119" spans="1:4" ht="25.5">
      <c r="A119" s="544">
        <v>607145</v>
      </c>
      <c r="B119" s="542" t="s">
        <v>5407</v>
      </c>
      <c r="C119" s="544" t="s">
        <v>346</v>
      </c>
      <c r="D119" s="545">
        <v>73243.62</v>
      </c>
    </row>
    <row r="120" spans="1:4" ht="25.5">
      <c r="A120" s="544">
        <v>606793</v>
      </c>
      <c r="B120" s="542" t="s">
        <v>5408</v>
      </c>
      <c r="C120" s="544" t="s">
        <v>346</v>
      </c>
      <c r="D120" s="545">
        <v>72519.259999999995</v>
      </c>
    </row>
    <row r="121" spans="1:4" ht="25.5">
      <c r="A121" s="544">
        <v>607146</v>
      </c>
      <c r="B121" s="542" t="s">
        <v>5409</v>
      </c>
      <c r="C121" s="544" t="s">
        <v>346</v>
      </c>
      <c r="D121" s="545">
        <v>76417.31</v>
      </c>
    </row>
    <row r="122" spans="1:4" ht="25.5">
      <c r="A122" s="544">
        <v>606794</v>
      </c>
      <c r="B122" s="542" t="s">
        <v>5410</v>
      </c>
      <c r="C122" s="544" t="s">
        <v>346</v>
      </c>
      <c r="D122" s="545">
        <v>75631.12</v>
      </c>
    </row>
    <row r="123" spans="1:4" ht="25.5">
      <c r="A123" s="544">
        <v>607143</v>
      </c>
      <c r="B123" s="542" t="s">
        <v>5411</v>
      </c>
      <c r="C123" s="544" t="s">
        <v>346</v>
      </c>
      <c r="D123" s="545">
        <v>65035.53</v>
      </c>
    </row>
    <row r="124" spans="1:4" ht="25.5">
      <c r="A124" s="544">
        <v>606791</v>
      </c>
      <c r="B124" s="542" t="s">
        <v>5412</v>
      </c>
      <c r="C124" s="544" t="s">
        <v>346</v>
      </c>
      <c r="D124" s="545">
        <v>64157.46</v>
      </c>
    </row>
    <row r="125" spans="1:4" ht="25.5">
      <c r="A125" s="544">
        <v>607147</v>
      </c>
      <c r="B125" s="542" t="s">
        <v>5413</v>
      </c>
      <c r="C125" s="544" t="s">
        <v>346</v>
      </c>
      <c r="D125" s="545">
        <v>82496.56</v>
      </c>
    </row>
    <row r="126" spans="1:4" ht="25.5">
      <c r="A126" s="544">
        <v>606795</v>
      </c>
      <c r="B126" s="542" t="s">
        <v>5414</v>
      </c>
      <c r="C126" s="544" t="s">
        <v>346</v>
      </c>
      <c r="D126" s="545">
        <v>81590.63</v>
      </c>
    </row>
    <row r="127" spans="1:4" ht="25.5">
      <c r="A127" s="544">
        <v>607112</v>
      </c>
      <c r="B127" s="542" t="s">
        <v>5415</v>
      </c>
      <c r="C127" s="544" t="s">
        <v>346</v>
      </c>
      <c r="D127" s="545">
        <v>26888.73</v>
      </c>
    </row>
    <row r="128" spans="1:4" ht="25.5">
      <c r="A128" s="544">
        <v>606760</v>
      </c>
      <c r="B128" s="542" t="s">
        <v>5416</v>
      </c>
      <c r="C128" s="544" t="s">
        <v>346</v>
      </c>
      <c r="D128" s="545">
        <v>26651.25</v>
      </c>
    </row>
    <row r="129" spans="1:4" ht="25.5">
      <c r="A129" s="544">
        <v>607113</v>
      </c>
      <c r="B129" s="542" t="s">
        <v>5417</v>
      </c>
      <c r="C129" s="544" t="s">
        <v>346</v>
      </c>
      <c r="D129" s="545">
        <v>31565.17</v>
      </c>
    </row>
    <row r="130" spans="1:4" ht="25.5">
      <c r="A130" s="544">
        <v>606761</v>
      </c>
      <c r="B130" s="542" t="s">
        <v>5418</v>
      </c>
      <c r="C130" s="544" t="s">
        <v>346</v>
      </c>
      <c r="D130" s="545">
        <v>31292.2</v>
      </c>
    </row>
    <row r="131" spans="1:4" ht="25.5">
      <c r="A131" s="544">
        <v>606762</v>
      </c>
      <c r="B131" s="542" t="s">
        <v>5419</v>
      </c>
      <c r="C131" s="544" t="s">
        <v>346</v>
      </c>
      <c r="D131" s="545">
        <v>31700.400000000001</v>
      </c>
    </row>
    <row r="132" spans="1:4" ht="25.5">
      <c r="A132" s="544">
        <v>607114</v>
      </c>
      <c r="B132" s="542" t="s">
        <v>5420</v>
      </c>
      <c r="C132" s="544" t="s">
        <v>346</v>
      </c>
      <c r="D132" s="545">
        <v>31978.53</v>
      </c>
    </row>
    <row r="133" spans="1:4" ht="25.5">
      <c r="A133" s="544">
        <v>607116</v>
      </c>
      <c r="B133" s="542" t="s">
        <v>5421</v>
      </c>
      <c r="C133" s="544" t="s">
        <v>346</v>
      </c>
      <c r="D133" s="545">
        <v>33133.99</v>
      </c>
    </row>
    <row r="134" spans="1:4" ht="25.5">
      <c r="A134" s="544">
        <v>606764</v>
      </c>
      <c r="B134" s="542" t="s">
        <v>5422</v>
      </c>
      <c r="C134" s="544" t="s">
        <v>346</v>
      </c>
      <c r="D134" s="545">
        <v>32844.14</v>
      </c>
    </row>
    <row r="135" spans="1:4" ht="25.5">
      <c r="A135" s="544">
        <v>607115</v>
      </c>
      <c r="B135" s="542" t="s">
        <v>5423</v>
      </c>
      <c r="C135" s="544" t="s">
        <v>346</v>
      </c>
      <c r="D135" s="545">
        <v>37648.160000000003</v>
      </c>
    </row>
    <row r="136" spans="1:4" ht="25.5">
      <c r="A136" s="544">
        <v>606763</v>
      </c>
      <c r="B136" s="542" t="s">
        <v>5424</v>
      </c>
      <c r="C136" s="544" t="s">
        <v>346</v>
      </c>
      <c r="D136" s="545">
        <v>37299.46</v>
      </c>
    </row>
    <row r="137" spans="1:4" ht="25.5">
      <c r="A137" s="544">
        <v>607117</v>
      </c>
      <c r="B137" s="542" t="s">
        <v>5425</v>
      </c>
      <c r="C137" s="544" t="s">
        <v>346</v>
      </c>
      <c r="D137" s="545">
        <v>37649.980000000003</v>
      </c>
    </row>
    <row r="138" spans="1:4" ht="25.5">
      <c r="A138" s="544">
        <v>606765</v>
      </c>
      <c r="B138" s="542" t="s">
        <v>5426</v>
      </c>
      <c r="C138" s="544" t="s">
        <v>346</v>
      </c>
      <c r="D138" s="545">
        <v>37310.86</v>
      </c>
    </row>
    <row r="139" spans="1:4" ht="25.5">
      <c r="A139" s="544">
        <v>607118</v>
      </c>
      <c r="B139" s="542" t="s">
        <v>5427</v>
      </c>
      <c r="C139" s="544" t="s">
        <v>346</v>
      </c>
      <c r="D139" s="545">
        <v>33719.870000000003</v>
      </c>
    </row>
    <row r="140" spans="1:4" ht="25.5">
      <c r="A140" s="544">
        <v>606766</v>
      </c>
      <c r="B140" s="542" t="s">
        <v>5428</v>
      </c>
      <c r="C140" s="544" t="s">
        <v>346</v>
      </c>
      <c r="D140" s="545">
        <v>33420.639999999999</v>
      </c>
    </row>
    <row r="141" spans="1:4" ht="25.5">
      <c r="A141" s="544">
        <v>607120</v>
      </c>
      <c r="B141" s="542" t="s">
        <v>5429</v>
      </c>
      <c r="C141" s="544" t="s">
        <v>346</v>
      </c>
      <c r="D141" s="545">
        <v>34349.35</v>
      </c>
    </row>
    <row r="142" spans="1:4" ht="25.5">
      <c r="A142" s="544">
        <v>606768</v>
      </c>
      <c r="B142" s="542" t="s">
        <v>5430</v>
      </c>
      <c r="C142" s="544" t="s">
        <v>346</v>
      </c>
      <c r="D142" s="545">
        <v>34034.25</v>
      </c>
    </row>
    <row r="143" spans="1:4" ht="25.5">
      <c r="A143" s="544">
        <v>607119</v>
      </c>
      <c r="B143" s="542" t="s">
        <v>5431</v>
      </c>
      <c r="C143" s="544" t="s">
        <v>346</v>
      </c>
      <c r="D143" s="545">
        <v>39527.72</v>
      </c>
    </row>
    <row r="144" spans="1:4" ht="25.5">
      <c r="A144" s="544">
        <v>606767</v>
      </c>
      <c r="B144" s="542" t="s">
        <v>5432</v>
      </c>
      <c r="C144" s="544" t="s">
        <v>346</v>
      </c>
      <c r="D144" s="545">
        <v>39143.46</v>
      </c>
    </row>
    <row r="145" spans="1:4" ht="25.5">
      <c r="A145" s="544">
        <v>607121</v>
      </c>
      <c r="B145" s="542" t="s">
        <v>5433</v>
      </c>
      <c r="C145" s="544" t="s">
        <v>346</v>
      </c>
      <c r="D145" s="545">
        <v>37205.29</v>
      </c>
    </row>
    <row r="146" spans="1:4" ht="25.5">
      <c r="A146" s="544">
        <v>606769</v>
      </c>
      <c r="B146" s="542" t="s">
        <v>5434</v>
      </c>
      <c r="C146" s="544" t="s">
        <v>346</v>
      </c>
      <c r="D146" s="545">
        <v>36846.04</v>
      </c>
    </row>
    <row r="147" spans="1:4" ht="25.5">
      <c r="A147" s="544">
        <v>607123</v>
      </c>
      <c r="B147" s="542" t="s">
        <v>5435</v>
      </c>
      <c r="C147" s="544" t="s">
        <v>346</v>
      </c>
      <c r="D147" s="545">
        <v>36720.74</v>
      </c>
    </row>
    <row r="148" spans="1:4" ht="25.5">
      <c r="A148" s="544">
        <v>606771</v>
      </c>
      <c r="B148" s="542" t="s">
        <v>5436</v>
      </c>
      <c r="C148" s="544" t="s">
        <v>346</v>
      </c>
      <c r="D148" s="545">
        <v>36362.839999999997</v>
      </c>
    </row>
    <row r="149" spans="1:4" ht="25.5">
      <c r="A149" s="544">
        <v>607122</v>
      </c>
      <c r="B149" s="542" t="s">
        <v>5437</v>
      </c>
      <c r="C149" s="544" t="s">
        <v>346</v>
      </c>
      <c r="D149" s="545">
        <v>40777.9</v>
      </c>
    </row>
    <row r="150" spans="1:4" ht="25.5">
      <c r="A150" s="544">
        <v>606770</v>
      </c>
      <c r="B150" s="542" t="s">
        <v>5438</v>
      </c>
      <c r="C150" s="544" t="s">
        <v>346</v>
      </c>
      <c r="D150" s="545">
        <v>40365.14</v>
      </c>
    </row>
    <row r="151" spans="1:4" ht="25.5">
      <c r="A151" s="544">
        <v>607125</v>
      </c>
      <c r="B151" s="542" t="s">
        <v>5439</v>
      </c>
      <c r="C151" s="544" t="s">
        <v>346</v>
      </c>
      <c r="D151" s="545">
        <v>37998.720000000001</v>
      </c>
    </row>
    <row r="152" spans="1:4" ht="25.5">
      <c r="A152" s="544">
        <v>606773</v>
      </c>
      <c r="B152" s="542" t="s">
        <v>5440</v>
      </c>
      <c r="C152" s="544" t="s">
        <v>346</v>
      </c>
      <c r="D152" s="545">
        <v>37622.15</v>
      </c>
    </row>
    <row r="153" spans="1:4" ht="25.5">
      <c r="A153" s="544">
        <v>607124</v>
      </c>
      <c r="B153" s="542" t="s">
        <v>5441</v>
      </c>
      <c r="C153" s="544" t="s">
        <v>346</v>
      </c>
      <c r="D153" s="545">
        <v>41398.629999999997</v>
      </c>
    </row>
    <row r="154" spans="1:4" ht="25.5">
      <c r="A154" s="544">
        <v>606772</v>
      </c>
      <c r="B154" s="542" t="s">
        <v>5442</v>
      </c>
      <c r="C154" s="544" t="s">
        <v>346</v>
      </c>
      <c r="D154" s="545">
        <v>40972.65</v>
      </c>
    </row>
    <row r="155" spans="1:4" ht="25.5">
      <c r="A155" s="544">
        <v>607126</v>
      </c>
      <c r="B155" s="542" t="s">
        <v>5443</v>
      </c>
      <c r="C155" s="544" t="s">
        <v>346</v>
      </c>
      <c r="D155" s="545">
        <v>42574.95</v>
      </c>
    </row>
    <row r="156" spans="1:4" ht="25.5">
      <c r="A156" s="544">
        <v>606774</v>
      </c>
      <c r="B156" s="542" t="s">
        <v>5444</v>
      </c>
      <c r="C156" s="544" t="s">
        <v>346</v>
      </c>
      <c r="D156" s="545">
        <v>42128.46</v>
      </c>
    </row>
    <row r="157" spans="1:4" ht="25.5">
      <c r="A157" s="544">
        <v>607127</v>
      </c>
      <c r="B157" s="542" t="s">
        <v>5445</v>
      </c>
      <c r="C157" s="544" t="s">
        <v>346</v>
      </c>
      <c r="D157" s="545">
        <v>39180.379999999997</v>
      </c>
    </row>
    <row r="158" spans="1:4" ht="25.5">
      <c r="A158" s="544">
        <v>606775</v>
      </c>
      <c r="B158" s="542" t="s">
        <v>5446</v>
      </c>
      <c r="C158" s="544" t="s">
        <v>346</v>
      </c>
      <c r="D158" s="545">
        <v>38781.18</v>
      </c>
    </row>
    <row r="159" spans="1:4" ht="25.5">
      <c r="A159" s="544">
        <v>607129</v>
      </c>
      <c r="B159" s="542" t="s">
        <v>5447</v>
      </c>
      <c r="C159" s="544" t="s">
        <v>346</v>
      </c>
      <c r="D159" s="545">
        <v>41022.910000000003</v>
      </c>
    </row>
    <row r="160" spans="1:4" ht="25.5">
      <c r="A160" s="544">
        <v>606777</v>
      </c>
      <c r="B160" s="542" t="s">
        <v>5448</v>
      </c>
      <c r="C160" s="544" t="s">
        <v>346</v>
      </c>
      <c r="D160" s="545">
        <v>40585.72</v>
      </c>
    </row>
    <row r="161" spans="1:4" ht="25.5">
      <c r="A161" s="544">
        <v>607128</v>
      </c>
      <c r="B161" s="542" t="s">
        <v>5449</v>
      </c>
      <c r="C161" s="544" t="s">
        <v>346</v>
      </c>
      <c r="D161" s="545">
        <v>45167.88</v>
      </c>
    </row>
    <row r="162" spans="1:4" ht="25.5">
      <c r="A162" s="544">
        <v>606776</v>
      </c>
      <c r="B162" s="542" t="s">
        <v>5450</v>
      </c>
      <c r="C162" s="544" t="s">
        <v>346</v>
      </c>
      <c r="D162" s="545">
        <v>44657.06</v>
      </c>
    </row>
    <row r="163" spans="1:4" ht="25.5">
      <c r="A163" s="544">
        <v>607130</v>
      </c>
      <c r="B163" s="542" t="s">
        <v>5451</v>
      </c>
      <c r="C163" s="544" t="s">
        <v>346</v>
      </c>
      <c r="D163" s="545">
        <v>48158.48</v>
      </c>
    </row>
    <row r="164" spans="1:4" ht="25.5">
      <c r="A164" s="544">
        <v>606778</v>
      </c>
      <c r="B164" s="542" t="s">
        <v>5452</v>
      </c>
      <c r="C164" s="544" t="s">
        <v>346</v>
      </c>
      <c r="D164" s="545">
        <v>47597</v>
      </c>
    </row>
    <row r="165" spans="1:4" ht="25.5">
      <c r="A165" s="544">
        <v>607131</v>
      </c>
      <c r="B165" s="542" t="s">
        <v>5453</v>
      </c>
      <c r="C165" s="544" t="s">
        <v>346</v>
      </c>
      <c r="D165" s="545">
        <v>45189.42</v>
      </c>
    </row>
    <row r="166" spans="1:4" ht="25.5">
      <c r="A166" s="544">
        <v>606779</v>
      </c>
      <c r="B166" s="542" t="s">
        <v>5454</v>
      </c>
      <c r="C166" s="544" t="s">
        <v>346</v>
      </c>
      <c r="D166" s="545">
        <v>44692.69</v>
      </c>
    </row>
    <row r="167" spans="1:4" ht="25.5">
      <c r="A167" s="544">
        <v>607133</v>
      </c>
      <c r="B167" s="542" t="s">
        <v>5455</v>
      </c>
      <c r="C167" s="544" t="s">
        <v>346</v>
      </c>
      <c r="D167" s="545">
        <v>45889.760000000002</v>
      </c>
    </row>
    <row r="168" spans="1:4" ht="25.5">
      <c r="A168" s="544">
        <v>606781</v>
      </c>
      <c r="B168" s="542" t="s">
        <v>5456</v>
      </c>
      <c r="C168" s="544" t="s">
        <v>346</v>
      </c>
      <c r="D168" s="545">
        <v>45378.1</v>
      </c>
    </row>
    <row r="169" spans="1:4" ht="25.5">
      <c r="A169" s="544">
        <v>607132</v>
      </c>
      <c r="B169" s="542" t="s">
        <v>5457</v>
      </c>
      <c r="C169" s="544" t="s">
        <v>346</v>
      </c>
      <c r="D169" s="545">
        <v>50061.919999999998</v>
      </c>
    </row>
    <row r="170" spans="1:4" ht="25.5">
      <c r="A170" s="544">
        <v>606780</v>
      </c>
      <c r="B170" s="542" t="s">
        <v>5458</v>
      </c>
      <c r="C170" s="544" t="s">
        <v>346</v>
      </c>
      <c r="D170" s="545">
        <v>49461.09</v>
      </c>
    </row>
    <row r="171" spans="1:4" ht="25.5">
      <c r="A171" s="544">
        <v>607134</v>
      </c>
      <c r="B171" s="542" t="s">
        <v>5459</v>
      </c>
      <c r="C171" s="544" t="s">
        <v>346</v>
      </c>
      <c r="D171" s="545">
        <v>49574.59</v>
      </c>
    </row>
    <row r="172" spans="1:4" ht="25.5">
      <c r="A172" s="544">
        <v>606782</v>
      </c>
      <c r="B172" s="542" t="s">
        <v>5460</v>
      </c>
      <c r="C172" s="544" t="s">
        <v>346</v>
      </c>
      <c r="D172" s="545">
        <v>48987.49</v>
      </c>
    </row>
    <row r="173" spans="1:4" ht="25.5">
      <c r="A173" s="544">
        <v>607136</v>
      </c>
      <c r="B173" s="542" t="s">
        <v>5461</v>
      </c>
      <c r="C173" s="544" t="s">
        <v>346</v>
      </c>
      <c r="D173" s="545">
        <v>48901.8</v>
      </c>
    </row>
    <row r="174" spans="1:4" ht="25.5">
      <c r="A174" s="544">
        <v>606784</v>
      </c>
      <c r="B174" s="542" t="s">
        <v>5462</v>
      </c>
      <c r="C174" s="544" t="s">
        <v>346</v>
      </c>
      <c r="D174" s="545">
        <v>48333.46</v>
      </c>
    </row>
    <row r="175" spans="1:4" ht="25.5">
      <c r="A175" s="544">
        <v>607135</v>
      </c>
      <c r="B175" s="542" t="s">
        <v>5463</v>
      </c>
      <c r="C175" s="544" t="s">
        <v>346</v>
      </c>
      <c r="D175" s="545">
        <v>54643.360000000001</v>
      </c>
    </row>
    <row r="176" spans="1:4" ht="25.5">
      <c r="A176" s="544">
        <v>606783</v>
      </c>
      <c r="B176" s="542" t="s">
        <v>5464</v>
      </c>
      <c r="C176" s="544" t="s">
        <v>346</v>
      </c>
      <c r="D176" s="545">
        <v>53984.5</v>
      </c>
    </row>
    <row r="177" spans="1:4" ht="25.5">
      <c r="A177" s="544">
        <v>607138</v>
      </c>
      <c r="B177" s="542" t="s">
        <v>5465</v>
      </c>
      <c r="C177" s="544" t="s">
        <v>346</v>
      </c>
      <c r="D177" s="545">
        <v>49778.18</v>
      </c>
    </row>
    <row r="178" spans="1:4" ht="25.5">
      <c r="A178" s="544">
        <v>606786</v>
      </c>
      <c r="B178" s="542" t="s">
        <v>5466</v>
      </c>
      <c r="C178" s="544" t="s">
        <v>346</v>
      </c>
      <c r="D178" s="545">
        <v>49172.73</v>
      </c>
    </row>
    <row r="179" spans="1:4" ht="25.5">
      <c r="A179" s="544">
        <v>606842</v>
      </c>
      <c r="B179" s="542" t="s">
        <v>5467</v>
      </c>
      <c r="C179" s="544" t="s">
        <v>346</v>
      </c>
      <c r="D179" s="545">
        <v>61150.42</v>
      </c>
    </row>
    <row r="180" spans="1:4" ht="25.5">
      <c r="A180" s="544">
        <v>606832</v>
      </c>
      <c r="B180" s="542" t="s">
        <v>5468</v>
      </c>
      <c r="C180" s="544" t="s">
        <v>346</v>
      </c>
      <c r="D180" s="545">
        <v>60812.93</v>
      </c>
    </row>
    <row r="181" spans="1:4" ht="25.5">
      <c r="A181" s="544">
        <v>606843</v>
      </c>
      <c r="B181" s="542" t="s">
        <v>5469</v>
      </c>
      <c r="C181" s="544" t="s">
        <v>346</v>
      </c>
      <c r="D181" s="545">
        <v>63556.160000000003</v>
      </c>
    </row>
    <row r="182" spans="1:4" ht="25.5">
      <c r="A182" s="544">
        <v>606833</v>
      </c>
      <c r="B182" s="542" t="s">
        <v>5470</v>
      </c>
      <c r="C182" s="544" t="s">
        <v>346</v>
      </c>
      <c r="D182" s="545">
        <v>63201.34</v>
      </c>
    </row>
    <row r="183" spans="1:4" ht="25.5">
      <c r="A183" s="544">
        <v>606845</v>
      </c>
      <c r="B183" s="542" t="s">
        <v>5471</v>
      </c>
      <c r="C183" s="544" t="s">
        <v>346</v>
      </c>
      <c r="D183" s="545">
        <v>65916.990000000005</v>
      </c>
    </row>
    <row r="184" spans="1:4" ht="25.5">
      <c r="A184" s="544">
        <v>606835</v>
      </c>
      <c r="B184" s="542" t="s">
        <v>5472</v>
      </c>
      <c r="C184" s="544" t="s">
        <v>346</v>
      </c>
      <c r="D184" s="545">
        <v>65563.520000000004</v>
      </c>
    </row>
    <row r="185" spans="1:4" ht="25.5">
      <c r="A185" s="544">
        <v>606844</v>
      </c>
      <c r="B185" s="542" t="s">
        <v>5473</v>
      </c>
      <c r="C185" s="544" t="s">
        <v>346</v>
      </c>
      <c r="D185" s="545">
        <v>64534.22</v>
      </c>
    </row>
    <row r="186" spans="1:4" ht="25.5">
      <c r="A186" s="544">
        <v>606834</v>
      </c>
      <c r="B186" s="542" t="s">
        <v>5474</v>
      </c>
      <c r="C186" s="544" t="s">
        <v>346</v>
      </c>
      <c r="D186" s="545">
        <v>64170.34</v>
      </c>
    </row>
    <row r="187" spans="1:4" ht="25.5">
      <c r="A187" s="544">
        <v>606847</v>
      </c>
      <c r="B187" s="542" t="s">
        <v>5475</v>
      </c>
      <c r="C187" s="544" t="s">
        <v>346</v>
      </c>
      <c r="D187" s="545">
        <v>68936.45</v>
      </c>
    </row>
    <row r="188" spans="1:4" ht="25.5">
      <c r="A188" s="544">
        <v>606837</v>
      </c>
      <c r="B188" s="542" t="s">
        <v>5476</v>
      </c>
      <c r="C188" s="544" t="s">
        <v>346</v>
      </c>
      <c r="D188" s="545">
        <v>68538.41</v>
      </c>
    </row>
    <row r="189" spans="1:4" ht="25.5">
      <c r="A189" s="544">
        <v>606846</v>
      </c>
      <c r="B189" s="542" t="s">
        <v>5477</v>
      </c>
      <c r="C189" s="544" t="s">
        <v>346</v>
      </c>
      <c r="D189" s="545">
        <v>70648.28</v>
      </c>
    </row>
    <row r="190" spans="1:4" ht="25.5">
      <c r="A190" s="544">
        <v>606836</v>
      </c>
      <c r="B190" s="542" t="s">
        <v>5478</v>
      </c>
      <c r="C190" s="544" t="s">
        <v>346</v>
      </c>
      <c r="D190" s="545">
        <v>70245.95</v>
      </c>
    </row>
    <row r="191" spans="1:4" ht="25.5">
      <c r="A191" s="544">
        <v>606848</v>
      </c>
      <c r="B191" s="542" t="s">
        <v>5479</v>
      </c>
      <c r="C191" s="544" t="s">
        <v>346</v>
      </c>
      <c r="D191" s="545">
        <v>73460.12</v>
      </c>
    </row>
    <row r="192" spans="1:4" ht="25.5">
      <c r="A192" s="544">
        <v>606838</v>
      </c>
      <c r="B192" s="542" t="s">
        <v>5480</v>
      </c>
      <c r="C192" s="544" t="s">
        <v>346</v>
      </c>
      <c r="D192" s="545">
        <v>73041.539999999994</v>
      </c>
    </row>
    <row r="193" spans="1:4" ht="25.5">
      <c r="A193" s="544">
        <v>606849</v>
      </c>
      <c r="B193" s="542" t="s">
        <v>5481</v>
      </c>
      <c r="C193" s="544" t="s">
        <v>346</v>
      </c>
      <c r="D193" s="545">
        <v>75344.28</v>
      </c>
    </row>
    <row r="194" spans="1:4" ht="25.5">
      <c r="A194" s="544">
        <v>606839</v>
      </c>
      <c r="B194" s="542" t="s">
        <v>5482</v>
      </c>
      <c r="C194" s="544" t="s">
        <v>346</v>
      </c>
      <c r="D194" s="545">
        <v>74936.23</v>
      </c>
    </row>
    <row r="195" spans="1:4" ht="25.5">
      <c r="A195" s="544">
        <v>606850</v>
      </c>
      <c r="B195" s="542" t="s">
        <v>5483</v>
      </c>
      <c r="C195" s="544" t="s">
        <v>346</v>
      </c>
      <c r="D195" s="545">
        <v>75993.149999999994</v>
      </c>
    </row>
    <row r="196" spans="1:4" ht="25.5">
      <c r="A196" s="544">
        <v>606840</v>
      </c>
      <c r="B196" s="542" t="s">
        <v>5484</v>
      </c>
      <c r="C196" s="544" t="s">
        <v>346</v>
      </c>
      <c r="D196" s="545">
        <v>75546.63</v>
      </c>
    </row>
    <row r="197" spans="1:4" ht="25.5">
      <c r="A197" s="544">
        <v>606851</v>
      </c>
      <c r="B197" s="542" t="s">
        <v>5485</v>
      </c>
      <c r="C197" s="544" t="s">
        <v>346</v>
      </c>
      <c r="D197" s="545">
        <v>78204.55</v>
      </c>
    </row>
    <row r="198" spans="1:4" ht="25.5">
      <c r="A198" s="544">
        <v>606841</v>
      </c>
      <c r="B198" s="542" t="s">
        <v>5486</v>
      </c>
      <c r="C198" s="544" t="s">
        <v>346</v>
      </c>
      <c r="D198" s="545">
        <v>77777.350000000006</v>
      </c>
    </row>
    <row r="199" spans="1:4" ht="25.5">
      <c r="A199" s="544">
        <v>605604</v>
      </c>
      <c r="B199" s="542" t="s">
        <v>5487</v>
      </c>
      <c r="C199" s="544" t="s">
        <v>351</v>
      </c>
      <c r="D199" s="545">
        <v>335.78</v>
      </c>
    </row>
    <row r="200" spans="1:4" ht="25.5">
      <c r="A200" s="544">
        <v>605695</v>
      </c>
      <c r="B200" s="542" t="s">
        <v>5488</v>
      </c>
      <c r="C200" s="544" t="s">
        <v>346</v>
      </c>
      <c r="D200" s="545">
        <v>1456.51</v>
      </c>
    </row>
    <row r="201" spans="1:4" ht="25.5">
      <c r="A201" s="544">
        <v>605607</v>
      </c>
      <c r="B201" s="542" t="s">
        <v>5489</v>
      </c>
      <c r="C201" s="544" t="s">
        <v>346</v>
      </c>
      <c r="D201" s="545">
        <v>1429.37</v>
      </c>
    </row>
    <row r="202" spans="1:4" ht="25.5">
      <c r="A202" s="544">
        <v>605696</v>
      </c>
      <c r="B202" s="542" t="s">
        <v>5490</v>
      </c>
      <c r="C202" s="544" t="s">
        <v>346</v>
      </c>
      <c r="D202" s="545">
        <v>1675.63</v>
      </c>
    </row>
    <row r="203" spans="1:4" ht="25.5">
      <c r="A203" s="544">
        <v>605608</v>
      </c>
      <c r="B203" s="542" t="s">
        <v>5491</v>
      </c>
      <c r="C203" s="544" t="s">
        <v>346</v>
      </c>
      <c r="D203" s="545">
        <v>1646.8</v>
      </c>
    </row>
    <row r="204" spans="1:4" ht="25.5">
      <c r="A204" s="544">
        <v>605697</v>
      </c>
      <c r="B204" s="542" t="s">
        <v>5492</v>
      </c>
      <c r="C204" s="544" t="s">
        <v>346</v>
      </c>
      <c r="D204" s="545">
        <v>1894.79</v>
      </c>
    </row>
    <row r="205" spans="1:4" ht="25.5">
      <c r="A205" s="544">
        <v>605609</v>
      </c>
      <c r="B205" s="542" t="s">
        <v>5493</v>
      </c>
      <c r="C205" s="544" t="s">
        <v>346</v>
      </c>
      <c r="D205" s="545">
        <v>1864.27</v>
      </c>
    </row>
    <row r="206" spans="1:4" ht="25.5">
      <c r="A206" s="544">
        <v>605698</v>
      </c>
      <c r="B206" s="542" t="s">
        <v>5494</v>
      </c>
      <c r="C206" s="544" t="s">
        <v>346</v>
      </c>
      <c r="D206" s="545">
        <v>2071.35</v>
      </c>
    </row>
    <row r="207" spans="1:4" ht="25.5">
      <c r="A207" s="544">
        <v>605610</v>
      </c>
      <c r="B207" s="542" t="s">
        <v>5495</v>
      </c>
      <c r="C207" s="544" t="s">
        <v>346</v>
      </c>
      <c r="D207" s="545">
        <v>2039.13</v>
      </c>
    </row>
    <row r="208" spans="1:4" ht="25.5">
      <c r="A208" s="544">
        <v>605699</v>
      </c>
      <c r="B208" s="542" t="s">
        <v>5496</v>
      </c>
      <c r="C208" s="544" t="s">
        <v>346</v>
      </c>
      <c r="D208" s="545">
        <v>2290.4299999999998</v>
      </c>
    </row>
    <row r="209" spans="1:4" ht="25.5">
      <c r="A209" s="544">
        <v>605611</v>
      </c>
      <c r="B209" s="542" t="s">
        <v>5497</v>
      </c>
      <c r="C209" s="544" t="s">
        <v>346</v>
      </c>
      <c r="D209" s="545">
        <v>2256.52</v>
      </c>
    </row>
    <row r="210" spans="1:4" ht="25.5">
      <c r="A210" s="544">
        <v>605700</v>
      </c>
      <c r="B210" s="542" t="s">
        <v>5498</v>
      </c>
      <c r="C210" s="544" t="s">
        <v>346</v>
      </c>
      <c r="D210" s="545">
        <v>2594.88</v>
      </c>
    </row>
    <row r="211" spans="1:4" ht="25.5">
      <c r="A211" s="544">
        <v>605612</v>
      </c>
      <c r="B211" s="542" t="s">
        <v>5499</v>
      </c>
      <c r="C211" s="544" t="s">
        <v>346</v>
      </c>
      <c r="D211" s="545">
        <v>2559.27</v>
      </c>
    </row>
    <row r="212" spans="1:4" ht="25.5">
      <c r="A212" s="544">
        <v>605701</v>
      </c>
      <c r="B212" s="542" t="s">
        <v>5500</v>
      </c>
      <c r="C212" s="544" t="s">
        <v>346</v>
      </c>
      <c r="D212" s="545">
        <v>2771.4</v>
      </c>
    </row>
    <row r="213" spans="1:4" ht="25.5">
      <c r="A213" s="544">
        <v>605613</v>
      </c>
      <c r="B213" s="542" t="s">
        <v>5501</v>
      </c>
      <c r="C213" s="544" t="s">
        <v>346</v>
      </c>
      <c r="D213" s="545">
        <v>2734.09</v>
      </c>
    </row>
    <row r="214" spans="1:4" ht="25.5">
      <c r="A214" s="544">
        <v>605702</v>
      </c>
      <c r="B214" s="542" t="s">
        <v>5502</v>
      </c>
      <c r="C214" s="544" t="s">
        <v>346</v>
      </c>
      <c r="D214" s="545">
        <v>3030.97</v>
      </c>
    </row>
    <row r="215" spans="1:4" ht="25.5">
      <c r="A215" s="544">
        <v>605614</v>
      </c>
      <c r="B215" s="542" t="s">
        <v>5503</v>
      </c>
      <c r="C215" s="544" t="s">
        <v>346</v>
      </c>
      <c r="D215" s="545">
        <v>2972.46</v>
      </c>
    </row>
    <row r="216" spans="1:4" ht="25.5">
      <c r="A216" s="544">
        <v>605703</v>
      </c>
      <c r="B216" s="542" t="s">
        <v>5504</v>
      </c>
      <c r="C216" s="544" t="s">
        <v>346</v>
      </c>
      <c r="D216" s="545">
        <v>3211.96</v>
      </c>
    </row>
    <row r="217" spans="1:4" ht="25.5">
      <c r="A217" s="544">
        <v>605615</v>
      </c>
      <c r="B217" s="542" t="s">
        <v>5505</v>
      </c>
      <c r="C217" s="544" t="s">
        <v>346</v>
      </c>
      <c r="D217" s="545">
        <v>3150.91</v>
      </c>
    </row>
    <row r="218" spans="1:4" ht="25.5">
      <c r="A218" s="544">
        <v>605704</v>
      </c>
      <c r="B218" s="542" t="s">
        <v>5506</v>
      </c>
      <c r="C218" s="544" t="s">
        <v>346</v>
      </c>
      <c r="D218" s="545">
        <v>3436.23</v>
      </c>
    </row>
    <row r="219" spans="1:4" ht="25.5">
      <c r="A219" s="544">
        <v>605616</v>
      </c>
      <c r="B219" s="542" t="s">
        <v>5507</v>
      </c>
      <c r="C219" s="544" t="s">
        <v>346</v>
      </c>
      <c r="D219" s="545">
        <v>3372.64</v>
      </c>
    </row>
    <row r="220" spans="1:4" ht="25.5">
      <c r="A220" s="544">
        <v>605705</v>
      </c>
      <c r="B220" s="542" t="s">
        <v>5508</v>
      </c>
      <c r="C220" s="544" t="s">
        <v>346</v>
      </c>
      <c r="D220" s="545">
        <v>3664.4</v>
      </c>
    </row>
    <row r="221" spans="1:4" ht="25.5">
      <c r="A221" s="544">
        <v>605617</v>
      </c>
      <c r="B221" s="542" t="s">
        <v>5509</v>
      </c>
      <c r="C221" s="544" t="s">
        <v>346</v>
      </c>
      <c r="D221" s="545">
        <v>3598.26</v>
      </c>
    </row>
    <row r="222" spans="1:4" ht="25.5">
      <c r="A222" s="544">
        <v>605706</v>
      </c>
      <c r="B222" s="542" t="s">
        <v>5510</v>
      </c>
      <c r="C222" s="544" t="s">
        <v>346</v>
      </c>
      <c r="D222" s="545">
        <v>3851.35</v>
      </c>
    </row>
    <row r="223" spans="1:4" ht="25.5">
      <c r="A223" s="544">
        <v>605618</v>
      </c>
      <c r="B223" s="542" t="s">
        <v>5511</v>
      </c>
      <c r="C223" s="544" t="s">
        <v>346</v>
      </c>
      <c r="D223" s="545">
        <v>3782.67</v>
      </c>
    </row>
    <row r="224" spans="1:4" ht="25.5">
      <c r="A224" s="544">
        <v>605707</v>
      </c>
      <c r="B224" s="542" t="s">
        <v>5512</v>
      </c>
      <c r="C224" s="544" t="s">
        <v>346</v>
      </c>
      <c r="D224" s="545">
        <v>4279.2700000000004</v>
      </c>
    </row>
    <row r="225" spans="1:4" ht="25.5">
      <c r="A225" s="544">
        <v>605619</v>
      </c>
      <c r="B225" s="542" t="s">
        <v>5513</v>
      </c>
      <c r="C225" s="544" t="s">
        <v>346</v>
      </c>
      <c r="D225" s="545">
        <v>4208.04</v>
      </c>
    </row>
    <row r="226" spans="1:4" ht="25.5">
      <c r="A226" s="544">
        <v>605708</v>
      </c>
      <c r="B226" s="542" t="s">
        <v>5514</v>
      </c>
      <c r="C226" s="544" t="s">
        <v>346</v>
      </c>
      <c r="D226" s="545">
        <v>5007.26</v>
      </c>
    </row>
    <row r="227" spans="1:4" ht="25.5">
      <c r="A227" s="544">
        <v>605620</v>
      </c>
      <c r="B227" s="542" t="s">
        <v>5515</v>
      </c>
      <c r="C227" s="544" t="s">
        <v>346</v>
      </c>
      <c r="D227" s="545">
        <v>4933.5</v>
      </c>
    </row>
    <row r="228" spans="1:4" ht="25.5">
      <c r="A228" s="544">
        <v>605709</v>
      </c>
      <c r="B228" s="542" t="s">
        <v>5516</v>
      </c>
      <c r="C228" s="544" t="s">
        <v>346</v>
      </c>
      <c r="D228" s="545">
        <v>5246.44</v>
      </c>
    </row>
    <row r="229" spans="1:4" ht="25.5">
      <c r="A229" s="544">
        <v>605621</v>
      </c>
      <c r="B229" s="542" t="s">
        <v>5517</v>
      </c>
      <c r="C229" s="544" t="s">
        <v>346</v>
      </c>
      <c r="D229" s="545">
        <v>5170.13</v>
      </c>
    </row>
    <row r="230" spans="1:4" ht="25.5">
      <c r="A230" s="544">
        <v>605710</v>
      </c>
      <c r="B230" s="542" t="s">
        <v>5518</v>
      </c>
      <c r="C230" s="544" t="s">
        <v>346</v>
      </c>
      <c r="D230" s="545">
        <v>5636.32</v>
      </c>
    </row>
    <row r="231" spans="1:4" ht="25.5">
      <c r="A231" s="544">
        <v>605622</v>
      </c>
      <c r="B231" s="542" t="s">
        <v>5519</v>
      </c>
      <c r="C231" s="544" t="s">
        <v>346</v>
      </c>
      <c r="D231" s="545">
        <v>5557.47</v>
      </c>
    </row>
    <row r="232" spans="1:4" ht="25.5">
      <c r="A232" s="544">
        <v>605711</v>
      </c>
      <c r="B232" s="542" t="s">
        <v>5520</v>
      </c>
      <c r="C232" s="544" t="s">
        <v>346</v>
      </c>
      <c r="D232" s="545">
        <v>5829.74</v>
      </c>
    </row>
    <row r="233" spans="1:4" ht="25.5">
      <c r="A233" s="544">
        <v>605623</v>
      </c>
      <c r="B233" s="542" t="s">
        <v>5521</v>
      </c>
      <c r="C233" s="544" t="s">
        <v>346</v>
      </c>
      <c r="D233" s="545">
        <v>5748.35</v>
      </c>
    </row>
    <row r="234" spans="1:4" ht="25.5">
      <c r="A234" s="544">
        <v>605712</v>
      </c>
      <c r="B234" s="542" t="s">
        <v>5522</v>
      </c>
      <c r="C234" s="544" t="s">
        <v>346</v>
      </c>
      <c r="D234" s="545">
        <v>6143.18</v>
      </c>
    </row>
    <row r="235" spans="1:4" ht="25.5">
      <c r="A235" s="544">
        <v>605624</v>
      </c>
      <c r="B235" s="542" t="s">
        <v>5523</v>
      </c>
      <c r="C235" s="544" t="s">
        <v>346</v>
      </c>
      <c r="D235" s="545">
        <v>6059.24</v>
      </c>
    </row>
    <row r="236" spans="1:4" ht="25.5">
      <c r="A236" s="544">
        <v>605713</v>
      </c>
      <c r="B236" s="542" t="s">
        <v>5524</v>
      </c>
      <c r="C236" s="544" t="s">
        <v>346</v>
      </c>
      <c r="D236" s="545">
        <v>8130.57</v>
      </c>
    </row>
    <row r="237" spans="1:4" ht="25.5">
      <c r="A237" s="544">
        <v>605625</v>
      </c>
      <c r="B237" s="542" t="s">
        <v>5525</v>
      </c>
      <c r="C237" s="544" t="s">
        <v>346</v>
      </c>
      <c r="D237" s="545">
        <v>8044.09</v>
      </c>
    </row>
    <row r="238" spans="1:4" ht="25.5">
      <c r="A238" s="544">
        <v>605714</v>
      </c>
      <c r="B238" s="542" t="s">
        <v>5526</v>
      </c>
      <c r="C238" s="544" t="s">
        <v>346</v>
      </c>
      <c r="D238" s="545">
        <v>10329.59</v>
      </c>
    </row>
    <row r="239" spans="1:4" ht="25.5">
      <c r="A239" s="544">
        <v>605626</v>
      </c>
      <c r="B239" s="542" t="s">
        <v>5527</v>
      </c>
      <c r="C239" s="544" t="s">
        <v>346</v>
      </c>
      <c r="D239" s="545">
        <v>10240.56</v>
      </c>
    </row>
    <row r="240" spans="1:4" ht="25.5">
      <c r="A240" s="544">
        <v>605715</v>
      </c>
      <c r="B240" s="542" t="s">
        <v>5528</v>
      </c>
      <c r="C240" s="544" t="s">
        <v>346</v>
      </c>
      <c r="D240" s="545">
        <v>11036.82</v>
      </c>
    </row>
    <row r="241" spans="1:4" ht="25.5">
      <c r="A241" s="544">
        <v>605627</v>
      </c>
      <c r="B241" s="542" t="s">
        <v>5529</v>
      </c>
      <c r="C241" s="544" t="s">
        <v>346</v>
      </c>
      <c r="D241" s="545">
        <v>10945.24</v>
      </c>
    </row>
    <row r="242" spans="1:4" ht="25.5">
      <c r="A242" s="544">
        <v>605716</v>
      </c>
      <c r="B242" s="542" t="s">
        <v>5530</v>
      </c>
      <c r="C242" s="544" t="s">
        <v>346</v>
      </c>
      <c r="D242" s="545">
        <v>11461.7</v>
      </c>
    </row>
    <row r="243" spans="1:4" ht="25.5">
      <c r="A243" s="544">
        <v>605628</v>
      </c>
      <c r="B243" s="542" t="s">
        <v>5531</v>
      </c>
      <c r="C243" s="544" t="s">
        <v>346</v>
      </c>
      <c r="D243" s="545">
        <v>11367.58</v>
      </c>
    </row>
    <row r="244" spans="1:4" ht="25.5">
      <c r="A244" s="544">
        <v>605717</v>
      </c>
      <c r="B244" s="542" t="s">
        <v>5532</v>
      </c>
      <c r="C244" s="544" t="s">
        <v>346</v>
      </c>
      <c r="D244" s="545">
        <v>12224.82</v>
      </c>
    </row>
    <row r="245" spans="1:4" ht="25.5">
      <c r="A245" s="544">
        <v>605629</v>
      </c>
      <c r="B245" s="542" t="s">
        <v>5533</v>
      </c>
      <c r="C245" s="544" t="s">
        <v>346</v>
      </c>
      <c r="D245" s="545">
        <v>12128.16</v>
      </c>
    </row>
    <row r="246" spans="1:4" ht="25.5">
      <c r="A246" s="544">
        <v>605651</v>
      </c>
      <c r="B246" s="542" t="s">
        <v>5534</v>
      </c>
      <c r="C246" s="544" t="s">
        <v>346</v>
      </c>
      <c r="D246" s="545">
        <v>1391.15</v>
      </c>
    </row>
    <row r="247" spans="1:4" ht="25.5">
      <c r="A247" s="544">
        <v>605460</v>
      </c>
      <c r="B247" s="542" t="s">
        <v>5535</v>
      </c>
      <c r="C247" s="544" t="s">
        <v>346</v>
      </c>
      <c r="D247" s="545">
        <v>1364.02</v>
      </c>
    </row>
    <row r="248" spans="1:4" ht="25.5">
      <c r="A248" s="544">
        <v>605652</v>
      </c>
      <c r="B248" s="542" t="s">
        <v>5536</v>
      </c>
      <c r="C248" s="544" t="s">
        <v>346</v>
      </c>
      <c r="D248" s="545">
        <v>1600.06</v>
      </c>
    </row>
    <row r="249" spans="1:4" ht="25.5">
      <c r="A249" s="544">
        <v>605461</v>
      </c>
      <c r="B249" s="542" t="s">
        <v>5537</v>
      </c>
      <c r="C249" s="544" t="s">
        <v>346</v>
      </c>
      <c r="D249" s="545">
        <v>1571.24</v>
      </c>
    </row>
    <row r="250" spans="1:4" ht="25.5">
      <c r="A250" s="544">
        <v>605653</v>
      </c>
      <c r="B250" s="542" t="s">
        <v>5538</v>
      </c>
      <c r="C250" s="544" t="s">
        <v>346</v>
      </c>
      <c r="D250" s="545">
        <v>1809.01</v>
      </c>
    </row>
    <row r="251" spans="1:4" ht="25.5">
      <c r="A251" s="544">
        <v>605462</v>
      </c>
      <c r="B251" s="542" t="s">
        <v>5539</v>
      </c>
      <c r="C251" s="544" t="s">
        <v>346</v>
      </c>
      <c r="D251" s="545">
        <v>1778.48</v>
      </c>
    </row>
    <row r="252" spans="1:4" ht="25.5">
      <c r="A252" s="544">
        <v>605654</v>
      </c>
      <c r="B252" s="542" t="s">
        <v>5540</v>
      </c>
      <c r="C252" s="544" t="s">
        <v>346</v>
      </c>
      <c r="D252" s="545">
        <v>1977.39</v>
      </c>
    </row>
    <row r="253" spans="1:4" ht="25.5">
      <c r="A253" s="544">
        <v>605463</v>
      </c>
      <c r="B253" s="542" t="s">
        <v>5541</v>
      </c>
      <c r="C253" s="544" t="s">
        <v>346</v>
      </c>
      <c r="D253" s="545">
        <v>1945.17</v>
      </c>
    </row>
    <row r="254" spans="1:4" ht="25.5">
      <c r="A254" s="544">
        <v>605655</v>
      </c>
      <c r="B254" s="542" t="s">
        <v>5542</v>
      </c>
      <c r="C254" s="544" t="s">
        <v>346</v>
      </c>
      <c r="D254" s="545">
        <v>2186.27</v>
      </c>
    </row>
    <row r="255" spans="1:4" ht="25.5">
      <c r="A255" s="544">
        <v>605464</v>
      </c>
      <c r="B255" s="542" t="s">
        <v>5543</v>
      </c>
      <c r="C255" s="544" t="s">
        <v>346</v>
      </c>
      <c r="D255" s="545">
        <v>2152.35</v>
      </c>
    </row>
    <row r="256" spans="1:4" ht="25.5">
      <c r="A256" s="544">
        <v>605656</v>
      </c>
      <c r="B256" s="542" t="s">
        <v>5544</v>
      </c>
      <c r="C256" s="544" t="s">
        <v>346</v>
      </c>
      <c r="D256" s="545">
        <v>2476.4299999999998</v>
      </c>
    </row>
    <row r="257" spans="1:4" ht="25.5">
      <c r="A257" s="544">
        <v>605465</v>
      </c>
      <c r="B257" s="542" t="s">
        <v>5545</v>
      </c>
      <c r="C257" s="544" t="s">
        <v>346</v>
      </c>
      <c r="D257" s="545">
        <v>2440.8200000000002</v>
      </c>
    </row>
    <row r="258" spans="1:4" ht="25.5">
      <c r="A258" s="544">
        <v>605657</v>
      </c>
      <c r="B258" s="542" t="s">
        <v>5546</v>
      </c>
      <c r="C258" s="544" t="s">
        <v>346</v>
      </c>
      <c r="D258" s="545">
        <v>2644.77</v>
      </c>
    </row>
    <row r="259" spans="1:4" ht="25.5">
      <c r="A259" s="544">
        <v>605466</v>
      </c>
      <c r="B259" s="542" t="s">
        <v>5547</v>
      </c>
      <c r="C259" s="544" t="s">
        <v>346</v>
      </c>
      <c r="D259" s="545">
        <v>2607.46</v>
      </c>
    </row>
    <row r="260" spans="1:4" ht="25.5">
      <c r="A260" s="544">
        <v>605658</v>
      </c>
      <c r="B260" s="542" t="s">
        <v>5548</v>
      </c>
      <c r="C260" s="544" t="s">
        <v>346</v>
      </c>
      <c r="D260" s="545">
        <v>2894.13</v>
      </c>
    </row>
    <row r="261" spans="1:4" ht="25.5">
      <c r="A261" s="544">
        <v>605467</v>
      </c>
      <c r="B261" s="542" t="s">
        <v>5549</v>
      </c>
      <c r="C261" s="544" t="s">
        <v>346</v>
      </c>
      <c r="D261" s="545">
        <v>2835.62</v>
      </c>
    </row>
    <row r="262" spans="1:4" ht="25.5">
      <c r="A262" s="544">
        <v>605659</v>
      </c>
      <c r="B262" s="542" t="s">
        <v>5550</v>
      </c>
      <c r="C262" s="544" t="s">
        <v>346</v>
      </c>
      <c r="D262" s="545">
        <v>3066.94</v>
      </c>
    </row>
    <row r="263" spans="1:4" ht="25.5">
      <c r="A263" s="544">
        <v>605468</v>
      </c>
      <c r="B263" s="542" t="s">
        <v>5551</v>
      </c>
      <c r="C263" s="544" t="s">
        <v>346</v>
      </c>
      <c r="D263" s="545">
        <v>3005.89</v>
      </c>
    </row>
    <row r="264" spans="1:4" ht="25.5">
      <c r="A264" s="544">
        <v>605660</v>
      </c>
      <c r="B264" s="542" t="s">
        <v>5552</v>
      </c>
      <c r="C264" s="544" t="s">
        <v>346</v>
      </c>
      <c r="D264" s="545">
        <v>3281</v>
      </c>
    </row>
    <row r="265" spans="1:4" ht="25.5">
      <c r="A265" s="544">
        <v>605469</v>
      </c>
      <c r="B265" s="542" t="s">
        <v>5553</v>
      </c>
      <c r="C265" s="544" t="s">
        <v>346</v>
      </c>
      <c r="D265" s="545">
        <v>3217.41</v>
      </c>
    </row>
    <row r="266" spans="1:4" ht="25.5">
      <c r="A266" s="544">
        <v>605661</v>
      </c>
      <c r="B266" s="542" t="s">
        <v>5554</v>
      </c>
      <c r="C266" s="544" t="s">
        <v>346</v>
      </c>
      <c r="D266" s="545">
        <v>3498.96</v>
      </c>
    </row>
    <row r="267" spans="1:4" ht="25.5">
      <c r="A267" s="544">
        <v>605470</v>
      </c>
      <c r="B267" s="542" t="s">
        <v>5555</v>
      </c>
      <c r="C267" s="544" t="s">
        <v>346</v>
      </c>
      <c r="D267" s="545">
        <v>3432.83</v>
      </c>
    </row>
    <row r="268" spans="1:4" ht="25.5">
      <c r="A268" s="544">
        <v>605662</v>
      </c>
      <c r="B268" s="542" t="s">
        <v>5556</v>
      </c>
      <c r="C268" s="544" t="s">
        <v>346</v>
      </c>
      <c r="D268" s="545">
        <v>3677.74</v>
      </c>
    </row>
    <row r="269" spans="1:4" ht="25.5">
      <c r="A269" s="544">
        <v>605471</v>
      </c>
      <c r="B269" s="542" t="s">
        <v>5557</v>
      </c>
      <c r="C269" s="544" t="s">
        <v>346</v>
      </c>
      <c r="D269" s="545">
        <v>3609.06</v>
      </c>
    </row>
    <row r="270" spans="1:4" ht="25.5">
      <c r="A270" s="544">
        <v>605663</v>
      </c>
      <c r="B270" s="542" t="s">
        <v>5558</v>
      </c>
      <c r="C270" s="544" t="s">
        <v>346</v>
      </c>
      <c r="D270" s="545">
        <v>4095.51</v>
      </c>
    </row>
    <row r="271" spans="1:4" ht="25.5">
      <c r="A271" s="544">
        <v>605472</v>
      </c>
      <c r="B271" s="542" t="s">
        <v>5559</v>
      </c>
      <c r="C271" s="544" t="s">
        <v>346</v>
      </c>
      <c r="D271" s="545">
        <v>4024.28</v>
      </c>
    </row>
    <row r="272" spans="1:4" ht="25.5">
      <c r="A272" s="544">
        <v>605664</v>
      </c>
      <c r="B272" s="542" t="s">
        <v>5560</v>
      </c>
      <c r="C272" s="544" t="s">
        <v>346</v>
      </c>
      <c r="D272" s="545">
        <v>4766.9399999999996</v>
      </c>
    </row>
    <row r="273" spans="1:4" ht="25.5">
      <c r="A273" s="544">
        <v>605473</v>
      </c>
      <c r="B273" s="542" t="s">
        <v>5561</v>
      </c>
      <c r="C273" s="544" t="s">
        <v>346</v>
      </c>
      <c r="D273" s="545">
        <v>4693.17</v>
      </c>
    </row>
    <row r="274" spans="1:4" ht="25.5">
      <c r="A274" s="544">
        <v>605665</v>
      </c>
      <c r="B274" s="542" t="s">
        <v>5562</v>
      </c>
      <c r="C274" s="544" t="s">
        <v>346</v>
      </c>
      <c r="D274" s="545">
        <v>4993.13</v>
      </c>
    </row>
    <row r="275" spans="1:4" ht="25.5">
      <c r="A275" s="544">
        <v>605474</v>
      </c>
      <c r="B275" s="542" t="s">
        <v>5563</v>
      </c>
      <c r="C275" s="544" t="s">
        <v>346</v>
      </c>
      <c r="D275" s="545">
        <v>4916.8100000000004</v>
      </c>
    </row>
    <row r="276" spans="1:4" ht="25.5">
      <c r="A276" s="544">
        <v>605666</v>
      </c>
      <c r="B276" s="542" t="s">
        <v>5564</v>
      </c>
      <c r="C276" s="544" t="s">
        <v>346</v>
      </c>
      <c r="D276" s="545">
        <v>5365.67</v>
      </c>
    </row>
    <row r="277" spans="1:4" ht="25.5">
      <c r="A277" s="544">
        <v>605475</v>
      </c>
      <c r="B277" s="542" t="s">
        <v>5565</v>
      </c>
      <c r="C277" s="544" t="s">
        <v>346</v>
      </c>
      <c r="D277" s="545">
        <v>5286.82</v>
      </c>
    </row>
    <row r="278" spans="1:4" ht="25.5">
      <c r="A278" s="544">
        <v>605667</v>
      </c>
      <c r="B278" s="542" t="s">
        <v>5566</v>
      </c>
      <c r="C278" s="544" t="s">
        <v>346</v>
      </c>
      <c r="D278" s="545">
        <v>5552.61</v>
      </c>
    </row>
    <row r="279" spans="1:4" ht="25.5">
      <c r="A279" s="544">
        <v>605476</v>
      </c>
      <c r="B279" s="542" t="s">
        <v>5567</v>
      </c>
      <c r="C279" s="544" t="s">
        <v>346</v>
      </c>
      <c r="D279" s="545">
        <v>5471.21</v>
      </c>
    </row>
    <row r="280" spans="1:4" ht="25.5">
      <c r="A280" s="544">
        <v>605668</v>
      </c>
      <c r="B280" s="542" t="s">
        <v>5568</v>
      </c>
      <c r="C280" s="544" t="s">
        <v>346</v>
      </c>
      <c r="D280" s="545">
        <v>5855.21</v>
      </c>
    </row>
    <row r="281" spans="1:4" ht="25.5">
      <c r="A281" s="544">
        <v>605477</v>
      </c>
      <c r="B281" s="542" t="s">
        <v>5569</v>
      </c>
      <c r="C281" s="544" t="s">
        <v>346</v>
      </c>
      <c r="D281" s="545">
        <v>5771.27</v>
      </c>
    </row>
    <row r="282" spans="1:4" ht="25.5">
      <c r="A282" s="544">
        <v>605669</v>
      </c>
      <c r="B282" s="542" t="s">
        <v>5570</v>
      </c>
      <c r="C282" s="544" t="s">
        <v>346</v>
      </c>
      <c r="D282" s="545">
        <v>7648.79</v>
      </c>
    </row>
    <row r="283" spans="1:4" ht="25.5">
      <c r="A283" s="544">
        <v>605478</v>
      </c>
      <c r="B283" s="542" t="s">
        <v>5571</v>
      </c>
      <c r="C283" s="544" t="s">
        <v>346</v>
      </c>
      <c r="D283" s="545">
        <v>7562.3</v>
      </c>
    </row>
    <row r="284" spans="1:4" ht="25.5">
      <c r="A284" s="544">
        <v>605670</v>
      </c>
      <c r="B284" s="542" t="s">
        <v>5572</v>
      </c>
      <c r="C284" s="544" t="s">
        <v>346</v>
      </c>
      <c r="D284" s="545">
        <v>9645.2199999999993</v>
      </c>
    </row>
    <row r="285" spans="1:4" ht="25.5">
      <c r="A285" s="544">
        <v>605479</v>
      </c>
      <c r="B285" s="542" t="s">
        <v>5573</v>
      </c>
      <c r="C285" s="544" t="s">
        <v>346</v>
      </c>
      <c r="D285" s="545">
        <v>9556.19</v>
      </c>
    </row>
    <row r="286" spans="1:4" ht="25.5">
      <c r="A286" s="544">
        <v>605671</v>
      </c>
      <c r="B286" s="542" t="s">
        <v>5574</v>
      </c>
      <c r="C286" s="544" t="s">
        <v>346</v>
      </c>
      <c r="D286" s="545">
        <v>10313.5</v>
      </c>
    </row>
    <row r="287" spans="1:4" ht="25.5">
      <c r="A287" s="544">
        <v>605480</v>
      </c>
      <c r="B287" s="542" t="s">
        <v>5575</v>
      </c>
      <c r="C287" s="544" t="s">
        <v>346</v>
      </c>
      <c r="D287" s="545">
        <v>10221.93</v>
      </c>
    </row>
    <row r="288" spans="1:4" ht="25.5">
      <c r="A288" s="544">
        <v>605672</v>
      </c>
      <c r="B288" s="542" t="s">
        <v>5576</v>
      </c>
      <c r="C288" s="544" t="s">
        <v>346</v>
      </c>
      <c r="D288" s="545">
        <v>10724.47</v>
      </c>
    </row>
    <row r="289" spans="1:4" ht="25.5">
      <c r="A289" s="544">
        <v>605481</v>
      </c>
      <c r="B289" s="542" t="s">
        <v>5577</v>
      </c>
      <c r="C289" s="544" t="s">
        <v>346</v>
      </c>
      <c r="D289" s="545">
        <v>10630.35</v>
      </c>
    </row>
    <row r="290" spans="1:4" ht="25.5">
      <c r="A290" s="544">
        <v>605673</v>
      </c>
      <c r="B290" s="542" t="s">
        <v>5578</v>
      </c>
      <c r="C290" s="544" t="s">
        <v>346</v>
      </c>
      <c r="D290" s="545">
        <v>11451.44</v>
      </c>
    </row>
    <row r="291" spans="1:4" ht="25.5">
      <c r="A291" s="544">
        <v>605482</v>
      </c>
      <c r="B291" s="542" t="s">
        <v>5579</v>
      </c>
      <c r="C291" s="544" t="s">
        <v>346</v>
      </c>
      <c r="D291" s="545">
        <v>11354.78</v>
      </c>
    </row>
    <row r="292" spans="1:4" ht="25.5">
      <c r="A292" s="544">
        <v>605718</v>
      </c>
      <c r="B292" s="542" t="s">
        <v>5580</v>
      </c>
      <c r="C292" s="544" t="s">
        <v>346</v>
      </c>
      <c r="D292" s="545">
        <v>6858.96</v>
      </c>
    </row>
    <row r="293" spans="1:4" ht="25.5">
      <c r="A293" s="544">
        <v>605630</v>
      </c>
      <c r="B293" s="542" t="s">
        <v>5581</v>
      </c>
      <c r="C293" s="544" t="s">
        <v>346</v>
      </c>
      <c r="D293" s="545">
        <v>6795.37</v>
      </c>
    </row>
    <row r="294" spans="1:4" ht="25.5">
      <c r="A294" s="544">
        <v>605719</v>
      </c>
      <c r="B294" s="542" t="s">
        <v>5582</v>
      </c>
      <c r="C294" s="544" t="s">
        <v>346</v>
      </c>
      <c r="D294" s="545">
        <v>8500.89</v>
      </c>
    </row>
    <row r="295" spans="1:4" ht="25.5">
      <c r="A295" s="544">
        <v>605631</v>
      </c>
      <c r="B295" s="542" t="s">
        <v>5583</v>
      </c>
      <c r="C295" s="544" t="s">
        <v>346</v>
      </c>
      <c r="D295" s="545">
        <v>8429.66</v>
      </c>
    </row>
    <row r="296" spans="1:4" ht="25.5">
      <c r="A296" s="544">
        <v>605720</v>
      </c>
      <c r="B296" s="542" t="s">
        <v>5584</v>
      </c>
      <c r="C296" s="544" t="s">
        <v>346</v>
      </c>
      <c r="D296" s="545">
        <v>8774.4500000000007</v>
      </c>
    </row>
    <row r="297" spans="1:4" ht="25.5">
      <c r="A297" s="544">
        <v>605632</v>
      </c>
      <c r="B297" s="542" t="s">
        <v>5585</v>
      </c>
      <c r="C297" s="544" t="s">
        <v>346</v>
      </c>
      <c r="D297" s="545">
        <v>8700.68</v>
      </c>
    </row>
    <row r="298" spans="1:4" ht="25.5">
      <c r="A298" s="544">
        <v>605721</v>
      </c>
      <c r="B298" s="542" t="s">
        <v>5586</v>
      </c>
      <c r="C298" s="544" t="s">
        <v>346</v>
      </c>
      <c r="D298" s="545">
        <v>9939.65</v>
      </c>
    </row>
    <row r="299" spans="1:4" ht="25.5">
      <c r="A299" s="544">
        <v>605633</v>
      </c>
      <c r="B299" s="542" t="s">
        <v>5587</v>
      </c>
      <c r="C299" s="544" t="s">
        <v>346</v>
      </c>
      <c r="D299" s="545">
        <v>9859.5300000000007</v>
      </c>
    </row>
    <row r="300" spans="1:4" ht="25.5">
      <c r="A300" s="544">
        <v>605722</v>
      </c>
      <c r="B300" s="542" t="s">
        <v>5588</v>
      </c>
      <c r="C300" s="544" t="s">
        <v>346</v>
      </c>
      <c r="D300" s="545">
        <v>10533.43</v>
      </c>
    </row>
    <row r="301" spans="1:4" ht="25.5">
      <c r="A301" s="544">
        <v>605634</v>
      </c>
      <c r="B301" s="542" t="s">
        <v>5589</v>
      </c>
      <c r="C301" s="544" t="s">
        <v>346</v>
      </c>
      <c r="D301" s="545">
        <v>10449.49</v>
      </c>
    </row>
    <row r="302" spans="1:4" ht="25.5">
      <c r="A302" s="544">
        <v>605723</v>
      </c>
      <c r="B302" s="542" t="s">
        <v>5590</v>
      </c>
      <c r="C302" s="544" t="s">
        <v>346</v>
      </c>
      <c r="D302" s="545">
        <v>12325.45</v>
      </c>
    </row>
    <row r="303" spans="1:4" ht="25.5">
      <c r="A303" s="544">
        <v>605635</v>
      </c>
      <c r="B303" s="542" t="s">
        <v>5591</v>
      </c>
      <c r="C303" s="544" t="s">
        <v>346</v>
      </c>
      <c r="D303" s="545">
        <v>12232.6</v>
      </c>
    </row>
    <row r="304" spans="1:4" ht="25.5">
      <c r="A304" s="544">
        <v>605724</v>
      </c>
      <c r="B304" s="542" t="s">
        <v>5592</v>
      </c>
      <c r="C304" s="544" t="s">
        <v>346</v>
      </c>
      <c r="D304" s="545">
        <v>14079.12</v>
      </c>
    </row>
    <row r="305" spans="1:4" ht="25.5">
      <c r="A305" s="544">
        <v>605636</v>
      </c>
      <c r="B305" s="542" t="s">
        <v>5593</v>
      </c>
      <c r="C305" s="544" t="s">
        <v>346</v>
      </c>
      <c r="D305" s="545">
        <v>13950.67</v>
      </c>
    </row>
    <row r="306" spans="1:4" ht="25.5">
      <c r="A306" s="544">
        <v>605725</v>
      </c>
      <c r="B306" s="542" t="s">
        <v>5594</v>
      </c>
      <c r="C306" s="544" t="s">
        <v>346</v>
      </c>
      <c r="D306" s="545">
        <v>14945.13</v>
      </c>
    </row>
    <row r="307" spans="1:4" ht="25.5">
      <c r="A307" s="544">
        <v>605637</v>
      </c>
      <c r="B307" s="542" t="s">
        <v>5595</v>
      </c>
      <c r="C307" s="544" t="s">
        <v>346</v>
      </c>
      <c r="D307" s="545">
        <v>14812.86</v>
      </c>
    </row>
    <row r="308" spans="1:4" ht="25.5">
      <c r="A308" s="544">
        <v>605726</v>
      </c>
      <c r="B308" s="542" t="s">
        <v>5596</v>
      </c>
      <c r="C308" s="544" t="s">
        <v>346</v>
      </c>
      <c r="D308" s="545">
        <v>15817.68</v>
      </c>
    </row>
    <row r="309" spans="1:4" ht="25.5">
      <c r="A309" s="544">
        <v>605638</v>
      </c>
      <c r="B309" s="542" t="s">
        <v>5597</v>
      </c>
      <c r="C309" s="544" t="s">
        <v>346</v>
      </c>
      <c r="D309" s="545">
        <v>15680.32</v>
      </c>
    </row>
    <row r="310" spans="1:4" ht="25.5">
      <c r="A310" s="544">
        <v>605727</v>
      </c>
      <c r="B310" s="542" t="s">
        <v>5598</v>
      </c>
      <c r="C310" s="544" t="s">
        <v>346</v>
      </c>
      <c r="D310" s="545">
        <v>16951.830000000002</v>
      </c>
    </row>
    <row r="311" spans="1:4" ht="25.5">
      <c r="A311" s="544">
        <v>605639</v>
      </c>
      <c r="B311" s="542" t="s">
        <v>5599</v>
      </c>
      <c r="C311" s="544" t="s">
        <v>346</v>
      </c>
      <c r="D311" s="545">
        <v>16808.11</v>
      </c>
    </row>
    <row r="312" spans="1:4" ht="25.5">
      <c r="A312" s="544">
        <v>605728</v>
      </c>
      <c r="B312" s="542" t="s">
        <v>5600</v>
      </c>
      <c r="C312" s="544" t="s">
        <v>346</v>
      </c>
      <c r="D312" s="545">
        <v>17587.669999999998</v>
      </c>
    </row>
    <row r="313" spans="1:4" ht="25.5">
      <c r="A313" s="544">
        <v>605640</v>
      </c>
      <c r="B313" s="542" t="s">
        <v>5601</v>
      </c>
      <c r="C313" s="544" t="s">
        <v>346</v>
      </c>
      <c r="D313" s="545">
        <v>17440.14</v>
      </c>
    </row>
    <row r="314" spans="1:4" ht="25.5">
      <c r="A314" s="544">
        <v>605729</v>
      </c>
      <c r="B314" s="542" t="s">
        <v>5602</v>
      </c>
      <c r="C314" s="544" t="s">
        <v>346</v>
      </c>
      <c r="D314" s="545">
        <v>19316.84</v>
      </c>
    </row>
    <row r="315" spans="1:4" ht="25.5">
      <c r="A315" s="544">
        <v>605641</v>
      </c>
      <c r="B315" s="542" t="s">
        <v>5603</v>
      </c>
      <c r="C315" s="544" t="s">
        <v>346</v>
      </c>
      <c r="D315" s="545">
        <v>19159.13</v>
      </c>
    </row>
    <row r="316" spans="1:4" ht="25.5">
      <c r="A316" s="544">
        <v>605730</v>
      </c>
      <c r="B316" s="542" t="s">
        <v>5604</v>
      </c>
      <c r="C316" s="544" t="s">
        <v>346</v>
      </c>
      <c r="D316" s="545">
        <v>21104.959999999999</v>
      </c>
    </row>
    <row r="317" spans="1:4" ht="25.5">
      <c r="A317" s="544">
        <v>605642</v>
      </c>
      <c r="B317" s="542" t="s">
        <v>5605</v>
      </c>
      <c r="C317" s="544" t="s">
        <v>346</v>
      </c>
      <c r="D317" s="545">
        <v>20937.07</v>
      </c>
    </row>
    <row r="318" spans="1:4" ht="25.5">
      <c r="A318" s="544">
        <v>605731</v>
      </c>
      <c r="B318" s="542" t="s">
        <v>5606</v>
      </c>
      <c r="C318" s="544" t="s">
        <v>346</v>
      </c>
      <c r="D318" s="545">
        <v>26919.16</v>
      </c>
    </row>
    <row r="319" spans="1:4" ht="25.5">
      <c r="A319" s="544">
        <v>605643</v>
      </c>
      <c r="B319" s="542" t="s">
        <v>5607</v>
      </c>
      <c r="C319" s="544" t="s">
        <v>346</v>
      </c>
      <c r="D319" s="545">
        <v>26746.18</v>
      </c>
    </row>
    <row r="320" spans="1:4" ht="25.5">
      <c r="A320" s="544">
        <v>605732</v>
      </c>
      <c r="B320" s="542" t="s">
        <v>5608</v>
      </c>
      <c r="C320" s="544" t="s">
        <v>346</v>
      </c>
      <c r="D320" s="545">
        <v>27851.51</v>
      </c>
    </row>
    <row r="321" spans="1:4" ht="25.5">
      <c r="A321" s="544">
        <v>605644</v>
      </c>
      <c r="B321" s="542" t="s">
        <v>5609</v>
      </c>
      <c r="C321" s="544" t="s">
        <v>346</v>
      </c>
      <c r="D321" s="545">
        <v>27643.78</v>
      </c>
    </row>
    <row r="322" spans="1:4" ht="25.5">
      <c r="A322" s="544">
        <v>605733</v>
      </c>
      <c r="B322" s="542" t="s">
        <v>5610</v>
      </c>
      <c r="C322" s="544" t="s">
        <v>346</v>
      </c>
      <c r="D322" s="545">
        <v>33555.410000000003</v>
      </c>
    </row>
    <row r="323" spans="1:4" ht="25.5">
      <c r="A323" s="544">
        <v>605645</v>
      </c>
      <c r="B323" s="542" t="s">
        <v>5611</v>
      </c>
      <c r="C323" s="544" t="s">
        <v>346</v>
      </c>
      <c r="D323" s="545">
        <v>33337.29</v>
      </c>
    </row>
    <row r="324" spans="1:4" ht="25.5">
      <c r="A324" s="544">
        <v>605734</v>
      </c>
      <c r="B324" s="542" t="s">
        <v>5612</v>
      </c>
      <c r="C324" s="544" t="s">
        <v>346</v>
      </c>
      <c r="D324" s="545">
        <v>36057.83</v>
      </c>
    </row>
    <row r="325" spans="1:4" ht="25.5">
      <c r="A325" s="544">
        <v>605646</v>
      </c>
      <c r="B325" s="542" t="s">
        <v>5613</v>
      </c>
      <c r="C325" s="544" t="s">
        <v>346</v>
      </c>
      <c r="D325" s="545">
        <v>35829.33</v>
      </c>
    </row>
    <row r="326" spans="1:4" ht="25.5">
      <c r="A326" s="544">
        <v>605735</v>
      </c>
      <c r="B326" s="542" t="s">
        <v>5614</v>
      </c>
      <c r="C326" s="544" t="s">
        <v>346</v>
      </c>
      <c r="D326" s="545">
        <v>43985.43</v>
      </c>
    </row>
    <row r="327" spans="1:4" ht="25.5">
      <c r="A327" s="544">
        <v>605647</v>
      </c>
      <c r="B327" s="542" t="s">
        <v>5615</v>
      </c>
      <c r="C327" s="544" t="s">
        <v>346</v>
      </c>
      <c r="D327" s="545">
        <v>43745.05</v>
      </c>
    </row>
    <row r="328" spans="1:4" ht="25.5">
      <c r="A328" s="544">
        <v>605736</v>
      </c>
      <c r="B328" s="542" t="s">
        <v>5616</v>
      </c>
      <c r="C328" s="544" t="s">
        <v>346</v>
      </c>
      <c r="D328" s="545">
        <v>56234.84</v>
      </c>
    </row>
    <row r="329" spans="1:4" ht="25.5">
      <c r="A329" s="544">
        <v>605648</v>
      </c>
      <c r="B329" s="542" t="s">
        <v>5617</v>
      </c>
      <c r="C329" s="544" t="s">
        <v>346</v>
      </c>
      <c r="D329" s="545">
        <v>55982.59</v>
      </c>
    </row>
    <row r="330" spans="1:4" ht="25.5">
      <c r="A330" s="544">
        <v>605737</v>
      </c>
      <c r="B330" s="542" t="s">
        <v>5618</v>
      </c>
      <c r="C330" s="544" t="s">
        <v>346</v>
      </c>
      <c r="D330" s="545">
        <v>59820.52</v>
      </c>
    </row>
    <row r="331" spans="1:4" ht="25.5">
      <c r="A331" s="544">
        <v>605649</v>
      </c>
      <c r="B331" s="542" t="s">
        <v>5619</v>
      </c>
      <c r="C331" s="544" t="s">
        <v>346</v>
      </c>
      <c r="D331" s="545">
        <v>59557.88</v>
      </c>
    </row>
    <row r="332" spans="1:4" ht="25.5">
      <c r="A332" s="544">
        <v>605738</v>
      </c>
      <c r="B332" s="542" t="s">
        <v>5620</v>
      </c>
      <c r="C332" s="544" t="s">
        <v>346</v>
      </c>
      <c r="D332" s="545">
        <v>63457.32</v>
      </c>
    </row>
    <row r="333" spans="1:4" ht="25.5">
      <c r="A333" s="544">
        <v>605650</v>
      </c>
      <c r="B333" s="542" t="s">
        <v>5621</v>
      </c>
      <c r="C333" s="544" t="s">
        <v>346</v>
      </c>
      <c r="D333" s="545">
        <v>63182.81</v>
      </c>
    </row>
    <row r="334" spans="1:4" ht="25.5">
      <c r="A334" s="544">
        <v>605674</v>
      </c>
      <c r="B334" s="542" t="s">
        <v>5622</v>
      </c>
      <c r="C334" s="544" t="s">
        <v>346</v>
      </c>
      <c r="D334" s="545">
        <v>6645.03</v>
      </c>
    </row>
    <row r="335" spans="1:4" ht="25.5">
      <c r="A335" s="544">
        <v>605483</v>
      </c>
      <c r="B335" s="542" t="s">
        <v>5623</v>
      </c>
      <c r="C335" s="544" t="s">
        <v>346</v>
      </c>
      <c r="D335" s="545">
        <v>6581.44</v>
      </c>
    </row>
    <row r="336" spans="1:4" ht="25.5">
      <c r="A336" s="544">
        <v>605675</v>
      </c>
      <c r="B336" s="542" t="s">
        <v>5624</v>
      </c>
      <c r="C336" s="544" t="s">
        <v>346</v>
      </c>
      <c r="D336" s="545">
        <v>8242.2199999999993</v>
      </c>
    </row>
    <row r="337" spans="1:4" ht="25.5">
      <c r="A337" s="544">
        <v>605484</v>
      </c>
      <c r="B337" s="542" t="s">
        <v>5625</v>
      </c>
      <c r="C337" s="544" t="s">
        <v>346</v>
      </c>
      <c r="D337" s="545">
        <v>8171</v>
      </c>
    </row>
    <row r="338" spans="1:4" ht="25.5">
      <c r="A338" s="544">
        <v>605676</v>
      </c>
      <c r="B338" s="542" t="s">
        <v>5626</v>
      </c>
      <c r="C338" s="544" t="s">
        <v>346</v>
      </c>
      <c r="D338" s="545">
        <v>8507.4</v>
      </c>
    </row>
    <row r="339" spans="1:4" ht="25.5">
      <c r="A339" s="544">
        <v>605485</v>
      </c>
      <c r="B339" s="542" t="s">
        <v>5627</v>
      </c>
      <c r="C339" s="544" t="s">
        <v>346</v>
      </c>
      <c r="D339" s="545">
        <v>8433.6299999999992</v>
      </c>
    </row>
    <row r="340" spans="1:4" ht="25.5">
      <c r="A340" s="544">
        <v>605677</v>
      </c>
      <c r="B340" s="542" t="s">
        <v>5628</v>
      </c>
      <c r="C340" s="544" t="s">
        <v>346</v>
      </c>
      <c r="D340" s="545">
        <v>9636.25</v>
      </c>
    </row>
    <row r="341" spans="1:4" ht="25.5">
      <c r="A341" s="544">
        <v>605486</v>
      </c>
      <c r="B341" s="542" t="s">
        <v>5629</v>
      </c>
      <c r="C341" s="544" t="s">
        <v>346</v>
      </c>
      <c r="D341" s="545">
        <v>9556.1299999999992</v>
      </c>
    </row>
    <row r="342" spans="1:4" ht="25.5">
      <c r="A342" s="544">
        <v>605678</v>
      </c>
      <c r="B342" s="542" t="s">
        <v>5630</v>
      </c>
      <c r="C342" s="544" t="s">
        <v>346</v>
      </c>
      <c r="D342" s="545">
        <v>10213.25</v>
      </c>
    </row>
    <row r="343" spans="1:4" ht="25.5">
      <c r="A343" s="544">
        <v>605487</v>
      </c>
      <c r="B343" s="542" t="s">
        <v>5631</v>
      </c>
      <c r="C343" s="544" t="s">
        <v>346</v>
      </c>
      <c r="D343" s="545">
        <v>10129.31</v>
      </c>
    </row>
    <row r="344" spans="1:4" ht="25.5">
      <c r="A344" s="544">
        <v>605679</v>
      </c>
      <c r="B344" s="542" t="s">
        <v>5632</v>
      </c>
      <c r="C344" s="544" t="s">
        <v>346</v>
      </c>
      <c r="D344" s="545">
        <v>11950.73</v>
      </c>
    </row>
    <row r="345" spans="1:4" ht="25.5">
      <c r="A345" s="544">
        <v>605488</v>
      </c>
      <c r="B345" s="542" t="s">
        <v>5633</v>
      </c>
      <c r="C345" s="544" t="s">
        <v>346</v>
      </c>
      <c r="D345" s="545">
        <v>11857.88</v>
      </c>
    </row>
    <row r="346" spans="1:4" ht="25.5">
      <c r="A346" s="544">
        <v>605680</v>
      </c>
      <c r="B346" s="542" t="s">
        <v>5634</v>
      </c>
      <c r="C346" s="544" t="s">
        <v>346</v>
      </c>
      <c r="D346" s="545">
        <v>13651.28</v>
      </c>
    </row>
    <row r="347" spans="1:4" ht="25.5">
      <c r="A347" s="544">
        <v>605489</v>
      </c>
      <c r="B347" s="542" t="s">
        <v>5635</v>
      </c>
      <c r="C347" s="544" t="s">
        <v>346</v>
      </c>
      <c r="D347" s="545">
        <v>13522.83</v>
      </c>
    </row>
    <row r="348" spans="1:4" ht="25.5">
      <c r="A348" s="544">
        <v>605681</v>
      </c>
      <c r="B348" s="542" t="s">
        <v>5636</v>
      </c>
      <c r="C348" s="544" t="s">
        <v>346</v>
      </c>
      <c r="D348" s="545">
        <v>14490.72</v>
      </c>
    </row>
    <row r="349" spans="1:4" ht="25.5">
      <c r="A349" s="544">
        <v>605490</v>
      </c>
      <c r="B349" s="542" t="s">
        <v>5637</v>
      </c>
      <c r="C349" s="544" t="s">
        <v>346</v>
      </c>
      <c r="D349" s="545">
        <v>14358.45</v>
      </c>
    </row>
    <row r="350" spans="1:4" ht="25.5">
      <c r="A350" s="544">
        <v>605682</v>
      </c>
      <c r="B350" s="542" t="s">
        <v>5638</v>
      </c>
      <c r="C350" s="544" t="s">
        <v>346</v>
      </c>
      <c r="D350" s="545">
        <v>15336.71</v>
      </c>
    </row>
    <row r="351" spans="1:4" ht="25.5">
      <c r="A351" s="544">
        <v>605491</v>
      </c>
      <c r="B351" s="542" t="s">
        <v>5639</v>
      </c>
      <c r="C351" s="544" t="s">
        <v>346</v>
      </c>
      <c r="D351" s="545">
        <v>15199.35</v>
      </c>
    </row>
    <row r="352" spans="1:4" ht="25.5">
      <c r="A352" s="544">
        <v>605683</v>
      </c>
      <c r="B352" s="542" t="s">
        <v>5640</v>
      </c>
      <c r="C352" s="544" t="s">
        <v>346</v>
      </c>
      <c r="D352" s="545">
        <v>16435.91</v>
      </c>
    </row>
    <row r="353" spans="1:4" ht="25.5">
      <c r="A353" s="544">
        <v>605492</v>
      </c>
      <c r="B353" s="542" t="s">
        <v>5641</v>
      </c>
      <c r="C353" s="544" t="s">
        <v>346</v>
      </c>
      <c r="D353" s="545">
        <v>16292.19</v>
      </c>
    </row>
    <row r="354" spans="1:4" ht="25.5">
      <c r="A354" s="544">
        <v>605684</v>
      </c>
      <c r="B354" s="542" t="s">
        <v>5642</v>
      </c>
      <c r="C354" s="544" t="s">
        <v>346</v>
      </c>
      <c r="D354" s="545">
        <v>17053.560000000001</v>
      </c>
    </row>
    <row r="355" spans="1:4" ht="25.5">
      <c r="A355" s="544">
        <v>605493</v>
      </c>
      <c r="B355" s="542" t="s">
        <v>5643</v>
      </c>
      <c r="C355" s="544" t="s">
        <v>346</v>
      </c>
      <c r="D355" s="545">
        <v>16906.03</v>
      </c>
    </row>
    <row r="356" spans="1:4" ht="25.5">
      <c r="A356" s="544">
        <v>605685</v>
      </c>
      <c r="B356" s="542" t="s">
        <v>5644</v>
      </c>
      <c r="C356" s="544" t="s">
        <v>346</v>
      </c>
      <c r="D356" s="545">
        <v>18728.21</v>
      </c>
    </row>
    <row r="357" spans="1:4" ht="25.5">
      <c r="A357" s="544">
        <v>605494</v>
      </c>
      <c r="B357" s="542" t="s">
        <v>5645</v>
      </c>
      <c r="C357" s="544" t="s">
        <v>346</v>
      </c>
      <c r="D357" s="545">
        <v>18570.5</v>
      </c>
    </row>
    <row r="358" spans="1:4" ht="25.5">
      <c r="A358" s="544">
        <v>605686</v>
      </c>
      <c r="B358" s="542" t="s">
        <v>5646</v>
      </c>
      <c r="C358" s="544" t="s">
        <v>346</v>
      </c>
      <c r="D358" s="545">
        <v>20463.189999999999</v>
      </c>
    </row>
    <row r="359" spans="1:4" ht="25.5">
      <c r="A359" s="544">
        <v>605495</v>
      </c>
      <c r="B359" s="542" t="s">
        <v>5647</v>
      </c>
      <c r="C359" s="544" t="s">
        <v>346</v>
      </c>
      <c r="D359" s="545">
        <v>20295.3</v>
      </c>
    </row>
    <row r="360" spans="1:4" ht="25.5">
      <c r="A360" s="544">
        <v>605687</v>
      </c>
      <c r="B360" s="542" t="s">
        <v>5648</v>
      </c>
      <c r="C360" s="544" t="s">
        <v>346</v>
      </c>
      <c r="D360" s="545">
        <v>23218.13</v>
      </c>
    </row>
    <row r="361" spans="1:4" ht="25.5">
      <c r="A361" s="544">
        <v>605496</v>
      </c>
      <c r="B361" s="542" t="s">
        <v>5649</v>
      </c>
      <c r="C361" s="544" t="s">
        <v>346</v>
      </c>
      <c r="D361" s="545">
        <v>23045.16</v>
      </c>
    </row>
    <row r="362" spans="1:4" ht="25.5">
      <c r="A362" s="544">
        <v>605688</v>
      </c>
      <c r="B362" s="542" t="s">
        <v>5650</v>
      </c>
      <c r="C362" s="544" t="s">
        <v>346</v>
      </c>
      <c r="D362" s="545">
        <v>24045.97</v>
      </c>
    </row>
    <row r="363" spans="1:4" ht="25.5">
      <c r="A363" s="544">
        <v>605497</v>
      </c>
      <c r="B363" s="542" t="s">
        <v>5651</v>
      </c>
      <c r="C363" s="544" t="s">
        <v>346</v>
      </c>
      <c r="D363" s="545">
        <v>23838.240000000002</v>
      </c>
    </row>
    <row r="364" spans="1:4" ht="25.5">
      <c r="A364" s="544">
        <v>605689</v>
      </c>
      <c r="B364" s="542" t="s">
        <v>5652</v>
      </c>
      <c r="C364" s="544" t="s">
        <v>346</v>
      </c>
      <c r="D364" s="545">
        <v>29946.639999999999</v>
      </c>
    </row>
    <row r="365" spans="1:4" ht="25.5">
      <c r="A365" s="544">
        <v>605498</v>
      </c>
      <c r="B365" s="542" t="s">
        <v>5653</v>
      </c>
      <c r="C365" s="544" t="s">
        <v>346</v>
      </c>
      <c r="D365" s="545">
        <v>29728.51</v>
      </c>
    </row>
    <row r="366" spans="1:4" ht="25.5">
      <c r="A366" s="544">
        <v>605690</v>
      </c>
      <c r="B366" s="542" t="s">
        <v>5654</v>
      </c>
      <c r="C366" s="544" t="s">
        <v>346</v>
      </c>
      <c r="D366" s="545">
        <v>32190.959999999999</v>
      </c>
    </row>
    <row r="367" spans="1:4" ht="25.5">
      <c r="A367" s="544">
        <v>605499</v>
      </c>
      <c r="B367" s="542" t="s">
        <v>5655</v>
      </c>
      <c r="C367" s="544" t="s">
        <v>346</v>
      </c>
      <c r="D367" s="545">
        <v>31962.45</v>
      </c>
    </row>
    <row r="368" spans="1:4" ht="25.5">
      <c r="A368" s="544">
        <v>605691</v>
      </c>
      <c r="B368" s="542" t="s">
        <v>5656</v>
      </c>
      <c r="C368" s="544" t="s">
        <v>346</v>
      </c>
      <c r="D368" s="545">
        <v>39632.370000000003</v>
      </c>
    </row>
    <row r="369" spans="1:4" ht="25.5">
      <c r="A369" s="544">
        <v>605500</v>
      </c>
      <c r="B369" s="542" t="s">
        <v>5657</v>
      </c>
      <c r="C369" s="544" t="s">
        <v>346</v>
      </c>
      <c r="D369" s="545">
        <v>39391.99</v>
      </c>
    </row>
    <row r="370" spans="1:4" ht="25.5">
      <c r="A370" s="544">
        <v>605692</v>
      </c>
      <c r="B370" s="542" t="s">
        <v>5658</v>
      </c>
      <c r="C370" s="544" t="s">
        <v>346</v>
      </c>
      <c r="D370" s="545">
        <v>47075.27</v>
      </c>
    </row>
    <row r="371" spans="1:4" ht="25.5">
      <c r="A371" s="544">
        <v>605501</v>
      </c>
      <c r="B371" s="542" t="s">
        <v>5659</v>
      </c>
      <c r="C371" s="544" t="s">
        <v>346</v>
      </c>
      <c r="D371" s="545">
        <v>46823.02</v>
      </c>
    </row>
    <row r="372" spans="1:4" ht="25.5">
      <c r="A372" s="544">
        <v>605693</v>
      </c>
      <c r="B372" s="542" t="s">
        <v>5660</v>
      </c>
      <c r="C372" s="544" t="s">
        <v>346</v>
      </c>
      <c r="D372" s="545">
        <v>50289.94</v>
      </c>
    </row>
    <row r="373" spans="1:4" ht="25.5">
      <c r="A373" s="544">
        <v>605502</v>
      </c>
      <c r="B373" s="542" t="s">
        <v>5661</v>
      </c>
      <c r="C373" s="544" t="s">
        <v>346</v>
      </c>
      <c r="D373" s="545">
        <v>50027.3</v>
      </c>
    </row>
    <row r="374" spans="1:4" ht="25.5">
      <c r="A374" s="544">
        <v>605694</v>
      </c>
      <c r="B374" s="542" t="s">
        <v>5662</v>
      </c>
      <c r="C374" s="544" t="s">
        <v>346</v>
      </c>
      <c r="D374" s="545">
        <v>53224.41</v>
      </c>
    </row>
    <row r="375" spans="1:4" ht="25.5">
      <c r="A375" s="544">
        <v>605503</v>
      </c>
      <c r="B375" s="542" t="s">
        <v>5663</v>
      </c>
      <c r="C375" s="544" t="s">
        <v>346</v>
      </c>
      <c r="D375" s="545">
        <v>52949.9</v>
      </c>
    </row>
    <row r="376" spans="1:4" ht="25.5">
      <c r="A376" s="544">
        <v>606433</v>
      </c>
      <c r="B376" s="542" t="s">
        <v>5664</v>
      </c>
      <c r="C376" s="544" t="s">
        <v>346</v>
      </c>
      <c r="D376" s="545">
        <v>8012.04</v>
      </c>
    </row>
    <row r="377" spans="1:4" ht="25.5">
      <c r="A377" s="544">
        <v>606343</v>
      </c>
      <c r="B377" s="542" t="s">
        <v>5665</v>
      </c>
      <c r="C377" s="544" t="s">
        <v>346</v>
      </c>
      <c r="D377" s="545">
        <v>7937</v>
      </c>
    </row>
    <row r="378" spans="1:4" ht="25.5">
      <c r="A378" s="544">
        <v>606434</v>
      </c>
      <c r="B378" s="542" t="s">
        <v>5666</v>
      </c>
      <c r="C378" s="544" t="s">
        <v>346</v>
      </c>
      <c r="D378" s="545">
        <v>8859.68</v>
      </c>
    </row>
    <row r="379" spans="1:4" ht="25.5">
      <c r="A379" s="544">
        <v>606344</v>
      </c>
      <c r="B379" s="542" t="s">
        <v>5667</v>
      </c>
      <c r="C379" s="544" t="s">
        <v>346</v>
      </c>
      <c r="D379" s="545">
        <v>8779.5499999999993</v>
      </c>
    </row>
    <row r="380" spans="1:4" ht="25.5">
      <c r="A380" s="544">
        <v>606435</v>
      </c>
      <c r="B380" s="542" t="s">
        <v>5668</v>
      </c>
      <c r="C380" s="544" t="s">
        <v>346</v>
      </c>
      <c r="D380" s="545">
        <v>9689.48</v>
      </c>
    </row>
    <row r="381" spans="1:4" ht="25.5">
      <c r="A381" s="544">
        <v>606345</v>
      </c>
      <c r="B381" s="542" t="s">
        <v>5669</v>
      </c>
      <c r="C381" s="544" t="s">
        <v>346</v>
      </c>
      <c r="D381" s="545">
        <v>9605.5300000000007</v>
      </c>
    </row>
    <row r="382" spans="1:4" ht="25.5">
      <c r="A382" s="544">
        <v>606436</v>
      </c>
      <c r="B382" s="542" t="s">
        <v>5670</v>
      </c>
      <c r="C382" s="544" t="s">
        <v>346</v>
      </c>
      <c r="D382" s="545">
        <v>10303.6</v>
      </c>
    </row>
    <row r="383" spans="1:4" ht="25.5">
      <c r="A383" s="544">
        <v>606346</v>
      </c>
      <c r="B383" s="542" t="s">
        <v>5671</v>
      </c>
      <c r="C383" s="544" t="s">
        <v>346</v>
      </c>
      <c r="D383" s="545">
        <v>10213.299999999999</v>
      </c>
    </row>
    <row r="384" spans="1:4" ht="25.5">
      <c r="A384" s="544">
        <v>606437</v>
      </c>
      <c r="B384" s="542" t="s">
        <v>5672</v>
      </c>
      <c r="C384" s="544" t="s">
        <v>346</v>
      </c>
      <c r="D384" s="545">
        <v>11149.97</v>
      </c>
    </row>
    <row r="385" spans="1:4" ht="25.5">
      <c r="A385" s="544">
        <v>606347</v>
      </c>
      <c r="B385" s="542" t="s">
        <v>5673</v>
      </c>
      <c r="C385" s="544" t="s">
        <v>346</v>
      </c>
      <c r="D385" s="545">
        <v>11055.85</v>
      </c>
    </row>
    <row r="386" spans="1:4" ht="25.5">
      <c r="A386" s="544">
        <v>606438</v>
      </c>
      <c r="B386" s="542" t="s">
        <v>5674</v>
      </c>
      <c r="C386" s="544" t="s">
        <v>346</v>
      </c>
      <c r="D386" s="545">
        <v>11447.02</v>
      </c>
    </row>
    <row r="387" spans="1:4" ht="25.5">
      <c r="A387" s="544">
        <v>606348</v>
      </c>
      <c r="B387" s="542" t="s">
        <v>5675</v>
      </c>
      <c r="C387" s="544" t="s">
        <v>346</v>
      </c>
      <c r="D387" s="545">
        <v>11351.63</v>
      </c>
    </row>
    <row r="388" spans="1:4" ht="25.5">
      <c r="A388" s="544">
        <v>606439</v>
      </c>
      <c r="B388" s="542" t="s">
        <v>5676</v>
      </c>
      <c r="C388" s="544" t="s">
        <v>346</v>
      </c>
      <c r="D388" s="545">
        <v>12072.93</v>
      </c>
    </row>
    <row r="389" spans="1:4" ht="25.5">
      <c r="A389" s="544">
        <v>606349</v>
      </c>
      <c r="B389" s="542" t="s">
        <v>5677</v>
      </c>
      <c r="C389" s="544" t="s">
        <v>346</v>
      </c>
      <c r="D389" s="545">
        <v>11945.74</v>
      </c>
    </row>
    <row r="390" spans="1:4" ht="25.5">
      <c r="A390" s="544">
        <v>606440</v>
      </c>
      <c r="B390" s="542" t="s">
        <v>5678</v>
      </c>
      <c r="C390" s="544" t="s">
        <v>346</v>
      </c>
      <c r="D390" s="545">
        <v>12626.12</v>
      </c>
    </row>
    <row r="391" spans="1:4" ht="25.5">
      <c r="A391" s="544">
        <v>606350</v>
      </c>
      <c r="B391" s="542" t="s">
        <v>5679</v>
      </c>
      <c r="C391" s="544" t="s">
        <v>346</v>
      </c>
      <c r="D391" s="545">
        <v>12493.85</v>
      </c>
    </row>
    <row r="392" spans="1:4" ht="25.5">
      <c r="A392" s="544">
        <v>606441</v>
      </c>
      <c r="B392" s="542" t="s">
        <v>5680</v>
      </c>
      <c r="C392" s="544" t="s">
        <v>346</v>
      </c>
      <c r="D392" s="545">
        <v>13227.58</v>
      </c>
    </row>
    <row r="393" spans="1:4" ht="25.5">
      <c r="A393" s="544">
        <v>606351</v>
      </c>
      <c r="B393" s="542" t="s">
        <v>5681</v>
      </c>
      <c r="C393" s="544" t="s">
        <v>346</v>
      </c>
      <c r="D393" s="545">
        <v>13091.49</v>
      </c>
    </row>
    <row r="394" spans="1:4" ht="25.5">
      <c r="A394" s="544">
        <v>606442</v>
      </c>
      <c r="B394" s="542" t="s">
        <v>5682</v>
      </c>
      <c r="C394" s="544" t="s">
        <v>346</v>
      </c>
      <c r="D394" s="545">
        <v>13803.5</v>
      </c>
    </row>
    <row r="395" spans="1:4" ht="25.5">
      <c r="A395" s="544">
        <v>606352</v>
      </c>
      <c r="B395" s="542" t="s">
        <v>5683</v>
      </c>
      <c r="C395" s="544" t="s">
        <v>346</v>
      </c>
      <c r="D395" s="545">
        <v>13662.33</v>
      </c>
    </row>
    <row r="396" spans="1:4" ht="25.5">
      <c r="A396" s="544">
        <v>606443</v>
      </c>
      <c r="B396" s="542" t="s">
        <v>5684</v>
      </c>
      <c r="C396" s="544" t="s">
        <v>346</v>
      </c>
      <c r="D396" s="545">
        <v>14633.66</v>
      </c>
    </row>
    <row r="397" spans="1:4" ht="25.5">
      <c r="A397" s="544">
        <v>606353</v>
      </c>
      <c r="B397" s="542" t="s">
        <v>5685</v>
      </c>
      <c r="C397" s="544" t="s">
        <v>346</v>
      </c>
      <c r="D397" s="545">
        <v>14488.67</v>
      </c>
    </row>
    <row r="398" spans="1:4" ht="25.5">
      <c r="A398" s="544">
        <v>606444</v>
      </c>
      <c r="B398" s="542" t="s">
        <v>5686</v>
      </c>
      <c r="C398" s="544" t="s">
        <v>346</v>
      </c>
      <c r="D398" s="545">
        <v>15272.68</v>
      </c>
    </row>
    <row r="399" spans="1:4" ht="25.5">
      <c r="A399" s="544">
        <v>606354</v>
      </c>
      <c r="B399" s="542" t="s">
        <v>5687</v>
      </c>
      <c r="C399" s="544" t="s">
        <v>346</v>
      </c>
      <c r="D399" s="545">
        <v>15122.61</v>
      </c>
    </row>
    <row r="400" spans="1:4" ht="25.5">
      <c r="A400" s="544">
        <v>606445</v>
      </c>
      <c r="B400" s="542" t="s">
        <v>5688</v>
      </c>
      <c r="C400" s="544" t="s">
        <v>346</v>
      </c>
      <c r="D400" s="545">
        <v>15868.73</v>
      </c>
    </row>
    <row r="401" spans="1:4" ht="25.5">
      <c r="A401" s="544">
        <v>606355</v>
      </c>
      <c r="B401" s="542" t="s">
        <v>5689</v>
      </c>
      <c r="C401" s="544" t="s">
        <v>346</v>
      </c>
      <c r="D401" s="545">
        <v>15716.1</v>
      </c>
    </row>
    <row r="402" spans="1:4" ht="25.5">
      <c r="A402" s="544">
        <v>606446</v>
      </c>
      <c r="B402" s="542" t="s">
        <v>5690</v>
      </c>
      <c r="C402" s="544" t="s">
        <v>346</v>
      </c>
      <c r="D402" s="545">
        <v>16446.080000000002</v>
      </c>
    </row>
    <row r="403" spans="1:4" ht="25.5">
      <c r="A403" s="544">
        <v>606356</v>
      </c>
      <c r="B403" s="542" t="s">
        <v>5691</v>
      </c>
      <c r="C403" s="544" t="s">
        <v>346</v>
      </c>
      <c r="D403" s="545">
        <v>16289.64</v>
      </c>
    </row>
    <row r="404" spans="1:4" ht="25.5">
      <c r="A404" s="544">
        <v>606447</v>
      </c>
      <c r="B404" s="542" t="s">
        <v>5692</v>
      </c>
      <c r="C404" s="544" t="s">
        <v>346</v>
      </c>
      <c r="D404" s="545">
        <v>17090.5</v>
      </c>
    </row>
    <row r="405" spans="1:4" ht="25.5">
      <c r="A405" s="544">
        <v>606357</v>
      </c>
      <c r="B405" s="542" t="s">
        <v>5693</v>
      </c>
      <c r="C405" s="544" t="s">
        <v>346</v>
      </c>
      <c r="D405" s="545">
        <v>16900.57</v>
      </c>
    </row>
    <row r="406" spans="1:4" ht="25.5">
      <c r="A406" s="544">
        <v>606448</v>
      </c>
      <c r="B406" s="542" t="s">
        <v>5694</v>
      </c>
      <c r="C406" s="544" t="s">
        <v>346</v>
      </c>
      <c r="D406" s="545">
        <v>17983.07</v>
      </c>
    </row>
    <row r="407" spans="1:4" ht="25.5">
      <c r="A407" s="544">
        <v>606358</v>
      </c>
      <c r="B407" s="542" t="s">
        <v>5695</v>
      </c>
      <c r="C407" s="544" t="s">
        <v>346</v>
      </c>
      <c r="D407" s="545">
        <v>17787.21</v>
      </c>
    </row>
    <row r="408" spans="1:4" ht="25.5">
      <c r="A408" s="544">
        <v>606449</v>
      </c>
      <c r="B408" s="542" t="s">
        <v>5696</v>
      </c>
      <c r="C408" s="544" t="s">
        <v>346</v>
      </c>
      <c r="D408" s="545">
        <v>21998.41</v>
      </c>
    </row>
    <row r="409" spans="1:4" ht="25.5">
      <c r="A409" s="544">
        <v>606359</v>
      </c>
      <c r="B409" s="542" t="s">
        <v>5697</v>
      </c>
      <c r="C409" s="544" t="s">
        <v>346</v>
      </c>
      <c r="D409" s="545">
        <v>21796.61</v>
      </c>
    </row>
    <row r="410" spans="1:4" ht="25.5">
      <c r="A410" s="544">
        <v>606450</v>
      </c>
      <c r="B410" s="542" t="s">
        <v>5698</v>
      </c>
      <c r="C410" s="544" t="s">
        <v>346</v>
      </c>
      <c r="D410" s="545">
        <v>22860.46</v>
      </c>
    </row>
    <row r="411" spans="1:4" ht="25.5">
      <c r="A411" s="544">
        <v>606360</v>
      </c>
      <c r="B411" s="542" t="s">
        <v>5699</v>
      </c>
      <c r="C411" s="544" t="s">
        <v>346</v>
      </c>
      <c r="D411" s="545">
        <v>22651.25</v>
      </c>
    </row>
    <row r="412" spans="1:4" ht="25.5">
      <c r="A412" s="544">
        <v>606451</v>
      </c>
      <c r="B412" s="542" t="s">
        <v>5700</v>
      </c>
      <c r="C412" s="544" t="s">
        <v>346</v>
      </c>
      <c r="D412" s="545">
        <v>23597.4</v>
      </c>
    </row>
    <row r="413" spans="1:4" ht="25.5">
      <c r="A413" s="544">
        <v>606361</v>
      </c>
      <c r="B413" s="542" t="s">
        <v>5701</v>
      </c>
      <c r="C413" s="544" t="s">
        <v>346</v>
      </c>
      <c r="D413" s="545">
        <v>23382.25</v>
      </c>
    </row>
    <row r="414" spans="1:4" ht="25.5">
      <c r="A414" s="544">
        <v>606452</v>
      </c>
      <c r="B414" s="542" t="s">
        <v>5702</v>
      </c>
      <c r="C414" s="544" t="s">
        <v>346</v>
      </c>
      <c r="D414" s="545">
        <v>26707.54</v>
      </c>
    </row>
    <row r="415" spans="1:4" ht="25.5">
      <c r="A415" s="544">
        <v>606362</v>
      </c>
      <c r="B415" s="542" t="s">
        <v>5703</v>
      </c>
      <c r="C415" s="544" t="s">
        <v>346</v>
      </c>
      <c r="D415" s="545">
        <v>26486.45</v>
      </c>
    </row>
    <row r="416" spans="1:4" ht="25.5">
      <c r="A416" s="544">
        <v>606453</v>
      </c>
      <c r="B416" s="542" t="s">
        <v>5704</v>
      </c>
      <c r="C416" s="544" t="s">
        <v>346</v>
      </c>
      <c r="D416" s="545">
        <v>27122.37</v>
      </c>
    </row>
    <row r="417" spans="1:4" ht="25.5">
      <c r="A417" s="544">
        <v>606363</v>
      </c>
      <c r="B417" s="542" t="s">
        <v>5705</v>
      </c>
      <c r="C417" s="544" t="s">
        <v>346</v>
      </c>
      <c r="D417" s="545">
        <v>26896.83</v>
      </c>
    </row>
    <row r="418" spans="1:4" ht="25.5">
      <c r="A418" s="544">
        <v>606454</v>
      </c>
      <c r="B418" s="542" t="s">
        <v>5706</v>
      </c>
      <c r="C418" s="544" t="s">
        <v>346</v>
      </c>
      <c r="D418" s="545">
        <v>32442.32</v>
      </c>
    </row>
    <row r="419" spans="1:4" ht="25.5">
      <c r="A419" s="544">
        <v>606364</v>
      </c>
      <c r="B419" s="542" t="s">
        <v>5707</v>
      </c>
      <c r="C419" s="544" t="s">
        <v>346</v>
      </c>
      <c r="D419" s="545">
        <v>32210.84</v>
      </c>
    </row>
    <row r="420" spans="1:4" ht="25.5">
      <c r="A420" s="544">
        <v>606455</v>
      </c>
      <c r="B420" s="542" t="s">
        <v>5708</v>
      </c>
      <c r="C420" s="544" t="s">
        <v>346</v>
      </c>
      <c r="D420" s="545">
        <v>32972.36</v>
      </c>
    </row>
    <row r="421" spans="1:4" ht="25.5">
      <c r="A421" s="544">
        <v>606365</v>
      </c>
      <c r="B421" s="542" t="s">
        <v>5709</v>
      </c>
      <c r="C421" s="544" t="s">
        <v>346</v>
      </c>
      <c r="D421" s="545">
        <v>32737.919999999998</v>
      </c>
    </row>
    <row r="422" spans="1:4" ht="25.5">
      <c r="A422" s="544">
        <v>606456</v>
      </c>
      <c r="B422" s="542" t="s">
        <v>5710</v>
      </c>
      <c r="C422" s="544" t="s">
        <v>346</v>
      </c>
      <c r="D422" s="545">
        <v>34238.28</v>
      </c>
    </row>
    <row r="423" spans="1:4" ht="25.5">
      <c r="A423" s="544">
        <v>606366</v>
      </c>
      <c r="B423" s="542" t="s">
        <v>5711</v>
      </c>
      <c r="C423" s="544" t="s">
        <v>346</v>
      </c>
      <c r="D423" s="545">
        <v>33997.9</v>
      </c>
    </row>
    <row r="424" spans="1:4" ht="25.5">
      <c r="A424" s="544">
        <v>606457</v>
      </c>
      <c r="B424" s="542" t="s">
        <v>5712</v>
      </c>
      <c r="C424" s="544" t="s">
        <v>346</v>
      </c>
      <c r="D424" s="545">
        <v>34801.47</v>
      </c>
    </row>
    <row r="425" spans="1:4" ht="25.5">
      <c r="A425" s="544">
        <v>606367</v>
      </c>
      <c r="B425" s="542" t="s">
        <v>5713</v>
      </c>
      <c r="C425" s="544" t="s">
        <v>346</v>
      </c>
      <c r="D425" s="545">
        <v>34556.639999999999</v>
      </c>
    </row>
    <row r="426" spans="1:4" ht="25.5">
      <c r="A426" s="544">
        <v>606458</v>
      </c>
      <c r="B426" s="542" t="s">
        <v>5714</v>
      </c>
      <c r="C426" s="544" t="s">
        <v>346</v>
      </c>
      <c r="D426" s="545">
        <v>46862.15</v>
      </c>
    </row>
    <row r="427" spans="1:4" ht="25.5">
      <c r="A427" s="544">
        <v>606368</v>
      </c>
      <c r="B427" s="542" t="s">
        <v>5715</v>
      </c>
      <c r="C427" s="544" t="s">
        <v>346</v>
      </c>
      <c r="D427" s="545">
        <v>46612.87</v>
      </c>
    </row>
    <row r="428" spans="1:4" ht="25.5">
      <c r="A428" s="544">
        <v>606459</v>
      </c>
      <c r="B428" s="542" t="s">
        <v>5716</v>
      </c>
      <c r="C428" s="544" t="s">
        <v>346</v>
      </c>
      <c r="D428" s="545">
        <v>48798.18</v>
      </c>
    </row>
    <row r="429" spans="1:4" ht="25.5">
      <c r="A429" s="544">
        <v>606369</v>
      </c>
      <c r="B429" s="542" t="s">
        <v>5717</v>
      </c>
      <c r="C429" s="544" t="s">
        <v>346</v>
      </c>
      <c r="D429" s="545">
        <v>48542.96</v>
      </c>
    </row>
    <row r="430" spans="1:4" ht="38.25">
      <c r="A430" s="544">
        <v>606479</v>
      </c>
      <c r="B430" s="542" t="s">
        <v>5718</v>
      </c>
      <c r="C430" s="544" t="s">
        <v>346</v>
      </c>
      <c r="D430" s="545">
        <v>11267.13</v>
      </c>
    </row>
    <row r="431" spans="1:4" ht="38.25">
      <c r="A431" s="544">
        <v>606460</v>
      </c>
      <c r="B431" s="542" t="s">
        <v>5719</v>
      </c>
      <c r="C431" s="544" t="s">
        <v>346</v>
      </c>
      <c r="D431" s="545">
        <v>11172.16</v>
      </c>
    </row>
    <row r="432" spans="1:4" ht="38.25">
      <c r="A432" s="544">
        <v>606480</v>
      </c>
      <c r="B432" s="542" t="s">
        <v>5720</v>
      </c>
      <c r="C432" s="544" t="s">
        <v>346</v>
      </c>
      <c r="D432" s="545">
        <v>14677.11</v>
      </c>
    </row>
    <row r="433" spans="1:4" ht="38.25">
      <c r="A433" s="544">
        <v>606461</v>
      </c>
      <c r="B433" s="542" t="s">
        <v>5721</v>
      </c>
      <c r="C433" s="544" t="s">
        <v>346</v>
      </c>
      <c r="D433" s="545">
        <v>14561.38</v>
      </c>
    </row>
    <row r="434" spans="1:4" ht="38.25">
      <c r="A434" s="544">
        <v>606481</v>
      </c>
      <c r="B434" s="542" t="s">
        <v>5722</v>
      </c>
      <c r="C434" s="544" t="s">
        <v>346</v>
      </c>
      <c r="D434" s="545">
        <v>17086.36</v>
      </c>
    </row>
    <row r="435" spans="1:4" ht="38.25">
      <c r="A435" s="544">
        <v>606462</v>
      </c>
      <c r="B435" s="542" t="s">
        <v>5723</v>
      </c>
      <c r="C435" s="544" t="s">
        <v>346</v>
      </c>
      <c r="D435" s="545">
        <v>16917.2</v>
      </c>
    </row>
    <row r="436" spans="1:4" ht="38.25">
      <c r="A436" s="544">
        <v>606482</v>
      </c>
      <c r="B436" s="542" t="s">
        <v>5724</v>
      </c>
      <c r="C436" s="544" t="s">
        <v>346</v>
      </c>
      <c r="D436" s="545">
        <v>17975.91</v>
      </c>
    </row>
    <row r="437" spans="1:4" ht="38.25">
      <c r="A437" s="544">
        <v>606463</v>
      </c>
      <c r="B437" s="542" t="s">
        <v>5725</v>
      </c>
      <c r="C437" s="544" t="s">
        <v>346</v>
      </c>
      <c r="D437" s="545">
        <v>17800.810000000001</v>
      </c>
    </row>
    <row r="438" spans="1:4" ht="38.25">
      <c r="A438" s="544">
        <v>606483</v>
      </c>
      <c r="B438" s="542" t="s">
        <v>5726</v>
      </c>
      <c r="C438" s="544" t="s">
        <v>346</v>
      </c>
      <c r="D438" s="545">
        <v>18413.86</v>
      </c>
    </row>
    <row r="439" spans="1:4" ht="38.25">
      <c r="A439" s="544">
        <v>606464</v>
      </c>
      <c r="B439" s="542" t="s">
        <v>5727</v>
      </c>
      <c r="C439" s="544" t="s">
        <v>346</v>
      </c>
      <c r="D439" s="545">
        <v>18235.8</v>
      </c>
    </row>
    <row r="440" spans="1:4" ht="38.25">
      <c r="A440" s="544">
        <v>606484</v>
      </c>
      <c r="B440" s="542" t="s">
        <v>5728</v>
      </c>
      <c r="C440" s="544" t="s">
        <v>346</v>
      </c>
      <c r="D440" s="545">
        <v>19051.89</v>
      </c>
    </row>
    <row r="441" spans="1:4" ht="38.25">
      <c r="A441" s="544">
        <v>606465</v>
      </c>
      <c r="B441" s="542" t="s">
        <v>5729</v>
      </c>
      <c r="C441" s="544" t="s">
        <v>346</v>
      </c>
      <c r="D441" s="545">
        <v>18867.900000000001</v>
      </c>
    </row>
    <row r="442" spans="1:4" ht="38.25">
      <c r="A442" s="544">
        <v>606485</v>
      </c>
      <c r="B442" s="542" t="s">
        <v>5730</v>
      </c>
      <c r="C442" s="544" t="s">
        <v>346</v>
      </c>
      <c r="D442" s="545">
        <v>19661.990000000002</v>
      </c>
    </row>
    <row r="443" spans="1:4" ht="38.25">
      <c r="A443" s="544">
        <v>606466</v>
      </c>
      <c r="B443" s="542" t="s">
        <v>5731</v>
      </c>
      <c r="C443" s="544" t="s">
        <v>346</v>
      </c>
      <c r="D443" s="545">
        <v>19476.509999999998</v>
      </c>
    </row>
    <row r="444" spans="1:4" ht="38.25">
      <c r="A444" s="544">
        <v>606486</v>
      </c>
      <c r="B444" s="542" t="s">
        <v>5732</v>
      </c>
      <c r="C444" s="544" t="s">
        <v>346</v>
      </c>
      <c r="D444" s="545">
        <v>20520.25</v>
      </c>
    </row>
    <row r="445" spans="1:4" ht="38.25">
      <c r="A445" s="544">
        <v>606467</v>
      </c>
      <c r="B445" s="542" t="s">
        <v>5733</v>
      </c>
      <c r="C445" s="544" t="s">
        <v>346</v>
      </c>
      <c r="D445" s="545">
        <v>20330.32</v>
      </c>
    </row>
    <row r="446" spans="1:4" ht="38.25">
      <c r="A446" s="544">
        <v>606487</v>
      </c>
      <c r="B446" s="542" t="s">
        <v>5734</v>
      </c>
      <c r="C446" s="544" t="s">
        <v>346</v>
      </c>
      <c r="D446" s="545">
        <v>21117.01</v>
      </c>
    </row>
    <row r="447" spans="1:4" ht="38.25">
      <c r="A447" s="544">
        <v>606468</v>
      </c>
      <c r="B447" s="542" t="s">
        <v>5735</v>
      </c>
      <c r="C447" s="544" t="s">
        <v>346</v>
      </c>
      <c r="D447" s="545">
        <v>20924.11</v>
      </c>
    </row>
    <row r="448" spans="1:4" ht="38.25">
      <c r="A448" s="544">
        <v>606488</v>
      </c>
      <c r="B448" s="542" t="s">
        <v>5736</v>
      </c>
      <c r="C448" s="544" t="s">
        <v>346</v>
      </c>
      <c r="D448" s="545">
        <v>25915.95</v>
      </c>
    </row>
    <row r="449" spans="1:4" ht="38.25">
      <c r="A449" s="544">
        <v>606469</v>
      </c>
      <c r="B449" s="542" t="s">
        <v>5737</v>
      </c>
      <c r="C449" s="544" t="s">
        <v>346</v>
      </c>
      <c r="D449" s="545">
        <v>25717.11</v>
      </c>
    </row>
    <row r="450" spans="1:4" ht="38.25">
      <c r="A450" s="544">
        <v>606489</v>
      </c>
      <c r="B450" s="542" t="s">
        <v>5738</v>
      </c>
      <c r="C450" s="544" t="s">
        <v>346</v>
      </c>
      <c r="D450" s="545">
        <v>27352.73</v>
      </c>
    </row>
    <row r="451" spans="1:4" ht="38.25">
      <c r="A451" s="544">
        <v>606470</v>
      </c>
      <c r="B451" s="542" t="s">
        <v>5739</v>
      </c>
      <c r="C451" s="544" t="s">
        <v>346</v>
      </c>
      <c r="D451" s="545">
        <v>27150.93</v>
      </c>
    </row>
    <row r="452" spans="1:4" ht="38.25">
      <c r="A452" s="544">
        <v>606490</v>
      </c>
      <c r="B452" s="542" t="s">
        <v>5740</v>
      </c>
      <c r="C452" s="544" t="s">
        <v>346</v>
      </c>
      <c r="D452" s="545">
        <v>28162.03</v>
      </c>
    </row>
    <row r="453" spans="1:4" ht="38.25">
      <c r="A453" s="544">
        <v>606471</v>
      </c>
      <c r="B453" s="542" t="s">
        <v>5741</v>
      </c>
      <c r="C453" s="544" t="s">
        <v>346</v>
      </c>
      <c r="D453" s="545">
        <v>27954.29</v>
      </c>
    </row>
    <row r="454" spans="1:4" ht="38.25">
      <c r="A454" s="544">
        <v>606491</v>
      </c>
      <c r="B454" s="542" t="s">
        <v>5742</v>
      </c>
      <c r="C454" s="544" t="s">
        <v>346</v>
      </c>
      <c r="D454" s="545">
        <v>28954.14</v>
      </c>
    </row>
    <row r="455" spans="1:4" ht="38.25">
      <c r="A455" s="544">
        <v>606472</v>
      </c>
      <c r="B455" s="542" t="s">
        <v>5743</v>
      </c>
      <c r="C455" s="544" t="s">
        <v>346</v>
      </c>
      <c r="D455" s="545">
        <v>28741.95</v>
      </c>
    </row>
    <row r="456" spans="1:4" ht="38.25">
      <c r="A456" s="544">
        <v>606492</v>
      </c>
      <c r="B456" s="542" t="s">
        <v>5744</v>
      </c>
      <c r="C456" s="544" t="s">
        <v>346</v>
      </c>
      <c r="D456" s="545">
        <v>29576.33</v>
      </c>
    </row>
    <row r="457" spans="1:4" ht="38.25">
      <c r="A457" s="544">
        <v>606473</v>
      </c>
      <c r="B457" s="542" t="s">
        <v>5745</v>
      </c>
      <c r="C457" s="544" t="s">
        <v>346</v>
      </c>
      <c r="D457" s="545">
        <v>29361.17</v>
      </c>
    </row>
    <row r="458" spans="1:4" ht="38.25">
      <c r="A458" s="544">
        <v>606493</v>
      </c>
      <c r="B458" s="542" t="s">
        <v>5746</v>
      </c>
      <c r="C458" s="544" t="s">
        <v>346</v>
      </c>
      <c r="D458" s="545">
        <v>31192.52</v>
      </c>
    </row>
    <row r="459" spans="1:4" ht="38.25">
      <c r="A459" s="544">
        <v>606474</v>
      </c>
      <c r="B459" s="542" t="s">
        <v>5747</v>
      </c>
      <c r="C459" s="544" t="s">
        <v>346</v>
      </c>
      <c r="D459" s="545">
        <v>30975.89</v>
      </c>
    </row>
    <row r="460" spans="1:4" ht="38.25">
      <c r="A460" s="544">
        <v>606494</v>
      </c>
      <c r="B460" s="542" t="s">
        <v>5748</v>
      </c>
      <c r="C460" s="544" t="s">
        <v>346</v>
      </c>
      <c r="D460" s="545">
        <v>35861.11</v>
      </c>
    </row>
    <row r="461" spans="1:4" ht="38.25">
      <c r="A461" s="544">
        <v>606475</v>
      </c>
      <c r="B461" s="542" t="s">
        <v>5749</v>
      </c>
      <c r="C461" s="544" t="s">
        <v>346</v>
      </c>
      <c r="D461" s="545">
        <v>35634.089999999997</v>
      </c>
    </row>
    <row r="462" spans="1:4" ht="38.25">
      <c r="A462" s="544">
        <v>606495</v>
      </c>
      <c r="B462" s="542" t="s">
        <v>5750</v>
      </c>
      <c r="C462" s="544" t="s">
        <v>346</v>
      </c>
      <c r="D462" s="545">
        <v>42276.42</v>
      </c>
    </row>
    <row r="463" spans="1:4" ht="38.25">
      <c r="A463" s="544">
        <v>606476</v>
      </c>
      <c r="B463" s="542" t="s">
        <v>5751</v>
      </c>
      <c r="C463" s="544" t="s">
        <v>346</v>
      </c>
      <c r="D463" s="545">
        <v>42043.46</v>
      </c>
    </row>
    <row r="464" spans="1:4" ht="38.25">
      <c r="A464" s="544">
        <v>606496</v>
      </c>
      <c r="B464" s="542" t="s">
        <v>5752</v>
      </c>
      <c r="C464" s="544" t="s">
        <v>346</v>
      </c>
      <c r="D464" s="545">
        <v>43288.34</v>
      </c>
    </row>
    <row r="465" spans="1:4" ht="38.25">
      <c r="A465" s="544">
        <v>606477</v>
      </c>
      <c r="B465" s="542" t="s">
        <v>5753</v>
      </c>
      <c r="C465" s="544" t="s">
        <v>346</v>
      </c>
      <c r="D465" s="545">
        <v>43050.93</v>
      </c>
    </row>
    <row r="466" spans="1:4" ht="38.25">
      <c r="A466" s="544">
        <v>606497</v>
      </c>
      <c r="B466" s="542" t="s">
        <v>5754</v>
      </c>
      <c r="C466" s="544" t="s">
        <v>346</v>
      </c>
      <c r="D466" s="545">
        <v>44488.44</v>
      </c>
    </row>
    <row r="467" spans="1:4" ht="38.25">
      <c r="A467" s="544">
        <v>606478</v>
      </c>
      <c r="B467" s="542" t="s">
        <v>5755</v>
      </c>
      <c r="C467" s="544" t="s">
        <v>346</v>
      </c>
      <c r="D467" s="545">
        <v>44243.61</v>
      </c>
    </row>
    <row r="468" spans="1:4" ht="25.5">
      <c r="A468" s="544">
        <v>605835</v>
      </c>
      <c r="B468" s="542" t="s">
        <v>5756</v>
      </c>
      <c r="C468" s="544" t="s">
        <v>346</v>
      </c>
      <c r="D468" s="545">
        <v>5702.83</v>
      </c>
    </row>
    <row r="469" spans="1:4" ht="25.5">
      <c r="A469" s="544">
        <v>605571</v>
      </c>
      <c r="B469" s="542" t="s">
        <v>5757</v>
      </c>
      <c r="C469" s="544" t="s">
        <v>346</v>
      </c>
      <c r="D469" s="545">
        <v>5151.68</v>
      </c>
    </row>
    <row r="470" spans="1:4" ht="25.5">
      <c r="A470" s="544">
        <v>605850</v>
      </c>
      <c r="B470" s="542" t="s">
        <v>5758</v>
      </c>
      <c r="C470" s="544" t="s">
        <v>346</v>
      </c>
      <c r="D470" s="545">
        <v>6190.18</v>
      </c>
    </row>
    <row r="471" spans="1:4" ht="25.5">
      <c r="A471" s="544">
        <v>605582</v>
      </c>
      <c r="B471" s="542" t="s">
        <v>5759</v>
      </c>
      <c r="C471" s="544" t="s">
        <v>346</v>
      </c>
      <c r="D471" s="545">
        <v>5639.04</v>
      </c>
    </row>
    <row r="472" spans="1:4" ht="25.5">
      <c r="A472" s="544">
        <v>605889</v>
      </c>
      <c r="B472" s="542" t="s">
        <v>5760</v>
      </c>
      <c r="C472" s="544" t="s">
        <v>346</v>
      </c>
      <c r="D472" s="545">
        <v>7029.51</v>
      </c>
    </row>
    <row r="473" spans="1:4" ht="25.5">
      <c r="A473" s="544">
        <v>605593</v>
      </c>
      <c r="B473" s="542" t="s">
        <v>5761</v>
      </c>
      <c r="C473" s="544" t="s">
        <v>346</v>
      </c>
      <c r="D473" s="545">
        <v>6478.37</v>
      </c>
    </row>
    <row r="474" spans="1:4" ht="25.5">
      <c r="A474" s="544">
        <v>605739</v>
      </c>
      <c r="B474" s="542" t="s">
        <v>5762</v>
      </c>
      <c r="C474" s="544" t="s">
        <v>346</v>
      </c>
      <c r="D474" s="545">
        <v>5495.79</v>
      </c>
    </row>
    <row r="475" spans="1:4" ht="25.5">
      <c r="A475" s="544">
        <v>605504</v>
      </c>
      <c r="B475" s="542" t="s">
        <v>5763</v>
      </c>
      <c r="C475" s="544" t="s">
        <v>346</v>
      </c>
      <c r="D475" s="545">
        <v>5004.3</v>
      </c>
    </row>
    <row r="476" spans="1:4" ht="25.5">
      <c r="A476" s="544">
        <v>605781</v>
      </c>
      <c r="B476" s="542" t="s">
        <v>5764</v>
      </c>
      <c r="C476" s="544" t="s">
        <v>346</v>
      </c>
      <c r="D476" s="545">
        <v>5983.14</v>
      </c>
    </row>
    <row r="477" spans="1:4" ht="25.5">
      <c r="A477" s="544">
        <v>605524</v>
      </c>
      <c r="B477" s="542" t="s">
        <v>5765</v>
      </c>
      <c r="C477" s="544" t="s">
        <v>346</v>
      </c>
      <c r="D477" s="545">
        <v>5491.66</v>
      </c>
    </row>
    <row r="478" spans="1:4" ht="25.5">
      <c r="A478" s="544">
        <v>605815</v>
      </c>
      <c r="B478" s="542" t="s">
        <v>5766</v>
      </c>
      <c r="C478" s="544" t="s">
        <v>346</v>
      </c>
      <c r="D478" s="545">
        <v>6822.47</v>
      </c>
    </row>
    <row r="479" spans="1:4" ht="25.5">
      <c r="A479" s="544">
        <v>605544</v>
      </c>
      <c r="B479" s="542" t="s">
        <v>5767</v>
      </c>
      <c r="C479" s="544" t="s">
        <v>346</v>
      </c>
      <c r="D479" s="545">
        <v>6330.99</v>
      </c>
    </row>
    <row r="480" spans="1:4" ht="25.5">
      <c r="A480" s="544">
        <v>605836</v>
      </c>
      <c r="B480" s="542" t="s">
        <v>5768</v>
      </c>
      <c r="C480" s="544" t="s">
        <v>346</v>
      </c>
      <c r="D480" s="545">
        <v>6475.21</v>
      </c>
    </row>
    <row r="481" spans="1:4" ht="25.5">
      <c r="A481" s="544">
        <v>605572</v>
      </c>
      <c r="B481" s="542" t="s">
        <v>5769</v>
      </c>
      <c r="C481" s="544" t="s">
        <v>346</v>
      </c>
      <c r="D481" s="545">
        <v>5881.24</v>
      </c>
    </row>
    <row r="482" spans="1:4" ht="25.5">
      <c r="A482" s="544">
        <v>605851</v>
      </c>
      <c r="B482" s="542" t="s">
        <v>5770</v>
      </c>
      <c r="C482" s="544" t="s">
        <v>346</v>
      </c>
      <c r="D482" s="545">
        <v>7111.76</v>
      </c>
    </row>
    <row r="483" spans="1:4" ht="25.5">
      <c r="A483" s="544">
        <v>605583</v>
      </c>
      <c r="B483" s="542" t="s">
        <v>5771</v>
      </c>
      <c r="C483" s="544" t="s">
        <v>346</v>
      </c>
      <c r="D483" s="545">
        <v>6517.79</v>
      </c>
    </row>
    <row r="484" spans="1:4" ht="25.5">
      <c r="A484" s="544">
        <v>605890</v>
      </c>
      <c r="B484" s="542" t="s">
        <v>5772</v>
      </c>
      <c r="C484" s="544" t="s">
        <v>346</v>
      </c>
      <c r="D484" s="545">
        <v>8208.02</v>
      </c>
    </row>
    <row r="485" spans="1:4" ht="25.5">
      <c r="A485" s="544">
        <v>605594</v>
      </c>
      <c r="B485" s="542" t="s">
        <v>5773</v>
      </c>
      <c r="C485" s="544" t="s">
        <v>346</v>
      </c>
      <c r="D485" s="545">
        <v>7614.06</v>
      </c>
    </row>
    <row r="486" spans="1:4" ht="25.5">
      <c r="A486" s="544">
        <v>605740</v>
      </c>
      <c r="B486" s="542" t="s">
        <v>5774</v>
      </c>
      <c r="C486" s="544" t="s">
        <v>346</v>
      </c>
      <c r="D486" s="545">
        <v>6241.85</v>
      </c>
    </row>
    <row r="487" spans="1:4" ht="25.5">
      <c r="A487" s="544">
        <v>605505</v>
      </c>
      <c r="B487" s="542" t="s">
        <v>5775</v>
      </c>
      <c r="C487" s="544" t="s">
        <v>346</v>
      </c>
      <c r="D487" s="545">
        <v>5713.9</v>
      </c>
    </row>
    <row r="488" spans="1:4" ht="25.5">
      <c r="A488" s="544">
        <v>605782</v>
      </c>
      <c r="B488" s="542" t="s">
        <v>5776</v>
      </c>
      <c r="C488" s="544" t="s">
        <v>346</v>
      </c>
      <c r="D488" s="545">
        <v>6878.4</v>
      </c>
    </row>
    <row r="489" spans="1:4" ht="25.5">
      <c r="A489" s="544">
        <v>605525</v>
      </c>
      <c r="B489" s="542" t="s">
        <v>5777</v>
      </c>
      <c r="C489" s="544" t="s">
        <v>346</v>
      </c>
      <c r="D489" s="545">
        <v>6350.45</v>
      </c>
    </row>
    <row r="490" spans="1:4" ht="25.5">
      <c r="A490" s="544">
        <v>605816</v>
      </c>
      <c r="B490" s="542" t="s">
        <v>5778</v>
      </c>
      <c r="C490" s="544" t="s">
        <v>346</v>
      </c>
      <c r="D490" s="545">
        <v>7974.67</v>
      </c>
    </row>
    <row r="491" spans="1:4" ht="25.5">
      <c r="A491" s="544">
        <v>605545</v>
      </c>
      <c r="B491" s="542" t="s">
        <v>5779</v>
      </c>
      <c r="C491" s="544" t="s">
        <v>346</v>
      </c>
      <c r="D491" s="545">
        <v>7446.72</v>
      </c>
    </row>
    <row r="492" spans="1:4" ht="25.5">
      <c r="A492" s="544">
        <v>605837</v>
      </c>
      <c r="B492" s="542" t="s">
        <v>5780</v>
      </c>
      <c r="C492" s="544" t="s">
        <v>346</v>
      </c>
      <c r="D492" s="545">
        <v>7759.58</v>
      </c>
    </row>
    <row r="493" spans="1:4" ht="25.5">
      <c r="A493" s="544">
        <v>605573</v>
      </c>
      <c r="B493" s="542" t="s">
        <v>5781</v>
      </c>
      <c r="C493" s="544" t="s">
        <v>346</v>
      </c>
      <c r="D493" s="545">
        <v>7134.69</v>
      </c>
    </row>
    <row r="494" spans="1:4" ht="25.5">
      <c r="A494" s="544">
        <v>605852</v>
      </c>
      <c r="B494" s="542" t="s">
        <v>5782</v>
      </c>
      <c r="C494" s="544" t="s">
        <v>346</v>
      </c>
      <c r="D494" s="545">
        <v>8565.2099999999991</v>
      </c>
    </row>
    <row r="495" spans="1:4" ht="25.5">
      <c r="A495" s="544">
        <v>605584</v>
      </c>
      <c r="B495" s="542" t="s">
        <v>5783</v>
      </c>
      <c r="C495" s="544" t="s">
        <v>346</v>
      </c>
      <c r="D495" s="545">
        <v>7940.32</v>
      </c>
    </row>
    <row r="496" spans="1:4" ht="25.5">
      <c r="A496" s="544">
        <v>605891</v>
      </c>
      <c r="B496" s="542" t="s">
        <v>5784</v>
      </c>
      <c r="C496" s="544" t="s">
        <v>346</v>
      </c>
      <c r="D496" s="545">
        <v>9952.67</v>
      </c>
    </row>
    <row r="497" spans="1:4" ht="25.5">
      <c r="A497" s="544">
        <v>605595</v>
      </c>
      <c r="B497" s="542" t="s">
        <v>5785</v>
      </c>
      <c r="C497" s="544" t="s">
        <v>346</v>
      </c>
      <c r="D497" s="545">
        <v>9327.7800000000007</v>
      </c>
    </row>
    <row r="498" spans="1:4" ht="25.5">
      <c r="A498" s="544">
        <v>605741</v>
      </c>
      <c r="B498" s="542" t="s">
        <v>5786</v>
      </c>
      <c r="C498" s="544" t="s">
        <v>346</v>
      </c>
      <c r="D498" s="545">
        <v>7487.62</v>
      </c>
    </row>
    <row r="499" spans="1:4" ht="25.5">
      <c r="A499" s="544">
        <v>605506</v>
      </c>
      <c r="B499" s="542" t="s">
        <v>5787</v>
      </c>
      <c r="C499" s="544" t="s">
        <v>346</v>
      </c>
      <c r="D499" s="545">
        <v>6936.63</v>
      </c>
    </row>
    <row r="500" spans="1:4" ht="25.5">
      <c r="A500" s="544">
        <v>605783</v>
      </c>
      <c r="B500" s="542" t="s">
        <v>5788</v>
      </c>
      <c r="C500" s="544" t="s">
        <v>346</v>
      </c>
      <c r="D500" s="545">
        <v>8293.24</v>
      </c>
    </row>
    <row r="501" spans="1:4" ht="25.5">
      <c r="A501" s="544">
        <v>605526</v>
      </c>
      <c r="B501" s="542" t="s">
        <v>5789</v>
      </c>
      <c r="C501" s="544" t="s">
        <v>346</v>
      </c>
      <c r="D501" s="545">
        <v>7742.26</v>
      </c>
    </row>
    <row r="502" spans="1:4" ht="25.5">
      <c r="A502" s="544">
        <v>605817</v>
      </c>
      <c r="B502" s="542" t="s">
        <v>5790</v>
      </c>
      <c r="C502" s="544" t="s">
        <v>346</v>
      </c>
      <c r="D502" s="545">
        <v>9680.7099999999991</v>
      </c>
    </row>
    <row r="503" spans="1:4" ht="25.5">
      <c r="A503" s="544">
        <v>605546</v>
      </c>
      <c r="B503" s="542" t="s">
        <v>5791</v>
      </c>
      <c r="C503" s="544" t="s">
        <v>346</v>
      </c>
      <c r="D503" s="545">
        <v>9129.7199999999993</v>
      </c>
    </row>
    <row r="504" spans="1:4" ht="25.5">
      <c r="A504" s="544">
        <v>605838</v>
      </c>
      <c r="B504" s="542" t="s">
        <v>5792</v>
      </c>
      <c r="C504" s="544" t="s">
        <v>346</v>
      </c>
      <c r="D504" s="545">
        <v>8827.51</v>
      </c>
    </row>
    <row r="505" spans="1:4" ht="25.5">
      <c r="A505" s="544">
        <v>605574</v>
      </c>
      <c r="B505" s="542" t="s">
        <v>5793</v>
      </c>
      <c r="C505" s="544" t="s">
        <v>346</v>
      </c>
      <c r="D505" s="545">
        <v>8115.32</v>
      </c>
    </row>
    <row r="506" spans="1:4" ht="25.5">
      <c r="A506" s="544">
        <v>605853</v>
      </c>
      <c r="B506" s="542" t="s">
        <v>5794</v>
      </c>
      <c r="C506" s="544" t="s">
        <v>346</v>
      </c>
      <c r="D506" s="545">
        <v>9822.1200000000008</v>
      </c>
    </row>
    <row r="507" spans="1:4" ht="25.5">
      <c r="A507" s="544">
        <v>605585</v>
      </c>
      <c r="B507" s="542" t="s">
        <v>5795</v>
      </c>
      <c r="C507" s="544" t="s">
        <v>346</v>
      </c>
      <c r="D507" s="545">
        <v>9109.92</v>
      </c>
    </row>
    <row r="508" spans="1:4" ht="25.5">
      <c r="A508" s="544">
        <v>605892</v>
      </c>
      <c r="B508" s="542" t="s">
        <v>5796</v>
      </c>
      <c r="C508" s="544" t="s">
        <v>346</v>
      </c>
      <c r="D508" s="545">
        <v>11535.03</v>
      </c>
    </row>
    <row r="509" spans="1:4" ht="25.5">
      <c r="A509" s="544">
        <v>605596</v>
      </c>
      <c r="B509" s="542" t="s">
        <v>5797</v>
      </c>
      <c r="C509" s="544" t="s">
        <v>346</v>
      </c>
      <c r="D509" s="545">
        <v>10822.83</v>
      </c>
    </row>
    <row r="510" spans="1:4" ht="25.5">
      <c r="A510" s="544">
        <v>605742</v>
      </c>
      <c r="B510" s="542" t="s">
        <v>5798</v>
      </c>
      <c r="C510" s="544" t="s">
        <v>346</v>
      </c>
      <c r="D510" s="545">
        <v>8516.9599999999991</v>
      </c>
    </row>
    <row r="511" spans="1:4" ht="25.5">
      <c r="A511" s="544">
        <v>605507</v>
      </c>
      <c r="B511" s="542" t="s">
        <v>5799</v>
      </c>
      <c r="C511" s="544" t="s">
        <v>346</v>
      </c>
      <c r="D511" s="545">
        <v>7889.63</v>
      </c>
    </row>
    <row r="512" spans="1:4" ht="25.5">
      <c r="A512" s="544">
        <v>605784</v>
      </c>
      <c r="B512" s="542" t="s">
        <v>5800</v>
      </c>
      <c r="C512" s="544" t="s">
        <v>346</v>
      </c>
      <c r="D512" s="545">
        <v>9511.56</v>
      </c>
    </row>
    <row r="513" spans="1:4" ht="25.5">
      <c r="A513" s="544">
        <v>605527</v>
      </c>
      <c r="B513" s="542" t="s">
        <v>5801</v>
      </c>
      <c r="C513" s="544" t="s">
        <v>346</v>
      </c>
      <c r="D513" s="545">
        <v>8884.24</v>
      </c>
    </row>
    <row r="514" spans="1:4" ht="25.5">
      <c r="A514" s="544">
        <v>605818</v>
      </c>
      <c r="B514" s="542" t="s">
        <v>5802</v>
      </c>
      <c r="C514" s="544" t="s">
        <v>346</v>
      </c>
      <c r="D514" s="545">
        <v>11224.47</v>
      </c>
    </row>
    <row r="515" spans="1:4" ht="25.5">
      <c r="A515" s="544">
        <v>605547</v>
      </c>
      <c r="B515" s="542" t="s">
        <v>5803</v>
      </c>
      <c r="C515" s="544" t="s">
        <v>346</v>
      </c>
      <c r="D515" s="545">
        <v>10597.15</v>
      </c>
    </row>
    <row r="516" spans="1:4" ht="25.5">
      <c r="A516" s="544">
        <v>605839</v>
      </c>
      <c r="B516" s="542" t="s">
        <v>5804</v>
      </c>
      <c r="C516" s="544" t="s">
        <v>346</v>
      </c>
      <c r="D516" s="545">
        <v>10015.76</v>
      </c>
    </row>
    <row r="517" spans="1:4" ht="25.5">
      <c r="A517" s="544">
        <v>605575</v>
      </c>
      <c r="B517" s="542" t="s">
        <v>5805</v>
      </c>
      <c r="C517" s="544" t="s">
        <v>346</v>
      </c>
      <c r="D517" s="545">
        <v>9232.86</v>
      </c>
    </row>
    <row r="518" spans="1:4" ht="25.5">
      <c r="A518" s="544">
        <v>605854</v>
      </c>
      <c r="B518" s="542" t="s">
        <v>5806</v>
      </c>
      <c r="C518" s="544" t="s">
        <v>346</v>
      </c>
      <c r="D518" s="545">
        <v>11219.24</v>
      </c>
    </row>
    <row r="519" spans="1:4" ht="25.5">
      <c r="A519" s="544">
        <v>605586</v>
      </c>
      <c r="B519" s="542" t="s">
        <v>5807</v>
      </c>
      <c r="C519" s="544" t="s">
        <v>346</v>
      </c>
      <c r="D519" s="545">
        <v>10436.33</v>
      </c>
    </row>
    <row r="520" spans="1:4" ht="25.5">
      <c r="A520" s="544">
        <v>605893</v>
      </c>
      <c r="B520" s="542" t="s">
        <v>5808</v>
      </c>
      <c r="C520" s="544" t="s">
        <v>346</v>
      </c>
      <c r="D520" s="545">
        <v>13291.86</v>
      </c>
    </row>
    <row r="521" spans="1:4" ht="25.5">
      <c r="A521" s="544">
        <v>605597</v>
      </c>
      <c r="B521" s="542" t="s">
        <v>5809</v>
      </c>
      <c r="C521" s="544" t="s">
        <v>346</v>
      </c>
      <c r="D521" s="545">
        <v>12508.96</v>
      </c>
    </row>
    <row r="522" spans="1:4" ht="25.5">
      <c r="A522" s="544">
        <v>605743</v>
      </c>
      <c r="B522" s="542" t="s">
        <v>5810</v>
      </c>
      <c r="C522" s="544" t="s">
        <v>346</v>
      </c>
      <c r="D522" s="545">
        <v>9673.6200000000008</v>
      </c>
    </row>
    <row r="523" spans="1:4" ht="25.5">
      <c r="A523" s="544">
        <v>605508</v>
      </c>
      <c r="B523" s="542" t="s">
        <v>5811</v>
      </c>
      <c r="C523" s="544" t="s">
        <v>346</v>
      </c>
      <c r="D523" s="545">
        <v>8984.14</v>
      </c>
    </row>
    <row r="524" spans="1:4" ht="25.5">
      <c r="A524" s="544">
        <v>605785</v>
      </c>
      <c r="B524" s="542" t="s">
        <v>5812</v>
      </c>
      <c r="C524" s="544" t="s">
        <v>346</v>
      </c>
      <c r="D524" s="545">
        <v>10877.09</v>
      </c>
    </row>
    <row r="525" spans="1:4" ht="25.5">
      <c r="A525" s="544">
        <v>605528</v>
      </c>
      <c r="B525" s="542" t="s">
        <v>5813</v>
      </c>
      <c r="C525" s="544" t="s">
        <v>346</v>
      </c>
      <c r="D525" s="545">
        <v>10187.61</v>
      </c>
    </row>
    <row r="526" spans="1:4" ht="25.5">
      <c r="A526" s="544">
        <v>605819</v>
      </c>
      <c r="B526" s="542" t="s">
        <v>5814</v>
      </c>
      <c r="C526" s="544" t="s">
        <v>346</v>
      </c>
      <c r="D526" s="545">
        <v>12949.72</v>
      </c>
    </row>
    <row r="527" spans="1:4" ht="25.5">
      <c r="A527" s="544">
        <v>605548</v>
      </c>
      <c r="B527" s="542" t="s">
        <v>5815</v>
      </c>
      <c r="C527" s="544" t="s">
        <v>346</v>
      </c>
      <c r="D527" s="545">
        <v>12260.24</v>
      </c>
    </row>
    <row r="528" spans="1:4" ht="25.5">
      <c r="A528" s="544">
        <v>605840</v>
      </c>
      <c r="B528" s="542" t="s">
        <v>5816</v>
      </c>
      <c r="C528" s="544" t="s">
        <v>346</v>
      </c>
      <c r="D528" s="545">
        <v>12747.03</v>
      </c>
    </row>
    <row r="529" spans="1:4" ht="25.5">
      <c r="A529" s="544">
        <v>605576</v>
      </c>
      <c r="B529" s="542" t="s">
        <v>5817</v>
      </c>
      <c r="C529" s="544" t="s">
        <v>346</v>
      </c>
      <c r="D529" s="545">
        <v>10483.49</v>
      </c>
    </row>
    <row r="530" spans="1:4" ht="25.5">
      <c r="A530" s="544">
        <v>605855</v>
      </c>
      <c r="B530" s="542" t="s">
        <v>5818</v>
      </c>
      <c r="C530" s="544" t="s">
        <v>346</v>
      </c>
      <c r="D530" s="545">
        <v>14179.25</v>
      </c>
    </row>
    <row r="531" spans="1:4" ht="25.5">
      <c r="A531" s="544">
        <v>605587</v>
      </c>
      <c r="B531" s="542" t="s">
        <v>5819</v>
      </c>
      <c r="C531" s="544" t="s">
        <v>346</v>
      </c>
      <c r="D531" s="545">
        <v>11915.72</v>
      </c>
    </row>
    <row r="532" spans="1:4" ht="25.5">
      <c r="A532" s="544">
        <v>605898</v>
      </c>
      <c r="B532" s="542" t="s">
        <v>5820</v>
      </c>
      <c r="C532" s="544" t="s">
        <v>346</v>
      </c>
      <c r="D532" s="545">
        <v>16645.849999999999</v>
      </c>
    </row>
    <row r="533" spans="1:4" ht="25.5">
      <c r="A533" s="544">
        <v>605598</v>
      </c>
      <c r="B533" s="542" t="s">
        <v>5821</v>
      </c>
      <c r="C533" s="544" t="s">
        <v>346</v>
      </c>
      <c r="D533" s="545">
        <v>14382.31</v>
      </c>
    </row>
    <row r="534" spans="1:4" ht="25.5">
      <c r="A534" s="544">
        <v>605744</v>
      </c>
      <c r="B534" s="542" t="s">
        <v>5822</v>
      </c>
      <c r="C534" s="544" t="s">
        <v>346</v>
      </c>
      <c r="D534" s="545">
        <v>12198.03</v>
      </c>
    </row>
    <row r="535" spans="1:4" ht="25.5">
      <c r="A535" s="544">
        <v>605509</v>
      </c>
      <c r="B535" s="542" t="s">
        <v>5823</v>
      </c>
      <c r="C535" s="544" t="s">
        <v>346</v>
      </c>
      <c r="D535" s="545">
        <v>10208.68</v>
      </c>
    </row>
    <row r="536" spans="1:4" ht="25.5">
      <c r="A536" s="544">
        <v>605787</v>
      </c>
      <c r="B536" s="542" t="s">
        <v>5824</v>
      </c>
      <c r="C536" s="544" t="s">
        <v>346</v>
      </c>
      <c r="D536" s="545">
        <v>13630.26</v>
      </c>
    </row>
    <row r="537" spans="1:4" ht="25.5">
      <c r="A537" s="544">
        <v>605529</v>
      </c>
      <c r="B537" s="542" t="s">
        <v>5825</v>
      </c>
      <c r="C537" s="544" t="s">
        <v>346</v>
      </c>
      <c r="D537" s="545">
        <v>11640.91</v>
      </c>
    </row>
    <row r="538" spans="1:4" ht="25.5">
      <c r="A538" s="544">
        <v>605820</v>
      </c>
      <c r="B538" s="542" t="s">
        <v>5826</v>
      </c>
      <c r="C538" s="544" t="s">
        <v>346</v>
      </c>
      <c r="D538" s="545">
        <v>16096.86</v>
      </c>
    </row>
    <row r="539" spans="1:4" ht="25.5">
      <c r="A539" s="544">
        <v>605549</v>
      </c>
      <c r="B539" s="542" t="s">
        <v>5827</v>
      </c>
      <c r="C539" s="544" t="s">
        <v>346</v>
      </c>
      <c r="D539" s="545">
        <v>14107.5</v>
      </c>
    </row>
    <row r="540" spans="1:4" ht="25.5">
      <c r="A540" s="544">
        <v>605841</v>
      </c>
      <c r="B540" s="542" t="s">
        <v>5828</v>
      </c>
      <c r="C540" s="544" t="s">
        <v>346</v>
      </c>
      <c r="D540" s="545">
        <v>13980.57</v>
      </c>
    </row>
    <row r="541" spans="1:4" ht="25.5">
      <c r="A541" s="544">
        <v>605577</v>
      </c>
      <c r="B541" s="542" t="s">
        <v>5829</v>
      </c>
      <c r="C541" s="544" t="s">
        <v>346</v>
      </c>
      <c r="D541" s="545">
        <v>11504.7</v>
      </c>
    </row>
    <row r="542" spans="1:4" ht="25.5">
      <c r="A542" s="544">
        <v>605856</v>
      </c>
      <c r="B542" s="542" t="s">
        <v>5830</v>
      </c>
      <c r="C542" s="544" t="s">
        <v>346</v>
      </c>
      <c r="D542" s="545">
        <v>15661.45</v>
      </c>
    </row>
    <row r="543" spans="1:4" ht="25.5">
      <c r="A543" s="544">
        <v>605588</v>
      </c>
      <c r="B543" s="542" t="s">
        <v>5831</v>
      </c>
      <c r="C543" s="544" t="s">
        <v>346</v>
      </c>
      <c r="D543" s="545">
        <v>13185.58</v>
      </c>
    </row>
    <row r="544" spans="1:4" ht="25.5">
      <c r="A544" s="544">
        <v>605899</v>
      </c>
      <c r="B544" s="542" t="s">
        <v>5832</v>
      </c>
      <c r="C544" s="544" t="s">
        <v>346</v>
      </c>
      <c r="D544" s="545">
        <v>18556.28</v>
      </c>
    </row>
    <row r="545" spans="1:4" ht="25.5">
      <c r="A545" s="544">
        <v>605599</v>
      </c>
      <c r="B545" s="542" t="s">
        <v>5833</v>
      </c>
      <c r="C545" s="544" t="s">
        <v>346</v>
      </c>
      <c r="D545" s="545">
        <v>16080.4</v>
      </c>
    </row>
    <row r="546" spans="1:4" ht="25.5">
      <c r="A546" s="544">
        <v>605745</v>
      </c>
      <c r="B546" s="542" t="s">
        <v>5834</v>
      </c>
      <c r="C546" s="544" t="s">
        <v>346</v>
      </c>
      <c r="D546" s="545">
        <v>13386.34</v>
      </c>
    </row>
    <row r="547" spans="1:4" ht="25.5">
      <c r="A547" s="544">
        <v>605510</v>
      </c>
      <c r="B547" s="542" t="s">
        <v>5835</v>
      </c>
      <c r="C547" s="544" t="s">
        <v>346</v>
      </c>
      <c r="D547" s="545">
        <v>11208.39</v>
      </c>
    </row>
    <row r="548" spans="1:4" ht="25.5">
      <c r="A548" s="544">
        <v>605788</v>
      </c>
      <c r="B548" s="542" t="s">
        <v>5836</v>
      </c>
      <c r="C548" s="544" t="s">
        <v>346</v>
      </c>
      <c r="D548" s="545">
        <v>15067.22</v>
      </c>
    </row>
    <row r="549" spans="1:4" ht="25.5">
      <c r="A549" s="544">
        <v>605530</v>
      </c>
      <c r="B549" s="542" t="s">
        <v>5837</v>
      </c>
      <c r="C549" s="544" t="s">
        <v>346</v>
      </c>
      <c r="D549" s="545">
        <v>12889.27</v>
      </c>
    </row>
    <row r="550" spans="1:4" ht="25.5">
      <c r="A550" s="544">
        <v>605821</v>
      </c>
      <c r="B550" s="542" t="s">
        <v>5838</v>
      </c>
      <c r="C550" s="544" t="s">
        <v>346</v>
      </c>
      <c r="D550" s="545">
        <v>17962.05</v>
      </c>
    </row>
    <row r="551" spans="1:4" ht="25.5">
      <c r="A551" s="544">
        <v>605550</v>
      </c>
      <c r="B551" s="542" t="s">
        <v>5839</v>
      </c>
      <c r="C551" s="544" t="s">
        <v>346</v>
      </c>
      <c r="D551" s="545">
        <v>15784.1</v>
      </c>
    </row>
    <row r="552" spans="1:4" ht="25.5">
      <c r="A552" s="544">
        <v>605842</v>
      </c>
      <c r="B552" s="542" t="s">
        <v>5840</v>
      </c>
      <c r="C552" s="544" t="s">
        <v>346</v>
      </c>
      <c r="D552" s="545">
        <v>15518.82</v>
      </c>
    </row>
    <row r="553" spans="1:4" ht="25.5">
      <c r="A553" s="544">
        <v>605578</v>
      </c>
      <c r="B553" s="542" t="s">
        <v>5841</v>
      </c>
      <c r="C553" s="544" t="s">
        <v>346</v>
      </c>
      <c r="D553" s="545">
        <v>12807.26</v>
      </c>
    </row>
    <row r="554" spans="1:4" ht="25.5">
      <c r="A554" s="544">
        <v>605857</v>
      </c>
      <c r="B554" s="542" t="s">
        <v>5842</v>
      </c>
      <c r="C554" s="544" t="s">
        <v>346</v>
      </c>
      <c r="D554" s="545">
        <v>17468.240000000002</v>
      </c>
    </row>
    <row r="555" spans="1:4" ht="25.5">
      <c r="A555" s="544">
        <v>605589</v>
      </c>
      <c r="B555" s="542" t="s">
        <v>5843</v>
      </c>
      <c r="C555" s="544" t="s">
        <v>346</v>
      </c>
      <c r="D555" s="545">
        <v>14756.69</v>
      </c>
    </row>
    <row r="556" spans="1:4" ht="25.5">
      <c r="A556" s="544">
        <v>605900</v>
      </c>
      <c r="B556" s="542" t="s">
        <v>5844</v>
      </c>
      <c r="C556" s="544" t="s">
        <v>346</v>
      </c>
      <c r="D556" s="545">
        <v>20825.55</v>
      </c>
    </row>
    <row r="557" spans="1:4" ht="25.5">
      <c r="A557" s="544">
        <v>605600</v>
      </c>
      <c r="B557" s="542" t="s">
        <v>5845</v>
      </c>
      <c r="C557" s="544" t="s">
        <v>346</v>
      </c>
      <c r="D557" s="545">
        <v>18114</v>
      </c>
    </row>
    <row r="558" spans="1:4" ht="25.5">
      <c r="A558" s="544">
        <v>605746</v>
      </c>
      <c r="B558" s="542" t="s">
        <v>5846</v>
      </c>
      <c r="C558" s="544" t="s">
        <v>346</v>
      </c>
      <c r="D558" s="545">
        <v>14871.13</v>
      </c>
    </row>
    <row r="559" spans="1:4" ht="25.5">
      <c r="A559" s="544">
        <v>605511</v>
      </c>
      <c r="B559" s="542" t="s">
        <v>5847</v>
      </c>
      <c r="C559" s="544" t="s">
        <v>346</v>
      </c>
      <c r="D559" s="545">
        <v>12484.86</v>
      </c>
    </row>
    <row r="560" spans="1:4" ht="25.5">
      <c r="A560" s="544">
        <v>605789</v>
      </c>
      <c r="B560" s="542" t="s">
        <v>5848</v>
      </c>
      <c r="C560" s="544" t="s">
        <v>346</v>
      </c>
      <c r="D560" s="545">
        <v>16820.55</v>
      </c>
    </row>
    <row r="561" spans="1:4" ht="25.5">
      <c r="A561" s="544">
        <v>605531</v>
      </c>
      <c r="B561" s="542" t="s">
        <v>5849</v>
      </c>
      <c r="C561" s="544" t="s">
        <v>346</v>
      </c>
      <c r="D561" s="545">
        <v>14434.28</v>
      </c>
    </row>
    <row r="562" spans="1:4" ht="25.5">
      <c r="A562" s="544">
        <v>605822</v>
      </c>
      <c r="B562" s="542" t="s">
        <v>5850</v>
      </c>
      <c r="C562" s="544" t="s">
        <v>346</v>
      </c>
      <c r="D562" s="545">
        <v>20177.87</v>
      </c>
    </row>
    <row r="563" spans="1:4" ht="25.5">
      <c r="A563" s="544">
        <v>605551</v>
      </c>
      <c r="B563" s="542" t="s">
        <v>5851</v>
      </c>
      <c r="C563" s="544" t="s">
        <v>346</v>
      </c>
      <c r="D563" s="545">
        <v>17791.59</v>
      </c>
    </row>
    <row r="564" spans="1:4" ht="25.5">
      <c r="A564" s="544">
        <v>605843</v>
      </c>
      <c r="B564" s="542" t="s">
        <v>5852</v>
      </c>
      <c r="C564" s="544" t="s">
        <v>346</v>
      </c>
      <c r="D564" s="545">
        <v>16739.849999999999</v>
      </c>
    </row>
    <row r="565" spans="1:4" ht="25.5">
      <c r="A565" s="544">
        <v>605579</v>
      </c>
      <c r="B565" s="542" t="s">
        <v>5853</v>
      </c>
      <c r="C565" s="544" t="s">
        <v>346</v>
      </c>
      <c r="D565" s="545">
        <v>13850.08</v>
      </c>
    </row>
    <row r="566" spans="1:4" ht="25.5">
      <c r="A566" s="544">
        <v>605858</v>
      </c>
      <c r="B566" s="542" t="s">
        <v>5854</v>
      </c>
      <c r="C566" s="544" t="s">
        <v>346</v>
      </c>
      <c r="D566" s="545">
        <v>18977.71</v>
      </c>
    </row>
    <row r="567" spans="1:4" ht="25.5">
      <c r="A567" s="544">
        <v>605590</v>
      </c>
      <c r="B567" s="542" t="s">
        <v>5855</v>
      </c>
      <c r="C567" s="544" t="s">
        <v>346</v>
      </c>
      <c r="D567" s="545">
        <v>16087.94</v>
      </c>
    </row>
    <row r="568" spans="1:4" ht="25.5">
      <c r="A568" s="544">
        <v>605901</v>
      </c>
      <c r="B568" s="542" t="s">
        <v>5856</v>
      </c>
      <c r="C568" s="544" t="s">
        <v>346</v>
      </c>
      <c r="D568" s="545">
        <v>22831.77</v>
      </c>
    </row>
    <row r="569" spans="1:4" ht="25.5">
      <c r="A569" s="544">
        <v>605601</v>
      </c>
      <c r="B569" s="542" t="s">
        <v>5857</v>
      </c>
      <c r="C569" s="544" t="s">
        <v>346</v>
      </c>
      <c r="D569" s="545">
        <v>19941.990000000002</v>
      </c>
    </row>
    <row r="570" spans="1:4" ht="25.5">
      <c r="A570" s="544">
        <v>605747</v>
      </c>
      <c r="B570" s="542" t="s">
        <v>5858</v>
      </c>
      <c r="C570" s="544" t="s">
        <v>346</v>
      </c>
      <c r="D570" s="545">
        <v>16046.93</v>
      </c>
    </row>
    <row r="571" spans="1:4" ht="25.5">
      <c r="A571" s="544">
        <v>605512</v>
      </c>
      <c r="B571" s="542" t="s">
        <v>5859</v>
      </c>
      <c r="C571" s="544" t="s">
        <v>346</v>
      </c>
      <c r="D571" s="545">
        <v>13504.64</v>
      </c>
    </row>
    <row r="572" spans="1:4" ht="25.5">
      <c r="A572" s="544">
        <v>605790</v>
      </c>
      <c r="B572" s="542" t="s">
        <v>5860</v>
      </c>
      <c r="C572" s="544" t="s">
        <v>346</v>
      </c>
      <c r="D572" s="545">
        <v>18284.79</v>
      </c>
    </row>
    <row r="573" spans="1:4" ht="25.5">
      <c r="A573" s="544">
        <v>605532</v>
      </c>
      <c r="B573" s="542" t="s">
        <v>5861</v>
      </c>
      <c r="C573" s="544" t="s">
        <v>346</v>
      </c>
      <c r="D573" s="545">
        <v>15742.5</v>
      </c>
    </row>
    <row r="574" spans="1:4" ht="25.5">
      <c r="A574" s="544">
        <v>605823</v>
      </c>
      <c r="B574" s="542" t="s">
        <v>5862</v>
      </c>
      <c r="C574" s="544" t="s">
        <v>346</v>
      </c>
      <c r="D574" s="545">
        <v>22138.84</v>
      </c>
    </row>
    <row r="575" spans="1:4" ht="25.5">
      <c r="A575" s="544">
        <v>605552</v>
      </c>
      <c r="B575" s="542" t="s">
        <v>5863</v>
      </c>
      <c r="C575" s="544" t="s">
        <v>346</v>
      </c>
      <c r="D575" s="545">
        <v>19596.560000000001</v>
      </c>
    </row>
    <row r="576" spans="1:4" ht="25.5">
      <c r="A576" s="544">
        <v>605844</v>
      </c>
      <c r="B576" s="542" t="s">
        <v>5864</v>
      </c>
      <c r="C576" s="544" t="s">
        <v>346</v>
      </c>
      <c r="D576" s="545">
        <v>18348.64</v>
      </c>
    </row>
    <row r="577" spans="1:4" ht="25.5">
      <c r="A577" s="544">
        <v>605580</v>
      </c>
      <c r="B577" s="542" t="s">
        <v>5865</v>
      </c>
      <c r="C577" s="544" t="s">
        <v>346</v>
      </c>
      <c r="D577" s="545">
        <v>15257.84</v>
      </c>
    </row>
    <row r="578" spans="1:4" ht="25.5">
      <c r="A578" s="544">
        <v>605887</v>
      </c>
      <c r="B578" s="542" t="s">
        <v>5866</v>
      </c>
      <c r="C578" s="544" t="s">
        <v>346</v>
      </c>
      <c r="D578" s="545">
        <v>20894.82</v>
      </c>
    </row>
    <row r="579" spans="1:4" ht="25.5">
      <c r="A579" s="544">
        <v>605591</v>
      </c>
      <c r="B579" s="542" t="s">
        <v>5867</v>
      </c>
      <c r="C579" s="544" t="s">
        <v>346</v>
      </c>
      <c r="D579" s="545">
        <v>17804.03</v>
      </c>
    </row>
    <row r="580" spans="1:4" ht="25.5">
      <c r="A580" s="544">
        <v>605902</v>
      </c>
      <c r="B580" s="542" t="s">
        <v>5868</v>
      </c>
      <c r="C580" s="544" t="s">
        <v>346</v>
      </c>
      <c r="D580" s="545">
        <v>25279.89</v>
      </c>
    </row>
    <row r="581" spans="1:4" ht="25.5">
      <c r="A581" s="544">
        <v>605602</v>
      </c>
      <c r="B581" s="542" t="s">
        <v>5869</v>
      </c>
      <c r="C581" s="544" t="s">
        <v>346</v>
      </c>
      <c r="D581" s="545">
        <v>22189.09</v>
      </c>
    </row>
    <row r="582" spans="1:4" ht="25.5">
      <c r="A582" s="544">
        <v>605748</v>
      </c>
      <c r="B582" s="542" t="s">
        <v>5870</v>
      </c>
      <c r="C582" s="544" t="s">
        <v>346</v>
      </c>
      <c r="D582" s="545">
        <v>17602.25</v>
      </c>
    </row>
    <row r="583" spans="1:4" ht="25.5">
      <c r="A583" s="544">
        <v>605513</v>
      </c>
      <c r="B583" s="542" t="s">
        <v>5871</v>
      </c>
      <c r="C583" s="544" t="s">
        <v>346</v>
      </c>
      <c r="D583" s="545">
        <v>14884.78</v>
      </c>
    </row>
    <row r="584" spans="1:4" ht="25.5">
      <c r="A584" s="544">
        <v>605804</v>
      </c>
      <c r="B584" s="542" t="s">
        <v>5872</v>
      </c>
      <c r="C584" s="544" t="s">
        <v>346</v>
      </c>
      <c r="D584" s="545">
        <v>20148.439999999999</v>
      </c>
    </row>
    <row r="585" spans="1:4" ht="25.5">
      <c r="A585" s="544">
        <v>605533</v>
      </c>
      <c r="B585" s="542" t="s">
        <v>5873</v>
      </c>
      <c r="C585" s="544" t="s">
        <v>346</v>
      </c>
      <c r="D585" s="545">
        <v>17430.96</v>
      </c>
    </row>
    <row r="586" spans="1:4" ht="25.5">
      <c r="A586" s="544">
        <v>605824</v>
      </c>
      <c r="B586" s="542" t="s">
        <v>5874</v>
      </c>
      <c r="C586" s="544" t="s">
        <v>346</v>
      </c>
      <c r="D586" s="545">
        <v>24533.5</v>
      </c>
    </row>
    <row r="587" spans="1:4" ht="25.5">
      <c r="A587" s="544">
        <v>605553</v>
      </c>
      <c r="B587" s="542" t="s">
        <v>5875</v>
      </c>
      <c r="C587" s="544" t="s">
        <v>346</v>
      </c>
      <c r="D587" s="545">
        <v>21816.03</v>
      </c>
    </row>
    <row r="588" spans="1:4" ht="25.5">
      <c r="A588" s="544">
        <v>605845</v>
      </c>
      <c r="B588" s="542" t="s">
        <v>5876</v>
      </c>
      <c r="C588" s="544" t="s">
        <v>346</v>
      </c>
      <c r="D588" s="545">
        <v>20032.43</v>
      </c>
    </row>
    <row r="589" spans="1:4" ht="25.5">
      <c r="A589" s="544">
        <v>605581</v>
      </c>
      <c r="B589" s="542" t="s">
        <v>5877</v>
      </c>
      <c r="C589" s="544" t="s">
        <v>346</v>
      </c>
      <c r="D589" s="545">
        <v>18024.89</v>
      </c>
    </row>
    <row r="590" spans="1:4" ht="25.5">
      <c r="A590" s="544">
        <v>605888</v>
      </c>
      <c r="B590" s="542" t="s">
        <v>5878</v>
      </c>
      <c r="C590" s="544" t="s">
        <v>346</v>
      </c>
      <c r="D590" s="545">
        <v>22906.83</v>
      </c>
    </row>
    <row r="591" spans="1:4" ht="25.5">
      <c r="A591" s="544">
        <v>605592</v>
      </c>
      <c r="B591" s="542" t="s">
        <v>5879</v>
      </c>
      <c r="C591" s="544" t="s">
        <v>346</v>
      </c>
      <c r="D591" s="545">
        <v>20899.3</v>
      </c>
    </row>
    <row r="592" spans="1:4" ht="25.5">
      <c r="A592" s="544">
        <v>605903</v>
      </c>
      <c r="B592" s="542" t="s">
        <v>5880</v>
      </c>
      <c r="C592" s="544" t="s">
        <v>346</v>
      </c>
      <c r="D592" s="545">
        <v>27857.15</v>
      </c>
    </row>
    <row r="593" spans="1:4" ht="25.5">
      <c r="A593" s="544">
        <v>605603</v>
      </c>
      <c r="B593" s="542" t="s">
        <v>5881</v>
      </c>
      <c r="C593" s="544" t="s">
        <v>346</v>
      </c>
      <c r="D593" s="545">
        <v>25849.62</v>
      </c>
    </row>
    <row r="594" spans="1:4" ht="25.5">
      <c r="A594" s="544">
        <v>605771</v>
      </c>
      <c r="B594" s="542" t="s">
        <v>5882</v>
      </c>
      <c r="C594" s="544" t="s">
        <v>346</v>
      </c>
      <c r="D594" s="545">
        <v>19240.810000000001</v>
      </c>
    </row>
    <row r="595" spans="1:4" ht="25.5">
      <c r="A595" s="544">
        <v>605514</v>
      </c>
      <c r="B595" s="542" t="s">
        <v>5883</v>
      </c>
      <c r="C595" s="544" t="s">
        <v>346</v>
      </c>
      <c r="D595" s="545">
        <v>17479.22</v>
      </c>
    </row>
    <row r="596" spans="1:4" ht="25.5">
      <c r="A596" s="544">
        <v>605805</v>
      </c>
      <c r="B596" s="542" t="s">
        <v>5884</v>
      </c>
      <c r="C596" s="544" t="s">
        <v>346</v>
      </c>
      <c r="D596" s="545">
        <v>22115.21</v>
      </c>
    </row>
    <row r="597" spans="1:4" ht="25.5">
      <c r="A597" s="544">
        <v>605534</v>
      </c>
      <c r="B597" s="542" t="s">
        <v>5885</v>
      </c>
      <c r="C597" s="544" t="s">
        <v>346</v>
      </c>
      <c r="D597" s="545">
        <v>20353.63</v>
      </c>
    </row>
    <row r="598" spans="1:4" ht="25.5">
      <c r="A598" s="544">
        <v>605825</v>
      </c>
      <c r="B598" s="542" t="s">
        <v>5886</v>
      </c>
      <c r="C598" s="544" t="s">
        <v>346</v>
      </c>
      <c r="D598" s="545">
        <v>27065.54</v>
      </c>
    </row>
    <row r="599" spans="1:4" ht="25.5">
      <c r="A599" s="544">
        <v>605554</v>
      </c>
      <c r="B599" s="542" t="s">
        <v>5887</v>
      </c>
      <c r="C599" s="544" t="s">
        <v>346</v>
      </c>
      <c r="D599" s="545">
        <v>25303.95</v>
      </c>
    </row>
    <row r="600" spans="1:4" ht="25.5">
      <c r="A600" s="544">
        <v>605772</v>
      </c>
      <c r="B600" s="542" t="s">
        <v>5888</v>
      </c>
      <c r="C600" s="544" t="s">
        <v>346</v>
      </c>
      <c r="D600" s="545">
        <v>22198.81</v>
      </c>
    </row>
    <row r="601" spans="1:4" ht="25.5">
      <c r="A601" s="544">
        <v>605515</v>
      </c>
      <c r="B601" s="542" t="s">
        <v>5889</v>
      </c>
      <c r="C601" s="544" t="s">
        <v>346</v>
      </c>
      <c r="D601" s="545">
        <v>19086.04</v>
      </c>
    </row>
    <row r="602" spans="1:4" ht="25.5">
      <c r="A602" s="544">
        <v>605806</v>
      </c>
      <c r="B602" s="542" t="s">
        <v>5890</v>
      </c>
      <c r="C602" s="544" t="s">
        <v>346</v>
      </c>
      <c r="D602" s="545">
        <v>25421.33</v>
      </c>
    </row>
    <row r="603" spans="1:4" ht="25.5">
      <c r="A603" s="544">
        <v>605535</v>
      </c>
      <c r="B603" s="542" t="s">
        <v>5891</v>
      </c>
      <c r="C603" s="544" t="s">
        <v>346</v>
      </c>
      <c r="D603" s="545">
        <v>22308.560000000001</v>
      </c>
    </row>
    <row r="604" spans="1:4" ht="25.5">
      <c r="A604" s="544">
        <v>605826</v>
      </c>
      <c r="B604" s="542" t="s">
        <v>5892</v>
      </c>
      <c r="C604" s="544" t="s">
        <v>346</v>
      </c>
      <c r="D604" s="545">
        <v>30971.18</v>
      </c>
    </row>
    <row r="605" spans="1:4" ht="25.5">
      <c r="A605" s="544">
        <v>605555</v>
      </c>
      <c r="B605" s="542" t="s">
        <v>5893</v>
      </c>
      <c r="C605" s="544" t="s">
        <v>346</v>
      </c>
      <c r="D605" s="545">
        <v>27858.400000000001</v>
      </c>
    </row>
    <row r="606" spans="1:4" ht="25.5">
      <c r="A606" s="544">
        <v>605773</v>
      </c>
      <c r="B606" s="542" t="s">
        <v>5894</v>
      </c>
      <c r="C606" s="544" t="s">
        <v>346</v>
      </c>
      <c r="D606" s="545">
        <v>23600.62</v>
      </c>
    </row>
    <row r="607" spans="1:4" ht="25.5">
      <c r="A607" s="544">
        <v>605516</v>
      </c>
      <c r="B607" s="542" t="s">
        <v>5895</v>
      </c>
      <c r="C607" s="544" t="s">
        <v>346</v>
      </c>
      <c r="D607" s="545">
        <v>20279.98</v>
      </c>
    </row>
    <row r="608" spans="1:4" ht="25.5">
      <c r="A608" s="544">
        <v>605807</v>
      </c>
      <c r="B608" s="542" t="s">
        <v>5896</v>
      </c>
      <c r="C608" s="544" t="s">
        <v>346</v>
      </c>
      <c r="D608" s="545">
        <v>27191.14</v>
      </c>
    </row>
    <row r="609" spans="1:4" ht="25.5">
      <c r="A609" s="544">
        <v>605536</v>
      </c>
      <c r="B609" s="542" t="s">
        <v>5897</v>
      </c>
      <c r="C609" s="544" t="s">
        <v>346</v>
      </c>
      <c r="D609" s="545">
        <v>23870.5</v>
      </c>
    </row>
    <row r="610" spans="1:4" ht="25.5">
      <c r="A610" s="544">
        <v>605827</v>
      </c>
      <c r="B610" s="542" t="s">
        <v>5898</v>
      </c>
      <c r="C610" s="544" t="s">
        <v>346</v>
      </c>
      <c r="D610" s="545">
        <v>33374.769999999997</v>
      </c>
    </row>
    <row r="611" spans="1:4" ht="25.5">
      <c r="A611" s="544">
        <v>605556</v>
      </c>
      <c r="B611" s="542" t="s">
        <v>5899</v>
      </c>
      <c r="C611" s="544" t="s">
        <v>346</v>
      </c>
      <c r="D611" s="545">
        <v>30054.12</v>
      </c>
    </row>
    <row r="612" spans="1:4" ht="25.5">
      <c r="A612" s="544">
        <v>605774</v>
      </c>
      <c r="B612" s="542" t="s">
        <v>5900</v>
      </c>
      <c r="C612" s="544" t="s">
        <v>346</v>
      </c>
      <c r="D612" s="545">
        <v>25476.44</v>
      </c>
    </row>
    <row r="613" spans="1:4" ht="25.5">
      <c r="A613" s="544">
        <v>605517</v>
      </c>
      <c r="B613" s="542" t="s">
        <v>5901</v>
      </c>
      <c r="C613" s="544" t="s">
        <v>346</v>
      </c>
      <c r="D613" s="545">
        <v>21900.02</v>
      </c>
    </row>
    <row r="614" spans="1:4" ht="25.5">
      <c r="A614" s="544">
        <v>605808</v>
      </c>
      <c r="B614" s="542" t="s">
        <v>5902</v>
      </c>
      <c r="C614" s="544" t="s">
        <v>346</v>
      </c>
      <c r="D614" s="545">
        <v>29454.85</v>
      </c>
    </row>
    <row r="615" spans="1:4" ht="25.5">
      <c r="A615" s="544">
        <v>605537</v>
      </c>
      <c r="B615" s="542" t="s">
        <v>5903</v>
      </c>
      <c r="C615" s="544" t="s">
        <v>346</v>
      </c>
      <c r="D615" s="545">
        <v>25878.43</v>
      </c>
    </row>
    <row r="616" spans="1:4" ht="25.5">
      <c r="A616" s="544">
        <v>605828</v>
      </c>
      <c r="B616" s="542" t="s">
        <v>5904</v>
      </c>
      <c r="C616" s="544" t="s">
        <v>346</v>
      </c>
      <c r="D616" s="545">
        <v>36306.51</v>
      </c>
    </row>
    <row r="617" spans="1:4" ht="25.5">
      <c r="A617" s="544">
        <v>605557</v>
      </c>
      <c r="B617" s="542" t="s">
        <v>5905</v>
      </c>
      <c r="C617" s="544" t="s">
        <v>346</v>
      </c>
      <c r="D617" s="545">
        <v>32730.09</v>
      </c>
    </row>
    <row r="618" spans="1:4" ht="25.5">
      <c r="A618" s="544">
        <v>605775</v>
      </c>
      <c r="B618" s="542" t="s">
        <v>5906</v>
      </c>
      <c r="C618" s="544" t="s">
        <v>346</v>
      </c>
      <c r="D618" s="545">
        <v>26889.39</v>
      </c>
    </row>
    <row r="619" spans="1:4" ht="25.5">
      <c r="A619" s="544">
        <v>605518</v>
      </c>
      <c r="B619" s="542" t="s">
        <v>5907</v>
      </c>
      <c r="C619" s="544" t="s">
        <v>346</v>
      </c>
      <c r="D619" s="545">
        <v>23198.080000000002</v>
      </c>
    </row>
    <row r="620" spans="1:4" ht="25.5">
      <c r="A620" s="544">
        <v>605809</v>
      </c>
      <c r="B620" s="542" t="s">
        <v>5908</v>
      </c>
      <c r="C620" s="544" t="s">
        <v>346</v>
      </c>
      <c r="D620" s="545">
        <v>31275.599999999999</v>
      </c>
    </row>
    <row r="621" spans="1:4" ht="25.5">
      <c r="A621" s="544">
        <v>605538</v>
      </c>
      <c r="B621" s="542" t="s">
        <v>5909</v>
      </c>
      <c r="C621" s="544" t="s">
        <v>346</v>
      </c>
      <c r="D621" s="545">
        <v>27584.29</v>
      </c>
    </row>
    <row r="622" spans="1:4" ht="25.5">
      <c r="A622" s="544">
        <v>605829</v>
      </c>
      <c r="B622" s="542" t="s">
        <v>5910</v>
      </c>
      <c r="C622" s="544" t="s">
        <v>346</v>
      </c>
      <c r="D622" s="545">
        <v>38829.550000000003</v>
      </c>
    </row>
    <row r="623" spans="1:4" ht="25.5">
      <c r="A623" s="544">
        <v>605558</v>
      </c>
      <c r="B623" s="542" t="s">
        <v>5911</v>
      </c>
      <c r="C623" s="544" t="s">
        <v>346</v>
      </c>
      <c r="D623" s="545">
        <v>35138.239999999998</v>
      </c>
    </row>
    <row r="624" spans="1:4" ht="25.5">
      <c r="A624" s="544">
        <v>605776</v>
      </c>
      <c r="B624" s="542" t="s">
        <v>5912</v>
      </c>
      <c r="C624" s="544" t="s">
        <v>346</v>
      </c>
      <c r="D624" s="545">
        <v>28774.9</v>
      </c>
    </row>
    <row r="625" spans="1:4" ht="25.5">
      <c r="A625" s="544">
        <v>605519</v>
      </c>
      <c r="B625" s="542" t="s">
        <v>5913</v>
      </c>
      <c r="C625" s="544" t="s">
        <v>346</v>
      </c>
      <c r="D625" s="545">
        <v>27244.85</v>
      </c>
    </row>
    <row r="626" spans="1:4" ht="25.5">
      <c r="A626" s="544">
        <v>605810</v>
      </c>
      <c r="B626" s="542" t="s">
        <v>5914</v>
      </c>
      <c r="C626" s="544" t="s">
        <v>346</v>
      </c>
      <c r="D626" s="545">
        <v>33588.78</v>
      </c>
    </row>
    <row r="627" spans="1:4" ht="25.5">
      <c r="A627" s="544">
        <v>605539</v>
      </c>
      <c r="B627" s="542" t="s">
        <v>5915</v>
      </c>
      <c r="C627" s="544" t="s">
        <v>346</v>
      </c>
      <c r="D627" s="545">
        <v>32058.73</v>
      </c>
    </row>
    <row r="628" spans="1:4" ht="25.5">
      <c r="A628" s="544">
        <v>605830</v>
      </c>
      <c r="B628" s="542" t="s">
        <v>5916</v>
      </c>
      <c r="C628" s="544" t="s">
        <v>346</v>
      </c>
      <c r="D628" s="545">
        <v>41879.300000000003</v>
      </c>
    </row>
    <row r="629" spans="1:4" ht="25.5">
      <c r="A629" s="544">
        <v>605559</v>
      </c>
      <c r="B629" s="542" t="s">
        <v>5917</v>
      </c>
      <c r="C629" s="544" t="s">
        <v>346</v>
      </c>
      <c r="D629" s="545">
        <v>40349.24</v>
      </c>
    </row>
    <row r="630" spans="1:4" ht="25.5">
      <c r="A630" s="544">
        <v>605777</v>
      </c>
      <c r="B630" s="542" t="s">
        <v>5918</v>
      </c>
      <c r="C630" s="544" t="s">
        <v>346</v>
      </c>
      <c r="D630" s="545">
        <v>30875.85</v>
      </c>
    </row>
    <row r="631" spans="1:4" ht="25.5">
      <c r="A631" s="544">
        <v>605520</v>
      </c>
      <c r="B631" s="542" t="s">
        <v>5919</v>
      </c>
      <c r="C631" s="544" t="s">
        <v>346</v>
      </c>
      <c r="D631" s="545">
        <v>29236.03</v>
      </c>
    </row>
    <row r="632" spans="1:4" ht="25.5">
      <c r="A632" s="544">
        <v>605811</v>
      </c>
      <c r="B632" s="542" t="s">
        <v>5920</v>
      </c>
      <c r="C632" s="544" t="s">
        <v>346</v>
      </c>
      <c r="D632" s="545">
        <v>36137.300000000003</v>
      </c>
    </row>
    <row r="633" spans="1:4" ht="25.5">
      <c r="A633" s="544">
        <v>605540</v>
      </c>
      <c r="B633" s="542" t="s">
        <v>5921</v>
      </c>
      <c r="C633" s="544" t="s">
        <v>346</v>
      </c>
      <c r="D633" s="545">
        <v>34497.480000000003</v>
      </c>
    </row>
    <row r="634" spans="1:4" ht="25.5">
      <c r="A634" s="544">
        <v>605831</v>
      </c>
      <c r="B634" s="542" t="s">
        <v>5922</v>
      </c>
      <c r="C634" s="544" t="s">
        <v>346</v>
      </c>
      <c r="D634" s="545">
        <v>45198.63</v>
      </c>
    </row>
    <row r="635" spans="1:4" ht="25.5">
      <c r="A635" s="544">
        <v>605560</v>
      </c>
      <c r="B635" s="542" t="s">
        <v>5923</v>
      </c>
      <c r="C635" s="544" t="s">
        <v>346</v>
      </c>
      <c r="D635" s="545">
        <v>43558.81</v>
      </c>
    </row>
    <row r="636" spans="1:4" ht="25.5">
      <c r="A636" s="544">
        <v>605778</v>
      </c>
      <c r="B636" s="542" t="s">
        <v>5924</v>
      </c>
      <c r="C636" s="544" t="s">
        <v>346</v>
      </c>
      <c r="D636" s="545">
        <v>32848.26</v>
      </c>
    </row>
    <row r="637" spans="1:4" ht="25.5">
      <c r="A637" s="544">
        <v>605521</v>
      </c>
      <c r="B637" s="542" t="s">
        <v>5925</v>
      </c>
      <c r="C637" s="544" t="s">
        <v>346</v>
      </c>
      <c r="D637" s="545">
        <v>31187.08</v>
      </c>
    </row>
    <row r="638" spans="1:4" ht="25.5">
      <c r="A638" s="544">
        <v>605812</v>
      </c>
      <c r="B638" s="542" t="s">
        <v>5926</v>
      </c>
      <c r="C638" s="544" t="s">
        <v>346</v>
      </c>
      <c r="D638" s="545">
        <v>38577.18</v>
      </c>
    </row>
    <row r="639" spans="1:4" ht="25.5">
      <c r="A639" s="544">
        <v>605541</v>
      </c>
      <c r="B639" s="542" t="s">
        <v>5927</v>
      </c>
      <c r="C639" s="544" t="s">
        <v>346</v>
      </c>
      <c r="D639" s="545">
        <v>36915.99</v>
      </c>
    </row>
    <row r="640" spans="1:4" ht="25.5">
      <c r="A640" s="544">
        <v>605832</v>
      </c>
      <c r="B640" s="542" t="s">
        <v>5928</v>
      </c>
      <c r="C640" s="544" t="s">
        <v>346</v>
      </c>
      <c r="D640" s="545">
        <v>48443.57</v>
      </c>
    </row>
    <row r="641" spans="1:4" ht="25.5">
      <c r="A641" s="544">
        <v>605561</v>
      </c>
      <c r="B641" s="542" t="s">
        <v>5929</v>
      </c>
      <c r="C641" s="544" t="s">
        <v>346</v>
      </c>
      <c r="D641" s="545">
        <v>46782.39</v>
      </c>
    </row>
    <row r="642" spans="1:4" ht="25.5">
      <c r="A642" s="544">
        <v>605779</v>
      </c>
      <c r="B642" s="542" t="s">
        <v>5930</v>
      </c>
      <c r="C642" s="544" t="s">
        <v>346</v>
      </c>
      <c r="D642" s="545">
        <v>36198.29</v>
      </c>
    </row>
    <row r="643" spans="1:4" ht="25.5">
      <c r="A643" s="544">
        <v>605522</v>
      </c>
      <c r="B643" s="542" t="s">
        <v>5931</v>
      </c>
      <c r="C643" s="544" t="s">
        <v>346</v>
      </c>
      <c r="D643" s="545">
        <v>34477.56</v>
      </c>
    </row>
    <row r="644" spans="1:4" ht="25.5">
      <c r="A644" s="544">
        <v>605813</v>
      </c>
      <c r="B644" s="542" t="s">
        <v>5932</v>
      </c>
      <c r="C644" s="544" t="s">
        <v>346</v>
      </c>
      <c r="D644" s="545">
        <v>42414.559999999998</v>
      </c>
    </row>
    <row r="645" spans="1:4" ht="25.5">
      <c r="A645" s="544">
        <v>605542</v>
      </c>
      <c r="B645" s="542" t="s">
        <v>5933</v>
      </c>
      <c r="C645" s="544" t="s">
        <v>346</v>
      </c>
      <c r="D645" s="545">
        <v>40693.83</v>
      </c>
    </row>
    <row r="646" spans="1:4" ht="25.5">
      <c r="A646" s="544">
        <v>605833</v>
      </c>
      <c r="B646" s="542" t="s">
        <v>5934</v>
      </c>
      <c r="C646" s="544" t="s">
        <v>346</v>
      </c>
      <c r="D646" s="545">
        <v>53120.28</v>
      </c>
    </row>
    <row r="647" spans="1:4" ht="25.5">
      <c r="A647" s="544">
        <v>605562</v>
      </c>
      <c r="B647" s="542" t="s">
        <v>5935</v>
      </c>
      <c r="C647" s="544" t="s">
        <v>346</v>
      </c>
      <c r="D647" s="545">
        <v>51399.55</v>
      </c>
    </row>
    <row r="648" spans="1:4" ht="25.5">
      <c r="A648" s="544">
        <v>605780</v>
      </c>
      <c r="B648" s="542" t="s">
        <v>5936</v>
      </c>
      <c r="C648" s="544" t="s">
        <v>346</v>
      </c>
      <c r="D648" s="545">
        <v>38421.9</v>
      </c>
    </row>
    <row r="649" spans="1:4" ht="25.5">
      <c r="A649" s="544">
        <v>605523</v>
      </c>
      <c r="B649" s="542" t="s">
        <v>5937</v>
      </c>
      <c r="C649" s="544" t="s">
        <v>346</v>
      </c>
      <c r="D649" s="545">
        <v>36604.699999999997</v>
      </c>
    </row>
    <row r="650" spans="1:4" ht="25.5">
      <c r="A650" s="544">
        <v>605814</v>
      </c>
      <c r="B650" s="542" t="s">
        <v>5938</v>
      </c>
      <c r="C650" s="544" t="s">
        <v>346</v>
      </c>
      <c r="D650" s="545">
        <v>45145.42</v>
      </c>
    </row>
    <row r="651" spans="1:4" ht="25.5">
      <c r="A651" s="544">
        <v>605543</v>
      </c>
      <c r="B651" s="542" t="s">
        <v>5939</v>
      </c>
      <c r="C651" s="544" t="s">
        <v>346</v>
      </c>
      <c r="D651" s="545">
        <v>43328.22</v>
      </c>
    </row>
    <row r="652" spans="1:4" ht="25.5">
      <c r="A652" s="544">
        <v>605834</v>
      </c>
      <c r="B652" s="542" t="s">
        <v>5940</v>
      </c>
      <c r="C652" s="544" t="s">
        <v>346</v>
      </c>
      <c r="D652" s="545">
        <v>56724.73</v>
      </c>
    </row>
    <row r="653" spans="1:4" ht="25.5">
      <c r="A653" s="544">
        <v>605563</v>
      </c>
      <c r="B653" s="542" t="s">
        <v>5941</v>
      </c>
      <c r="C653" s="544" t="s">
        <v>346</v>
      </c>
      <c r="D653" s="545">
        <v>54907.53</v>
      </c>
    </row>
    <row r="654" spans="1:4">
      <c r="A654" s="544">
        <v>605606</v>
      </c>
      <c r="B654" s="542" t="s">
        <v>5942</v>
      </c>
      <c r="C654" s="544" t="s">
        <v>351</v>
      </c>
      <c r="D654" s="545">
        <v>14.83</v>
      </c>
    </row>
    <row r="655" spans="1:4">
      <c r="A655" s="544">
        <v>705314</v>
      </c>
      <c r="B655" s="542" t="s">
        <v>5943</v>
      </c>
      <c r="C655" s="544" t="s">
        <v>335</v>
      </c>
      <c r="D655" s="545">
        <v>13771.3</v>
      </c>
    </row>
    <row r="656" spans="1:4">
      <c r="A656" s="544">
        <v>705312</v>
      </c>
      <c r="B656" s="542" t="s">
        <v>5944</v>
      </c>
      <c r="C656" s="544" t="s">
        <v>335</v>
      </c>
      <c r="D656" s="545">
        <v>12554.08</v>
      </c>
    </row>
    <row r="657" spans="1:4">
      <c r="A657" s="544">
        <v>705316</v>
      </c>
      <c r="B657" s="542" t="s">
        <v>5945</v>
      </c>
      <c r="C657" s="544" t="s">
        <v>335</v>
      </c>
      <c r="D657" s="545">
        <v>15101.31</v>
      </c>
    </row>
    <row r="658" spans="1:4">
      <c r="A658" s="544">
        <v>705315</v>
      </c>
      <c r="B658" s="542" t="s">
        <v>5946</v>
      </c>
      <c r="C658" s="544" t="s">
        <v>335</v>
      </c>
      <c r="D658" s="545">
        <v>13788.17</v>
      </c>
    </row>
    <row r="659" spans="1:4">
      <c r="A659" s="544">
        <v>705318</v>
      </c>
      <c r="B659" s="542" t="s">
        <v>5947</v>
      </c>
      <c r="C659" s="544" t="s">
        <v>335</v>
      </c>
      <c r="D659" s="545">
        <v>16128.61</v>
      </c>
    </row>
    <row r="660" spans="1:4">
      <c r="A660" s="544">
        <v>705317</v>
      </c>
      <c r="B660" s="542" t="s">
        <v>5948</v>
      </c>
      <c r="C660" s="544" t="s">
        <v>335</v>
      </c>
      <c r="D660" s="545">
        <v>14648.54</v>
      </c>
    </row>
    <row r="661" spans="1:4">
      <c r="A661" s="544">
        <v>705320</v>
      </c>
      <c r="B661" s="542" t="s">
        <v>5949</v>
      </c>
      <c r="C661" s="544" t="s">
        <v>335</v>
      </c>
      <c r="D661" s="545">
        <v>20237.03</v>
      </c>
    </row>
    <row r="662" spans="1:4">
      <c r="A662" s="544">
        <v>705319</v>
      </c>
      <c r="B662" s="542" t="s">
        <v>5950</v>
      </c>
      <c r="C662" s="544" t="s">
        <v>335</v>
      </c>
      <c r="D662" s="545">
        <v>18425.72</v>
      </c>
    </row>
    <row r="663" spans="1:4">
      <c r="A663" s="544">
        <v>705322</v>
      </c>
      <c r="B663" s="542" t="s">
        <v>5951</v>
      </c>
      <c r="C663" s="544" t="s">
        <v>335</v>
      </c>
      <c r="D663" s="545">
        <v>21445.78</v>
      </c>
    </row>
    <row r="664" spans="1:4">
      <c r="A664" s="544">
        <v>705321</v>
      </c>
      <c r="B664" s="542" t="s">
        <v>5952</v>
      </c>
      <c r="C664" s="544" t="s">
        <v>335</v>
      </c>
      <c r="D664" s="545">
        <v>19399.77</v>
      </c>
    </row>
    <row r="665" spans="1:4">
      <c r="A665" s="544">
        <v>705324</v>
      </c>
      <c r="B665" s="542" t="s">
        <v>5953</v>
      </c>
      <c r="C665" s="544" t="s">
        <v>335</v>
      </c>
      <c r="D665" s="545">
        <v>23523.01</v>
      </c>
    </row>
    <row r="666" spans="1:4">
      <c r="A666" s="544">
        <v>705323</v>
      </c>
      <c r="B666" s="542" t="s">
        <v>5954</v>
      </c>
      <c r="C666" s="544" t="s">
        <v>335</v>
      </c>
      <c r="D666" s="545">
        <v>21330.39</v>
      </c>
    </row>
    <row r="667" spans="1:4">
      <c r="A667" s="544">
        <v>705326</v>
      </c>
      <c r="B667" s="542" t="s">
        <v>5955</v>
      </c>
      <c r="C667" s="544" t="s">
        <v>335</v>
      </c>
      <c r="D667" s="545">
        <v>25264.51</v>
      </c>
    </row>
    <row r="668" spans="1:4">
      <c r="A668" s="544">
        <v>705325</v>
      </c>
      <c r="B668" s="542" t="s">
        <v>5956</v>
      </c>
      <c r="C668" s="544" t="s">
        <v>335</v>
      </c>
      <c r="D668" s="545">
        <v>22864.400000000001</v>
      </c>
    </row>
    <row r="669" spans="1:4">
      <c r="A669" s="544">
        <v>705328</v>
      </c>
      <c r="B669" s="542" t="s">
        <v>5957</v>
      </c>
      <c r="C669" s="544" t="s">
        <v>335</v>
      </c>
      <c r="D669" s="545">
        <v>32085.42</v>
      </c>
    </row>
    <row r="670" spans="1:4">
      <c r="A670" s="544">
        <v>705327</v>
      </c>
      <c r="B670" s="542" t="s">
        <v>5958</v>
      </c>
      <c r="C670" s="544" t="s">
        <v>335</v>
      </c>
      <c r="D670" s="545">
        <v>29107.82</v>
      </c>
    </row>
    <row r="671" spans="1:4">
      <c r="A671" s="544">
        <v>705330</v>
      </c>
      <c r="B671" s="542" t="s">
        <v>5959</v>
      </c>
      <c r="C671" s="544" t="s">
        <v>335</v>
      </c>
      <c r="D671" s="545">
        <v>30070.85</v>
      </c>
    </row>
    <row r="672" spans="1:4">
      <c r="A672" s="544">
        <v>705329</v>
      </c>
      <c r="B672" s="542" t="s">
        <v>5960</v>
      </c>
      <c r="C672" s="544" t="s">
        <v>335</v>
      </c>
      <c r="D672" s="545">
        <v>27094.400000000001</v>
      </c>
    </row>
    <row r="673" spans="1:4">
      <c r="A673" s="544">
        <v>705332</v>
      </c>
      <c r="B673" s="542" t="s">
        <v>5961</v>
      </c>
      <c r="C673" s="544" t="s">
        <v>335</v>
      </c>
      <c r="D673" s="545">
        <v>32465.66</v>
      </c>
    </row>
    <row r="674" spans="1:4">
      <c r="A674" s="544">
        <v>705331</v>
      </c>
      <c r="B674" s="542" t="s">
        <v>5962</v>
      </c>
      <c r="C674" s="544" t="s">
        <v>335</v>
      </c>
      <c r="D674" s="545">
        <v>29429.59</v>
      </c>
    </row>
    <row r="675" spans="1:4">
      <c r="A675" s="544">
        <v>705334</v>
      </c>
      <c r="B675" s="542" t="s">
        <v>5963</v>
      </c>
      <c r="C675" s="544" t="s">
        <v>335</v>
      </c>
      <c r="D675" s="545">
        <v>34510.980000000003</v>
      </c>
    </row>
    <row r="676" spans="1:4">
      <c r="A676" s="544">
        <v>705333</v>
      </c>
      <c r="B676" s="542" t="s">
        <v>5964</v>
      </c>
      <c r="C676" s="544" t="s">
        <v>335</v>
      </c>
      <c r="D676" s="545">
        <v>31502.99</v>
      </c>
    </row>
    <row r="677" spans="1:4">
      <c r="A677" s="544">
        <v>705336</v>
      </c>
      <c r="B677" s="542" t="s">
        <v>5965</v>
      </c>
      <c r="C677" s="544" t="s">
        <v>335</v>
      </c>
      <c r="D677" s="545">
        <v>46494.05</v>
      </c>
    </row>
    <row r="678" spans="1:4">
      <c r="A678" s="544">
        <v>705335</v>
      </c>
      <c r="B678" s="542" t="s">
        <v>5966</v>
      </c>
      <c r="C678" s="544" t="s">
        <v>335</v>
      </c>
      <c r="D678" s="545">
        <v>42301.59</v>
      </c>
    </row>
    <row r="679" spans="1:4">
      <c r="A679" s="544">
        <v>705338</v>
      </c>
      <c r="B679" s="542" t="s">
        <v>5967</v>
      </c>
      <c r="C679" s="544" t="s">
        <v>335</v>
      </c>
      <c r="D679" s="545">
        <v>43579.87</v>
      </c>
    </row>
    <row r="680" spans="1:4">
      <c r="A680" s="544">
        <v>705337</v>
      </c>
      <c r="B680" s="542" t="s">
        <v>5968</v>
      </c>
      <c r="C680" s="544" t="s">
        <v>335</v>
      </c>
      <c r="D680" s="545">
        <v>39242.46</v>
      </c>
    </row>
    <row r="681" spans="1:4">
      <c r="A681" s="544">
        <v>705340</v>
      </c>
      <c r="B681" s="542" t="s">
        <v>5969</v>
      </c>
      <c r="C681" s="544" t="s">
        <v>335</v>
      </c>
      <c r="D681" s="545">
        <v>46892.7</v>
      </c>
    </row>
    <row r="682" spans="1:4">
      <c r="A682" s="544">
        <v>705339</v>
      </c>
      <c r="B682" s="542" t="s">
        <v>5970</v>
      </c>
      <c r="C682" s="544" t="s">
        <v>335</v>
      </c>
      <c r="D682" s="545">
        <v>42509.04</v>
      </c>
    </row>
    <row r="683" spans="1:4">
      <c r="A683" s="544">
        <v>705342</v>
      </c>
      <c r="B683" s="542" t="s">
        <v>5971</v>
      </c>
      <c r="C683" s="544" t="s">
        <v>335</v>
      </c>
      <c r="D683" s="545">
        <v>53206.720000000001</v>
      </c>
    </row>
    <row r="684" spans="1:4">
      <c r="A684" s="544">
        <v>705341</v>
      </c>
      <c r="B684" s="542" t="s">
        <v>5972</v>
      </c>
      <c r="C684" s="544" t="s">
        <v>335</v>
      </c>
      <c r="D684" s="545">
        <v>48331.14</v>
      </c>
    </row>
    <row r="685" spans="1:4">
      <c r="A685" s="544">
        <v>705344</v>
      </c>
      <c r="B685" s="542" t="s">
        <v>5973</v>
      </c>
      <c r="C685" s="544" t="s">
        <v>335</v>
      </c>
      <c r="D685" s="545">
        <v>67409.86</v>
      </c>
    </row>
    <row r="686" spans="1:4">
      <c r="A686" s="544">
        <v>705343</v>
      </c>
      <c r="B686" s="542" t="s">
        <v>5974</v>
      </c>
      <c r="C686" s="544" t="s">
        <v>335</v>
      </c>
      <c r="D686" s="545">
        <v>61437.4</v>
      </c>
    </row>
    <row r="687" spans="1:4">
      <c r="A687" s="544">
        <v>705225</v>
      </c>
      <c r="B687" s="542" t="s">
        <v>5975</v>
      </c>
      <c r="C687" s="544" t="s">
        <v>335</v>
      </c>
      <c r="D687" s="545">
        <v>11797.05</v>
      </c>
    </row>
    <row r="688" spans="1:4">
      <c r="A688" s="544">
        <v>705224</v>
      </c>
      <c r="B688" s="542" t="s">
        <v>5976</v>
      </c>
      <c r="C688" s="544" t="s">
        <v>335</v>
      </c>
      <c r="D688" s="545">
        <v>10675.37</v>
      </c>
    </row>
    <row r="689" spans="1:4">
      <c r="A689" s="544">
        <v>705227</v>
      </c>
      <c r="B689" s="542" t="s">
        <v>5977</v>
      </c>
      <c r="C689" s="544" t="s">
        <v>335</v>
      </c>
      <c r="D689" s="545">
        <v>12159.11</v>
      </c>
    </row>
    <row r="690" spans="1:4">
      <c r="A690" s="544">
        <v>705226</v>
      </c>
      <c r="B690" s="542" t="s">
        <v>5978</v>
      </c>
      <c r="C690" s="544" t="s">
        <v>335</v>
      </c>
      <c r="D690" s="545">
        <v>11131.05</v>
      </c>
    </row>
    <row r="691" spans="1:4">
      <c r="A691" s="544">
        <v>705229</v>
      </c>
      <c r="B691" s="542" t="s">
        <v>5979</v>
      </c>
      <c r="C691" s="544" t="s">
        <v>335</v>
      </c>
      <c r="D691" s="545">
        <v>13129.73</v>
      </c>
    </row>
    <row r="692" spans="1:4">
      <c r="A692" s="544">
        <v>705228</v>
      </c>
      <c r="B692" s="542" t="s">
        <v>5980</v>
      </c>
      <c r="C692" s="544" t="s">
        <v>335</v>
      </c>
      <c r="D692" s="545">
        <v>11942.88</v>
      </c>
    </row>
    <row r="693" spans="1:4">
      <c r="A693" s="544">
        <v>705231</v>
      </c>
      <c r="B693" s="542" t="s">
        <v>5981</v>
      </c>
      <c r="C693" s="544" t="s">
        <v>335</v>
      </c>
      <c r="D693" s="545">
        <v>16344.94</v>
      </c>
    </row>
    <row r="694" spans="1:4">
      <c r="A694" s="544">
        <v>705230</v>
      </c>
      <c r="B694" s="542" t="s">
        <v>5982</v>
      </c>
      <c r="C694" s="544" t="s">
        <v>335</v>
      </c>
      <c r="D694" s="545">
        <v>14955.57</v>
      </c>
    </row>
    <row r="695" spans="1:4">
      <c r="A695" s="544">
        <v>705233</v>
      </c>
      <c r="B695" s="542" t="s">
        <v>5983</v>
      </c>
      <c r="C695" s="544" t="s">
        <v>335</v>
      </c>
      <c r="D695" s="545">
        <v>18450.490000000002</v>
      </c>
    </row>
    <row r="696" spans="1:4">
      <c r="A696" s="544">
        <v>705232</v>
      </c>
      <c r="B696" s="542" t="s">
        <v>5984</v>
      </c>
      <c r="C696" s="544" t="s">
        <v>335</v>
      </c>
      <c r="D696" s="545">
        <v>16665.64</v>
      </c>
    </row>
    <row r="697" spans="1:4">
      <c r="A697" s="544">
        <v>705235</v>
      </c>
      <c r="B697" s="542" t="s">
        <v>5985</v>
      </c>
      <c r="C697" s="544" t="s">
        <v>335</v>
      </c>
      <c r="D697" s="545">
        <v>18913.810000000001</v>
      </c>
    </row>
    <row r="698" spans="1:4">
      <c r="A698" s="544">
        <v>705234</v>
      </c>
      <c r="B698" s="542" t="s">
        <v>5986</v>
      </c>
      <c r="C698" s="544" t="s">
        <v>335</v>
      </c>
      <c r="D698" s="545">
        <v>17249.13</v>
      </c>
    </row>
    <row r="699" spans="1:4">
      <c r="A699" s="544">
        <v>705237</v>
      </c>
      <c r="B699" s="542" t="s">
        <v>5987</v>
      </c>
      <c r="C699" s="544" t="s">
        <v>335</v>
      </c>
      <c r="D699" s="545">
        <v>20483.61</v>
      </c>
    </row>
    <row r="700" spans="1:4">
      <c r="A700" s="544">
        <v>705236</v>
      </c>
      <c r="B700" s="542" t="s">
        <v>5988</v>
      </c>
      <c r="C700" s="544" t="s">
        <v>335</v>
      </c>
      <c r="D700" s="545">
        <v>18615.310000000001</v>
      </c>
    </row>
    <row r="701" spans="1:4">
      <c r="A701" s="544">
        <v>705239</v>
      </c>
      <c r="B701" s="542" t="s">
        <v>5989</v>
      </c>
      <c r="C701" s="544" t="s">
        <v>335</v>
      </c>
      <c r="D701" s="545">
        <v>26173.56</v>
      </c>
    </row>
    <row r="702" spans="1:4">
      <c r="A702" s="544">
        <v>705238</v>
      </c>
      <c r="B702" s="542" t="s">
        <v>5990</v>
      </c>
      <c r="C702" s="544" t="s">
        <v>335</v>
      </c>
      <c r="D702" s="545">
        <v>23837.69</v>
      </c>
    </row>
    <row r="703" spans="1:4">
      <c r="A703" s="544">
        <v>705241</v>
      </c>
      <c r="B703" s="542" t="s">
        <v>5991</v>
      </c>
      <c r="C703" s="544" t="s">
        <v>335</v>
      </c>
      <c r="D703" s="545">
        <v>24985.35</v>
      </c>
    </row>
    <row r="704" spans="1:4">
      <c r="A704" s="544">
        <v>705240</v>
      </c>
      <c r="B704" s="542" t="s">
        <v>5992</v>
      </c>
      <c r="C704" s="544" t="s">
        <v>335</v>
      </c>
      <c r="D704" s="545">
        <v>22533.56</v>
      </c>
    </row>
    <row r="705" spans="1:4">
      <c r="A705" s="544">
        <v>705243</v>
      </c>
      <c r="B705" s="542" t="s">
        <v>5993</v>
      </c>
      <c r="C705" s="544" t="s">
        <v>335</v>
      </c>
      <c r="D705" s="545">
        <v>26459.43</v>
      </c>
    </row>
    <row r="706" spans="1:4">
      <c r="A706" s="544">
        <v>705242</v>
      </c>
      <c r="B706" s="542" t="s">
        <v>5994</v>
      </c>
      <c r="C706" s="544" t="s">
        <v>335</v>
      </c>
      <c r="D706" s="545">
        <v>24002.37</v>
      </c>
    </row>
    <row r="707" spans="1:4">
      <c r="A707" s="544">
        <v>705245</v>
      </c>
      <c r="B707" s="542" t="s">
        <v>5995</v>
      </c>
      <c r="C707" s="544" t="s">
        <v>335</v>
      </c>
      <c r="D707" s="545">
        <v>29308.12</v>
      </c>
    </row>
    <row r="708" spans="1:4">
      <c r="A708" s="544">
        <v>705244</v>
      </c>
      <c r="B708" s="542" t="s">
        <v>5996</v>
      </c>
      <c r="C708" s="544" t="s">
        <v>335</v>
      </c>
      <c r="D708" s="545">
        <v>26686.959999999999</v>
      </c>
    </row>
    <row r="709" spans="1:4">
      <c r="A709" s="544">
        <v>705247</v>
      </c>
      <c r="B709" s="542" t="s">
        <v>5997</v>
      </c>
      <c r="C709" s="544" t="s">
        <v>335</v>
      </c>
      <c r="D709" s="545">
        <v>37144.71</v>
      </c>
    </row>
    <row r="710" spans="1:4">
      <c r="A710" s="544">
        <v>705246</v>
      </c>
      <c r="B710" s="542" t="s">
        <v>5998</v>
      </c>
      <c r="C710" s="544" t="s">
        <v>335</v>
      </c>
      <c r="D710" s="545">
        <v>33933.480000000003</v>
      </c>
    </row>
    <row r="711" spans="1:4">
      <c r="A711" s="544">
        <v>705249</v>
      </c>
      <c r="B711" s="542" t="s">
        <v>5999</v>
      </c>
      <c r="C711" s="544" t="s">
        <v>335</v>
      </c>
      <c r="D711" s="545">
        <v>35599.050000000003</v>
      </c>
    </row>
    <row r="712" spans="1:4">
      <c r="A712" s="544">
        <v>705248</v>
      </c>
      <c r="B712" s="542" t="s">
        <v>6000</v>
      </c>
      <c r="C712" s="544" t="s">
        <v>335</v>
      </c>
      <c r="D712" s="545">
        <v>32042.25</v>
      </c>
    </row>
    <row r="713" spans="1:4">
      <c r="A713" s="544">
        <v>705251</v>
      </c>
      <c r="B713" s="542" t="s">
        <v>6001</v>
      </c>
      <c r="C713" s="544" t="s">
        <v>335</v>
      </c>
      <c r="D713" s="545">
        <v>37647.589999999997</v>
      </c>
    </row>
    <row r="714" spans="1:4">
      <c r="A714" s="544">
        <v>705250</v>
      </c>
      <c r="B714" s="542" t="s">
        <v>6002</v>
      </c>
      <c r="C714" s="544" t="s">
        <v>335</v>
      </c>
      <c r="D714" s="545">
        <v>34082.879999999997</v>
      </c>
    </row>
    <row r="715" spans="1:4">
      <c r="A715" s="544">
        <v>705253</v>
      </c>
      <c r="B715" s="542" t="s">
        <v>6003</v>
      </c>
      <c r="C715" s="544" t="s">
        <v>335</v>
      </c>
      <c r="D715" s="545">
        <v>41171.480000000003</v>
      </c>
    </row>
    <row r="716" spans="1:4">
      <c r="A716" s="544">
        <v>705252</v>
      </c>
      <c r="B716" s="542" t="s">
        <v>6004</v>
      </c>
      <c r="C716" s="544" t="s">
        <v>335</v>
      </c>
      <c r="D716" s="545">
        <v>37294.559999999998</v>
      </c>
    </row>
    <row r="717" spans="1:4">
      <c r="A717" s="544">
        <v>705255</v>
      </c>
      <c r="B717" s="542" t="s">
        <v>6005</v>
      </c>
      <c r="C717" s="544" t="s">
        <v>335</v>
      </c>
      <c r="D717" s="545">
        <v>52073.1</v>
      </c>
    </row>
    <row r="718" spans="1:4">
      <c r="A718" s="544">
        <v>705254</v>
      </c>
      <c r="B718" s="542" t="s">
        <v>6006</v>
      </c>
      <c r="C718" s="544" t="s">
        <v>335</v>
      </c>
      <c r="D718" s="545">
        <v>47385.47</v>
      </c>
    </row>
    <row r="719" spans="1:4">
      <c r="A719" s="544">
        <v>705403</v>
      </c>
      <c r="B719" s="542" t="s">
        <v>6007</v>
      </c>
      <c r="C719" s="544" t="s">
        <v>335</v>
      </c>
      <c r="D719" s="545">
        <v>17303.22</v>
      </c>
    </row>
    <row r="720" spans="1:4">
      <c r="A720" s="544">
        <v>705402</v>
      </c>
      <c r="B720" s="542" t="s">
        <v>6008</v>
      </c>
      <c r="C720" s="544" t="s">
        <v>335</v>
      </c>
      <c r="D720" s="545">
        <v>15672.99</v>
      </c>
    </row>
    <row r="721" spans="1:4">
      <c r="A721" s="544">
        <v>705405</v>
      </c>
      <c r="B721" s="542" t="s">
        <v>6009</v>
      </c>
      <c r="C721" s="544" t="s">
        <v>335</v>
      </c>
      <c r="D721" s="545">
        <v>18674.12</v>
      </c>
    </row>
    <row r="722" spans="1:4">
      <c r="A722" s="544">
        <v>705404</v>
      </c>
      <c r="B722" s="542" t="s">
        <v>6010</v>
      </c>
      <c r="C722" s="544" t="s">
        <v>335</v>
      </c>
      <c r="D722" s="545">
        <v>17024.099999999999</v>
      </c>
    </row>
    <row r="723" spans="1:4">
      <c r="A723" s="544">
        <v>705407</v>
      </c>
      <c r="B723" s="542" t="s">
        <v>6011</v>
      </c>
      <c r="C723" s="544" t="s">
        <v>335</v>
      </c>
      <c r="D723" s="545">
        <v>19570</v>
      </c>
    </row>
    <row r="724" spans="1:4">
      <c r="A724" s="544">
        <v>705406</v>
      </c>
      <c r="B724" s="542" t="s">
        <v>6012</v>
      </c>
      <c r="C724" s="544" t="s">
        <v>335</v>
      </c>
      <c r="D724" s="545">
        <v>17732.14</v>
      </c>
    </row>
    <row r="725" spans="1:4">
      <c r="A725" s="544">
        <v>705409</v>
      </c>
      <c r="B725" s="542" t="s">
        <v>6013</v>
      </c>
      <c r="C725" s="544" t="s">
        <v>335</v>
      </c>
      <c r="D725" s="545">
        <v>24654.63</v>
      </c>
    </row>
    <row r="726" spans="1:4">
      <c r="A726" s="544">
        <v>705408</v>
      </c>
      <c r="B726" s="542" t="s">
        <v>6014</v>
      </c>
      <c r="C726" s="544" t="s">
        <v>335</v>
      </c>
      <c r="D726" s="545">
        <v>22390.62</v>
      </c>
    </row>
    <row r="727" spans="1:4">
      <c r="A727" s="544">
        <v>705411</v>
      </c>
      <c r="B727" s="542" t="s">
        <v>6015</v>
      </c>
      <c r="C727" s="544" t="s">
        <v>335</v>
      </c>
      <c r="D727" s="545">
        <v>26381.33</v>
      </c>
    </row>
    <row r="728" spans="1:4">
      <c r="A728" s="544">
        <v>705410</v>
      </c>
      <c r="B728" s="542" t="s">
        <v>6016</v>
      </c>
      <c r="C728" s="544" t="s">
        <v>335</v>
      </c>
      <c r="D728" s="545">
        <v>23753.27</v>
      </c>
    </row>
    <row r="729" spans="1:4">
      <c r="A729" s="544">
        <v>705413</v>
      </c>
      <c r="B729" s="542" t="s">
        <v>6017</v>
      </c>
      <c r="C729" s="544" t="s">
        <v>335</v>
      </c>
      <c r="D729" s="545">
        <v>28314.26</v>
      </c>
    </row>
    <row r="730" spans="1:4">
      <c r="A730" s="544">
        <v>705412</v>
      </c>
      <c r="B730" s="542" t="s">
        <v>6018</v>
      </c>
      <c r="C730" s="544" t="s">
        <v>335</v>
      </c>
      <c r="D730" s="545">
        <v>25681.35</v>
      </c>
    </row>
    <row r="731" spans="1:4">
      <c r="A731" s="544">
        <v>705415</v>
      </c>
      <c r="B731" s="542" t="s">
        <v>6019</v>
      </c>
      <c r="C731" s="544" t="s">
        <v>335</v>
      </c>
      <c r="D731" s="545">
        <v>31199.7</v>
      </c>
    </row>
    <row r="732" spans="1:4">
      <c r="A732" s="544">
        <v>705414</v>
      </c>
      <c r="B732" s="542" t="s">
        <v>6020</v>
      </c>
      <c r="C732" s="544" t="s">
        <v>335</v>
      </c>
      <c r="D732" s="545">
        <v>28232.91</v>
      </c>
    </row>
    <row r="733" spans="1:4">
      <c r="A733" s="544">
        <v>705417</v>
      </c>
      <c r="B733" s="542" t="s">
        <v>6021</v>
      </c>
      <c r="C733" s="544" t="s">
        <v>335</v>
      </c>
      <c r="D733" s="545">
        <v>39523.33</v>
      </c>
    </row>
    <row r="734" spans="1:4">
      <c r="A734" s="544">
        <v>705416</v>
      </c>
      <c r="B734" s="542" t="s">
        <v>6022</v>
      </c>
      <c r="C734" s="544" t="s">
        <v>335</v>
      </c>
      <c r="D734" s="545">
        <v>35871.67</v>
      </c>
    </row>
    <row r="735" spans="1:4">
      <c r="A735" s="544">
        <v>705419</v>
      </c>
      <c r="B735" s="542" t="s">
        <v>6023</v>
      </c>
      <c r="C735" s="544" t="s">
        <v>335</v>
      </c>
      <c r="D735" s="545">
        <v>37412.32</v>
      </c>
    </row>
    <row r="736" spans="1:4">
      <c r="A736" s="544">
        <v>705418</v>
      </c>
      <c r="B736" s="542" t="s">
        <v>6024</v>
      </c>
      <c r="C736" s="544" t="s">
        <v>335</v>
      </c>
      <c r="D736" s="545">
        <v>33740.160000000003</v>
      </c>
    </row>
    <row r="737" spans="1:4">
      <c r="A737" s="544">
        <v>705421</v>
      </c>
      <c r="B737" s="542" t="s">
        <v>6025</v>
      </c>
      <c r="C737" s="544" t="s">
        <v>335</v>
      </c>
      <c r="D737" s="545">
        <v>40164.86</v>
      </c>
    </row>
    <row r="738" spans="1:4">
      <c r="A738" s="544">
        <v>705420</v>
      </c>
      <c r="B738" s="542" t="s">
        <v>6026</v>
      </c>
      <c r="C738" s="544" t="s">
        <v>335</v>
      </c>
      <c r="D738" s="545">
        <v>36472.089999999997</v>
      </c>
    </row>
    <row r="739" spans="1:4">
      <c r="A739" s="544">
        <v>705423</v>
      </c>
      <c r="B739" s="542" t="s">
        <v>6027</v>
      </c>
      <c r="C739" s="544" t="s">
        <v>335</v>
      </c>
      <c r="D739" s="545">
        <v>45714.61</v>
      </c>
    </row>
    <row r="740" spans="1:4">
      <c r="A740" s="544">
        <v>705422</v>
      </c>
      <c r="B740" s="542" t="s">
        <v>6028</v>
      </c>
      <c r="C740" s="544" t="s">
        <v>335</v>
      </c>
      <c r="D740" s="545">
        <v>41582.74</v>
      </c>
    </row>
    <row r="741" spans="1:4">
      <c r="A741" s="544">
        <v>705425</v>
      </c>
      <c r="B741" s="542" t="s">
        <v>6029</v>
      </c>
      <c r="C741" s="544" t="s">
        <v>335</v>
      </c>
      <c r="D741" s="545">
        <v>57871.6</v>
      </c>
    </row>
    <row r="742" spans="1:4">
      <c r="A742" s="544">
        <v>705424</v>
      </c>
      <c r="B742" s="542" t="s">
        <v>6030</v>
      </c>
      <c r="C742" s="544" t="s">
        <v>335</v>
      </c>
      <c r="D742" s="545">
        <v>52801.62</v>
      </c>
    </row>
    <row r="743" spans="1:4">
      <c r="A743" s="544">
        <v>705427</v>
      </c>
      <c r="B743" s="542" t="s">
        <v>6031</v>
      </c>
      <c r="C743" s="544" t="s">
        <v>335</v>
      </c>
      <c r="D743" s="545">
        <v>53015.56</v>
      </c>
    </row>
    <row r="744" spans="1:4">
      <c r="A744" s="544">
        <v>705426</v>
      </c>
      <c r="B744" s="542" t="s">
        <v>6032</v>
      </c>
      <c r="C744" s="544" t="s">
        <v>335</v>
      </c>
      <c r="D744" s="545">
        <v>47703.86</v>
      </c>
    </row>
    <row r="745" spans="1:4">
      <c r="A745" s="544">
        <v>705429</v>
      </c>
      <c r="B745" s="542" t="s">
        <v>6033</v>
      </c>
      <c r="C745" s="544" t="s">
        <v>335</v>
      </c>
      <c r="D745" s="545">
        <v>54740.9</v>
      </c>
    </row>
    <row r="746" spans="1:4">
      <c r="A746" s="544">
        <v>705428</v>
      </c>
      <c r="B746" s="542" t="s">
        <v>6034</v>
      </c>
      <c r="C746" s="544" t="s">
        <v>335</v>
      </c>
      <c r="D746" s="545">
        <v>49510.8</v>
      </c>
    </row>
    <row r="747" spans="1:4">
      <c r="A747" s="544">
        <v>705431</v>
      </c>
      <c r="B747" s="542" t="s">
        <v>6035</v>
      </c>
      <c r="C747" s="544" t="s">
        <v>335</v>
      </c>
      <c r="D747" s="545">
        <v>65843.41</v>
      </c>
    </row>
    <row r="748" spans="1:4">
      <c r="A748" s="544">
        <v>705430</v>
      </c>
      <c r="B748" s="542" t="s">
        <v>6036</v>
      </c>
      <c r="C748" s="544" t="s">
        <v>335</v>
      </c>
      <c r="D748" s="545">
        <v>60006.78</v>
      </c>
    </row>
    <row r="749" spans="1:4">
      <c r="A749" s="544">
        <v>705433</v>
      </c>
      <c r="B749" s="542" t="s">
        <v>6037</v>
      </c>
      <c r="C749" s="544" t="s">
        <v>335</v>
      </c>
      <c r="D749" s="545">
        <v>83489.84</v>
      </c>
    </row>
    <row r="750" spans="1:4">
      <c r="A750" s="544">
        <v>705432</v>
      </c>
      <c r="B750" s="542" t="s">
        <v>6038</v>
      </c>
      <c r="C750" s="544" t="s">
        <v>335</v>
      </c>
      <c r="D750" s="545">
        <v>76260.600000000006</v>
      </c>
    </row>
    <row r="751" spans="1:4" ht="25.5">
      <c r="A751" s="544">
        <v>705257</v>
      </c>
      <c r="B751" s="542" t="s">
        <v>6039</v>
      </c>
      <c r="C751" s="544" t="s">
        <v>346</v>
      </c>
      <c r="D751" s="545">
        <v>4167.08</v>
      </c>
    </row>
    <row r="752" spans="1:4" ht="25.5">
      <c r="A752" s="544">
        <v>705256</v>
      </c>
      <c r="B752" s="542" t="s">
        <v>6040</v>
      </c>
      <c r="C752" s="544" t="s">
        <v>346</v>
      </c>
      <c r="D752" s="545">
        <v>3835.67</v>
      </c>
    </row>
    <row r="753" spans="1:4" ht="25.5">
      <c r="A753" s="544">
        <v>705259</v>
      </c>
      <c r="B753" s="542" t="s">
        <v>6041</v>
      </c>
      <c r="C753" s="544" t="s">
        <v>346</v>
      </c>
      <c r="D753" s="545">
        <v>3645.55</v>
      </c>
    </row>
    <row r="754" spans="1:4" ht="25.5">
      <c r="A754" s="544">
        <v>705258</v>
      </c>
      <c r="B754" s="542" t="s">
        <v>6042</v>
      </c>
      <c r="C754" s="544" t="s">
        <v>346</v>
      </c>
      <c r="D754" s="545">
        <v>3314.15</v>
      </c>
    </row>
    <row r="755" spans="1:4" ht="25.5">
      <c r="A755" s="544">
        <v>705267</v>
      </c>
      <c r="B755" s="542" t="s">
        <v>6043</v>
      </c>
      <c r="C755" s="544" t="s">
        <v>346</v>
      </c>
      <c r="D755" s="545">
        <v>5238.53</v>
      </c>
    </row>
    <row r="756" spans="1:4" ht="25.5">
      <c r="A756" s="544">
        <v>705266</v>
      </c>
      <c r="B756" s="542" t="s">
        <v>6044</v>
      </c>
      <c r="C756" s="544" t="s">
        <v>346</v>
      </c>
      <c r="D756" s="545">
        <v>4799.9399999999996</v>
      </c>
    </row>
    <row r="757" spans="1:4" ht="25.5">
      <c r="A757" s="544">
        <v>705269</v>
      </c>
      <c r="B757" s="542" t="s">
        <v>6045</v>
      </c>
      <c r="C757" s="544" t="s">
        <v>346</v>
      </c>
      <c r="D757" s="545">
        <v>5493.43</v>
      </c>
    </row>
    <row r="758" spans="1:4" ht="25.5">
      <c r="A758" s="544">
        <v>705268</v>
      </c>
      <c r="B758" s="542" t="s">
        <v>6046</v>
      </c>
      <c r="C758" s="544" t="s">
        <v>346</v>
      </c>
      <c r="D758" s="545">
        <v>5054.84</v>
      </c>
    </row>
    <row r="759" spans="1:4" ht="25.5">
      <c r="A759" s="544">
        <v>705261</v>
      </c>
      <c r="B759" s="542" t="s">
        <v>6047</v>
      </c>
      <c r="C759" s="544" t="s">
        <v>346</v>
      </c>
      <c r="D759" s="545">
        <v>3888.09</v>
      </c>
    </row>
    <row r="760" spans="1:4" ht="25.5">
      <c r="A760" s="544">
        <v>705260</v>
      </c>
      <c r="B760" s="542" t="s">
        <v>6048</v>
      </c>
      <c r="C760" s="544" t="s">
        <v>346</v>
      </c>
      <c r="D760" s="545">
        <v>3556.69</v>
      </c>
    </row>
    <row r="761" spans="1:4" ht="25.5">
      <c r="A761" s="544">
        <v>705263</v>
      </c>
      <c r="B761" s="542" t="s">
        <v>6049</v>
      </c>
      <c r="C761" s="544" t="s">
        <v>346</v>
      </c>
      <c r="D761" s="545">
        <v>4367.46</v>
      </c>
    </row>
    <row r="762" spans="1:4" ht="25.5">
      <c r="A762" s="544">
        <v>705262</v>
      </c>
      <c r="B762" s="542" t="s">
        <v>6050</v>
      </c>
      <c r="C762" s="544" t="s">
        <v>346</v>
      </c>
      <c r="D762" s="545">
        <v>4036.06</v>
      </c>
    </row>
    <row r="763" spans="1:4" ht="25.5">
      <c r="A763" s="544">
        <v>705265</v>
      </c>
      <c r="B763" s="542" t="s">
        <v>6051</v>
      </c>
      <c r="C763" s="544" t="s">
        <v>346</v>
      </c>
      <c r="D763" s="545">
        <v>4779.4799999999996</v>
      </c>
    </row>
    <row r="764" spans="1:4" ht="25.5">
      <c r="A764" s="544">
        <v>705264</v>
      </c>
      <c r="B764" s="542" t="s">
        <v>6052</v>
      </c>
      <c r="C764" s="544" t="s">
        <v>346</v>
      </c>
      <c r="D764" s="545">
        <v>4448.08</v>
      </c>
    </row>
    <row r="765" spans="1:4" ht="25.5">
      <c r="A765" s="544">
        <v>705271</v>
      </c>
      <c r="B765" s="542" t="s">
        <v>6053</v>
      </c>
      <c r="C765" s="544" t="s">
        <v>346</v>
      </c>
      <c r="D765" s="545">
        <v>5963.26</v>
      </c>
    </row>
    <row r="766" spans="1:4" ht="25.5">
      <c r="A766" s="544">
        <v>705270</v>
      </c>
      <c r="B766" s="542" t="s">
        <v>6054</v>
      </c>
      <c r="C766" s="544" t="s">
        <v>346</v>
      </c>
      <c r="D766" s="545">
        <v>5534.72</v>
      </c>
    </row>
    <row r="767" spans="1:4" ht="25.5">
      <c r="A767" s="544">
        <v>705273</v>
      </c>
      <c r="B767" s="542" t="s">
        <v>6055</v>
      </c>
      <c r="C767" s="544" t="s">
        <v>346</v>
      </c>
      <c r="D767" s="545">
        <v>5324.8</v>
      </c>
    </row>
    <row r="768" spans="1:4" ht="25.5">
      <c r="A768" s="544">
        <v>705272</v>
      </c>
      <c r="B768" s="542" t="s">
        <v>6056</v>
      </c>
      <c r="C768" s="544" t="s">
        <v>346</v>
      </c>
      <c r="D768" s="545">
        <v>4896.26</v>
      </c>
    </row>
    <row r="769" spans="1:4" ht="25.5">
      <c r="A769" s="544">
        <v>705281</v>
      </c>
      <c r="B769" s="542" t="s">
        <v>6057</v>
      </c>
      <c r="C769" s="544" t="s">
        <v>346</v>
      </c>
      <c r="D769" s="545">
        <v>8211.08</v>
      </c>
    </row>
    <row r="770" spans="1:4" ht="25.5">
      <c r="A770" s="544">
        <v>705280</v>
      </c>
      <c r="B770" s="542" t="s">
        <v>6058</v>
      </c>
      <c r="C770" s="544" t="s">
        <v>346</v>
      </c>
      <c r="D770" s="545">
        <v>7520.42</v>
      </c>
    </row>
    <row r="771" spans="1:4" ht="25.5">
      <c r="A771" s="544">
        <v>705283</v>
      </c>
      <c r="B771" s="542" t="s">
        <v>6059</v>
      </c>
      <c r="C771" s="544" t="s">
        <v>346</v>
      </c>
      <c r="D771" s="545">
        <v>8410.85</v>
      </c>
    </row>
    <row r="772" spans="1:4" ht="25.5">
      <c r="A772" s="544">
        <v>705282</v>
      </c>
      <c r="B772" s="542" t="s">
        <v>6060</v>
      </c>
      <c r="C772" s="544" t="s">
        <v>346</v>
      </c>
      <c r="D772" s="545">
        <v>7720.19</v>
      </c>
    </row>
    <row r="773" spans="1:4" ht="25.5">
      <c r="A773" s="544">
        <v>705275</v>
      </c>
      <c r="B773" s="542" t="s">
        <v>6061</v>
      </c>
      <c r="C773" s="544" t="s">
        <v>346</v>
      </c>
      <c r="D773" s="545">
        <v>5952.56</v>
      </c>
    </row>
    <row r="774" spans="1:4" ht="25.5">
      <c r="A774" s="544">
        <v>705274</v>
      </c>
      <c r="B774" s="542" t="s">
        <v>6062</v>
      </c>
      <c r="C774" s="544" t="s">
        <v>346</v>
      </c>
      <c r="D774" s="545">
        <v>5524.02</v>
      </c>
    </row>
    <row r="775" spans="1:4" ht="25.5">
      <c r="A775" s="544">
        <v>705277</v>
      </c>
      <c r="B775" s="542" t="s">
        <v>6063</v>
      </c>
      <c r="C775" s="544" t="s">
        <v>346</v>
      </c>
      <c r="D775" s="545">
        <v>6715.08</v>
      </c>
    </row>
    <row r="776" spans="1:4" ht="25.5">
      <c r="A776" s="544">
        <v>705276</v>
      </c>
      <c r="B776" s="542" t="s">
        <v>6064</v>
      </c>
      <c r="C776" s="544" t="s">
        <v>346</v>
      </c>
      <c r="D776" s="545">
        <v>6154.72</v>
      </c>
    </row>
    <row r="777" spans="1:4" ht="25.5">
      <c r="A777" s="544">
        <v>705279</v>
      </c>
      <c r="B777" s="542" t="s">
        <v>6065</v>
      </c>
      <c r="C777" s="544" t="s">
        <v>346</v>
      </c>
      <c r="D777" s="545">
        <v>7593.89</v>
      </c>
    </row>
    <row r="778" spans="1:4" ht="25.5">
      <c r="A778" s="544">
        <v>705278</v>
      </c>
      <c r="B778" s="542" t="s">
        <v>6066</v>
      </c>
      <c r="C778" s="544" t="s">
        <v>346</v>
      </c>
      <c r="D778" s="545">
        <v>7033.53</v>
      </c>
    </row>
    <row r="779" spans="1:4" ht="25.5">
      <c r="A779" s="544">
        <v>705285</v>
      </c>
      <c r="B779" s="542" t="s">
        <v>6067</v>
      </c>
      <c r="C779" s="544" t="s">
        <v>346</v>
      </c>
      <c r="D779" s="545">
        <v>7657.1</v>
      </c>
    </row>
    <row r="780" spans="1:4" ht="25.5">
      <c r="A780" s="544">
        <v>705284</v>
      </c>
      <c r="B780" s="542" t="s">
        <v>6068</v>
      </c>
      <c r="C780" s="544" t="s">
        <v>346</v>
      </c>
      <c r="D780" s="545">
        <v>7118.38</v>
      </c>
    </row>
    <row r="781" spans="1:4" ht="25.5">
      <c r="A781" s="544">
        <v>705287</v>
      </c>
      <c r="B781" s="542" t="s">
        <v>6069</v>
      </c>
      <c r="C781" s="544" t="s">
        <v>346</v>
      </c>
      <c r="D781" s="545">
        <v>7025.92</v>
      </c>
    </row>
    <row r="782" spans="1:4" ht="25.5">
      <c r="A782" s="544">
        <v>705286</v>
      </c>
      <c r="B782" s="542" t="s">
        <v>6070</v>
      </c>
      <c r="C782" s="544" t="s">
        <v>346</v>
      </c>
      <c r="D782" s="545">
        <v>6487.2</v>
      </c>
    </row>
    <row r="783" spans="1:4" ht="25.5">
      <c r="A783" s="544">
        <v>705295</v>
      </c>
      <c r="B783" s="542" t="s">
        <v>6071</v>
      </c>
      <c r="C783" s="544" t="s">
        <v>346</v>
      </c>
      <c r="D783" s="545">
        <v>10725.07</v>
      </c>
    </row>
    <row r="784" spans="1:4" ht="25.5">
      <c r="A784" s="544">
        <v>705294</v>
      </c>
      <c r="B784" s="542" t="s">
        <v>6072</v>
      </c>
      <c r="C784" s="544" t="s">
        <v>346</v>
      </c>
      <c r="D784" s="545">
        <v>9893.7900000000009</v>
      </c>
    </row>
    <row r="785" spans="1:4" ht="25.5">
      <c r="A785" s="544">
        <v>705297</v>
      </c>
      <c r="B785" s="542" t="s">
        <v>6073</v>
      </c>
      <c r="C785" s="544" t="s">
        <v>346</v>
      </c>
      <c r="D785" s="545">
        <v>11551.74</v>
      </c>
    </row>
    <row r="786" spans="1:4" ht="25.5">
      <c r="A786" s="544">
        <v>705296</v>
      </c>
      <c r="B786" s="542" t="s">
        <v>6074</v>
      </c>
      <c r="C786" s="544" t="s">
        <v>346</v>
      </c>
      <c r="D786" s="545">
        <v>10720.46</v>
      </c>
    </row>
    <row r="787" spans="1:4" ht="25.5">
      <c r="A787" s="544">
        <v>705289</v>
      </c>
      <c r="B787" s="542" t="s">
        <v>6075</v>
      </c>
      <c r="C787" s="544" t="s">
        <v>346</v>
      </c>
      <c r="D787" s="545">
        <v>7953.97</v>
      </c>
    </row>
    <row r="788" spans="1:4" ht="25.5">
      <c r="A788" s="544">
        <v>705288</v>
      </c>
      <c r="B788" s="542" t="s">
        <v>6076</v>
      </c>
      <c r="C788" s="544" t="s">
        <v>346</v>
      </c>
      <c r="D788" s="545">
        <v>7271.83</v>
      </c>
    </row>
    <row r="789" spans="1:4" ht="25.5">
      <c r="A789" s="544">
        <v>705291</v>
      </c>
      <c r="B789" s="542" t="s">
        <v>6077</v>
      </c>
      <c r="C789" s="544" t="s">
        <v>346</v>
      </c>
      <c r="D789" s="545">
        <v>9011.7999999999993</v>
      </c>
    </row>
    <row r="790" spans="1:4" ht="25.5">
      <c r="A790" s="544">
        <v>705290</v>
      </c>
      <c r="B790" s="542" t="s">
        <v>6078</v>
      </c>
      <c r="C790" s="544" t="s">
        <v>346</v>
      </c>
      <c r="D790" s="545">
        <v>8329.66</v>
      </c>
    </row>
    <row r="791" spans="1:4" ht="25.5">
      <c r="A791" s="544">
        <v>705293</v>
      </c>
      <c r="B791" s="542" t="s">
        <v>6079</v>
      </c>
      <c r="C791" s="544" t="s">
        <v>346</v>
      </c>
      <c r="D791" s="545">
        <v>9752.8799999999992</v>
      </c>
    </row>
    <row r="792" spans="1:4" ht="25.5">
      <c r="A792" s="544">
        <v>705292</v>
      </c>
      <c r="B792" s="542" t="s">
        <v>6080</v>
      </c>
      <c r="C792" s="544" t="s">
        <v>346</v>
      </c>
      <c r="D792" s="545">
        <v>8921.6</v>
      </c>
    </row>
    <row r="793" spans="1:4" ht="25.5">
      <c r="A793" s="544">
        <v>705299</v>
      </c>
      <c r="B793" s="542" t="s">
        <v>6081</v>
      </c>
      <c r="C793" s="544" t="s">
        <v>346</v>
      </c>
      <c r="D793" s="545">
        <v>9875.16</v>
      </c>
    </row>
    <row r="794" spans="1:4" ht="25.5">
      <c r="A794" s="544">
        <v>705298</v>
      </c>
      <c r="B794" s="542" t="s">
        <v>6082</v>
      </c>
      <c r="C794" s="544" t="s">
        <v>346</v>
      </c>
      <c r="D794" s="545">
        <v>9071.25</v>
      </c>
    </row>
    <row r="795" spans="1:4" ht="25.5">
      <c r="A795" s="544">
        <v>705301</v>
      </c>
      <c r="B795" s="542" t="s">
        <v>6083</v>
      </c>
      <c r="C795" s="544" t="s">
        <v>346</v>
      </c>
      <c r="D795" s="545">
        <v>9273.89</v>
      </c>
    </row>
    <row r="796" spans="1:4" ht="25.5">
      <c r="A796" s="544">
        <v>705300</v>
      </c>
      <c r="B796" s="542" t="s">
        <v>6084</v>
      </c>
      <c r="C796" s="544" t="s">
        <v>346</v>
      </c>
      <c r="D796" s="545">
        <v>8469.9699999999993</v>
      </c>
    </row>
    <row r="797" spans="1:4" ht="25.5">
      <c r="A797" s="544">
        <v>705309</v>
      </c>
      <c r="B797" s="542" t="s">
        <v>6085</v>
      </c>
      <c r="C797" s="544" t="s">
        <v>346</v>
      </c>
      <c r="D797" s="545">
        <v>14885.25</v>
      </c>
    </row>
    <row r="798" spans="1:4" ht="25.5">
      <c r="A798" s="544">
        <v>705308</v>
      </c>
      <c r="B798" s="542" t="s">
        <v>6086</v>
      </c>
      <c r="C798" s="544" t="s">
        <v>346</v>
      </c>
      <c r="D798" s="545">
        <v>13682.97</v>
      </c>
    </row>
    <row r="799" spans="1:4" ht="25.5">
      <c r="A799" s="544">
        <v>705311</v>
      </c>
      <c r="B799" s="542" t="s">
        <v>6087</v>
      </c>
      <c r="C799" s="544" t="s">
        <v>346</v>
      </c>
      <c r="D799" s="545">
        <v>14790.78</v>
      </c>
    </row>
    <row r="800" spans="1:4" ht="25.5">
      <c r="A800" s="544">
        <v>705310</v>
      </c>
      <c r="B800" s="542" t="s">
        <v>6088</v>
      </c>
      <c r="C800" s="544" t="s">
        <v>346</v>
      </c>
      <c r="D800" s="545">
        <v>13588.5</v>
      </c>
    </row>
    <row r="801" spans="1:4" ht="25.5">
      <c r="A801" s="544">
        <v>705303</v>
      </c>
      <c r="B801" s="542" t="s">
        <v>6089</v>
      </c>
      <c r="C801" s="544" t="s">
        <v>346</v>
      </c>
      <c r="D801" s="545">
        <v>10013.82</v>
      </c>
    </row>
    <row r="802" spans="1:4" ht="25.5">
      <c r="A802" s="544">
        <v>705302</v>
      </c>
      <c r="B802" s="542" t="s">
        <v>6090</v>
      </c>
      <c r="C802" s="544" t="s">
        <v>346</v>
      </c>
      <c r="D802" s="545">
        <v>9034.67</v>
      </c>
    </row>
    <row r="803" spans="1:4" ht="25.5">
      <c r="A803" s="544">
        <v>705305</v>
      </c>
      <c r="B803" s="542" t="s">
        <v>6091</v>
      </c>
      <c r="C803" s="544" t="s">
        <v>346</v>
      </c>
      <c r="D803" s="545">
        <v>12098.88</v>
      </c>
    </row>
    <row r="804" spans="1:4" ht="25.5">
      <c r="A804" s="544">
        <v>705304</v>
      </c>
      <c r="B804" s="542" t="s">
        <v>6092</v>
      </c>
      <c r="C804" s="544" t="s">
        <v>346</v>
      </c>
      <c r="D804" s="545">
        <v>11119.74</v>
      </c>
    </row>
    <row r="805" spans="1:4" ht="25.5">
      <c r="A805" s="544">
        <v>705307</v>
      </c>
      <c r="B805" s="542" t="s">
        <v>6093</v>
      </c>
      <c r="C805" s="544" t="s">
        <v>346</v>
      </c>
      <c r="D805" s="545">
        <v>13383.34</v>
      </c>
    </row>
    <row r="806" spans="1:4" ht="25.5">
      <c r="A806" s="544">
        <v>705306</v>
      </c>
      <c r="B806" s="542" t="s">
        <v>6094</v>
      </c>
      <c r="C806" s="544" t="s">
        <v>346</v>
      </c>
      <c r="D806" s="545">
        <v>12181.06</v>
      </c>
    </row>
    <row r="807" spans="1:4" ht="25.5">
      <c r="A807" s="544">
        <v>705169</v>
      </c>
      <c r="B807" s="542" t="s">
        <v>6095</v>
      </c>
      <c r="C807" s="544" t="s">
        <v>346</v>
      </c>
      <c r="D807" s="545">
        <v>2496.4899999999998</v>
      </c>
    </row>
    <row r="808" spans="1:4" ht="25.5">
      <c r="A808" s="544">
        <v>705168</v>
      </c>
      <c r="B808" s="542" t="s">
        <v>6096</v>
      </c>
      <c r="C808" s="544" t="s">
        <v>346</v>
      </c>
      <c r="D808" s="545">
        <v>2310.71</v>
      </c>
    </row>
    <row r="809" spans="1:4" ht="25.5">
      <c r="A809" s="544">
        <v>705171</v>
      </c>
      <c r="B809" s="542" t="s">
        <v>6097</v>
      </c>
      <c r="C809" s="544" t="s">
        <v>346</v>
      </c>
      <c r="D809" s="545">
        <v>2219.38</v>
      </c>
    </row>
    <row r="810" spans="1:4" ht="25.5">
      <c r="A810" s="544">
        <v>705170</v>
      </c>
      <c r="B810" s="542" t="s">
        <v>6098</v>
      </c>
      <c r="C810" s="544" t="s">
        <v>346</v>
      </c>
      <c r="D810" s="545">
        <v>2033.6</v>
      </c>
    </row>
    <row r="811" spans="1:4" ht="25.5">
      <c r="A811" s="544">
        <v>705179</v>
      </c>
      <c r="B811" s="542" t="s">
        <v>6099</v>
      </c>
      <c r="C811" s="544" t="s">
        <v>346</v>
      </c>
      <c r="D811" s="545">
        <v>3137.88</v>
      </c>
    </row>
    <row r="812" spans="1:4" ht="25.5">
      <c r="A812" s="544">
        <v>705178</v>
      </c>
      <c r="B812" s="542" t="s">
        <v>6100</v>
      </c>
      <c r="C812" s="544" t="s">
        <v>346</v>
      </c>
      <c r="D812" s="545">
        <v>2892.75</v>
      </c>
    </row>
    <row r="813" spans="1:4" ht="25.5">
      <c r="A813" s="544">
        <v>705181</v>
      </c>
      <c r="B813" s="542" t="s">
        <v>6101</v>
      </c>
      <c r="C813" s="544" t="s">
        <v>346</v>
      </c>
      <c r="D813" s="545">
        <v>3273.9</v>
      </c>
    </row>
    <row r="814" spans="1:4" ht="25.5">
      <c r="A814" s="544">
        <v>705180</v>
      </c>
      <c r="B814" s="542" t="s">
        <v>6102</v>
      </c>
      <c r="C814" s="544" t="s">
        <v>346</v>
      </c>
      <c r="D814" s="545">
        <v>3028.77</v>
      </c>
    </row>
    <row r="815" spans="1:4" ht="25.5">
      <c r="A815" s="544">
        <v>705173</v>
      </c>
      <c r="B815" s="542" t="s">
        <v>6103</v>
      </c>
      <c r="C815" s="544" t="s">
        <v>346</v>
      </c>
      <c r="D815" s="545">
        <v>2412.65</v>
      </c>
    </row>
    <row r="816" spans="1:4" ht="25.5">
      <c r="A816" s="544">
        <v>705172</v>
      </c>
      <c r="B816" s="542" t="s">
        <v>6104</v>
      </c>
      <c r="C816" s="544" t="s">
        <v>346</v>
      </c>
      <c r="D816" s="545">
        <v>2226.87</v>
      </c>
    </row>
    <row r="817" spans="1:4" ht="25.5">
      <c r="A817" s="544">
        <v>705175</v>
      </c>
      <c r="B817" s="542" t="s">
        <v>6105</v>
      </c>
      <c r="C817" s="544" t="s">
        <v>346</v>
      </c>
      <c r="D817" s="545">
        <v>2678.87</v>
      </c>
    </row>
    <row r="818" spans="1:4" ht="25.5">
      <c r="A818" s="544">
        <v>705174</v>
      </c>
      <c r="B818" s="542" t="s">
        <v>6106</v>
      </c>
      <c r="C818" s="544" t="s">
        <v>346</v>
      </c>
      <c r="D818" s="545">
        <v>2493.09</v>
      </c>
    </row>
    <row r="819" spans="1:4" ht="25.5">
      <c r="A819" s="544">
        <v>705177</v>
      </c>
      <c r="B819" s="542" t="s">
        <v>6107</v>
      </c>
      <c r="C819" s="544" t="s">
        <v>346</v>
      </c>
      <c r="D819" s="545">
        <v>3025.11</v>
      </c>
    </row>
    <row r="820" spans="1:4" ht="25.5">
      <c r="A820" s="544">
        <v>705176</v>
      </c>
      <c r="B820" s="542" t="s">
        <v>6108</v>
      </c>
      <c r="C820" s="544" t="s">
        <v>346</v>
      </c>
      <c r="D820" s="545">
        <v>2779.97</v>
      </c>
    </row>
    <row r="821" spans="1:4" ht="25.5">
      <c r="A821" s="544">
        <v>705183</v>
      </c>
      <c r="B821" s="542" t="s">
        <v>6109</v>
      </c>
      <c r="C821" s="544" t="s">
        <v>346</v>
      </c>
      <c r="D821" s="545">
        <v>3475.26</v>
      </c>
    </row>
    <row r="822" spans="1:4" ht="25.5">
      <c r="A822" s="544">
        <v>705182</v>
      </c>
      <c r="B822" s="542" t="s">
        <v>6110</v>
      </c>
      <c r="C822" s="544" t="s">
        <v>346</v>
      </c>
      <c r="D822" s="545">
        <v>3236.5</v>
      </c>
    </row>
    <row r="823" spans="1:4" ht="25.5">
      <c r="A823" s="544">
        <v>705185</v>
      </c>
      <c r="B823" s="542" t="s">
        <v>6111</v>
      </c>
      <c r="C823" s="544" t="s">
        <v>346</v>
      </c>
      <c r="D823" s="545">
        <v>3154.07</v>
      </c>
    </row>
    <row r="824" spans="1:4" ht="25.5">
      <c r="A824" s="544">
        <v>705184</v>
      </c>
      <c r="B824" s="542" t="s">
        <v>6112</v>
      </c>
      <c r="C824" s="544" t="s">
        <v>346</v>
      </c>
      <c r="D824" s="545">
        <v>2915.3</v>
      </c>
    </row>
    <row r="825" spans="1:4" ht="25.5">
      <c r="A825" s="544">
        <v>705193</v>
      </c>
      <c r="B825" s="542" t="s">
        <v>6113</v>
      </c>
      <c r="C825" s="544" t="s">
        <v>346</v>
      </c>
      <c r="D825" s="545">
        <v>4779.2299999999996</v>
      </c>
    </row>
    <row r="826" spans="1:4" ht="25.5">
      <c r="A826" s="544">
        <v>705192</v>
      </c>
      <c r="B826" s="542" t="s">
        <v>6114</v>
      </c>
      <c r="C826" s="544" t="s">
        <v>346</v>
      </c>
      <c r="D826" s="545">
        <v>4394.2299999999996</v>
      </c>
    </row>
    <row r="827" spans="1:4" ht="25.5">
      <c r="A827" s="544">
        <v>705195</v>
      </c>
      <c r="B827" s="542" t="s">
        <v>6115</v>
      </c>
      <c r="C827" s="544" t="s">
        <v>346</v>
      </c>
      <c r="D827" s="545">
        <v>5105.28</v>
      </c>
    </row>
    <row r="828" spans="1:4" ht="25.5">
      <c r="A828" s="544">
        <v>705194</v>
      </c>
      <c r="B828" s="542" t="s">
        <v>6116</v>
      </c>
      <c r="C828" s="544" t="s">
        <v>346</v>
      </c>
      <c r="D828" s="545">
        <v>4720.2700000000004</v>
      </c>
    </row>
    <row r="829" spans="1:4" ht="25.5">
      <c r="A829" s="544">
        <v>705187</v>
      </c>
      <c r="B829" s="542" t="s">
        <v>6117</v>
      </c>
      <c r="C829" s="544" t="s">
        <v>346</v>
      </c>
      <c r="D829" s="545">
        <v>3590.32</v>
      </c>
    </row>
    <row r="830" spans="1:4" ht="25.5">
      <c r="A830" s="544">
        <v>705186</v>
      </c>
      <c r="B830" s="542" t="s">
        <v>6118</v>
      </c>
      <c r="C830" s="544" t="s">
        <v>346</v>
      </c>
      <c r="D830" s="545">
        <v>3277.71</v>
      </c>
    </row>
    <row r="831" spans="1:4" ht="25.5">
      <c r="A831" s="544">
        <v>705189</v>
      </c>
      <c r="B831" s="542" t="s">
        <v>6119</v>
      </c>
      <c r="C831" s="544" t="s">
        <v>346</v>
      </c>
      <c r="D831" s="545">
        <v>4013.94</v>
      </c>
    </row>
    <row r="832" spans="1:4" ht="25.5">
      <c r="A832" s="544">
        <v>705188</v>
      </c>
      <c r="B832" s="542" t="s">
        <v>6120</v>
      </c>
      <c r="C832" s="544" t="s">
        <v>346</v>
      </c>
      <c r="D832" s="545">
        <v>3701.33</v>
      </c>
    </row>
    <row r="833" spans="1:4" ht="25.5">
      <c r="A833" s="544">
        <v>705191</v>
      </c>
      <c r="B833" s="542" t="s">
        <v>6121</v>
      </c>
      <c r="C833" s="544" t="s">
        <v>346</v>
      </c>
      <c r="D833" s="545">
        <v>4409.59</v>
      </c>
    </row>
    <row r="834" spans="1:4" ht="25.5">
      <c r="A834" s="544">
        <v>705190</v>
      </c>
      <c r="B834" s="542" t="s">
        <v>6122</v>
      </c>
      <c r="C834" s="544" t="s">
        <v>346</v>
      </c>
      <c r="D834" s="545">
        <v>4024.58</v>
      </c>
    </row>
    <row r="835" spans="1:4" ht="25.5">
      <c r="A835" s="544">
        <v>705197</v>
      </c>
      <c r="B835" s="542" t="s">
        <v>6123</v>
      </c>
      <c r="C835" s="544" t="s">
        <v>346</v>
      </c>
      <c r="D835" s="545">
        <v>4753.6499999999996</v>
      </c>
    </row>
    <row r="836" spans="1:4" ht="25.5">
      <c r="A836" s="544">
        <v>705196</v>
      </c>
      <c r="B836" s="542" t="s">
        <v>6124</v>
      </c>
      <c r="C836" s="544" t="s">
        <v>346</v>
      </c>
      <c r="D836" s="545">
        <v>4372.25</v>
      </c>
    </row>
    <row r="837" spans="1:4" ht="25.5">
      <c r="A837" s="544">
        <v>705199</v>
      </c>
      <c r="B837" s="542" t="s">
        <v>6125</v>
      </c>
      <c r="C837" s="544" t="s">
        <v>346</v>
      </c>
      <c r="D837" s="545">
        <v>4510.67</v>
      </c>
    </row>
    <row r="838" spans="1:4" ht="25.5">
      <c r="A838" s="544">
        <v>705198</v>
      </c>
      <c r="B838" s="542" t="s">
        <v>6126</v>
      </c>
      <c r="C838" s="544" t="s">
        <v>346</v>
      </c>
      <c r="D838" s="545">
        <v>4129.2700000000004</v>
      </c>
    </row>
    <row r="839" spans="1:4" ht="25.5">
      <c r="A839" s="544">
        <v>705207</v>
      </c>
      <c r="B839" s="542" t="s">
        <v>6127</v>
      </c>
      <c r="C839" s="544" t="s">
        <v>346</v>
      </c>
      <c r="D839" s="545">
        <v>6762.18</v>
      </c>
    </row>
    <row r="840" spans="1:4" ht="25.5">
      <c r="A840" s="544">
        <v>705206</v>
      </c>
      <c r="B840" s="542" t="s">
        <v>6128</v>
      </c>
      <c r="C840" s="544" t="s">
        <v>346</v>
      </c>
      <c r="D840" s="545">
        <v>6193.96</v>
      </c>
    </row>
    <row r="841" spans="1:4" ht="25.5">
      <c r="A841" s="544">
        <v>705209</v>
      </c>
      <c r="B841" s="542" t="s">
        <v>6129</v>
      </c>
      <c r="C841" s="544" t="s">
        <v>346</v>
      </c>
      <c r="D841" s="545">
        <v>7672.51</v>
      </c>
    </row>
    <row r="842" spans="1:4" ht="25.5">
      <c r="A842" s="544">
        <v>705208</v>
      </c>
      <c r="B842" s="542" t="s">
        <v>6130</v>
      </c>
      <c r="C842" s="544" t="s">
        <v>346</v>
      </c>
      <c r="D842" s="545">
        <v>7010.15</v>
      </c>
    </row>
    <row r="843" spans="1:4" ht="25.5">
      <c r="A843" s="544">
        <v>705201</v>
      </c>
      <c r="B843" s="542" t="s">
        <v>6131</v>
      </c>
      <c r="C843" s="544" t="s">
        <v>346</v>
      </c>
      <c r="D843" s="545">
        <v>5149.3</v>
      </c>
    </row>
    <row r="844" spans="1:4" ht="25.5">
      <c r="A844" s="544">
        <v>705200</v>
      </c>
      <c r="B844" s="542" t="s">
        <v>6132</v>
      </c>
      <c r="C844" s="544" t="s">
        <v>346</v>
      </c>
      <c r="D844" s="545">
        <v>4767.8999999999996</v>
      </c>
    </row>
    <row r="845" spans="1:4" ht="25.5">
      <c r="A845" s="544">
        <v>705203</v>
      </c>
      <c r="B845" s="542" t="s">
        <v>6133</v>
      </c>
      <c r="C845" s="544" t="s">
        <v>346</v>
      </c>
      <c r="D845" s="545">
        <v>5672.22</v>
      </c>
    </row>
    <row r="846" spans="1:4" ht="25.5">
      <c r="A846" s="544">
        <v>705202</v>
      </c>
      <c r="B846" s="542" t="s">
        <v>6134</v>
      </c>
      <c r="C846" s="544" t="s">
        <v>346</v>
      </c>
      <c r="D846" s="545">
        <v>5203.92</v>
      </c>
    </row>
    <row r="847" spans="1:4" ht="25.5">
      <c r="A847" s="544">
        <v>705205</v>
      </c>
      <c r="B847" s="542" t="s">
        <v>6135</v>
      </c>
      <c r="C847" s="544" t="s">
        <v>346</v>
      </c>
      <c r="D847" s="545">
        <v>6184.03</v>
      </c>
    </row>
    <row r="848" spans="1:4" ht="25.5">
      <c r="A848" s="544">
        <v>705204</v>
      </c>
      <c r="B848" s="542" t="s">
        <v>6136</v>
      </c>
      <c r="C848" s="544" t="s">
        <v>346</v>
      </c>
      <c r="D848" s="545">
        <v>5715.74</v>
      </c>
    </row>
    <row r="849" spans="1:4" ht="25.5">
      <c r="A849" s="544">
        <v>705211</v>
      </c>
      <c r="B849" s="542" t="s">
        <v>6137</v>
      </c>
      <c r="C849" s="544" t="s">
        <v>346</v>
      </c>
      <c r="D849" s="545">
        <v>6087.17</v>
      </c>
    </row>
    <row r="850" spans="1:4" ht="25.5">
      <c r="A850" s="544">
        <v>705210</v>
      </c>
      <c r="B850" s="542" t="s">
        <v>6138</v>
      </c>
      <c r="C850" s="544" t="s">
        <v>346</v>
      </c>
      <c r="D850" s="545">
        <v>5536.91</v>
      </c>
    </row>
    <row r="851" spans="1:4" ht="25.5">
      <c r="A851" s="544">
        <v>705213</v>
      </c>
      <c r="B851" s="542" t="s">
        <v>6139</v>
      </c>
      <c r="C851" s="544" t="s">
        <v>346</v>
      </c>
      <c r="D851" s="545">
        <v>6014.07</v>
      </c>
    </row>
    <row r="852" spans="1:4" ht="25.5">
      <c r="A852" s="544">
        <v>705212</v>
      </c>
      <c r="B852" s="542" t="s">
        <v>6140</v>
      </c>
      <c r="C852" s="544" t="s">
        <v>346</v>
      </c>
      <c r="D852" s="545">
        <v>5463.81</v>
      </c>
    </row>
    <row r="853" spans="1:4" ht="25.5">
      <c r="A853" s="544">
        <v>705221</v>
      </c>
      <c r="B853" s="542" t="s">
        <v>6141</v>
      </c>
      <c r="C853" s="544" t="s">
        <v>346</v>
      </c>
      <c r="D853" s="545">
        <v>9284.17</v>
      </c>
    </row>
    <row r="854" spans="1:4" ht="25.5">
      <c r="A854" s="544">
        <v>705220</v>
      </c>
      <c r="B854" s="542" t="s">
        <v>6142</v>
      </c>
      <c r="C854" s="544" t="s">
        <v>346</v>
      </c>
      <c r="D854" s="545">
        <v>8510.84</v>
      </c>
    </row>
    <row r="855" spans="1:4" ht="25.5">
      <c r="A855" s="544">
        <v>705223</v>
      </c>
      <c r="B855" s="542" t="s">
        <v>6143</v>
      </c>
      <c r="C855" s="544" t="s">
        <v>346</v>
      </c>
      <c r="D855" s="545">
        <v>10048.549999999999</v>
      </c>
    </row>
    <row r="856" spans="1:4" ht="25.5">
      <c r="A856" s="544">
        <v>705222</v>
      </c>
      <c r="B856" s="542" t="s">
        <v>6144</v>
      </c>
      <c r="C856" s="544" t="s">
        <v>346</v>
      </c>
      <c r="D856" s="545">
        <v>9157.89</v>
      </c>
    </row>
    <row r="857" spans="1:4" ht="25.5">
      <c r="A857" s="544">
        <v>705215</v>
      </c>
      <c r="B857" s="542" t="s">
        <v>6145</v>
      </c>
      <c r="C857" s="544" t="s">
        <v>346</v>
      </c>
      <c r="D857" s="545">
        <v>7118.33</v>
      </c>
    </row>
    <row r="858" spans="1:4" ht="25.5">
      <c r="A858" s="544">
        <v>705214</v>
      </c>
      <c r="B858" s="542" t="s">
        <v>6146</v>
      </c>
      <c r="C858" s="544" t="s">
        <v>346</v>
      </c>
      <c r="D858" s="545">
        <v>6452.19</v>
      </c>
    </row>
    <row r="859" spans="1:4" ht="25.5">
      <c r="A859" s="544">
        <v>705217</v>
      </c>
      <c r="B859" s="542" t="s">
        <v>6147</v>
      </c>
      <c r="C859" s="544" t="s">
        <v>346</v>
      </c>
      <c r="D859" s="545">
        <v>7873.96</v>
      </c>
    </row>
    <row r="860" spans="1:4" ht="25.5">
      <c r="A860" s="544">
        <v>705216</v>
      </c>
      <c r="B860" s="542" t="s">
        <v>6148</v>
      </c>
      <c r="C860" s="544" t="s">
        <v>346</v>
      </c>
      <c r="D860" s="545">
        <v>7207.82</v>
      </c>
    </row>
    <row r="861" spans="1:4" ht="25.5">
      <c r="A861" s="544">
        <v>705219</v>
      </c>
      <c r="B861" s="542" t="s">
        <v>6149</v>
      </c>
      <c r="C861" s="544" t="s">
        <v>346</v>
      </c>
      <c r="D861" s="545">
        <v>8586.26</v>
      </c>
    </row>
    <row r="862" spans="1:4" ht="25.5">
      <c r="A862" s="544">
        <v>705218</v>
      </c>
      <c r="B862" s="542" t="s">
        <v>6150</v>
      </c>
      <c r="C862" s="544" t="s">
        <v>346</v>
      </c>
      <c r="D862" s="545">
        <v>7812.94</v>
      </c>
    </row>
    <row r="863" spans="1:4" ht="25.5">
      <c r="A863" s="544">
        <v>705346</v>
      </c>
      <c r="B863" s="542" t="s">
        <v>6151</v>
      </c>
      <c r="C863" s="544" t="s">
        <v>346</v>
      </c>
      <c r="D863" s="545">
        <v>5735.86</v>
      </c>
    </row>
    <row r="864" spans="1:4" ht="25.5">
      <c r="A864" s="544">
        <v>705345</v>
      </c>
      <c r="B864" s="542" t="s">
        <v>6152</v>
      </c>
      <c r="C864" s="544" t="s">
        <v>346</v>
      </c>
      <c r="D864" s="545">
        <v>5258.9</v>
      </c>
    </row>
    <row r="865" spans="1:4" ht="25.5">
      <c r="A865" s="544">
        <v>705348</v>
      </c>
      <c r="B865" s="542" t="s">
        <v>6153</v>
      </c>
      <c r="C865" s="544" t="s">
        <v>346</v>
      </c>
      <c r="D865" s="545">
        <v>5174.1499999999996</v>
      </c>
    </row>
    <row r="866" spans="1:4" ht="25.5">
      <c r="A866" s="544">
        <v>705347</v>
      </c>
      <c r="B866" s="542" t="s">
        <v>6154</v>
      </c>
      <c r="C866" s="544" t="s">
        <v>346</v>
      </c>
      <c r="D866" s="545">
        <v>4697.1899999999996</v>
      </c>
    </row>
    <row r="867" spans="1:4" ht="25.5">
      <c r="A867" s="544">
        <v>705356</v>
      </c>
      <c r="B867" s="542" t="s">
        <v>6155</v>
      </c>
      <c r="C867" s="544" t="s">
        <v>346</v>
      </c>
      <c r="D867" s="545">
        <v>7623.14</v>
      </c>
    </row>
    <row r="868" spans="1:4" ht="25.5">
      <c r="A868" s="544">
        <v>705355</v>
      </c>
      <c r="B868" s="542" t="s">
        <v>6156</v>
      </c>
      <c r="C868" s="544" t="s">
        <v>346</v>
      </c>
      <c r="D868" s="545">
        <v>6988.33</v>
      </c>
    </row>
    <row r="869" spans="1:4" ht="25.5">
      <c r="A869" s="544">
        <v>705358</v>
      </c>
      <c r="B869" s="542" t="s">
        <v>6157</v>
      </c>
      <c r="C869" s="544" t="s">
        <v>346</v>
      </c>
      <c r="D869" s="545">
        <v>7737.01</v>
      </c>
    </row>
    <row r="870" spans="1:4" ht="25.5">
      <c r="A870" s="544">
        <v>705357</v>
      </c>
      <c r="B870" s="542" t="s">
        <v>6158</v>
      </c>
      <c r="C870" s="544" t="s">
        <v>346</v>
      </c>
      <c r="D870" s="545">
        <v>7102.21</v>
      </c>
    </row>
    <row r="871" spans="1:4" ht="25.5">
      <c r="A871" s="544">
        <v>705350</v>
      </c>
      <c r="B871" s="542" t="s">
        <v>6159</v>
      </c>
      <c r="C871" s="544" t="s">
        <v>346</v>
      </c>
      <c r="D871" s="545">
        <v>5633.26</v>
      </c>
    </row>
    <row r="872" spans="1:4" ht="25.5">
      <c r="A872" s="544">
        <v>705349</v>
      </c>
      <c r="B872" s="542" t="s">
        <v>6160</v>
      </c>
      <c r="C872" s="544" t="s">
        <v>346</v>
      </c>
      <c r="D872" s="545">
        <v>5156.29</v>
      </c>
    </row>
    <row r="873" spans="1:4" ht="25.5">
      <c r="A873" s="544">
        <v>705352</v>
      </c>
      <c r="B873" s="542" t="s">
        <v>6161</v>
      </c>
      <c r="C873" s="544" t="s">
        <v>346</v>
      </c>
      <c r="D873" s="545">
        <v>6025.37</v>
      </c>
    </row>
    <row r="874" spans="1:4" ht="25.5">
      <c r="A874" s="544">
        <v>705351</v>
      </c>
      <c r="B874" s="542" t="s">
        <v>6162</v>
      </c>
      <c r="C874" s="544" t="s">
        <v>346</v>
      </c>
      <c r="D874" s="545">
        <v>5548.41</v>
      </c>
    </row>
    <row r="875" spans="1:4" ht="25.5">
      <c r="A875" s="544">
        <v>705354</v>
      </c>
      <c r="B875" s="542" t="s">
        <v>6163</v>
      </c>
      <c r="C875" s="544" t="s">
        <v>346</v>
      </c>
      <c r="D875" s="545">
        <v>6618.11</v>
      </c>
    </row>
    <row r="876" spans="1:4" ht="25.5">
      <c r="A876" s="544">
        <v>705353</v>
      </c>
      <c r="B876" s="542" t="s">
        <v>6164</v>
      </c>
      <c r="C876" s="544" t="s">
        <v>346</v>
      </c>
      <c r="D876" s="545">
        <v>6141.15</v>
      </c>
    </row>
    <row r="877" spans="1:4" ht="25.5">
      <c r="A877" s="544">
        <v>705360</v>
      </c>
      <c r="B877" s="542" t="s">
        <v>6165</v>
      </c>
      <c r="C877" s="544" t="s">
        <v>346</v>
      </c>
      <c r="D877" s="545">
        <v>8210.9699999999993</v>
      </c>
    </row>
    <row r="878" spans="1:4" ht="25.5">
      <c r="A878" s="544">
        <v>705359</v>
      </c>
      <c r="B878" s="542" t="s">
        <v>6166</v>
      </c>
      <c r="C878" s="544" t="s">
        <v>346</v>
      </c>
      <c r="D878" s="545">
        <v>7595.48</v>
      </c>
    </row>
    <row r="879" spans="1:4" ht="25.5">
      <c r="A879" s="544">
        <v>705362</v>
      </c>
      <c r="B879" s="542" t="s">
        <v>6167</v>
      </c>
      <c r="C879" s="544" t="s">
        <v>346</v>
      </c>
      <c r="D879" s="545">
        <v>7486.14</v>
      </c>
    </row>
    <row r="880" spans="1:4" ht="25.5">
      <c r="A880" s="544">
        <v>705361</v>
      </c>
      <c r="B880" s="542" t="s">
        <v>6168</v>
      </c>
      <c r="C880" s="544" t="s">
        <v>346</v>
      </c>
      <c r="D880" s="545">
        <v>6870.65</v>
      </c>
    </row>
    <row r="881" spans="1:4" ht="25.5">
      <c r="A881" s="544">
        <v>705370</v>
      </c>
      <c r="B881" s="542" t="s">
        <v>6169</v>
      </c>
      <c r="C881" s="544" t="s">
        <v>346</v>
      </c>
      <c r="D881" s="545">
        <v>11192.81</v>
      </c>
    </row>
    <row r="882" spans="1:4" ht="25.5">
      <c r="A882" s="544">
        <v>705369</v>
      </c>
      <c r="B882" s="542" t="s">
        <v>6170</v>
      </c>
      <c r="C882" s="544" t="s">
        <v>346</v>
      </c>
      <c r="D882" s="545">
        <v>10209.459999999999</v>
      </c>
    </row>
    <row r="883" spans="1:4" ht="25.5">
      <c r="A883" s="544">
        <v>705372</v>
      </c>
      <c r="B883" s="542" t="s">
        <v>6171</v>
      </c>
      <c r="C883" s="544" t="s">
        <v>346</v>
      </c>
      <c r="D883" s="545">
        <v>11902.62</v>
      </c>
    </row>
    <row r="884" spans="1:4" ht="25.5">
      <c r="A884" s="544">
        <v>705371</v>
      </c>
      <c r="B884" s="542" t="s">
        <v>6172</v>
      </c>
      <c r="C884" s="544" t="s">
        <v>346</v>
      </c>
      <c r="D884" s="545">
        <v>10919.27</v>
      </c>
    </row>
    <row r="885" spans="1:4" ht="25.5">
      <c r="A885" s="544">
        <v>705364</v>
      </c>
      <c r="B885" s="542" t="s">
        <v>6173</v>
      </c>
      <c r="C885" s="544" t="s">
        <v>346</v>
      </c>
      <c r="D885" s="545">
        <v>8455.64</v>
      </c>
    </row>
    <row r="886" spans="1:4" ht="25.5">
      <c r="A886" s="544">
        <v>705363</v>
      </c>
      <c r="B886" s="542" t="s">
        <v>6174</v>
      </c>
      <c r="C886" s="544" t="s">
        <v>346</v>
      </c>
      <c r="D886" s="545">
        <v>7840.15</v>
      </c>
    </row>
    <row r="887" spans="1:4" ht="25.5">
      <c r="A887" s="544">
        <v>705366</v>
      </c>
      <c r="B887" s="542" t="s">
        <v>6175</v>
      </c>
      <c r="C887" s="544" t="s">
        <v>346</v>
      </c>
      <c r="D887" s="545">
        <v>9277.58</v>
      </c>
    </row>
    <row r="888" spans="1:4" ht="25.5">
      <c r="A888" s="544">
        <v>705365</v>
      </c>
      <c r="B888" s="542" t="s">
        <v>6176</v>
      </c>
      <c r="C888" s="544" t="s">
        <v>346</v>
      </c>
      <c r="D888" s="545">
        <v>8468.01</v>
      </c>
    </row>
    <row r="889" spans="1:4" ht="25.5">
      <c r="A889" s="544">
        <v>705368</v>
      </c>
      <c r="B889" s="542" t="s">
        <v>6177</v>
      </c>
      <c r="C889" s="544" t="s">
        <v>346</v>
      </c>
      <c r="D889" s="545">
        <v>10374.11</v>
      </c>
    </row>
    <row r="890" spans="1:4" ht="25.5">
      <c r="A890" s="544">
        <v>705367</v>
      </c>
      <c r="B890" s="542" t="s">
        <v>6178</v>
      </c>
      <c r="C890" s="544" t="s">
        <v>346</v>
      </c>
      <c r="D890" s="545">
        <v>9564.5400000000009</v>
      </c>
    </row>
    <row r="891" spans="1:4" ht="25.5">
      <c r="A891" s="544">
        <v>705374</v>
      </c>
      <c r="B891" s="542" t="s">
        <v>6179</v>
      </c>
      <c r="C891" s="544" t="s">
        <v>346</v>
      </c>
      <c r="D891" s="545">
        <v>10826.37</v>
      </c>
    </row>
    <row r="892" spans="1:4" ht="25.5">
      <c r="A892" s="544">
        <v>705373</v>
      </c>
      <c r="B892" s="542" t="s">
        <v>6180</v>
      </c>
      <c r="C892" s="544" t="s">
        <v>346</v>
      </c>
      <c r="D892" s="545">
        <v>10044.950000000001</v>
      </c>
    </row>
    <row r="893" spans="1:4" ht="25.5">
      <c r="A893" s="544">
        <v>705376</v>
      </c>
      <c r="B893" s="542" t="s">
        <v>6181</v>
      </c>
      <c r="C893" s="544" t="s">
        <v>346</v>
      </c>
      <c r="D893" s="545">
        <v>9725.41</v>
      </c>
    </row>
    <row r="894" spans="1:4" ht="25.5">
      <c r="A894" s="544">
        <v>705375</v>
      </c>
      <c r="B894" s="542" t="s">
        <v>6182</v>
      </c>
      <c r="C894" s="544" t="s">
        <v>346</v>
      </c>
      <c r="D894" s="545">
        <v>8943.99</v>
      </c>
    </row>
    <row r="895" spans="1:4" ht="25.5">
      <c r="A895" s="544">
        <v>705384</v>
      </c>
      <c r="B895" s="542" t="s">
        <v>6183</v>
      </c>
      <c r="C895" s="544" t="s">
        <v>346</v>
      </c>
      <c r="D895" s="545">
        <v>14773.81</v>
      </c>
    </row>
    <row r="896" spans="1:4" ht="25.5">
      <c r="A896" s="544">
        <v>705383</v>
      </c>
      <c r="B896" s="542" t="s">
        <v>6184</v>
      </c>
      <c r="C896" s="544" t="s">
        <v>346</v>
      </c>
      <c r="D896" s="545">
        <v>13578.15</v>
      </c>
    </row>
    <row r="897" spans="1:4" ht="25.5">
      <c r="A897" s="544">
        <v>705386</v>
      </c>
      <c r="B897" s="542" t="s">
        <v>6185</v>
      </c>
      <c r="C897" s="544" t="s">
        <v>346</v>
      </c>
      <c r="D897" s="545">
        <v>15900.8</v>
      </c>
    </row>
    <row r="898" spans="1:4" ht="25.5">
      <c r="A898" s="544">
        <v>705385</v>
      </c>
      <c r="B898" s="542" t="s">
        <v>6186</v>
      </c>
      <c r="C898" s="544" t="s">
        <v>346</v>
      </c>
      <c r="D898" s="545">
        <v>14705.15</v>
      </c>
    </row>
    <row r="899" spans="1:4" ht="25.5">
      <c r="A899" s="544">
        <v>705378</v>
      </c>
      <c r="B899" s="542" t="s">
        <v>6187</v>
      </c>
      <c r="C899" s="544" t="s">
        <v>346</v>
      </c>
      <c r="D899" s="545">
        <v>11080.09</v>
      </c>
    </row>
    <row r="900" spans="1:4" ht="25.5">
      <c r="A900" s="544">
        <v>705377</v>
      </c>
      <c r="B900" s="542" t="s">
        <v>6188</v>
      </c>
      <c r="C900" s="544" t="s">
        <v>346</v>
      </c>
      <c r="D900" s="545">
        <v>10094.450000000001</v>
      </c>
    </row>
    <row r="901" spans="1:4" ht="25.5">
      <c r="A901" s="544">
        <v>705380</v>
      </c>
      <c r="B901" s="542" t="s">
        <v>6189</v>
      </c>
      <c r="C901" s="544" t="s">
        <v>346</v>
      </c>
      <c r="D901" s="545">
        <v>12533.8</v>
      </c>
    </row>
    <row r="902" spans="1:4" ht="25.5">
      <c r="A902" s="544">
        <v>705379</v>
      </c>
      <c r="B902" s="542" t="s">
        <v>6190</v>
      </c>
      <c r="C902" s="544" t="s">
        <v>346</v>
      </c>
      <c r="D902" s="545">
        <v>11548.16</v>
      </c>
    </row>
    <row r="903" spans="1:4" ht="25.5">
      <c r="A903" s="544">
        <v>705382</v>
      </c>
      <c r="B903" s="542" t="s">
        <v>6191</v>
      </c>
      <c r="C903" s="544" t="s">
        <v>346</v>
      </c>
      <c r="D903" s="545">
        <v>13838.38</v>
      </c>
    </row>
    <row r="904" spans="1:4" ht="25.5">
      <c r="A904" s="544">
        <v>705381</v>
      </c>
      <c r="B904" s="542" t="s">
        <v>6192</v>
      </c>
      <c r="C904" s="544" t="s">
        <v>346</v>
      </c>
      <c r="D904" s="545">
        <v>12642.73</v>
      </c>
    </row>
    <row r="905" spans="1:4" ht="25.5">
      <c r="A905" s="544">
        <v>705388</v>
      </c>
      <c r="B905" s="542" t="s">
        <v>6193</v>
      </c>
      <c r="C905" s="544" t="s">
        <v>346</v>
      </c>
      <c r="D905" s="545">
        <v>13645.91</v>
      </c>
    </row>
    <row r="906" spans="1:4" ht="25.5">
      <c r="A906" s="544">
        <v>705387</v>
      </c>
      <c r="B906" s="542" t="s">
        <v>6194</v>
      </c>
      <c r="C906" s="544" t="s">
        <v>346</v>
      </c>
      <c r="D906" s="545">
        <v>12485.51</v>
      </c>
    </row>
    <row r="907" spans="1:4" ht="25.5">
      <c r="A907" s="544">
        <v>705390</v>
      </c>
      <c r="B907" s="542" t="s">
        <v>6195</v>
      </c>
      <c r="C907" s="544" t="s">
        <v>346</v>
      </c>
      <c r="D907" s="545">
        <v>12867.07</v>
      </c>
    </row>
    <row r="908" spans="1:4" ht="25.5">
      <c r="A908" s="544">
        <v>705389</v>
      </c>
      <c r="B908" s="542" t="s">
        <v>6196</v>
      </c>
      <c r="C908" s="544" t="s">
        <v>346</v>
      </c>
      <c r="D908" s="545">
        <v>11706.67</v>
      </c>
    </row>
    <row r="909" spans="1:4" ht="25.5">
      <c r="A909" s="544">
        <v>705399</v>
      </c>
      <c r="B909" s="542" t="s">
        <v>6197</v>
      </c>
      <c r="C909" s="544" t="s">
        <v>346</v>
      </c>
      <c r="D909" s="545">
        <v>19840.55</v>
      </c>
    </row>
    <row r="910" spans="1:4" ht="25.5">
      <c r="A910" s="544">
        <v>705398</v>
      </c>
      <c r="B910" s="542" t="s">
        <v>6198</v>
      </c>
      <c r="C910" s="544" t="s">
        <v>346</v>
      </c>
      <c r="D910" s="545">
        <v>18100.689999999999</v>
      </c>
    </row>
    <row r="911" spans="1:4" ht="25.5">
      <c r="A911" s="544">
        <v>705401</v>
      </c>
      <c r="B911" s="542" t="s">
        <v>6199</v>
      </c>
      <c r="C911" s="544" t="s">
        <v>346</v>
      </c>
      <c r="D911" s="545">
        <v>21366.82</v>
      </c>
    </row>
    <row r="912" spans="1:4" ht="25.5">
      <c r="A912" s="544">
        <v>705400</v>
      </c>
      <c r="B912" s="542" t="s">
        <v>6200</v>
      </c>
      <c r="C912" s="544" t="s">
        <v>346</v>
      </c>
      <c r="D912" s="545">
        <v>19626.95</v>
      </c>
    </row>
    <row r="913" spans="1:4" ht="25.5">
      <c r="A913" s="544">
        <v>705392</v>
      </c>
      <c r="B913" s="542" t="s">
        <v>6201</v>
      </c>
      <c r="C913" s="544" t="s">
        <v>346</v>
      </c>
      <c r="D913" s="545">
        <v>14700.88</v>
      </c>
    </row>
    <row r="914" spans="1:4" ht="25.5">
      <c r="A914" s="544">
        <v>705391</v>
      </c>
      <c r="B914" s="542" t="s">
        <v>6202</v>
      </c>
      <c r="C914" s="544" t="s">
        <v>346</v>
      </c>
      <c r="D914" s="545">
        <v>13294.23</v>
      </c>
    </row>
    <row r="915" spans="1:4" ht="25.5">
      <c r="A915" s="544">
        <v>705395</v>
      </c>
      <c r="B915" s="542" t="s">
        <v>6203</v>
      </c>
      <c r="C915" s="544" t="s">
        <v>346</v>
      </c>
      <c r="D915" s="545">
        <v>16725.62</v>
      </c>
    </row>
    <row r="916" spans="1:4" ht="25.5">
      <c r="A916" s="544">
        <v>705394</v>
      </c>
      <c r="B916" s="542" t="s">
        <v>6204</v>
      </c>
      <c r="C916" s="544" t="s">
        <v>346</v>
      </c>
      <c r="D916" s="545">
        <v>15318.97</v>
      </c>
    </row>
    <row r="917" spans="1:4" ht="25.5">
      <c r="A917" s="544">
        <v>705397</v>
      </c>
      <c r="B917" s="542" t="s">
        <v>6205</v>
      </c>
      <c r="C917" s="544" t="s">
        <v>346</v>
      </c>
      <c r="D917" s="545">
        <v>18383.46</v>
      </c>
    </row>
    <row r="918" spans="1:4" ht="25.5">
      <c r="A918" s="544">
        <v>705396</v>
      </c>
      <c r="B918" s="542" t="s">
        <v>6206</v>
      </c>
      <c r="C918" s="544" t="s">
        <v>346</v>
      </c>
      <c r="D918" s="545">
        <v>16643.599999999999</v>
      </c>
    </row>
    <row r="919" spans="1:4">
      <c r="A919" s="544">
        <v>804213</v>
      </c>
      <c r="B919" s="542" t="s">
        <v>6207</v>
      </c>
      <c r="C919" s="544" t="s">
        <v>335</v>
      </c>
      <c r="D919" s="545">
        <v>1579.1</v>
      </c>
    </row>
    <row r="920" spans="1:4" ht="25.5">
      <c r="A920" s="544">
        <v>804212</v>
      </c>
      <c r="B920" s="542" t="s">
        <v>6208</v>
      </c>
      <c r="C920" s="544" t="s">
        <v>335</v>
      </c>
      <c r="D920" s="545">
        <v>1295.45</v>
      </c>
    </row>
    <row r="921" spans="1:4">
      <c r="A921" s="544">
        <v>804217</v>
      </c>
      <c r="B921" s="542" t="s">
        <v>6209</v>
      </c>
      <c r="C921" s="544" t="s">
        <v>335</v>
      </c>
      <c r="D921" s="545">
        <v>1587.51</v>
      </c>
    </row>
    <row r="922" spans="1:4" ht="25.5">
      <c r="A922" s="544">
        <v>804216</v>
      </c>
      <c r="B922" s="542" t="s">
        <v>6210</v>
      </c>
      <c r="C922" s="544" t="s">
        <v>335</v>
      </c>
      <c r="D922" s="545">
        <v>1303.28</v>
      </c>
    </row>
    <row r="923" spans="1:4">
      <c r="A923" s="544">
        <v>804219</v>
      </c>
      <c r="B923" s="542" t="s">
        <v>6211</v>
      </c>
      <c r="C923" s="544" t="s">
        <v>335</v>
      </c>
      <c r="D923" s="545">
        <v>1598.05</v>
      </c>
    </row>
    <row r="924" spans="1:4" ht="25.5">
      <c r="A924" s="544">
        <v>804218</v>
      </c>
      <c r="B924" s="542" t="s">
        <v>6212</v>
      </c>
      <c r="C924" s="544" t="s">
        <v>335</v>
      </c>
      <c r="D924" s="545">
        <v>1313.24</v>
      </c>
    </row>
    <row r="925" spans="1:4">
      <c r="A925" s="544">
        <v>804221</v>
      </c>
      <c r="B925" s="542" t="s">
        <v>6213</v>
      </c>
      <c r="C925" s="544" t="s">
        <v>335</v>
      </c>
      <c r="D925" s="545">
        <v>1615.07</v>
      </c>
    </row>
    <row r="926" spans="1:4" ht="25.5">
      <c r="A926" s="544">
        <v>804220</v>
      </c>
      <c r="B926" s="542" t="s">
        <v>6214</v>
      </c>
      <c r="C926" s="544" t="s">
        <v>335</v>
      </c>
      <c r="D926" s="545">
        <v>1329.25</v>
      </c>
    </row>
    <row r="927" spans="1:4">
      <c r="A927" s="544">
        <v>804223</v>
      </c>
      <c r="B927" s="542" t="s">
        <v>6215</v>
      </c>
      <c r="C927" s="544" t="s">
        <v>335</v>
      </c>
      <c r="D927" s="545">
        <v>1637.37</v>
      </c>
    </row>
    <row r="928" spans="1:4" ht="25.5">
      <c r="A928" s="544">
        <v>804222</v>
      </c>
      <c r="B928" s="542" t="s">
        <v>6216</v>
      </c>
      <c r="C928" s="544" t="s">
        <v>335</v>
      </c>
      <c r="D928" s="545">
        <v>1350.24</v>
      </c>
    </row>
    <row r="929" spans="1:4">
      <c r="A929" s="544">
        <v>804225</v>
      </c>
      <c r="B929" s="542" t="s">
        <v>6217</v>
      </c>
      <c r="C929" s="544" t="s">
        <v>335</v>
      </c>
      <c r="D929" s="545">
        <v>1666.55</v>
      </c>
    </row>
    <row r="930" spans="1:4" ht="25.5">
      <c r="A930" s="544">
        <v>804224</v>
      </c>
      <c r="B930" s="542" t="s">
        <v>6218</v>
      </c>
      <c r="C930" s="544" t="s">
        <v>335</v>
      </c>
      <c r="D930" s="545">
        <v>1377.98</v>
      </c>
    </row>
    <row r="931" spans="1:4">
      <c r="A931" s="544">
        <v>804227</v>
      </c>
      <c r="B931" s="542" t="s">
        <v>6219</v>
      </c>
      <c r="C931" s="544" t="s">
        <v>335</v>
      </c>
      <c r="D931" s="545">
        <v>1705.97</v>
      </c>
    </row>
    <row r="932" spans="1:4" ht="25.5">
      <c r="A932" s="544">
        <v>804226</v>
      </c>
      <c r="B932" s="542" t="s">
        <v>6220</v>
      </c>
      <c r="C932" s="544" t="s">
        <v>335</v>
      </c>
      <c r="D932" s="545">
        <v>1415.65</v>
      </c>
    </row>
    <row r="933" spans="1:4">
      <c r="A933" s="544">
        <v>804229</v>
      </c>
      <c r="B933" s="542" t="s">
        <v>6221</v>
      </c>
      <c r="C933" s="544" t="s">
        <v>335</v>
      </c>
      <c r="D933" s="545">
        <v>1757.23</v>
      </c>
    </row>
    <row r="934" spans="1:4" ht="25.5">
      <c r="A934" s="544">
        <v>804228</v>
      </c>
      <c r="B934" s="542" t="s">
        <v>6222</v>
      </c>
      <c r="C934" s="544" t="s">
        <v>335</v>
      </c>
      <c r="D934" s="545">
        <v>1465.03</v>
      </c>
    </row>
    <row r="935" spans="1:4">
      <c r="A935" s="544">
        <v>804231</v>
      </c>
      <c r="B935" s="542" t="s">
        <v>6223</v>
      </c>
      <c r="C935" s="544" t="s">
        <v>335</v>
      </c>
      <c r="D935" s="545">
        <v>1827.24</v>
      </c>
    </row>
    <row r="936" spans="1:4" ht="25.5">
      <c r="A936" s="544">
        <v>804230</v>
      </c>
      <c r="B936" s="542" t="s">
        <v>6224</v>
      </c>
      <c r="C936" s="544" t="s">
        <v>335</v>
      </c>
      <c r="D936" s="545">
        <v>1532.86</v>
      </c>
    </row>
    <row r="937" spans="1:4">
      <c r="A937" s="544">
        <v>804215</v>
      </c>
      <c r="B937" s="542" t="s">
        <v>6225</v>
      </c>
      <c r="C937" s="544" t="s">
        <v>335</v>
      </c>
      <c r="D937" s="545">
        <v>1581.02</v>
      </c>
    </row>
    <row r="938" spans="1:4" ht="25.5">
      <c r="A938" s="544">
        <v>804214</v>
      </c>
      <c r="B938" s="542" t="s">
        <v>6226</v>
      </c>
      <c r="C938" s="544" t="s">
        <v>335</v>
      </c>
      <c r="D938" s="545">
        <v>1297.23</v>
      </c>
    </row>
    <row r="939" spans="1:4">
      <c r="A939" s="544">
        <v>804417</v>
      </c>
      <c r="B939" s="542" t="s">
        <v>6227</v>
      </c>
      <c r="C939" s="544" t="s">
        <v>335</v>
      </c>
      <c r="D939" s="545">
        <v>4088.46</v>
      </c>
    </row>
    <row r="940" spans="1:4">
      <c r="A940" s="544">
        <v>804233</v>
      </c>
      <c r="B940" s="542" t="s">
        <v>6228</v>
      </c>
      <c r="C940" s="544" t="s">
        <v>335</v>
      </c>
      <c r="D940" s="545">
        <v>2358.89</v>
      </c>
    </row>
    <row r="941" spans="1:4" ht="25.5">
      <c r="A941" s="544">
        <v>804416</v>
      </c>
      <c r="B941" s="542" t="s">
        <v>6229</v>
      </c>
      <c r="C941" s="544" t="s">
        <v>335</v>
      </c>
      <c r="D941" s="545">
        <v>3348.4</v>
      </c>
    </row>
    <row r="942" spans="1:4" ht="25.5">
      <c r="A942" s="544">
        <v>804232</v>
      </c>
      <c r="B942" s="542" t="s">
        <v>6230</v>
      </c>
      <c r="C942" s="544" t="s">
        <v>335</v>
      </c>
      <c r="D942" s="545">
        <v>1918.71</v>
      </c>
    </row>
    <row r="943" spans="1:4">
      <c r="A943" s="544">
        <v>804237</v>
      </c>
      <c r="B943" s="542" t="s">
        <v>6231</v>
      </c>
      <c r="C943" s="544" t="s">
        <v>335</v>
      </c>
      <c r="D943" s="545">
        <v>2371.66</v>
      </c>
    </row>
    <row r="944" spans="1:4" ht="25.5">
      <c r="A944" s="544">
        <v>804236</v>
      </c>
      <c r="B944" s="542" t="s">
        <v>6232</v>
      </c>
      <c r="C944" s="544" t="s">
        <v>335</v>
      </c>
      <c r="D944" s="545">
        <v>1930.47</v>
      </c>
    </row>
    <row r="945" spans="1:4">
      <c r="A945" s="544">
        <v>804419</v>
      </c>
      <c r="B945" s="542" t="s">
        <v>6233</v>
      </c>
      <c r="C945" s="544" t="s">
        <v>335</v>
      </c>
      <c r="D945" s="545">
        <v>4277.6499999999996</v>
      </c>
    </row>
    <row r="946" spans="1:4">
      <c r="A946" s="544">
        <v>804239</v>
      </c>
      <c r="B946" s="542" t="s">
        <v>6234</v>
      </c>
      <c r="C946" s="544" t="s">
        <v>335</v>
      </c>
      <c r="D946" s="545">
        <v>2388.29</v>
      </c>
    </row>
    <row r="947" spans="1:4" ht="25.5">
      <c r="A947" s="544">
        <v>804418</v>
      </c>
      <c r="B947" s="542" t="s">
        <v>6235</v>
      </c>
      <c r="C947" s="544" t="s">
        <v>335</v>
      </c>
      <c r="D947" s="545">
        <v>3502.22</v>
      </c>
    </row>
    <row r="948" spans="1:4" ht="25.5">
      <c r="A948" s="544">
        <v>804238</v>
      </c>
      <c r="B948" s="542" t="s">
        <v>6236</v>
      </c>
      <c r="C948" s="544" t="s">
        <v>335</v>
      </c>
      <c r="D948" s="545">
        <v>1945.79</v>
      </c>
    </row>
    <row r="949" spans="1:4">
      <c r="A949" s="544">
        <v>804241</v>
      </c>
      <c r="B949" s="542" t="s">
        <v>6237</v>
      </c>
      <c r="C949" s="544" t="s">
        <v>335</v>
      </c>
      <c r="D949" s="545">
        <v>2412.11</v>
      </c>
    </row>
    <row r="950" spans="1:4" ht="25.5">
      <c r="A950" s="544">
        <v>804240</v>
      </c>
      <c r="B950" s="542" t="s">
        <v>6238</v>
      </c>
      <c r="C950" s="544" t="s">
        <v>335</v>
      </c>
      <c r="D950" s="545">
        <v>1967.87</v>
      </c>
    </row>
    <row r="951" spans="1:4">
      <c r="A951" s="544">
        <v>804243</v>
      </c>
      <c r="B951" s="542" t="s">
        <v>6239</v>
      </c>
      <c r="C951" s="544" t="s">
        <v>335</v>
      </c>
      <c r="D951" s="545">
        <v>2444.54</v>
      </c>
    </row>
    <row r="952" spans="1:4" ht="25.5">
      <c r="A952" s="544">
        <v>804242</v>
      </c>
      <c r="B952" s="542" t="s">
        <v>6240</v>
      </c>
      <c r="C952" s="544" t="s">
        <v>335</v>
      </c>
      <c r="D952" s="545">
        <v>1998.12</v>
      </c>
    </row>
    <row r="953" spans="1:4">
      <c r="A953" s="544">
        <v>804421</v>
      </c>
      <c r="B953" s="542" t="s">
        <v>6241</v>
      </c>
      <c r="C953" s="544" t="s">
        <v>335</v>
      </c>
      <c r="D953" s="545">
        <v>4774.96</v>
      </c>
    </row>
    <row r="954" spans="1:4">
      <c r="A954" s="544">
        <v>804245</v>
      </c>
      <c r="B954" s="542" t="s">
        <v>6242</v>
      </c>
      <c r="C954" s="544" t="s">
        <v>335</v>
      </c>
      <c r="D954" s="545">
        <v>2488.2199999999998</v>
      </c>
    </row>
    <row r="955" spans="1:4" ht="25.5">
      <c r="A955" s="544">
        <v>804420</v>
      </c>
      <c r="B955" s="542" t="s">
        <v>6243</v>
      </c>
      <c r="C955" s="544" t="s">
        <v>335</v>
      </c>
      <c r="D955" s="545">
        <v>3907.2</v>
      </c>
    </row>
    <row r="956" spans="1:4" ht="25.5">
      <c r="A956" s="544">
        <v>804244</v>
      </c>
      <c r="B956" s="542" t="s">
        <v>6244</v>
      </c>
      <c r="C956" s="544" t="s">
        <v>335</v>
      </c>
      <c r="D956" s="545">
        <v>2039.05</v>
      </c>
    </row>
    <row r="957" spans="1:4">
      <c r="A957" s="544">
        <v>804247</v>
      </c>
      <c r="B957" s="542" t="s">
        <v>6245</v>
      </c>
      <c r="C957" s="544" t="s">
        <v>335</v>
      </c>
      <c r="D957" s="545">
        <v>2544.9699999999998</v>
      </c>
    </row>
    <row r="958" spans="1:4" ht="25.5">
      <c r="A958" s="544">
        <v>804246</v>
      </c>
      <c r="B958" s="542" t="s">
        <v>6246</v>
      </c>
      <c r="C958" s="544" t="s">
        <v>335</v>
      </c>
      <c r="D958" s="545">
        <v>2092.75</v>
      </c>
    </row>
    <row r="959" spans="1:4">
      <c r="A959" s="544">
        <v>804249</v>
      </c>
      <c r="B959" s="542" t="s">
        <v>6247</v>
      </c>
      <c r="C959" s="544" t="s">
        <v>335</v>
      </c>
      <c r="D959" s="545">
        <v>2620.7600000000002</v>
      </c>
    </row>
    <row r="960" spans="1:4" ht="25.5">
      <c r="A960" s="544">
        <v>804248</v>
      </c>
      <c r="B960" s="542" t="s">
        <v>6248</v>
      </c>
      <c r="C960" s="544" t="s">
        <v>335</v>
      </c>
      <c r="D960" s="545">
        <v>2164.92</v>
      </c>
    </row>
    <row r="961" spans="1:4">
      <c r="A961" s="544">
        <v>804423</v>
      </c>
      <c r="B961" s="542" t="s">
        <v>6249</v>
      </c>
      <c r="C961" s="544" t="s">
        <v>335</v>
      </c>
      <c r="D961" s="545">
        <v>5917.58</v>
      </c>
    </row>
    <row r="962" spans="1:4">
      <c r="A962" s="544">
        <v>804251</v>
      </c>
      <c r="B962" s="542" t="s">
        <v>6250</v>
      </c>
      <c r="C962" s="544" t="s">
        <v>335</v>
      </c>
      <c r="D962" s="545">
        <v>2721.16</v>
      </c>
    </row>
    <row r="963" spans="1:4" ht="25.5">
      <c r="A963" s="544">
        <v>804422</v>
      </c>
      <c r="B963" s="542" t="s">
        <v>6251</v>
      </c>
      <c r="C963" s="544" t="s">
        <v>335</v>
      </c>
      <c r="D963" s="545">
        <v>4834.88</v>
      </c>
    </row>
    <row r="964" spans="1:4" ht="25.5">
      <c r="A964" s="544">
        <v>804250</v>
      </c>
      <c r="B964" s="542" t="s">
        <v>6252</v>
      </c>
      <c r="C964" s="544" t="s">
        <v>335</v>
      </c>
      <c r="D964" s="545">
        <v>2261.56</v>
      </c>
    </row>
    <row r="965" spans="1:4">
      <c r="A965" s="544">
        <v>804235</v>
      </c>
      <c r="B965" s="542" t="s">
        <v>6253</v>
      </c>
      <c r="C965" s="544" t="s">
        <v>335</v>
      </c>
      <c r="D965" s="545">
        <v>2362.0300000000002</v>
      </c>
    </row>
    <row r="966" spans="1:4" ht="25.5">
      <c r="A966" s="544">
        <v>804234</v>
      </c>
      <c r="B966" s="542" t="s">
        <v>6254</v>
      </c>
      <c r="C966" s="544" t="s">
        <v>335</v>
      </c>
      <c r="D966" s="545">
        <v>1921.56</v>
      </c>
    </row>
    <row r="967" spans="1:4">
      <c r="A967" s="544">
        <v>804425</v>
      </c>
      <c r="B967" s="542" t="s">
        <v>6255</v>
      </c>
      <c r="C967" s="544" t="s">
        <v>335</v>
      </c>
      <c r="D967" s="545">
        <v>5975.2</v>
      </c>
    </row>
    <row r="968" spans="1:4">
      <c r="A968" s="544">
        <v>804253</v>
      </c>
      <c r="B968" s="542" t="s">
        <v>6256</v>
      </c>
      <c r="C968" s="544" t="s">
        <v>335</v>
      </c>
      <c r="D968" s="545">
        <v>3297.16</v>
      </c>
    </row>
    <row r="969" spans="1:4" ht="25.5">
      <c r="A969" s="544">
        <v>804424</v>
      </c>
      <c r="B969" s="542" t="s">
        <v>6257</v>
      </c>
      <c r="C969" s="544" t="s">
        <v>335</v>
      </c>
      <c r="D969" s="545">
        <v>4831.7700000000004</v>
      </c>
    </row>
    <row r="970" spans="1:4" ht="25.5">
      <c r="A970" s="544">
        <v>804252</v>
      </c>
      <c r="B970" s="542" t="s">
        <v>6258</v>
      </c>
      <c r="C970" s="544" t="s">
        <v>335</v>
      </c>
      <c r="D970" s="545">
        <v>2658.27</v>
      </c>
    </row>
    <row r="971" spans="1:4">
      <c r="A971" s="544">
        <v>804257</v>
      </c>
      <c r="B971" s="542" t="s">
        <v>6259</v>
      </c>
      <c r="C971" s="544" t="s">
        <v>335</v>
      </c>
      <c r="D971" s="545">
        <v>3316.33</v>
      </c>
    </row>
    <row r="972" spans="1:4" ht="25.5">
      <c r="A972" s="544">
        <v>804256</v>
      </c>
      <c r="B972" s="542" t="s">
        <v>6260</v>
      </c>
      <c r="C972" s="544" t="s">
        <v>335</v>
      </c>
      <c r="D972" s="545">
        <v>2675.4</v>
      </c>
    </row>
    <row r="973" spans="1:4">
      <c r="A973" s="544">
        <v>804427</v>
      </c>
      <c r="B973" s="542" t="s">
        <v>6261</v>
      </c>
      <c r="C973" s="544" t="s">
        <v>335</v>
      </c>
      <c r="D973" s="545">
        <v>6266.33</v>
      </c>
    </row>
    <row r="974" spans="1:4">
      <c r="A974" s="544">
        <v>804259</v>
      </c>
      <c r="B974" s="542" t="s">
        <v>6262</v>
      </c>
      <c r="C974" s="544" t="s">
        <v>335</v>
      </c>
      <c r="D974" s="545">
        <v>3340.56</v>
      </c>
    </row>
    <row r="975" spans="1:4" ht="25.5">
      <c r="A975" s="544">
        <v>804426</v>
      </c>
      <c r="B975" s="542" t="s">
        <v>6263</v>
      </c>
      <c r="C975" s="544" t="s">
        <v>335</v>
      </c>
      <c r="D975" s="545">
        <v>5064.92</v>
      </c>
    </row>
    <row r="976" spans="1:4" ht="25.5">
      <c r="A976" s="544">
        <v>804258</v>
      </c>
      <c r="B976" s="542" t="s">
        <v>6264</v>
      </c>
      <c r="C976" s="544" t="s">
        <v>335</v>
      </c>
      <c r="D976" s="545">
        <v>2697.17</v>
      </c>
    </row>
    <row r="977" spans="1:4">
      <c r="A977" s="544">
        <v>804261</v>
      </c>
      <c r="B977" s="542" t="s">
        <v>6265</v>
      </c>
      <c r="C977" s="544" t="s">
        <v>335</v>
      </c>
      <c r="D977" s="545">
        <v>3376.15</v>
      </c>
    </row>
    <row r="978" spans="1:4" ht="25.5">
      <c r="A978" s="544">
        <v>804260</v>
      </c>
      <c r="B978" s="542" t="s">
        <v>6266</v>
      </c>
      <c r="C978" s="544" t="s">
        <v>335</v>
      </c>
      <c r="D978" s="545">
        <v>2729.28</v>
      </c>
    </row>
    <row r="979" spans="1:4">
      <c r="A979" s="544">
        <v>804263</v>
      </c>
      <c r="B979" s="542" t="s">
        <v>6267</v>
      </c>
      <c r="C979" s="544" t="s">
        <v>335</v>
      </c>
      <c r="D979" s="545">
        <v>3424.51</v>
      </c>
    </row>
    <row r="980" spans="1:4" ht="25.5">
      <c r="A980" s="544">
        <v>804262</v>
      </c>
      <c r="B980" s="542" t="s">
        <v>6268</v>
      </c>
      <c r="C980" s="544" t="s">
        <v>335</v>
      </c>
      <c r="D980" s="545">
        <v>2773.15</v>
      </c>
    </row>
    <row r="981" spans="1:4">
      <c r="A981" s="544">
        <v>804429</v>
      </c>
      <c r="B981" s="542" t="s">
        <v>6269</v>
      </c>
      <c r="C981" s="544" t="s">
        <v>335</v>
      </c>
      <c r="D981" s="545">
        <v>6997.78</v>
      </c>
    </row>
    <row r="982" spans="1:4">
      <c r="A982" s="544">
        <v>804265</v>
      </c>
      <c r="B982" s="542" t="s">
        <v>6270</v>
      </c>
      <c r="C982" s="544" t="s">
        <v>335</v>
      </c>
      <c r="D982" s="545">
        <v>3488.67</v>
      </c>
    </row>
    <row r="983" spans="1:4" ht="25.5">
      <c r="A983" s="544">
        <v>804428</v>
      </c>
      <c r="B983" s="542" t="s">
        <v>6271</v>
      </c>
      <c r="C983" s="544" t="s">
        <v>335</v>
      </c>
      <c r="D983" s="545">
        <v>5652.01</v>
      </c>
    </row>
    <row r="984" spans="1:4" ht="25.5">
      <c r="A984" s="544">
        <v>804264</v>
      </c>
      <c r="B984" s="542" t="s">
        <v>6272</v>
      </c>
      <c r="C984" s="544" t="s">
        <v>335</v>
      </c>
      <c r="D984" s="545">
        <v>2831.95</v>
      </c>
    </row>
    <row r="985" spans="1:4">
      <c r="A985" s="544">
        <v>804267</v>
      </c>
      <c r="B985" s="542" t="s">
        <v>6273</v>
      </c>
      <c r="C985" s="544" t="s">
        <v>335</v>
      </c>
      <c r="D985" s="545">
        <v>3570.27</v>
      </c>
    </row>
    <row r="986" spans="1:4" ht="25.5">
      <c r="A986" s="544">
        <v>804266</v>
      </c>
      <c r="B986" s="542" t="s">
        <v>6274</v>
      </c>
      <c r="C986" s="544" t="s">
        <v>335</v>
      </c>
      <c r="D986" s="545">
        <v>2907.46</v>
      </c>
    </row>
    <row r="987" spans="1:4">
      <c r="A987" s="544">
        <v>804269</v>
      </c>
      <c r="B987" s="542" t="s">
        <v>6275</v>
      </c>
      <c r="C987" s="544" t="s">
        <v>335</v>
      </c>
      <c r="D987" s="545">
        <v>3678.1</v>
      </c>
    </row>
    <row r="988" spans="1:4" ht="25.5">
      <c r="A988" s="544">
        <v>804268</v>
      </c>
      <c r="B988" s="542" t="s">
        <v>6276</v>
      </c>
      <c r="C988" s="544" t="s">
        <v>335</v>
      </c>
      <c r="D988" s="545">
        <v>3008.19</v>
      </c>
    </row>
    <row r="989" spans="1:4">
      <c r="A989" s="544">
        <v>804431</v>
      </c>
      <c r="B989" s="542" t="s">
        <v>6277</v>
      </c>
      <c r="C989" s="544" t="s">
        <v>335</v>
      </c>
      <c r="D989" s="545">
        <v>8686.4599999999991</v>
      </c>
    </row>
    <row r="990" spans="1:4">
      <c r="A990" s="544">
        <v>804271</v>
      </c>
      <c r="B990" s="542" t="s">
        <v>6278</v>
      </c>
      <c r="C990" s="544" t="s">
        <v>335</v>
      </c>
      <c r="D990" s="545">
        <v>3821.09</v>
      </c>
    </row>
    <row r="991" spans="1:4" ht="25.5">
      <c r="A991" s="544">
        <v>804430</v>
      </c>
      <c r="B991" s="542" t="s">
        <v>6279</v>
      </c>
      <c r="C991" s="544" t="s">
        <v>335</v>
      </c>
      <c r="D991" s="545">
        <v>7004.14</v>
      </c>
    </row>
    <row r="992" spans="1:4" ht="25.5">
      <c r="A992" s="544">
        <v>804270</v>
      </c>
      <c r="B992" s="542" t="s">
        <v>6280</v>
      </c>
      <c r="C992" s="544" t="s">
        <v>335</v>
      </c>
      <c r="D992" s="545">
        <v>3143.35</v>
      </c>
    </row>
    <row r="993" spans="1:4">
      <c r="A993" s="544">
        <v>804255</v>
      </c>
      <c r="B993" s="542" t="s">
        <v>6281</v>
      </c>
      <c r="C993" s="544" t="s">
        <v>335</v>
      </c>
      <c r="D993" s="545">
        <v>3302.03</v>
      </c>
    </row>
    <row r="994" spans="1:4" ht="25.5">
      <c r="A994" s="544">
        <v>804254</v>
      </c>
      <c r="B994" s="542" t="s">
        <v>6282</v>
      </c>
      <c r="C994" s="544" t="s">
        <v>335</v>
      </c>
      <c r="D994" s="545">
        <v>2662.56</v>
      </c>
    </row>
    <row r="995" spans="1:4">
      <c r="A995" s="544">
        <v>804433</v>
      </c>
      <c r="B995" s="542" t="s">
        <v>6283</v>
      </c>
      <c r="C995" s="544" t="s">
        <v>335</v>
      </c>
      <c r="D995" s="545">
        <v>10678.17</v>
      </c>
    </row>
    <row r="996" spans="1:4">
      <c r="A996" s="544">
        <v>804273</v>
      </c>
      <c r="B996" s="542" t="s">
        <v>6284</v>
      </c>
      <c r="C996" s="544" t="s">
        <v>335</v>
      </c>
      <c r="D996" s="545">
        <v>5690.32</v>
      </c>
    </row>
    <row r="997" spans="1:4" ht="25.5">
      <c r="A997" s="544">
        <v>804432</v>
      </c>
      <c r="B997" s="542" t="s">
        <v>6285</v>
      </c>
      <c r="C997" s="544" t="s">
        <v>335</v>
      </c>
      <c r="D997" s="545">
        <v>8484.06</v>
      </c>
    </row>
    <row r="998" spans="1:4" ht="25.5">
      <c r="A998" s="544">
        <v>804272</v>
      </c>
      <c r="B998" s="542" t="s">
        <v>6286</v>
      </c>
      <c r="C998" s="544" t="s">
        <v>335</v>
      </c>
      <c r="D998" s="545">
        <v>4547.47</v>
      </c>
    </row>
    <row r="999" spans="1:4">
      <c r="A999" s="544">
        <v>804277</v>
      </c>
      <c r="B999" s="542" t="s">
        <v>6287</v>
      </c>
      <c r="C999" s="544" t="s">
        <v>335</v>
      </c>
      <c r="D999" s="545">
        <v>5719.53</v>
      </c>
    </row>
    <row r="1000" spans="1:4" ht="25.5">
      <c r="A1000" s="544">
        <v>804276</v>
      </c>
      <c r="B1000" s="542" t="s">
        <v>6288</v>
      </c>
      <c r="C1000" s="544" t="s">
        <v>335</v>
      </c>
      <c r="D1000" s="545">
        <v>4573.2</v>
      </c>
    </row>
    <row r="1001" spans="1:4">
      <c r="A1001" s="544">
        <v>804435</v>
      </c>
      <c r="B1001" s="542" t="s">
        <v>6289</v>
      </c>
      <c r="C1001" s="544" t="s">
        <v>335</v>
      </c>
      <c r="D1001" s="545">
        <v>11209.63</v>
      </c>
    </row>
    <row r="1002" spans="1:4">
      <c r="A1002" s="544">
        <v>804279</v>
      </c>
      <c r="B1002" s="542" t="s">
        <v>6290</v>
      </c>
      <c r="C1002" s="544" t="s">
        <v>335</v>
      </c>
      <c r="D1002" s="545">
        <v>5756.04</v>
      </c>
    </row>
    <row r="1003" spans="1:4" ht="25.5">
      <c r="A1003" s="544">
        <v>804434</v>
      </c>
      <c r="B1003" s="542" t="s">
        <v>6291</v>
      </c>
      <c r="C1003" s="544" t="s">
        <v>335</v>
      </c>
      <c r="D1003" s="545">
        <v>8903.35</v>
      </c>
    </row>
    <row r="1004" spans="1:4" ht="25.5">
      <c r="A1004" s="544">
        <v>804278</v>
      </c>
      <c r="B1004" s="542" t="s">
        <v>6292</v>
      </c>
      <c r="C1004" s="544" t="s">
        <v>335</v>
      </c>
      <c r="D1004" s="545">
        <v>4605.3599999999997</v>
      </c>
    </row>
    <row r="1005" spans="1:4">
      <c r="A1005" s="544">
        <v>804281</v>
      </c>
      <c r="B1005" s="542" t="s">
        <v>6293</v>
      </c>
      <c r="C1005" s="544" t="s">
        <v>335</v>
      </c>
      <c r="D1005" s="545">
        <v>5809.48</v>
      </c>
    </row>
    <row r="1006" spans="1:4" ht="25.5">
      <c r="A1006" s="544">
        <v>804280</v>
      </c>
      <c r="B1006" s="542" t="s">
        <v>6294</v>
      </c>
      <c r="C1006" s="544" t="s">
        <v>335</v>
      </c>
      <c r="D1006" s="545">
        <v>4652.8500000000004</v>
      </c>
    </row>
    <row r="1007" spans="1:4">
      <c r="A1007" s="544">
        <v>804283</v>
      </c>
      <c r="B1007" s="542" t="s">
        <v>6295</v>
      </c>
      <c r="C1007" s="544" t="s">
        <v>335</v>
      </c>
      <c r="D1007" s="545">
        <v>5881.97</v>
      </c>
    </row>
    <row r="1008" spans="1:4" ht="25.5">
      <c r="A1008" s="544">
        <v>804282</v>
      </c>
      <c r="B1008" s="542" t="s">
        <v>6296</v>
      </c>
      <c r="C1008" s="544" t="s">
        <v>335</v>
      </c>
      <c r="D1008" s="545">
        <v>4717.8100000000004</v>
      </c>
    </row>
    <row r="1009" spans="1:4">
      <c r="A1009" s="544">
        <v>804437</v>
      </c>
      <c r="B1009" s="542" t="s">
        <v>6297</v>
      </c>
      <c r="C1009" s="544" t="s">
        <v>335</v>
      </c>
      <c r="D1009" s="545">
        <v>12559.77</v>
      </c>
    </row>
    <row r="1010" spans="1:4">
      <c r="A1010" s="544">
        <v>804285</v>
      </c>
      <c r="B1010" s="542" t="s">
        <v>6298</v>
      </c>
      <c r="C1010" s="544" t="s">
        <v>335</v>
      </c>
      <c r="D1010" s="545">
        <v>5976.87</v>
      </c>
    </row>
    <row r="1011" spans="1:4" ht="25.5">
      <c r="A1011" s="544">
        <v>804436</v>
      </c>
      <c r="B1011" s="542" t="s">
        <v>6299</v>
      </c>
      <c r="C1011" s="544" t="s">
        <v>335</v>
      </c>
      <c r="D1011" s="545">
        <v>9968.82</v>
      </c>
    </row>
    <row r="1012" spans="1:4" ht="25.5">
      <c r="A1012" s="544">
        <v>804284</v>
      </c>
      <c r="B1012" s="542" t="s">
        <v>6300</v>
      </c>
      <c r="C1012" s="544" t="s">
        <v>335</v>
      </c>
      <c r="D1012" s="545">
        <v>4803.4399999999996</v>
      </c>
    </row>
    <row r="1013" spans="1:4">
      <c r="A1013" s="544">
        <v>804287</v>
      </c>
      <c r="B1013" s="542" t="s">
        <v>6301</v>
      </c>
      <c r="C1013" s="544" t="s">
        <v>335</v>
      </c>
      <c r="D1013" s="545">
        <v>6099.03</v>
      </c>
    </row>
    <row r="1014" spans="1:4" ht="25.5">
      <c r="A1014" s="544">
        <v>804286</v>
      </c>
      <c r="B1014" s="542" t="s">
        <v>6302</v>
      </c>
      <c r="C1014" s="544" t="s">
        <v>335</v>
      </c>
      <c r="D1014" s="545">
        <v>4915.01</v>
      </c>
    </row>
    <row r="1015" spans="1:4">
      <c r="A1015" s="544">
        <v>804289</v>
      </c>
      <c r="B1015" s="542" t="s">
        <v>6303</v>
      </c>
      <c r="C1015" s="544" t="s">
        <v>335</v>
      </c>
      <c r="D1015" s="545">
        <v>6257.96</v>
      </c>
    </row>
    <row r="1016" spans="1:4" ht="25.5">
      <c r="A1016" s="544">
        <v>804288</v>
      </c>
      <c r="B1016" s="542" t="s">
        <v>6304</v>
      </c>
      <c r="C1016" s="544" t="s">
        <v>335</v>
      </c>
      <c r="D1016" s="545">
        <v>5061.7700000000004</v>
      </c>
    </row>
    <row r="1017" spans="1:4">
      <c r="A1017" s="544">
        <v>804439</v>
      </c>
      <c r="B1017" s="542" t="s">
        <v>6305</v>
      </c>
      <c r="C1017" s="544" t="s">
        <v>335</v>
      </c>
      <c r="D1017" s="545">
        <v>15657.66</v>
      </c>
    </row>
    <row r="1018" spans="1:4">
      <c r="A1018" s="544">
        <v>804291</v>
      </c>
      <c r="B1018" s="542" t="s">
        <v>6306</v>
      </c>
      <c r="C1018" s="544" t="s">
        <v>335</v>
      </c>
      <c r="D1018" s="545">
        <v>6466.33</v>
      </c>
    </row>
    <row r="1019" spans="1:4" ht="25.5">
      <c r="A1019" s="544">
        <v>804438</v>
      </c>
      <c r="B1019" s="542" t="s">
        <v>6307</v>
      </c>
      <c r="C1019" s="544" t="s">
        <v>335</v>
      </c>
      <c r="D1019" s="545">
        <v>12407.81</v>
      </c>
    </row>
    <row r="1020" spans="1:4" ht="25.5">
      <c r="A1020" s="544">
        <v>804290</v>
      </c>
      <c r="B1020" s="542" t="s">
        <v>6308</v>
      </c>
      <c r="C1020" s="544" t="s">
        <v>335</v>
      </c>
      <c r="D1020" s="545">
        <v>5256.81</v>
      </c>
    </row>
    <row r="1021" spans="1:4">
      <c r="A1021" s="544">
        <v>804275</v>
      </c>
      <c r="B1021" s="542" t="s">
        <v>6309</v>
      </c>
      <c r="C1021" s="544" t="s">
        <v>335</v>
      </c>
      <c r="D1021" s="545">
        <v>5697.62</v>
      </c>
    </row>
    <row r="1022" spans="1:4" ht="25.5">
      <c r="A1022" s="544">
        <v>804274</v>
      </c>
      <c r="B1022" s="542" t="s">
        <v>6310</v>
      </c>
      <c r="C1022" s="544" t="s">
        <v>335</v>
      </c>
      <c r="D1022" s="545">
        <v>4553.8999999999996</v>
      </c>
    </row>
    <row r="1023" spans="1:4">
      <c r="A1023" s="544">
        <v>804061</v>
      </c>
      <c r="B1023" s="542" t="s">
        <v>6311</v>
      </c>
      <c r="C1023" s="544" t="s">
        <v>335</v>
      </c>
      <c r="D1023" s="545">
        <v>377.24</v>
      </c>
    </row>
    <row r="1024" spans="1:4" ht="25.5">
      <c r="A1024" s="544">
        <v>804060</v>
      </c>
      <c r="B1024" s="542" t="s">
        <v>6312</v>
      </c>
      <c r="C1024" s="544" t="s">
        <v>335</v>
      </c>
      <c r="D1024" s="545">
        <v>315.93</v>
      </c>
    </row>
    <row r="1025" spans="1:4">
      <c r="A1025" s="544">
        <v>804065</v>
      </c>
      <c r="B1025" s="542" t="s">
        <v>6313</v>
      </c>
      <c r="C1025" s="544" t="s">
        <v>335</v>
      </c>
      <c r="D1025" s="545">
        <v>378.66</v>
      </c>
    </row>
    <row r="1026" spans="1:4" ht="25.5">
      <c r="A1026" s="544">
        <v>804064</v>
      </c>
      <c r="B1026" s="542" t="s">
        <v>6314</v>
      </c>
      <c r="C1026" s="544" t="s">
        <v>335</v>
      </c>
      <c r="D1026" s="545">
        <v>317.35000000000002</v>
      </c>
    </row>
    <row r="1027" spans="1:4">
      <c r="A1027" s="544">
        <v>804067</v>
      </c>
      <c r="B1027" s="542" t="s">
        <v>6315</v>
      </c>
      <c r="C1027" s="544" t="s">
        <v>335</v>
      </c>
      <c r="D1027" s="545">
        <v>380.08</v>
      </c>
    </row>
    <row r="1028" spans="1:4" ht="25.5">
      <c r="A1028" s="544">
        <v>804066</v>
      </c>
      <c r="B1028" s="542" t="s">
        <v>6316</v>
      </c>
      <c r="C1028" s="544" t="s">
        <v>335</v>
      </c>
      <c r="D1028" s="545">
        <v>318.77</v>
      </c>
    </row>
    <row r="1029" spans="1:4">
      <c r="A1029" s="544">
        <v>804069</v>
      </c>
      <c r="B1029" s="542" t="s">
        <v>6317</v>
      </c>
      <c r="C1029" s="544" t="s">
        <v>335</v>
      </c>
      <c r="D1029" s="545">
        <v>382.71</v>
      </c>
    </row>
    <row r="1030" spans="1:4" ht="25.5">
      <c r="A1030" s="544">
        <v>804068</v>
      </c>
      <c r="B1030" s="542" t="s">
        <v>6318</v>
      </c>
      <c r="C1030" s="544" t="s">
        <v>335</v>
      </c>
      <c r="D1030" s="545">
        <v>321.26</v>
      </c>
    </row>
    <row r="1031" spans="1:4">
      <c r="A1031" s="544">
        <v>804071</v>
      </c>
      <c r="B1031" s="542" t="s">
        <v>6319</v>
      </c>
      <c r="C1031" s="544" t="s">
        <v>335</v>
      </c>
      <c r="D1031" s="545">
        <v>386.26</v>
      </c>
    </row>
    <row r="1032" spans="1:4" ht="25.5">
      <c r="A1032" s="544">
        <v>804070</v>
      </c>
      <c r="B1032" s="542" t="s">
        <v>6320</v>
      </c>
      <c r="C1032" s="544" t="s">
        <v>335</v>
      </c>
      <c r="D1032" s="545">
        <v>324.8</v>
      </c>
    </row>
    <row r="1033" spans="1:4">
      <c r="A1033" s="544">
        <v>804073</v>
      </c>
      <c r="B1033" s="542" t="s">
        <v>6321</v>
      </c>
      <c r="C1033" s="544" t="s">
        <v>335</v>
      </c>
      <c r="D1033" s="545">
        <v>391.02</v>
      </c>
    </row>
    <row r="1034" spans="1:4" ht="25.5">
      <c r="A1034" s="544">
        <v>804072</v>
      </c>
      <c r="B1034" s="542" t="s">
        <v>6322</v>
      </c>
      <c r="C1034" s="544" t="s">
        <v>335</v>
      </c>
      <c r="D1034" s="545">
        <v>329.42</v>
      </c>
    </row>
    <row r="1035" spans="1:4">
      <c r="A1035" s="544">
        <v>804075</v>
      </c>
      <c r="B1035" s="542" t="s">
        <v>6323</v>
      </c>
      <c r="C1035" s="544" t="s">
        <v>335</v>
      </c>
      <c r="D1035" s="545">
        <v>397.4</v>
      </c>
    </row>
    <row r="1036" spans="1:4" ht="25.5">
      <c r="A1036" s="544">
        <v>804074</v>
      </c>
      <c r="B1036" s="542" t="s">
        <v>6324</v>
      </c>
      <c r="C1036" s="544" t="s">
        <v>335</v>
      </c>
      <c r="D1036" s="545">
        <v>335.8</v>
      </c>
    </row>
    <row r="1037" spans="1:4">
      <c r="A1037" s="544">
        <v>804077</v>
      </c>
      <c r="B1037" s="542" t="s">
        <v>6325</v>
      </c>
      <c r="C1037" s="544" t="s">
        <v>335</v>
      </c>
      <c r="D1037" s="545">
        <v>405.71</v>
      </c>
    </row>
    <row r="1038" spans="1:4" ht="25.5">
      <c r="A1038" s="544">
        <v>804076</v>
      </c>
      <c r="B1038" s="542" t="s">
        <v>6326</v>
      </c>
      <c r="C1038" s="544" t="s">
        <v>335</v>
      </c>
      <c r="D1038" s="545">
        <v>343.96</v>
      </c>
    </row>
    <row r="1039" spans="1:4">
      <c r="A1039" s="544">
        <v>804079</v>
      </c>
      <c r="B1039" s="542" t="s">
        <v>6327</v>
      </c>
      <c r="C1039" s="544" t="s">
        <v>335</v>
      </c>
      <c r="D1039" s="545">
        <v>418.27</v>
      </c>
    </row>
    <row r="1040" spans="1:4" ht="25.5">
      <c r="A1040" s="544">
        <v>804078</v>
      </c>
      <c r="B1040" s="542" t="s">
        <v>6328</v>
      </c>
      <c r="C1040" s="544" t="s">
        <v>335</v>
      </c>
      <c r="D1040" s="545">
        <v>356.38</v>
      </c>
    </row>
    <row r="1041" spans="1:4">
      <c r="A1041" s="544">
        <v>804063</v>
      </c>
      <c r="B1041" s="542" t="s">
        <v>6329</v>
      </c>
      <c r="C1041" s="544" t="s">
        <v>335</v>
      </c>
      <c r="D1041" s="545">
        <v>377.95</v>
      </c>
    </row>
    <row r="1042" spans="1:4" ht="25.5">
      <c r="A1042" s="544">
        <v>804062</v>
      </c>
      <c r="B1042" s="542" t="s">
        <v>6330</v>
      </c>
      <c r="C1042" s="544" t="s">
        <v>335</v>
      </c>
      <c r="D1042" s="545">
        <v>316.64</v>
      </c>
    </row>
    <row r="1043" spans="1:4">
      <c r="A1043" s="544">
        <v>804377</v>
      </c>
      <c r="B1043" s="542" t="s">
        <v>6331</v>
      </c>
      <c r="C1043" s="544" t="s">
        <v>335</v>
      </c>
      <c r="D1043" s="545">
        <v>1113.9100000000001</v>
      </c>
    </row>
    <row r="1044" spans="1:4">
      <c r="A1044" s="544">
        <v>804081</v>
      </c>
      <c r="B1044" s="542" t="s">
        <v>6332</v>
      </c>
      <c r="C1044" s="544" t="s">
        <v>335</v>
      </c>
      <c r="D1044" s="545">
        <v>769.11</v>
      </c>
    </row>
    <row r="1045" spans="1:4" ht="25.5">
      <c r="A1045" s="544">
        <v>804376</v>
      </c>
      <c r="B1045" s="542" t="s">
        <v>6333</v>
      </c>
      <c r="C1045" s="544" t="s">
        <v>335</v>
      </c>
      <c r="D1045" s="545">
        <v>946.8</v>
      </c>
    </row>
    <row r="1046" spans="1:4" ht="25.5">
      <c r="A1046" s="544">
        <v>804080</v>
      </c>
      <c r="B1046" s="542" t="s">
        <v>6334</v>
      </c>
      <c r="C1046" s="544" t="s">
        <v>335</v>
      </c>
      <c r="D1046" s="545">
        <v>634.03</v>
      </c>
    </row>
    <row r="1047" spans="1:4">
      <c r="A1047" s="544">
        <v>804085</v>
      </c>
      <c r="B1047" s="542" t="s">
        <v>6335</v>
      </c>
      <c r="C1047" s="544" t="s">
        <v>335</v>
      </c>
      <c r="D1047" s="545">
        <v>771.75</v>
      </c>
    </row>
    <row r="1048" spans="1:4" ht="25.5">
      <c r="A1048" s="544">
        <v>804084</v>
      </c>
      <c r="B1048" s="542" t="s">
        <v>6336</v>
      </c>
      <c r="C1048" s="544" t="s">
        <v>335</v>
      </c>
      <c r="D1048" s="545">
        <v>636.52</v>
      </c>
    </row>
    <row r="1049" spans="1:4">
      <c r="A1049" s="544">
        <v>804379</v>
      </c>
      <c r="B1049" s="542" t="s">
        <v>6337</v>
      </c>
      <c r="C1049" s="544" t="s">
        <v>335</v>
      </c>
      <c r="D1049" s="545">
        <v>960.49</v>
      </c>
    </row>
    <row r="1050" spans="1:4">
      <c r="A1050" s="544">
        <v>804087</v>
      </c>
      <c r="B1050" s="542" t="s">
        <v>6338</v>
      </c>
      <c r="C1050" s="544" t="s">
        <v>335</v>
      </c>
      <c r="D1050" s="545">
        <v>774.58</v>
      </c>
    </row>
    <row r="1051" spans="1:4" ht="25.5">
      <c r="A1051" s="544">
        <v>804378</v>
      </c>
      <c r="B1051" s="542" t="s">
        <v>6339</v>
      </c>
      <c r="C1051" s="544" t="s">
        <v>335</v>
      </c>
      <c r="D1051" s="545">
        <v>783.96</v>
      </c>
    </row>
    <row r="1052" spans="1:4" ht="25.5">
      <c r="A1052" s="544">
        <v>804086</v>
      </c>
      <c r="B1052" s="542" t="s">
        <v>6340</v>
      </c>
      <c r="C1052" s="544" t="s">
        <v>335</v>
      </c>
      <c r="D1052" s="545">
        <v>639.36</v>
      </c>
    </row>
    <row r="1053" spans="1:4">
      <c r="A1053" s="544">
        <v>804089</v>
      </c>
      <c r="B1053" s="542" t="s">
        <v>6341</v>
      </c>
      <c r="C1053" s="544" t="s">
        <v>335</v>
      </c>
      <c r="D1053" s="545">
        <v>779.35</v>
      </c>
    </row>
    <row r="1054" spans="1:4" ht="25.5">
      <c r="A1054" s="544">
        <v>804088</v>
      </c>
      <c r="B1054" s="542" t="s">
        <v>6342</v>
      </c>
      <c r="C1054" s="544" t="s">
        <v>335</v>
      </c>
      <c r="D1054" s="545">
        <v>643.97</v>
      </c>
    </row>
    <row r="1055" spans="1:4">
      <c r="A1055" s="544">
        <v>804091</v>
      </c>
      <c r="B1055" s="542" t="s">
        <v>6343</v>
      </c>
      <c r="C1055" s="544" t="s">
        <v>335</v>
      </c>
      <c r="D1055" s="545">
        <v>785.53</v>
      </c>
    </row>
    <row r="1056" spans="1:4" ht="25.5">
      <c r="A1056" s="544">
        <v>804090</v>
      </c>
      <c r="B1056" s="542" t="s">
        <v>6344</v>
      </c>
      <c r="C1056" s="544" t="s">
        <v>335</v>
      </c>
      <c r="D1056" s="545">
        <v>650.01</v>
      </c>
    </row>
    <row r="1057" spans="1:4">
      <c r="A1057" s="544">
        <v>804381</v>
      </c>
      <c r="B1057" s="542" t="s">
        <v>6345</v>
      </c>
      <c r="C1057" s="544" t="s">
        <v>335</v>
      </c>
      <c r="D1057" s="545">
        <v>1318.56</v>
      </c>
    </row>
    <row r="1058" spans="1:4">
      <c r="A1058" s="544">
        <v>804093</v>
      </c>
      <c r="B1058" s="542" t="s">
        <v>6346</v>
      </c>
      <c r="C1058" s="544" t="s">
        <v>335</v>
      </c>
      <c r="D1058" s="545">
        <v>794.34</v>
      </c>
    </row>
    <row r="1059" spans="1:4" ht="25.5">
      <c r="A1059" s="544">
        <v>804380</v>
      </c>
      <c r="B1059" s="542" t="s">
        <v>6347</v>
      </c>
      <c r="C1059" s="544" t="s">
        <v>335</v>
      </c>
      <c r="D1059" s="545">
        <v>1118.54</v>
      </c>
    </row>
    <row r="1060" spans="1:4" ht="25.5">
      <c r="A1060" s="544">
        <v>804092</v>
      </c>
      <c r="B1060" s="542" t="s">
        <v>6348</v>
      </c>
      <c r="C1060" s="544" t="s">
        <v>335</v>
      </c>
      <c r="D1060" s="545">
        <v>658.53</v>
      </c>
    </row>
    <row r="1061" spans="1:4">
      <c r="A1061" s="544">
        <v>804095</v>
      </c>
      <c r="B1061" s="542" t="s">
        <v>6349</v>
      </c>
      <c r="C1061" s="544" t="s">
        <v>335</v>
      </c>
      <c r="D1061" s="545">
        <v>806.19</v>
      </c>
    </row>
    <row r="1062" spans="1:4" ht="25.5">
      <c r="A1062" s="544">
        <v>804094</v>
      </c>
      <c r="B1062" s="542" t="s">
        <v>6350</v>
      </c>
      <c r="C1062" s="544" t="s">
        <v>335</v>
      </c>
      <c r="D1062" s="545">
        <v>670.24</v>
      </c>
    </row>
    <row r="1063" spans="1:4">
      <c r="A1063" s="544">
        <v>804097</v>
      </c>
      <c r="B1063" s="542" t="s">
        <v>6351</v>
      </c>
      <c r="C1063" s="544" t="s">
        <v>335</v>
      </c>
      <c r="D1063" s="545">
        <v>821.38</v>
      </c>
    </row>
    <row r="1064" spans="1:4" ht="25.5">
      <c r="A1064" s="544">
        <v>804096</v>
      </c>
      <c r="B1064" s="542" t="s">
        <v>6352</v>
      </c>
      <c r="C1064" s="544" t="s">
        <v>335</v>
      </c>
      <c r="D1064" s="545">
        <v>685.14</v>
      </c>
    </row>
    <row r="1065" spans="1:4">
      <c r="A1065" s="544">
        <v>804383</v>
      </c>
      <c r="B1065" s="542" t="s">
        <v>6353</v>
      </c>
      <c r="C1065" s="544" t="s">
        <v>335</v>
      </c>
      <c r="D1065" s="545">
        <v>1631.97</v>
      </c>
    </row>
    <row r="1066" spans="1:4">
      <c r="A1066" s="544">
        <v>804099</v>
      </c>
      <c r="B1066" s="542" t="s">
        <v>6354</v>
      </c>
      <c r="C1066" s="544" t="s">
        <v>335</v>
      </c>
      <c r="D1066" s="545">
        <v>842.96</v>
      </c>
    </row>
    <row r="1067" spans="1:4" ht="25.5">
      <c r="A1067" s="544">
        <v>804382</v>
      </c>
      <c r="B1067" s="542" t="s">
        <v>6355</v>
      </c>
      <c r="C1067" s="544" t="s">
        <v>335</v>
      </c>
      <c r="D1067" s="545">
        <v>1382.38</v>
      </c>
    </row>
    <row r="1068" spans="1:4" ht="25.5">
      <c r="A1068" s="544">
        <v>804098</v>
      </c>
      <c r="B1068" s="542" t="s">
        <v>6356</v>
      </c>
      <c r="C1068" s="544" t="s">
        <v>335</v>
      </c>
      <c r="D1068" s="545">
        <v>706.42</v>
      </c>
    </row>
    <row r="1069" spans="1:4">
      <c r="A1069" s="544">
        <v>804083</v>
      </c>
      <c r="B1069" s="542" t="s">
        <v>6357</v>
      </c>
      <c r="C1069" s="544" t="s">
        <v>335</v>
      </c>
      <c r="D1069" s="545">
        <v>769.82</v>
      </c>
    </row>
    <row r="1070" spans="1:4" ht="25.5">
      <c r="A1070" s="544">
        <v>804082</v>
      </c>
      <c r="B1070" s="542" t="s">
        <v>6358</v>
      </c>
      <c r="C1070" s="544" t="s">
        <v>335</v>
      </c>
      <c r="D1070" s="545">
        <v>634.74</v>
      </c>
    </row>
    <row r="1071" spans="1:4">
      <c r="A1071" s="544">
        <v>804385</v>
      </c>
      <c r="B1071" s="542" t="s">
        <v>6359</v>
      </c>
      <c r="C1071" s="544" t="s">
        <v>335</v>
      </c>
      <c r="D1071" s="545">
        <v>1879.07</v>
      </c>
    </row>
    <row r="1072" spans="1:4">
      <c r="A1072" s="544">
        <v>804101</v>
      </c>
      <c r="B1072" s="542" t="s">
        <v>6360</v>
      </c>
      <c r="C1072" s="544" t="s">
        <v>335</v>
      </c>
      <c r="D1072" s="545">
        <v>1306.71</v>
      </c>
    </row>
    <row r="1073" spans="1:4" ht="25.5">
      <c r="A1073" s="544">
        <v>804384</v>
      </c>
      <c r="B1073" s="542" t="s">
        <v>6361</v>
      </c>
      <c r="C1073" s="544" t="s">
        <v>335</v>
      </c>
      <c r="D1073" s="545">
        <v>1568.9</v>
      </c>
    </row>
    <row r="1074" spans="1:4" ht="25.5">
      <c r="A1074" s="544">
        <v>804100</v>
      </c>
      <c r="B1074" s="542" t="s">
        <v>6362</v>
      </c>
      <c r="C1074" s="544" t="s">
        <v>335</v>
      </c>
      <c r="D1074" s="545">
        <v>1072.05</v>
      </c>
    </row>
    <row r="1075" spans="1:4">
      <c r="A1075" s="544">
        <v>804105</v>
      </c>
      <c r="B1075" s="542" t="s">
        <v>6363</v>
      </c>
      <c r="C1075" s="544" t="s">
        <v>335</v>
      </c>
      <c r="D1075" s="545">
        <v>1310.76</v>
      </c>
    </row>
    <row r="1076" spans="1:4" ht="25.5">
      <c r="A1076" s="544">
        <v>804104</v>
      </c>
      <c r="B1076" s="542" t="s">
        <v>6364</v>
      </c>
      <c r="C1076" s="544" t="s">
        <v>335</v>
      </c>
      <c r="D1076" s="545">
        <v>1075.96</v>
      </c>
    </row>
    <row r="1077" spans="1:4">
      <c r="A1077" s="544">
        <v>804387</v>
      </c>
      <c r="B1077" s="542" t="s">
        <v>6365</v>
      </c>
      <c r="C1077" s="544" t="s">
        <v>335</v>
      </c>
      <c r="D1077" s="545">
        <v>1980.75</v>
      </c>
    </row>
    <row r="1078" spans="1:4">
      <c r="A1078" s="544">
        <v>804107</v>
      </c>
      <c r="B1078" s="542" t="s">
        <v>6366</v>
      </c>
      <c r="C1078" s="544" t="s">
        <v>335</v>
      </c>
      <c r="D1078" s="545">
        <v>1316.23</v>
      </c>
    </row>
    <row r="1079" spans="1:4" ht="25.5">
      <c r="A1079" s="544">
        <v>804386</v>
      </c>
      <c r="B1079" s="542" t="s">
        <v>6367</v>
      </c>
      <c r="C1079" s="544" t="s">
        <v>335</v>
      </c>
      <c r="D1079" s="545">
        <v>1652.89</v>
      </c>
    </row>
    <row r="1080" spans="1:4" ht="25.5">
      <c r="A1080" s="544">
        <v>804106</v>
      </c>
      <c r="B1080" s="542" t="s">
        <v>6368</v>
      </c>
      <c r="C1080" s="544" t="s">
        <v>335</v>
      </c>
      <c r="D1080" s="545">
        <v>1081.29</v>
      </c>
    </row>
    <row r="1081" spans="1:4">
      <c r="A1081" s="544">
        <v>804109</v>
      </c>
      <c r="B1081" s="542" t="s">
        <v>6369</v>
      </c>
      <c r="C1081" s="544" t="s">
        <v>335</v>
      </c>
      <c r="D1081" s="545">
        <v>1324.54</v>
      </c>
    </row>
    <row r="1082" spans="1:4" ht="25.5">
      <c r="A1082" s="544">
        <v>804108</v>
      </c>
      <c r="B1082" s="542" t="s">
        <v>6370</v>
      </c>
      <c r="C1082" s="544" t="s">
        <v>335</v>
      </c>
      <c r="D1082" s="545">
        <v>1089.45</v>
      </c>
    </row>
    <row r="1083" spans="1:4">
      <c r="A1083" s="544">
        <v>804111</v>
      </c>
      <c r="B1083" s="542" t="s">
        <v>6371</v>
      </c>
      <c r="C1083" s="544" t="s">
        <v>335</v>
      </c>
      <c r="D1083" s="545">
        <v>1335.48</v>
      </c>
    </row>
    <row r="1084" spans="1:4" ht="25.5">
      <c r="A1084" s="544">
        <v>804110</v>
      </c>
      <c r="B1084" s="542" t="s">
        <v>6372</v>
      </c>
      <c r="C1084" s="544" t="s">
        <v>335</v>
      </c>
      <c r="D1084" s="545">
        <v>1100.0999999999999</v>
      </c>
    </row>
    <row r="1085" spans="1:4">
      <c r="A1085" s="544">
        <v>804389</v>
      </c>
      <c r="B1085" s="542" t="s">
        <v>6373</v>
      </c>
      <c r="C1085" s="544" t="s">
        <v>335</v>
      </c>
      <c r="D1085" s="545">
        <v>2213.64</v>
      </c>
    </row>
    <row r="1086" spans="1:4">
      <c r="A1086" s="544">
        <v>804113</v>
      </c>
      <c r="B1086" s="542" t="s">
        <v>6374</v>
      </c>
      <c r="C1086" s="544" t="s">
        <v>335</v>
      </c>
      <c r="D1086" s="545">
        <v>1350.47</v>
      </c>
    </row>
    <row r="1087" spans="1:4" ht="25.5">
      <c r="A1087" s="544">
        <v>804388</v>
      </c>
      <c r="B1087" s="542" t="s">
        <v>6375</v>
      </c>
      <c r="C1087" s="544" t="s">
        <v>335</v>
      </c>
      <c r="D1087" s="545">
        <v>1845.63</v>
      </c>
    </row>
    <row r="1088" spans="1:4" ht="25.5">
      <c r="A1088" s="544">
        <v>804112</v>
      </c>
      <c r="B1088" s="542" t="s">
        <v>6376</v>
      </c>
      <c r="C1088" s="544" t="s">
        <v>335</v>
      </c>
      <c r="D1088" s="545">
        <v>1114.6600000000001</v>
      </c>
    </row>
    <row r="1089" spans="1:4">
      <c r="A1089" s="544">
        <v>804115</v>
      </c>
      <c r="B1089" s="542" t="s">
        <v>6377</v>
      </c>
      <c r="C1089" s="544" t="s">
        <v>335</v>
      </c>
      <c r="D1089" s="545">
        <v>1371.14</v>
      </c>
    </row>
    <row r="1090" spans="1:4" ht="25.5">
      <c r="A1090" s="544">
        <v>804114</v>
      </c>
      <c r="B1090" s="542" t="s">
        <v>6378</v>
      </c>
      <c r="C1090" s="544" t="s">
        <v>335</v>
      </c>
      <c r="D1090" s="545">
        <v>1134.8900000000001</v>
      </c>
    </row>
    <row r="1091" spans="1:4">
      <c r="A1091" s="544">
        <v>804117</v>
      </c>
      <c r="B1091" s="542" t="s">
        <v>6379</v>
      </c>
      <c r="C1091" s="544" t="s">
        <v>335</v>
      </c>
      <c r="D1091" s="545">
        <v>1398.18</v>
      </c>
    </row>
    <row r="1092" spans="1:4" ht="25.5">
      <c r="A1092" s="544">
        <v>804116</v>
      </c>
      <c r="B1092" s="542" t="s">
        <v>6380</v>
      </c>
      <c r="C1092" s="544" t="s">
        <v>335</v>
      </c>
      <c r="D1092" s="545">
        <v>1161.5</v>
      </c>
    </row>
    <row r="1093" spans="1:4">
      <c r="A1093" s="544">
        <v>804391</v>
      </c>
      <c r="B1093" s="542" t="s">
        <v>6381</v>
      </c>
      <c r="C1093" s="544" t="s">
        <v>335</v>
      </c>
      <c r="D1093" s="545">
        <v>2751.78</v>
      </c>
    </row>
    <row r="1094" spans="1:4">
      <c r="A1094" s="544">
        <v>804119</v>
      </c>
      <c r="B1094" s="542" t="s">
        <v>6382</v>
      </c>
      <c r="C1094" s="544" t="s">
        <v>335</v>
      </c>
      <c r="D1094" s="545">
        <v>1435.15</v>
      </c>
    </row>
    <row r="1095" spans="1:4" ht="25.5">
      <c r="A1095" s="544">
        <v>804390</v>
      </c>
      <c r="B1095" s="542" t="s">
        <v>6383</v>
      </c>
      <c r="C1095" s="544" t="s">
        <v>335</v>
      </c>
      <c r="D1095" s="545">
        <v>2289.71</v>
      </c>
    </row>
    <row r="1096" spans="1:4" ht="25.5">
      <c r="A1096" s="544">
        <v>804118</v>
      </c>
      <c r="B1096" s="542" t="s">
        <v>6384</v>
      </c>
      <c r="C1096" s="544" t="s">
        <v>335</v>
      </c>
      <c r="D1096" s="545">
        <v>1198.03</v>
      </c>
    </row>
    <row r="1097" spans="1:4">
      <c r="A1097" s="544">
        <v>804103</v>
      </c>
      <c r="B1097" s="542" t="s">
        <v>6385</v>
      </c>
      <c r="C1097" s="544" t="s">
        <v>335</v>
      </c>
      <c r="D1097" s="545">
        <v>1308.1300000000001</v>
      </c>
    </row>
    <row r="1098" spans="1:4" ht="25.5">
      <c r="A1098" s="544">
        <v>804102</v>
      </c>
      <c r="B1098" s="542" t="s">
        <v>6386</v>
      </c>
      <c r="C1098" s="544" t="s">
        <v>335</v>
      </c>
      <c r="D1098" s="545">
        <v>1073.47</v>
      </c>
    </row>
    <row r="1099" spans="1:4">
      <c r="A1099" s="544">
        <v>804393</v>
      </c>
      <c r="B1099" s="542" t="s">
        <v>6387</v>
      </c>
      <c r="C1099" s="544" t="s">
        <v>335</v>
      </c>
      <c r="D1099" s="545">
        <v>2923.77</v>
      </c>
    </row>
    <row r="1100" spans="1:4">
      <c r="A1100" s="544">
        <v>804121</v>
      </c>
      <c r="B1100" s="542" t="s">
        <v>6388</v>
      </c>
      <c r="C1100" s="544" t="s">
        <v>335</v>
      </c>
      <c r="D1100" s="545">
        <v>1963.45</v>
      </c>
    </row>
    <row r="1101" spans="1:4" ht="25.5">
      <c r="A1101" s="544">
        <v>804392</v>
      </c>
      <c r="B1101" s="542" t="s">
        <v>6389</v>
      </c>
      <c r="C1101" s="544" t="s">
        <v>335</v>
      </c>
      <c r="D1101" s="545">
        <v>2406.77</v>
      </c>
    </row>
    <row r="1102" spans="1:4" ht="25.5">
      <c r="A1102" s="544">
        <v>804120</v>
      </c>
      <c r="B1102" s="542" t="s">
        <v>6390</v>
      </c>
      <c r="C1102" s="544" t="s">
        <v>335</v>
      </c>
      <c r="D1102" s="545">
        <v>1599.07</v>
      </c>
    </row>
    <row r="1103" spans="1:4">
      <c r="A1103" s="544">
        <v>804125</v>
      </c>
      <c r="B1103" s="542" t="s">
        <v>6391</v>
      </c>
      <c r="C1103" s="544" t="s">
        <v>335</v>
      </c>
      <c r="D1103" s="545">
        <v>1968.92</v>
      </c>
    </row>
    <row r="1104" spans="1:4" ht="25.5">
      <c r="A1104" s="544">
        <v>804124</v>
      </c>
      <c r="B1104" s="542" t="s">
        <v>6392</v>
      </c>
      <c r="C1104" s="544" t="s">
        <v>335</v>
      </c>
      <c r="D1104" s="545">
        <v>1604.4</v>
      </c>
    </row>
    <row r="1105" spans="1:4">
      <c r="A1105" s="544">
        <v>804395</v>
      </c>
      <c r="B1105" s="542" t="s">
        <v>6393</v>
      </c>
      <c r="C1105" s="544" t="s">
        <v>335</v>
      </c>
      <c r="D1105" s="545">
        <v>3072.05</v>
      </c>
    </row>
    <row r="1106" spans="1:4">
      <c r="A1106" s="544">
        <v>804127</v>
      </c>
      <c r="B1106" s="542" t="s">
        <v>6394</v>
      </c>
      <c r="C1106" s="544" t="s">
        <v>335</v>
      </c>
      <c r="D1106" s="545">
        <v>1977.03</v>
      </c>
    </row>
    <row r="1107" spans="1:4" ht="25.5">
      <c r="A1107" s="544">
        <v>804394</v>
      </c>
      <c r="B1107" s="542" t="s">
        <v>6395</v>
      </c>
      <c r="C1107" s="544" t="s">
        <v>335</v>
      </c>
      <c r="D1107" s="545">
        <v>2527.5100000000002</v>
      </c>
    </row>
    <row r="1108" spans="1:4" ht="25.5">
      <c r="A1108" s="544">
        <v>804126</v>
      </c>
      <c r="B1108" s="542" t="s">
        <v>6396</v>
      </c>
      <c r="C1108" s="544" t="s">
        <v>335</v>
      </c>
      <c r="D1108" s="545">
        <v>1612.21</v>
      </c>
    </row>
    <row r="1109" spans="1:4">
      <c r="A1109" s="544">
        <v>804129</v>
      </c>
      <c r="B1109" s="542" t="s">
        <v>6397</v>
      </c>
      <c r="C1109" s="544" t="s">
        <v>335</v>
      </c>
      <c r="D1109" s="545">
        <v>1988.48</v>
      </c>
    </row>
    <row r="1110" spans="1:4" ht="25.5">
      <c r="A1110" s="544">
        <v>804128</v>
      </c>
      <c r="B1110" s="542" t="s">
        <v>6398</v>
      </c>
      <c r="C1110" s="544" t="s">
        <v>335</v>
      </c>
      <c r="D1110" s="545">
        <v>1623.23</v>
      </c>
    </row>
    <row r="1111" spans="1:4">
      <c r="A1111" s="544">
        <v>804131</v>
      </c>
      <c r="B1111" s="542" t="s">
        <v>6399</v>
      </c>
      <c r="C1111" s="544" t="s">
        <v>335</v>
      </c>
      <c r="D1111" s="545">
        <v>2004.18</v>
      </c>
    </row>
    <row r="1112" spans="1:4" ht="25.5">
      <c r="A1112" s="544">
        <v>804130</v>
      </c>
      <c r="B1112" s="542" t="s">
        <v>6400</v>
      </c>
      <c r="C1112" s="544" t="s">
        <v>335</v>
      </c>
      <c r="D1112" s="545">
        <v>1638.5</v>
      </c>
    </row>
    <row r="1113" spans="1:4">
      <c r="A1113" s="544">
        <v>804397</v>
      </c>
      <c r="B1113" s="542" t="s">
        <v>6401</v>
      </c>
      <c r="C1113" s="544" t="s">
        <v>335</v>
      </c>
      <c r="D1113" s="545">
        <v>3425.84</v>
      </c>
    </row>
    <row r="1114" spans="1:4">
      <c r="A1114" s="544">
        <v>804133</v>
      </c>
      <c r="B1114" s="542" t="s">
        <v>6402</v>
      </c>
      <c r="C1114" s="544" t="s">
        <v>335</v>
      </c>
      <c r="D1114" s="545">
        <v>2026.06</v>
      </c>
    </row>
    <row r="1115" spans="1:4" ht="25.5">
      <c r="A1115" s="544">
        <v>804396</v>
      </c>
      <c r="B1115" s="542" t="s">
        <v>6403</v>
      </c>
      <c r="C1115" s="544" t="s">
        <v>335</v>
      </c>
      <c r="D1115" s="545">
        <v>2816.37</v>
      </c>
    </row>
    <row r="1116" spans="1:4" ht="25.5">
      <c r="A1116" s="544">
        <v>804132</v>
      </c>
      <c r="B1116" s="542" t="s">
        <v>6404</v>
      </c>
      <c r="C1116" s="544" t="s">
        <v>335</v>
      </c>
      <c r="D1116" s="545">
        <v>1659.8</v>
      </c>
    </row>
    <row r="1117" spans="1:4">
      <c r="A1117" s="544">
        <v>804135</v>
      </c>
      <c r="B1117" s="542" t="s">
        <v>6405</v>
      </c>
      <c r="C1117" s="544" t="s">
        <v>335</v>
      </c>
      <c r="D1117" s="545">
        <v>2054.3200000000002</v>
      </c>
    </row>
    <row r="1118" spans="1:4" ht="25.5">
      <c r="A1118" s="544">
        <v>804134</v>
      </c>
      <c r="B1118" s="542" t="s">
        <v>6406</v>
      </c>
      <c r="C1118" s="544" t="s">
        <v>335</v>
      </c>
      <c r="D1118" s="545">
        <v>1687.48</v>
      </c>
    </row>
    <row r="1119" spans="1:4">
      <c r="A1119" s="544">
        <v>804137</v>
      </c>
      <c r="B1119" s="542" t="s">
        <v>6407</v>
      </c>
      <c r="C1119" s="544" t="s">
        <v>335</v>
      </c>
      <c r="D1119" s="545">
        <v>2022.84</v>
      </c>
    </row>
    <row r="1120" spans="1:4" ht="25.5">
      <c r="A1120" s="544">
        <v>804136</v>
      </c>
      <c r="B1120" s="542" t="s">
        <v>6408</v>
      </c>
      <c r="C1120" s="544" t="s">
        <v>335</v>
      </c>
      <c r="D1120" s="545">
        <v>1655.27</v>
      </c>
    </row>
    <row r="1121" spans="1:4">
      <c r="A1121" s="544">
        <v>804399</v>
      </c>
      <c r="B1121" s="542" t="s">
        <v>6409</v>
      </c>
      <c r="C1121" s="544" t="s">
        <v>335</v>
      </c>
      <c r="D1121" s="545">
        <v>4269.96</v>
      </c>
    </row>
    <row r="1122" spans="1:4">
      <c r="A1122" s="544">
        <v>804139</v>
      </c>
      <c r="B1122" s="542" t="s">
        <v>6410</v>
      </c>
      <c r="C1122" s="544" t="s">
        <v>335</v>
      </c>
      <c r="D1122" s="545">
        <v>2147.11</v>
      </c>
    </row>
    <row r="1123" spans="1:4" ht="25.5">
      <c r="A1123" s="544">
        <v>804398</v>
      </c>
      <c r="B1123" s="542" t="s">
        <v>6411</v>
      </c>
      <c r="C1123" s="544" t="s">
        <v>335</v>
      </c>
      <c r="D1123" s="545">
        <v>3502.79</v>
      </c>
    </row>
    <row r="1124" spans="1:4" ht="25.5">
      <c r="A1124" s="544">
        <v>804138</v>
      </c>
      <c r="B1124" s="542" t="s">
        <v>6412</v>
      </c>
      <c r="C1124" s="544" t="s">
        <v>335</v>
      </c>
      <c r="D1124" s="545">
        <v>1778.67</v>
      </c>
    </row>
    <row r="1125" spans="1:4">
      <c r="A1125" s="544">
        <v>804123</v>
      </c>
      <c r="B1125" s="542" t="s">
        <v>6413</v>
      </c>
      <c r="C1125" s="544" t="s">
        <v>335</v>
      </c>
      <c r="D1125" s="545">
        <v>1964.16</v>
      </c>
    </row>
    <row r="1126" spans="1:4" ht="25.5">
      <c r="A1126" s="544">
        <v>804122</v>
      </c>
      <c r="B1126" s="542" t="s">
        <v>6414</v>
      </c>
      <c r="C1126" s="544" t="s">
        <v>335</v>
      </c>
      <c r="D1126" s="545">
        <v>1599.78</v>
      </c>
    </row>
    <row r="1127" spans="1:4">
      <c r="A1127" s="544">
        <v>804401</v>
      </c>
      <c r="B1127" s="542" t="s">
        <v>6415</v>
      </c>
      <c r="C1127" s="544" t="s">
        <v>335</v>
      </c>
      <c r="D1127" s="545">
        <v>4261.2</v>
      </c>
    </row>
    <row r="1128" spans="1:4">
      <c r="A1128" s="544">
        <v>804141</v>
      </c>
      <c r="B1128" s="542" t="s">
        <v>6416</v>
      </c>
      <c r="C1128" s="544" t="s">
        <v>335</v>
      </c>
      <c r="D1128" s="545">
        <v>2742.21</v>
      </c>
    </row>
    <row r="1129" spans="1:4" ht="25.5">
      <c r="A1129" s="544">
        <v>804400</v>
      </c>
      <c r="B1129" s="542" t="s">
        <v>6417</v>
      </c>
      <c r="C1129" s="544" t="s">
        <v>335</v>
      </c>
      <c r="D1129" s="545">
        <v>3463.16</v>
      </c>
    </row>
    <row r="1130" spans="1:4" ht="25.5">
      <c r="A1130" s="544">
        <v>804140</v>
      </c>
      <c r="B1130" s="542" t="s">
        <v>6418</v>
      </c>
      <c r="C1130" s="544" t="s">
        <v>335</v>
      </c>
      <c r="D1130" s="545">
        <v>2214.92</v>
      </c>
    </row>
    <row r="1131" spans="1:4">
      <c r="A1131" s="544">
        <v>804145</v>
      </c>
      <c r="B1131" s="542" t="s">
        <v>6419</v>
      </c>
      <c r="C1131" s="544" t="s">
        <v>335</v>
      </c>
      <c r="D1131" s="545">
        <v>2751.33</v>
      </c>
    </row>
    <row r="1132" spans="1:4" ht="25.5">
      <c r="A1132" s="544">
        <v>804144</v>
      </c>
      <c r="B1132" s="542" t="s">
        <v>6420</v>
      </c>
      <c r="C1132" s="544" t="s">
        <v>335</v>
      </c>
      <c r="D1132" s="545">
        <v>2223.46</v>
      </c>
    </row>
    <row r="1133" spans="1:4">
      <c r="A1133" s="544">
        <v>804403</v>
      </c>
      <c r="B1133" s="542" t="s">
        <v>6421</v>
      </c>
      <c r="C1133" s="544" t="s">
        <v>335</v>
      </c>
      <c r="D1133" s="545">
        <v>4489.6899999999996</v>
      </c>
    </row>
    <row r="1134" spans="1:4">
      <c r="A1134" s="544">
        <v>804147</v>
      </c>
      <c r="B1134" s="542" t="s">
        <v>6422</v>
      </c>
      <c r="C1134" s="544" t="s">
        <v>335</v>
      </c>
      <c r="D1134" s="545">
        <v>2762.58</v>
      </c>
    </row>
    <row r="1135" spans="1:4" ht="25.5">
      <c r="A1135" s="544">
        <v>804402</v>
      </c>
      <c r="B1135" s="542" t="s">
        <v>6423</v>
      </c>
      <c r="C1135" s="544" t="s">
        <v>335</v>
      </c>
      <c r="D1135" s="545">
        <v>3646.29</v>
      </c>
    </row>
    <row r="1136" spans="1:4" ht="25.5">
      <c r="A1136" s="544">
        <v>804146</v>
      </c>
      <c r="B1136" s="542" t="s">
        <v>6424</v>
      </c>
      <c r="C1136" s="544" t="s">
        <v>335</v>
      </c>
      <c r="D1136" s="545">
        <v>2234.13</v>
      </c>
    </row>
    <row r="1137" spans="1:4">
      <c r="A1137" s="544">
        <v>804149</v>
      </c>
      <c r="B1137" s="542" t="s">
        <v>6425</v>
      </c>
      <c r="C1137" s="544" t="s">
        <v>335</v>
      </c>
      <c r="D1137" s="545">
        <v>2779.6</v>
      </c>
    </row>
    <row r="1138" spans="1:4" ht="25.5">
      <c r="A1138" s="544">
        <v>804148</v>
      </c>
      <c r="B1138" s="542" t="s">
        <v>6426</v>
      </c>
      <c r="C1138" s="544" t="s">
        <v>335</v>
      </c>
      <c r="D1138" s="545">
        <v>2250.14</v>
      </c>
    </row>
    <row r="1139" spans="1:4">
      <c r="A1139" s="544">
        <v>804151</v>
      </c>
      <c r="B1139" s="542" t="s">
        <v>6427</v>
      </c>
      <c r="C1139" s="544" t="s">
        <v>335</v>
      </c>
      <c r="D1139" s="545">
        <v>2802.81</v>
      </c>
    </row>
    <row r="1140" spans="1:4" ht="25.5">
      <c r="A1140" s="544">
        <v>804150</v>
      </c>
      <c r="B1140" s="542" t="s">
        <v>6428</v>
      </c>
      <c r="C1140" s="544" t="s">
        <v>335</v>
      </c>
      <c r="D1140" s="545">
        <v>2272.1799999999998</v>
      </c>
    </row>
    <row r="1141" spans="1:4">
      <c r="A1141" s="544">
        <v>804405</v>
      </c>
      <c r="B1141" s="542" t="s">
        <v>6429</v>
      </c>
      <c r="C1141" s="544" t="s">
        <v>335</v>
      </c>
      <c r="D1141" s="545">
        <v>5021.97</v>
      </c>
    </row>
    <row r="1142" spans="1:4">
      <c r="A1142" s="544">
        <v>804153</v>
      </c>
      <c r="B1142" s="542" t="s">
        <v>6430</v>
      </c>
      <c r="C1142" s="544" t="s">
        <v>335</v>
      </c>
      <c r="D1142" s="545">
        <v>2834.12</v>
      </c>
    </row>
    <row r="1143" spans="1:4" ht="25.5">
      <c r="A1143" s="544">
        <v>804404</v>
      </c>
      <c r="B1143" s="542" t="s">
        <v>6431</v>
      </c>
      <c r="C1143" s="544" t="s">
        <v>335</v>
      </c>
      <c r="D1143" s="545">
        <v>4074.65</v>
      </c>
    </row>
    <row r="1144" spans="1:4" ht="25.5">
      <c r="A1144" s="544">
        <v>804152</v>
      </c>
      <c r="B1144" s="542" t="s">
        <v>6432</v>
      </c>
      <c r="C1144" s="544" t="s">
        <v>335</v>
      </c>
      <c r="D1144" s="545">
        <v>2302.04</v>
      </c>
    </row>
    <row r="1145" spans="1:4">
      <c r="A1145" s="544">
        <v>804155</v>
      </c>
      <c r="B1145" s="542" t="s">
        <v>6433</v>
      </c>
      <c r="C1145" s="544" t="s">
        <v>335</v>
      </c>
      <c r="D1145" s="545">
        <v>2874.44</v>
      </c>
    </row>
    <row r="1146" spans="1:4" ht="25.5">
      <c r="A1146" s="544">
        <v>804154</v>
      </c>
      <c r="B1146" s="542" t="s">
        <v>6434</v>
      </c>
      <c r="C1146" s="544" t="s">
        <v>335</v>
      </c>
      <c r="D1146" s="545">
        <v>2340.77</v>
      </c>
    </row>
    <row r="1147" spans="1:4">
      <c r="A1147" s="544">
        <v>804157</v>
      </c>
      <c r="B1147" s="542" t="s">
        <v>6435</v>
      </c>
      <c r="C1147" s="544" t="s">
        <v>335</v>
      </c>
      <c r="D1147" s="545">
        <v>2929.96</v>
      </c>
    </row>
    <row r="1148" spans="1:4" ht="25.5">
      <c r="A1148" s="544">
        <v>804156</v>
      </c>
      <c r="B1148" s="542" t="s">
        <v>6436</v>
      </c>
      <c r="C1148" s="544" t="s">
        <v>335</v>
      </c>
      <c r="D1148" s="545">
        <v>2394.41</v>
      </c>
    </row>
    <row r="1149" spans="1:4">
      <c r="A1149" s="544">
        <v>804407</v>
      </c>
      <c r="B1149" s="542" t="s">
        <v>6437</v>
      </c>
      <c r="C1149" s="544" t="s">
        <v>335</v>
      </c>
      <c r="D1149" s="545">
        <v>6267.77</v>
      </c>
    </row>
    <row r="1150" spans="1:4">
      <c r="A1150" s="544">
        <v>804159</v>
      </c>
      <c r="B1150" s="542" t="s">
        <v>6438</v>
      </c>
      <c r="C1150" s="544" t="s">
        <v>335</v>
      </c>
      <c r="D1150" s="545">
        <v>3003.71</v>
      </c>
    </row>
    <row r="1151" spans="1:4" ht="25.5">
      <c r="A1151" s="544">
        <v>804406</v>
      </c>
      <c r="B1151" s="542" t="s">
        <v>6439</v>
      </c>
      <c r="C1151" s="544" t="s">
        <v>335</v>
      </c>
      <c r="D1151" s="545">
        <v>5073.03</v>
      </c>
    </row>
    <row r="1152" spans="1:4" ht="25.5">
      <c r="A1152" s="544">
        <v>804158</v>
      </c>
      <c r="B1152" s="542" t="s">
        <v>6440</v>
      </c>
      <c r="C1152" s="544" t="s">
        <v>335</v>
      </c>
      <c r="D1152" s="545">
        <v>2466.13</v>
      </c>
    </row>
    <row r="1153" spans="1:4">
      <c r="A1153" s="544">
        <v>804143</v>
      </c>
      <c r="B1153" s="542" t="s">
        <v>6441</v>
      </c>
      <c r="C1153" s="544" t="s">
        <v>335</v>
      </c>
      <c r="D1153" s="545">
        <v>2744.84</v>
      </c>
    </row>
    <row r="1154" spans="1:4" ht="25.5">
      <c r="A1154" s="544">
        <v>804142</v>
      </c>
      <c r="B1154" s="542" t="s">
        <v>6442</v>
      </c>
      <c r="C1154" s="544" t="s">
        <v>335</v>
      </c>
      <c r="D1154" s="545">
        <v>2217.41</v>
      </c>
    </row>
    <row r="1155" spans="1:4">
      <c r="A1155" s="544">
        <v>804409</v>
      </c>
      <c r="B1155" s="542" t="s">
        <v>6443</v>
      </c>
      <c r="C1155" s="544" t="s">
        <v>335</v>
      </c>
      <c r="D1155" s="545">
        <v>7798.78</v>
      </c>
    </row>
    <row r="1156" spans="1:4">
      <c r="A1156" s="544">
        <v>804161</v>
      </c>
      <c r="B1156" s="542" t="s">
        <v>6444</v>
      </c>
      <c r="C1156" s="544" t="s">
        <v>335</v>
      </c>
      <c r="D1156" s="545">
        <v>4741.17</v>
      </c>
    </row>
    <row r="1157" spans="1:4" ht="25.5">
      <c r="A1157" s="544">
        <v>804408</v>
      </c>
      <c r="B1157" s="542" t="s">
        <v>6445</v>
      </c>
      <c r="C1157" s="544" t="s">
        <v>335</v>
      </c>
      <c r="D1157" s="545">
        <v>6231.98</v>
      </c>
    </row>
    <row r="1158" spans="1:4" ht="25.5">
      <c r="A1158" s="544">
        <v>804160</v>
      </c>
      <c r="B1158" s="542" t="s">
        <v>6446</v>
      </c>
      <c r="C1158" s="544" t="s">
        <v>335</v>
      </c>
      <c r="D1158" s="545">
        <v>3800.94</v>
      </c>
    </row>
    <row r="1159" spans="1:4">
      <c r="A1159" s="544">
        <v>804165</v>
      </c>
      <c r="B1159" s="542" t="s">
        <v>6447</v>
      </c>
      <c r="C1159" s="544" t="s">
        <v>335</v>
      </c>
      <c r="D1159" s="545">
        <v>4753.63</v>
      </c>
    </row>
    <row r="1160" spans="1:4" ht="25.5">
      <c r="A1160" s="544">
        <v>804164</v>
      </c>
      <c r="B1160" s="542" t="s">
        <v>6448</v>
      </c>
      <c r="C1160" s="544" t="s">
        <v>335</v>
      </c>
      <c r="D1160" s="545">
        <v>3812.68</v>
      </c>
    </row>
    <row r="1161" spans="1:4">
      <c r="A1161" s="544">
        <v>804411</v>
      </c>
      <c r="B1161" s="542" t="s">
        <v>6449</v>
      </c>
      <c r="C1161" s="544" t="s">
        <v>335</v>
      </c>
      <c r="D1161" s="545">
        <v>8228.41</v>
      </c>
    </row>
    <row r="1162" spans="1:4">
      <c r="A1162" s="544">
        <v>804167</v>
      </c>
      <c r="B1162" s="542" t="s">
        <v>6450</v>
      </c>
      <c r="C1162" s="544" t="s">
        <v>335</v>
      </c>
      <c r="D1162" s="545">
        <v>4769.95</v>
      </c>
    </row>
    <row r="1163" spans="1:4" ht="25.5">
      <c r="A1163" s="544">
        <v>804410</v>
      </c>
      <c r="B1163" s="542" t="s">
        <v>6451</v>
      </c>
      <c r="C1163" s="544" t="s">
        <v>335</v>
      </c>
      <c r="D1163" s="545">
        <v>6571.6</v>
      </c>
    </row>
    <row r="1164" spans="1:4" ht="25.5">
      <c r="A1164" s="544">
        <v>804166</v>
      </c>
      <c r="B1164" s="542" t="s">
        <v>6452</v>
      </c>
      <c r="C1164" s="544" t="s">
        <v>335</v>
      </c>
      <c r="D1164" s="545">
        <v>3827.98</v>
      </c>
    </row>
    <row r="1165" spans="1:4">
      <c r="A1165" s="544">
        <v>804169</v>
      </c>
      <c r="B1165" s="542" t="s">
        <v>6453</v>
      </c>
      <c r="C1165" s="544" t="s">
        <v>335</v>
      </c>
      <c r="D1165" s="545">
        <v>4793.66</v>
      </c>
    </row>
    <row r="1166" spans="1:4" ht="25.5">
      <c r="A1166" s="544">
        <v>804168</v>
      </c>
      <c r="B1166" s="542" t="s">
        <v>6454</v>
      </c>
      <c r="C1166" s="544" t="s">
        <v>335</v>
      </c>
      <c r="D1166" s="545">
        <v>3850.39</v>
      </c>
    </row>
    <row r="1167" spans="1:4">
      <c r="A1167" s="544">
        <v>804171</v>
      </c>
      <c r="B1167" s="542" t="s">
        <v>6455</v>
      </c>
      <c r="C1167" s="544" t="s">
        <v>335</v>
      </c>
      <c r="D1167" s="545">
        <v>4825.99</v>
      </c>
    </row>
    <row r="1168" spans="1:4" ht="25.5">
      <c r="A1168" s="544">
        <v>804170</v>
      </c>
      <c r="B1168" s="542" t="s">
        <v>6456</v>
      </c>
      <c r="C1168" s="544" t="s">
        <v>335</v>
      </c>
      <c r="D1168" s="545">
        <v>3880.98</v>
      </c>
    </row>
    <row r="1169" spans="1:4">
      <c r="A1169" s="544">
        <v>804413</v>
      </c>
      <c r="B1169" s="542" t="s">
        <v>6457</v>
      </c>
      <c r="C1169" s="544" t="s">
        <v>335</v>
      </c>
      <c r="D1169" s="545">
        <v>9227.86</v>
      </c>
    </row>
    <row r="1170" spans="1:4">
      <c r="A1170" s="544">
        <v>804173</v>
      </c>
      <c r="B1170" s="542" t="s">
        <v>6458</v>
      </c>
      <c r="C1170" s="544" t="s">
        <v>335</v>
      </c>
      <c r="D1170" s="545">
        <v>4869.25</v>
      </c>
    </row>
    <row r="1171" spans="1:4" ht="25.5">
      <c r="A1171" s="544">
        <v>804412</v>
      </c>
      <c r="B1171" s="542" t="s">
        <v>6459</v>
      </c>
      <c r="C1171" s="544" t="s">
        <v>335</v>
      </c>
      <c r="D1171" s="545">
        <v>7362.78</v>
      </c>
    </row>
    <row r="1172" spans="1:4" ht="25.5">
      <c r="A1172" s="544">
        <v>804172</v>
      </c>
      <c r="B1172" s="542" t="s">
        <v>6460</v>
      </c>
      <c r="C1172" s="544" t="s">
        <v>335</v>
      </c>
      <c r="D1172" s="545">
        <v>3922.22</v>
      </c>
    </row>
    <row r="1173" spans="1:4">
      <c r="A1173" s="544">
        <v>804175</v>
      </c>
      <c r="B1173" s="542" t="s">
        <v>6461</v>
      </c>
      <c r="C1173" s="544" t="s">
        <v>335</v>
      </c>
      <c r="D1173" s="545">
        <v>4927.01</v>
      </c>
    </row>
    <row r="1174" spans="1:4" ht="25.5">
      <c r="A1174" s="544">
        <v>804174</v>
      </c>
      <c r="B1174" s="542" t="s">
        <v>6462</v>
      </c>
      <c r="C1174" s="544" t="s">
        <v>335</v>
      </c>
      <c r="D1174" s="545">
        <v>3977.65</v>
      </c>
    </row>
    <row r="1175" spans="1:4">
      <c r="A1175" s="544">
        <v>804177</v>
      </c>
      <c r="B1175" s="542" t="s">
        <v>6463</v>
      </c>
      <c r="C1175" s="544" t="s">
        <v>335</v>
      </c>
      <c r="D1175" s="545">
        <v>5004</v>
      </c>
    </row>
    <row r="1176" spans="1:4" ht="25.5">
      <c r="A1176" s="544">
        <v>804176</v>
      </c>
      <c r="B1176" s="542" t="s">
        <v>6464</v>
      </c>
      <c r="C1176" s="544" t="s">
        <v>335</v>
      </c>
      <c r="D1176" s="545">
        <v>4051.89</v>
      </c>
    </row>
    <row r="1177" spans="1:4">
      <c r="A1177" s="544">
        <v>804415</v>
      </c>
      <c r="B1177" s="542" t="s">
        <v>6465</v>
      </c>
      <c r="C1177" s="544" t="s">
        <v>335</v>
      </c>
      <c r="D1177" s="545">
        <v>11586.21</v>
      </c>
    </row>
    <row r="1178" spans="1:4">
      <c r="A1178" s="544">
        <v>804179</v>
      </c>
      <c r="B1178" s="542" t="s">
        <v>6466</v>
      </c>
      <c r="C1178" s="544" t="s">
        <v>335</v>
      </c>
      <c r="D1178" s="545">
        <v>5108.96</v>
      </c>
    </row>
    <row r="1179" spans="1:4" ht="25.5">
      <c r="A1179" s="544">
        <v>804414</v>
      </c>
      <c r="B1179" s="542" t="s">
        <v>6467</v>
      </c>
      <c r="C1179" s="544" t="s">
        <v>335</v>
      </c>
      <c r="D1179" s="545">
        <v>9223.26</v>
      </c>
    </row>
    <row r="1180" spans="1:4" ht="25.5">
      <c r="A1180" s="544">
        <v>804178</v>
      </c>
      <c r="B1180" s="542" t="s">
        <v>6468</v>
      </c>
      <c r="C1180" s="544" t="s">
        <v>335</v>
      </c>
      <c r="D1180" s="545">
        <v>4153.8</v>
      </c>
    </row>
    <row r="1181" spans="1:4">
      <c r="A1181" s="544">
        <v>804163</v>
      </c>
      <c r="B1181" s="542" t="s">
        <v>6469</v>
      </c>
      <c r="C1181" s="544" t="s">
        <v>335</v>
      </c>
      <c r="D1181" s="545">
        <v>4744.51</v>
      </c>
    </row>
    <row r="1182" spans="1:4" ht="25.5">
      <c r="A1182" s="544">
        <v>804162</v>
      </c>
      <c r="B1182" s="542" t="s">
        <v>6470</v>
      </c>
      <c r="C1182" s="544" t="s">
        <v>335</v>
      </c>
      <c r="D1182" s="545">
        <v>3804.14</v>
      </c>
    </row>
    <row r="1183" spans="1:4">
      <c r="A1183" s="544">
        <v>804441</v>
      </c>
      <c r="B1183" s="542" t="s">
        <v>6471</v>
      </c>
      <c r="C1183" s="544" t="s">
        <v>335</v>
      </c>
      <c r="D1183" s="545">
        <v>5253.16</v>
      </c>
    </row>
    <row r="1184" spans="1:4">
      <c r="A1184" s="544">
        <v>804317</v>
      </c>
      <c r="B1184" s="542" t="s">
        <v>6472</v>
      </c>
      <c r="C1184" s="544" t="s">
        <v>335</v>
      </c>
      <c r="D1184" s="545">
        <v>2881.85</v>
      </c>
    </row>
    <row r="1185" spans="1:4" ht="25.5">
      <c r="A1185" s="544">
        <v>804440</v>
      </c>
      <c r="B1185" s="542" t="s">
        <v>6473</v>
      </c>
      <c r="C1185" s="544" t="s">
        <v>335</v>
      </c>
      <c r="D1185" s="545">
        <v>4290.03</v>
      </c>
    </row>
    <row r="1186" spans="1:4">
      <c r="A1186" s="544">
        <v>804316</v>
      </c>
      <c r="B1186" s="542" t="s">
        <v>6474</v>
      </c>
      <c r="C1186" s="544" t="s">
        <v>335</v>
      </c>
      <c r="D1186" s="545">
        <v>2329.48</v>
      </c>
    </row>
    <row r="1187" spans="1:4">
      <c r="A1187" s="544">
        <v>804321</v>
      </c>
      <c r="B1187" s="542" t="s">
        <v>6475</v>
      </c>
      <c r="C1187" s="544" t="s">
        <v>335</v>
      </c>
      <c r="D1187" s="545">
        <v>2900.71</v>
      </c>
    </row>
    <row r="1188" spans="1:4" ht="25.5">
      <c r="A1188" s="544">
        <v>804320</v>
      </c>
      <c r="B1188" s="542" t="s">
        <v>6476</v>
      </c>
      <c r="C1188" s="544" t="s">
        <v>335</v>
      </c>
      <c r="D1188" s="545">
        <v>2346.6</v>
      </c>
    </row>
    <row r="1189" spans="1:4">
      <c r="A1189" s="544">
        <v>804443</v>
      </c>
      <c r="B1189" s="542" t="s">
        <v>6477</v>
      </c>
      <c r="C1189" s="544" t="s">
        <v>335</v>
      </c>
      <c r="D1189" s="545">
        <v>5482.74</v>
      </c>
    </row>
    <row r="1190" spans="1:4">
      <c r="A1190" s="544">
        <v>804323</v>
      </c>
      <c r="B1190" s="542" t="s">
        <v>6478</v>
      </c>
      <c r="C1190" s="544" t="s">
        <v>335</v>
      </c>
      <c r="D1190" s="545">
        <v>2925.85</v>
      </c>
    </row>
    <row r="1191" spans="1:4" ht="25.5">
      <c r="A1191" s="544">
        <v>804442</v>
      </c>
      <c r="B1191" s="542" t="s">
        <v>6479</v>
      </c>
      <c r="C1191" s="544" t="s">
        <v>335</v>
      </c>
      <c r="D1191" s="545">
        <v>4476.5600000000004</v>
      </c>
    </row>
    <row r="1192" spans="1:4" ht="25.5">
      <c r="A1192" s="544">
        <v>804322</v>
      </c>
      <c r="B1192" s="542" t="s">
        <v>6480</v>
      </c>
      <c r="C1192" s="544" t="s">
        <v>335</v>
      </c>
      <c r="D1192" s="545">
        <v>2369.4299999999998</v>
      </c>
    </row>
    <row r="1193" spans="1:4">
      <c r="A1193" s="544">
        <v>804325</v>
      </c>
      <c r="B1193" s="542" t="s">
        <v>6481</v>
      </c>
      <c r="C1193" s="544" t="s">
        <v>335</v>
      </c>
      <c r="D1193" s="545">
        <v>2962.04</v>
      </c>
    </row>
    <row r="1194" spans="1:4" ht="25.5">
      <c r="A1194" s="544">
        <v>804324</v>
      </c>
      <c r="B1194" s="542" t="s">
        <v>6482</v>
      </c>
      <c r="C1194" s="544" t="s">
        <v>335</v>
      </c>
      <c r="D1194" s="545">
        <v>2402.5700000000002</v>
      </c>
    </row>
    <row r="1195" spans="1:4">
      <c r="A1195" s="544">
        <v>804327</v>
      </c>
      <c r="B1195" s="542" t="s">
        <v>6483</v>
      </c>
      <c r="C1195" s="544" t="s">
        <v>335</v>
      </c>
      <c r="D1195" s="545">
        <v>3011.71</v>
      </c>
    </row>
    <row r="1196" spans="1:4" ht="25.5">
      <c r="A1196" s="544">
        <v>804326</v>
      </c>
      <c r="B1196" s="542" t="s">
        <v>6484</v>
      </c>
      <c r="C1196" s="544" t="s">
        <v>335</v>
      </c>
      <c r="D1196" s="545">
        <v>2448.1799999999998</v>
      </c>
    </row>
    <row r="1197" spans="1:4">
      <c r="A1197" s="544">
        <v>804445</v>
      </c>
      <c r="B1197" s="542" t="s">
        <v>6485</v>
      </c>
      <c r="C1197" s="544" t="s">
        <v>335</v>
      </c>
      <c r="D1197" s="545">
        <v>6120.42</v>
      </c>
    </row>
    <row r="1198" spans="1:4">
      <c r="A1198" s="544">
        <v>804329</v>
      </c>
      <c r="B1198" s="542" t="s">
        <v>6486</v>
      </c>
      <c r="C1198" s="544" t="s">
        <v>335</v>
      </c>
      <c r="D1198" s="545">
        <v>3077.39</v>
      </c>
    </row>
    <row r="1199" spans="1:4" ht="25.5">
      <c r="A1199" s="544">
        <v>804444</v>
      </c>
      <c r="B1199" s="542" t="s">
        <v>6487</v>
      </c>
      <c r="C1199" s="544" t="s">
        <v>335</v>
      </c>
      <c r="D1199" s="545">
        <v>4994.82</v>
      </c>
    </row>
    <row r="1200" spans="1:4" ht="25.5">
      <c r="A1200" s="544">
        <v>804328</v>
      </c>
      <c r="B1200" s="542" t="s">
        <v>6488</v>
      </c>
      <c r="C1200" s="544" t="s">
        <v>335</v>
      </c>
      <c r="D1200" s="545">
        <v>2509.08</v>
      </c>
    </row>
    <row r="1201" spans="1:4">
      <c r="A1201" s="544">
        <v>804331</v>
      </c>
      <c r="B1201" s="542" t="s">
        <v>6489</v>
      </c>
      <c r="C1201" s="544" t="s">
        <v>335</v>
      </c>
      <c r="D1201" s="545">
        <v>3161.91</v>
      </c>
    </row>
    <row r="1202" spans="1:4" ht="25.5">
      <c r="A1202" s="544">
        <v>804330</v>
      </c>
      <c r="B1202" s="542" t="s">
        <v>6490</v>
      </c>
      <c r="C1202" s="544" t="s">
        <v>335</v>
      </c>
      <c r="D1202" s="545">
        <v>2588.1</v>
      </c>
    </row>
    <row r="1203" spans="1:4">
      <c r="A1203" s="544">
        <v>804333</v>
      </c>
      <c r="B1203" s="542" t="s">
        <v>6491</v>
      </c>
      <c r="C1203" s="544" t="s">
        <v>335</v>
      </c>
      <c r="D1203" s="545">
        <v>3274.3</v>
      </c>
    </row>
    <row r="1204" spans="1:4" ht="25.5">
      <c r="A1204" s="544">
        <v>804332</v>
      </c>
      <c r="B1204" s="542" t="s">
        <v>6492</v>
      </c>
      <c r="C1204" s="544" t="s">
        <v>335</v>
      </c>
      <c r="D1204" s="545">
        <v>2694.1</v>
      </c>
    </row>
    <row r="1205" spans="1:4">
      <c r="A1205" s="544">
        <v>804447</v>
      </c>
      <c r="B1205" s="542" t="s">
        <v>6493</v>
      </c>
      <c r="C1205" s="544" t="s">
        <v>335</v>
      </c>
      <c r="D1205" s="545">
        <v>7576.05</v>
      </c>
    </row>
    <row r="1206" spans="1:4">
      <c r="A1206" s="544">
        <v>804335</v>
      </c>
      <c r="B1206" s="542" t="s">
        <v>6494</v>
      </c>
      <c r="C1206" s="544" t="s">
        <v>335</v>
      </c>
      <c r="D1206" s="545">
        <v>3422.03</v>
      </c>
    </row>
    <row r="1207" spans="1:4" ht="25.5">
      <c r="A1207" s="544">
        <v>804446</v>
      </c>
      <c r="B1207" s="542" t="s">
        <v>6495</v>
      </c>
      <c r="C1207" s="544" t="s">
        <v>335</v>
      </c>
      <c r="D1207" s="545">
        <v>6176.94</v>
      </c>
    </row>
    <row r="1208" spans="1:4" ht="25.5">
      <c r="A1208" s="544">
        <v>804334</v>
      </c>
      <c r="B1208" s="542" t="s">
        <v>6496</v>
      </c>
      <c r="C1208" s="544" t="s">
        <v>335</v>
      </c>
      <c r="D1208" s="545">
        <v>2834.88</v>
      </c>
    </row>
    <row r="1209" spans="1:4">
      <c r="A1209" s="544">
        <v>804319</v>
      </c>
      <c r="B1209" s="542" t="s">
        <v>6497</v>
      </c>
      <c r="C1209" s="544" t="s">
        <v>335</v>
      </c>
      <c r="D1209" s="545">
        <v>2886.21</v>
      </c>
    </row>
    <row r="1210" spans="1:4">
      <c r="A1210" s="544">
        <v>804318</v>
      </c>
      <c r="B1210" s="542" t="s">
        <v>6498</v>
      </c>
      <c r="C1210" s="544" t="s">
        <v>335</v>
      </c>
      <c r="D1210" s="545">
        <v>2333.41</v>
      </c>
    </row>
    <row r="1211" spans="1:4">
      <c r="A1211" s="544">
        <v>804449</v>
      </c>
      <c r="B1211" s="542" t="s">
        <v>6499</v>
      </c>
      <c r="C1211" s="544" t="s">
        <v>335</v>
      </c>
      <c r="D1211" s="545">
        <v>7688.5</v>
      </c>
    </row>
    <row r="1212" spans="1:4">
      <c r="A1212" s="544">
        <v>804337</v>
      </c>
      <c r="B1212" s="542" t="s">
        <v>6500</v>
      </c>
      <c r="C1212" s="544" t="s">
        <v>335</v>
      </c>
      <c r="D1212" s="545">
        <v>3973.78</v>
      </c>
    </row>
    <row r="1213" spans="1:4" ht="25.5">
      <c r="A1213" s="544">
        <v>804448</v>
      </c>
      <c r="B1213" s="542" t="s">
        <v>6501</v>
      </c>
      <c r="C1213" s="544" t="s">
        <v>335</v>
      </c>
      <c r="D1213" s="545">
        <v>6199.67</v>
      </c>
    </row>
    <row r="1214" spans="1:4">
      <c r="A1214" s="544">
        <v>804336</v>
      </c>
      <c r="B1214" s="542" t="s">
        <v>6502</v>
      </c>
      <c r="C1214" s="544" t="s">
        <v>335</v>
      </c>
      <c r="D1214" s="545">
        <v>3177.04</v>
      </c>
    </row>
    <row r="1215" spans="1:4">
      <c r="A1215" s="544">
        <v>804341</v>
      </c>
      <c r="B1215" s="542" t="s">
        <v>6503</v>
      </c>
      <c r="C1215" s="544" t="s">
        <v>335</v>
      </c>
      <c r="D1215" s="545">
        <v>4002.99</v>
      </c>
    </row>
    <row r="1216" spans="1:4" ht="25.5">
      <c r="A1216" s="544">
        <v>804340</v>
      </c>
      <c r="B1216" s="542" t="s">
        <v>6504</v>
      </c>
      <c r="C1216" s="544" t="s">
        <v>335</v>
      </c>
      <c r="D1216" s="545">
        <v>3202.77</v>
      </c>
    </row>
    <row r="1217" spans="1:4">
      <c r="A1217" s="544">
        <v>804451</v>
      </c>
      <c r="B1217" s="542" t="s">
        <v>6505</v>
      </c>
      <c r="C1217" s="544" t="s">
        <v>335</v>
      </c>
      <c r="D1217" s="545">
        <v>8042.96</v>
      </c>
    </row>
    <row r="1218" spans="1:4">
      <c r="A1218" s="544">
        <v>804343</v>
      </c>
      <c r="B1218" s="542" t="s">
        <v>6506</v>
      </c>
      <c r="C1218" s="544" t="s">
        <v>335</v>
      </c>
      <c r="D1218" s="545">
        <v>4040.2</v>
      </c>
    </row>
    <row r="1219" spans="1:4" ht="25.5">
      <c r="A1219" s="544">
        <v>804450</v>
      </c>
      <c r="B1219" s="542" t="s">
        <v>6507</v>
      </c>
      <c r="C1219" s="544" t="s">
        <v>335</v>
      </c>
      <c r="D1219" s="545">
        <v>6483.55</v>
      </c>
    </row>
    <row r="1220" spans="1:4" ht="25.5">
      <c r="A1220" s="544">
        <v>804342</v>
      </c>
      <c r="B1220" s="542" t="s">
        <v>6508</v>
      </c>
      <c r="C1220" s="544" t="s">
        <v>335</v>
      </c>
      <c r="D1220" s="545">
        <v>3235.64</v>
      </c>
    </row>
    <row r="1221" spans="1:4">
      <c r="A1221" s="544">
        <v>804345</v>
      </c>
      <c r="B1221" s="542" t="s">
        <v>6509</v>
      </c>
      <c r="C1221" s="544" t="s">
        <v>335</v>
      </c>
      <c r="D1221" s="545">
        <v>4094.35</v>
      </c>
    </row>
    <row r="1222" spans="1:4" ht="25.5">
      <c r="A1222" s="544">
        <v>804344</v>
      </c>
      <c r="B1222" s="542" t="s">
        <v>6510</v>
      </c>
      <c r="C1222" s="544" t="s">
        <v>335</v>
      </c>
      <c r="D1222" s="545">
        <v>3283.85</v>
      </c>
    </row>
    <row r="1223" spans="1:4">
      <c r="A1223" s="544">
        <v>804347</v>
      </c>
      <c r="B1223" s="542" t="s">
        <v>6511</v>
      </c>
      <c r="C1223" s="544" t="s">
        <v>335</v>
      </c>
      <c r="D1223" s="545">
        <v>4168.0600000000004</v>
      </c>
    </row>
    <row r="1224" spans="1:4" ht="25.5">
      <c r="A1224" s="544">
        <v>804346</v>
      </c>
      <c r="B1224" s="542" t="s">
        <v>6512</v>
      </c>
      <c r="C1224" s="544" t="s">
        <v>335</v>
      </c>
      <c r="D1224" s="545">
        <v>3349.88</v>
      </c>
    </row>
    <row r="1225" spans="1:4">
      <c r="A1225" s="544">
        <v>804453</v>
      </c>
      <c r="B1225" s="542" t="s">
        <v>6513</v>
      </c>
      <c r="C1225" s="544" t="s">
        <v>335</v>
      </c>
      <c r="D1225" s="545">
        <v>8971.15</v>
      </c>
    </row>
    <row r="1226" spans="1:4">
      <c r="A1226" s="544">
        <v>804349</v>
      </c>
      <c r="B1226" s="542" t="s">
        <v>6514</v>
      </c>
      <c r="C1226" s="544" t="s">
        <v>335</v>
      </c>
      <c r="D1226" s="545">
        <v>4264.38</v>
      </c>
    </row>
    <row r="1227" spans="1:4" ht="25.5">
      <c r="A1227" s="544">
        <v>804452</v>
      </c>
      <c r="B1227" s="542" t="s">
        <v>6515</v>
      </c>
      <c r="C1227" s="544" t="s">
        <v>335</v>
      </c>
      <c r="D1227" s="545">
        <v>7226.22</v>
      </c>
    </row>
    <row r="1228" spans="1:4" ht="25.5">
      <c r="A1228" s="544">
        <v>804348</v>
      </c>
      <c r="B1228" s="542" t="s">
        <v>6516</v>
      </c>
      <c r="C1228" s="544" t="s">
        <v>335</v>
      </c>
      <c r="D1228" s="545">
        <v>3436.92</v>
      </c>
    </row>
    <row r="1229" spans="1:4">
      <c r="A1229" s="544">
        <v>804351</v>
      </c>
      <c r="B1229" s="542" t="s">
        <v>6517</v>
      </c>
      <c r="C1229" s="544" t="s">
        <v>335</v>
      </c>
      <c r="D1229" s="545">
        <v>4387.75</v>
      </c>
    </row>
    <row r="1230" spans="1:4" ht="25.5">
      <c r="A1230" s="544">
        <v>804350</v>
      </c>
      <c r="B1230" s="542" t="s">
        <v>6518</v>
      </c>
      <c r="C1230" s="544" t="s">
        <v>335</v>
      </c>
      <c r="D1230" s="545">
        <v>3549.57</v>
      </c>
    </row>
    <row r="1231" spans="1:4">
      <c r="A1231" s="544">
        <v>804353</v>
      </c>
      <c r="B1231" s="542" t="s">
        <v>6519</v>
      </c>
      <c r="C1231" s="544" t="s">
        <v>335</v>
      </c>
      <c r="D1231" s="545">
        <v>4548.82</v>
      </c>
    </row>
    <row r="1232" spans="1:4" ht="25.5">
      <c r="A1232" s="544">
        <v>804352</v>
      </c>
      <c r="B1232" s="542" t="s">
        <v>6520</v>
      </c>
      <c r="C1232" s="544" t="s">
        <v>335</v>
      </c>
      <c r="D1232" s="545">
        <v>3698.45</v>
      </c>
    </row>
    <row r="1233" spans="1:4">
      <c r="A1233" s="544">
        <v>804455</v>
      </c>
      <c r="B1233" s="542" t="s">
        <v>6521</v>
      </c>
      <c r="C1233" s="544" t="s">
        <v>335</v>
      </c>
      <c r="D1233" s="545">
        <v>11113.37</v>
      </c>
    </row>
    <row r="1234" spans="1:4">
      <c r="A1234" s="544">
        <v>804355</v>
      </c>
      <c r="B1234" s="542" t="s">
        <v>6522</v>
      </c>
      <c r="C1234" s="544" t="s">
        <v>335</v>
      </c>
      <c r="D1234" s="545">
        <v>4759.62</v>
      </c>
    </row>
    <row r="1235" spans="1:4" ht="25.5">
      <c r="A1235" s="544">
        <v>804454</v>
      </c>
      <c r="B1235" s="542" t="s">
        <v>6523</v>
      </c>
      <c r="C1235" s="544" t="s">
        <v>335</v>
      </c>
      <c r="D1235" s="545">
        <v>8941.73</v>
      </c>
    </row>
    <row r="1236" spans="1:4" ht="25.5">
      <c r="A1236" s="544">
        <v>804354</v>
      </c>
      <c r="B1236" s="542" t="s">
        <v>6524</v>
      </c>
      <c r="C1236" s="544" t="s">
        <v>335</v>
      </c>
      <c r="D1236" s="545">
        <v>3895.63</v>
      </c>
    </row>
    <row r="1237" spans="1:4">
      <c r="A1237" s="544">
        <v>804339</v>
      </c>
      <c r="B1237" s="542" t="s">
        <v>6525</v>
      </c>
      <c r="C1237" s="544" t="s">
        <v>335</v>
      </c>
      <c r="D1237" s="545">
        <v>3981.08</v>
      </c>
    </row>
    <row r="1238" spans="1:4">
      <c r="A1238" s="544">
        <v>804338</v>
      </c>
      <c r="B1238" s="542" t="s">
        <v>6526</v>
      </c>
      <c r="C1238" s="544" t="s">
        <v>335</v>
      </c>
      <c r="D1238" s="545">
        <v>3183.48</v>
      </c>
    </row>
    <row r="1239" spans="1:4">
      <c r="A1239" s="544">
        <v>804457</v>
      </c>
      <c r="B1239" s="542" t="s">
        <v>6527</v>
      </c>
      <c r="C1239" s="544" t="s">
        <v>335</v>
      </c>
      <c r="D1239" s="545">
        <v>13606.35</v>
      </c>
    </row>
    <row r="1240" spans="1:4">
      <c r="A1240" s="544">
        <v>804357</v>
      </c>
      <c r="B1240" s="542" t="s">
        <v>6528</v>
      </c>
      <c r="C1240" s="544" t="s">
        <v>335</v>
      </c>
      <c r="D1240" s="545">
        <v>6748.29</v>
      </c>
    </row>
    <row r="1241" spans="1:4" ht="25.5">
      <c r="A1241" s="544">
        <v>804456</v>
      </c>
      <c r="B1241" s="542" t="s">
        <v>6529</v>
      </c>
      <c r="C1241" s="544" t="s">
        <v>335</v>
      </c>
      <c r="D1241" s="545">
        <v>10777.7</v>
      </c>
    </row>
    <row r="1242" spans="1:4">
      <c r="A1242" s="544">
        <v>804356</v>
      </c>
      <c r="B1242" s="542" t="s">
        <v>6530</v>
      </c>
      <c r="C1242" s="544" t="s">
        <v>335</v>
      </c>
      <c r="D1242" s="545">
        <v>5337.59</v>
      </c>
    </row>
    <row r="1243" spans="1:4">
      <c r="A1243" s="544">
        <v>804361</v>
      </c>
      <c r="B1243" s="542" t="s">
        <v>6531</v>
      </c>
      <c r="C1243" s="544" t="s">
        <v>335</v>
      </c>
      <c r="D1243" s="545">
        <v>6793.73</v>
      </c>
    </row>
    <row r="1244" spans="1:4" ht="25.5">
      <c r="A1244" s="544">
        <v>804360</v>
      </c>
      <c r="B1244" s="542" t="s">
        <v>6532</v>
      </c>
      <c r="C1244" s="544" t="s">
        <v>335</v>
      </c>
      <c r="D1244" s="545">
        <v>5376.94</v>
      </c>
    </row>
    <row r="1245" spans="1:4">
      <c r="A1245" s="544">
        <v>804459</v>
      </c>
      <c r="B1245" s="542" t="s">
        <v>6533</v>
      </c>
      <c r="C1245" s="544" t="s">
        <v>335</v>
      </c>
      <c r="D1245" s="545">
        <v>14241.88</v>
      </c>
    </row>
    <row r="1246" spans="1:4">
      <c r="A1246" s="544">
        <v>804363</v>
      </c>
      <c r="B1246" s="542" t="s">
        <v>6534</v>
      </c>
      <c r="C1246" s="544" t="s">
        <v>335</v>
      </c>
      <c r="D1246" s="545">
        <v>6851.85</v>
      </c>
    </row>
    <row r="1247" spans="1:4" ht="25.5">
      <c r="A1247" s="544">
        <v>804458</v>
      </c>
      <c r="B1247" s="542" t="s">
        <v>6535</v>
      </c>
      <c r="C1247" s="544" t="s">
        <v>335</v>
      </c>
      <c r="D1247" s="545">
        <v>11278.44</v>
      </c>
    </row>
    <row r="1248" spans="1:4" ht="25.5">
      <c r="A1248" s="544">
        <v>804362</v>
      </c>
      <c r="B1248" s="542" t="s">
        <v>6536</v>
      </c>
      <c r="C1248" s="544" t="s">
        <v>335</v>
      </c>
      <c r="D1248" s="545">
        <v>5427.38</v>
      </c>
    </row>
    <row r="1249" spans="1:4">
      <c r="A1249" s="544">
        <v>804365</v>
      </c>
      <c r="B1249" s="542" t="s">
        <v>6537</v>
      </c>
      <c r="C1249" s="544" t="s">
        <v>335</v>
      </c>
      <c r="D1249" s="545">
        <v>6935.53</v>
      </c>
    </row>
    <row r="1250" spans="1:4" ht="25.5">
      <c r="A1250" s="544">
        <v>804364</v>
      </c>
      <c r="B1250" s="542" t="s">
        <v>6538</v>
      </c>
      <c r="C1250" s="544" t="s">
        <v>335</v>
      </c>
      <c r="D1250" s="545">
        <v>5500.33</v>
      </c>
    </row>
    <row r="1251" spans="1:4">
      <c r="A1251" s="544">
        <v>804367</v>
      </c>
      <c r="B1251" s="542" t="s">
        <v>6539</v>
      </c>
      <c r="C1251" s="544" t="s">
        <v>335</v>
      </c>
      <c r="D1251" s="545">
        <v>7048.5</v>
      </c>
    </row>
    <row r="1252" spans="1:4" ht="25.5">
      <c r="A1252" s="544">
        <v>804366</v>
      </c>
      <c r="B1252" s="542" t="s">
        <v>6540</v>
      </c>
      <c r="C1252" s="544" t="s">
        <v>335</v>
      </c>
      <c r="D1252" s="545">
        <v>5599.68</v>
      </c>
    </row>
    <row r="1253" spans="1:4">
      <c r="A1253" s="544">
        <v>804461</v>
      </c>
      <c r="B1253" s="542" t="s">
        <v>6541</v>
      </c>
      <c r="C1253" s="544" t="s">
        <v>335</v>
      </c>
      <c r="D1253" s="545">
        <v>15929.39</v>
      </c>
    </row>
    <row r="1254" spans="1:4">
      <c r="A1254" s="544">
        <v>804369</v>
      </c>
      <c r="B1254" s="542" t="s">
        <v>6542</v>
      </c>
      <c r="C1254" s="544" t="s">
        <v>335</v>
      </c>
      <c r="D1254" s="545">
        <v>7195.03</v>
      </c>
    </row>
    <row r="1255" spans="1:4" ht="25.5">
      <c r="A1255" s="544">
        <v>804460</v>
      </c>
      <c r="B1255" s="542" t="s">
        <v>6543</v>
      </c>
      <c r="C1255" s="544" t="s">
        <v>335</v>
      </c>
      <c r="D1255" s="545">
        <v>12608.09</v>
      </c>
    </row>
    <row r="1256" spans="1:4">
      <c r="A1256" s="544">
        <v>804371</v>
      </c>
      <c r="B1256" s="542" t="s">
        <v>6544</v>
      </c>
      <c r="C1256" s="544" t="s">
        <v>335</v>
      </c>
      <c r="D1256" s="545">
        <v>7382.61</v>
      </c>
    </row>
    <row r="1257" spans="1:4" ht="25.5">
      <c r="A1257" s="544">
        <v>804370</v>
      </c>
      <c r="B1257" s="542" t="s">
        <v>6545</v>
      </c>
      <c r="C1257" s="544" t="s">
        <v>335</v>
      </c>
      <c r="D1257" s="545">
        <v>5898.13</v>
      </c>
    </row>
    <row r="1258" spans="1:4">
      <c r="A1258" s="544">
        <v>804373</v>
      </c>
      <c r="B1258" s="542" t="s">
        <v>6546</v>
      </c>
      <c r="C1258" s="544" t="s">
        <v>335</v>
      </c>
      <c r="D1258" s="545">
        <v>7622.77</v>
      </c>
    </row>
    <row r="1259" spans="1:4" ht="25.5">
      <c r="A1259" s="544">
        <v>804372</v>
      </c>
      <c r="B1259" s="542" t="s">
        <v>6547</v>
      </c>
      <c r="C1259" s="544" t="s">
        <v>335</v>
      </c>
      <c r="D1259" s="545">
        <v>6116.7</v>
      </c>
    </row>
    <row r="1260" spans="1:4">
      <c r="A1260" s="544">
        <v>804463</v>
      </c>
      <c r="B1260" s="542" t="s">
        <v>6548</v>
      </c>
      <c r="C1260" s="544" t="s">
        <v>335</v>
      </c>
      <c r="D1260" s="545">
        <v>19799.810000000001</v>
      </c>
    </row>
    <row r="1261" spans="1:4">
      <c r="A1261" s="544">
        <v>804375</v>
      </c>
      <c r="B1261" s="542" t="s">
        <v>6549</v>
      </c>
      <c r="C1261" s="544" t="s">
        <v>335</v>
      </c>
      <c r="D1261" s="545">
        <v>7936.08</v>
      </c>
    </row>
    <row r="1262" spans="1:4" ht="25.5">
      <c r="A1262" s="544">
        <v>804462</v>
      </c>
      <c r="B1262" s="542" t="s">
        <v>6550</v>
      </c>
      <c r="C1262" s="544" t="s">
        <v>335</v>
      </c>
      <c r="D1262" s="545">
        <v>15652.21</v>
      </c>
    </row>
    <row r="1263" spans="1:4" ht="25.5">
      <c r="A1263" s="544">
        <v>804374</v>
      </c>
      <c r="B1263" s="542" t="s">
        <v>6551</v>
      </c>
      <c r="C1263" s="544" t="s">
        <v>335</v>
      </c>
      <c r="D1263" s="545">
        <v>6405.95</v>
      </c>
    </row>
    <row r="1264" spans="1:4">
      <c r="A1264" s="544">
        <v>804359</v>
      </c>
      <c r="B1264" s="542" t="s">
        <v>6552</v>
      </c>
      <c r="C1264" s="544" t="s">
        <v>335</v>
      </c>
      <c r="D1264" s="545">
        <v>6759.75</v>
      </c>
    </row>
    <row r="1265" spans="1:4">
      <c r="A1265" s="544">
        <v>804358</v>
      </c>
      <c r="B1265" s="542" t="s">
        <v>6553</v>
      </c>
      <c r="C1265" s="544" t="s">
        <v>335</v>
      </c>
      <c r="D1265" s="545">
        <v>5347.6</v>
      </c>
    </row>
    <row r="1266" spans="1:4">
      <c r="A1266" s="544">
        <v>804368</v>
      </c>
      <c r="B1266" s="542" t="s">
        <v>6554</v>
      </c>
      <c r="C1266" s="544" t="s">
        <v>335</v>
      </c>
      <c r="D1266" s="545">
        <v>5729.69</v>
      </c>
    </row>
    <row r="1267" spans="1:4">
      <c r="A1267" s="544">
        <v>804465</v>
      </c>
      <c r="B1267" s="542" t="s">
        <v>6555</v>
      </c>
      <c r="C1267" s="544" t="s">
        <v>346</v>
      </c>
      <c r="D1267" s="545">
        <v>137.63</v>
      </c>
    </row>
    <row r="1268" spans="1:4" ht="25.5">
      <c r="A1268" s="544">
        <v>804464</v>
      </c>
      <c r="B1268" s="542" t="s">
        <v>6556</v>
      </c>
      <c r="C1268" s="544" t="s">
        <v>346</v>
      </c>
      <c r="D1268" s="545">
        <v>118.07</v>
      </c>
    </row>
    <row r="1269" spans="1:4">
      <c r="A1269" s="544">
        <v>804475</v>
      </c>
      <c r="B1269" s="542" t="s">
        <v>6557</v>
      </c>
      <c r="C1269" s="544" t="s">
        <v>346</v>
      </c>
      <c r="D1269" s="545">
        <v>151.51</v>
      </c>
    </row>
    <row r="1270" spans="1:4" ht="25.5">
      <c r="A1270" s="544">
        <v>804474</v>
      </c>
      <c r="B1270" s="542" t="s">
        <v>6558</v>
      </c>
      <c r="C1270" s="544" t="s">
        <v>346</v>
      </c>
      <c r="D1270" s="545">
        <v>131.97</v>
      </c>
    </row>
    <row r="1271" spans="1:4">
      <c r="A1271" s="544">
        <v>804485</v>
      </c>
      <c r="B1271" s="542" t="s">
        <v>6559</v>
      </c>
      <c r="C1271" s="544" t="s">
        <v>346</v>
      </c>
      <c r="D1271" s="545">
        <v>220.88</v>
      </c>
    </row>
    <row r="1272" spans="1:4" ht="25.5">
      <c r="A1272" s="544">
        <v>804484</v>
      </c>
      <c r="B1272" s="542" t="s">
        <v>6560</v>
      </c>
      <c r="C1272" s="544" t="s">
        <v>346</v>
      </c>
      <c r="D1272" s="545">
        <v>201.44</v>
      </c>
    </row>
    <row r="1273" spans="1:4">
      <c r="A1273" s="544">
        <v>804495</v>
      </c>
      <c r="B1273" s="542" t="s">
        <v>6561</v>
      </c>
      <c r="C1273" s="544" t="s">
        <v>346</v>
      </c>
      <c r="D1273" s="545">
        <v>275.33999999999997</v>
      </c>
    </row>
    <row r="1274" spans="1:4" ht="25.5">
      <c r="A1274" s="544">
        <v>804494</v>
      </c>
      <c r="B1274" s="542" t="s">
        <v>6562</v>
      </c>
      <c r="C1274" s="544" t="s">
        <v>346</v>
      </c>
      <c r="D1274" s="545">
        <v>252.29</v>
      </c>
    </row>
    <row r="1275" spans="1:4">
      <c r="A1275" s="544">
        <v>804467</v>
      </c>
      <c r="B1275" s="542" t="s">
        <v>6563</v>
      </c>
      <c r="C1275" s="544" t="s">
        <v>346</v>
      </c>
      <c r="D1275" s="545">
        <v>209.78</v>
      </c>
    </row>
    <row r="1276" spans="1:4" ht="25.5">
      <c r="A1276" s="544">
        <v>804466</v>
      </c>
      <c r="B1276" s="542" t="s">
        <v>6564</v>
      </c>
      <c r="C1276" s="544" t="s">
        <v>346</v>
      </c>
      <c r="D1276" s="545">
        <v>178.63</v>
      </c>
    </row>
    <row r="1277" spans="1:4">
      <c r="A1277" s="544">
        <v>804477</v>
      </c>
      <c r="B1277" s="542" t="s">
        <v>6565</v>
      </c>
      <c r="C1277" s="544" t="s">
        <v>346</v>
      </c>
      <c r="D1277" s="545">
        <v>265.27999999999997</v>
      </c>
    </row>
    <row r="1278" spans="1:4" ht="25.5">
      <c r="A1278" s="544">
        <v>804476</v>
      </c>
      <c r="B1278" s="542" t="s">
        <v>6566</v>
      </c>
      <c r="C1278" s="544" t="s">
        <v>346</v>
      </c>
      <c r="D1278" s="545">
        <v>234.21</v>
      </c>
    </row>
    <row r="1279" spans="1:4">
      <c r="A1279" s="544">
        <v>804487</v>
      </c>
      <c r="B1279" s="542" t="s">
        <v>6567</v>
      </c>
      <c r="C1279" s="544" t="s">
        <v>346</v>
      </c>
      <c r="D1279" s="545">
        <v>375.84</v>
      </c>
    </row>
    <row r="1280" spans="1:4" ht="25.5">
      <c r="A1280" s="544">
        <v>804486</v>
      </c>
      <c r="B1280" s="542" t="s">
        <v>6568</v>
      </c>
      <c r="C1280" s="544" t="s">
        <v>346</v>
      </c>
      <c r="D1280" s="545">
        <v>341.07</v>
      </c>
    </row>
    <row r="1281" spans="1:4">
      <c r="A1281" s="544">
        <v>804497</v>
      </c>
      <c r="B1281" s="542" t="s">
        <v>6569</v>
      </c>
      <c r="C1281" s="544" t="s">
        <v>346</v>
      </c>
      <c r="D1281" s="545">
        <v>443.35</v>
      </c>
    </row>
    <row r="1282" spans="1:4" ht="25.5">
      <c r="A1282" s="544">
        <v>804496</v>
      </c>
      <c r="B1282" s="542" t="s">
        <v>6570</v>
      </c>
      <c r="C1282" s="544" t="s">
        <v>346</v>
      </c>
      <c r="D1282" s="545">
        <v>401.25</v>
      </c>
    </row>
    <row r="1283" spans="1:4">
      <c r="A1283" s="544">
        <v>804469</v>
      </c>
      <c r="B1283" s="542" t="s">
        <v>6571</v>
      </c>
      <c r="C1283" s="544" t="s">
        <v>346</v>
      </c>
      <c r="D1283" s="545">
        <v>366.26</v>
      </c>
    </row>
    <row r="1284" spans="1:4" ht="25.5">
      <c r="A1284" s="544">
        <v>804468</v>
      </c>
      <c r="B1284" s="542" t="s">
        <v>6572</v>
      </c>
      <c r="C1284" s="544" t="s">
        <v>346</v>
      </c>
      <c r="D1284" s="545">
        <v>323.56</v>
      </c>
    </row>
    <row r="1285" spans="1:4">
      <c r="A1285" s="544">
        <v>804479</v>
      </c>
      <c r="B1285" s="542" t="s">
        <v>6573</v>
      </c>
      <c r="C1285" s="544" t="s">
        <v>346</v>
      </c>
      <c r="D1285" s="545">
        <v>421.76</v>
      </c>
    </row>
    <row r="1286" spans="1:4" ht="25.5">
      <c r="A1286" s="544">
        <v>804478</v>
      </c>
      <c r="B1286" s="542" t="s">
        <v>6574</v>
      </c>
      <c r="C1286" s="544" t="s">
        <v>346</v>
      </c>
      <c r="D1286" s="545">
        <v>379.14</v>
      </c>
    </row>
    <row r="1287" spans="1:4">
      <c r="A1287" s="544">
        <v>804489</v>
      </c>
      <c r="B1287" s="542" t="s">
        <v>6575</v>
      </c>
      <c r="C1287" s="544" t="s">
        <v>346</v>
      </c>
      <c r="D1287" s="545">
        <v>532.74</v>
      </c>
    </row>
    <row r="1288" spans="1:4" ht="25.5">
      <c r="A1288" s="544">
        <v>804488</v>
      </c>
      <c r="B1288" s="542" t="s">
        <v>6576</v>
      </c>
      <c r="C1288" s="544" t="s">
        <v>346</v>
      </c>
      <c r="D1288" s="545">
        <v>478.34</v>
      </c>
    </row>
    <row r="1289" spans="1:4">
      <c r="A1289" s="544">
        <v>804499</v>
      </c>
      <c r="B1289" s="542" t="s">
        <v>6577</v>
      </c>
      <c r="C1289" s="544" t="s">
        <v>346</v>
      </c>
      <c r="D1289" s="545">
        <v>675.98</v>
      </c>
    </row>
    <row r="1290" spans="1:4" ht="25.5">
      <c r="A1290" s="544">
        <v>804498</v>
      </c>
      <c r="B1290" s="542" t="s">
        <v>6578</v>
      </c>
      <c r="C1290" s="544" t="s">
        <v>346</v>
      </c>
      <c r="D1290" s="545">
        <v>612.54</v>
      </c>
    </row>
    <row r="1291" spans="1:4">
      <c r="A1291" s="544">
        <v>804471</v>
      </c>
      <c r="B1291" s="542" t="s">
        <v>6579</v>
      </c>
      <c r="C1291" s="544" t="s">
        <v>346</v>
      </c>
      <c r="D1291" s="545">
        <v>499.25</v>
      </c>
    </row>
    <row r="1292" spans="1:4" ht="25.5">
      <c r="A1292" s="544">
        <v>804470</v>
      </c>
      <c r="B1292" s="542" t="s">
        <v>6580</v>
      </c>
      <c r="C1292" s="544" t="s">
        <v>346</v>
      </c>
      <c r="D1292" s="545">
        <v>437.08</v>
      </c>
    </row>
    <row r="1293" spans="1:4">
      <c r="A1293" s="544">
        <v>804481</v>
      </c>
      <c r="B1293" s="542" t="s">
        <v>6581</v>
      </c>
      <c r="C1293" s="544" t="s">
        <v>346</v>
      </c>
      <c r="D1293" s="545">
        <v>624.13</v>
      </c>
    </row>
    <row r="1294" spans="1:4" ht="25.5">
      <c r="A1294" s="544">
        <v>804480</v>
      </c>
      <c r="B1294" s="542" t="s">
        <v>6582</v>
      </c>
      <c r="C1294" s="544" t="s">
        <v>346</v>
      </c>
      <c r="D1294" s="545">
        <v>562.12</v>
      </c>
    </row>
    <row r="1295" spans="1:4">
      <c r="A1295" s="544">
        <v>804491</v>
      </c>
      <c r="B1295" s="542" t="s">
        <v>6583</v>
      </c>
      <c r="C1295" s="544" t="s">
        <v>346</v>
      </c>
      <c r="D1295" s="545">
        <v>822.55</v>
      </c>
    </row>
    <row r="1296" spans="1:4" ht="25.5">
      <c r="A1296" s="544">
        <v>804490</v>
      </c>
      <c r="B1296" s="542" t="s">
        <v>6584</v>
      </c>
      <c r="C1296" s="544" t="s">
        <v>346</v>
      </c>
      <c r="D1296" s="545">
        <v>739.73</v>
      </c>
    </row>
    <row r="1297" spans="1:4">
      <c r="A1297" s="544">
        <v>804501</v>
      </c>
      <c r="B1297" s="542" t="s">
        <v>6585</v>
      </c>
      <c r="C1297" s="544" t="s">
        <v>346</v>
      </c>
      <c r="D1297" s="545">
        <v>986.8</v>
      </c>
    </row>
    <row r="1298" spans="1:4" ht="25.5">
      <c r="A1298" s="544">
        <v>804500</v>
      </c>
      <c r="B1298" s="542" t="s">
        <v>6586</v>
      </c>
      <c r="C1298" s="544" t="s">
        <v>346</v>
      </c>
      <c r="D1298" s="545">
        <v>892.91</v>
      </c>
    </row>
    <row r="1299" spans="1:4">
      <c r="A1299" s="544">
        <v>804473</v>
      </c>
      <c r="B1299" s="542" t="s">
        <v>6587</v>
      </c>
      <c r="C1299" s="544" t="s">
        <v>346</v>
      </c>
      <c r="D1299" s="545">
        <v>806.53</v>
      </c>
    </row>
    <row r="1300" spans="1:4" ht="25.5">
      <c r="A1300" s="544">
        <v>804472</v>
      </c>
      <c r="B1300" s="542" t="s">
        <v>6588</v>
      </c>
      <c r="C1300" s="544" t="s">
        <v>346</v>
      </c>
      <c r="D1300" s="545">
        <v>709.42</v>
      </c>
    </row>
    <row r="1301" spans="1:4">
      <c r="A1301" s="544">
        <v>804483</v>
      </c>
      <c r="B1301" s="542" t="s">
        <v>6589</v>
      </c>
      <c r="C1301" s="544" t="s">
        <v>346</v>
      </c>
      <c r="D1301" s="545">
        <v>1000.79</v>
      </c>
    </row>
    <row r="1302" spans="1:4" ht="25.5">
      <c r="A1302" s="544">
        <v>804482</v>
      </c>
      <c r="B1302" s="542" t="s">
        <v>6590</v>
      </c>
      <c r="C1302" s="544" t="s">
        <v>346</v>
      </c>
      <c r="D1302" s="545">
        <v>903.94</v>
      </c>
    </row>
    <row r="1303" spans="1:4">
      <c r="A1303" s="544">
        <v>804493</v>
      </c>
      <c r="B1303" s="542" t="s">
        <v>6591</v>
      </c>
      <c r="C1303" s="544" t="s">
        <v>346</v>
      </c>
      <c r="D1303" s="545">
        <v>1319.77</v>
      </c>
    </row>
    <row r="1304" spans="1:4" ht="25.5">
      <c r="A1304" s="544">
        <v>804492</v>
      </c>
      <c r="B1304" s="542" t="s">
        <v>6592</v>
      </c>
      <c r="C1304" s="544" t="s">
        <v>346</v>
      </c>
      <c r="D1304" s="545">
        <v>1191.57</v>
      </c>
    </row>
    <row r="1305" spans="1:4">
      <c r="A1305" s="544">
        <v>804503</v>
      </c>
      <c r="B1305" s="542" t="s">
        <v>6593</v>
      </c>
      <c r="C1305" s="544" t="s">
        <v>346</v>
      </c>
      <c r="D1305" s="545">
        <v>1571.89</v>
      </c>
    </row>
    <row r="1306" spans="1:4" ht="25.5">
      <c r="A1306" s="544">
        <v>804502</v>
      </c>
      <c r="B1306" s="542" t="s">
        <v>6594</v>
      </c>
      <c r="C1306" s="544" t="s">
        <v>346</v>
      </c>
      <c r="D1306" s="545">
        <v>1439.37</v>
      </c>
    </row>
    <row r="1307" spans="1:4">
      <c r="A1307" s="544">
        <v>804180</v>
      </c>
      <c r="B1307" s="542" t="s">
        <v>6595</v>
      </c>
      <c r="C1307" s="544" t="s">
        <v>346</v>
      </c>
      <c r="D1307" s="545">
        <v>1220.54</v>
      </c>
    </row>
    <row r="1308" spans="1:4">
      <c r="A1308" s="544">
        <v>804181</v>
      </c>
      <c r="B1308" s="542" t="s">
        <v>6596</v>
      </c>
      <c r="C1308" s="544" t="s">
        <v>346</v>
      </c>
      <c r="D1308" s="545">
        <v>1312.2</v>
      </c>
    </row>
    <row r="1309" spans="1:4">
      <c r="A1309" s="544">
        <v>804182</v>
      </c>
      <c r="B1309" s="542" t="s">
        <v>6597</v>
      </c>
      <c r="C1309" s="544" t="s">
        <v>346</v>
      </c>
      <c r="D1309" s="545">
        <v>1329.98</v>
      </c>
    </row>
    <row r="1310" spans="1:4">
      <c r="A1310" s="544">
        <v>804183</v>
      </c>
      <c r="B1310" s="542" t="s">
        <v>6598</v>
      </c>
      <c r="C1310" s="544" t="s">
        <v>346</v>
      </c>
      <c r="D1310" s="545">
        <v>1421.64</v>
      </c>
    </row>
    <row r="1311" spans="1:4">
      <c r="A1311" s="544">
        <v>804184</v>
      </c>
      <c r="B1311" s="542" t="s">
        <v>6599</v>
      </c>
      <c r="C1311" s="544" t="s">
        <v>346</v>
      </c>
      <c r="D1311" s="545">
        <v>1394.47</v>
      </c>
    </row>
    <row r="1312" spans="1:4">
      <c r="A1312" s="544">
        <v>804185</v>
      </c>
      <c r="B1312" s="542" t="s">
        <v>6600</v>
      </c>
      <c r="C1312" s="544" t="s">
        <v>346</v>
      </c>
      <c r="D1312" s="545">
        <v>1486.13</v>
      </c>
    </row>
    <row r="1313" spans="1:4">
      <c r="A1313" s="544">
        <v>804186</v>
      </c>
      <c r="B1313" s="542" t="s">
        <v>6601</v>
      </c>
      <c r="C1313" s="544" t="s">
        <v>346</v>
      </c>
      <c r="D1313" s="545">
        <v>1575.53</v>
      </c>
    </row>
    <row r="1314" spans="1:4">
      <c r="A1314" s="544">
        <v>804187</v>
      </c>
      <c r="B1314" s="542" t="s">
        <v>6602</v>
      </c>
      <c r="C1314" s="544" t="s">
        <v>346</v>
      </c>
      <c r="D1314" s="545">
        <v>1667.19</v>
      </c>
    </row>
    <row r="1315" spans="1:4">
      <c r="A1315" s="544">
        <v>804188</v>
      </c>
      <c r="B1315" s="542" t="s">
        <v>6603</v>
      </c>
      <c r="C1315" s="544" t="s">
        <v>346</v>
      </c>
      <c r="D1315" s="545">
        <v>1814.48</v>
      </c>
    </row>
    <row r="1316" spans="1:4">
      <c r="A1316" s="544">
        <v>804189</v>
      </c>
      <c r="B1316" s="542" t="s">
        <v>6604</v>
      </c>
      <c r="C1316" s="544" t="s">
        <v>346</v>
      </c>
      <c r="D1316" s="545">
        <v>1937.08</v>
      </c>
    </row>
    <row r="1317" spans="1:4">
      <c r="A1317" s="544">
        <v>804190</v>
      </c>
      <c r="B1317" s="542" t="s">
        <v>6605</v>
      </c>
      <c r="C1317" s="544" t="s">
        <v>346</v>
      </c>
      <c r="D1317" s="545">
        <v>1854.8</v>
      </c>
    </row>
    <row r="1318" spans="1:4">
      <c r="A1318" s="544">
        <v>804191</v>
      </c>
      <c r="B1318" s="542" t="s">
        <v>6606</v>
      </c>
      <c r="C1318" s="544" t="s">
        <v>346</v>
      </c>
      <c r="D1318" s="545">
        <v>1977.4</v>
      </c>
    </row>
    <row r="1319" spans="1:4">
      <c r="A1319" s="544">
        <v>804192</v>
      </c>
      <c r="B1319" s="542" t="s">
        <v>6607</v>
      </c>
      <c r="C1319" s="544" t="s">
        <v>346</v>
      </c>
      <c r="D1319" s="545">
        <v>1859.98</v>
      </c>
    </row>
    <row r="1320" spans="1:4">
      <c r="A1320" s="544">
        <v>804193</v>
      </c>
      <c r="B1320" s="542" t="s">
        <v>6608</v>
      </c>
      <c r="C1320" s="544" t="s">
        <v>346</v>
      </c>
      <c r="D1320" s="545">
        <v>1982.59</v>
      </c>
    </row>
    <row r="1321" spans="1:4">
      <c r="A1321" s="544">
        <v>804194</v>
      </c>
      <c r="B1321" s="542" t="s">
        <v>6609</v>
      </c>
      <c r="C1321" s="544" t="s">
        <v>346</v>
      </c>
      <c r="D1321" s="545">
        <v>2606.9899999999998</v>
      </c>
    </row>
    <row r="1322" spans="1:4">
      <c r="A1322" s="544">
        <v>804195</v>
      </c>
      <c r="B1322" s="542" t="s">
        <v>6610</v>
      </c>
      <c r="C1322" s="544" t="s">
        <v>346</v>
      </c>
      <c r="D1322" s="545">
        <v>2729.6</v>
      </c>
    </row>
    <row r="1323" spans="1:4">
      <c r="A1323" s="544">
        <v>804196</v>
      </c>
      <c r="B1323" s="542" t="s">
        <v>6611</v>
      </c>
      <c r="C1323" s="544" t="s">
        <v>346</v>
      </c>
      <c r="D1323" s="545">
        <v>2562.0300000000002</v>
      </c>
    </row>
    <row r="1324" spans="1:4">
      <c r="A1324" s="544">
        <v>804197</v>
      </c>
      <c r="B1324" s="542" t="s">
        <v>6612</v>
      </c>
      <c r="C1324" s="544" t="s">
        <v>346</v>
      </c>
      <c r="D1324" s="545">
        <v>2718.29</v>
      </c>
    </row>
    <row r="1325" spans="1:4">
      <c r="A1325" s="544">
        <v>804198</v>
      </c>
      <c r="B1325" s="542" t="s">
        <v>6613</v>
      </c>
      <c r="C1325" s="544" t="s">
        <v>346</v>
      </c>
      <c r="D1325" s="545">
        <v>2661.4</v>
      </c>
    </row>
    <row r="1326" spans="1:4">
      <c r="A1326" s="544">
        <v>804199</v>
      </c>
      <c r="B1326" s="542" t="s">
        <v>6614</v>
      </c>
      <c r="C1326" s="544" t="s">
        <v>346</v>
      </c>
      <c r="D1326" s="545">
        <v>2817.66</v>
      </c>
    </row>
    <row r="1327" spans="1:4">
      <c r="A1327" s="544">
        <v>804200</v>
      </c>
      <c r="B1327" s="542" t="s">
        <v>6615</v>
      </c>
      <c r="C1327" s="544" t="s">
        <v>346</v>
      </c>
      <c r="D1327" s="545">
        <v>2760.94</v>
      </c>
    </row>
    <row r="1328" spans="1:4">
      <c r="A1328" s="544">
        <v>804201</v>
      </c>
      <c r="B1328" s="542" t="s">
        <v>6616</v>
      </c>
      <c r="C1328" s="544" t="s">
        <v>346</v>
      </c>
      <c r="D1328" s="545">
        <v>2917.2</v>
      </c>
    </row>
    <row r="1329" spans="1:4">
      <c r="A1329" s="544">
        <v>804202</v>
      </c>
      <c r="B1329" s="542" t="s">
        <v>6617</v>
      </c>
      <c r="C1329" s="544" t="s">
        <v>346</v>
      </c>
      <c r="D1329" s="545">
        <v>3344.28</v>
      </c>
    </row>
    <row r="1330" spans="1:4">
      <c r="A1330" s="544">
        <v>804203</v>
      </c>
      <c r="B1330" s="542" t="s">
        <v>6618</v>
      </c>
      <c r="C1330" s="544" t="s">
        <v>346</v>
      </c>
      <c r="D1330" s="545">
        <v>3500.54</v>
      </c>
    </row>
    <row r="1331" spans="1:4">
      <c r="A1331" s="544">
        <v>804204</v>
      </c>
      <c r="B1331" s="542" t="s">
        <v>6619</v>
      </c>
      <c r="C1331" s="544" t="s">
        <v>346</v>
      </c>
      <c r="D1331" s="545">
        <v>3585.47</v>
      </c>
    </row>
    <row r="1332" spans="1:4">
      <c r="A1332" s="544">
        <v>804205</v>
      </c>
      <c r="B1332" s="542" t="s">
        <v>6620</v>
      </c>
      <c r="C1332" s="544" t="s">
        <v>346</v>
      </c>
      <c r="D1332" s="545">
        <v>3787.22</v>
      </c>
    </row>
    <row r="1333" spans="1:4">
      <c r="A1333" s="544">
        <v>804206</v>
      </c>
      <c r="B1333" s="542" t="s">
        <v>6621</v>
      </c>
      <c r="C1333" s="544" t="s">
        <v>346</v>
      </c>
      <c r="D1333" s="545">
        <v>3615.21</v>
      </c>
    </row>
    <row r="1334" spans="1:4">
      <c r="A1334" s="544">
        <v>804207</v>
      </c>
      <c r="B1334" s="542" t="s">
        <v>6622</v>
      </c>
      <c r="C1334" s="544" t="s">
        <v>346</v>
      </c>
      <c r="D1334" s="545">
        <v>3816.95</v>
      </c>
    </row>
    <row r="1335" spans="1:4">
      <c r="A1335" s="544">
        <v>804208</v>
      </c>
      <c r="B1335" s="542" t="s">
        <v>6623</v>
      </c>
      <c r="C1335" s="544" t="s">
        <v>346</v>
      </c>
      <c r="D1335" s="545">
        <v>4076.98</v>
      </c>
    </row>
    <row r="1336" spans="1:4">
      <c r="A1336" s="544">
        <v>804209</v>
      </c>
      <c r="B1336" s="542" t="s">
        <v>6624</v>
      </c>
      <c r="C1336" s="544" t="s">
        <v>346</v>
      </c>
      <c r="D1336" s="545">
        <v>4278.72</v>
      </c>
    </row>
    <row r="1337" spans="1:4">
      <c r="A1337" s="544">
        <v>804210</v>
      </c>
      <c r="B1337" s="542" t="s">
        <v>6625</v>
      </c>
      <c r="C1337" s="544" t="s">
        <v>346</v>
      </c>
      <c r="D1337" s="545">
        <v>4289.6000000000004</v>
      </c>
    </row>
    <row r="1338" spans="1:4">
      <c r="A1338" s="544">
        <v>804211</v>
      </c>
      <c r="B1338" s="542" t="s">
        <v>6626</v>
      </c>
      <c r="C1338" s="544" t="s">
        <v>346</v>
      </c>
      <c r="D1338" s="545">
        <v>4491.3500000000004</v>
      </c>
    </row>
    <row r="1339" spans="1:4">
      <c r="A1339" s="544">
        <v>804012</v>
      </c>
      <c r="B1339" s="542" t="s">
        <v>6627</v>
      </c>
      <c r="C1339" s="544" t="s">
        <v>346</v>
      </c>
      <c r="D1339" s="545">
        <v>262.38</v>
      </c>
    </row>
    <row r="1340" spans="1:4">
      <c r="A1340" s="544">
        <v>804013</v>
      </c>
      <c r="B1340" s="542" t="s">
        <v>6628</v>
      </c>
      <c r="C1340" s="544" t="s">
        <v>346</v>
      </c>
      <c r="D1340" s="545">
        <v>284.7</v>
      </c>
    </row>
    <row r="1341" spans="1:4">
      <c r="A1341" s="544">
        <v>804014</v>
      </c>
      <c r="B1341" s="542" t="s">
        <v>6629</v>
      </c>
      <c r="C1341" s="544" t="s">
        <v>346</v>
      </c>
      <c r="D1341" s="545">
        <v>277.05</v>
      </c>
    </row>
    <row r="1342" spans="1:4">
      <c r="A1342" s="544">
        <v>804015</v>
      </c>
      <c r="B1342" s="542" t="s">
        <v>6630</v>
      </c>
      <c r="C1342" s="544" t="s">
        <v>346</v>
      </c>
      <c r="D1342" s="545">
        <v>299.37</v>
      </c>
    </row>
    <row r="1343" spans="1:4">
      <c r="A1343" s="544">
        <v>804016</v>
      </c>
      <c r="B1343" s="542" t="s">
        <v>6631</v>
      </c>
      <c r="C1343" s="544" t="s">
        <v>346</v>
      </c>
      <c r="D1343" s="545">
        <v>321.52999999999997</v>
      </c>
    </row>
    <row r="1344" spans="1:4">
      <c r="A1344" s="544">
        <v>804017</v>
      </c>
      <c r="B1344" s="542" t="s">
        <v>6632</v>
      </c>
      <c r="C1344" s="544" t="s">
        <v>346</v>
      </c>
      <c r="D1344" s="545">
        <v>343.85</v>
      </c>
    </row>
    <row r="1345" spans="1:4">
      <c r="A1345" s="544">
        <v>804018</v>
      </c>
      <c r="B1345" s="542" t="s">
        <v>6633</v>
      </c>
      <c r="C1345" s="544" t="s">
        <v>346</v>
      </c>
      <c r="D1345" s="545">
        <v>382.73</v>
      </c>
    </row>
    <row r="1346" spans="1:4">
      <c r="A1346" s="544">
        <v>804019</v>
      </c>
      <c r="B1346" s="542" t="s">
        <v>6634</v>
      </c>
      <c r="C1346" s="544" t="s">
        <v>346</v>
      </c>
      <c r="D1346" s="545">
        <v>405.05</v>
      </c>
    </row>
    <row r="1347" spans="1:4">
      <c r="A1347" s="544">
        <v>804020</v>
      </c>
      <c r="B1347" s="542" t="s">
        <v>6635</v>
      </c>
      <c r="C1347" s="544" t="s">
        <v>346</v>
      </c>
      <c r="D1347" s="545">
        <v>417.86</v>
      </c>
    </row>
    <row r="1348" spans="1:4">
      <c r="A1348" s="544">
        <v>804021</v>
      </c>
      <c r="B1348" s="542" t="s">
        <v>6636</v>
      </c>
      <c r="C1348" s="544" t="s">
        <v>346</v>
      </c>
      <c r="D1348" s="545">
        <v>451.38</v>
      </c>
    </row>
    <row r="1349" spans="1:4">
      <c r="A1349" s="544">
        <v>804022</v>
      </c>
      <c r="B1349" s="542" t="s">
        <v>6637</v>
      </c>
      <c r="C1349" s="544" t="s">
        <v>346</v>
      </c>
      <c r="D1349" s="545">
        <v>436.83</v>
      </c>
    </row>
    <row r="1350" spans="1:4">
      <c r="A1350" s="544">
        <v>804023</v>
      </c>
      <c r="B1350" s="542" t="s">
        <v>6638</v>
      </c>
      <c r="C1350" s="544" t="s">
        <v>346</v>
      </c>
      <c r="D1350" s="545">
        <v>470.35</v>
      </c>
    </row>
    <row r="1351" spans="1:4">
      <c r="A1351" s="544">
        <v>804024</v>
      </c>
      <c r="B1351" s="542" t="s">
        <v>6639</v>
      </c>
      <c r="C1351" s="544" t="s">
        <v>346</v>
      </c>
      <c r="D1351" s="545">
        <v>483.21</v>
      </c>
    </row>
    <row r="1352" spans="1:4">
      <c r="A1352" s="544">
        <v>804025</v>
      </c>
      <c r="B1352" s="542" t="s">
        <v>6640</v>
      </c>
      <c r="C1352" s="544" t="s">
        <v>346</v>
      </c>
      <c r="D1352" s="545">
        <v>516.73</v>
      </c>
    </row>
    <row r="1353" spans="1:4">
      <c r="A1353" s="544">
        <v>804026</v>
      </c>
      <c r="B1353" s="542" t="s">
        <v>6641</v>
      </c>
      <c r="C1353" s="544" t="s">
        <v>346</v>
      </c>
      <c r="D1353" s="545">
        <v>648.45000000000005</v>
      </c>
    </row>
    <row r="1354" spans="1:4">
      <c r="A1354" s="544">
        <v>804027</v>
      </c>
      <c r="B1354" s="542" t="s">
        <v>6642</v>
      </c>
      <c r="C1354" s="544" t="s">
        <v>346</v>
      </c>
      <c r="D1354" s="545">
        <v>681.97</v>
      </c>
    </row>
    <row r="1355" spans="1:4">
      <c r="A1355" s="544">
        <v>804028</v>
      </c>
      <c r="B1355" s="542" t="s">
        <v>6643</v>
      </c>
      <c r="C1355" s="544" t="s">
        <v>346</v>
      </c>
      <c r="D1355" s="545">
        <v>635.08000000000004</v>
      </c>
    </row>
    <row r="1356" spans="1:4">
      <c r="A1356" s="544">
        <v>804029</v>
      </c>
      <c r="B1356" s="542" t="s">
        <v>6644</v>
      </c>
      <c r="C1356" s="544" t="s">
        <v>346</v>
      </c>
      <c r="D1356" s="545">
        <v>680.91</v>
      </c>
    </row>
    <row r="1357" spans="1:4">
      <c r="A1357" s="544">
        <v>804030</v>
      </c>
      <c r="B1357" s="542" t="s">
        <v>6645</v>
      </c>
      <c r="C1357" s="544" t="s">
        <v>346</v>
      </c>
      <c r="D1357" s="545">
        <v>689.8</v>
      </c>
    </row>
    <row r="1358" spans="1:4">
      <c r="A1358" s="544">
        <v>804031</v>
      </c>
      <c r="B1358" s="542" t="s">
        <v>6646</v>
      </c>
      <c r="C1358" s="544" t="s">
        <v>346</v>
      </c>
      <c r="D1358" s="545">
        <v>735.63</v>
      </c>
    </row>
    <row r="1359" spans="1:4">
      <c r="A1359" s="544">
        <v>804032</v>
      </c>
      <c r="B1359" s="542" t="s">
        <v>6647</v>
      </c>
      <c r="C1359" s="544" t="s">
        <v>346</v>
      </c>
      <c r="D1359" s="545">
        <v>722.05</v>
      </c>
    </row>
    <row r="1360" spans="1:4">
      <c r="A1360" s="544">
        <v>804033</v>
      </c>
      <c r="B1360" s="542" t="s">
        <v>6648</v>
      </c>
      <c r="C1360" s="544" t="s">
        <v>346</v>
      </c>
      <c r="D1360" s="545">
        <v>767.88</v>
      </c>
    </row>
    <row r="1361" spans="1:4">
      <c r="A1361" s="544">
        <v>804034</v>
      </c>
      <c r="B1361" s="542" t="s">
        <v>6649</v>
      </c>
      <c r="C1361" s="544" t="s">
        <v>346</v>
      </c>
      <c r="D1361" s="545">
        <v>812.57</v>
      </c>
    </row>
    <row r="1362" spans="1:4">
      <c r="A1362" s="544">
        <v>804035</v>
      </c>
      <c r="B1362" s="542" t="s">
        <v>6650</v>
      </c>
      <c r="C1362" s="544" t="s">
        <v>346</v>
      </c>
      <c r="D1362" s="545">
        <v>858.4</v>
      </c>
    </row>
    <row r="1363" spans="1:4">
      <c r="A1363" s="544">
        <v>804036</v>
      </c>
      <c r="B1363" s="542" t="s">
        <v>6651</v>
      </c>
      <c r="C1363" s="544" t="s">
        <v>346</v>
      </c>
      <c r="D1363" s="545">
        <v>932.7</v>
      </c>
    </row>
    <row r="1364" spans="1:4">
      <c r="A1364" s="544">
        <v>804037</v>
      </c>
      <c r="B1364" s="542" t="s">
        <v>6652</v>
      </c>
      <c r="C1364" s="544" t="s">
        <v>346</v>
      </c>
      <c r="D1364" s="545">
        <v>992.54</v>
      </c>
    </row>
    <row r="1365" spans="1:4">
      <c r="A1365" s="544">
        <v>804038</v>
      </c>
      <c r="B1365" s="542" t="s">
        <v>6653</v>
      </c>
      <c r="C1365" s="544" t="s">
        <v>346</v>
      </c>
      <c r="D1365" s="545">
        <v>952.86</v>
      </c>
    </row>
    <row r="1366" spans="1:4">
      <c r="A1366" s="544">
        <v>804039</v>
      </c>
      <c r="B1366" s="542" t="s">
        <v>6654</v>
      </c>
      <c r="C1366" s="544" t="s">
        <v>346</v>
      </c>
      <c r="D1366" s="545">
        <v>1012.7</v>
      </c>
    </row>
    <row r="1367" spans="1:4">
      <c r="A1367" s="544">
        <v>804040</v>
      </c>
      <c r="B1367" s="542" t="s">
        <v>6655</v>
      </c>
      <c r="C1367" s="544" t="s">
        <v>346</v>
      </c>
      <c r="D1367" s="545">
        <v>955.45</v>
      </c>
    </row>
    <row r="1368" spans="1:4">
      <c r="A1368" s="544">
        <v>804041</v>
      </c>
      <c r="B1368" s="542" t="s">
        <v>6656</v>
      </c>
      <c r="C1368" s="544" t="s">
        <v>346</v>
      </c>
      <c r="D1368" s="545">
        <v>1015.29</v>
      </c>
    </row>
    <row r="1369" spans="1:4">
      <c r="A1369" s="544">
        <v>804042</v>
      </c>
      <c r="B1369" s="542" t="s">
        <v>6657</v>
      </c>
      <c r="C1369" s="544" t="s">
        <v>346</v>
      </c>
      <c r="D1369" s="545">
        <v>1328.95</v>
      </c>
    </row>
    <row r="1370" spans="1:4">
      <c r="A1370" s="544">
        <v>804043</v>
      </c>
      <c r="B1370" s="542" t="s">
        <v>6658</v>
      </c>
      <c r="C1370" s="544" t="s">
        <v>346</v>
      </c>
      <c r="D1370" s="545">
        <v>1388.79</v>
      </c>
    </row>
    <row r="1371" spans="1:4">
      <c r="A1371" s="544">
        <v>804044</v>
      </c>
      <c r="B1371" s="542" t="s">
        <v>6659</v>
      </c>
      <c r="C1371" s="544" t="s">
        <v>346</v>
      </c>
      <c r="D1371" s="545">
        <v>1306.24</v>
      </c>
    </row>
    <row r="1372" spans="1:4">
      <c r="A1372" s="544">
        <v>804045</v>
      </c>
      <c r="B1372" s="542" t="s">
        <v>6660</v>
      </c>
      <c r="C1372" s="544" t="s">
        <v>346</v>
      </c>
      <c r="D1372" s="545">
        <v>1381.01</v>
      </c>
    </row>
    <row r="1373" spans="1:4">
      <c r="A1373" s="544">
        <v>804046</v>
      </c>
      <c r="B1373" s="542" t="s">
        <v>6661</v>
      </c>
      <c r="C1373" s="544" t="s">
        <v>346</v>
      </c>
      <c r="D1373" s="545">
        <v>1355.93</v>
      </c>
    </row>
    <row r="1374" spans="1:4">
      <c r="A1374" s="544">
        <v>804047</v>
      </c>
      <c r="B1374" s="542" t="s">
        <v>6662</v>
      </c>
      <c r="C1374" s="544" t="s">
        <v>346</v>
      </c>
      <c r="D1374" s="545">
        <v>1430.7</v>
      </c>
    </row>
    <row r="1375" spans="1:4">
      <c r="A1375" s="544">
        <v>804048</v>
      </c>
      <c r="B1375" s="542" t="s">
        <v>6663</v>
      </c>
      <c r="C1375" s="544" t="s">
        <v>346</v>
      </c>
      <c r="D1375" s="545">
        <v>1405.7</v>
      </c>
    </row>
    <row r="1376" spans="1:4">
      <c r="A1376" s="544">
        <v>804049</v>
      </c>
      <c r="B1376" s="542" t="s">
        <v>6664</v>
      </c>
      <c r="C1376" s="544" t="s">
        <v>346</v>
      </c>
      <c r="D1376" s="545">
        <v>1480.47</v>
      </c>
    </row>
    <row r="1377" spans="1:4">
      <c r="A1377" s="544">
        <v>804050</v>
      </c>
      <c r="B1377" s="542" t="s">
        <v>6665</v>
      </c>
      <c r="C1377" s="544" t="s">
        <v>346</v>
      </c>
      <c r="D1377" s="545">
        <v>1697.37</v>
      </c>
    </row>
    <row r="1378" spans="1:4">
      <c r="A1378" s="544">
        <v>804051</v>
      </c>
      <c r="B1378" s="542" t="s">
        <v>6666</v>
      </c>
      <c r="C1378" s="544" t="s">
        <v>346</v>
      </c>
      <c r="D1378" s="545">
        <v>1772.14</v>
      </c>
    </row>
    <row r="1379" spans="1:4">
      <c r="A1379" s="544">
        <v>804052</v>
      </c>
      <c r="B1379" s="542" t="s">
        <v>6667</v>
      </c>
      <c r="C1379" s="544" t="s">
        <v>346</v>
      </c>
      <c r="D1379" s="545">
        <v>1820.93</v>
      </c>
    </row>
    <row r="1380" spans="1:4">
      <c r="A1380" s="544">
        <v>804053</v>
      </c>
      <c r="B1380" s="542" t="s">
        <v>6668</v>
      </c>
      <c r="C1380" s="544" t="s">
        <v>346</v>
      </c>
      <c r="D1380" s="545">
        <v>1918.14</v>
      </c>
    </row>
    <row r="1381" spans="1:4">
      <c r="A1381" s="544">
        <v>804054</v>
      </c>
      <c r="B1381" s="542" t="s">
        <v>6669</v>
      </c>
      <c r="C1381" s="544" t="s">
        <v>346</v>
      </c>
      <c r="D1381" s="545">
        <v>1835.79</v>
      </c>
    </row>
    <row r="1382" spans="1:4">
      <c r="A1382" s="544">
        <v>804055</v>
      </c>
      <c r="B1382" s="542" t="s">
        <v>6670</v>
      </c>
      <c r="C1382" s="544" t="s">
        <v>346</v>
      </c>
      <c r="D1382" s="545">
        <v>1933.01</v>
      </c>
    </row>
    <row r="1383" spans="1:4">
      <c r="A1383" s="544">
        <v>804056</v>
      </c>
      <c r="B1383" s="542" t="s">
        <v>6671</v>
      </c>
      <c r="C1383" s="544" t="s">
        <v>346</v>
      </c>
      <c r="D1383" s="545">
        <v>2066.6799999999998</v>
      </c>
    </row>
    <row r="1384" spans="1:4">
      <c r="A1384" s="544">
        <v>804057</v>
      </c>
      <c r="B1384" s="542" t="s">
        <v>6672</v>
      </c>
      <c r="C1384" s="544" t="s">
        <v>346</v>
      </c>
      <c r="D1384" s="545">
        <v>2163.9</v>
      </c>
    </row>
    <row r="1385" spans="1:4">
      <c r="A1385" s="544">
        <v>804058</v>
      </c>
      <c r="B1385" s="542" t="s">
        <v>6673</v>
      </c>
      <c r="C1385" s="544" t="s">
        <v>346</v>
      </c>
      <c r="D1385" s="545">
        <v>2172.9899999999998</v>
      </c>
    </row>
    <row r="1386" spans="1:4">
      <c r="A1386" s="544">
        <v>804059</v>
      </c>
      <c r="B1386" s="542" t="s">
        <v>6674</v>
      </c>
      <c r="C1386" s="544" t="s">
        <v>346</v>
      </c>
      <c r="D1386" s="545">
        <v>2270.21</v>
      </c>
    </row>
    <row r="1387" spans="1:4">
      <c r="A1387" s="544">
        <v>804292</v>
      </c>
      <c r="B1387" s="542" t="s">
        <v>6675</v>
      </c>
      <c r="C1387" s="544" t="s">
        <v>346</v>
      </c>
      <c r="D1387" s="545">
        <v>2696.26</v>
      </c>
    </row>
    <row r="1388" spans="1:4">
      <c r="A1388" s="544">
        <v>804293</v>
      </c>
      <c r="B1388" s="542" t="s">
        <v>6676</v>
      </c>
      <c r="C1388" s="544" t="s">
        <v>346</v>
      </c>
      <c r="D1388" s="545">
        <v>2881.64</v>
      </c>
    </row>
    <row r="1389" spans="1:4">
      <c r="A1389" s="544">
        <v>804294</v>
      </c>
      <c r="B1389" s="542" t="s">
        <v>6677</v>
      </c>
      <c r="C1389" s="544" t="s">
        <v>346</v>
      </c>
      <c r="D1389" s="545">
        <v>2756.75</v>
      </c>
    </row>
    <row r="1390" spans="1:4">
      <c r="A1390" s="544">
        <v>804295</v>
      </c>
      <c r="B1390" s="542" t="s">
        <v>6678</v>
      </c>
      <c r="C1390" s="544" t="s">
        <v>346</v>
      </c>
      <c r="D1390" s="545">
        <v>2942.12</v>
      </c>
    </row>
    <row r="1391" spans="1:4">
      <c r="A1391" s="544">
        <v>804296</v>
      </c>
      <c r="B1391" s="542" t="s">
        <v>6679</v>
      </c>
      <c r="C1391" s="544" t="s">
        <v>346</v>
      </c>
      <c r="D1391" s="545">
        <v>2764.52</v>
      </c>
    </row>
    <row r="1392" spans="1:4">
      <c r="A1392" s="544">
        <v>804297</v>
      </c>
      <c r="B1392" s="542" t="s">
        <v>6680</v>
      </c>
      <c r="C1392" s="544" t="s">
        <v>346</v>
      </c>
      <c r="D1392" s="545">
        <v>2949.89</v>
      </c>
    </row>
    <row r="1393" spans="1:4">
      <c r="A1393" s="544">
        <v>804298</v>
      </c>
      <c r="B1393" s="542" t="s">
        <v>6681</v>
      </c>
      <c r="C1393" s="544" t="s">
        <v>346</v>
      </c>
      <c r="D1393" s="545">
        <v>3885.03</v>
      </c>
    </row>
    <row r="1394" spans="1:4">
      <c r="A1394" s="544">
        <v>804299</v>
      </c>
      <c r="B1394" s="542" t="s">
        <v>6682</v>
      </c>
      <c r="C1394" s="544" t="s">
        <v>346</v>
      </c>
      <c r="D1394" s="545">
        <v>4070.41</v>
      </c>
    </row>
    <row r="1395" spans="1:4">
      <c r="A1395" s="544">
        <v>804300</v>
      </c>
      <c r="B1395" s="542" t="s">
        <v>6683</v>
      </c>
      <c r="C1395" s="544" t="s">
        <v>346</v>
      </c>
      <c r="D1395" s="545">
        <v>3817.52</v>
      </c>
    </row>
    <row r="1396" spans="1:4">
      <c r="A1396" s="544">
        <v>804301</v>
      </c>
      <c r="B1396" s="542" t="s">
        <v>6684</v>
      </c>
      <c r="C1396" s="544" t="s">
        <v>346</v>
      </c>
      <c r="D1396" s="545">
        <v>4055.14</v>
      </c>
    </row>
    <row r="1397" spans="1:4">
      <c r="A1397" s="544">
        <v>804302</v>
      </c>
      <c r="B1397" s="542" t="s">
        <v>6685</v>
      </c>
      <c r="C1397" s="544" t="s">
        <v>346</v>
      </c>
      <c r="D1397" s="545">
        <v>3966.58</v>
      </c>
    </row>
    <row r="1398" spans="1:4">
      <c r="A1398" s="544">
        <v>804303</v>
      </c>
      <c r="B1398" s="542" t="s">
        <v>6686</v>
      </c>
      <c r="C1398" s="544" t="s">
        <v>346</v>
      </c>
      <c r="D1398" s="545">
        <v>4204.1899999999996</v>
      </c>
    </row>
    <row r="1399" spans="1:4">
      <c r="A1399" s="544">
        <v>804304</v>
      </c>
      <c r="B1399" s="542" t="s">
        <v>6687</v>
      </c>
      <c r="C1399" s="544" t="s">
        <v>346</v>
      </c>
      <c r="D1399" s="545">
        <v>4115.8999999999996</v>
      </c>
    </row>
    <row r="1400" spans="1:4">
      <c r="A1400" s="544">
        <v>804305</v>
      </c>
      <c r="B1400" s="542" t="s">
        <v>6688</v>
      </c>
      <c r="C1400" s="544" t="s">
        <v>346</v>
      </c>
      <c r="D1400" s="545">
        <v>4353.51</v>
      </c>
    </row>
    <row r="1401" spans="1:4">
      <c r="A1401" s="544">
        <v>804306</v>
      </c>
      <c r="B1401" s="542" t="s">
        <v>6689</v>
      </c>
      <c r="C1401" s="544" t="s">
        <v>346</v>
      </c>
      <c r="D1401" s="545">
        <v>4990.8999999999996</v>
      </c>
    </row>
    <row r="1402" spans="1:4">
      <c r="A1402" s="544">
        <v>804307</v>
      </c>
      <c r="B1402" s="542" t="s">
        <v>6690</v>
      </c>
      <c r="C1402" s="544" t="s">
        <v>346</v>
      </c>
      <c r="D1402" s="545">
        <v>5228.51</v>
      </c>
    </row>
    <row r="1403" spans="1:4">
      <c r="A1403" s="544">
        <v>804308</v>
      </c>
      <c r="B1403" s="542" t="s">
        <v>6691</v>
      </c>
      <c r="C1403" s="544" t="s">
        <v>346</v>
      </c>
      <c r="D1403" s="545">
        <v>5350.31</v>
      </c>
    </row>
    <row r="1404" spans="1:4">
      <c r="A1404" s="544">
        <v>804309</v>
      </c>
      <c r="B1404" s="542" t="s">
        <v>6692</v>
      </c>
      <c r="C1404" s="544" t="s">
        <v>346</v>
      </c>
      <c r="D1404" s="545">
        <v>5656.73</v>
      </c>
    </row>
    <row r="1405" spans="1:4">
      <c r="A1405" s="544">
        <v>804310</v>
      </c>
      <c r="B1405" s="542" t="s">
        <v>6693</v>
      </c>
      <c r="C1405" s="544" t="s">
        <v>346</v>
      </c>
      <c r="D1405" s="545">
        <v>5394.91</v>
      </c>
    </row>
    <row r="1406" spans="1:4">
      <c r="A1406" s="544">
        <v>804311</v>
      </c>
      <c r="B1406" s="542" t="s">
        <v>6694</v>
      </c>
      <c r="C1406" s="544" t="s">
        <v>346</v>
      </c>
      <c r="D1406" s="545">
        <v>5701.33</v>
      </c>
    </row>
    <row r="1407" spans="1:4">
      <c r="A1407" s="544">
        <v>804312</v>
      </c>
      <c r="B1407" s="542" t="s">
        <v>6695</v>
      </c>
      <c r="C1407" s="544" t="s">
        <v>346</v>
      </c>
      <c r="D1407" s="545">
        <v>6087.57</v>
      </c>
    </row>
    <row r="1408" spans="1:4">
      <c r="A1408" s="544">
        <v>804313</v>
      </c>
      <c r="B1408" s="542" t="s">
        <v>6696</v>
      </c>
      <c r="C1408" s="544" t="s">
        <v>346</v>
      </c>
      <c r="D1408" s="545">
        <v>6393.98</v>
      </c>
    </row>
    <row r="1409" spans="1:4">
      <c r="A1409" s="544">
        <v>804314</v>
      </c>
      <c r="B1409" s="542" t="s">
        <v>6697</v>
      </c>
      <c r="C1409" s="544" t="s">
        <v>346</v>
      </c>
      <c r="D1409" s="545">
        <v>6406.5</v>
      </c>
    </row>
    <row r="1410" spans="1:4">
      <c r="A1410" s="544">
        <v>804315</v>
      </c>
      <c r="B1410" s="542" t="s">
        <v>6698</v>
      </c>
      <c r="C1410" s="544" t="s">
        <v>346</v>
      </c>
      <c r="D1410" s="545">
        <v>6712.92</v>
      </c>
    </row>
    <row r="1411" spans="1:4" ht="25.5">
      <c r="A1411" s="544">
        <v>805446</v>
      </c>
      <c r="B1411" s="542" t="s">
        <v>6699</v>
      </c>
      <c r="C1411" s="544" t="s">
        <v>335</v>
      </c>
      <c r="D1411" s="545">
        <v>43.68</v>
      </c>
    </row>
    <row r="1412" spans="1:4">
      <c r="A1412" s="544">
        <v>805447</v>
      </c>
      <c r="B1412" s="542" t="s">
        <v>6700</v>
      </c>
      <c r="C1412" s="544" t="s">
        <v>335</v>
      </c>
      <c r="D1412" s="545">
        <v>57.72</v>
      </c>
    </row>
    <row r="1413" spans="1:4" ht="25.5">
      <c r="A1413" s="544">
        <v>805448</v>
      </c>
      <c r="B1413" s="542" t="s">
        <v>6701</v>
      </c>
      <c r="C1413" s="544" t="s">
        <v>335</v>
      </c>
      <c r="D1413" s="545">
        <v>52.36</v>
      </c>
    </row>
    <row r="1414" spans="1:4">
      <c r="A1414" s="544">
        <v>805449</v>
      </c>
      <c r="B1414" s="542" t="s">
        <v>6702</v>
      </c>
      <c r="C1414" s="544" t="s">
        <v>335</v>
      </c>
      <c r="D1414" s="545">
        <v>69.17</v>
      </c>
    </row>
    <row r="1415" spans="1:4" ht="25.5">
      <c r="A1415" s="544">
        <v>805450</v>
      </c>
      <c r="B1415" s="542" t="s">
        <v>6703</v>
      </c>
      <c r="C1415" s="544" t="s">
        <v>335</v>
      </c>
      <c r="D1415" s="545">
        <v>60.74</v>
      </c>
    </row>
    <row r="1416" spans="1:4">
      <c r="A1416" s="544">
        <v>805451</v>
      </c>
      <c r="B1416" s="542" t="s">
        <v>6704</v>
      </c>
      <c r="C1416" s="544" t="s">
        <v>335</v>
      </c>
      <c r="D1416" s="545">
        <v>80.19</v>
      </c>
    </row>
    <row r="1417" spans="1:4" ht="25.5">
      <c r="A1417" s="544">
        <v>805452</v>
      </c>
      <c r="B1417" s="542" t="s">
        <v>6705</v>
      </c>
      <c r="C1417" s="544" t="s">
        <v>335</v>
      </c>
      <c r="D1417" s="545">
        <v>71.16</v>
      </c>
    </row>
    <row r="1418" spans="1:4">
      <c r="A1418" s="544">
        <v>805453</v>
      </c>
      <c r="B1418" s="542" t="s">
        <v>6706</v>
      </c>
      <c r="C1418" s="544" t="s">
        <v>335</v>
      </c>
      <c r="D1418" s="545">
        <v>94.27</v>
      </c>
    </row>
    <row r="1419" spans="1:4" ht="25.5">
      <c r="A1419" s="544">
        <v>805434</v>
      </c>
      <c r="B1419" s="542" t="s">
        <v>6707</v>
      </c>
      <c r="C1419" s="544" t="s">
        <v>335</v>
      </c>
      <c r="D1419" s="545">
        <v>14.74</v>
      </c>
    </row>
    <row r="1420" spans="1:4">
      <c r="A1420" s="544">
        <v>805435</v>
      </c>
      <c r="B1420" s="542" t="s">
        <v>6708</v>
      </c>
      <c r="C1420" s="544" t="s">
        <v>335</v>
      </c>
      <c r="D1420" s="545">
        <v>18.98</v>
      </c>
    </row>
    <row r="1421" spans="1:4" ht="25.5">
      <c r="A1421" s="544">
        <v>805436</v>
      </c>
      <c r="B1421" s="542" t="s">
        <v>6709</v>
      </c>
      <c r="C1421" s="544" t="s">
        <v>335</v>
      </c>
      <c r="D1421" s="545">
        <v>17.36</v>
      </c>
    </row>
    <row r="1422" spans="1:4">
      <c r="A1422" s="544">
        <v>805437</v>
      </c>
      <c r="B1422" s="542" t="s">
        <v>6710</v>
      </c>
      <c r="C1422" s="544" t="s">
        <v>335</v>
      </c>
      <c r="D1422" s="545">
        <v>22.91</v>
      </c>
    </row>
    <row r="1423" spans="1:4" ht="25.5">
      <c r="A1423" s="544">
        <v>805438</v>
      </c>
      <c r="B1423" s="542" t="s">
        <v>6711</v>
      </c>
      <c r="C1423" s="544" t="s">
        <v>335</v>
      </c>
      <c r="D1423" s="545">
        <v>23.42</v>
      </c>
    </row>
    <row r="1424" spans="1:4">
      <c r="A1424" s="544">
        <v>805439</v>
      </c>
      <c r="B1424" s="542" t="s">
        <v>6712</v>
      </c>
      <c r="C1424" s="544" t="s">
        <v>335</v>
      </c>
      <c r="D1424" s="545">
        <v>30.44</v>
      </c>
    </row>
    <row r="1425" spans="1:4" ht="25.5">
      <c r="A1425" s="544">
        <v>805440</v>
      </c>
      <c r="B1425" s="542" t="s">
        <v>6713</v>
      </c>
      <c r="C1425" s="544" t="s">
        <v>335</v>
      </c>
      <c r="D1425" s="545">
        <v>26.32</v>
      </c>
    </row>
    <row r="1426" spans="1:4">
      <c r="A1426" s="544">
        <v>805441</v>
      </c>
      <c r="B1426" s="542" t="s">
        <v>6714</v>
      </c>
      <c r="C1426" s="544" t="s">
        <v>335</v>
      </c>
      <c r="D1426" s="545">
        <v>34.799999999999997</v>
      </c>
    </row>
    <row r="1427" spans="1:4" ht="25.5">
      <c r="A1427" s="544">
        <v>805442</v>
      </c>
      <c r="B1427" s="542" t="s">
        <v>6715</v>
      </c>
      <c r="C1427" s="544" t="s">
        <v>335</v>
      </c>
      <c r="D1427" s="545">
        <v>31.81</v>
      </c>
    </row>
    <row r="1428" spans="1:4">
      <c r="A1428" s="544">
        <v>805443</v>
      </c>
      <c r="B1428" s="542" t="s">
        <v>6716</v>
      </c>
      <c r="C1428" s="544" t="s">
        <v>335</v>
      </c>
      <c r="D1428" s="545">
        <v>41.46</v>
      </c>
    </row>
    <row r="1429" spans="1:4" ht="25.5">
      <c r="A1429" s="544">
        <v>805444</v>
      </c>
      <c r="B1429" s="542" t="s">
        <v>6717</v>
      </c>
      <c r="C1429" s="544" t="s">
        <v>335</v>
      </c>
      <c r="D1429" s="545">
        <v>35.58</v>
      </c>
    </row>
    <row r="1430" spans="1:4">
      <c r="A1430" s="544">
        <v>805445</v>
      </c>
      <c r="B1430" s="542" t="s">
        <v>6718</v>
      </c>
      <c r="C1430" s="544" t="s">
        <v>335</v>
      </c>
      <c r="D1430" s="545">
        <v>47.13</v>
      </c>
    </row>
    <row r="1431" spans="1:4" ht="25.5">
      <c r="A1431" s="544">
        <v>805454</v>
      </c>
      <c r="B1431" s="542" t="s">
        <v>6719</v>
      </c>
      <c r="C1431" s="544" t="s">
        <v>335</v>
      </c>
      <c r="D1431" s="545">
        <v>78.680000000000007</v>
      </c>
    </row>
    <row r="1432" spans="1:4">
      <c r="A1432" s="544">
        <v>805455</v>
      </c>
      <c r="B1432" s="542" t="s">
        <v>6720</v>
      </c>
      <c r="C1432" s="544" t="s">
        <v>335</v>
      </c>
      <c r="D1432" s="545">
        <v>103.98</v>
      </c>
    </row>
    <row r="1433" spans="1:4" ht="25.5">
      <c r="A1433" s="544">
        <v>805456</v>
      </c>
      <c r="B1433" s="542" t="s">
        <v>6721</v>
      </c>
      <c r="C1433" s="544" t="s">
        <v>335</v>
      </c>
      <c r="D1433" s="545">
        <v>89.39</v>
      </c>
    </row>
    <row r="1434" spans="1:4">
      <c r="A1434" s="544">
        <v>805457</v>
      </c>
      <c r="B1434" s="542" t="s">
        <v>6722</v>
      </c>
      <c r="C1434" s="544" t="s">
        <v>335</v>
      </c>
      <c r="D1434" s="545">
        <v>118.49</v>
      </c>
    </row>
    <row r="1435" spans="1:4" ht="25.5">
      <c r="A1435" s="544">
        <v>805458</v>
      </c>
      <c r="B1435" s="542" t="s">
        <v>6723</v>
      </c>
      <c r="C1435" s="544" t="s">
        <v>335</v>
      </c>
      <c r="D1435" s="545">
        <v>107.03</v>
      </c>
    </row>
    <row r="1436" spans="1:4">
      <c r="A1436" s="544">
        <v>805459</v>
      </c>
      <c r="B1436" s="542" t="s">
        <v>6724</v>
      </c>
      <c r="C1436" s="544" t="s">
        <v>335</v>
      </c>
      <c r="D1436" s="545">
        <v>141.84</v>
      </c>
    </row>
    <row r="1437" spans="1:4" ht="25.5">
      <c r="A1437" s="544">
        <v>909620</v>
      </c>
      <c r="B1437" s="542" t="s">
        <v>6725</v>
      </c>
      <c r="C1437" s="544" t="s">
        <v>340</v>
      </c>
      <c r="D1437" s="545">
        <v>126.97</v>
      </c>
    </row>
    <row r="1438" spans="1:4" ht="25.5">
      <c r="A1438" s="544">
        <v>909621</v>
      </c>
      <c r="B1438" s="542" t="s">
        <v>6726</v>
      </c>
      <c r="C1438" s="544" t="s">
        <v>340</v>
      </c>
      <c r="D1438" s="545">
        <v>125.36</v>
      </c>
    </row>
    <row r="1439" spans="1:4">
      <c r="A1439" s="544">
        <v>903802</v>
      </c>
      <c r="B1439" s="542" t="s">
        <v>6727</v>
      </c>
      <c r="C1439" s="544" t="s">
        <v>335</v>
      </c>
      <c r="D1439" s="545">
        <v>15272.83</v>
      </c>
    </row>
    <row r="1440" spans="1:4">
      <c r="A1440" s="544">
        <v>919113</v>
      </c>
      <c r="B1440" s="542" t="s">
        <v>6728</v>
      </c>
      <c r="C1440" s="544" t="s">
        <v>346</v>
      </c>
      <c r="D1440" s="545">
        <v>139.80000000000001</v>
      </c>
    </row>
    <row r="1441" spans="1:4">
      <c r="A1441" s="544">
        <v>903788</v>
      </c>
      <c r="B1441" s="542" t="s">
        <v>6729</v>
      </c>
      <c r="C1441" s="544" t="s">
        <v>340</v>
      </c>
      <c r="D1441" s="545">
        <v>4.59</v>
      </c>
    </row>
    <row r="1442" spans="1:4">
      <c r="A1442" s="544">
        <v>919247</v>
      </c>
      <c r="B1442" s="542" t="s">
        <v>6730</v>
      </c>
      <c r="C1442" s="544" t="s">
        <v>340</v>
      </c>
      <c r="D1442" s="545">
        <v>37.950000000000003</v>
      </c>
    </row>
    <row r="1443" spans="1:4">
      <c r="A1443" s="544">
        <v>919016</v>
      </c>
      <c r="B1443" s="542" t="s">
        <v>6731</v>
      </c>
      <c r="C1443" s="544" t="s">
        <v>335</v>
      </c>
      <c r="D1443" s="545">
        <v>7942.68</v>
      </c>
    </row>
    <row r="1444" spans="1:4">
      <c r="A1444" s="544">
        <v>919078</v>
      </c>
      <c r="B1444" s="542" t="s">
        <v>6732</v>
      </c>
      <c r="C1444" s="544" t="s">
        <v>335</v>
      </c>
      <c r="D1444" s="545">
        <v>37944.44</v>
      </c>
    </row>
    <row r="1445" spans="1:4" ht="25.5">
      <c r="A1445" s="544">
        <v>903789</v>
      </c>
      <c r="B1445" s="542" t="s">
        <v>6733</v>
      </c>
      <c r="C1445" s="544" t="s">
        <v>340</v>
      </c>
      <c r="D1445" s="545">
        <v>32.6</v>
      </c>
    </row>
    <row r="1446" spans="1:4">
      <c r="A1446" s="544">
        <v>919250</v>
      </c>
      <c r="B1446" s="542" t="s">
        <v>6734</v>
      </c>
      <c r="C1446" s="544" t="s">
        <v>335</v>
      </c>
      <c r="D1446" s="545">
        <v>562.08000000000004</v>
      </c>
    </row>
    <row r="1447" spans="1:4">
      <c r="A1447" s="544">
        <v>903807</v>
      </c>
      <c r="B1447" s="542" t="s">
        <v>6735</v>
      </c>
      <c r="C1447" s="544" t="s">
        <v>335</v>
      </c>
      <c r="D1447" s="545">
        <v>110782.44</v>
      </c>
    </row>
    <row r="1448" spans="1:4">
      <c r="A1448" s="544">
        <v>903806</v>
      </c>
      <c r="B1448" s="542" t="s">
        <v>6736</v>
      </c>
      <c r="C1448" s="544" t="s">
        <v>335</v>
      </c>
      <c r="D1448" s="545">
        <v>189143.61</v>
      </c>
    </row>
    <row r="1449" spans="1:4">
      <c r="A1449" s="544">
        <v>903804</v>
      </c>
      <c r="B1449" s="542" t="s">
        <v>6737</v>
      </c>
      <c r="C1449" s="544" t="s">
        <v>335</v>
      </c>
      <c r="D1449" s="545">
        <v>69765.88</v>
      </c>
    </row>
    <row r="1450" spans="1:4">
      <c r="A1450" s="544">
        <v>903805</v>
      </c>
      <c r="B1450" s="542" t="s">
        <v>6738</v>
      </c>
      <c r="C1450" s="544" t="s">
        <v>335</v>
      </c>
      <c r="D1450" s="545">
        <v>81281.740000000005</v>
      </c>
    </row>
    <row r="1451" spans="1:4">
      <c r="A1451" s="544">
        <v>903810</v>
      </c>
      <c r="B1451" s="542" t="s">
        <v>6739</v>
      </c>
      <c r="C1451" s="544" t="s">
        <v>335</v>
      </c>
      <c r="D1451" s="545">
        <v>200316.61</v>
      </c>
    </row>
    <row r="1452" spans="1:4">
      <c r="A1452" s="544">
        <v>903809</v>
      </c>
      <c r="B1452" s="542" t="s">
        <v>6740</v>
      </c>
      <c r="C1452" s="544" t="s">
        <v>335</v>
      </c>
      <c r="D1452" s="545">
        <v>127394.08</v>
      </c>
    </row>
    <row r="1453" spans="1:4">
      <c r="A1453" s="544">
        <v>903808</v>
      </c>
      <c r="B1453" s="542" t="s">
        <v>6741</v>
      </c>
      <c r="C1453" s="544" t="s">
        <v>335</v>
      </c>
      <c r="D1453" s="545">
        <v>118027.14</v>
      </c>
    </row>
    <row r="1454" spans="1:4">
      <c r="A1454" s="544">
        <v>903845</v>
      </c>
      <c r="B1454" s="542" t="s">
        <v>6742</v>
      </c>
      <c r="C1454" s="544" t="s">
        <v>351</v>
      </c>
      <c r="D1454" s="545">
        <v>142.82</v>
      </c>
    </row>
    <row r="1455" spans="1:4" ht="25.5">
      <c r="A1455" s="544">
        <v>919009</v>
      </c>
      <c r="B1455" s="542" t="s">
        <v>6743</v>
      </c>
      <c r="C1455" s="544" t="s">
        <v>335</v>
      </c>
      <c r="D1455" s="545">
        <v>65574.14</v>
      </c>
    </row>
    <row r="1456" spans="1:4" ht="25.5">
      <c r="A1456" s="544">
        <v>919007</v>
      </c>
      <c r="B1456" s="542" t="s">
        <v>6744</v>
      </c>
      <c r="C1456" s="544" t="s">
        <v>335</v>
      </c>
      <c r="D1456" s="545">
        <v>124671.6</v>
      </c>
    </row>
    <row r="1457" spans="1:4" ht="25.5">
      <c r="A1457" s="544">
        <v>919011</v>
      </c>
      <c r="B1457" s="542" t="s">
        <v>6745</v>
      </c>
      <c r="C1457" s="544" t="s">
        <v>335</v>
      </c>
      <c r="D1457" s="545">
        <v>34950.17</v>
      </c>
    </row>
    <row r="1458" spans="1:4" ht="25.5">
      <c r="A1458" s="544">
        <v>919246</v>
      </c>
      <c r="B1458" s="542" t="s">
        <v>6746</v>
      </c>
      <c r="C1458" s="544" t="s">
        <v>335</v>
      </c>
      <c r="D1458" s="545">
        <v>48431.21</v>
      </c>
    </row>
    <row r="1459" spans="1:4" ht="38.25">
      <c r="A1459" s="544">
        <v>919013</v>
      </c>
      <c r="B1459" s="542" t="s">
        <v>6747</v>
      </c>
      <c r="C1459" s="544" t="s">
        <v>335</v>
      </c>
      <c r="D1459" s="545">
        <v>135178.96</v>
      </c>
    </row>
    <row r="1460" spans="1:4" ht="38.25">
      <c r="A1460" s="544">
        <v>919008</v>
      </c>
      <c r="B1460" s="542" t="s">
        <v>6748</v>
      </c>
      <c r="C1460" s="544" t="s">
        <v>335</v>
      </c>
      <c r="D1460" s="545">
        <v>96403.99</v>
      </c>
    </row>
    <row r="1461" spans="1:4" ht="25.5">
      <c r="A1461" s="544">
        <v>919012</v>
      </c>
      <c r="B1461" s="542" t="s">
        <v>6749</v>
      </c>
      <c r="C1461" s="544" t="s">
        <v>335</v>
      </c>
      <c r="D1461" s="545">
        <v>63069.02</v>
      </c>
    </row>
    <row r="1462" spans="1:4">
      <c r="A1462" s="544">
        <v>903848</v>
      </c>
      <c r="B1462" s="542" t="s">
        <v>6750</v>
      </c>
      <c r="C1462" s="544" t="s">
        <v>346</v>
      </c>
      <c r="D1462" s="545">
        <v>175.71</v>
      </c>
    </row>
    <row r="1463" spans="1:4" ht="25.5">
      <c r="A1463" s="544">
        <v>919002</v>
      </c>
      <c r="B1463" s="542" t="s">
        <v>6751</v>
      </c>
      <c r="C1463" s="544" t="s">
        <v>335</v>
      </c>
      <c r="D1463" s="545">
        <v>39620.93</v>
      </c>
    </row>
    <row r="1464" spans="1:4">
      <c r="A1464" s="544">
        <v>919210</v>
      </c>
      <c r="B1464" s="542" t="s">
        <v>6752</v>
      </c>
      <c r="C1464" s="544" t="s">
        <v>335</v>
      </c>
      <c r="D1464" s="545">
        <v>23211.439999999999</v>
      </c>
    </row>
    <row r="1465" spans="1:4" ht="25.5">
      <c r="A1465" s="544">
        <v>909612</v>
      </c>
      <c r="B1465" s="542" t="s">
        <v>6753</v>
      </c>
      <c r="C1465" s="544" t="s">
        <v>335</v>
      </c>
      <c r="D1465" s="545">
        <v>13323.52</v>
      </c>
    </row>
    <row r="1466" spans="1:4" ht="25.5">
      <c r="A1466" s="544">
        <v>909613</v>
      </c>
      <c r="B1466" s="542" t="s">
        <v>6754</v>
      </c>
      <c r="C1466" s="544" t="s">
        <v>335</v>
      </c>
      <c r="D1466" s="545">
        <v>21920.55</v>
      </c>
    </row>
    <row r="1467" spans="1:4" ht="25.5">
      <c r="A1467" s="544">
        <v>909614</v>
      </c>
      <c r="B1467" s="542" t="s">
        <v>6755</v>
      </c>
      <c r="C1467" s="544" t="s">
        <v>335</v>
      </c>
      <c r="D1467" s="545">
        <v>48119.09</v>
      </c>
    </row>
    <row r="1468" spans="1:4">
      <c r="A1468" s="544">
        <v>909616</v>
      </c>
      <c r="B1468" s="542" t="s">
        <v>6756</v>
      </c>
      <c r="C1468" s="544" t="s">
        <v>335</v>
      </c>
      <c r="D1468" s="545">
        <v>38145.81</v>
      </c>
    </row>
    <row r="1469" spans="1:4" ht="25.5">
      <c r="A1469" s="544">
        <v>909617</v>
      </c>
      <c r="B1469" s="542" t="s">
        <v>6757</v>
      </c>
      <c r="C1469" s="544" t="s">
        <v>335</v>
      </c>
      <c r="D1469" s="545">
        <v>22546.880000000001</v>
      </c>
    </row>
    <row r="1470" spans="1:4" ht="25.5">
      <c r="A1470" s="544">
        <v>909615</v>
      </c>
      <c r="B1470" s="542" t="s">
        <v>6758</v>
      </c>
      <c r="C1470" s="544" t="s">
        <v>335</v>
      </c>
      <c r="D1470" s="545">
        <v>17311.43</v>
      </c>
    </row>
    <row r="1471" spans="1:4">
      <c r="A1471" s="544">
        <v>903860</v>
      </c>
      <c r="B1471" s="542" t="s">
        <v>6759</v>
      </c>
      <c r="C1471" s="544" t="s">
        <v>340</v>
      </c>
      <c r="D1471" s="545">
        <v>2.89</v>
      </c>
    </row>
    <row r="1472" spans="1:4">
      <c r="A1472" s="544">
        <v>919101</v>
      </c>
      <c r="B1472" s="542" t="s">
        <v>6760</v>
      </c>
      <c r="C1472" s="544" t="s">
        <v>335</v>
      </c>
      <c r="D1472" s="545">
        <v>1890.33</v>
      </c>
    </row>
    <row r="1473" spans="1:4">
      <c r="A1473" s="544">
        <v>903818</v>
      </c>
      <c r="B1473" s="542" t="s">
        <v>6761</v>
      </c>
      <c r="C1473" s="544" t="s">
        <v>340</v>
      </c>
      <c r="D1473" s="545">
        <v>14.68</v>
      </c>
    </row>
    <row r="1474" spans="1:4">
      <c r="A1474" s="544">
        <v>1100657</v>
      </c>
      <c r="B1474" s="542" t="s">
        <v>670</v>
      </c>
      <c r="C1474" s="544" t="s">
        <v>351</v>
      </c>
      <c r="D1474" s="545">
        <v>3.52</v>
      </c>
    </row>
    <row r="1475" spans="1:4" ht="25.5">
      <c r="A1475" s="544">
        <v>1108055</v>
      </c>
      <c r="B1475" s="542" t="s">
        <v>6762</v>
      </c>
      <c r="C1475" s="544" t="s">
        <v>351</v>
      </c>
      <c r="D1475" s="545">
        <v>4941.25</v>
      </c>
    </row>
    <row r="1476" spans="1:4" ht="25.5">
      <c r="A1476" s="544">
        <v>1109665</v>
      </c>
      <c r="B1476" s="542" t="s">
        <v>6763</v>
      </c>
      <c r="C1476" s="544" t="s">
        <v>351</v>
      </c>
      <c r="D1476" s="545">
        <v>923.11</v>
      </c>
    </row>
    <row r="1477" spans="1:4" ht="25.5">
      <c r="A1477" s="544">
        <v>1109664</v>
      </c>
      <c r="B1477" s="542" t="s">
        <v>6764</v>
      </c>
      <c r="C1477" s="544" t="s">
        <v>351</v>
      </c>
      <c r="D1477" s="545">
        <v>860.05</v>
      </c>
    </row>
    <row r="1478" spans="1:4" ht="25.5">
      <c r="A1478" s="544">
        <v>1109667</v>
      </c>
      <c r="B1478" s="542" t="s">
        <v>6765</v>
      </c>
      <c r="C1478" s="544" t="s">
        <v>351</v>
      </c>
      <c r="D1478" s="545">
        <v>694.11</v>
      </c>
    </row>
    <row r="1479" spans="1:4" ht="25.5">
      <c r="A1479" s="544">
        <v>1109666</v>
      </c>
      <c r="B1479" s="542" t="s">
        <v>6766</v>
      </c>
      <c r="C1479" s="544" t="s">
        <v>351</v>
      </c>
      <c r="D1479" s="545">
        <v>584.82000000000005</v>
      </c>
    </row>
    <row r="1480" spans="1:4" ht="25.5">
      <c r="A1480" s="544">
        <v>1109669</v>
      </c>
      <c r="B1480" s="542" t="s">
        <v>6767</v>
      </c>
      <c r="C1480" s="544" t="s">
        <v>351</v>
      </c>
      <c r="D1480" s="545">
        <v>582.04</v>
      </c>
    </row>
    <row r="1481" spans="1:4" ht="25.5">
      <c r="A1481" s="544">
        <v>1109668</v>
      </c>
      <c r="B1481" s="542" t="s">
        <v>6768</v>
      </c>
      <c r="C1481" s="544" t="s">
        <v>351</v>
      </c>
      <c r="D1481" s="545">
        <v>450.93</v>
      </c>
    </row>
    <row r="1482" spans="1:4" ht="25.5">
      <c r="A1482" s="544">
        <v>1108060</v>
      </c>
      <c r="B1482" s="542" t="s">
        <v>6769</v>
      </c>
      <c r="C1482" s="544" t="s">
        <v>351</v>
      </c>
      <c r="D1482" s="545">
        <v>682.16</v>
      </c>
    </row>
    <row r="1483" spans="1:4" ht="25.5">
      <c r="A1483" s="544">
        <v>1109626</v>
      </c>
      <c r="B1483" s="542" t="s">
        <v>6770</v>
      </c>
      <c r="C1483" s="544" t="s">
        <v>351</v>
      </c>
      <c r="D1483" s="545">
        <v>546.42999999999995</v>
      </c>
    </row>
    <row r="1484" spans="1:4" ht="25.5">
      <c r="A1484" s="544">
        <v>1109671</v>
      </c>
      <c r="B1484" s="542" t="s">
        <v>6771</v>
      </c>
      <c r="C1484" s="544" t="s">
        <v>351</v>
      </c>
      <c r="D1484" s="545">
        <v>524.6</v>
      </c>
    </row>
    <row r="1485" spans="1:4" ht="25.5">
      <c r="A1485" s="544">
        <v>1109670</v>
      </c>
      <c r="B1485" s="542" t="s">
        <v>6772</v>
      </c>
      <c r="C1485" s="544" t="s">
        <v>351</v>
      </c>
      <c r="D1485" s="545">
        <v>380.8</v>
      </c>
    </row>
    <row r="1486" spans="1:4" ht="25.5">
      <c r="A1486" s="544">
        <v>1109672</v>
      </c>
      <c r="B1486" s="542" t="s">
        <v>6773</v>
      </c>
      <c r="C1486" s="544" t="s">
        <v>351</v>
      </c>
      <c r="D1486" s="545">
        <v>415.17</v>
      </c>
    </row>
    <row r="1487" spans="1:4" ht="25.5">
      <c r="A1487" s="544">
        <v>1109624</v>
      </c>
      <c r="B1487" s="542" t="s">
        <v>6774</v>
      </c>
      <c r="C1487" s="544" t="s">
        <v>351</v>
      </c>
      <c r="D1487" s="545">
        <v>249.47</v>
      </c>
    </row>
    <row r="1488" spans="1:4" ht="25.5">
      <c r="A1488" s="544">
        <v>1109622</v>
      </c>
      <c r="B1488" s="542" t="s">
        <v>6775</v>
      </c>
      <c r="C1488" s="544" t="s">
        <v>351</v>
      </c>
      <c r="D1488" s="545">
        <v>515.67999999999995</v>
      </c>
    </row>
    <row r="1489" spans="1:4" ht="25.5">
      <c r="A1489" s="544">
        <v>1109623</v>
      </c>
      <c r="B1489" s="542" t="s">
        <v>6776</v>
      </c>
      <c r="C1489" s="544" t="s">
        <v>351</v>
      </c>
      <c r="D1489" s="545">
        <v>408.55</v>
      </c>
    </row>
    <row r="1490" spans="1:4" ht="25.5">
      <c r="A1490" s="544">
        <v>1109697</v>
      </c>
      <c r="B1490" s="542" t="s">
        <v>6777</v>
      </c>
      <c r="C1490" s="544" t="s">
        <v>351</v>
      </c>
      <c r="D1490" s="545">
        <v>380.83</v>
      </c>
    </row>
    <row r="1491" spans="1:4" ht="25.5">
      <c r="A1491" s="544">
        <v>1109698</v>
      </c>
      <c r="B1491" s="542" t="s">
        <v>6778</v>
      </c>
      <c r="C1491" s="544" t="s">
        <v>351</v>
      </c>
      <c r="D1491" s="545">
        <v>245.15</v>
      </c>
    </row>
    <row r="1492" spans="1:4" ht="25.5">
      <c r="A1492" s="544">
        <v>1109679</v>
      </c>
      <c r="B1492" s="542" t="s">
        <v>6779</v>
      </c>
      <c r="C1492" s="544" t="s">
        <v>351</v>
      </c>
      <c r="D1492" s="545">
        <v>436.74</v>
      </c>
    </row>
    <row r="1493" spans="1:4" ht="25.5">
      <c r="A1493" s="544">
        <v>1109625</v>
      </c>
      <c r="B1493" s="542" t="s">
        <v>6780</v>
      </c>
      <c r="C1493" s="544" t="s">
        <v>351</v>
      </c>
      <c r="D1493" s="545">
        <v>313.67</v>
      </c>
    </row>
    <row r="1494" spans="1:4" ht="25.5">
      <c r="A1494" s="544">
        <v>1109678</v>
      </c>
      <c r="B1494" s="542" t="s">
        <v>6781</v>
      </c>
      <c r="C1494" s="544" t="s">
        <v>351</v>
      </c>
      <c r="D1494" s="545">
        <v>391.85</v>
      </c>
    </row>
    <row r="1495" spans="1:4" ht="25.5">
      <c r="A1495" s="544">
        <v>1109694</v>
      </c>
      <c r="B1495" s="542" t="s">
        <v>6782</v>
      </c>
      <c r="C1495" s="544" t="s">
        <v>351</v>
      </c>
      <c r="D1495" s="545">
        <v>259.89999999999998</v>
      </c>
    </row>
    <row r="1496" spans="1:4" ht="25.5">
      <c r="A1496" s="544">
        <v>1109673</v>
      </c>
      <c r="B1496" s="542" t="s">
        <v>6783</v>
      </c>
      <c r="C1496" s="544" t="s">
        <v>351</v>
      </c>
      <c r="D1496" s="545">
        <v>468.86</v>
      </c>
    </row>
    <row r="1497" spans="1:4" ht="25.5">
      <c r="A1497" s="544">
        <v>1109690</v>
      </c>
      <c r="B1497" s="542" t="s">
        <v>6784</v>
      </c>
      <c r="C1497" s="544" t="s">
        <v>351</v>
      </c>
      <c r="D1497" s="545">
        <v>353.94</v>
      </c>
    </row>
    <row r="1498" spans="1:4" ht="25.5">
      <c r="A1498" s="544">
        <v>1109674</v>
      </c>
      <c r="B1498" s="542" t="s">
        <v>6785</v>
      </c>
      <c r="C1498" s="544" t="s">
        <v>351</v>
      </c>
      <c r="D1498" s="545">
        <v>442.93</v>
      </c>
    </row>
    <row r="1499" spans="1:4" ht="25.5">
      <c r="A1499" s="544">
        <v>1109691</v>
      </c>
      <c r="B1499" s="542" t="s">
        <v>6786</v>
      </c>
      <c r="C1499" s="544" t="s">
        <v>351</v>
      </c>
      <c r="D1499" s="545">
        <v>322.27999999999997</v>
      </c>
    </row>
    <row r="1500" spans="1:4" ht="25.5">
      <c r="A1500" s="544">
        <v>1109675</v>
      </c>
      <c r="B1500" s="542" t="s">
        <v>6787</v>
      </c>
      <c r="C1500" s="544" t="s">
        <v>351</v>
      </c>
      <c r="D1500" s="545">
        <v>422.27</v>
      </c>
    </row>
    <row r="1501" spans="1:4" ht="25.5">
      <c r="A1501" s="544">
        <v>1109692</v>
      </c>
      <c r="B1501" s="542" t="s">
        <v>6788</v>
      </c>
      <c r="C1501" s="544" t="s">
        <v>351</v>
      </c>
      <c r="D1501" s="545">
        <v>297.07</v>
      </c>
    </row>
    <row r="1502" spans="1:4" ht="25.5">
      <c r="A1502" s="544">
        <v>1109676</v>
      </c>
      <c r="B1502" s="542" t="s">
        <v>6789</v>
      </c>
      <c r="C1502" s="544" t="s">
        <v>351</v>
      </c>
      <c r="D1502" s="545">
        <v>405.56</v>
      </c>
    </row>
    <row r="1503" spans="1:4" ht="25.5">
      <c r="A1503" s="544">
        <v>1109693</v>
      </c>
      <c r="B1503" s="542" t="s">
        <v>6790</v>
      </c>
      <c r="C1503" s="544" t="s">
        <v>351</v>
      </c>
      <c r="D1503" s="545">
        <v>276.67</v>
      </c>
    </row>
    <row r="1504" spans="1:4" ht="25.5">
      <c r="A1504" s="544">
        <v>1109680</v>
      </c>
      <c r="B1504" s="542" t="s">
        <v>6791</v>
      </c>
      <c r="C1504" s="544" t="s">
        <v>351</v>
      </c>
      <c r="D1504" s="545">
        <v>5017.22</v>
      </c>
    </row>
    <row r="1505" spans="1:4" ht="25.5">
      <c r="A1505" s="544">
        <v>1107748</v>
      </c>
      <c r="B1505" s="542" t="s">
        <v>6792</v>
      </c>
      <c r="C1505" s="544" t="s">
        <v>351</v>
      </c>
      <c r="D1505" s="545">
        <v>16624.03</v>
      </c>
    </row>
    <row r="1506" spans="1:4">
      <c r="A1506" s="544">
        <v>1110000</v>
      </c>
      <c r="B1506" s="542" t="s">
        <v>656</v>
      </c>
      <c r="C1506" s="544" t="s">
        <v>351</v>
      </c>
      <c r="D1506" s="545">
        <v>0</v>
      </c>
    </row>
    <row r="1507" spans="1:4" ht="25.5">
      <c r="A1507" s="544">
        <v>1106059</v>
      </c>
      <c r="B1507" s="542" t="s">
        <v>6793</v>
      </c>
      <c r="C1507" s="544" t="s">
        <v>351</v>
      </c>
      <c r="D1507" s="545">
        <v>648.72</v>
      </c>
    </row>
    <row r="1508" spans="1:4" ht="25.5">
      <c r="A1508" s="544">
        <v>1106060</v>
      </c>
      <c r="B1508" s="542" t="s">
        <v>6794</v>
      </c>
      <c r="C1508" s="544" t="s">
        <v>351</v>
      </c>
      <c r="D1508" s="545">
        <v>504.77</v>
      </c>
    </row>
    <row r="1509" spans="1:4" ht="25.5">
      <c r="A1509" s="544">
        <v>1100658</v>
      </c>
      <c r="B1509" s="542" t="s">
        <v>6795</v>
      </c>
      <c r="C1509" s="544" t="s">
        <v>351</v>
      </c>
      <c r="D1509" s="545">
        <v>561.88</v>
      </c>
    </row>
    <row r="1510" spans="1:4" ht="25.5">
      <c r="A1510" s="544">
        <v>1106159</v>
      </c>
      <c r="B1510" s="542" t="s">
        <v>6796</v>
      </c>
      <c r="C1510" s="544" t="s">
        <v>351</v>
      </c>
      <c r="D1510" s="545">
        <v>600.03</v>
      </c>
    </row>
    <row r="1511" spans="1:4" ht="25.5">
      <c r="A1511" s="544">
        <v>1107902</v>
      </c>
      <c r="B1511" s="542" t="s">
        <v>6797</v>
      </c>
      <c r="C1511" s="544" t="s">
        <v>351</v>
      </c>
      <c r="D1511" s="545">
        <v>642.62</v>
      </c>
    </row>
    <row r="1512" spans="1:4" ht="25.5">
      <c r="A1512" s="544">
        <v>1107906</v>
      </c>
      <c r="B1512" s="542" t="s">
        <v>6798</v>
      </c>
      <c r="C1512" s="544" t="s">
        <v>351</v>
      </c>
      <c r="D1512" s="545">
        <v>690.22</v>
      </c>
    </row>
    <row r="1513" spans="1:4" ht="25.5">
      <c r="A1513" s="544">
        <v>1107910</v>
      </c>
      <c r="B1513" s="542" t="s">
        <v>6799</v>
      </c>
      <c r="C1513" s="544" t="s">
        <v>351</v>
      </c>
      <c r="D1513" s="545">
        <v>743.43</v>
      </c>
    </row>
    <row r="1514" spans="1:4" ht="25.5">
      <c r="A1514" s="544">
        <v>1107911</v>
      </c>
      <c r="B1514" s="542" t="s">
        <v>6800</v>
      </c>
      <c r="C1514" s="544" t="s">
        <v>351</v>
      </c>
      <c r="D1514" s="545">
        <v>802.89</v>
      </c>
    </row>
    <row r="1515" spans="1:4" ht="25.5">
      <c r="A1515" s="544">
        <v>1107912</v>
      </c>
      <c r="B1515" s="542" t="s">
        <v>6801</v>
      </c>
      <c r="C1515" s="544" t="s">
        <v>351</v>
      </c>
      <c r="D1515" s="545">
        <v>882.91</v>
      </c>
    </row>
    <row r="1516" spans="1:4" ht="25.5">
      <c r="A1516" s="544">
        <v>1106164</v>
      </c>
      <c r="B1516" s="542" t="s">
        <v>6802</v>
      </c>
      <c r="C1516" s="544" t="s">
        <v>351</v>
      </c>
      <c r="D1516" s="545">
        <v>290.14</v>
      </c>
    </row>
    <row r="1517" spans="1:4" ht="25.5">
      <c r="A1517" s="544">
        <v>1106165</v>
      </c>
      <c r="B1517" s="542" t="s">
        <v>6803</v>
      </c>
      <c r="C1517" s="544" t="s">
        <v>351</v>
      </c>
      <c r="D1517" s="545">
        <v>436.37</v>
      </c>
    </row>
    <row r="1518" spans="1:4" ht="25.5">
      <c r="A1518" s="544">
        <v>1106156</v>
      </c>
      <c r="B1518" s="542" t="s">
        <v>6804</v>
      </c>
      <c r="C1518" s="544" t="s">
        <v>351</v>
      </c>
      <c r="D1518" s="545">
        <v>632.11</v>
      </c>
    </row>
    <row r="1519" spans="1:4" ht="25.5">
      <c r="A1519" s="544">
        <v>1107932</v>
      </c>
      <c r="B1519" s="542" t="s">
        <v>6805</v>
      </c>
      <c r="C1519" s="544" t="s">
        <v>351</v>
      </c>
      <c r="D1519" s="545">
        <v>677.77</v>
      </c>
    </row>
    <row r="1520" spans="1:4" ht="25.5">
      <c r="A1520" s="544">
        <v>1108111</v>
      </c>
      <c r="B1520" s="542" t="s">
        <v>6806</v>
      </c>
      <c r="C1520" s="544" t="s">
        <v>351</v>
      </c>
      <c r="D1520" s="545">
        <v>503.44</v>
      </c>
    </row>
    <row r="1521" spans="1:4" ht="25.5">
      <c r="A1521" s="544">
        <v>1108112</v>
      </c>
      <c r="B1521" s="542" t="s">
        <v>6807</v>
      </c>
      <c r="C1521" s="544" t="s">
        <v>351</v>
      </c>
      <c r="D1521" s="545">
        <v>515.74</v>
      </c>
    </row>
    <row r="1522" spans="1:4" ht="25.5">
      <c r="A1522" s="544">
        <v>1108113</v>
      </c>
      <c r="B1522" s="542" t="s">
        <v>6808</v>
      </c>
      <c r="C1522" s="544" t="s">
        <v>351</v>
      </c>
      <c r="D1522" s="545">
        <v>547.72</v>
      </c>
    </row>
    <row r="1523" spans="1:4" ht="25.5">
      <c r="A1523" s="544">
        <v>1108114</v>
      </c>
      <c r="B1523" s="542" t="s">
        <v>6809</v>
      </c>
      <c r="C1523" s="544" t="s">
        <v>351</v>
      </c>
      <c r="D1523" s="545">
        <v>583.41999999999996</v>
      </c>
    </row>
    <row r="1524" spans="1:4" ht="25.5">
      <c r="A1524" s="544">
        <v>1108061</v>
      </c>
      <c r="B1524" s="542" t="s">
        <v>6810</v>
      </c>
      <c r="C1524" s="544" t="s">
        <v>351</v>
      </c>
      <c r="D1524" s="545">
        <v>947.1</v>
      </c>
    </row>
    <row r="1525" spans="1:4" ht="25.5">
      <c r="A1525" s="544">
        <v>1108064</v>
      </c>
      <c r="B1525" s="542" t="s">
        <v>6811</v>
      </c>
      <c r="C1525" s="544" t="s">
        <v>351</v>
      </c>
      <c r="D1525" s="545">
        <v>1024.18</v>
      </c>
    </row>
    <row r="1526" spans="1:4" ht="25.5">
      <c r="A1526" s="544">
        <v>1107888</v>
      </c>
      <c r="B1526" s="542" t="s">
        <v>6812</v>
      </c>
      <c r="C1526" s="544" t="s">
        <v>351</v>
      </c>
      <c r="D1526" s="545">
        <v>485.24</v>
      </c>
    </row>
    <row r="1527" spans="1:4" ht="25.5">
      <c r="A1527" s="544">
        <v>1107889</v>
      </c>
      <c r="B1527" s="542" t="s">
        <v>6813</v>
      </c>
      <c r="C1527" s="544" t="s">
        <v>351</v>
      </c>
      <c r="D1527" s="545">
        <v>338.1</v>
      </c>
    </row>
    <row r="1528" spans="1:4" ht="25.5">
      <c r="A1528" s="544">
        <v>1107892</v>
      </c>
      <c r="B1528" s="542" t="s">
        <v>782</v>
      </c>
      <c r="C1528" s="544" t="s">
        <v>351</v>
      </c>
      <c r="D1528" s="545">
        <v>508.05</v>
      </c>
    </row>
    <row r="1529" spans="1:4" ht="25.5">
      <c r="A1529" s="544">
        <v>1107891</v>
      </c>
      <c r="B1529" s="542" t="s">
        <v>6814</v>
      </c>
      <c r="C1529" s="544" t="s">
        <v>351</v>
      </c>
      <c r="D1529" s="545">
        <v>363.11</v>
      </c>
    </row>
    <row r="1530" spans="1:4" ht="25.5">
      <c r="A1530" s="544">
        <v>1107928</v>
      </c>
      <c r="B1530" s="542" t="s">
        <v>6815</v>
      </c>
      <c r="C1530" s="544" t="s">
        <v>351</v>
      </c>
      <c r="D1530" s="545">
        <v>443.51</v>
      </c>
    </row>
    <row r="1531" spans="1:4" ht="25.5">
      <c r="A1531" s="544">
        <v>1107929</v>
      </c>
      <c r="B1531" s="542" t="s">
        <v>6816</v>
      </c>
      <c r="C1531" s="544" t="s">
        <v>351</v>
      </c>
      <c r="D1531" s="545">
        <v>298.02</v>
      </c>
    </row>
    <row r="1532" spans="1:4" ht="25.5">
      <c r="A1532" s="544">
        <v>1106109</v>
      </c>
      <c r="B1532" s="542" t="s">
        <v>6817</v>
      </c>
      <c r="C1532" s="544" t="s">
        <v>351</v>
      </c>
      <c r="D1532" s="545">
        <v>415.68</v>
      </c>
    </row>
    <row r="1533" spans="1:4" ht="25.5">
      <c r="A1533" s="544">
        <v>1106117</v>
      </c>
      <c r="B1533" s="542" t="s">
        <v>6818</v>
      </c>
      <c r="C1533" s="544" t="s">
        <v>351</v>
      </c>
      <c r="D1533" s="545">
        <v>270.18</v>
      </c>
    </row>
    <row r="1534" spans="1:4" ht="25.5">
      <c r="A1534" s="544">
        <v>1107896</v>
      </c>
      <c r="B1534" s="542" t="s">
        <v>6819</v>
      </c>
      <c r="C1534" s="544" t="s">
        <v>351</v>
      </c>
      <c r="D1534" s="545">
        <v>533.62</v>
      </c>
    </row>
    <row r="1535" spans="1:4" ht="25.5">
      <c r="A1535" s="544">
        <v>1107895</v>
      </c>
      <c r="B1535" s="542" t="s">
        <v>6820</v>
      </c>
      <c r="C1535" s="544" t="s">
        <v>351</v>
      </c>
      <c r="D1535" s="545">
        <v>391.12</v>
      </c>
    </row>
    <row r="1536" spans="1:4" ht="25.5">
      <c r="A1536" s="544">
        <v>1119528</v>
      </c>
      <c r="B1536" s="542" t="s">
        <v>6821</v>
      </c>
      <c r="C1536" s="544" t="s">
        <v>351</v>
      </c>
      <c r="D1536" s="545">
        <v>460.67</v>
      </c>
    </row>
    <row r="1537" spans="1:4" ht="25.5">
      <c r="A1537" s="544">
        <v>1106135</v>
      </c>
      <c r="B1537" s="542" t="s">
        <v>6822</v>
      </c>
      <c r="C1537" s="544" t="s">
        <v>351</v>
      </c>
      <c r="D1537" s="545">
        <v>316.86</v>
      </c>
    </row>
    <row r="1538" spans="1:4" ht="25.5">
      <c r="A1538" s="544">
        <v>1106136</v>
      </c>
      <c r="B1538" s="542" t="s">
        <v>6823</v>
      </c>
      <c r="C1538" s="544" t="s">
        <v>351</v>
      </c>
      <c r="D1538" s="545">
        <v>430.84</v>
      </c>
    </row>
    <row r="1539" spans="1:4" ht="25.5">
      <c r="A1539" s="544">
        <v>1106137</v>
      </c>
      <c r="B1539" s="542" t="s">
        <v>6824</v>
      </c>
      <c r="C1539" s="544" t="s">
        <v>351</v>
      </c>
      <c r="D1539" s="545">
        <v>287.04000000000002</v>
      </c>
    </row>
    <row r="1540" spans="1:4" ht="25.5">
      <c r="A1540" s="544">
        <v>1116127</v>
      </c>
      <c r="B1540" s="542" t="s">
        <v>6825</v>
      </c>
      <c r="C1540" s="544" t="s">
        <v>351</v>
      </c>
      <c r="D1540" s="545">
        <v>561.30999999999995</v>
      </c>
    </row>
    <row r="1541" spans="1:4" ht="25.5">
      <c r="A1541" s="544">
        <v>1116126</v>
      </c>
      <c r="B1541" s="542" t="s">
        <v>6826</v>
      </c>
      <c r="C1541" s="544" t="s">
        <v>351</v>
      </c>
      <c r="D1541" s="545">
        <v>424.45</v>
      </c>
    </row>
    <row r="1542" spans="1:4" ht="25.5">
      <c r="A1542" s="544">
        <v>1107900</v>
      </c>
      <c r="B1542" s="542" t="s">
        <v>6827</v>
      </c>
      <c r="C1542" s="544" t="s">
        <v>351</v>
      </c>
      <c r="D1542" s="545">
        <v>562.11</v>
      </c>
    </row>
    <row r="1543" spans="1:4" ht="25.5">
      <c r="A1543" s="544">
        <v>1107899</v>
      </c>
      <c r="B1543" s="542" t="s">
        <v>6828</v>
      </c>
      <c r="C1543" s="544" t="s">
        <v>351</v>
      </c>
      <c r="D1543" s="545">
        <v>422.35</v>
      </c>
    </row>
    <row r="1544" spans="1:4" ht="25.5">
      <c r="A1544" s="544">
        <v>1107890</v>
      </c>
      <c r="B1544" s="542" t="s">
        <v>6829</v>
      </c>
      <c r="C1544" s="544" t="s">
        <v>351</v>
      </c>
      <c r="D1544" s="545">
        <v>483.05</v>
      </c>
    </row>
    <row r="1545" spans="1:4" ht="25.5">
      <c r="A1545" s="544">
        <v>1106138</v>
      </c>
      <c r="B1545" s="542" t="s">
        <v>6830</v>
      </c>
      <c r="C1545" s="544" t="s">
        <v>351</v>
      </c>
      <c r="D1545" s="545">
        <v>341.46</v>
      </c>
    </row>
    <row r="1546" spans="1:4" ht="25.5">
      <c r="A1546" s="544">
        <v>1106139</v>
      </c>
      <c r="B1546" s="542" t="s">
        <v>6831</v>
      </c>
      <c r="C1546" s="544" t="s">
        <v>351</v>
      </c>
      <c r="D1546" s="545">
        <v>450.71</v>
      </c>
    </row>
    <row r="1547" spans="1:4" ht="25.5">
      <c r="A1547" s="544">
        <v>1106140</v>
      </c>
      <c r="B1547" s="542" t="s">
        <v>6832</v>
      </c>
      <c r="C1547" s="544" t="s">
        <v>351</v>
      </c>
      <c r="D1547" s="545">
        <v>309.12</v>
      </c>
    </row>
    <row r="1548" spans="1:4" ht="25.5">
      <c r="A1548" s="544">
        <v>1107904</v>
      </c>
      <c r="B1548" s="542" t="s">
        <v>6833</v>
      </c>
      <c r="C1548" s="544" t="s">
        <v>351</v>
      </c>
      <c r="D1548" s="545">
        <v>594</v>
      </c>
    </row>
    <row r="1549" spans="1:4" ht="25.5">
      <c r="A1549" s="544">
        <v>1107903</v>
      </c>
      <c r="B1549" s="542" t="s">
        <v>6834</v>
      </c>
      <c r="C1549" s="544" t="s">
        <v>351</v>
      </c>
      <c r="D1549" s="545">
        <v>457.3</v>
      </c>
    </row>
    <row r="1550" spans="1:4" ht="25.5">
      <c r="A1550" s="544">
        <v>1107908</v>
      </c>
      <c r="B1550" s="542" t="s">
        <v>6835</v>
      </c>
      <c r="C1550" s="544" t="s">
        <v>351</v>
      </c>
      <c r="D1550" s="545">
        <v>629.54999999999995</v>
      </c>
    </row>
    <row r="1551" spans="1:4" ht="25.5">
      <c r="A1551" s="544">
        <v>1107907</v>
      </c>
      <c r="B1551" s="542" t="s">
        <v>6836</v>
      </c>
      <c r="C1551" s="544" t="s">
        <v>351</v>
      </c>
      <c r="D1551" s="545">
        <v>496.27</v>
      </c>
    </row>
    <row r="1552" spans="1:4" ht="25.5">
      <c r="A1552" s="544">
        <v>1107871</v>
      </c>
      <c r="B1552" s="542" t="s">
        <v>6837</v>
      </c>
      <c r="C1552" s="544" t="s">
        <v>351</v>
      </c>
      <c r="D1552" s="545">
        <v>525.44000000000005</v>
      </c>
    </row>
    <row r="1553" spans="1:4" ht="25.5">
      <c r="A1553" s="544">
        <v>1107870</v>
      </c>
      <c r="B1553" s="542" t="s">
        <v>6838</v>
      </c>
      <c r="C1553" s="544" t="s">
        <v>351</v>
      </c>
      <c r="D1553" s="545">
        <v>385.03</v>
      </c>
    </row>
    <row r="1554" spans="1:4" ht="25.5">
      <c r="A1554" s="544">
        <v>1106057</v>
      </c>
      <c r="B1554" s="542" t="s">
        <v>662</v>
      </c>
      <c r="C1554" s="544" t="s">
        <v>351</v>
      </c>
      <c r="D1554" s="545">
        <v>493</v>
      </c>
    </row>
    <row r="1555" spans="1:4" ht="25.5">
      <c r="A1555" s="544">
        <v>1106058</v>
      </c>
      <c r="B1555" s="542" t="s">
        <v>6839</v>
      </c>
      <c r="C1555" s="544" t="s">
        <v>351</v>
      </c>
      <c r="D1555" s="545">
        <v>355.38</v>
      </c>
    </row>
    <row r="1556" spans="1:4" ht="25.5">
      <c r="A1556" s="544">
        <v>1106380</v>
      </c>
      <c r="B1556" s="542" t="s">
        <v>6840</v>
      </c>
      <c r="C1556" s="544" t="s">
        <v>351</v>
      </c>
      <c r="D1556" s="545">
        <v>494.63</v>
      </c>
    </row>
    <row r="1557" spans="1:4" ht="25.5">
      <c r="A1557" s="544">
        <v>1106378</v>
      </c>
      <c r="B1557" s="542" t="s">
        <v>6841</v>
      </c>
      <c r="C1557" s="544" t="s">
        <v>351</v>
      </c>
      <c r="D1557" s="545">
        <v>356.24</v>
      </c>
    </row>
    <row r="1558" spans="1:4" ht="25.5">
      <c r="A1558" s="544">
        <v>1116263</v>
      </c>
      <c r="B1558" s="542" t="s">
        <v>6842</v>
      </c>
      <c r="C1558" s="544" t="s">
        <v>351</v>
      </c>
      <c r="D1558" s="545">
        <v>460.63</v>
      </c>
    </row>
    <row r="1559" spans="1:4" ht="25.5">
      <c r="A1559" s="544">
        <v>1116267</v>
      </c>
      <c r="B1559" s="542" t="s">
        <v>6843</v>
      </c>
      <c r="C1559" s="544" t="s">
        <v>351</v>
      </c>
      <c r="D1559" s="545">
        <v>322.24</v>
      </c>
    </row>
    <row r="1560" spans="1:4" ht="25.5">
      <c r="A1560" s="544">
        <v>1106280</v>
      </c>
      <c r="B1560" s="542" t="s">
        <v>647</v>
      </c>
      <c r="C1560" s="544" t="s">
        <v>351</v>
      </c>
      <c r="D1560" s="545">
        <v>520.91999999999996</v>
      </c>
    </row>
    <row r="1561" spans="1:4" ht="25.5">
      <c r="A1561" s="544">
        <v>1106289</v>
      </c>
      <c r="B1561" s="542" t="s">
        <v>6844</v>
      </c>
      <c r="C1561" s="544" t="s">
        <v>351</v>
      </c>
      <c r="D1561" s="545">
        <v>385.1</v>
      </c>
    </row>
    <row r="1562" spans="1:4" ht="25.5">
      <c r="A1562" s="544">
        <v>1116264</v>
      </c>
      <c r="B1562" s="542" t="s">
        <v>6845</v>
      </c>
      <c r="C1562" s="544" t="s">
        <v>351</v>
      </c>
      <c r="D1562" s="545">
        <v>483.99</v>
      </c>
    </row>
    <row r="1563" spans="1:4" ht="25.5">
      <c r="A1563" s="544">
        <v>1116268</v>
      </c>
      <c r="B1563" s="542" t="s">
        <v>6846</v>
      </c>
      <c r="C1563" s="544" t="s">
        <v>351</v>
      </c>
      <c r="D1563" s="545">
        <v>348.17</v>
      </c>
    </row>
    <row r="1564" spans="1:4" ht="25.5">
      <c r="A1564" s="544">
        <v>1106281</v>
      </c>
      <c r="B1564" s="542" t="s">
        <v>6847</v>
      </c>
      <c r="C1564" s="544" t="s">
        <v>351</v>
      </c>
      <c r="D1564" s="545">
        <v>554.78</v>
      </c>
    </row>
    <row r="1565" spans="1:4" ht="25.5">
      <c r="A1565" s="544">
        <v>1106382</v>
      </c>
      <c r="B1565" s="542" t="s">
        <v>634</v>
      </c>
      <c r="C1565" s="544" t="s">
        <v>351</v>
      </c>
      <c r="D1565" s="545">
        <v>422.27</v>
      </c>
    </row>
    <row r="1566" spans="1:4" ht="25.5">
      <c r="A1566" s="544">
        <v>1116265</v>
      </c>
      <c r="B1566" s="542" t="s">
        <v>6848</v>
      </c>
      <c r="C1566" s="544" t="s">
        <v>351</v>
      </c>
      <c r="D1566" s="545">
        <v>513.98</v>
      </c>
    </row>
    <row r="1567" spans="1:4" ht="25.5">
      <c r="A1567" s="544">
        <v>1116269</v>
      </c>
      <c r="B1567" s="542" t="s">
        <v>6849</v>
      </c>
      <c r="C1567" s="544" t="s">
        <v>351</v>
      </c>
      <c r="D1567" s="545">
        <v>381.47</v>
      </c>
    </row>
    <row r="1568" spans="1:4" ht="25.5">
      <c r="A1568" s="544">
        <v>1106282</v>
      </c>
      <c r="B1568" s="542" t="s">
        <v>6850</v>
      </c>
      <c r="C1568" s="544" t="s">
        <v>351</v>
      </c>
      <c r="D1568" s="545">
        <v>592.58000000000004</v>
      </c>
    </row>
    <row r="1569" spans="1:4" ht="25.5">
      <c r="A1569" s="544">
        <v>1106384</v>
      </c>
      <c r="B1569" s="542" t="s">
        <v>6851</v>
      </c>
      <c r="C1569" s="544" t="s">
        <v>351</v>
      </c>
      <c r="D1569" s="545">
        <v>463.76</v>
      </c>
    </row>
    <row r="1570" spans="1:4" ht="25.5">
      <c r="A1570" s="544">
        <v>1116266</v>
      </c>
      <c r="B1570" s="542" t="s">
        <v>6852</v>
      </c>
      <c r="C1570" s="544" t="s">
        <v>351</v>
      </c>
      <c r="D1570" s="545">
        <v>547.51</v>
      </c>
    </row>
    <row r="1571" spans="1:4" ht="25.5">
      <c r="A1571" s="544">
        <v>1116270</v>
      </c>
      <c r="B1571" s="542" t="s">
        <v>6853</v>
      </c>
      <c r="C1571" s="544" t="s">
        <v>351</v>
      </c>
      <c r="D1571" s="545">
        <v>418.69</v>
      </c>
    </row>
    <row r="1572" spans="1:4" ht="25.5">
      <c r="A1572" s="544">
        <v>1107868</v>
      </c>
      <c r="B1572" s="542" t="s">
        <v>6854</v>
      </c>
      <c r="C1572" s="544" t="s">
        <v>351</v>
      </c>
      <c r="D1572" s="545">
        <v>386.57</v>
      </c>
    </row>
    <row r="1573" spans="1:4" ht="25.5">
      <c r="A1573" s="544">
        <v>1107869</v>
      </c>
      <c r="B1573" s="542" t="s">
        <v>6855</v>
      </c>
      <c r="C1573" s="544" t="s">
        <v>351</v>
      </c>
      <c r="D1573" s="545">
        <v>235.46</v>
      </c>
    </row>
    <row r="1574" spans="1:4" ht="25.5">
      <c r="A1574" s="544">
        <v>1103853</v>
      </c>
      <c r="B1574" s="542" t="s">
        <v>6856</v>
      </c>
      <c r="C1574" s="544" t="s">
        <v>351</v>
      </c>
      <c r="D1574" s="545">
        <v>490.86</v>
      </c>
    </row>
    <row r="1575" spans="1:4" ht="25.5">
      <c r="A1575" s="544">
        <v>1103852</v>
      </c>
      <c r="B1575" s="542" t="s">
        <v>6857</v>
      </c>
      <c r="C1575" s="544" t="s">
        <v>351</v>
      </c>
      <c r="D1575" s="545">
        <v>402.91</v>
      </c>
    </row>
    <row r="1576" spans="1:4" ht="25.5">
      <c r="A1576" s="544">
        <v>1106284</v>
      </c>
      <c r="B1576" s="542" t="s">
        <v>6858</v>
      </c>
      <c r="C1576" s="544" t="s">
        <v>351</v>
      </c>
      <c r="D1576" s="545">
        <v>525.21</v>
      </c>
    </row>
    <row r="1577" spans="1:4" ht="25.5">
      <c r="A1577" s="544">
        <v>1108116</v>
      </c>
      <c r="B1577" s="542" t="s">
        <v>6859</v>
      </c>
      <c r="C1577" s="544" t="s">
        <v>351</v>
      </c>
      <c r="D1577" s="545">
        <v>530.61</v>
      </c>
    </row>
    <row r="1578" spans="1:4" ht="25.5">
      <c r="A1578" s="544">
        <v>1108118</v>
      </c>
      <c r="B1578" s="542" t="s">
        <v>6860</v>
      </c>
      <c r="C1578" s="544" t="s">
        <v>351</v>
      </c>
      <c r="D1578" s="545">
        <v>556.80999999999995</v>
      </c>
    </row>
    <row r="1579" spans="1:4" ht="25.5">
      <c r="A1579" s="544">
        <v>1106158</v>
      </c>
      <c r="B1579" s="542" t="s">
        <v>6861</v>
      </c>
      <c r="C1579" s="544" t="s">
        <v>351</v>
      </c>
      <c r="D1579" s="545">
        <v>594.54</v>
      </c>
    </row>
    <row r="1580" spans="1:4" ht="25.5">
      <c r="A1580" s="544">
        <v>1108120</v>
      </c>
      <c r="B1580" s="542" t="s">
        <v>6862</v>
      </c>
      <c r="C1580" s="544" t="s">
        <v>351</v>
      </c>
      <c r="D1580" s="545">
        <v>636.70000000000005</v>
      </c>
    </row>
    <row r="1581" spans="1:4" ht="25.5">
      <c r="A1581" s="544">
        <v>1106050</v>
      </c>
      <c r="B1581" s="542" t="s">
        <v>6863</v>
      </c>
      <c r="C1581" s="544" t="s">
        <v>351</v>
      </c>
      <c r="D1581" s="545">
        <v>51.05</v>
      </c>
    </row>
    <row r="1582" spans="1:4" ht="25.5">
      <c r="A1582" s="544">
        <v>1106051</v>
      </c>
      <c r="B1582" s="542" t="s">
        <v>6864</v>
      </c>
      <c r="C1582" s="544" t="s">
        <v>351</v>
      </c>
      <c r="D1582" s="545">
        <v>42.97</v>
      </c>
    </row>
    <row r="1583" spans="1:4">
      <c r="A1583" s="544">
        <v>1106061</v>
      </c>
      <c r="B1583" s="542" t="s">
        <v>6865</v>
      </c>
      <c r="C1583" s="544" t="s">
        <v>351</v>
      </c>
      <c r="D1583" s="545">
        <v>58.81</v>
      </c>
    </row>
    <row r="1584" spans="1:4">
      <c r="A1584" s="544">
        <v>1106087</v>
      </c>
      <c r="B1584" s="542" t="s">
        <v>6866</v>
      </c>
      <c r="C1584" s="544" t="s">
        <v>351</v>
      </c>
      <c r="D1584" s="545">
        <v>50.96</v>
      </c>
    </row>
    <row r="1585" spans="1:4" ht="25.5">
      <c r="A1585" s="544">
        <v>1107860</v>
      </c>
      <c r="B1585" s="542" t="s">
        <v>6867</v>
      </c>
      <c r="C1585" s="544" t="s">
        <v>351</v>
      </c>
      <c r="D1585" s="545">
        <v>57.49</v>
      </c>
    </row>
    <row r="1586" spans="1:4" ht="25.5">
      <c r="A1586" s="544">
        <v>1106088</v>
      </c>
      <c r="B1586" s="542" t="s">
        <v>651</v>
      </c>
      <c r="C1586" s="544" t="s">
        <v>351</v>
      </c>
      <c r="D1586" s="545">
        <v>62.13</v>
      </c>
    </row>
    <row r="1587" spans="1:4" ht="25.5">
      <c r="A1587" s="544">
        <v>1106128</v>
      </c>
      <c r="B1587" s="542" t="s">
        <v>6868</v>
      </c>
      <c r="C1587" s="544" t="s">
        <v>351</v>
      </c>
      <c r="D1587" s="545">
        <v>51.52</v>
      </c>
    </row>
    <row r="1588" spans="1:4" ht="25.5">
      <c r="A1588" s="544">
        <v>1108056</v>
      </c>
      <c r="B1588" s="542" t="s">
        <v>6869</v>
      </c>
      <c r="C1588" s="544" t="s">
        <v>351</v>
      </c>
      <c r="D1588" s="545">
        <v>4249.5600000000004</v>
      </c>
    </row>
    <row r="1589" spans="1:4" ht="25.5">
      <c r="A1589" s="544">
        <v>1108059</v>
      </c>
      <c r="B1589" s="542" t="s">
        <v>6870</v>
      </c>
      <c r="C1589" s="544" t="s">
        <v>351</v>
      </c>
      <c r="D1589" s="545">
        <v>4501.87</v>
      </c>
    </row>
    <row r="1590" spans="1:4" ht="25.5">
      <c r="A1590" s="544">
        <v>1207700</v>
      </c>
      <c r="B1590" s="542" t="s">
        <v>6871</v>
      </c>
      <c r="C1590" s="544" t="s">
        <v>351</v>
      </c>
      <c r="D1590" s="545">
        <v>618.64</v>
      </c>
    </row>
    <row r="1591" spans="1:4" ht="25.5">
      <c r="A1591" s="544">
        <v>1207701</v>
      </c>
      <c r="B1591" s="542" t="s">
        <v>6872</v>
      </c>
      <c r="C1591" s="544" t="s">
        <v>351</v>
      </c>
      <c r="D1591" s="545">
        <v>659.31</v>
      </c>
    </row>
    <row r="1592" spans="1:4" ht="25.5">
      <c r="A1592" s="544">
        <v>1207702</v>
      </c>
      <c r="B1592" s="542" t="s">
        <v>6873</v>
      </c>
      <c r="C1592" s="544" t="s">
        <v>351</v>
      </c>
      <c r="D1592" s="545">
        <v>704.82</v>
      </c>
    </row>
    <row r="1593" spans="1:4" ht="25.5">
      <c r="A1593" s="544">
        <v>1207708</v>
      </c>
      <c r="B1593" s="542" t="s">
        <v>6874</v>
      </c>
      <c r="C1593" s="544" t="s">
        <v>351</v>
      </c>
      <c r="D1593" s="545">
        <v>639.74</v>
      </c>
    </row>
    <row r="1594" spans="1:4" ht="25.5">
      <c r="A1594" s="544">
        <v>1207703</v>
      </c>
      <c r="B1594" s="542" t="s">
        <v>6875</v>
      </c>
      <c r="C1594" s="544" t="s">
        <v>351</v>
      </c>
      <c r="D1594" s="545">
        <v>812.6</v>
      </c>
    </row>
    <row r="1595" spans="1:4" ht="25.5">
      <c r="A1595" s="544">
        <v>1207709</v>
      </c>
      <c r="B1595" s="542" t="s">
        <v>6876</v>
      </c>
      <c r="C1595" s="544" t="s">
        <v>351</v>
      </c>
      <c r="D1595" s="545">
        <v>738.73</v>
      </c>
    </row>
    <row r="1596" spans="1:4">
      <c r="A1596" s="544">
        <v>1207710</v>
      </c>
      <c r="B1596" s="542" t="s">
        <v>6877</v>
      </c>
      <c r="C1596" s="544" t="s">
        <v>351</v>
      </c>
      <c r="D1596" s="545">
        <v>943.4</v>
      </c>
    </row>
    <row r="1597" spans="1:4">
      <c r="A1597" s="544">
        <v>1207711</v>
      </c>
      <c r="B1597" s="542" t="s">
        <v>6878</v>
      </c>
      <c r="C1597" s="544" t="s">
        <v>351</v>
      </c>
      <c r="D1597" s="545">
        <v>1175.7</v>
      </c>
    </row>
    <row r="1598" spans="1:4">
      <c r="A1598" s="544">
        <v>1207713</v>
      </c>
      <c r="B1598" s="542" t="s">
        <v>6879</v>
      </c>
      <c r="C1598" s="544" t="s">
        <v>351</v>
      </c>
      <c r="D1598" s="545">
        <v>1775.7</v>
      </c>
    </row>
    <row r="1599" spans="1:4">
      <c r="A1599" s="544">
        <v>1207714</v>
      </c>
      <c r="B1599" s="542" t="s">
        <v>6880</v>
      </c>
      <c r="C1599" s="544" t="s">
        <v>351</v>
      </c>
      <c r="D1599" s="545">
        <v>991.25</v>
      </c>
    </row>
    <row r="1600" spans="1:4">
      <c r="A1600" s="544">
        <v>1207715</v>
      </c>
      <c r="B1600" s="542" t="s">
        <v>6881</v>
      </c>
      <c r="C1600" s="544" t="s">
        <v>351</v>
      </c>
      <c r="D1600" s="545">
        <v>1233.8</v>
      </c>
    </row>
    <row r="1601" spans="1:4">
      <c r="A1601" s="544">
        <v>1207717</v>
      </c>
      <c r="B1601" s="542" t="s">
        <v>6882</v>
      </c>
      <c r="C1601" s="544" t="s">
        <v>351</v>
      </c>
      <c r="D1601" s="545">
        <v>1857.04</v>
      </c>
    </row>
    <row r="1602" spans="1:4">
      <c r="A1602" s="544">
        <v>1207718</v>
      </c>
      <c r="B1602" s="542" t="s">
        <v>6883</v>
      </c>
      <c r="C1602" s="544" t="s">
        <v>351</v>
      </c>
      <c r="D1602" s="545">
        <v>1044.79</v>
      </c>
    </row>
    <row r="1603" spans="1:4">
      <c r="A1603" s="544">
        <v>1207719</v>
      </c>
      <c r="B1603" s="542" t="s">
        <v>6884</v>
      </c>
      <c r="C1603" s="544" t="s">
        <v>351</v>
      </c>
      <c r="D1603" s="545">
        <v>1298.82</v>
      </c>
    </row>
    <row r="1604" spans="1:4">
      <c r="A1604" s="544">
        <v>1207721</v>
      </c>
      <c r="B1604" s="542" t="s">
        <v>6885</v>
      </c>
      <c r="C1604" s="544" t="s">
        <v>351</v>
      </c>
      <c r="D1604" s="545">
        <v>1948.06</v>
      </c>
    </row>
    <row r="1605" spans="1:4">
      <c r="A1605" s="544">
        <v>1207722</v>
      </c>
      <c r="B1605" s="542" t="s">
        <v>6886</v>
      </c>
      <c r="C1605" s="544" t="s">
        <v>351</v>
      </c>
      <c r="D1605" s="545">
        <v>1171.5899999999999</v>
      </c>
    </row>
    <row r="1606" spans="1:4">
      <c r="A1606" s="544">
        <v>1207723</v>
      </c>
      <c r="B1606" s="542" t="s">
        <v>6887</v>
      </c>
      <c r="C1606" s="544" t="s">
        <v>351</v>
      </c>
      <c r="D1606" s="545">
        <v>1452.79</v>
      </c>
    </row>
    <row r="1607" spans="1:4">
      <c r="A1607" s="544">
        <v>1207725</v>
      </c>
      <c r="B1607" s="542" t="s">
        <v>6888</v>
      </c>
      <c r="C1607" s="544" t="s">
        <v>351</v>
      </c>
      <c r="D1607" s="545">
        <v>2163.62</v>
      </c>
    </row>
    <row r="1608" spans="1:4" ht="25.5">
      <c r="A1608" s="544">
        <v>1207728</v>
      </c>
      <c r="B1608" s="542" t="s">
        <v>6889</v>
      </c>
      <c r="C1608" s="544" t="s">
        <v>351</v>
      </c>
      <c r="D1608" s="545">
        <v>916.85</v>
      </c>
    </row>
    <row r="1609" spans="1:4" ht="25.5">
      <c r="A1609" s="544">
        <v>1207727</v>
      </c>
      <c r="B1609" s="542" t="s">
        <v>6890</v>
      </c>
      <c r="C1609" s="544" t="s">
        <v>351</v>
      </c>
      <c r="D1609" s="545">
        <v>899.74</v>
      </c>
    </row>
    <row r="1610" spans="1:4" ht="25.5">
      <c r="A1610" s="544">
        <v>1207726</v>
      </c>
      <c r="B1610" s="542" t="s">
        <v>6891</v>
      </c>
      <c r="C1610" s="544" t="s">
        <v>351</v>
      </c>
      <c r="D1610" s="545">
        <v>886.05</v>
      </c>
    </row>
    <row r="1611" spans="1:4" ht="25.5">
      <c r="A1611" s="544">
        <v>1208329</v>
      </c>
      <c r="B1611" s="542" t="s">
        <v>6892</v>
      </c>
      <c r="C1611" s="544" t="s">
        <v>351</v>
      </c>
      <c r="D1611" s="545">
        <v>870.29</v>
      </c>
    </row>
    <row r="1612" spans="1:4" ht="25.5">
      <c r="A1612" s="544">
        <v>1207685</v>
      </c>
      <c r="B1612" s="542" t="s">
        <v>6893</v>
      </c>
      <c r="C1612" s="544" t="s">
        <v>351</v>
      </c>
      <c r="D1612" s="545">
        <v>960.64</v>
      </c>
    </row>
    <row r="1613" spans="1:4" ht="25.5">
      <c r="A1613" s="544">
        <v>1207684</v>
      </c>
      <c r="B1613" s="542" t="s">
        <v>6894</v>
      </c>
      <c r="C1613" s="544" t="s">
        <v>351</v>
      </c>
      <c r="D1613" s="545">
        <v>938.03</v>
      </c>
    </row>
    <row r="1614" spans="1:4" ht="25.5">
      <c r="A1614" s="544">
        <v>1207683</v>
      </c>
      <c r="B1614" s="542" t="s">
        <v>6895</v>
      </c>
      <c r="C1614" s="544" t="s">
        <v>351</v>
      </c>
      <c r="D1614" s="545">
        <v>920.79</v>
      </c>
    </row>
    <row r="1615" spans="1:4" ht="25.5">
      <c r="A1615" s="544">
        <v>1208337</v>
      </c>
      <c r="B1615" s="542" t="s">
        <v>6896</v>
      </c>
      <c r="C1615" s="544" t="s">
        <v>351</v>
      </c>
      <c r="D1615" s="545">
        <v>902.47</v>
      </c>
    </row>
    <row r="1616" spans="1:4" ht="25.5">
      <c r="A1616" s="544">
        <v>1207691</v>
      </c>
      <c r="B1616" s="542" t="s">
        <v>6897</v>
      </c>
      <c r="C1616" s="544" t="s">
        <v>351</v>
      </c>
      <c r="D1616" s="545">
        <v>1012.65</v>
      </c>
    </row>
    <row r="1617" spans="1:4" ht="25.5">
      <c r="A1617" s="544">
        <v>1207690</v>
      </c>
      <c r="B1617" s="542" t="s">
        <v>6898</v>
      </c>
      <c r="C1617" s="544" t="s">
        <v>351</v>
      </c>
      <c r="D1617" s="545">
        <v>981.86</v>
      </c>
    </row>
    <row r="1618" spans="1:4" ht="25.5">
      <c r="A1618" s="544">
        <v>1207689</v>
      </c>
      <c r="B1618" s="542" t="s">
        <v>6899</v>
      </c>
      <c r="C1618" s="544" t="s">
        <v>351</v>
      </c>
      <c r="D1618" s="545">
        <v>955.98</v>
      </c>
    </row>
    <row r="1619" spans="1:4" ht="25.5">
      <c r="A1619" s="544">
        <v>1208345</v>
      </c>
      <c r="B1619" s="542" t="s">
        <v>6900</v>
      </c>
      <c r="C1619" s="544" t="s">
        <v>351</v>
      </c>
      <c r="D1619" s="545">
        <v>934.64</v>
      </c>
    </row>
    <row r="1620" spans="1:4" ht="25.5">
      <c r="A1620" s="544">
        <v>1207697</v>
      </c>
      <c r="B1620" s="542" t="s">
        <v>6901</v>
      </c>
      <c r="C1620" s="544" t="s">
        <v>351</v>
      </c>
      <c r="D1620" s="545">
        <v>1077.0999999999999</v>
      </c>
    </row>
    <row r="1621" spans="1:4" ht="25.5">
      <c r="A1621" s="544">
        <v>1207696</v>
      </c>
      <c r="B1621" s="542" t="s">
        <v>6902</v>
      </c>
      <c r="C1621" s="544" t="s">
        <v>351</v>
      </c>
      <c r="D1621" s="545">
        <v>1033.0899999999999</v>
      </c>
    </row>
    <row r="1622" spans="1:4" ht="25.5">
      <c r="A1622" s="544">
        <v>1207695</v>
      </c>
      <c r="B1622" s="542" t="s">
        <v>6903</v>
      </c>
      <c r="C1622" s="544" t="s">
        <v>351</v>
      </c>
      <c r="D1622" s="545">
        <v>1003.16</v>
      </c>
    </row>
    <row r="1623" spans="1:4" ht="25.5">
      <c r="A1623" s="544">
        <v>1208353</v>
      </c>
      <c r="B1623" s="542" t="s">
        <v>6904</v>
      </c>
      <c r="C1623" s="544" t="s">
        <v>351</v>
      </c>
      <c r="D1623" s="545">
        <v>973.06</v>
      </c>
    </row>
    <row r="1624" spans="1:4" ht="25.5">
      <c r="A1624" s="544">
        <v>1207663</v>
      </c>
      <c r="B1624" s="542" t="s">
        <v>6905</v>
      </c>
      <c r="C1624" s="544" t="s">
        <v>351</v>
      </c>
      <c r="D1624" s="545">
        <v>1258.1300000000001</v>
      </c>
    </row>
    <row r="1625" spans="1:4" ht="25.5">
      <c r="A1625" s="544">
        <v>1207662</v>
      </c>
      <c r="B1625" s="542" t="s">
        <v>6906</v>
      </c>
      <c r="C1625" s="544" t="s">
        <v>351</v>
      </c>
      <c r="D1625" s="545">
        <v>1228.1199999999999</v>
      </c>
    </row>
    <row r="1626" spans="1:4" ht="25.5">
      <c r="A1626" s="544">
        <v>1207661</v>
      </c>
      <c r="B1626" s="542" t="s">
        <v>6907</v>
      </c>
      <c r="C1626" s="544" t="s">
        <v>351</v>
      </c>
      <c r="D1626" s="545">
        <v>1204.1099999999999</v>
      </c>
    </row>
    <row r="1627" spans="1:4" ht="25.5">
      <c r="A1627" s="544">
        <v>1208361</v>
      </c>
      <c r="B1627" s="542" t="s">
        <v>6908</v>
      </c>
      <c r="C1627" s="544" t="s">
        <v>351</v>
      </c>
      <c r="D1627" s="545">
        <v>1168.0999999999999</v>
      </c>
    </row>
    <row r="1628" spans="1:4" ht="25.5">
      <c r="A1628" s="544">
        <v>1207669</v>
      </c>
      <c r="B1628" s="542" t="s">
        <v>6909</v>
      </c>
      <c r="C1628" s="544" t="s">
        <v>351</v>
      </c>
      <c r="D1628" s="545">
        <v>1394.65</v>
      </c>
    </row>
    <row r="1629" spans="1:4" ht="25.5">
      <c r="A1629" s="544">
        <v>1207668</v>
      </c>
      <c r="B1629" s="542" t="s">
        <v>6910</v>
      </c>
      <c r="C1629" s="544" t="s">
        <v>351</v>
      </c>
      <c r="D1629" s="545">
        <v>1357.39</v>
      </c>
    </row>
    <row r="1630" spans="1:4" ht="25.5">
      <c r="A1630" s="544">
        <v>1207667</v>
      </c>
      <c r="B1630" s="542" t="s">
        <v>6911</v>
      </c>
      <c r="C1630" s="544" t="s">
        <v>351</v>
      </c>
      <c r="D1630" s="545">
        <v>1301.51</v>
      </c>
    </row>
    <row r="1631" spans="1:4" ht="25.5">
      <c r="A1631" s="544">
        <v>1208369</v>
      </c>
      <c r="B1631" s="542" t="s">
        <v>6912</v>
      </c>
      <c r="C1631" s="544" t="s">
        <v>351</v>
      </c>
      <c r="D1631" s="545">
        <v>1245.6300000000001</v>
      </c>
    </row>
    <row r="1632" spans="1:4" ht="25.5">
      <c r="A1632" s="544">
        <v>1207682</v>
      </c>
      <c r="B1632" s="542" t="s">
        <v>6913</v>
      </c>
      <c r="C1632" s="544" t="s">
        <v>351</v>
      </c>
      <c r="D1632" s="545">
        <v>1033.31</v>
      </c>
    </row>
    <row r="1633" spans="1:4" ht="25.5">
      <c r="A1633" s="544">
        <v>1207681</v>
      </c>
      <c r="B1633" s="542" t="s">
        <v>6914</v>
      </c>
      <c r="C1633" s="544" t="s">
        <v>351</v>
      </c>
      <c r="D1633" s="545">
        <v>1016.2</v>
      </c>
    </row>
    <row r="1634" spans="1:4" ht="25.5">
      <c r="A1634" s="544">
        <v>1207729</v>
      </c>
      <c r="B1634" s="542" t="s">
        <v>6915</v>
      </c>
      <c r="C1634" s="544" t="s">
        <v>351</v>
      </c>
      <c r="D1634" s="545">
        <v>1002.51</v>
      </c>
    </row>
    <row r="1635" spans="1:4" ht="25.5">
      <c r="A1635" s="544">
        <v>1208333</v>
      </c>
      <c r="B1635" s="542" t="s">
        <v>6916</v>
      </c>
      <c r="C1635" s="544" t="s">
        <v>351</v>
      </c>
      <c r="D1635" s="545">
        <v>986.75</v>
      </c>
    </row>
    <row r="1636" spans="1:4" ht="25.5">
      <c r="A1636" s="544">
        <v>1207688</v>
      </c>
      <c r="B1636" s="542" t="s">
        <v>6917</v>
      </c>
      <c r="C1636" s="544" t="s">
        <v>351</v>
      </c>
      <c r="D1636" s="545">
        <v>1080.6300000000001</v>
      </c>
    </row>
    <row r="1637" spans="1:4" ht="25.5">
      <c r="A1637" s="544">
        <v>1207687</v>
      </c>
      <c r="B1637" s="542" t="s">
        <v>6918</v>
      </c>
      <c r="C1637" s="544" t="s">
        <v>351</v>
      </c>
      <c r="D1637" s="545">
        <v>1058.01</v>
      </c>
    </row>
    <row r="1638" spans="1:4" ht="25.5">
      <c r="A1638" s="544">
        <v>1207686</v>
      </c>
      <c r="B1638" s="542" t="s">
        <v>6919</v>
      </c>
      <c r="C1638" s="544" t="s">
        <v>351</v>
      </c>
      <c r="D1638" s="545">
        <v>1040.78</v>
      </c>
    </row>
    <row r="1639" spans="1:4" ht="25.5">
      <c r="A1639" s="544">
        <v>1208341</v>
      </c>
      <c r="B1639" s="542" t="s">
        <v>6920</v>
      </c>
      <c r="C1639" s="544" t="s">
        <v>351</v>
      </c>
      <c r="D1639" s="545">
        <v>1022.46</v>
      </c>
    </row>
    <row r="1640" spans="1:4" ht="25.5">
      <c r="A1640" s="544">
        <v>1207694</v>
      </c>
      <c r="B1640" s="542" t="s">
        <v>6921</v>
      </c>
      <c r="C1640" s="544" t="s">
        <v>351</v>
      </c>
      <c r="D1640" s="545">
        <v>1136.3900000000001</v>
      </c>
    </row>
    <row r="1641" spans="1:4" ht="25.5">
      <c r="A1641" s="544">
        <v>1207693</v>
      </c>
      <c r="B1641" s="542" t="s">
        <v>6922</v>
      </c>
      <c r="C1641" s="544" t="s">
        <v>351</v>
      </c>
      <c r="D1641" s="545">
        <v>1105.5999999999999</v>
      </c>
    </row>
    <row r="1642" spans="1:4" ht="25.5">
      <c r="A1642" s="544">
        <v>1207692</v>
      </c>
      <c r="B1642" s="542" t="s">
        <v>6923</v>
      </c>
      <c r="C1642" s="544" t="s">
        <v>351</v>
      </c>
      <c r="D1642" s="545">
        <v>1079.71</v>
      </c>
    </row>
    <row r="1643" spans="1:4" ht="25.5">
      <c r="A1643" s="544">
        <v>1208349</v>
      </c>
      <c r="B1643" s="542" t="s">
        <v>6924</v>
      </c>
      <c r="C1643" s="544" t="s">
        <v>351</v>
      </c>
      <c r="D1643" s="545">
        <v>1058.3699999999999</v>
      </c>
    </row>
    <row r="1644" spans="1:4" ht="25.5">
      <c r="A1644" s="544">
        <v>1207660</v>
      </c>
      <c r="B1644" s="542" t="s">
        <v>6925</v>
      </c>
      <c r="C1644" s="544" t="s">
        <v>351</v>
      </c>
      <c r="D1644" s="545">
        <v>1204.82</v>
      </c>
    </row>
    <row r="1645" spans="1:4" ht="25.5">
      <c r="A1645" s="544">
        <v>1207699</v>
      </c>
      <c r="B1645" s="542" t="s">
        <v>6926</v>
      </c>
      <c r="C1645" s="544" t="s">
        <v>351</v>
      </c>
      <c r="D1645" s="545">
        <v>1160.82</v>
      </c>
    </row>
    <row r="1646" spans="1:4" ht="25.5">
      <c r="A1646" s="544">
        <v>1207698</v>
      </c>
      <c r="B1646" s="542" t="s">
        <v>6927</v>
      </c>
      <c r="C1646" s="544" t="s">
        <v>351</v>
      </c>
      <c r="D1646" s="545">
        <v>1130.8900000000001</v>
      </c>
    </row>
    <row r="1647" spans="1:4" ht="25.5">
      <c r="A1647" s="544">
        <v>1208357</v>
      </c>
      <c r="B1647" s="542" t="s">
        <v>6928</v>
      </c>
      <c r="C1647" s="544" t="s">
        <v>351</v>
      </c>
      <c r="D1647" s="545">
        <v>1100.79</v>
      </c>
    </row>
    <row r="1648" spans="1:4" ht="25.5">
      <c r="A1648" s="544">
        <v>1207666</v>
      </c>
      <c r="B1648" s="542" t="s">
        <v>6929</v>
      </c>
      <c r="C1648" s="544" t="s">
        <v>351</v>
      </c>
      <c r="D1648" s="545">
        <v>1390.12</v>
      </c>
    </row>
    <row r="1649" spans="1:4" ht="25.5">
      <c r="A1649" s="544">
        <v>1207665</v>
      </c>
      <c r="B1649" s="542" t="s">
        <v>6930</v>
      </c>
      <c r="C1649" s="544" t="s">
        <v>351</v>
      </c>
      <c r="D1649" s="545">
        <v>1360.1</v>
      </c>
    </row>
    <row r="1650" spans="1:4" ht="25.5">
      <c r="A1650" s="544">
        <v>1207664</v>
      </c>
      <c r="B1650" s="542" t="s">
        <v>6931</v>
      </c>
      <c r="C1650" s="544" t="s">
        <v>351</v>
      </c>
      <c r="D1650" s="545">
        <v>1336.1</v>
      </c>
    </row>
    <row r="1651" spans="1:4" ht="25.5">
      <c r="A1651" s="544">
        <v>1208365</v>
      </c>
      <c r="B1651" s="542" t="s">
        <v>6932</v>
      </c>
      <c r="C1651" s="544" t="s">
        <v>351</v>
      </c>
      <c r="D1651" s="545">
        <v>1300.08</v>
      </c>
    </row>
    <row r="1652" spans="1:4" ht="25.5">
      <c r="A1652" s="544">
        <v>1207672</v>
      </c>
      <c r="B1652" s="542" t="s">
        <v>6933</v>
      </c>
      <c r="C1652" s="544" t="s">
        <v>351</v>
      </c>
      <c r="D1652" s="545">
        <v>1531.18</v>
      </c>
    </row>
    <row r="1653" spans="1:4" ht="25.5">
      <c r="A1653" s="544">
        <v>1207671</v>
      </c>
      <c r="B1653" s="542" t="s">
        <v>6934</v>
      </c>
      <c r="C1653" s="544" t="s">
        <v>351</v>
      </c>
      <c r="D1653" s="545">
        <v>1493.93</v>
      </c>
    </row>
    <row r="1654" spans="1:4" ht="25.5">
      <c r="A1654" s="544">
        <v>1207670</v>
      </c>
      <c r="B1654" s="542" t="s">
        <v>6935</v>
      </c>
      <c r="C1654" s="544" t="s">
        <v>351</v>
      </c>
      <c r="D1654" s="545">
        <v>1438.05</v>
      </c>
    </row>
    <row r="1655" spans="1:4" ht="25.5">
      <c r="A1655" s="544">
        <v>1208373</v>
      </c>
      <c r="B1655" s="542" t="s">
        <v>6936</v>
      </c>
      <c r="C1655" s="544" t="s">
        <v>351</v>
      </c>
      <c r="D1655" s="545">
        <v>1382.17</v>
      </c>
    </row>
    <row r="1656" spans="1:4">
      <c r="A1656" s="544">
        <v>1400976</v>
      </c>
      <c r="B1656" s="542" t="s">
        <v>6937</v>
      </c>
      <c r="C1656" s="544" t="s">
        <v>346</v>
      </c>
      <c r="D1656" s="545">
        <v>4.87</v>
      </c>
    </row>
    <row r="1657" spans="1:4">
      <c r="A1657" s="544">
        <v>1400970</v>
      </c>
      <c r="B1657" s="542" t="s">
        <v>6938</v>
      </c>
      <c r="C1657" s="544" t="s">
        <v>346</v>
      </c>
      <c r="D1657" s="545">
        <v>2.2999999999999998</v>
      </c>
    </row>
    <row r="1658" spans="1:4">
      <c r="A1658" s="544">
        <v>1400971</v>
      </c>
      <c r="B1658" s="542" t="s">
        <v>6939</v>
      </c>
      <c r="C1658" s="544" t="s">
        <v>346</v>
      </c>
      <c r="D1658" s="545">
        <v>10.02</v>
      </c>
    </row>
    <row r="1659" spans="1:4">
      <c r="A1659" s="544">
        <v>1400972</v>
      </c>
      <c r="B1659" s="542" t="s">
        <v>6940</v>
      </c>
      <c r="C1659" s="544" t="s">
        <v>346</v>
      </c>
      <c r="D1659" s="545">
        <v>2.25</v>
      </c>
    </row>
    <row r="1660" spans="1:4">
      <c r="A1660" s="544">
        <v>1416201</v>
      </c>
      <c r="B1660" s="542" t="s">
        <v>6941</v>
      </c>
      <c r="C1660" s="544" t="s">
        <v>1032</v>
      </c>
      <c r="D1660" s="545">
        <v>0.21</v>
      </c>
    </row>
    <row r="1661" spans="1:4">
      <c r="A1661" s="544">
        <v>1400969</v>
      </c>
      <c r="B1661" s="542" t="s">
        <v>6942</v>
      </c>
      <c r="C1661" s="544" t="s">
        <v>335</v>
      </c>
      <c r="D1661" s="545">
        <v>0.15</v>
      </c>
    </row>
    <row r="1662" spans="1:4">
      <c r="A1662" s="544">
        <v>1400975</v>
      </c>
      <c r="B1662" s="542" t="s">
        <v>6943</v>
      </c>
      <c r="C1662" s="544" t="s">
        <v>346</v>
      </c>
      <c r="D1662" s="545">
        <v>4.18</v>
      </c>
    </row>
    <row r="1663" spans="1:4">
      <c r="A1663" s="544">
        <v>1416141</v>
      </c>
      <c r="B1663" s="542" t="s">
        <v>6944</v>
      </c>
      <c r="C1663" s="544" t="s">
        <v>346</v>
      </c>
      <c r="D1663" s="545">
        <v>3.47</v>
      </c>
    </row>
    <row r="1664" spans="1:4">
      <c r="A1664" s="544">
        <v>1416142</v>
      </c>
      <c r="B1664" s="542" t="s">
        <v>6945</v>
      </c>
      <c r="C1664" s="544" t="s">
        <v>346</v>
      </c>
      <c r="D1664" s="545">
        <v>5.3</v>
      </c>
    </row>
    <row r="1665" spans="1:4">
      <c r="A1665" s="544">
        <v>1400973</v>
      </c>
      <c r="B1665" s="542" t="s">
        <v>6946</v>
      </c>
      <c r="C1665" s="544" t="s">
        <v>346</v>
      </c>
      <c r="D1665" s="545">
        <v>1.53</v>
      </c>
    </row>
    <row r="1666" spans="1:4">
      <c r="A1666" s="544">
        <v>1400974</v>
      </c>
      <c r="B1666" s="542" t="s">
        <v>6947</v>
      </c>
      <c r="C1666" s="544" t="s">
        <v>346</v>
      </c>
      <c r="D1666" s="545">
        <v>1.78</v>
      </c>
    </row>
    <row r="1667" spans="1:4">
      <c r="A1667" s="544">
        <v>1416139</v>
      </c>
      <c r="B1667" s="542" t="s">
        <v>912</v>
      </c>
      <c r="C1667" s="544" t="s">
        <v>346</v>
      </c>
      <c r="D1667" s="545">
        <v>1.97</v>
      </c>
    </row>
    <row r="1668" spans="1:4">
      <c r="A1668" s="544">
        <v>1416202</v>
      </c>
      <c r="B1668" s="542" t="s">
        <v>6948</v>
      </c>
      <c r="C1668" s="544" t="s">
        <v>346</v>
      </c>
      <c r="D1668" s="545">
        <v>2.27</v>
      </c>
    </row>
    <row r="1669" spans="1:4">
      <c r="A1669" s="544">
        <v>1416140</v>
      </c>
      <c r="B1669" s="542" t="s">
        <v>6949</v>
      </c>
      <c r="C1669" s="544" t="s">
        <v>346</v>
      </c>
      <c r="D1669" s="545">
        <v>2.59</v>
      </c>
    </row>
    <row r="1670" spans="1:4">
      <c r="A1670" s="544">
        <v>1419543</v>
      </c>
      <c r="B1670" s="542" t="s">
        <v>6950</v>
      </c>
      <c r="C1670" s="544" t="s">
        <v>335</v>
      </c>
      <c r="D1670" s="545">
        <v>0.2</v>
      </c>
    </row>
    <row r="1671" spans="1:4">
      <c r="A1671" s="544">
        <v>1408173</v>
      </c>
      <c r="B1671" s="542" t="s">
        <v>1031</v>
      </c>
      <c r="C1671" s="544" t="s">
        <v>1032</v>
      </c>
      <c r="D1671" s="545">
        <v>0.06</v>
      </c>
    </row>
    <row r="1672" spans="1:4">
      <c r="A1672" s="544">
        <v>1407063</v>
      </c>
      <c r="B1672" s="542" t="s">
        <v>6951</v>
      </c>
      <c r="C1672" s="544" t="s">
        <v>335</v>
      </c>
      <c r="D1672" s="545">
        <v>7.97</v>
      </c>
    </row>
    <row r="1673" spans="1:4">
      <c r="A1673" s="544">
        <v>1407064</v>
      </c>
      <c r="B1673" s="542" t="s">
        <v>6952</v>
      </c>
      <c r="C1673" s="544" t="s">
        <v>335</v>
      </c>
      <c r="D1673" s="545">
        <v>8.24</v>
      </c>
    </row>
    <row r="1674" spans="1:4">
      <c r="A1674" s="544">
        <v>1407065</v>
      </c>
      <c r="B1674" s="542" t="s">
        <v>6953</v>
      </c>
      <c r="C1674" s="544" t="s">
        <v>335</v>
      </c>
      <c r="D1674" s="545">
        <v>8.44</v>
      </c>
    </row>
    <row r="1675" spans="1:4">
      <c r="A1675" s="544">
        <v>1407066</v>
      </c>
      <c r="B1675" s="542" t="s">
        <v>6954</v>
      </c>
      <c r="C1675" s="544" t="s">
        <v>335</v>
      </c>
      <c r="D1675" s="545">
        <v>8.2899999999999991</v>
      </c>
    </row>
    <row r="1676" spans="1:4">
      <c r="A1676" s="544">
        <v>1400977</v>
      </c>
      <c r="B1676" s="542" t="s">
        <v>6955</v>
      </c>
      <c r="C1676" s="544" t="s">
        <v>346</v>
      </c>
      <c r="D1676" s="545">
        <v>3.55</v>
      </c>
    </row>
    <row r="1677" spans="1:4">
      <c r="A1677" s="544">
        <v>1407067</v>
      </c>
      <c r="B1677" s="542" t="s">
        <v>6956</v>
      </c>
      <c r="C1677" s="544" t="s">
        <v>335</v>
      </c>
      <c r="D1677" s="545">
        <v>3</v>
      </c>
    </row>
    <row r="1678" spans="1:4">
      <c r="A1678" s="544">
        <v>1407068</v>
      </c>
      <c r="B1678" s="542" t="s">
        <v>6957</v>
      </c>
      <c r="C1678" s="544" t="s">
        <v>335</v>
      </c>
      <c r="D1678" s="545">
        <v>3.37</v>
      </c>
    </row>
    <row r="1679" spans="1:4">
      <c r="A1679" s="544">
        <v>1407069</v>
      </c>
      <c r="B1679" s="542" t="s">
        <v>6958</v>
      </c>
      <c r="C1679" s="544" t="s">
        <v>335</v>
      </c>
      <c r="D1679" s="545">
        <v>3.65</v>
      </c>
    </row>
    <row r="1680" spans="1:4">
      <c r="A1680" s="544">
        <v>1407070</v>
      </c>
      <c r="B1680" s="542" t="s">
        <v>6959</v>
      </c>
      <c r="C1680" s="544" t="s">
        <v>335</v>
      </c>
      <c r="D1680" s="545">
        <v>3.48</v>
      </c>
    </row>
    <row r="1681" spans="1:4">
      <c r="A1681" s="544">
        <v>1400987</v>
      </c>
      <c r="B1681" s="542" t="s">
        <v>6960</v>
      </c>
      <c r="C1681" s="544" t="s">
        <v>335</v>
      </c>
      <c r="D1681" s="545">
        <v>1.37</v>
      </c>
    </row>
    <row r="1682" spans="1:4">
      <c r="A1682" s="544">
        <v>1416257</v>
      </c>
      <c r="B1682" s="542" t="s">
        <v>6961</v>
      </c>
      <c r="C1682" s="544" t="s">
        <v>346</v>
      </c>
      <c r="D1682" s="545">
        <v>258.92</v>
      </c>
    </row>
    <row r="1683" spans="1:4">
      <c r="A1683" s="544">
        <v>1416253</v>
      </c>
      <c r="B1683" s="542" t="s">
        <v>6962</v>
      </c>
      <c r="C1683" s="544" t="s">
        <v>346</v>
      </c>
      <c r="D1683" s="545">
        <v>591.94000000000005</v>
      </c>
    </row>
    <row r="1684" spans="1:4">
      <c r="A1684" s="544">
        <v>1416254</v>
      </c>
      <c r="B1684" s="542" t="s">
        <v>913</v>
      </c>
      <c r="C1684" s="544" t="s">
        <v>346</v>
      </c>
      <c r="D1684" s="545">
        <v>50.12</v>
      </c>
    </row>
    <row r="1685" spans="1:4">
      <c r="A1685" s="544">
        <v>1416255</v>
      </c>
      <c r="B1685" s="542" t="s">
        <v>6963</v>
      </c>
      <c r="C1685" s="544" t="s">
        <v>346</v>
      </c>
      <c r="D1685" s="545">
        <v>87.42</v>
      </c>
    </row>
    <row r="1686" spans="1:4">
      <c r="A1686" s="544">
        <v>1416256</v>
      </c>
      <c r="B1686" s="542" t="s">
        <v>6964</v>
      </c>
      <c r="C1686" s="544" t="s">
        <v>346</v>
      </c>
      <c r="D1686" s="545">
        <v>134.44999999999999</v>
      </c>
    </row>
    <row r="1687" spans="1:4" ht="25.5">
      <c r="A1687" s="544">
        <v>1408028</v>
      </c>
      <c r="B1687" s="542" t="s">
        <v>6965</v>
      </c>
      <c r="C1687" s="544" t="s">
        <v>454</v>
      </c>
      <c r="D1687" s="545">
        <v>220.97</v>
      </c>
    </row>
    <row r="1688" spans="1:4">
      <c r="A1688" s="544">
        <v>1408027</v>
      </c>
      <c r="B1688" s="542" t="s">
        <v>6966</v>
      </c>
      <c r="C1688" s="544" t="s">
        <v>454</v>
      </c>
      <c r="D1688" s="545">
        <v>120.79</v>
      </c>
    </row>
    <row r="1689" spans="1:4">
      <c r="A1689" s="544">
        <v>1400978</v>
      </c>
      <c r="B1689" s="542" t="s">
        <v>6967</v>
      </c>
      <c r="C1689" s="544" t="s">
        <v>454</v>
      </c>
      <c r="D1689" s="545">
        <v>199.96</v>
      </c>
    </row>
    <row r="1690" spans="1:4" ht="25.5">
      <c r="A1690" s="544">
        <v>1513941</v>
      </c>
      <c r="B1690" s="542" t="s">
        <v>6968</v>
      </c>
      <c r="C1690" s="544" t="s">
        <v>351</v>
      </c>
      <c r="D1690" s="545">
        <v>565.76</v>
      </c>
    </row>
    <row r="1691" spans="1:4" ht="25.5">
      <c r="A1691" s="544">
        <v>1513940</v>
      </c>
      <c r="B1691" s="542" t="s">
        <v>6969</v>
      </c>
      <c r="C1691" s="544" t="s">
        <v>351</v>
      </c>
      <c r="D1691" s="545">
        <v>393.52</v>
      </c>
    </row>
    <row r="1692" spans="1:4" ht="25.5">
      <c r="A1692" s="544">
        <v>1505879</v>
      </c>
      <c r="B1692" s="542" t="s">
        <v>6970</v>
      </c>
      <c r="C1692" s="544" t="s">
        <v>351</v>
      </c>
      <c r="D1692" s="545">
        <v>284.61</v>
      </c>
    </row>
    <row r="1693" spans="1:4" ht="25.5">
      <c r="A1693" s="544">
        <v>1505878</v>
      </c>
      <c r="B1693" s="542" t="s">
        <v>6971</v>
      </c>
      <c r="C1693" s="544" t="s">
        <v>351</v>
      </c>
      <c r="D1693" s="545">
        <v>182.47</v>
      </c>
    </row>
    <row r="1694" spans="1:4" ht="25.5">
      <c r="A1694" s="544">
        <v>1505877</v>
      </c>
      <c r="B1694" s="542" t="s">
        <v>6972</v>
      </c>
      <c r="C1694" s="544" t="s">
        <v>351</v>
      </c>
      <c r="D1694" s="545">
        <v>177.05</v>
      </c>
    </row>
    <row r="1695" spans="1:4">
      <c r="A1695" s="544">
        <v>1505860</v>
      </c>
      <c r="B1695" s="542" t="s">
        <v>6973</v>
      </c>
      <c r="C1695" s="544" t="s">
        <v>351</v>
      </c>
      <c r="D1695" s="545">
        <v>183.66</v>
      </c>
    </row>
    <row r="1696" spans="1:4">
      <c r="A1696" s="544">
        <v>1505859</v>
      </c>
      <c r="B1696" s="542" t="s">
        <v>6974</v>
      </c>
      <c r="C1696" s="544" t="s">
        <v>351</v>
      </c>
      <c r="D1696" s="545">
        <v>98.54</v>
      </c>
    </row>
    <row r="1697" spans="1:4" ht="25.5">
      <c r="A1697" s="544">
        <v>1516204</v>
      </c>
      <c r="B1697" s="542" t="s">
        <v>6975</v>
      </c>
      <c r="C1697" s="544" t="s">
        <v>335</v>
      </c>
      <c r="D1697" s="545">
        <v>6.65</v>
      </c>
    </row>
    <row r="1698" spans="1:4" ht="25.5">
      <c r="A1698" s="544">
        <v>1516312</v>
      </c>
      <c r="B1698" s="542" t="s">
        <v>6976</v>
      </c>
      <c r="C1698" s="544" t="s">
        <v>340</v>
      </c>
      <c r="D1698" s="545">
        <v>41.29</v>
      </c>
    </row>
    <row r="1699" spans="1:4" ht="25.5">
      <c r="A1699" s="544">
        <v>1516304</v>
      </c>
      <c r="B1699" s="542" t="s">
        <v>6977</v>
      </c>
      <c r="C1699" s="544" t="s">
        <v>340</v>
      </c>
      <c r="D1699" s="545">
        <v>52.81</v>
      </c>
    </row>
    <row r="1700" spans="1:4" ht="25.5">
      <c r="A1700" s="544">
        <v>1516308</v>
      </c>
      <c r="B1700" s="542" t="s">
        <v>6978</v>
      </c>
      <c r="C1700" s="544" t="s">
        <v>340</v>
      </c>
      <c r="D1700" s="545">
        <v>43.65</v>
      </c>
    </row>
    <row r="1701" spans="1:4" ht="25.5">
      <c r="A1701" s="544">
        <v>1516313</v>
      </c>
      <c r="B1701" s="542" t="s">
        <v>6979</v>
      </c>
      <c r="C1701" s="544" t="s">
        <v>340</v>
      </c>
      <c r="D1701" s="545">
        <v>49.6</v>
      </c>
    </row>
    <row r="1702" spans="1:4" ht="25.5">
      <c r="A1702" s="544">
        <v>1516305</v>
      </c>
      <c r="B1702" s="542" t="s">
        <v>6980</v>
      </c>
      <c r="C1702" s="544" t="s">
        <v>340</v>
      </c>
      <c r="D1702" s="545">
        <v>63.49</v>
      </c>
    </row>
    <row r="1703" spans="1:4" ht="25.5">
      <c r="A1703" s="544">
        <v>1516309</v>
      </c>
      <c r="B1703" s="542" t="s">
        <v>6981</v>
      </c>
      <c r="C1703" s="544" t="s">
        <v>340</v>
      </c>
      <c r="D1703" s="545">
        <v>52</v>
      </c>
    </row>
    <row r="1704" spans="1:4" ht="25.5">
      <c r="A1704" s="544">
        <v>1516314</v>
      </c>
      <c r="B1704" s="542" t="s">
        <v>6982</v>
      </c>
      <c r="C1704" s="544" t="s">
        <v>340</v>
      </c>
      <c r="D1704" s="545">
        <v>57.29</v>
      </c>
    </row>
    <row r="1705" spans="1:4" ht="25.5">
      <c r="A1705" s="544">
        <v>1516306</v>
      </c>
      <c r="B1705" s="542" t="s">
        <v>6983</v>
      </c>
      <c r="C1705" s="544" t="s">
        <v>340</v>
      </c>
      <c r="D1705" s="545">
        <v>74.680000000000007</v>
      </c>
    </row>
    <row r="1706" spans="1:4" ht="25.5">
      <c r="A1706" s="544">
        <v>1516310</v>
      </c>
      <c r="B1706" s="542" t="s">
        <v>6984</v>
      </c>
      <c r="C1706" s="544" t="s">
        <v>340</v>
      </c>
      <c r="D1706" s="545">
        <v>60.85</v>
      </c>
    </row>
    <row r="1707" spans="1:4" ht="25.5">
      <c r="A1707" s="544">
        <v>1516311</v>
      </c>
      <c r="B1707" s="542" t="s">
        <v>6985</v>
      </c>
      <c r="C1707" s="544" t="s">
        <v>340</v>
      </c>
      <c r="D1707" s="545">
        <v>31.7</v>
      </c>
    </row>
    <row r="1708" spans="1:4" ht="25.5">
      <c r="A1708" s="544">
        <v>1516303</v>
      </c>
      <c r="B1708" s="542" t="s">
        <v>6986</v>
      </c>
      <c r="C1708" s="544" t="s">
        <v>340</v>
      </c>
      <c r="D1708" s="545">
        <v>42.18</v>
      </c>
    </row>
    <row r="1709" spans="1:4" ht="25.5">
      <c r="A1709" s="544">
        <v>1516307</v>
      </c>
      <c r="B1709" s="542" t="s">
        <v>6987</v>
      </c>
      <c r="C1709" s="544" t="s">
        <v>340</v>
      </c>
      <c r="D1709" s="545">
        <v>34.96</v>
      </c>
    </row>
    <row r="1710" spans="1:4" ht="25.5">
      <c r="A1710" s="544">
        <v>1516298</v>
      </c>
      <c r="B1710" s="542" t="s">
        <v>6988</v>
      </c>
      <c r="C1710" s="544" t="s">
        <v>340</v>
      </c>
      <c r="D1710" s="545">
        <v>30.97</v>
      </c>
    </row>
    <row r="1711" spans="1:4" ht="25.5">
      <c r="A1711" s="544">
        <v>1516299</v>
      </c>
      <c r="B1711" s="542" t="s">
        <v>6989</v>
      </c>
      <c r="C1711" s="544" t="s">
        <v>340</v>
      </c>
      <c r="D1711" s="545">
        <v>33.19</v>
      </c>
    </row>
    <row r="1712" spans="1:4" ht="25.5">
      <c r="A1712" s="544">
        <v>1516300</v>
      </c>
      <c r="B1712" s="542" t="s">
        <v>6990</v>
      </c>
      <c r="C1712" s="544" t="s">
        <v>340</v>
      </c>
      <c r="D1712" s="545">
        <v>43.77</v>
      </c>
    </row>
    <row r="1713" spans="1:4" ht="25.5">
      <c r="A1713" s="544">
        <v>1516301</v>
      </c>
      <c r="B1713" s="542" t="s">
        <v>6991</v>
      </c>
      <c r="C1713" s="544" t="s">
        <v>340</v>
      </c>
      <c r="D1713" s="545">
        <v>65.03</v>
      </c>
    </row>
    <row r="1714" spans="1:4" ht="25.5">
      <c r="A1714" s="544">
        <v>1516302</v>
      </c>
      <c r="B1714" s="542" t="s">
        <v>6992</v>
      </c>
      <c r="C1714" s="544" t="s">
        <v>340</v>
      </c>
      <c r="D1714" s="545">
        <v>86.17</v>
      </c>
    </row>
    <row r="1715" spans="1:4">
      <c r="A1715" s="544">
        <v>1516296</v>
      </c>
      <c r="B1715" s="542" t="s">
        <v>6993</v>
      </c>
      <c r="C1715" s="544" t="s">
        <v>340</v>
      </c>
      <c r="D1715" s="545">
        <v>23.1</v>
      </c>
    </row>
    <row r="1716" spans="1:4">
      <c r="A1716" s="544">
        <v>1516297</v>
      </c>
      <c r="B1716" s="542" t="s">
        <v>6994</v>
      </c>
      <c r="C1716" s="544" t="s">
        <v>340</v>
      </c>
      <c r="D1716" s="545">
        <v>29.9</v>
      </c>
    </row>
    <row r="1717" spans="1:4" ht="25.5">
      <c r="A1717" s="544">
        <v>1505847</v>
      </c>
      <c r="B1717" s="542" t="s">
        <v>6995</v>
      </c>
      <c r="C1717" s="544" t="s">
        <v>340</v>
      </c>
      <c r="D1717" s="545">
        <v>194.17</v>
      </c>
    </row>
    <row r="1718" spans="1:4" ht="25.5">
      <c r="A1718" s="544">
        <v>1505848</v>
      </c>
      <c r="B1718" s="542" t="s">
        <v>6996</v>
      </c>
      <c r="C1718" s="544" t="s">
        <v>340</v>
      </c>
      <c r="D1718" s="545">
        <v>189.27</v>
      </c>
    </row>
    <row r="1719" spans="1:4" ht="25.5">
      <c r="A1719" s="544">
        <v>1505849</v>
      </c>
      <c r="B1719" s="542" t="s">
        <v>6997</v>
      </c>
      <c r="C1719" s="544" t="s">
        <v>340</v>
      </c>
      <c r="D1719" s="545">
        <v>186.56</v>
      </c>
    </row>
    <row r="1720" spans="1:4" ht="25.5">
      <c r="A1720" s="544">
        <v>1505930</v>
      </c>
      <c r="B1720" s="542" t="s">
        <v>6998</v>
      </c>
      <c r="C1720" s="544" t="s">
        <v>340</v>
      </c>
      <c r="D1720" s="545">
        <v>219.89</v>
      </c>
    </row>
    <row r="1721" spans="1:4" ht="25.5">
      <c r="A1721" s="544">
        <v>1506055</v>
      </c>
      <c r="B1721" s="542" t="s">
        <v>6999</v>
      </c>
      <c r="C1721" s="544" t="s">
        <v>351</v>
      </c>
      <c r="D1721" s="545">
        <v>459.38</v>
      </c>
    </row>
    <row r="1722" spans="1:4" ht="25.5">
      <c r="A1722" s="544">
        <v>1506056</v>
      </c>
      <c r="B1722" s="542" t="s">
        <v>7000</v>
      </c>
      <c r="C1722" s="544" t="s">
        <v>351</v>
      </c>
      <c r="D1722" s="545">
        <v>315.86</v>
      </c>
    </row>
    <row r="1723" spans="1:4" ht="38.25">
      <c r="A1723" s="544">
        <v>1513943</v>
      </c>
      <c r="B1723" s="542" t="s">
        <v>7001</v>
      </c>
      <c r="C1723" s="544" t="s">
        <v>340</v>
      </c>
      <c r="D1723" s="545">
        <v>203.38</v>
      </c>
    </row>
    <row r="1724" spans="1:4" ht="25.5">
      <c r="A1724" s="544">
        <v>1516318</v>
      </c>
      <c r="B1724" s="542" t="s">
        <v>7002</v>
      </c>
      <c r="C1724" s="544" t="s">
        <v>340</v>
      </c>
      <c r="D1724" s="545">
        <v>600.39</v>
      </c>
    </row>
    <row r="1725" spans="1:4" ht="25.5">
      <c r="A1725" s="544">
        <v>1516317</v>
      </c>
      <c r="B1725" s="542" t="s">
        <v>7003</v>
      </c>
      <c r="C1725" s="544" t="s">
        <v>340</v>
      </c>
      <c r="D1725" s="545">
        <v>521.69000000000005</v>
      </c>
    </row>
    <row r="1726" spans="1:4">
      <c r="A1726" s="544">
        <v>1600965</v>
      </c>
      <c r="B1726" s="542" t="s">
        <v>7004</v>
      </c>
      <c r="C1726" s="544" t="s">
        <v>351</v>
      </c>
      <c r="D1726" s="545">
        <v>100.51</v>
      </c>
    </row>
    <row r="1727" spans="1:4">
      <c r="A1727" s="544">
        <v>1600408</v>
      </c>
      <c r="B1727" s="542" t="s">
        <v>7005</v>
      </c>
      <c r="C1727" s="544" t="s">
        <v>340</v>
      </c>
      <c r="D1727" s="545">
        <v>19.350000000000001</v>
      </c>
    </row>
    <row r="1728" spans="1:4">
      <c r="A1728" s="544">
        <v>1600990</v>
      </c>
      <c r="B1728" s="542" t="s">
        <v>7006</v>
      </c>
      <c r="C1728" s="544" t="s">
        <v>351</v>
      </c>
      <c r="D1728" s="545">
        <v>777.3</v>
      </c>
    </row>
    <row r="1729" spans="1:4">
      <c r="A1729" s="544">
        <v>1600989</v>
      </c>
      <c r="B1729" s="542" t="s">
        <v>7007</v>
      </c>
      <c r="C1729" s="544" t="s">
        <v>351</v>
      </c>
      <c r="D1729" s="545">
        <v>408.2</v>
      </c>
    </row>
    <row r="1730" spans="1:4">
      <c r="A1730" s="544">
        <v>1600438</v>
      </c>
      <c r="B1730" s="542" t="s">
        <v>7008</v>
      </c>
      <c r="C1730" s="544" t="s">
        <v>351</v>
      </c>
      <c r="D1730" s="545">
        <v>609.53</v>
      </c>
    </row>
    <row r="1731" spans="1:4">
      <c r="A1731" s="544">
        <v>1600436</v>
      </c>
      <c r="B1731" s="542" t="s">
        <v>7009</v>
      </c>
      <c r="C1731" s="544" t="s">
        <v>351</v>
      </c>
      <c r="D1731" s="545">
        <v>415.77</v>
      </c>
    </row>
    <row r="1732" spans="1:4">
      <c r="A1732" s="544">
        <v>1600895</v>
      </c>
      <c r="B1732" s="542" t="s">
        <v>7010</v>
      </c>
      <c r="C1732" s="544" t="s">
        <v>340</v>
      </c>
      <c r="D1732" s="545">
        <v>14.5</v>
      </c>
    </row>
    <row r="1733" spans="1:4" ht="25.5">
      <c r="A1733" s="544">
        <v>1600897</v>
      </c>
      <c r="B1733" s="542" t="s">
        <v>7011</v>
      </c>
      <c r="C1733" s="544" t="s">
        <v>340</v>
      </c>
      <c r="D1733" s="545">
        <v>3.92</v>
      </c>
    </row>
    <row r="1734" spans="1:4">
      <c r="A1734" s="544">
        <v>1619004</v>
      </c>
      <c r="B1734" s="542" t="s">
        <v>7012</v>
      </c>
      <c r="C1734" s="544" t="s">
        <v>351</v>
      </c>
      <c r="D1734" s="545">
        <v>7.48</v>
      </c>
    </row>
    <row r="1735" spans="1:4">
      <c r="A1735" s="544">
        <v>1600896</v>
      </c>
      <c r="B1735" s="542" t="s">
        <v>7013</v>
      </c>
      <c r="C1735" s="544" t="s">
        <v>340</v>
      </c>
      <c r="D1735" s="545">
        <v>16.7</v>
      </c>
    </row>
    <row r="1736" spans="1:4">
      <c r="A1736" s="544">
        <v>1619003</v>
      </c>
      <c r="B1736" s="542" t="s">
        <v>7014</v>
      </c>
      <c r="C1736" s="544" t="s">
        <v>351</v>
      </c>
      <c r="D1736" s="545">
        <v>60.34</v>
      </c>
    </row>
    <row r="1737" spans="1:4">
      <c r="A1737" s="544">
        <v>1619006</v>
      </c>
      <c r="B1737" s="542" t="s">
        <v>7015</v>
      </c>
      <c r="C1737" s="544" t="s">
        <v>351</v>
      </c>
      <c r="D1737" s="545">
        <v>44.07</v>
      </c>
    </row>
    <row r="1738" spans="1:4">
      <c r="A1738" s="544">
        <v>1600414</v>
      </c>
      <c r="B1738" s="542" t="s">
        <v>7016</v>
      </c>
      <c r="C1738" s="544" t="s">
        <v>340</v>
      </c>
      <c r="D1738" s="545">
        <v>1.18</v>
      </c>
    </row>
    <row r="1739" spans="1:4">
      <c r="A1739" s="544">
        <v>1608148</v>
      </c>
      <c r="B1739" s="542" t="s">
        <v>7017</v>
      </c>
      <c r="C1739" s="544" t="s">
        <v>346</v>
      </c>
      <c r="D1739" s="545">
        <v>216.9</v>
      </c>
    </row>
    <row r="1740" spans="1:4">
      <c r="A1740" s="544">
        <v>1608021</v>
      </c>
      <c r="B1740" s="542" t="s">
        <v>7018</v>
      </c>
      <c r="C1740" s="544" t="s">
        <v>346</v>
      </c>
      <c r="D1740" s="545">
        <v>68.180000000000007</v>
      </c>
    </row>
    <row r="1741" spans="1:4">
      <c r="A1741" s="544">
        <v>1608024</v>
      </c>
      <c r="B1741" s="542" t="s">
        <v>7019</v>
      </c>
      <c r="C1741" s="544" t="s">
        <v>346</v>
      </c>
      <c r="D1741" s="545">
        <v>71.64</v>
      </c>
    </row>
    <row r="1742" spans="1:4">
      <c r="A1742" s="544">
        <v>1608026</v>
      </c>
      <c r="B1742" s="542" t="s">
        <v>7020</v>
      </c>
      <c r="C1742" s="544" t="s">
        <v>346</v>
      </c>
      <c r="D1742" s="545">
        <v>81.52</v>
      </c>
    </row>
    <row r="1743" spans="1:4">
      <c r="A1743" s="544">
        <v>1608142</v>
      </c>
      <c r="B1743" s="542" t="s">
        <v>7021</v>
      </c>
      <c r="C1743" s="544" t="s">
        <v>346</v>
      </c>
      <c r="D1743" s="545">
        <v>93.26</v>
      </c>
    </row>
    <row r="1744" spans="1:4">
      <c r="A1744" s="544">
        <v>1608143</v>
      </c>
      <c r="B1744" s="542" t="s">
        <v>7022</v>
      </c>
      <c r="C1744" s="544" t="s">
        <v>346</v>
      </c>
      <c r="D1744" s="545">
        <v>96.75</v>
      </c>
    </row>
    <row r="1745" spans="1:4">
      <c r="A1745" s="544">
        <v>1608144</v>
      </c>
      <c r="B1745" s="542" t="s">
        <v>7023</v>
      </c>
      <c r="C1745" s="544" t="s">
        <v>346</v>
      </c>
      <c r="D1745" s="545">
        <v>104.5</v>
      </c>
    </row>
    <row r="1746" spans="1:4">
      <c r="A1746" s="544">
        <v>1608145</v>
      </c>
      <c r="B1746" s="542" t="s">
        <v>7024</v>
      </c>
      <c r="C1746" s="544" t="s">
        <v>346</v>
      </c>
      <c r="D1746" s="545">
        <v>111.04</v>
      </c>
    </row>
    <row r="1747" spans="1:4">
      <c r="A1747" s="544">
        <v>1608146</v>
      </c>
      <c r="B1747" s="542" t="s">
        <v>7025</v>
      </c>
      <c r="C1747" s="544" t="s">
        <v>346</v>
      </c>
      <c r="D1747" s="545">
        <v>128.93</v>
      </c>
    </row>
    <row r="1748" spans="1:4">
      <c r="A1748" s="544">
        <v>1608147</v>
      </c>
      <c r="B1748" s="542" t="s">
        <v>7026</v>
      </c>
      <c r="C1748" s="544" t="s">
        <v>346</v>
      </c>
      <c r="D1748" s="545">
        <v>165.92</v>
      </c>
    </row>
    <row r="1749" spans="1:4">
      <c r="A1749" s="544">
        <v>1608019</v>
      </c>
      <c r="B1749" s="542" t="s">
        <v>7027</v>
      </c>
      <c r="C1749" s="544" t="s">
        <v>346</v>
      </c>
      <c r="D1749" s="545">
        <v>19.850000000000001</v>
      </c>
    </row>
    <row r="1750" spans="1:4">
      <c r="A1750" s="544">
        <v>1608020</v>
      </c>
      <c r="B1750" s="542" t="s">
        <v>7028</v>
      </c>
      <c r="C1750" s="544" t="s">
        <v>346</v>
      </c>
      <c r="D1750" s="545">
        <v>31.61</v>
      </c>
    </row>
    <row r="1751" spans="1:4">
      <c r="A1751" s="544">
        <v>1608025</v>
      </c>
      <c r="B1751" s="542" t="s">
        <v>7029</v>
      </c>
      <c r="C1751" s="544" t="s">
        <v>346</v>
      </c>
      <c r="D1751" s="545">
        <v>38.71</v>
      </c>
    </row>
    <row r="1752" spans="1:4">
      <c r="A1752" s="544">
        <v>1600966</v>
      </c>
      <c r="B1752" s="542" t="s">
        <v>7030</v>
      </c>
      <c r="C1752" s="544" t="s">
        <v>346</v>
      </c>
      <c r="D1752" s="545">
        <v>0.79</v>
      </c>
    </row>
    <row r="1753" spans="1:4">
      <c r="A1753" s="544">
        <v>1600898</v>
      </c>
      <c r="B1753" s="542" t="s">
        <v>7031</v>
      </c>
      <c r="C1753" s="544" t="s">
        <v>340</v>
      </c>
      <c r="D1753" s="545">
        <v>12.23</v>
      </c>
    </row>
    <row r="1754" spans="1:4">
      <c r="A1754" s="544">
        <v>1600441</v>
      </c>
      <c r="B1754" s="542" t="s">
        <v>7032</v>
      </c>
      <c r="C1754" s="544" t="s">
        <v>340</v>
      </c>
      <c r="D1754" s="545">
        <v>4.1900000000000004</v>
      </c>
    </row>
    <row r="1755" spans="1:4">
      <c r="A1755" s="544">
        <v>1600404</v>
      </c>
      <c r="B1755" s="542" t="s">
        <v>7033</v>
      </c>
      <c r="C1755" s="544" t="s">
        <v>346</v>
      </c>
      <c r="D1755" s="545">
        <v>10.039999999999999</v>
      </c>
    </row>
    <row r="1756" spans="1:4">
      <c r="A1756" s="544">
        <v>1600405</v>
      </c>
      <c r="B1756" s="542" t="s">
        <v>7034</v>
      </c>
      <c r="C1756" s="544" t="s">
        <v>346</v>
      </c>
      <c r="D1756" s="545">
        <v>11.21</v>
      </c>
    </row>
    <row r="1757" spans="1:4" ht="25.5">
      <c r="A1757" s="544">
        <v>1716605</v>
      </c>
      <c r="B1757" s="542" t="s">
        <v>7035</v>
      </c>
      <c r="C1757" s="544" t="s">
        <v>351</v>
      </c>
      <c r="D1757" s="545">
        <v>116.12</v>
      </c>
    </row>
    <row r="1758" spans="1:4" ht="38.25">
      <c r="A1758" s="544">
        <v>1716610</v>
      </c>
      <c r="B1758" s="542" t="s">
        <v>7036</v>
      </c>
      <c r="C1758" s="544" t="s">
        <v>351</v>
      </c>
      <c r="D1758" s="545">
        <v>120.58</v>
      </c>
    </row>
    <row r="1759" spans="1:4" ht="38.25">
      <c r="A1759" s="544">
        <v>1716611</v>
      </c>
      <c r="B1759" s="542" t="s">
        <v>7037</v>
      </c>
      <c r="C1759" s="544" t="s">
        <v>351</v>
      </c>
      <c r="D1759" s="545">
        <v>121.14</v>
      </c>
    </row>
    <row r="1760" spans="1:4" ht="38.25">
      <c r="A1760" s="544">
        <v>1716612</v>
      </c>
      <c r="B1760" s="542" t="s">
        <v>7038</v>
      </c>
      <c r="C1760" s="544" t="s">
        <v>351</v>
      </c>
      <c r="D1760" s="545">
        <v>121.7</v>
      </c>
    </row>
    <row r="1761" spans="1:4" ht="38.25">
      <c r="A1761" s="544">
        <v>1716613</v>
      </c>
      <c r="B1761" s="542" t="s">
        <v>7039</v>
      </c>
      <c r="C1761" s="544" t="s">
        <v>351</v>
      </c>
      <c r="D1761" s="545">
        <v>122.25</v>
      </c>
    </row>
    <row r="1762" spans="1:4" ht="38.25">
      <c r="A1762" s="544">
        <v>1716614</v>
      </c>
      <c r="B1762" s="542" t="s">
        <v>7040</v>
      </c>
      <c r="C1762" s="544" t="s">
        <v>351</v>
      </c>
      <c r="D1762" s="545">
        <v>123.37</v>
      </c>
    </row>
    <row r="1763" spans="1:4" ht="38.25">
      <c r="A1763" s="544">
        <v>1716615</v>
      </c>
      <c r="B1763" s="542" t="s">
        <v>7041</v>
      </c>
      <c r="C1763" s="544" t="s">
        <v>351</v>
      </c>
      <c r="D1763" s="545">
        <v>124.48</v>
      </c>
    </row>
    <row r="1764" spans="1:4" ht="38.25">
      <c r="A1764" s="544">
        <v>1716616</v>
      </c>
      <c r="B1764" s="542" t="s">
        <v>7042</v>
      </c>
      <c r="C1764" s="544" t="s">
        <v>351</v>
      </c>
      <c r="D1764" s="545">
        <v>126.16</v>
      </c>
    </row>
    <row r="1765" spans="1:4" ht="38.25">
      <c r="A1765" s="544">
        <v>1716606</v>
      </c>
      <c r="B1765" s="542" t="s">
        <v>7043</v>
      </c>
      <c r="C1765" s="544" t="s">
        <v>351</v>
      </c>
      <c r="D1765" s="545">
        <v>117.79</v>
      </c>
    </row>
    <row r="1766" spans="1:4" ht="25.5">
      <c r="A1766" s="544">
        <v>1716617</v>
      </c>
      <c r="B1766" s="542" t="s">
        <v>7044</v>
      </c>
      <c r="C1766" s="544" t="s">
        <v>351</v>
      </c>
      <c r="D1766" s="545">
        <v>127.27</v>
      </c>
    </row>
    <row r="1767" spans="1:4" ht="38.25">
      <c r="A1767" s="544">
        <v>1716607</v>
      </c>
      <c r="B1767" s="542" t="s">
        <v>7045</v>
      </c>
      <c r="C1767" s="544" t="s">
        <v>351</v>
      </c>
      <c r="D1767" s="545">
        <v>118.35</v>
      </c>
    </row>
    <row r="1768" spans="1:4" ht="38.25">
      <c r="A1768" s="544">
        <v>1716608</v>
      </c>
      <c r="B1768" s="542" t="s">
        <v>7046</v>
      </c>
      <c r="C1768" s="544" t="s">
        <v>351</v>
      </c>
      <c r="D1768" s="545">
        <v>119.47</v>
      </c>
    </row>
    <row r="1769" spans="1:4" ht="38.25">
      <c r="A1769" s="544">
        <v>1716609</v>
      </c>
      <c r="B1769" s="542" t="s">
        <v>7047</v>
      </c>
      <c r="C1769" s="544" t="s">
        <v>351</v>
      </c>
      <c r="D1769" s="545">
        <v>120.02</v>
      </c>
    </row>
    <row r="1770" spans="1:4" ht="25.5">
      <c r="A1770" s="544">
        <v>1716604</v>
      </c>
      <c r="B1770" s="542" t="s">
        <v>7048</v>
      </c>
      <c r="C1770" s="544" t="s">
        <v>351</v>
      </c>
      <c r="D1770" s="545">
        <v>66.53</v>
      </c>
    </row>
    <row r="1771" spans="1:4" ht="25.5">
      <c r="A1771" s="544">
        <v>1716623</v>
      </c>
      <c r="B1771" s="542" t="s">
        <v>7049</v>
      </c>
      <c r="C1771" s="544" t="s">
        <v>351</v>
      </c>
      <c r="D1771" s="545">
        <v>65.180000000000007</v>
      </c>
    </row>
    <row r="1772" spans="1:4" ht="25.5">
      <c r="A1772" s="544">
        <v>1716624</v>
      </c>
      <c r="B1772" s="542" t="s">
        <v>7050</v>
      </c>
      <c r="C1772" s="544" t="s">
        <v>351</v>
      </c>
      <c r="D1772" s="545">
        <v>114.76</v>
      </c>
    </row>
    <row r="1773" spans="1:4" ht="25.5">
      <c r="A1773" s="544">
        <v>1716629</v>
      </c>
      <c r="B1773" s="542" t="s">
        <v>7051</v>
      </c>
      <c r="C1773" s="544" t="s">
        <v>351</v>
      </c>
      <c r="D1773" s="545">
        <v>119.22</v>
      </c>
    </row>
    <row r="1774" spans="1:4" ht="25.5">
      <c r="A1774" s="544">
        <v>1716630</v>
      </c>
      <c r="B1774" s="542" t="s">
        <v>7052</v>
      </c>
      <c r="C1774" s="544" t="s">
        <v>351</v>
      </c>
      <c r="D1774" s="545">
        <v>119.78</v>
      </c>
    </row>
    <row r="1775" spans="1:4" ht="25.5">
      <c r="A1775" s="544">
        <v>1716631</v>
      </c>
      <c r="B1775" s="542" t="s">
        <v>7053</v>
      </c>
      <c r="C1775" s="544" t="s">
        <v>351</v>
      </c>
      <c r="D1775" s="545">
        <v>120.34</v>
      </c>
    </row>
    <row r="1776" spans="1:4" ht="25.5">
      <c r="A1776" s="544">
        <v>1716632</v>
      </c>
      <c r="B1776" s="542" t="s">
        <v>7054</v>
      </c>
      <c r="C1776" s="544" t="s">
        <v>351</v>
      </c>
      <c r="D1776" s="545">
        <v>120.9</v>
      </c>
    </row>
    <row r="1777" spans="1:4" ht="25.5">
      <c r="A1777" s="544">
        <v>1716633</v>
      </c>
      <c r="B1777" s="542" t="s">
        <v>7055</v>
      </c>
      <c r="C1777" s="544" t="s">
        <v>351</v>
      </c>
      <c r="D1777" s="545">
        <v>122.01</v>
      </c>
    </row>
    <row r="1778" spans="1:4" ht="25.5">
      <c r="A1778" s="544">
        <v>1716634</v>
      </c>
      <c r="B1778" s="542" t="s">
        <v>7056</v>
      </c>
      <c r="C1778" s="544" t="s">
        <v>351</v>
      </c>
      <c r="D1778" s="545">
        <v>123.13</v>
      </c>
    </row>
    <row r="1779" spans="1:4" ht="25.5">
      <c r="A1779" s="544">
        <v>1716635</v>
      </c>
      <c r="B1779" s="542" t="s">
        <v>7057</v>
      </c>
      <c r="C1779" s="544" t="s">
        <v>351</v>
      </c>
      <c r="D1779" s="545">
        <v>124.8</v>
      </c>
    </row>
    <row r="1780" spans="1:4" ht="25.5">
      <c r="A1780" s="544">
        <v>1716625</v>
      </c>
      <c r="B1780" s="542" t="s">
        <v>7058</v>
      </c>
      <c r="C1780" s="544" t="s">
        <v>351</v>
      </c>
      <c r="D1780" s="545">
        <v>116.43</v>
      </c>
    </row>
    <row r="1781" spans="1:4" ht="25.5">
      <c r="A1781" s="544">
        <v>1716636</v>
      </c>
      <c r="B1781" s="542" t="s">
        <v>7059</v>
      </c>
      <c r="C1781" s="544" t="s">
        <v>351</v>
      </c>
      <c r="D1781" s="545">
        <v>125.91</v>
      </c>
    </row>
    <row r="1782" spans="1:4" ht="25.5">
      <c r="A1782" s="544">
        <v>1716626</v>
      </c>
      <c r="B1782" s="542" t="s">
        <v>7060</v>
      </c>
      <c r="C1782" s="544" t="s">
        <v>351</v>
      </c>
      <c r="D1782" s="545">
        <v>116.99</v>
      </c>
    </row>
    <row r="1783" spans="1:4" ht="25.5">
      <c r="A1783" s="544">
        <v>1716627</v>
      </c>
      <c r="B1783" s="542" t="s">
        <v>7061</v>
      </c>
      <c r="C1783" s="544" t="s">
        <v>351</v>
      </c>
      <c r="D1783" s="545">
        <v>118.11</v>
      </c>
    </row>
    <row r="1784" spans="1:4" ht="25.5">
      <c r="A1784" s="544">
        <v>1716628</v>
      </c>
      <c r="B1784" s="542" t="s">
        <v>7062</v>
      </c>
      <c r="C1784" s="544" t="s">
        <v>351</v>
      </c>
      <c r="D1784" s="545">
        <v>118.66</v>
      </c>
    </row>
    <row r="1785" spans="1:4" ht="25.5">
      <c r="A1785" s="544">
        <v>1716640</v>
      </c>
      <c r="B1785" s="542" t="s">
        <v>7063</v>
      </c>
      <c r="C1785" s="544" t="s">
        <v>351</v>
      </c>
      <c r="D1785" s="545">
        <v>60.97</v>
      </c>
    </row>
    <row r="1786" spans="1:4" ht="25.5">
      <c r="A1786" s="544">
        <v>1716641</v>
      </c>
      <c r="B1786" s="542" t="s">
        <v>7064</v>
      </c>
      <c r="C1786" s="544" t="s">
        <v>351</v>
      </c>
      <c r="D1786" s="545">
        <v>70.61</v>
      </c>
    </row>
    <row r="1787" spans="1:4" ht="38.25">
      <c r="A1787" s="544">
        <v>1716646</v>
      </c>
      <c r="B1787" s="542" t="s">
        <v>7065</v>
      </c>
      <c r="C1787" s="544" t="s">
        <v>351</v>
      </c>
      <c r="D1787" s="545">
        <v>71.23</v>
      </c>
    </row>
    <row r="1788" spans="1:4" ht="38.25">
      <c r="A1788" s="544">
        <v>1716647</v>
      </c>
      <c r="B1788" s="542" t="s">
        <v>7066</v>
      </c>
      <c r="C1788" s="544" t="s">
        <v>351</v>
      </c>
      <c r="D1788" s="545">
        <v>71.290000000000006</v>
      </c>
    </row>
    <row r="1789" spans="1:4" ht="38.25">
      <c r="A1789" s="544">
        <v>1716648</v>
      </c>
      <c r="B1789" s="542" t="s">
        <v>7067</v>
      </c>
      <c r="C1789" s="544" t="s">
        <v>351</v>
      </c>
      <c r="D1789" s="545">
        <v>71.41</v>
      </c>
    </row>
    <row r="1790" spans="1:4" ht="38.25">
      <c r="A1790" s="544">
        <v>1716649</v>
      </c>
      <c r="B1790" s="542" t="s">
        <v>7068</v>
      </c>
      <c r="C1790" s="544" t="s">
        <v>351</v>
      </c>
      <c r="D1790" s="545">
        <v>71.47</v>
      </c>
    </row>
    <row r="1791" spans="1:4" ht="38.25">
      <c r="A1791" s="544">
        <v>1716650</v>
      </c>
      <c r="B1791" s="542" t="s">
        <v>7069</v>
      </c>
      <c r="C1791" s="544" t="s">
        <v>351</v>
      </c>
      <c r="D1791" s="545">
        <v>71.599999999999994</v>
      </c>
    </row>
    <row r="1792" spans="1:4" ht="38.25">
      <c r="A1792" s="544">
        <v>1716651</v>
      </c>
      <c r="B1792" s="542" t="s">
        <v>7070</v>
      </c>
      <c r="C1792" s="544" t="s">
        <v>351</v>
      </c>
      <c r="D1792" s="545">
        <v>71.72</v>
      </c>
    </row>
    <row r="1793" spans="1:4" ht="38.25">
      <c r="A1793" s="544">
        <v>1716652</v>
      </c>
      <c r="B1793" s="542" t="s">
        <v>7071</v>
      </c>
      <c r="C1793" s="544" t="s">
        <v>351</v>
      </c>
      <c r="D1793" s="545">
        <v>71.97</v>
      </c>
    </row>
    <row r="1794" spans="1:4" ht="38.25">
      <c r="A1794" s="544">
        <v>1716642</v>
      </c>
      <c r="B1794" s="542" t="s">
        <v>7072</v>
      </c>
      <c r="C1794" s="544" t="s">
        <v>351</v>
      </c>
      <c r="D1794" s="545">
        <v>70.8</v>
      </c>
    </row>
    <row r="1795" spans="1:4" ht="25.5">
      <c r="A1795" s="544">
        <v>1716653</v>
      </c>
      <c r="B1795" s="542" t="s">
        <v>7073</v>
      </c>
      <c r="C1795" s="544" t="s">
        <v>351</v>
      </c>
      <c r="D1795" s="545">
        <v>72.150000000000006</v>
      </c>
    </row>
    <row r="1796" spans="1:4" ht="38.25">
      <c r="A1796" s="544">
        <v>1716643</v>
      </c>
      <c r="B1796" s="542" t="s">
        <v>7074</v>
      </c>
      <c r="C1796" s="544" t="s">
        <v>351</v>
      </c>
      <c r="D1796" s="545">
        <v>70.92</v>
      </c>
    </row>
    <row r="1797" spans="1:4" ht="38.25">
      <c r="A1797" s="544">
        <v>1716644</v>
      </c>
      <c r="B1797" s="542" t="s">
        <v>7075</v>
      </c>
      <c r="C1797" s="544" t="s">
        <v>351</v>
      </c>
      <c r="D1797" s="545">
        <v>71.040000000000006</v>
      </c>
    </row>
    <row r="1798" spans="1:4" ht="38.25">
      <c r="A1798" s="544">
        <v>1716645</v>
      </c>
      <c r="B1798" s="542" t="s">
        <v>7076</v>
      </c>
      <c r="C1798" s="544" t="s">
        <v>351</v>
      </c>
      <c r="D1798" s="545">
        <v>71.099999999999994</v>
      </c>
    </row>
    <row r="1799" spans="1:4" ht="25.5">
      <c r="A1799" s="544">
        <v>1716622</v>
      </c>
      <c r="B1799" s="542" t="s">
        <v>7077</v>
      </c>
      <c r="C1799" s="544" t="s">
        <v>351</v>
      </c>
      <c r="D1799" s="545">
        <v>98.68</v>
      </c>
    </row>
    <row r="1800" spans="1:4" ht="25.5">
      <c r="A1800" s="544">
        <v>1716603</v>
      </c>
      <c r="B1800" s="542" t="s">
        <v>7078</v>
      </c>
      <c r="C1800" s="544" t="s">
        <v>351</v>
      </c>
      <c r="D1800" s="545">
        <v>98.68</v>
      </c>
    </row>
    <row r="1801" spans="1:4" ht="25.5">
      <c r="A1801" s="544">
        <v>1716620</v>
      </c>
      <c r="B1801" s="542" t="s">
        <v>7079</v>
      </c>
      <c r="C1801" s="544" t="s">
        <v>351</v>
      </c>
      <c r="D1801" s="545">
        <v>131.85</v>
      </c>
    </row>
    <row r="1802" spans="1:4" ht="25.5">
      <c r="A1802" s="544">
        <v>1716621</v>
      </c>
      <c r="B1802" s="542" t="s">
        <v>7080</v>
      </c>
      <c r="C1802" s="544" t="s">
        <v>351</v>
      </c>
      <c r="D1802" s="545">
        <v>105.37</v>
      </c>
    </row>
    <row r="1803" spans="1:4" ht="25.5">
      <c r="A1803" s="544">
        <v>1716619</v>
      </c>
      <c r="B1803" s="542" t="s">
        <v>7081</v>
      </c>
      <c r="C1803" s="544" t="s">
        <v>351</v>
      </c>
      <c r="D1803" s="545">
        <v>211.38</v>
      </c>
    </row>
    <row r="1804" spans="1:4" ht="25.5">
      <c r="A1804" s="544">
        <v>1716601</v>
      </c>
      <c r="B1804" s="542" t="s">
        <v>7082</v>
      </c>
      <c r="C1804" s="544" t="s">
        <v>351</v>
      </c>
      <c r="D1804" s="545">
        <v>133.68</v>
      </c>
    </row>
    <row r="1805" spans="1:4" ht="25.5">
      <c r="A1805" s="544">
        <v>1716602</v>
      </c>
      <c r="B1805" s="542" t="s">
        <v>7083</v>
      </c>
      <c r="C1805" s="544" t="s">
        <v>351</v>
      </c>
      <c r="D1805" s="545">
        <v>106.58</v>
      </c>
    </row>
    <row r="1806" spans="1:4" ht="25.5">
      <c r="A1806" s="544">
        <v>1716600</v>
      </c>
      <c r="B1806" s="542" t="s">
        <v>7084</v>
      </c>
      <c r="C1806" s="544" t="s">
        <v>351</v>
      </c>
      <c r="D1806" s="545">
        <v>215.03</v>
      </c>
    </row>
    <row r="1807" spans="1:4" ht="25.5">
      <c r="A1807" s="544">
        <v>1716655</v>
      </c>
      <c r="B1807" s="542" t="s">
        <v>7085</v>
      </c>
      <c r="C1807" s="544" t="s">
        <v>351</v>
      </c>
      <c r="D1807" s="545">
        <v>77.739999999999995</v>
      </c>
    </row>
    <row r="1808" spans="1:4" ht="25.5">
      <c r="A1808" s="544">
        <v>1716639</v>
      </c>
      <c r="B1808" s="542" t="s">
        <v>7086</v>
      </c>
      <c r="C1808" s="544" t="s">
        <v>351</v>
      </c>
      <c r="D1808" s="545">
        <v>55.48</v>
      </c>
    </row>
    <row r="1809" spans="1:4">
      <c r="A1809" s="544">
        <v>1801636</v>
      </c>
      <c r="B1809" s="542" t="s">
        <v>7087</v>
      </c>
      <c r="C1809" s="544" t="s">
        <v>272</v>
      </c>
      <c r="D1809" s="545">
        <v>20.39</v>
      </c>
    </row>
    <row r="1810" spans="1:4">
      <c r="A1810" s="544">
        <v>1801637</v>
      </c>
      <c r="B1810" s="542" t="s">
        <v>7088</v>
      </c>
      <c r="C1810" s="544" t="s">
        <v>272</v>
      </c>
      <c r="D1810" s="545">
        <v>27.19</v>
      </c>
    </row>
    <row r="1811" spans="1:4">
      <c r="A1811" s="544">
        <v>1817720</v>
      </c>
      <c r="B1811" s="542" t="s">
        <v>7089</v>
      </c>
      <c r="C1811" s="544" t="s">
        <v>272</v>
      </c>
      <c r="D1811" s="545">
        <v>102.13</v>
      </c>
    </row>
    <row r="1812" spans="1:4" ht="25.5">
      <c r="A1812" s="544">
        <v>1817723</v>
      </c>
      <c r="B1812" s="542" t="s">
        <v>7090</v>
      </c>
      <c r="C1812" s="544" t="s">
        <v>272</v>
      </c>
      <c r="D1812" s="545">
        <v>49.12</v>
      </c>
    </row>
    <row r="1813" spans="1:4" ht="25.5">
      <c r="A1813" s="544">
        <v>1817721</v>
      </c>
      <c r="B1813" s="542" t="s">
        <v>7091</v>
      </c>
      <c r="C1813" s="544" t="s">
        <v>272</v>
      </c>
      <c r="D1813" s="545">
        <v>147.36000000000001</v>
      </c>
    </row>
    <row r="1814" spans="1:4" ht="25.5">
      <c r="A1814" s="544">
        <v>1817722</v>
      </c>
      <c r="B1814" s="542" t="s">
        <v>7092</v>
      </c>
      <c r="C1814" s="544" t="s">
        <v>272</v>
      </c>
      <c r="D1814" s="545">
        <v>73.680000000000007</v>
      </c>
    </row>
    <row r="1815" spans="1:4" ht="25.5">
      <c r="A1815" s="544">
        <v>1917483</v>
      </c>
      <c r="B1815" s="542" t="s">
        <v>7093</v>
      </c>
      <c r="C1815" s="544" t="s">
        <v>351</v>
      </c>
      <c r="D1815" s="545">
        <v>5.72</v>
      </c>
    </row>
    <row r="1816" spans="1:4" ht="25.5">
      <c r="A1816" s="544">
        <v>1917484</v>
      </c>
      <c r="B1816" s="542" t="s">
        <v>7094</v>
      </c>
      <c r="C1816" s="544" t="s">
        <v>351</v>
      </c>
      <c r="D1816" s="545">
        <v>5.92</v>
      </c>
    </row>
    <row r="1817" spans="1:4" ht="25.5">
      <c r="A1817" s="544">
        <v>1917485</v>
      </c>
      <c r="B1817" s="542" t="s">
        <v>7095</v>
      </c>
      <c r="C1817" s="544" t="s">
        <v>351</v>
      </c>
      <c r="D1817" s="545">
        <v>6.51</v>
      </c>
    </row>
    <row r="1818" spans="1:4" ht="25.5">
      <c r="A1818" s="544">
        <v>1917486</v>
      </c>
      <c r="B1818" s="542" t="s">
        <v>7096</v>
      </c>
      <c r="C1818" s="544" t="s">
        <v>351</v>
      </c>
      <c r="D1818" s="545">
        <v>6.76</v>
      </c>
    </row>
    <row r="1819" spans="1:4" ht="25.5">
      <c r="A1819" s="544">
        <v>1917487</v>
      </c>
      <c r="B1819" s="542" t="s">
        <v>7097</v>
      </c>
      <c r="C1819" s="544" t="s">
        <v>351</v>
      </c>
      <c r="D1819" s="545">
        <v>7.1</v>
      </c>
    </row>
    <row r="1820" spans="1:4" ht="25.5">
      <c r="A1820" s="544">
        <v>1917528</v>
      </c>
      <c r="B1820" s="542" t="s">
        <v>7098</v>
      </c>
      <c r="C1820" s="544" t="s">
        <v>351</v>
      </c>
      <c r="D1820" s="545">
        <v>36.200000000000003</v>
      </c>
    </row>
    <row r="1821" spans="1:4" ht="25.5">
      <c r="A1821" s="544">
        <v>1917529</v>
      </c>
      <c r="B1821" s="542" t="s">
        <v>7099</v>
      </c>
      <c r="C1821" s="544" t="s">
        <v>351</v>
      </c>
      <c r="D1821" s="545">
        <v>37.409999999999997</v>
      </c>
    </row>
    <row r="1822" spans="1:4" ht="25.5">
      <c r="A1822" s="544">
        <v>1917530</v>
      </c>
      <c r="B1822" s="542" t="s">
        <v>7100</v>
      </c>
      <c r="C1822" s="544" t="s">
        <v>351</v>
      </c>
      <c r="D1822" s="545">
        <v>39.36</v>
      </c>
    </row>
    <row r="1823" spans="1:4" ht="25.5">
      <c r="A1823" s="544">
        <v>1917531</v>
      </c>
      <c r="B1823" s="542" t="s">
        <v>7101</v>
      </c>
      <c r="C1823" s="544" t="s">
        <v>351</v>
      </c>
      <c r="D1823" s="545">
        <v>41.44</v>
      </c>
    </row>
    <row r="1824" spans="1:4" ht="25.5">
      <c r="A1824" s="544">
        <v>1917532</v>
      </c>
      <c r="B1824" s="542" t="s">
        <v>7102</v>
      </c>
      <c r="C1824" s="544" t="s">
        <v>351</v>
      </c>
      <c r="D1824" s="545">
        <v>43.78</v>
      </c>
    </row>
    <row r="1825" spans="1:4" ht="25.5">
      <c r="A1825" s="544">
        <v>1917533</v>
      </c>
      <c r="B1825" s="542" t="s">
        <v>7103</v>
      </c>
      <c r="C1825" s="544" t="s">
        <v>351</v>
      </c>
      <c r="D1825" s="545">
        <v>45.02</v>
      </c>
    </row>
    <row r="1826" spans="1:4" ht="25.5">
      <c r="A1826" s="544">
        <v>1917534</v>
      </c>
      <c r="B1826" s="542" t="s">
        <v>7104</v>
      </c>
      <c r="C1826" s="544" t="s">
        <v>351</v>
      </c>
      <c r="D1826" s="545">
        <v>46.31</v>
      </c>
    </row>
    <row r="1827" spans="1:4" ht="25.5">
      <c r="A1827" s="544">
        <v>1917535</v>
      </c>
      <c r="B1827" s="542" t="s">
        <v>7105</v>
      </c>
      <c r="C1827" s="544" t="s">
        <v>351</v>
      </c>
      <c r="D1827" s="545">
        <v>48.01</v>
      </c>
    </row>
    <row r="1828" spans="1:4" ht="25.5">
      <c r="A1828" s="544">
        <v>1917536</v>
      </c>
      <c r="B1828" s="542" t="s">
        <v>7106</v>
      </c>
      <c r="C1828" s="544" t="s">
        <v>351</v>
      </c>
      <c r="D1828" s="545">
        <v>49.47</v>
      </c>
    </row>
    <row r="1829" spans="1:4" ht="25.5">
      <c r="A1829" s="544">
        <v>1917537</v>
      </c>
      <c r="B1829" s="542" t="s">
        <v>7107</v>
      </c>
      <c r="C1829" s="544" t="s">
        <v>351</v>
      </c>
      <c r="D1829" s="545">
        <v>50.99</v>
      </c>
    </row>
    <row r="1830" spans="1:4" ht="25.5">
      <c r="A1830" s="544">
        <v>1917488</v>
      </c>
      <c r="B1830" s="542" t="s">
        <v>7108</v>
      </c>
      <c r="C1830" s="544" t="s">
        <v>351</v>
      </c>
      <c r="D1830" s="545">
        <v>7.36</v>
      </c>
    </row>
    <row r="1831" spans="1:4" ht="25.5">
      <c r="A1831" s="544">
        <v>1917489</v>
      </c>
      <c r="B1831" s="542" t="s">
        <v>7109</v>
      </c>
      <c r="C1831" s="544" t="s">
        <v>351</v>
      </c>
      <c r="D1831" s="545">
        <v>7.69</v>
      </c>
    </row>
    <row r="1832" spans="1:4" ht="25.5">
      <c r="A1832" s="544">
        <v>1917490</v>
      </c>
      <c r="B1832" s="542" t="s">
        <v>7110</v>
      </c>
      <c r="C1832" s="544" t="s">
        <v>351</v>
      </c>
      <c r="D1832" s="545">
        <v>8.23</v>
      </c>
    </row>
    <row r="1833" spans="1:4" ht="25.5">
      <c r="A1833" s="544">
        <v>1917491</v>
      </c>
      <c r="B1833" s="542" t="s">
        <v>7111</v>
      </c>
      <c r="C1833" s="544" t="s">
        <v>351</v>
      </c>
      <c r="D1833" s="545">
        <v>8.59</v>
      </c>
    </row>
    <row r="1834" spans="1:4" ht="25.5">
      <c r="A1834" s="544">
        <v>1917492</v>
      </c>
      <c r="B1834" s="542" t="s">
        <v>7112</v>
      </c>
      <c r="C1834" s="544" t="s">
        <v>351</v>
      </c>
      <c r="D1834" s="545">
        <v>8.8800000000000008</v>
      </c>
    </row>
    <row r="1835" spans="1:4" ht="25.5">
      <c r="A1835" s="544">
        <v>1917493</v>
      </c>
      <c r="B1835" s="542" t="s">
        <v>7113</v>
      </c>
      <c r="C1835" s="544" t="s">
        <v>351</v>
      </c>
      <c r="D1835" s="545">
        <v>9.26</v>
      </c>
    </row>
    <row r="1836" spans="1:4" ht="25.5">
      <c r="A1836" s="544">
        <v>1917494</v>
      </c>
      <c r="B1836" s="542" t="s">
        <v>7114</v>
      </c>
      <c r="C1836" s="544" t="s">
        <v>351</v>
      </c>
      <c r="D1836" s="545">
        <v>9.66</v>
      </c>
    </row>
    <row r="1837" spans="1:4" ht="25.5">
      <c r="A1837" s="544">
        <v>1917495</v>
      </c>
      <c r="B1837" s="542" t="s">
        <v>7115</v>
      </c>
      <c r="C1837" s="544" t="s">
        <v>351</v>
      </c>
      <c r="D1837" s="545">
        <v>10.27</v>
      </c>
    </row>
    <row r="1838" spans="1:4" ht="25.5">
      <c r="A1838" s="544">
        <v>1917496</v>
      </c>
      <c r="B1838" s="542" t="s">
        <v>7116</v>
      </c>
      <c r="C1838" s="544" t="s">
        <v>351</v>
      </c>
      <c r="D1838" s="545">
        <v>10.64</v>
      </c>
    </row>
    <row r="1839" spans="1:4" ht="25.5">
      <c r="A1839" s="544">
        <v>1917497</v>
      </c>
      <c r="B1839" s="542" t="s">
        <v>7117</v>
      </c>
      <c r="C1839" s="544" t="s">
        <v>351</v>
      </c>
      <c r="D1839" s="545">
        <v>11.01</v>
      </c>
    </row>
    <row r="1840" spans="1:4" ht="25.5">
      <c r="A1840" s="544">
        <v>1917498</v>
      </c>
      <c r="B1840" s="542" t="s">
        <v>7118</v>
      </c>
      <c r="C1840" s="544" t="s">
        <v>351</v>
      </c>
      <c r="D1840" s="545">
        <v>11.4</v>
      </c>
    </row>
    <row r="1841" spans="1:4" ht="25.5">
      <c r="A1841" s="544">
        <v>1917499</v>
      </c>
      <c r="B1841" s="542" t="s">
        <v>7119</v>
      </c>
      <c r="C1841" s="544" t="s">
        <v>351</v>
      </c>
      <c r="D1841" s="545">
        <v>11.71</v>
      </c>
    </row>
    <row r="1842" spans="1:4" ht="25.5">
      <c r="A1842" s="544">
        <v>1917500</v>
      </c>
      <c r="B1842" s="542" t="s">
        <v>7120</v>
      </c>
      <c r="C1842" s="544" t="s">
        <v>351</v>
      </c>
      <c r="D1842" s="545">
        <v>12.39</v>
      </c>
    </row>
    <row r="1843" spans="1:4" ht="25.5">
      <c r="A1843" s="544">
        <v>1917501</v>
      </c>
      <c r="B1843" s="542" t="s">
        <v>7121</v>
      </c>
      <c r="C1843" s="544" t="s">
        <v>351</v>
      </c>
      <c r="D1843" s="545">
        <v>12.78</v>
      </c>
    </row>
    <row r="1844" spans="1:4" ht="25.5">
      <c r="A1844" s="544">
        <v>1917502</v>
      </c>
      <c r="B1844" s="542" t="s">
        <v>7122</v>
      </c>
      <c r="C1844" s="544" t="s">
        <v>351</v>
      </c>
      <c r="D1844" s="545">
        <v>13.18</v>
      </c>
    </row>
    <row r="1845" spans="1:4" ht="25.5">
      <c r="A1845" s="544">
        <v>1917503</v>
      </c>
      <c r="B1845" s="542" t="s">
        <v>7123</v>
      </c>
      <c r="C1845" s="544" t="s">
        <v>351</v>
      </c>
      <c r="D1845" s="545">
        <v>13.58</v>
      </c>
    </row>
    <row r="1846" spans="1:4" ht="25.5">
      <c r="A1846" s="544">
        <v>1917504</v>
      </c>
      <c r="B1846" s="542" t="s">
        <v>7124</v>
      </c>
      <c r="C1846" s="544" t="s">
        <v>351</v>
      </c>
      <c r="D1846" s="545">
        <v>13.99</v>
      </c>
    </row>
    <row r="1847" spans="1:4" ht="25.5">
      <c r="A1847" s="544">
        <v>1917505</v>
      </c>
      <c r="B1847" s="542" t="s">
        <v>7125</v>
      </c>
      <c r="C1847" s="544" t="s">
        <v>351</v>
      </c>
      <c r="D1847" s="545">
        <v>14.7</v>
      </c>
    </row>
    <row r="1848" spans="1:4" ht="25.5">
      <c r="A1848" s="544">
        <v>1917506</v>
      </c>
      <c r="B1848" s="542" t="s">
        <v>7126</v>
      </c>
      <c r="C1848" s="544" t="s">
        <v>351</v>
      </c>
      <c r="D1848" s="545">
        <v>15.11</v>
      </c>
    </row>
    <row r="1849" spans="1:4" ht="25.5">
      <c r="A1849" s="544">
        <v>1917507</v>
      </c>
      <c r="B1849" s="542" t="s">
        <v>7127</v>
      </c>
      <c r="C1849" s="544" t="s">
        <v>351</v>
      </c>
      <c r="D1849" s="545">
        <v>15.52</v>
      </c>
    </row>
    <row r="1850" spans="1:4" ht="25.5">
      <c r="A1850" s="544">
        <v>1917480</v>
      </c>
      <c r="B1850" s="542" t="s">
        <v>7128</v>
      </c>
      <c r="C1850" s="544" t="s">
        <v>351</v>
      </c>
      <c r="D1850" s="545">
        <v>5.03</v>
      </c>
    </row>
    <row r="1851" spans="1:4" ht="25.5">
      <c r="A1851" s="544">
        <v>1917508</v>
      </c>
      <c r="B1851" s="542" t="s">
        <v>7129</v>
      </c>
      <c r="C1851" s="544" t="s">
        <v>351</v>
      </c>
      <c r="D1851" s="545">
        <v>15.95</v>
      </c>
    </row>
    <row r="1852" spans="1:4" ht="25.5">
      <c r="A1852" s="544">
        <v>1917509</v>
      </c>
      <c r="B1852" s="542" t="s">
        <v>7130</v>
      </c>
      <c r="C1852" s="544" t="s">
        <v>351</v>
      </c>
      <c r="D1852" s="545">
        <v>16.48</v>
      </c>
    </row>
    <row r="1853" spans="1:4" ht="25.5">
      <c r="A1853" s="544">
        <v>1917510</v>
      </c>
      <c r="B1853" s="542" t="s">
        <v>7131</v>
      </c>
      <c r="C1853" s="544" t="s">
        <v>351</v>
      </c>
      <c r="D1853" s="545">
        <v>17.23</v>
      </c>
    </row>
    <row r="1854" spans="1:4" ht="25.5">
      <c r="A1854" s="544">
        <v>1917511</v>
      </c>
      <c r="B1854" s="542" t="s">
        <v>7132</v>
      </c>
      <c r="C1854" s="544" t="s">
        <v>351</v>
      </c>
      <c r="D1854" s="545">
        <v>17.7</v>
      </c>
    </row>
    <row r="1855" spans="1:4" ht="25.5">
      <c r="A1855" s="544">
        <v>1917512</v>
      </c>
      <c r="B1855" s="542" t="s">
        <v>7133</v>
      </c>
      <c r="C1855" s="544" t="s">
        <v>351</v>
      </c>
      <c r="D1855" s="545">
        <v>18.27</v>
      </c>
    </row>
    <row r="1856" spans="1:4" ht="25.5">
      <c r="A1856" s="544">
        <v>1917513</v>
      </c>
      <c r="B1856" s="542" t="s">
        <v>7134</v>
      </c>
      <c r="C1856" s="544" t="s">
        <v>351</v>
      </c>
      <c r="D1856" s="545">
        <v>18.8</v>
      </c>
    </row>
    <row r="1857" spans="1:4" ht="25.5">
      <c r="A1857" s="544">
        <v>1917514</v>
      </c>
      <c r="B1857" s="542" t="s">
        <v>7135</v>
      </c>
      <c r="C1857" s="544" t="s">
        <v>351</v>
      </c>
      <c r="D1857" s="545">
        <v>19.43</v>
      </c>
    </row>
    <row r="1858" spans="1:4" ht="25.5">
      <c r="A1858" s="544">
        <v>1917515</v>
      </c>
      <c r="B1858" s="542" t="s">
        <v>7136</v>
      </c>
      <c r="C1858" s="544" t="s">
        <v>351</v>
      </c>
      <c r="D1858" s="545">
        <v>20.38</v>
      </c>
    </row>
    <row r="1859" spans="1:4" ht="25.5">
      <c r="A1859" s="544">
        <v>1917516</v>
      </c>
      <c r="B1859" s="542" t="s">
        <v>7137</v>
      </c>
      <c r="C1859" s="544" t="s">
        <v>351</v>
      </c>
      <c r="D1859" s="545">
        <v>21.06</v>
      </c>
    </row>
    <row r="1860" spans="1:4" ht="25.5">
      <c r="A1860" s="544">
        <v>1917517</v>
      </c>
      <c r="B1860" s="542" t="s">
        <v>7138</v>
      </c>
      <c r="C1860" s="544" t="s">
        <v>351</v>
      </c>
      <c r="D1860" s="545">
        <v>22.01</v>
      </c>
    </row>
    <row r="1861" spans="1:4" ht="25.5">
      <c r="A1861" s="544">
        <v>1917481</v>
      </c>
      <c r="B1861" s="542" t="s">
        <v>7139</v>
      </c>
      <c r="C1861" s="544" t="s">
        <v>351</v>
      </c>
      <c r="D1861" s="545">
        <v>5.23</v>
      </c>
    </row>
    <row r="1862" spans="1:4" ht="25.5">
      <c r="A1862" s="544">
        <v>1917518</v>
      </c>
      <c r="B1862" s="542" t="s">
        <v>7140</v>
      </c>
      <c r="C1862" s="544" t="s">
        <v>351</v>
      </c>
      <c r="D1862" s="545">
        <v>22.94</v>
      </c>
    </row>
    <row r="1863" spans="1:4" ht="25.5">
      <c r="A1863" s="544">
        <v>1917519</v>
      </c>
      <c r="B1863" s="542" t="s">
        <v>7141</v>
      </c>
      <c r="C1863" s="544" t="s">
        <v>351</v>
      </c>
      <c r="D1863" s="545">
        <v>24.11</v>
      </c>
    </row>
    <row r="1864" spans="1:4" ht="25.5">
      <c r="A1864" s="544">
        <v>1917520</v>
      </c>
      <c r="B1864" s="542" t="s">
        <v>7142</v>
      </c>
      <c r="C1864" s="544" t="s">
        <v>351</v>
      </c>
      <c r="D1864" s="545">
        <v>25.45</v>
      </c>
    </row>
    <row r="1865" spans="1:4" ht="25.5">
      <c r="A1865" s="544">
        <v>1917521</v>
      </c>
      <c r="B1865" s="542" t="s">
        <v>7143</v>
      </c>
      <c r="C1865" s="544" t="s">
        <v>351</v>
      </c>
      <c r="D1865" s="545">
        <v>26.56</v>
      </c>
    </row>
    <row r="1866" spans="1:4" ht="25.5">
      <c r="A1866" s="544">
        <v>1917522</v>
      </c>
      <c r="B1866" s="542" t="s">
        <v>7144</v>
      </c>
      <c r="C1866" s="544" t="s">
        <v>351</v>
      </c>
      <c r="D1866" s="545">
        <v>27.8</v>
      </c>
    </row>
    <row r="1867" spans="1:4" ht="25.5">
      <c r="A1867" s="544">
        <v>1917523</v>
      </c>
      <c r="B1867" s="542" t="s">
        <v>7145</v>
      </c>
      <c r="C1867" s="544" t="s">
        <v>351</v>
      </c>
      <c r="D1867" s="545">
        <v>29.06</v>
      </c>
    </row>
    <row r="1868" spans="1:4" ht="25.5">
      <c r="A1868" s="544">
        <v>1917524</v>
      </c>
      <c r="B1868" s="542" t="s">
        <v>7146</v>
      </c>
      <c r="C1868" s="544" t="s">
        <v>351</v>
      </c>
      <c r="D1868" s="545">
        <v>30.42</v>
      </c>
    </row>
    <row r="1869" spans="1:4" ht="25.5">
      <c r="A1869" s="544">
        <v>1917525</v>
      </c>
      <c r="B1869" s="542" t="s">
        <v>7147</v>
      </c>
      <c r="C1869" s="544" t="s">
        <v>351</v>
      </c>
      <c r="D1869" s="545">
        <v>32.049999999999997</v>
      </c>
    </row>
    <row r="1870" spans="1:4" ht="25.5">
      <c r="A1870" s="544">
        <v>1917526</v>
      </c>
      <c r="B1870" s="542" t="s">
        <v>7148</v>
      </c>
      <c r="C1870" s="544" t="s">
        <v>351</v>
      </c>
      <c r="D1870" s="545">
        <v>33.299999999999997</v>
      </c>
    </row>
    <row r="1871" spans="1:4" ht="25.5">
      <c r="A1871" s="544">
        <v>1917527</v>
      </c>
      <c r="B1871" s="542" t="s">
        <v>7149</v>
      </c>
      <c r="C1871" s="544" t="s">
        <v>351</v>
      </c>
      <c r="D1871" s="545">
        <v>34.54</v>
      </c>
    </row>
    <row r="1872" spans="1:4" ht="25.5">
      <c r="A1872" s="544">
        <v>1917482</v>
      </c>
      <c r="B1872" s="542" t="s">
        <v>7150</v>
      </c>
      <c r="C1872" s="544" t="s">
        <v>351</v>
      </c>
      <c r="D1872" s="545">
        <v>5.43</v>
      </c>
    </row>
    <row r="1873" spans="1:4" ht="25.5">
      <c r="A1873" s="544">
        <v>1917737</v>
      </c>
      <c r="B1873" s="542" t="s">
        <v>7151</v>
      </c>
      <c r="C1873" s="544" t="s">
        <v>351</v>
      </c>
      <c r="D1873" s="545">
        <v>4.99</v>
      </c>
    </row>
    <row r="1874" spans="1:4" ht="25.5">
      <c r="A1874" s="544">
        <v>1917220</v>
      </c>
      <c r="B1874" s="542" t="s">
        <v>7152</v>
      </c>
      <c r="C1874" s="544" t="s">
        <v>351</v>
      </c>
      <c r="D1874" s="545">
        <v>7.82</v>
      </c>
    </row>
    <row r="1875" spans="1:4" ht="25.5">
      <c r="A1875" s="544">
        <v>1917221</v>
      </c>
      <c r="B1875" s="542" t="s">
        <v>7153</v>
      </c>
      <c r="C1875" s="544" t="s">
        <v>351</v>
      </c>
      <c r="D1875" s="545">
        <v>8.3699999999999992</v>
      </c>
    </row>
    <row r="1876" spans="1:4" ht="25.5">
      <c r="A1876" s="544">
        <v>1917222</v>
      </c>
      <c r="B1876" s="542" t="s">
        <v>7154</v>
      </c>
      <c r="C1876" s="544" t="s">
        <v>351</v>
      </c>
      <c r="D1876" s="545">
        <v>9.01</v>
      </c>
    </row>
    <row r="1877" spans="1:4" ht="25.5">
      <c r="A1877" s="544">
        <v>1917223</v>
      </c>
      <c r="B1877" s="542" t="s">
        <v>7155</v>
      </c>
      <c r="C1877" s="544" t="s">
        <v>351</v>
      </c>
      <c r="D1877" s="545">
        <v>9.43</v>
      </c>
    </row>
    <row r="1878" spans="1:4" ht="25.5">
      <c r="A1878" s="544">
        <v>1917224</v>
      </c>
      <c r="B1878" s="542" t="s">
        <v>7156</v>
      </c>
      <c r="C1878" s="544" t="s">
        <v>351</v>
      </c>
      <c r="D1878" s="545">
        <v>9.86</v>
      </c>
    </row>
    <row r="1879" spans="1:4" ht="25.5">
      <c r="A1879" s="544">
        <v>1917225</v>
      </c>
      <c r="B1879" s="542" t="s">
        <v>7157</v>
      </c>
      <c r="C1879" s="544" t="s">
        <v>351</v>
      </c>
      <c r="D1879" s="545">
        <v>10.38</v>
      </c>
    </row>
    <row r="1880" spans="1:4" ht="25.5">
      <c r="A1880" s="544">
        <v>1917226</v>
      </c>
      <c r="B1880" s="542" t="s">
        <v>7158</v>
      </c>
      <c r="C1880" s="544" t="s">
        <v>351</v>
      </c>
      <c r="D1880" s="545">
        <v>10.86</v>
      </c>
    </row>
    <row r="1881" spans="1:4" ht="25.5">
      <c r="A1881" s="544">
        <v>1917227</v>
      </c>
      <c r="B1881" s="542" t="s">
        <v>7159</v>
      </c>
      <c r="C1881" s="544" t="s">
        <v>351</v>
      </c>
      <c r="D1881" s="545">
        <v>11.54</v>
      </c>
    </row>
    <row r="1882" spans="1:4" ht="25.5">
      <c r="A1882" s="544">
        <v>1917228</v>
      </c>
      <c r="B1882" s="542" t="s">
        <v>7160</v>
      </c>
      <c r="C1882" s="544" t="s">
        <v>351</v>
      </c>
      <c r="D1882" s="545">
        <v>12.12</v>
      </c>
    </row>
    <row r="1883" spans="1:4" ht="25.5">
      <c r="A1883" s="544">
        <v>1917229</v>
      </c>
      <c r="B1883" s="542" t="s">
        <v>7161</v>
      </c>
      <c r="C1883" s="544" t="s">
        <v>351</v>
      </c>
      <c r="D1883" s="545">
        <v>12.62</v>
      </c>
    </row>
    <row r="1884" spans="1:4" ht="25.5">
      <c r="A1884" s="544">
        <v>1917230</v>
      </c>
      <c r="B1884" s="542" t="s">
        <v>7162</v>
      </c>
      <c r="C1884" s="544" t="s">
        <v>351</v>
      </c>
      <c r="D1884" s="545">
        <v>13.19</v>
      </c>
    </row>
    <row r="1885" spans="1:4" ht="25.5">
      <c r="A1885" s="544">
        <v>1917231</v>
      </c>
      <c r="B1885" s="542" t="s">
        <v>7163</v>
      </c>
      <c r="C1885" s="544" t="s">
        <v>351</v>
      </c>
      <c r="D1885" s="545">
        <v>13.79</v>
      </c>
    </row>
    <row r="1886" spans="1:4" ht="25.5">
      <c r="A1886" s="544">
        <v>1917232</v>
      </c>
      <c r="B1886" s="542" t="s">
        <v>7164</v>
      </c>
      <c r="C1886" s="544" t="s">
        <v>351</v>
      </c>
      <c r="D1886" s="545">
        <v>14.59</v>
      </c>
    </row>
    <row r="1887" spans="1:4" ht="25.5">
      <c r="A1887" s="544">
        <v>1917233</v>
      </c>
      <c r="B1887" s="542" t="s">
        <v>7165</v>
      </c>
      <c r="C1887" s="544" t="s">
        <v>351</v>
      </c>
      <c r="D1887" s="545">
        <v>15.21</v>
      </c>
    </row>
    <row r="1888" spans="1:4" ht="25.5">
      <c r="A1888" s="544">
        <v>1917234</v>
      </c>
      <c r="B1888" s="542" t="s">
        <v>7166</v>
      </c>
      <c r="C1888" s="544" t="s">
        <v>351</v>
      </c>
      <c r="D1888" s="545">
        <v>15.95</v>
      </c>
    </row>
    <row r="1889" spans="1:4" ht="25.5">
      <c r="A1889" s="544">
        <v>1917217</v>
      </c>
      <c r="B1889" s="542" t="s">
        <v>7167</v>
      </c>
      <c r="C1889" s="544" t="s">
        <v>351</v>
      </c>
      <c r="D1889" s="545">
        <v>6.39</v>
      </c>
    </row>
    <row r="1890" spans="1:4" ht="25.5">
      <c r="A1890" s="544">
        <v>1917218</v>
      </c>
      <c r="B1890" s="542" t="s">
        <v>7168</v>
      </c>
      <c r="C1890" s="544" t="s">
        <v>351</v>
      </c>
      <c r="D1890" s="545">
        <v>6.65</v>
      </c>
    </row>
    <row r="1891" spans="1:4" ht="25.5">
      <c r="A1891" s="544">
        <v>1917219</v>
      </c>
      <c r="B1891" s="542" t="s">
        <v>7169</v>
      </c>
      <c r="C1891" s="544" t="s">
        <v>351</v>
      </c>
      <c r="D1891" s="545">
        <v>7.17</v>
      </c>
    </row>
    <row r="1892" spans="1:4" ht="25.5">
      <c r="A1892" s="544">
        <v>1917724</v>
      </c>
      <c r="B1892" s="542" t="s">
        <v>7170</v>
      </c>
      <c r="C1892" s="544" t="s">
        <v>351</v>
      </c>
      <c r="D1892" s="545">
        <v>6.25</v>
      </c>
    </row>
    <row r="1893" spans="1:4" ht="25.5">
      <c r="A1893" s="544">
        <v>1917274</v>
      </c>
      <c r="B1893" s="542" t="s">
        <v>7171</v>
      </c>
      <c r="C1893" s="544" t="s">
        <v>351</v>
      </c>
      <c r="D1893" s="545">
        <v>5.88</v>
      </c>
    </row>
    <row r="1894" spans="1:4" ht="25.5">
      <c r="A1894" s="544">
        <v>1917275</v>
      </c>
      <c r="B1894" s="542" t="s">
        <v>7172</v>
      </c>
      <c r="C1894" s="544" t="s">
        <v>351</v>
      </c>
      <c r="D1894" s="545">
        <v>6.24</v>
      </c>
    </row>
    <row r="1895" spans="1:4" ht="25.5">
      <c r="A1895" s="544">
        <v>1917276</v>
      </c>
      <c r="B1895" s="542" t="s">
        <v>7173</v>
      </c>
      <c r="C1895" s="544" t="s">
        <v>351</v>
      </c>
      <c r="D1895" s="545">
        <v>6.84</v>
      </c>
    </row>
    <row r="1896" spans="1:4" ht="25.5">
      <c r="A1896" s="544">
        <v>1917277</v>
      </c>
      <c r="B1896" s="542" t="s">
        <v>7174</v>
      </c>
      <c r="C1896" s="544" t="s">
        <v>351</v>
      </c>
      <c r="D1896" s="545">
        <v>7.3</v>
      </c>
    </row>
    <row r="1897" spans="1:4" ht="25.5">
      <c r="A1897" s="544">
        <v>1917278</v>
      </c>
      <c r="B1897" s="542" t="s">
        <v>7175</v>
      </c>
      <c r="C1897" s="544" t="s">
        <v>351</v>
      </c>
      <c r="D1897" s="545">
        <v>7.56</v>
      </c>
    </row>
    <row r="1898" spans="1:4" ht="25.5">
      <c r="A1898" s="544">
        <v>1917279</v>
      </c>
      <c r="B1898" s="542" t="s">
        <v>7176</v>
      </c>
      <c r="C1898" s="544" t="s">
        <v>351</v>
      </c>
      <c r="D1898" s="545">
        <v>8.02</v>
      </c>
    </row>
    <row r="1899" spans="1:4" ht="25.5">
      <c r="A1899" s="544">
        <v>1917280</v>
      </c>
      <c r="B1899" s="542" t="s">
        <v>7177</v>
      </c>
      <c r="C1899" s="544" t="s">
        <v>351</v>
      </c>
      <c r="D1899" s="545">
        <v>8.4700000000000006</v>
      </c>
    </row>
    <row r="1900" spans="1:4" ht="25.5">
      <c r="A1900" s="544">
        <v>1917281</v>
      </c>
      <c r="B1900" s="542" t="s">
        <v>7178</v>
      </c>
      <c r="C1900" s="544" t="s">
        <v>351</v>
      </c>
      <c r="D1900" s="545">
        <v>9.1</v>
      </c>
    </row>
    <row r="1901" spans="1:4" ht="25.5">
      <c r="A1901" s="544">
        <v>1917282</v>
      </c>
      <c r="B1901" s="542" t="s">
        <v>7179</v>
      </c>
      <c r="C1901" s="544" t="s">
        <v>351</v>
      </c>
      <c r="D1901" s="545">
        <v>9.5500000000000007</v>
      </c>
    </row>
    <row r="1902" spans="1:4" ht="25.5">
      <c r="A1902" s="544">
        <v>1917283</v>
      </c>
      <c r="B1902" s="542" t="s">
        <v>7180</v>
      </c>
      <c r="C1902" s="544" t="s">
        <v>351</v>
      </c>
      <c r="D1902" s="545">
        <v>10.01</v>
      </c>
    </row>
    <row r="1903" spans="1:4" ht="25.5">
      <c r="A1903" s="544">
        <v>1917284</v>
      </c>
      <c r="B1903" s="542" t="s">
        <v>7181</v>
      </c>
      <c r="C1903" s="544" t="s">
        <v>351</v>
      </c>
      <c r="D1903" s="545">
        <v>10.43</v>
      </c>
    </row>
    <row r="1904" spans="1:4" ht="25.5">
      <c r="A1904" s="544">
        <v>1917285</v>
      </c>
      <c r="B1904" s="542" t="s">
        <v>7182</v>
      </c>
      <c r="C1904" s="544" t="s">
        <v>351</v>
      </c>
      <c r="D1904" s="545">
        <v>10.9</v>
      </c>
    </row>
    <row r="1905" spans="1:4" ht="25.5">
      <c r="A1905" s="544">
        <v>1917286</v>
      </c>
      <c r="B1905" s="542" t="s">
        <v>7183</v>
      </c>
      <c r="C1905" s="544" t="s">
        <v>351</v>
      </c>
      <c r="D1905" s="545">
        <v>11.69</v>
      </c>
    </row>
    <row r="1906" spans="1:4" ht="25.5">
      <c r="A1906" s="544">
        <v>1917287</v>
      </c>
      <c r="B1906" s="542" t="s">
        <v>7184</v>
      </c>
      <c r="C1906" s="544" t="s">
        <v>351</v>
      </c>
      <c r="D1906" s="545">
        <v>12.21</v>
      </c>
    </row>
    <row r="1907" spans="1:4" ht="25.5">
      <c r="A1907" s="544">
        <v>1917288</v>
      </c>
      <c r="B1907" s="542" t="s">
        <v>7185</v>
      </c>
      <c r="C1907" s="544" t="s">
        <v>351</v>
      </c>
      <c r="D1907" s="545">
        <v>12.75</v>
      </c>
    </row>
    <row r="1908" spans="1:4" ht="25.5">
      <c r="A1908" s="544">
        <v>1917289</v>
      </c>
      <c r="B1908" s="542" t="s">
        <v>7186</v>
      </c>
      <c r="C1908" s="544" t="s">
        <v>351</v>
      </c>
      <c r="D1908" s="545">
        <v>13.35</v>
      </c>
    </row>
    <row r="1909" spans="1:4" ht="25.5">
      <c r="A1909" s="544">
        <v>1917290</v>
      </c>
      <c r="B1909" s="542" t="s">
        <v>7187</v>
      </c>
      <c r="C1909" s="544" t="s">
        <v>351</v>
      </c>
      <c r="D1909" s="545">
        <v>13.97</v>
      </c>
    </row>
    <row r="1910" spans="1:4" ht="25.5">
      <c r="A1910" s="544">
        <v>1917291</v>
      </c>
      <c r="B1910" s="542" t="s">
        <v>7188</v>
      </c>
      <c r="C1910" s="544" t="s">
        <v>351</v>
      </c>
      <c r="D1910" s="545">
        <v>14.85</v>
      </c>
    </row>
    <row r="1911" spans="1:4" ht="25.5">
      <c r="A1911" s="544">
        <v>1917292</v>
      </c>
      <c r="B1911" s="542" t="s">
        <v>7189</v>
      </c>
      <c r="C1911" s="544" t="s">
        <v>351</v>
      </c>
      <c r="D1911" s="545">
        <v>15.53</v>
      </c>
    </row>
    <row r="1912" spans="1:4" ht="25.5">
      <c r="A1912" s="544">
        <v>1917293</v>
      </c>
      <c r="B1912" s="542" t="s">
        <v>7190</v>
      </c>
      <c r="C1912" s="544" t="s">
        <v>351</v>
      </c>
      <c r="D1912" s="545">
        <v>16.25</v>
      </c>
    </row>
    <row r="1913" spans="1:4" ht="25.5">
      <c r="A1913" s="544">
        <v>1917294</v>
      </c>
      <c r="B1913" s="542" t="s">
        <v>7191</v>
      </c>
      <c r="C1913" s="544" t="s">
        <v>351</v>
      </c>
      <c r="D1913" s="545">
        <v>17.2</v>
      </c>
    </row>
    <row r="1914" spans="1:4" ht="25.5">
      <c r="A1914" s="544">
        <v>1917295</v>
      </c>
      <c r="B1914" s="542" t="s">
        <v>7192</v>
      </c>
      <c r="C1914" s="544" t="s">
        <v>351</v>
      </c>
      <c r="D1914" s="545">
        <v>18.14</v>
      </c>
    </row>
    <row r="1915" spans="1:4" ht="25.5">
      <c r="A1915" s="544">
        <v>1917296</v>
      </c>
      <c r="B1915" s="542" t="s">
        <v>7193</v>
      </c>
      <c r="C1915" s="544" t="s">
        <v>351</v>
      </c>
      <c r="D1915" s="545">
        <v>19.45</v>
      </c>
    </row>
    <row r="1916" spans="1:4" ht="25.5">
      <c r="A1916" s="544">
        <v>1917297</v>
      </c>
      <c r="B1916" s="542" t="s">
        <v>7194</v>
      </c>
      <c r="C1916" s="544" t="s">
        <v>351</v>
      </c>
      <c r="D1916" s="545">
        <v>20.68</v>
      </c>
    </row>
    <row r="1917" spans="1:4" ht="25.5">
      <c r="A1917" s="544">
        <v>1917298</v>
      </c>
      <c r="B1917" s="542" t="s">
        <v>7195</v>
      </c>
      <c r="C1917" s="544" t="s">
        <v>351</v>
      </c>
      <c r="D1917" s="545">
        <v>22</v>
      </c>
    </row>
    <row r="1918" spans="1:4" ht="25.5">
      <c r="A1918" s="544">
        <v>1917271</v>
      </c>
      <c r="B1918" s="542" t="s">
        <v>7196</v>
      </c>
      <c r="C1918" s="544" t="s">
        <v>351</v>
      </c>
      <c r="D1918" s="545">
        <v>4.97</v>
      </c>
    </row>
    <row r="1919" spans="1:4" ht="25.5">
      <c r="A1919" s="544">
        <v>1917299</v>
      </c>
      <c r="B1919" s="542" t="s">
        <v>7197</v>
      </c>
      <c r="C1919" s="544" t="s">
        <v>351</v>
      </c>
      <c r="D1919" s="545">
        <v>23.58</v>
      </c>
    </row>
    <row r="1920" spans="1:4" ht="25.5">
      <c r="A1920" s="544">
        <v>1917300</v>
      </c>
      <c r="B1920" s="542" t="s">
        <v>7198</v>
      </c>
      <c r="C1920" s="544" t="s">
        <v>351</v>
      </c>
      <c r="D1920" s="545">
        <v>25.31</v>
      </c>
    </row>
    <row r="1921" spans="1:4" ht="25.5">
      <c r="A1921" s="544">
        <v>1917301</v>
      </c>
      <c r="B1921" s="542" t="s">
        <v>7199</v>
      </c>
      <c r="C1921" s="544" t="s">
        <v>351</v>
      </c>
      <c r="D1921" s="545">
        <v>27.58</v>
      </c>
    </row>
    <row r="1922" spans="1:4" ht="25.5">
      <c r="A1922" s="544">
        <v>1917302</v>
      </c>
      <c r="B1922" s="542" t="s">
        <v>7200</v>
      </c>
      <c r="C1922" s="544" t="s">
        <v>351</v>
      </c>
      <c r="D1922" s="545">
        <v>29.77</v>
      </c>
    </row>
    <row r="1923" spans="1:4" ht="25.5">
      <c r="A1923" s="544">
        <v>1917303</v>
      </c>
      <c r="B1923" s="542" t="s">
        <v>7201</v>
      </c>
      <c r="C1923" s="544" t="s">
        <v>351</v>
      </c>
      <c r="D1923" s="545">
        <v>31.81</v>
      </c>
    </row>
    <row r="1924" spans="1:4" ht="25.5">
      <c r="A1924" s="544">
        <v>1917304</v>
      </c>
      <c r="B1924" s="542" t="s">
        <v>7202</v>
      </c>
      <c r="C1924" s="544" t="s">
        <v>351</v>
      </c>
      <c r="D1924" s="545">
        <v>33.81</v>
      </c>
    </row>
    <row r="1925" spans="1:4" ht="25.5">
      <c r="A1925" s="544">
        <v>1917305</v>
      </c>
      <c r="B1925" s="542" t="s">
        <v>7203</v>
      </c>
      <c r="C1925" s="544" t="s">
        <v>351</v>
      </c>
      <c r="D1925" s="545">
        <v>36.03</v>
      </c>
    </row>
    <row r="1926" spans="1:4" ht="25.5">
      <c r="A1926" s="544">
        <v>1917306</v>
      </c>
      <c r="B1926" s="542" t="s">
        <v>7204</v>
      </c>
      <c r="C1926" s="544" t="s">
        <v>351</v>
      </c>
      <c r="D1926" s="545">
        <v>38.75</v>
      </c>
    </row>
    <row r="1927" spans="1:4" ht="25.5">
      <c r="A1927" s="544">
        <v>1917307</v>
      </c>
      <c r="B1927" s="542" t="s">
        <v>7205</v>
      </c>
      <c r="C1927" s="544" t="s">
        <v>351</v>
      </c>
      <c r="D1927" s="545">
        <v>40.770000000000003</v>
      </c>
    </row>
    <row r="1928" spans="1:4" ht="25.5">
      <c r="A1928" s="544">
        <v>1917272</v>
      </c>
      <c r="B1928" s="542" t="s">
        <v>7206</v>
      </c>
      <c r="C1928" s="544" t="s">
        <v>351</v>
      </c>
      <c r="D1928" s="545">
        <v>5.21</v>
      </c>
    </row>
    <row r="1929" spans="1:4" ht="25.5">
      <c r="A1929" s="544">
        <v>1917273</v>
      </c>
      <c r="B1929" s="542" t="s">
        <v>7207</v>
      </c>
      <c r="C1929" s="544" t="s">
        <v>351</v>
      </c>
      <c r="D1929" s="545">
        <v>5.47</v>
      </c>
    </row>
    <row r="1930" spans="1:4" ht="25.5">
      <c r="A1930" s="544">
        <v>1917729</v>
      </c>
      <c r="B1930" s="542" t="s">
        <v>7208</v>
      </c>
      <c r="C1930" s="544" t="s">
        <v>351</v>
      </c>
      <c r="D1930" s="545">
        <v>4.9000000000000004</v>
      </c>
    </row>
    <row r="1931" spans="1:4" ht="25.5">
      <c r="A1931" s="544">
        <v>1917367</v>
      </c>
      <c r="B1931" s="542" t="s">
        <v>7209</v>
      </c>
      <c r="C1931" s="544" t="s">
        <v>351</v>
      </c>
      <c r="D1931" s="545">
        <v>5.7</v>
      </c>
    </row>
    <row r="1932" spans="1:4" ht="25.5">
      <c r="A1932" s="544">
        <v>1917368</v>
      </c>
      <c r="B1932" s="542" t="s">
        <v>7210</v>
      </c>
      <c r="C1932" s="544" t="s">
        <v>351</v>
      </c>
      <c r="D1932" s="545">
        <v>6.08</v>
      </c>
    </row>
    <row r="1933" spans="1:4" ht="25.5">
      <c r="A1933" s="544">
        <v>1917369</v>
      </c>
      <c r="B1933" s="542" t="s">
        <v>7211</v>
      </c>
      <c r="C1933" s="544" t="s">
        <v>351</v>
      </c>
      <c r="D1933" s="545">
        <v>6.61</v>
      </c>
    </row>
    <row r="1934" spans="1:4" ht="25.5">
      <c r="A1934" s="544">
        <v>1917370</v>
      </c>
      <c r="B1934" s="542" t="s">
        <v>7212</v>
      </c>
      <c r="C1934" s="544" t="s">
        <v>351</v>
      </c>
      <c r="D1934" s="545">
        <v>6.95</v>
      </c>
    </row>
    <row r="1935" spans="1:4" ht="25.5">
      <c r="A1935" s="544">
        <v>1917371</v>
      </c>
      <c r="B1935" s="542" t="s">
        <v>7213</v>
      </c>
      <c r="C1935" s="544" t="s">
        <v>351</v>
      </c>
      <c r="D1935" s="545">
        <v>7.27</v>
      </c>
    </row>
    <row r="1936" spans="1:4" ht="25.5">
      <c r="A1936" s="544">
        <v>1917372</v>
      </c>
      <c r="B1936" s="542" t="s">
        <v>7214</v>
      </c>
      <c r="C1936" s="544" t="s">
        <v>351</v>
      </c>
      <c r="D1936" s="545">
        <v>7.6</v>
      </c>
    </row>
    <row r="1937" spans="1:4" ht="25.5">
      <c r="A1937" s="544">
        <v>1917373</v>
      </c>
      <c r="B1937" s="542" t="s">
        <v>7215</v>
      </c>
      <c r="C1937" s="544" t="s">
        <v>351</v>
      </c>
      <c r="D1937" s="545">
        <v>7.86</v>
      </c>
    </row>
    <row r="1938" spans="1:4" ht="25.5">
      <c r="A1938" s="544">
        <v>1917374</v>
      </c>
      <c r="B1938" s="542" t="s">
        <v>7216</v>
      </c>
      <c r="C1938" s="544" t="s">
        <v>351</v>
      </c>
      <c r="D1938" s="545">
        <v>8.4600000000000009</v>
      </c>
    </row>
    <row r="1939" spans="1:4" ht="25.5">
      <c r="A1939" s="544">
        <v>1917375</v>
      </c>
      <c r="B1939" s="542" t="s">
        <v>7217</v>
      </c>
      <c r="C1939" s="544" t="s">
        <v>351</v>
      </c>
      <c r="D1939" s="545">
        <v>8.76</v>
      </c>
    </row>
    <row r="1940" spans="1:4" ht="25.5">
      <c r="A1940" s="544">
        <v>1917376</v>
      </c>
      <c r="B1940" s="542" t="s">
        <v>7218</v>
      </c>
      <c r="C1940" s="544" t="s">
        <v>351</v>
      </c>
      <c r="D1940" s="545">
        <v>9.06</v>
      </c>
    </row>
    <row r="1941" spans="1:4" ht="25.5">
      <c r="A1941" s="544">
        <v>1917377</v>
      </c>
      <c r="B1941" s="542" t="s">
        <v>7219</v>
      </c>
      <c r="C1941" s="544" t="s">
        <v>351</v>
      </c>
      <c r="D1941" s="545">
        <v>9.3699999999999992</v>
      </c>
    </row>
    <row r="1942" spans="1:4" ht="25.5">
      <c r="A1942" s="544">
        <v>1917378</v>
      </c>
      <c r="B1942" s="542" t="s">
        <v>7220</v>
      </c>
      <c r="C1942" s="544" t="s">
        <v>351</v>
      </c>
      <c r="D1942" s="545">
        <v>9.69</v>
      </c>
    </row>
    <row r="1943" spans="1:4" ht="25.5">
      <c r="A1943" s="544">
        <v>1917379</v>
      </c>
      <c r="B1943" s="542" t="s">
        <v>7221</v>
      </c>
      <c r="C1943" s="544" t="s">
        <v>351</v>
      </c>
      <c r="D1943" s="545">
        <v>10.32</v>
      </c>
    </row>
    <row r="1944" spans="1:4" ht="25.5">
      <c r="A1944" s="544">
        <v>1917380</v>
      </c>
      <c r="B1944" s="542" t="s">
        <v>7222</v>
      </c>
      <c r="C1944" s="544" t="s">
        <v>351</v>
      </c>
      <c r="D1944" s="545">
        <v>10.7</v>
      </c>
    </row>
    <row r="1945" spans="1:4" ht="25.5">
      <c r="A1945" s="544">
        <v>1917381</v>
      </c>
      <c r="B1945" s="542" t="s">
        <v>7223</v>
      </c>
      <c r="C1945" s="544" t="s">
        <v>351</v>
      </c>
      <c r="D1945" s="545">
        <v>11.1</v>
      </c>
    </row>
    <row r="1946" spans="1:4" ht="25.5">
      <c r="A1946" s="544">
        <v>1917382</v>
      </c>
      <c r="B1946" s="542" t="s">
        <v>7224</v>
      </c>
      <c r="C1946" s="544" t="s">
        <v>351</v>
      </c>
      <c r="D1946" s="545">
        <v>11.59</v>
      </c>
    </row>
    <row r="1947" spans="1:4" ht="25.5">
      <c r="A1947" s="544">
        <v>1917383</v>
      </c>
      <c r="B1947" s="542" t="s">
        <v>7225</v>
      </c>
      <c r="C1947" s="544" t="s">
        <v>351</v>
      </c>
      <c r="D1947" s="545">
        <v>12.02</v>
      </c>
    </row>
    <row r="1948" spans="1:4" ht="25.5">
      <c r="A1948" s="544">
        <v>1917384</v>
      </c>
      <c r="B1948" s="542" t="s">
        <v>7226</v>
      </c>
      <c r="C1948" s="544" t="s">
        <v>351</v>
      </c>
      <c r="D1948" s="545">
        <v>12.73</v>
      </c>
    </row>
    <row r="1949" spans="1:4" ht="25.5">
      <c r="A1949" s="544">
        <v>1917385</v>
      </c>
      <c r="B1949" s="542" t="s">
        <v>7227</v>
      </c>
      <c r="C1949" s="544" t="s">
        <v>351</v>
      </c>
      <c r="D1949" s="545">
        <v>13.27</v>
      </c>
    </row>
    <row r="1950" spans="1:4" ht="25.5">
      <c r="A1950" s="544">
        <v>1917386</v>
      </c>
      <c r="B1950" s="542" t="s">
        <v>7228</v>
      </c>
      <c r="C1950" s="544" t="s">
        <v>351</v>
      </c>
      <c r="D1950" s="545">
        <v>13.84</v>
      </c>
    </row>
    <row r="1951" spans="1:4" ht="25.5">
      <c r="A1951" s="544">
        <v>1917387</v>
      </c>
      <c r="B1951" s="542" t="s">
        <v>7229</v>
      </c>
      <c r="C1951" s="544" t="s">
        <v>351</v>
      </c>
      <c r="D1951" s="545">
        <v>14.43</v>
      </c>
    </row>
    <row r="1952" spans="1:4" ht="25.5">
      <c r="A1952" s="544">
        <v>1917388</v>
      </c>
      <c r="B1952" s="542" t="s">
        <v>7230</v>
      </c>
      <c r="C1952" s="544" t="s">
        <v>351</v>
      </c>
      <c r="D1952" s="545">
        <v>15.05</v>
      </c>
    </row>
    <row r="1953" spans="1:4" ht="25.5">
      <c r="A1953" s="544">
        <v>1917389</v>
      </c>
      <c r="B1953" s="542" t="s">
        <v>7231</v>
      </c>
      <c r="C1953" s="544" t="s">
        <v>351</v>
      </c>
      <c r="D1953" s="545">
        <v>15.97</v>
      </c>
    </row>
    <row r="1954" spans="1:4" ht="25.5">
      <c r="A1954" s="544">
        <v>1917390</v>
      </c>
      <c r="B1954" s="542" t="s">
        <v>7232</v>
      </c>
      <c r="C1954" s="544" t="s">
        <v>351</v>
      </c>
      <c r="D1954" s="545">
        <v>16.829999999999998</v>
      </c>
    </row>
    <row r="1955" spans="1:4" ht="25.5">
      <c r="A1955" s="544">
        <v>1917391</v>
      </c>
      <c r="B1955" s="542" t="s">
        <v>7233</v>
      </c>
      <c r="C1955" s="544" t="s">
        <v>351</v>
      </c>
      <c r="D1955" s="545">
        <v>17.75</v>
      </c>
    </row>
    <row r="1956" spans="1:4" ht="25.5">
      <c r="A1956" s="544">
        <v>1917364</v>
      </c>
      <c r="B1956" s="542" t="s">
        <v>7234</v>
      </c>
      <c r="C1956" s="544" t="s">
        <v>351</v>
      </c>
      <c r="D1956" s="545">
        <v>4.5999999999999996</v>
      </c>
    </row>
    <row r="1957" spans="1:4" ht="25.5">
      <c r="A1957" s="544">
        <v>1917392</v>
      </c>
      <c r="B1957" s="542" t="s">
        <v>7235</v>
      </c>
      <c r="C1957" s="544" t="s">
        <v>351</v>
      </c>
      <c r="D1957" s="545">
        <v>18.899999999999999</v>
      </c>
    </row>
    <row r="1958" spans="1:4" ht="25.5">
      <c r="A1958" s="544">
        <v>1917393</v>
      </c>
      <c r="B1958" s="542" t="s">
        <v>7236</v>
      </c>
      <c r="C1958" s="544" t="s">
        <v>351</v>
      </c>
      <c r="D1958" s="545">
        <v>20.12</v>
      </c>
    </row>
    <row r="1959" spans="1:4" ht="25.5">
      <c r="A1959" s="544">
        <v>1917394</v>
      </c>
      <c r="B1959" s="542" t="s">
        <v>7237</v>
      </c>
      <c r="C1959" s="544" t="s">
        <v>351</v>
      </c>
      <c r="D1959" s="545">
        <v>21.81</v>
      </c>
    </row>
    <row r="1960" spans="1:4" ht="25.5">
      <c r="A1960" s="544">
        <v>1917395</v>
      </c>
      <c r="B1960" s="542" t="s">
        <v>7238</v>
      </c>
      <c r="C1960" s="544" t="s">
        <v>351</v>
      </c>
      <c r="D1960" s="545">
        <v>23.01</v>
      </c>
    </row>
    <row r="1961" spans="1:4" ht="25.5">
      <c r="A1961" s="544">
        <v>1917396</v>
      </c>
      <c r="B1961" s="542" t="s">
        <v>7239</v>
      </c>
      <c r="C1961" s="544" t="s">
        <v>351</v>
      </c>
      <c r="D1961" s="545">
        <v>24.39</v>
      </c>
    </row>
    <row r="1962" spans="1:4" ht="25.5">
      <c r="A1962" s="544">
        <v>1917397</v>
      </c>
      <c r="B1962" s="542" t="s">
        <v>7240</v>
      </c>
      <c r="C1962" s="544" t="s">
        <v>351</v>
      </c>
      <c r="D1962" s="545">
        <v>25.98</v>
      </c>
    </row>
    <row r="1963" spans="1:4" ht="25.5">
      <c r="A1963" s="544">
        <v>1917398</v>
      </c>
      <c r="B1963" s="542" t="s">
        <v>7241</v>
      </c>
      <c r="C1963" s="544" t="s">
        <v>351</v>
      </c>
      <c r="D1963" s="545">
        <v>27.38</v>
      </c>
    </row>
    <row r="1964" spans="1:4" ht="25.5">
      <c r="A1964" s="544">
        <v>1917399</v>
      </c>
      <c r="B1964" s="542" t="s">
        <v>7242</v>
      </c>
      <c r="C1964" s="544" t="s">
        <v>351</v>
      </c>
      <c r="D1964" s="545">
        <v>29.3</v>
      </c>
    </row>
    <row r="1965" spans="1:4" ht="25.5">
      <c r="A1965" s="544">
        <v>1917400</v>
      </c>
      <c r="B1965" s="542" t="s">
        <v>7243</v>
      </c>
      <c r="C1965" s="544" t="s">
        <v>351</v>
      </c>
      <c r="D1965" s="545">
        <v>31.09</v>
      </c>
    </row>
    <row r="1966" spans="1:4" ht="25.5">
      <c r="A1966" s="544">
        <v>1917401</v>
      </c>
      <c r="B1966" s="542" t="s">
        <v>7244</v>
      </c>
      <c r="C1966" s="544" t="s">
        <v>351</v>
      </c>
      <c r="D1966" s="545">
        <v>32.729999999999997</v>
      </c>
    </row>
    <row r="1967" spans="1:4" ht="25.5">
      <c r="A1967" s="544">
        <v>1917365</v>
      </c>
      <c r="B1967" s="542" t="s">
        <v>7245</v>
      </c>
      <c r="C1967" s="544" t="s">
        <v>351</v>
      </c>
      <c r="D1967" s="545">
        <v>5.03</v>
      </c>
    </row>
    <row r="1968" spans="1:4" ht="25.5">
      <c r="A1968" s="544">
        <v>1917402</v>
      </c>
      <c r="B1968" s="542" t="s">
        <v>7246</v>
      </c>
      <c r="C1968" s="544" t="s">
        <v>351</v>
      </c>
      <c r="D1968" s="545">
        <v>34.64</v>
      </c>
    </row>
    <row r="1969" spans="1:4" ht="25.5">
      <c r="A1969" s="544">
        <v>1917403</v>
      </c>
      <c r="B1969" s="542" t="s">
        <v>7247</v>
      </c>
      <c r="C1969" s="544" t="s">
        <v>351</v>
      </c>
      <c r="D1969" s="545">
        <v>36.79</v>
      </c>
    </row>
    <row r="1970" spans="1:4" ht="25.5">
      <c r="A1970" s="544">
        <v>1917404</v>
      </c>
      <c r="B1970" s="542" t="s">
        <v>7248</v>
      </c>
      <c r="C1970" s="544" t="s">
        <v>351</v>
      </c>
      <c r="D1970" s="545">
        <v>38.94</v>
      </c>
    </row>
    <row r="1971" spans="1:4" ht="25.5">
      <c r="A1971" s="544">
        <v>1917405</v>
      </c>
      <c r="B1971" s="542" t="s">
        <v>7249</v>
      </c>
      <c r="C1971" s="544" t="s">
        <v>351</v>
      </c>
      <c r="D1971" s="545">
        <v>41.05</v>
      </c>
    </row>
    <row r="1972" spans="1:4" ht="25.5">
      <c r="A1972" s="544">
        <v>1917406</v>
      </c>
      <c r="B1972" s="542" t="s">
        <v>7250</v>
      </c>
      <c r="C1972" s="544" t="s">
        <v>351</v>
      </c>
      <c r="D1972" s="545">
        <v>43.38</v>
      </c>
    </row>
    <row r="1973" spans="1:4" ht="25.5">
      <c r="A1973" s="544">
        <v>1917407</v>
      </c>
      <c r="B1973" s="542" t="s">
        <v>7251</v>
      </c>
      <c r="C1973" s="544" t="s">
        <v>351</v>
      </c>
      <c r="D1973" s="545">
        <v>46.06</v>
      </c>
    </row>
    <row r="1974" spans="1:4" ht="25.5">
      <c r="A1974" s="544">
        <v>1917408</v>
      </c>
      <c r="B1974" s="542" t="s">
        <v>7252</v>
      </c>
      <c r="C1974" s="544" t="s">
        <v>351</v>
      </c>
      <c r="D1974" s="545">
        <v>49.03</v>
      </c>
    </row>
    <row r="1975" spans="1:4" ht="25.5">
      <c r="A1975" s="544">
        <v>1917409</v>
      </c>
      <c r="B1975" s="542" t="s">
        <v>7253</v>
      </c>
      <c r="C1975" s="544" t="s">
        <v>351</v>
      </c>
      <c r="D1975" s="545">
        <v>51.34</v>
      </c>
    </row>
    <row r="1976" spans="1:4" ht="25.5">
      <c r="A1976" s="544">
        <v>1917410</v>
      </c>
      <c r="B1976" s="542" t="s">
        <v>7254</v>
      </c>
      <c r="C1976" s="544" t="s">
        <v>351</v>
      </c>
      <c r="D1976" s="545">
        <v>53.5</v>
      </c>
    </row>
    <row r="1977" spans="1:4" ht="25.5">
      <c r="A1977" s="544">
        <v>1917411</v>
      </c>
      <c r="B1977" s="542" t="s">
        <v>7255</v>
      </c>
      <c r="C1977" s="544" t="s">
        <v>351</v>
      </c>
      <c r="D1977" s="545">
        <v>55.92</v>
      </c>
    </row>
    <row r="1978" spans="1:4" ht="25.5">
      <c r="A1978" s="544">
        <v>1917366</v>
      </c>
      <c r="B1978" s="542" t="s">
        <v>7256</v>
      </c>
      <c r="C1978" s="544" t="s">
        <v>351</v>
      </c>
      <c r="D1978" s="545">
        <v>5.33</v>
      </c>
    </row>
    <row r="1979" spans="1:4" ht="25.5">
      <c r="A1979" s="544">
        <v>1917732</v>
      </c>
      <c r="B1979" s="542" t="s">
        <v>7257</v>
      </c>
      <c r="C1979" s="544" t="s">
        <v>351</v>
      </c>
      <c r="D1979" s="545">
        <v>4.29</v>
      </c>
    </row>
    <row r="1980" spans="1:4" ht="25.5">
      <c r="A1980" s="544">
        <v>1917043</v>
      </c>
      <c r="B1980" s="542" t="s">
        <v>7258</v>
      </c>
      <c r="C1980" s="544" t="s">
        <v>351</v>
      </c>
      <c r="D1980" s="545">
        <v>26.98</v>
      </c>
    </row>
    <row r="1981" spans="1:4" ht="25.5">
      <c r="A1981" s="544">
        <v>1917044</v>
      </c>
      <c r="B1981" s="542" t="s">
        <v>7259</v>
      </c>
      <c r="C1981" s="544" t="s">
        <v>351</v>
      </c>
      <c r="D1981" s="545">
        <v>27.45</v>
      </c>
    </row>
    <row r="1982" spans="1:4" ht="25.5">
      <c r="A1982" s="544">
        <v>1917045</v>
      </c>
      <c r="B1982" s="542" t="s">
        <v>7260</v>
      </c>
      <c r="C1982" s="544" t="s">
        <v>351</v>
      </c>
      <c r="D1982" s="545">
        <v>27.93</v>
      </c>
    </row>
    <row r="1983" spans="1:4" ht="25.5">
      <c r="A1983" s="544">
        <v>1917046</v>
      </c>
      <c r="B1983" s="542" t="s">
        <v>7261</v>
      </c>
      <c r="C1983" s="544" t="s">
        <v>351</v>
      </c>
      <c r="D1983" s="545">
        <v>28.43</v>
      </c>
    </row>
    <row r="1984" spans="1:4" ht="25.5">
      <c r="A1984" s="544">
        <v>1917047</v>
      </c>
      <c r="B1984" s="542" t="s">
        <v>7262</v>
      </c>
      <c r="C1984" s="544" t="s">
        <v>351</v>
      </c>
      <c r="D1984" s="545">
        <v>28.97</v>
      </c>
    </row>
    <row r="1985" spans="1:4" ht="25.5">
      <c r="A1985" s="544">
        <v>1917048</v>
      </c>
      <c r="B1985" s="542" t="s">
        <v>7263</v>
      </c>
      <c r="C1985" s="544" t="s">
        <v>351</v>
      </c>
      <c r="D1985" s="545">
        <v>29.25</v>
      </c>
    </row>
    <row r="1986" spans="1:4" ht="25.5">
      <c r="A1986" s="544">
        <v>1901518</v>
      </c>
      <c r="B1986" s="542" t="s">
        <v>7264</v>
      </c>
      <c r="C1986" s="544" t="s">
        <v>351</v>
      </c>
      <c r="D1986" s="545">
        <v>15.65</v>
      </c>
    </row>
    <row r="1987" spans="1:4" ht="25.5">
      <c r="A1987" s="544">
        <v>1901519</v>
      </c>
      <c r="B1987" s="542" t="s">
        <v>7265</v>
      </c>
      <c r="C1987" s="544" t="s">
        <v>351</v>
      </c>
      <c r="D1987" s="545">
        <v>15.77</v>
      </c>
    </row>
    <row r="1988" spans="1:4" ht="25.5">
      <c r="A1988" s="544">
        <v>1901520</v>
      </c>
      <c r="B1988" s="542" t="s">
        <v>7266</v>
      </c>
      <c r="C1988" s="544" t="s">
        <v>351</v>
      </c>
      <c r="D1988" s="545">
        <v>15.89</v>
      </c>
    </row>
    <row r="1989" spans="1:4" ht="25.5">
      <c r="A1989" s="544">
        <v>1901521</v>
      </c>
      <c r="B1989" s="542" t="s">
        <v>7267</v>
      </c>
      <c r="C1989" s="544" t="s">
        <v>351</v>
      </c>
      <c r="D1989" s="545">
        <v>16.02</v>
      </c>
    </row>
    <row r="1990" spans="1:4" ht="25.5">
      <c r="A1990" s="544">
        <v>1901522</v>
      </c>
      <c r="B1990" s="542" t="s">
        <v>7268</v>
      </c>
      <c r="C1990" s="544" t="s">
        <v>351</v>
      </c>
      <c r="D1990" s="545">
        <v>16.16</v>
      </c>
    </row>
    <row r="1991" spans="1:4" ht="25.5">
      <c r="A1991" s="544">
        <v>1901517</v>
      </c>
      <c r="B1991" s="542" t="s">
        <v>7269</v>
      </c>
      <c r="C1991" s="544" t="s">
        <v>351</v>
      </c>
      <c r="D1991" s="545">
        <v>16.23</v>
      </c>
    </row>
    <row r="1992" spans="1:4" ht="25.5">
      <c r="A1992" s="544">
        <v>1901523</v>
      </c>
      <c r="B1992" s="542" t="s">
        <v>7270</v>
      </c>
      <c r="C1992" s="544" t="s">
        <v>351</v>
      </c>
      <c r="D1992" s="545">
        <v>20.61</v>
      </c>
    </row>
    <row r="1993" spans="1:4" ht="25.5">
      <c r="A1993" s="544">
        <v>1901524</v>
      </c>
      <c r="B1993" s="542" t="s">
        <v>7271</v>
      </c>
      <c r="C1993" s="544" t="s">
        <v>351</v>
      </c>
      <c r="D1993" s="545">
        <v>20.72</v>
      </c>
    </row>
    <row r="1994" spans="1:4" ht="25.5">
      <c r="A1994" s="544">
        <v>1901525</v>
      </c>
      <c r="B1994" s="542" t="s">
        <v>7272</v>
      </c>
      <c r="C1994" s="544" t="s">
        <v>351</v>
      </c>
      <c r="D1994" s="545">
        <v>20.84</v>
      </c>
    </row>
    <row r="1995" spans="1:4" ht="25.5">
      <c r="A1995" s="544">
        <v>1901526</v>
      </c>
      <c r="B1995" s="542" t="s">
        <v>7273</v>
      </c>
      <c r="C1995" s="544" t="s">
        <v>351</v>
      </c>
      <c r="D1995" s="545">
        <v>20.96</v>
      </c>
    </row>
    <row r="1996" spans="1:4" ht="25.5">
      <c r="A1996" s="544">
        <v>1901527</v>
      </c>
      <c r="B1996" s="542" t="s">
        <v>7274</v>
      </c>
      <c r="C1996" s="544" t="s">
        <v>351</v>
      </c>
      <c r="D1996" s="545">
        <v>21.09</v>
      </c>
    </row>
    <row r="1997" spans="1:4" ht="25.5">
      <c r="A1997" s="544">
        <v>1901528</v>
      </c>
      <c r="B1997" s="542" t="s">
        <v>7275</v>
      </c>
      <c r="C1997" s="544" t="s">
        <v>351</v>
      </c>
      <c r="D1997" s="545">
        <v>21.15</v>
      </c>
    </row>
    <row r="1998" spans="1:4" ht="25.5">
      <c r="A1998" s="544">
        <v>1917079</v>
      </c>
      <c r="B1998" s="542" t="s">
        <v>7276</v>
      </c>
      <c r="C1998" s="544" t="s">
        <v>351</v>
      </c>
      <c r="D1998" s="545">
        <v>18.02</v>
      </c>
    </row>
    <row r="1999" spans="1:4" ht="25.5">
      <c r="A1999" s="544">
        <v>1917080</v>
      </c>
      <c r="B1999" s="542" t="s">
        <v>7277</v>
      </c>
      <c r="C1999" s="544" t="s">
        <v>351</v>
      </c>
      <c r="D1999" s="545">
        <v>18.3</v>
      </c>
    </row>
    <row r="2000" spans="1:4" ht="25.5">
      <c r="A2000" s="544">
        <v>1917081</v>
      </c>
      <c r="B2000" s="542" t="s">
        <v>7278</v>
      </c>
      <c r="C2000" s="544" t="s">
        <v>351</v>
      </c>
      <c r="D2000" s="545">
        <v>18.579999999999998</v>
      </c>
    </row>
    <row r="2001" spans="1:4" ht="25.5">
      <c r="A2001" s="544">
        <v>1917082</v>
      </c>
      <c r="B2001" s="542" t="s">
        <v>7279</v>
      </c>
      <c r="C2001" s="544" t="s">
        <v>351</v>
      </c>
      <c r="D2001" s="545">
        <v>18.88</v>
      </c>
    </row>
    <row r="2002" spans="1:4" ht="25.5">
      <c r="A2002" s="544">
        <v>1917083</v>
      </c>
      <c r="B2002" s="542" t="s">
        <v>7280</v>
      </c>
      <c r="C2002" s="544" t="s">
        <v>351</v>
      </c>
      <c r="D2002" s="545">
        <v>19.2</v>
      </c>
    </row>
    <row r="2003" spans="1:4" ht="25.5">
      <c r="A2003" s="544">
        <v>1917084</v>
      </c>
      <c r="B2003" s="542" t="s">
        <v>7281</v>
      </c>
      <c r="C2003" s="544" t="s">
        <v>351</v>
      </c>
      <c r="D2003" s="545">
        <v>19.36</v>
      </c>
    </row>
    <row r="2004" spans="1:4" ht="25.5">
      <c r="A2004" s="544">
        <v>1901529</v>
      </c>
      <c r="B2004" s="542" t="s">
        <v>7282</v>
      </c>
      <c r="C2004" s="544" t="s">
        <v>351</v>
      </c>
      <c r="D2004" s="545">
        <v>25.69</v>
      </c>
    </row>
    <row r="2005" spans="1:4" ht="25.5">
      <c r="A2005" s="544">
        <v>1901530</v>
      </c>
      <c r="B2005" s="542" t="s">
        <v>7283</v>
      </c>
      <c r="C2005" s="544" t="s">
        <v>351</v>
      </c>
      <c r="D2005" s="545">
        <v>25.8</v>
      </c>
    </row>
    <row r="2006" spans="1:4" ht="25.5">
      <c r="A2006" s="544">
        <v>1901531</v>
      </c>
      <c r="B2006" s="542" t="s">
        <v>7284</v>
      </c>
      <c r="C2006" s="544" t="s">
        <v>351</v>
      </c>
      <c r="D2006" s="545">
        <v>25.91</v>
      </c>
    </row>
    <row r="2007" spans="1:4" ht="25.5">
      <c r="A2007" s="544">
        <v>1901532</v>
      </c>
      <c r="B2007" s="542" t="s">
        <v>7285</v>
      </c>
      <c r="C2007" s="544" t="s">
        <v>351</v>
      </c>
      <c r="D2007" s="545">
        <v>26.02</v>
      </c>
    </row>
    <row r="2008" spans="1:4" ht="25.5">
      <c r="A2008" s="544">
        <v>1901533</v>
      </c>
      <c r="B2008" s="542" t="s">
        <v>7286</v>
      </c>
      <c r="C2008" s="544" t="s">
        <v>351</v>
      </c>
      <c r="D2008" s="545">
        <v>26.15</v>
      </c>
    </row>
    <row r="2009" spans="1:4" ht="25.5">
      <c r="A2009" s="544">
        <v>1901534</v>
      </c>
      <c r="B2009" s="542" t="s">
        <v>7287</v>
      </c>
      <c r="C2009" s="544" t="s">
        <v>351</v>
      </c>
      <c r="D2009" s="545">
        <v>26.21</v>
      </c>
    </row>
    <row r="2010" spans="1:4" ht="25.5">
      <c r="A2010" s="544">
        <v>1917115</v>
      </c>
      <c r="B2010" s="542" t="s">
        <v>7288</v>
      </c>
      <c r="C2010" s="544" t="s">
        <v>351</v>
      </c>
      <c r="D2010" s="545">
        <v>16.61</v>
      </c>
    </row>
    <row r="2011" spans="1:4" ht="25.5">
      <c r="A2011" s="544">
        <v>1917116</v>
      </c>
      <c r="B2011" s="542" t="s">
        <v>7289</v>
      </c>
      <c r="C2011" s="544" t="s">
        <v>351</v>
      </c>
      <c r="D2011" s="545">
        <v>16.829999999999998</v>
      </c>
    </row>
    <row r="2012" spans="1:4" ht="25.5">
      <c r="A2012" s="544">
        <v>1917117</v>
      </c>
      <c r="B2012" s="542" t="s">
        <v>7290</v>
      </c>
      <c r="C2012" s="544" t="s">
        <v>351</v>
      </c>
      <c r="D2012" s="545">
        <v>17.05</v>
      </c>
    </row>
    <row r="2013" spans="1:4" ht="25.5">
      <c r="A2013" s="544">
        <v>1917118</v>
      </c>
      <c r="B2013" s="542" t="s">
        <v>7291</v>
      </c>
      <c r="C2013" s="544" t="s">
        <v>351</v>
      </c>
      <c r="D2013" s="545">
        <v>17.28</v>
      </c>
    </row>
    <row r="2014" spans="1:4" ht="25.5">
      <c r="A2014" s="544">
        <v>1917119</v>
      </c>
      <c r="B2014" s="542" t="s">
        <v>7292</v>
      </c>
      <c r="C2014" s="544" t="s">
        <v>351</v>
      </c>
      <c r="D2014" s="545">
        <v>17.53</v>
      </c>
    </row>
    <row r="2015" spans="1:4" ht="25.5">
      <c r="A2015" s="544">
        <v>1917120</v>
      </c>
      <c r="B2015" s="542" t="s">
        <v>7293</v>
      </c>
      <c r="C2015" s="544" t="s">
        <v>351</v>
      </c>
      <c r="D2015" s="545">
        <v>17.66</v>
      </c>
    </row>
    <row r="2016" spans="1:4" ht="25.5">
      <c r="A2016" s="544">
        <v>1917151</v>
      </c>
      <c r="B2016" s="542" t="s">
        <v>7294</v>
      </c>
      <c r="C2016" s="544" t="s">
        <v>351</v>
      </c>
      <c r="D2016" s="545">
        <v>15.51</v>
      </c>
    </row>
    <row r="2017" spans="1:4" ht="25.5">
      <c r="A2017" s="544">
        <v>1917152</v>
      </c>
      <c r="B2017" s="542" t="s">
        <v>7295</v>
      </c>
      <c r="C2017" s="544" t="s">
        <v>351</v>
      </c>
      <c r="D2017" s="545">
        <v>15.7</v>
      </c>
    </row>
    <row r="2018" spans="1:4" ht="25.5">
      <c r="A2018" s="544">
        <v>1917153</v>
      </c>
      <c r="B2018" s="542" t="s">
        <v>7296</v>
      </c>
      <c r="C2018" s="544" t="s">
        <v>351</v>
      </c>
      <c r="D2018" s="545">
        <v>15.89</v>
      </c>
    </row>
    <row r="2019" spans="1:4" ht="25.5">
      <c r="A2019" s="544">
        <v>1917154</v>
      </c>
      <c r="B2019" s="542" t="s">
        <v>7297</v>
      </c>
      <c r="C2019" s="544" t="s">
        <v>351</v>
      </c>
      <c r="D2019" s="545">
        <v>16.09</v>
      </c>
    </row>
    <row r="2020" spans="1:4" ht="25.5">
      <c r="A2020" s="544">
        <v>1917155</v>
      </c>
      <c r="B2020" s="542" t="s">
        <v>7298</v>
      </c>
      <c r="C2020" s="544" t="s">
        <v>351</v>
      </c>
      <c r="D2020" s="545">
        <v>16.3</v>
      </c>
    </row>
    <row r="2021" spans="1:4" ht="25.5">
      <c r="A2021" s="544">
        <v>1917156</v>
      </c>
      <c r="B2021" s="542" t="s">
        <v>7299</v>
      </c>
      <c r="C2021" s="544" t="s">
        <v>351</v>
      </c>
      <c r="D2021" s="545">
        <v>16.420000000000002</v>
      </c>
    </row>
    <row r="2022" spans="1:4" ht="25.5">
      <c r="A2022" s="544">
        <v>1917187</v>
      </c>
      <c r="B2022" s="542" t="s">
        <v>7300</v>
      </c>
      <c r="C2022" s="544" t="s">
        <v>351</v>
      </c>
      <c r="D2022" s="545">
        <v>17.04</v>
      </c>
    </row>
    <row r="2023" spans="1:4" ht="25.5">
      <c r="A2023" s="544">
        <v>1917188</v>
      </c>
      <c r="B2023" s="542" t="s">
        <v>7301</v>
      </c>
      <c r="C2023" s="544" t="s">
        <v>351</v>
      </c>
      <c r="D2023" s="545">
        <v>17.21</v>
      </c>
    </row>
    <row r="2024" spans="1:4" ht="25.5">
      <c r="A2024" s="544">
        <v>1917189</v>
      </c>
      <c r="B2024" s="542" t="s">
        <v>7302</v>
      </c>
      <c r="C2024" s="544" t="s">
        <v>351</v>
      </c>
      <c r="D2024" s="545">
        <v>17.38</v>
      </c>
    </row>
    <row r="2025" spans="1:4" ht="25.5">
      <c r="A2025" s="544">
        <v>1917190</v>
      </c>
      <c r="B2025" s="542" t="s">
        <v>7303</v>
      </c>
      <c r="C2025" s="544" t="s">
        <v>351</v>
      </c>
      <c r="D2025" s="545">
        <v>17.55</v>
      </c>
    </row>
    <row r="2026" spans="1:4" ht="25.5">
      <c r="A2026" s="544">
        <v>1917191</v>
      </c>
      <c r="B2026" s="542" t="s">
        <v>7304</v>
      </c>
      <c r="C2026" s="544" t="s">
        <v>351</v>
      </c>
      <c r="D2026" s="545">
        <v>17.739999999999998</v>
      </c>
    </row>
    <row r="2027" spans="1:4" ht="25.5">
      <c r="A2027" s="544">
        <v>1917192</v>
      </c>
      <c r="B2027" s="542" t="s">
        <v>7305</v>
      </c>
      <c r="C2027" s="544" t="s">
        <v>351</v>
      </c>
      <c r="D2027" s="545">
        <v>17.84</v>
      </c>
    </row>
    <row r="2028" spans="1:4" ht="25.5">
      <c r="A2028" s="544">
        <v>1917007</v>
      </c>
      <c r="B2028" s="542" t="s">
        <v>7306</v>
      </c>
      <c r="C2028" s="544" t="s">
        <v>351</v>
      </c>
      <c r="D2028" s="545">
        <v>37.49</v>
      </c>
    </row>
    <row r="2029" spans="1:4" ht="25.5">
      <c r="A2029" s="544">
        <v>1917008</v>
      </c>
      <c r="B2029" s="542" t="s">
        <v>7307</v>
      </c>
      <c r="C2029" s="544" t="s">
        <v>351</v>
      </c>
      <c r="D2029" s="545">
        <v>38.18</v>
      </c>
    </row>
    <row r="2030" spans="1:4" ht="25.5">
      <c r="A2030" s="544">
        <v>1917009</v>
      </c>
      <c r="B2030" s="542" t="s">
        <v>7308</v>
      </c>
      <c r="C2030" s="544" t="s">
        <v>351</v>
      </c>
      <c r="D2030" s="545">
        <v>38.880000000000003</v>
      </c>
    </row>
    <row r="2031" spans="1:4" ht="25.5">
      <c r="A2031" s="544">
        <v>1917010</v>
      </c>
      <c r="B2031" s="542" t="s">
        <v>7309</v>
      </c>
      <c r="C2031" s="544" t="s">
        <v>351</v>
      </c>
      <c r="D2031" s="545">
        <v>39.619999999999997</v>
      </c>
    </row>
    <row r="2032" spans="1:4" ht="25.5">
      <c r="A2032" s="544">
        <v>1917011</v>
      </c>
      <c r="B2032" s="542" t="s">
        <v>7310</v>
      </c>
      <c r="C2032" s="544" t="s">
        <v>351</v>
      </c>
      <c r="D2032" s="545">
        <v>40.4</v>
      </c>
    </row>
    <row r="2033" spans="1:4" ht="25.5">
      <c r="A2033" s="544">
        <v>1917012</v>
      </c>
      <c r="B2033" s="542" t="s">
        <v>7311</v>
      </c>
      <c r="C2033" s="544" t="s">
        <v>351</v>
      </c>
      <c r="D2033" s="545">
        <v>40.82</v>
      </c>
    </row>
    <row r="2034" spans="1:4" ht="25.5">
      <c r="A2034" s="544">
        <v>1917578</v>
      </c>
      <c r="B2034" s="542" t="s">
        <v>7312</v>
      </c>
      <c r="C2034" s="544" t="s">
        <v>351</v>
      </c>
      <c r="D2034" s="545">
        <v>7.83</v>
      </c>
    </row>
    <row r="2035" spans="1:4" ht="25.5">
      <c r="A2035" s="544">
        <v>1917579</v>
      </c>
      <c r="B2035" s="542" t="s">
        <v>7313</v>
      </c>
      <c r="C2035" s="544" t="s">
        <v>351</v>
      </c>
      <c r="D2035" s="545">
        <v>8.34</v>
      </c>
    </row>
    <row r="2036" spans="1:4" ht="25.5">
      <c r="A2036" s="544">
        <v>1917580</v>
      </c>
      <c r="B2036" s="542" t="s">
        <v>7314</v>
      </c>
      <c r="C2036" s="544" t="s">
        <v>351</v>
      </c>
      <c r="D2036" s="545">
        <v>8.77</v>
      </c>
    </row>
    <row r="2037" spans="1:4" ht="25.5">
      <c r="A2037" s="544">
        <v>1917581</v>
      </c>
      <c r="B2037" s="542" t="s">
        <v>7315</v>
      </c>
      <c r="C2037" s="544" t="s">
        <v>351</v>
      </c>
      <c r="D2037" s="545">
        <v>9.26</v>
      </c>
    </row>
    <row r="2038" spans="1:4" ht="25.5">
      <c r="A2038" s="544">
        <v>1917582</v>
      </c>
      <c r="B2038" s="542" t="s">
        <v>7316</v>
      </c>
      <c r="C2038" s="544" t="s">
        <v>351</v>
      </c>
      <c r="D2038" s="545">
        <v>9.9700000000000006</v>
      </c>
    </row>
    <row r="2039" spans="1:4" ht="25.5">
      <c r="A2039" s="544">
        <v>1917583</v>
      </c>
      <c r="B2039" s="542" t="s">
        <v>7317</v>
      </c>
      <c r="C2039" s="544" t="s">
        <v>351</v>
      </c>
      <c r="D2039" s="545">
        <v>10.52</v>
      </c>
    </row>
    <row r="2040" spans="1:4" ht="25.5">
      <c r="A2040" s="544">
        <v>1917584</v>
      </c>
      <c r="B2040" s="542" t="s">
        <v>7318</v>
      </c>
      <c r="C2040" s="544" t="s">
        <v>351</v>
      </c>
      <c r="D2040" s="545">
        <v>11.01</v>
      </c>
    </row>
    <row r="2041" spans="1:4" ht="25.5">
      <c r="A2041" s="544">
        <v>1917585</v>
      </c>
      <c r="B2041" s="542" t="s">
        <v>7319</v>
      </c>
      <c r="C2041" s="544" t="s">
        <v>351</v>
      </c>
      <c r="D2041" s="545">
        <v>11.75</v>
      </c>
    </row>
    <row r="2042" spans="1:4" ht="25.5">
      <c r="A2042" s="544">
        <v>1917586</v>
      </c>
      <c r="B2042" s="542" t="s">
        <v>7320</v>
      </c>
      <c r="C2042" s="544" t="s">
        <v>351</v>
      </c>
      <c r="D2042" s="545">
        <v>12.82</v>
      </c>
    </row>
    <row r="2043" spans="1:4" ht="25.5">
      <c r="A2043" s="544">
        <v>1917587</v>
      </c>
      <c r="B2043" s="542" t="s">
        <v>7321</v>
      </c>
      <c r="C2043" s="544" t="s">
        <v>351</v>
      </c>
      <c r="D2043" s="545">
        <v>13.66</v>
      </c>
    </row>
    <row r="2044" spans="1:4" ht="25.5">
      <c r="A2044" s="544">
        <v>1917588</v>
      </c>
      <c r="B2044" s="542" t="s">
        <v>7322</v>
      </c>
      <c r="C2044" s="544" t="s">
        <v>351</v>
      </c>
      <c r="D2044" s="545">
        <v>14.61</v>
      </c>
    </row>
    <row r="2045" spans="1:4" ht="25.5">
      <c r="A2045" s="544">
        <v>1917589</v>
      </c>
      <c r="B2045" s="542" t="s">
        <v>7323</v>
      </c>
      <c r="C2045" s="544" t="s">
        <v>351</v>
      </c>
      <c r="D2045" s="545">
        <v>16.53</v>
      </c>
    </row>
    <row r="2046" spans="1:4" ht="25.5">
      <c r="A2046" s="544">
        <v>1917590</v>
      </c>
      <c r="B2046" s="542" t="s">
        <v>7324</v>
      </c>
      <c r="C2046" s="544" t="s">
        <v>351</v>
      </c>
      <c r="D2046" s="545">
        <v>19.23</v>
      </c>
    </row>
    <row r="2047" spans="1:4" ht="25.5">
      <c r="A2047" s="544">
        <v>1917591</v>
      </c>
      <c r="B2047" s="542" t="s">
        <v>7325</v>
      </c>
      <c r="C2047" s="544" t="s">
        <v>351</v>
      </c>
      <c r="D2047" s="545">
        <v>21.66</v>
      </c>
    </row>
    <row r="2048" spans="1:4" ht="25.5">
      <c r="A2048" s="544">
        <v>1917592</v>
      </c>
      <c r="B2048" s="542" t="s">
        <v>7326</v>
      </c>
      <c r="C2048" s="544" t="s">
        <v>351</v>
      </c>
      <c r="D2048" s="545">
        <v>24.75</v>
      </c>
    </row>
    <row r="2049" spans="1:4" ht="25.5">
      <c r="A2049" s="544">
        <v>1917593</v>
      </c>
      <c r="B2049" s="542" t="s">
        <v>7327</v>
      </c>
      <c r="C2049" s="544" t="s">
        <v>351</v>
      </c>
      <c r="D2049" s="545">
        <v>27.96</v>
      </c>
    </row>
    <row r="2050" spans="1:4" ht="25.5">
      <c r="A2050" s="544">
        <v>1917594</v>
      </c>
      <c r="B2050" s="542" t="s">
        <v>7328</v>
      </c>
      <c r="C2050" s="544" t="s">
        <v>351</v>
      </c>
      <c r="D2050" s="545">
        <v>31.84</v>
      </c>
    </row>
    <row r="2051" spans="1:4" ht="25.5">
      <c r="A2051" s="544">
        <v>1917595</v>
      </c>
      <c r="B2051" s="542" t="s">
        <v>7329</v>
      </c>
      <c r="C2051" s="544" t="s">
        <v>351</v>
      </c>
      <c r="D2051" s="545">
        <v>36.03</v>
      </c>
    </row>
    <row r="2052" spans="1:4" ht="25.5">
      <c r="A2052" s="544">
        <v>1917596</v>
      </c>
      <c r="B2052" s="542" t="s">
        <v>7330</v>
      </c>
      <c r="C2052" s="544" t="s">
        <v>351</v>
      </c>
      <c r="D2052" s="545">
        <v>39.83</v>
      </c>
    </row>
    <row r="2053" spans="1:4" ht="25.5">
      <c r="A2053" s="544">
        <v>1917597</v>
      </c>
      <c r="B2053" s="542" t="s">
        <v>7331</v>
      </c>
      <c r="C2053" s="544" t="s">
        <v>351</v>
      </c>
      <c r="D2053" s="545">
        <v>45.09</v>
      </c>
    </row>
    <row r="2054" spans="1:4" ht="25.5">
      <c r="A2054" s="544">
        <v>1917598</v>
      </c>
      <c r="B2054" s="542" t="s">
        <v>7332</v>
      </c>
      <c r="C2054" s="544" t="s">
        <v>351</v>
      </c>
      <c r="D2054" s="545">
        <v>49.89</v>
      </c>
    </row>
    <row r="2055" spans="1:4" ht="25.5">
      <c r="A2055" s="544">
        <v>1917599</v>
      </c>
      <c r="B2055" s="542" t="s">
        <v>7333</v>
      </c>
      <c r="C2055" s="544" t="s">
        <v>351</v>
      </c>
      <c r="D2055" s="545">
        <v>55.41</v>
      </c>
    </row>
    <row r="2056" spans="1:4" ht="25.5">
      <c r="A2056" s="544">
        <v>1917600</v>
      </c>
      <c r="B2056" s="542" t="s">
        <v>7334</v>
      </c>
      <c r="C2056" s="544" t="s">
        <v>351</v>
      </c>
      <c r="D2056" s="545">
        <v>62.51</v>
      </c>
    </row>
    <row r="2057" spans="1:4" ht="25.5">
      <c r="A2057" s="544">
        <v>1917601</v>
      </c>
      <c r="B2057" s="542" t="s">
        <v>7335</v>
      </c>
      <c r="C2057" s="544" t="s">
        <v>351</v>
      </c>
      <c r="D2057" s="545">
        <v>65.69</v>
      </c>
    </row>
    <row r="2058" spans="1:4" ht="25.5">
      <c r="A2058" s="544">
        <v>1917575</v>
      </c>
      <c r="B2058" s="542" t="s">
        <v>7336</v>
      </c>
      <c r="C2058" s="544" t="s">
        <v>351</v>
      </c>
      <c r="D2058" s="545">
        <v>6.22</v>
      </c>
    </row>
    <row r="2059" spans="1:4" ht="25.5">
      <c r="A2059" s="544">
        <v>1917576</v>
      </c>
      <c r="B2059" s="542" t="s">
        <v>7337</v>
      </c>
      <c r="C2059" s="544" t="s">
        <v>351</v>
      </c>
      <c r="D2059" s="545">
        <v>6.62</v>
      </c>
    </row>
    <row r="2060" spans="1:4" ht="25.5">
      <c r="A2060" s="544">
        <v>1917577</v>
      </c>
      <c r="B2060" s="542" t="s">
        <v>7338</v>
      </c>
      <c r="C2060" s="544" t="s">
        <v>351</v>
      </c>
      <c r="D2060" s="545">
        <v>7.12</v>
      </c>
    </row>
    <row r="2061" spans="1:4" ht="25.5">
      <c r="A2061" s="544">
        <v>1917739</v>
      </c>
      <c r="B2061" s="542" t="s">
        <v>7339</v>
      </c>
      <c r="C2061" s="544" t="s">
        <v>351</v>
      </c>
      <c r="D2061" s="545">
        <v>6.12</v>
      </c>
    </row>
    <row r="2062" spans="1:4" ht="25.5">
      <c r="A2062" s="544">
        <v>1917253</v>
      </c>
      <c r="B2062" s="542" t="s">
        <v>7340</v>
      </c>
      <c r="C2062" s="544" t="s">
        <v>351</v>
      </c>
      <c r="D2062" s="545">
        <v>9.31</v>
      </c>
    </row>
    <row r="2063" spans="1:4" ht="25.5">
      <c r="A2063" s="544">
        <v>1917254</v>
      </c>
      <c r="B2063" s="542" t="s">
        <v>7341</v>
      </c>
      <c r="C2063" s="544" t="s">
        <v>351</v>
      </c>
      <c r="D2063" s="545">
        <v>9.98</v>
      </c>
    </row>
    <row r="2064" spans="1:4" ht="25.5">
      <c r="A2064" s="544">
        <v>1917255</v>
      </c>
      <c r="B2064" s="542" t="s">
        <v>7342</v>
      </c>
      <c r="C2064" s="544" t="s">
        <v>351</v>
      </c>
      <c r="D2064" s="545">
        <v>10.81</v>
      </c>
    </row>
    <row r="2065" spans="1:4" ht="25.5">
      <c r="A2065" s="544">
        <v>1917256</v>
      </c>
      <c r="B2065" s="542" t="s">
        <v>7343</v>
      </c>
      <c r="C2065" s="544" t="s">
        <v>351</v>
      </c>
      <c r="D2065" s="545">
        <v>11.69</v>
      </c>
    </row>
    <row r="2066" spans="1:4" ht="25.5">
      <c r="A2066" s="544">
        <v>1917257</v>
      </c>
      <c r="B2066" s="542" t="s">
        <v>7344</v>
      </c>
      <c r="C2066" s="544" t="s">
        <v>351</v>
      </c>
      <c r="D2066" s="545">
        <v>12.87</v>
      </c>
    </row>
    <row r="2067" spans="1:4" ht="25.5">
      <c r="A2067" s="544">
        <v>1917258</v>
      </c>
      <c r="B2067" s="542" t="s">
        <v>7345</v>
      </c>
      <c r="C2067" s="544" t="s">
        <v>351</v>
      </c>
      <c r="D2067" s="545">
        <v>14.1</v>
      </c>
    </row>
    <row r="2068" spans="1:4" ht="25.5">
      <c r="A2068" s="544">
        <v>1917259</v>
      </c>
      <c r="B2068" s="542" t="s">
        <v>7346</v>
      </c>
      <c r="C2068" s="544" t="s">
        <v>351</v>
      </c>
      <c r="D2068" s="545">
        <v>17.59</v>
      </c>
    </row>
    <row r="2069" spans="1:4" ht="25.5">
      <c r="A2069" s="544">
        <v>1917250</v>
      </c>
      <c r="B2069" s="542" t="s">
        <v>7347</v>
      </c>
      <c r="C2069" s="544" t="s">
        <v>351</v>
      </c>
      <c r="D2069" s="545">
        <v>7</v>
      </c>
    </row>
    <row r="2070" spans="1:4" ht="25.5">
      <c r="A2070" s="544">
        <v>1917251</v>
      </c>
      <c r="B2070" s="542" t="s">
        <v>7348</v>
      </c>
      <c r="C2070" s="544" t="s">
        <v>351</v>
      </c>
      <c r="D2070" s="545">
        <v>7.42</v>
      </c>
    </row>
    <row r="2071" spans="1:4" ht="25.5">
      <c r="A2071" s="544">
        <v>1917252</v>
      </c>
      <c r="B2071" s="542" t="s">
        <v>7349</v>
      </c>
      <c r="C2071" s="544" t="s">
        <v>351</v>
      </c>
      <c r="D2071" s="545">
        <v>8.2899999999999991</v>
      </c>
    </row>
    <row r="2072" spans="1:4" ht="25.5">
      <c r="A2072" s="544">
        <v>1917726</v>
      </c>
      <c r="B2072" s="542" t="s">
        <v>7350</v>
      </c>
      <c r="C2072" s="544" t="s">
        <v>351</v>
      </c>
      <c r="D2072" s="545">
        <v>6.84</v>
      </c>
    </row>
    <row r="2073" spans="1:4" ht="25.5">
      <c r="A2073" s="544">
        <v>1917335</v>
      </c>
      <c r="B2073" s="542" t="s">
        <v>7351</v>
      </c>
      <c r="C2073" s="544" t="s">
        <v>351</v>
      </c>
      <c r="D2073" s="545">
        <v>6.92</v>
      </c>
    </row>
    <row r="2074" spans="1:4" ht="25.5">
      <c r="A2074" s="544">
        <v>1917336</v>
      </c>
      <c r="B2074" s="542" t="s">
        <v>7352</v>
      </c>
      <c r="C2074" s="544" t="s">
        <v>351</v>
      </c>
      <c r="D2074" s="545">
        <v>7.83</v>
      </c>
    </row>
    <row r="2075" spans="1:4" ht="25.5">
      <c r="A2075" s="544">
        <v>1917337</v>
      </c>
      <c r="B2075" s="542" t="s">
        <v>7353</v>
      </c>
      <c r="C2075" s="544" t="s">
        <v>351</v>
      </c>
      <c r="D2075" s="545">
        <v>8.5399999999999991</v>
      </c>
    </row>
    <row r="2076" spans="1:4" ht="25.5">
      <c r="A2076" s="544">
        <v>1917338</v>
      </c>
      <c r="B2076" s="542" t="s">
        <v>7354</v>
      </c>
      <c r="C2076" s="544" t="s">
        <v>351</v>
      </c>
      <c r="D2076" s="545">
        <v>9.44</v>
      </c>
    </row>
    <row r="2077" spans="1:4" ht="25.5">
      <c r="A2077" s="544">
        <v>1917339</v>
      </c>
      <c r="B2077" s="542" t="s">
        <v>7355</v>
      </c>
      <c r="C2077" s="544" t="s">
        <v>351</v>
      </c>
      <c r="D2077" s="545">
        <v>10.53</v>
      </c>
    </row>
    <row r="2078" spans="1:4" ht="25.5">
      <c r="A2078" s="544">
        <v>1917340</v>
      </c>
      <c r="B2078" s="542" t="s">
        <v>7356</v>
      </c>
      <c r="C2078" s="544" t="s">
        <v>351</v>
      </c>
      <c r="D2078" s="545">
        <v>12.27</v>
      </c>
    </row>
    <row r="2079" spans="1:4" ht="25.5">
      <c r="A2079" s="544">
        <v>1917341</v>
      </c>
      <c r="B2079" s="542" t="s">
        <v>7357</v>
      </c>
      <c r="C2079" s="544" t="s">
        <v>351</v>
      </c>
      <c r="D2079" s="545">
        <v>15.65</v>
      </c>
    </row>
    <row r="2080" spans="1:4" ht="25.5">
      <c r="A2080" s="544">
        <v>1917342</v>
      </c>
      <c r="B2080" s="542" t="s">
        <v>7358</v>
      </c>
      <c r="C2080" s="544" t="s">
        <v>351</v>
      </c>
      <c r="D2080" s="545">
        <v>19.510000000000002</v>
      </c>
    </row>
    <row r="2081" spans="1:4" ht="25.5">
      <c r="A2081" s="544">
        <v>1917343</v>
      </c>
      <c r="B2081" s="542" t="s">
        <v>7359</v>
      </c>
      <c r="C2081" s="544" t="s">
        <v>351</v>
      </c>
      <c r="D2081" s="545">
        <v>24.44</v>
      </c>
    </row>
    <row r="2082" spans="1:4" ht="25.5">
      <c r="A2082" s="544">
        <v>1917344</v>
      </c>
      <c r="B2082" s="542" t="s">
        <v>7360</v>
      </c>
      <c r="C2082" s="544" t="s">
        <v>351</v>
      </c>
      <c r="D2082" s="545">
        <v>29.63</v>
      </c>
    </row>
    <row r="2083" spans="1:4" ht="25.5">
      <c r="A2083" s="544">
        <v>1917345</v>
      </c>
      <c r="B2083" s="542" t="s">
        <v>7361</v>
      </c>
      <c r="C2083" s="544" t="s">
        <v>351</v>
      </c>
      <c r="D2083" s="545">
        <v>36.93</v>
      </c>
    </row>
    <row r="2084" spans="1:4" ht="25.5">
      <c r="A2084" s="544">
        <v>1917346</v>
      </c>
      <c r="B2084" s="542" t="s">
        <v>7362</v>
      </c>
      <c r="C2084" s="544" t="s">
        <v>351</v>
      </c>
      <c r="D2084" s="545">
        <v>44.14</v>
      </c>
    </row>
    <row r="2085" spans="1:4" ht="25.5">
      <c r="A2085" s="544">
        <v>1917347</v>
      </c>
      <c r="B2085" s="542" t="s">
        <v>7363</v>
      </c>
      <c r="C2085" s="544" t="s">
        <v>351</v>
      </c>
      <c r="D2085" s="545">
        <v>56.78</v>
      </c>
    </row>
    <row r="2086" spans="1:4" ht="25.5">
      <c r="A2086" s="544">
        <v>1917332</v>
      </c>
      <c r="B2086" s="542" t="s">
        <v>7364</v>
      </c>
      <c r="C2086" s="544" t="s">
        <v>351</v>
      </c>
      <c r="D2086" s="545">
        <v>5.71</v>
      </c>
    </row>
    <row r="2087" spans="1:4" ht="25.5">
      <c r="A2087" s="544">
        <v>1917333</v>
      </c>
      <c r="B2087" s="542" t="s">
        <v>7365</v>
      </c>
      <c r="C2087" s="544" t="s">
        <v>351</v>
      </c>
      <c r="D2087" s="545">
        <v>6.06</v>
      </c>
    </row>
    <row r="2088" spans="1:4" ht="25.5">
      <c r="A2088" s="544">
        <v>1917334</v>
      </c>
      <c r="B2088" s="542" t="s">
        <v>7366</v>
      </c>
      <c r="C2088" s="544" t="s">
        <v>351</v>
      </c>
      <c r="D2088" s="545">
        <v>6.42</v>
      </c>
    </row>
    <row r="2089" spans="1:4" ht="25.5">
      <c r="A2089" s="544">
        <v>1917331</v>
      </c>
      <c r="B2089" s="542" t="s">
        <v>7367</v>
      </c>
      <c r="C2089" s="544" t="s">
        <v>351</v>
      </c>
      <c r="D2089" s="545">
        <v>5.27</v>
      </c>
    </row>
    <row r="2090" spans="1:4" ht="25.5">
      <c r="A2090" s="544">
        <v>1917443</v>
      </c>
      <c r="B2090" s="542" t="s">
        <v>7368</v>
      </c>
      <c r="C2090" s="544" t="s">
        <v>351</v>
      </c>
      <c r="D2090" s="545">
        <v>7.78</v>
      </c>
    </row>
    <row r="2091" spans="1:4" ht="25.5">
      <c r="A2091" s="544">
        <v>1917444</v>
      </c>
      <c r="B2091" s="542" t="s">
        <v>7369</v>
      </c>
      <c r="C2091" s="544" t="s">
        <v>351</v>
      </c>
      <c r="D2091" s="545">
        <v>8.39</v>
      </c>
    </row>
    <row r="2092" spans="1:4" ht="25.5">
      <c r="A2092" s="544">
        <v>1917445</v>
      </c>
      <c r="B2092" s="542" t="s">
        <v>7370</v>
      </c>
      <c r="C2092" s="544" t="s">
        <v>351</v>
      </c>
      <c r="D2092" s="545">
        <v>9.07</v>
      </c>
    </row>
    <row r="2093" spans="1:4" ht="25.5">
      <c r="A2093" s="544">
        <v>1917446</v>
      </c>
      <c r="B2093" s="542" t="s">
        <v>7371</v>
      </c>
      <c r="C2093" s="544" t="s">
        <v>351</v>
      </c>
      <c r="D2093" s="545">
        <v>9.76</v>
      </c>
    </row>
    <row r="2094" spans="1:4" ht="25.5">
      <c r="A2094" s="544">
        <v>1917447</v>
      </c>
      <c r="B2094" s="542" t="s">
        <v>7372</v>
      </c>
      <c r="C2094" s="544" t="s">
        <v>351</v>
      </c>
      <c r="D2094" s="545">
        <v>10.8</v>
      </c>
    </row>
    <row r="2095" spans="1:4" ht="25.5">
      <c r="A2095" s="544">
        <v>1917448</v>
      </c>
      <c r="B2095" s="542" t="s">
        <v>7373</v>
      </c>
      <c r="C2095" s="544" t="s">
        <v>351</v>
      </c>
      <c r="D2095" s="545">
        <v>11.71</v>
      </c>
    </row>
    <row r="2096" spans="1:4" ht="25.5">
      <c r="A2096" s="544">
        <v>1917449</v>
      </c>
      <c r="B2096" s="542" t="s">
        <v>7374</v>
      </c>
      <c r="C2096" s="544" t="s">
        <v>351</v>
      </c>
      <c r="D2096" s="545">
        <v>12.92</v>
      </c>
    </row>
    <row r="2097" spans="1:4" ht="25.5">
      <c r="A2097" s="544">
        <v>1917450</v>
      </c>
      <c r="B2097" s="542" t="s">
        <v>7375</v>
      </c>
      <c r="C2097" s="544" t="s">
        <v>351</v>
      </c>
      <c r="D2097" s="545">
        <v>14.4</v>
      </c>
    </row>
    <row r="2098" spans="1:4" ht="25.5">
      <c r="A2098" s="544">
        <v>1917451</v>
      </c>
      <c r="B2098" s="542" t="s">
        <v>7376</v>
      </c>
      <c r="C2098" s="544" t="s">
        <v>351</v>
      </c>
      <c r="D2098" s="545">
        <v>17.670000000000002</v>
      </c>
    </row>
    <row r="2099" spans="1:4" ht="25.5">
      <c r="A2099" s="544">
        <v>1917452</v>
      </c>
      <c r="B2099" s="542" t="s">
        <v>7377</v>
      </c>
      <c r="C2099" s="544" t="s">
        <v>351</v>
      </c>
      <c r="D2099" s="545">
        <v>20.92</v>
      </c>
    </row>
    <row r="2100" spans="1:4" ht="25.5">
      <c r="A2100" s="544">
        <v>1917453</v>
      </c>
      <c r="B2100" s="542" t="s">
        <v>7378</v>
      </c>
      <c r="C2100" s="544" t="s">
        <v>351</v>
      </c>
      <c r="D2100" s="545">
        <v>24.85</v>
      </c>
    </row>
    <row r="2101" spans="1:4" ht="25.5">
      <c r="A2101" s="544">
        <v>1917454</v>
      </c>
      <c r="B2101" s="542" t="s">
        <v>7379</v>
      </c>
      <c r="C2101" s="544" t="s">
        <v>351</v>
      </c>
      <c r="D2101" s="545">
        <v>29.17</v>
      </c>
    </row>
    <row r="2102" spans="1:4" ht="25.5">
      <c r="A2102" s="544">
        <v>1917455</v>
      </c>
      <c r="B2102" s="542" t="s">
        <v>7380</v>
      </c>
      <c r="C2102" s="544" t="s">
        <v>351</v>
      </c>
      <c r="D2102" s="545">
        <v>34.67</v>
      </c>
    </row>
    <row r="2103" spans="1:4" ht="25.5">
      <c r="A2103" s="544">
        <v>1917456</v>
      </c>
      <c r="B2103" s="542" t="s">
        <v>7381</v>
      </c>
      <c r="C2103" s="544" t="s">
        <v>351</v>
      </c>
      <c r="D2103" s="545">
        <v>40.65</v>
      </c>
    </row>
    <row r="2104" spans="1:4" ht="25.5">
      <c r="A2104" s="544">
        <v>1917457</v>
      </c>
      <c r="B2104" s="542" t="s">
        <v>7382</v>
      </c>
      <c r="C2104" s="544" t="s">
        <v>351</v>
      </c>
      <c r="D2104" s="545">
        <v>46.01</v>
      </c>
    </row>
    <row r="2105" spans="1:4" ht="25.5">
      <c r="A2105" s="544">
        <v>1917458</v>
      </c>
      <c r="B2105" s="542" t="s">
        <v>7383</v>
      </c>
      <c r="C2105" s="544" t="s">
        <v>351</v>
      </c>
      <c r="D2105" s="545">
        <v>53.11</v>
      </c>
    </row>
    <row r="2106" spans="1:4" ht="25.5">
      <c r="A2106" s="544">
        <v>1917459</v>
      </c>
      <c r="B2106" s="542" t="s">
        <v>7384</v>
      </c>
      <c r="C2106" s="544" t="s">
        <v>351</v>
      </c>
      <c r="D2106" s="545">
        <v>55.87</v>
      </c>
    </row>
    <row r="2107" spans="1:4" ht="25.5">
      <c r="A2107" s="544">
        <v>1917440</v>
      </c>
      <c r="B2107" s="542" t="s">
        <v>7385</v>
      </c>
      <c r="C2107" s="544" t="s">
        <v>351</v>
      </c>
      <c r="D2107" s="545">
        <v>5.53</v>
      </c>
    </row>
    <row r="2108" spans="1:4" ht="25.5">
      <c r="A2108" s="544">
        <v>1917441</v>
      </c>
      <c r="B2108" s="542" t="s">
        <v>7386</v>
      </c>
      <c r="C2108" s="544" t="s">
        <v>351</v>
      </c>
      <c r="D2108" s="545">
        <v>6.21</v>
      </c>
    </row>
    <row r="2109" spans="1:4" ht="25.5">
      <c r="A2109" s="544">
        <v>1917442</v>
      </c>
      <c r="B2109" s="542" t="s">
        <v>7387</v>
      </c>
      <c r="C2109" s="544" t="s">
        <v>351</v>
      </c>
      <c r="D2109" s="545">
        <v>6.88</v>
      </c>
    </row>
    <row r="2110" spans="1:4" ht="25.5">
      <c r="A2110" s="544">
        <v>1917734</v>
      </c>
      <c r="B2110" s="542" t="s">
        <v>7388</v>
      </c>
      <c r="C2110" s="544" t="s">
        <v>351</v>
      </c>
      <c r="D2110" s="545">
        <v>5.1100000000000003</v>
      </c>
    </row>
    <row r="2111" spans="1:4" ht="25.5">
      <c r="A2111" s="544">
        <v>1917055</v>
      </c>
      <c r="B2111" s="542" t="s">
        <v>7389</v>
      </c>
      <c r="C2111" s="544" t="s">
        <v>351</v>
      </c>
      <c r="D2111" s="545">
        <v>24.58</v>
      </c>
    </row>
    <row r="2112" spans="1:4" ht="25.5">
      <c r="A2112" s="544">
        <v>1917056</v>
      </c>
      <c r="B2112" s="542" t="s">
        <v>7390</v>
      </c>
      <c r="C2112" s="544" t="s">
        <v>351</v>
      </c>
      <c r="D2112" s="545">
        <v>25.04</v>
      </c>
    </row>
    <row r="2113" spans="1:4" ht="25.5">
      <c r="A2113" s="544">
        <v>1917057</v>
      </c>
      <c r="B2113" s="542" t="s">
        <v>7391</v>
      </c>
      <c r="C2113" s="544" t="s">
        <v>351</v>
      </c>
      <c r="D2113" s="545">
        <v>25.51</v>
      </c>
    </row>
    <row r="2114" spans="1:4" ht="25.5">
      <c r="A2114" s="544">
        <v>1917058</v>
      </c>
      <c r="B2114" s="542" t="s">
        <v>7392</v>
      </c>
      <c r="C2114" s="544" t="s">
        <v>351</v>
      </c>
      <c r="D2114" s="545">
        <v>26</v>
      </c>
    </row>
    <row r="2115" spans="1:4" ht="25.5">
      <c r="A2115" s="544">
        <v>1917059</v>
      </c>
      <c r="B2115" s="542" t="s">
        <v>7393</v>
      </c>
      <c r="C2115" s="544" t="s">
        <v>351</v>
      </c>
      <c r="D2115" s="545">
        <v>26.52</v>
      </c>
    </row>
    <row r="2116" spans="1:4" ht="25.5">
      <c r="A2116" s="544">
        <v>1917060</v>
      </c>
      <c r="B2116" s="542" t="s">
        <v>7394</v>
      </c>
      <c r="C2116" s="544" t="s">
        <v>351</v>
      </c>
      <c r="D2116" s="545">
        <v>26.79</v>
      </c>
    </row>
    <row r="2117" spans="1:4" ht="25.5">
      <c r="A2117" s="544">
        <v>1901536</v>
      </c>
      <c r="B2117" s="542" t="s">
        <v>7395</v>
      </c>
      <c r="C2117" s="544" t="s">
        <v>351</v>
      </c>
      <c r="D2117" s="545">
        <v>14.06</v>
      </c>
    </row>
    <row r="2118" spans="1:4" ht="25.5">
      <c r="A2118" s="544">
        <v>1901537</v>
      </c>
      <c r="B2118" s="542" t="s">
        <v>7396</v>
      </c>
      <c r="C2118" s="544" t="s">
        <v>351</v>
      </c>
      <c r="D2118" s="545">
        <v>14.18</v>
      </c>
    </row>
    <row r="2119" spans="1:4" ht="25.5">
      <c r="A2119" s="544">
        <v>1901538</v>
      </c>
      <c r="B2119" s="542" t="s">
        <v>7397</v>
      </c>
      <c r="C2119" s="544" t="s">
        <v>351</v>
      </c>
      <c r="D2119" s="545">
        <v>14.3</v>
      </c>
    </row>
    <row r="2120" spans="1:4" ht="25.5">
      <c r="A2120" s="544">
        <v>1901539</v>
      </c>
      <c r="B2120" s="542" t="s">
        <v>7398</v>
      </c>
      <c r="C2120" s="544" t="s">
        <v>351</v>
      </c>
      <c r="D2120" s="545">
        <v>14.42</v>
      </c>
    </row>
    <row r="2121" spans="1:4" ht="25.5">
      <c r="A2121" s="544">
        <v>1901540</v>
      </c>
      <c r="B2121" s="542" t="s">
        <v>7399</v>
      </c>
      <c r="C2121" s="544" t="s">
        <v>351</v>
      </c>
      <c r="D2121" s="545">
        <v>14.55</v>
      </c>
    </row>
    <row r="2122" spans="1:4" ht="25.5">
      <c r="A2122" s="544">
        <v>1901535</v>
      </c>
      <c r="B2122" s="542" t="s">
        <v>7400</v>
      </c>
      <c r="C2122" s="544" t="s">
        <v>351</v>
      </c>
      <c r="D2122" s="545">
        <v>14.62</v>
      </c>
    </row>
    <row r="2123" spans="1:4" ht="25.5">
      <c r="A2123" s="544">
        <v>1901542</v>
      </c>
      <c r="B2123" s="542" t="s">
        <v>7401</v>
      </c>
      <c r="C2123" s="544" t="s">
        <v>351</v>
      </c>
      <c r="D2123" s="545">
        <v>18.41</v>
      </c>
    </row>
    <row r="2124" spans="1:4" ht="25.5">
      <c r="A2124" s="544">
        <v>1901543</v>
      </c>
      <c r="B2124" s="542" t="s">
        <v>7402</v>
      </c>
      <c r="C2124" s="544" t="s">
        <v>351</v>
      </c>
      <c r="D2124" s="545">
        <v>18.52</v>
      </c>
    </row>
    <row r="2125" spans="1:4" ht="25.5">
      <c r="A2125" s="544">
        <v>1901544</v>
      </c>
      <c r="B2125" s="542" t="s">
        <v>7403</v>
      </c>
      <c r="C2125" s="544" t="s">
        <v>351</v>
      </c>
      <c r="D2125" s="545">
        <v>18.63</v>
      </c>
    </row>
    <row r="2126" spans="1:4" ht="25.5">
      <c r="A2126" s="544">
        <v>1901545</v>
      </c>
      <c r="B2126" s="542" t="s">
        <v>7404</v>
      </c>
      <c r="C2126" s="544" t="s">
        <v>351</v>
      </c>
      <c r="D2126" s="545">
        <v>18.75</v>
      </c>
    </row>
    <row r="2127" spans="1:4" ht="25.5">
      <c r="A2127" s="544">
        <v>1901546</v>
      </c>
      <c r="B2127" s="542" t="s">
        <v>7405</v>
      </c>
      <c r="C2127" s="544" t="s">
        <v>351</v>
      </c>
      <c r="D2127" s="545">
        <v>18.87</v>
      </c>
    </row>
    <row r="2128" spans="1:4" ht="25.5">
      <c r="A2128" s="544">
        <v>1901541</v>
      </c>
      <c r="B2128" s="542" t="s">
        <v>7406</v>
      </c>
      <c r="C2128" s="544" t="s">
        <v>351</v>
      </c>
      <c r="D2128" s="545">
        <v>18.940000000000001</v>
      </c>
    </row>
    <row r="2129" spans="1:4" ht="25.5">
      <c r="A2129" s="544">
        <v>1917091</v>
      </c>
      <c r="B2129" s="542" t="s">
        <v>7407</v>
      </c>
      <c r="C2129" s="544" t="s">
        <v>351</v>
      </c>
      <c r="D2129" s="545">
        <v>16.399999999999999</v>
      </c>
    </row>
    <row r="2130" spans="1:4" ht="25.5">
      <c r="A2130" s="544">
        <v>1917092</v>
      </c>
      <c r="B2130" s="542" t="s">
        <v>7408</v>
      </c>
      <c r="C2130" s="544" t="s">
        <v>351</v>
      </c>
      <c r="D2130" s="545">
        <v>16.670000000000002</v>
      </c>
    </row>
    <row r="2131" spans="1:4" ht="25.5">
      <c r="A2131" s="544">
        <v>1917093</v>
      </c>
      <c r="B2131" s="542" t="s">
        <v>7409</v>
      </c>
      <c r="C2131" s="544" t="s">
        <v>351</v>
      </c>
      <c r="D2131" s="545">
        <v>16.940000000000001</v>
      </c>
    </row>
    <row r="2132" spans="1:4" ht="25.5">
      <c r="A2132" s="544">
        <v>1917094</v>
      </c>
      <c r="B2132" s="542" t="s">
        <v>7410</v>
      </c>
      <c r="C2132" s="544" t="s">
        <v>351</v>
      </c>
      <c r="D2132" s="545">
        <v>17.23</v>
      </c>
    </row>
    <row r="2133" spans="1:4" ht="25.5">
      <c r="A2133" s="544">
        <v>1917095</v>
      </c>
      <c r="B2133" s="542" t="s">
        <v>7411</v>
      </c>
      <c r="C2133" s="544" t="s">
        <v>351</v>
      </c>
      <c r="D2133" s="545">
        <v>17.54</v>
      </c>
    </row>
    <row r="2134" spans="1:4" ht="25.5">
      <c r="A2134" s="544">
        <v>1917096</v>
      </c>
      <c r="B2134" s="542" t="s">
        <v>7412</v>
      </c>
      <c r="C2134" s="544" t="s">
        <v>351</v>
      </c>
      <c r="D2134" s="545">
        <v>17.7</v>
      </c>
    </row>
    <row r="2135" spans="1:4" ht="25.5">
      <c r="A2135" s="544">
        <v>1901548</v>
      </c>
      <c r="B2135" s="542" t="s">
        <v>7413</v>
      </c>
      <c r="C2135" s="544" t="s">
        <v>351</v>
      </c>
      <c r="D2135" s="545">
        <v>22.87</v>
      </c>
    </row>
    <row r="2136" spans="1:4" ht="25.5">
      <c r="A2136" s="544">
        <v>1901549</v>
      </c>
      <c r="B2136" s="542" t="s">
        <v>7414</v>
      </c>
      <c r="C2136" s="544" t="s">
        <v>351</v>
      </c>
      <c r="D2136" s="545">
        <v>22.97</v>
      </c>
    </row>
    <row r="2137" spans="1:4" ht="25.5">
      <c r="A2137" s="544">
        <v>1901550</v>
      </c>
      <c r="B2137" s="542" t="s">
        <v>7415</v>
      </c>
      <c r="C2137" s="544" t="s">
        <v>351</v>
      </c>
      <c r="D2137" s="545">
        <v>23.08</v>
      </c>
    </row>
    <row r="2138" spans="1:4" ht="25.5">
      <c r="A2138" s="544">
        <v>1901551</v>
      </c>
      <c r="B2138" s="542" t="s">
        <v>7416</v>
      </c>
      <c r="C2138" s="544" t="s">
        <v>351</v>
      </c>
      <c r="D2138" s="545">
        <v>23.2</v>
      </c>
    </row>
    <row r="2139" spans="1:4" ht="25.5">
      <c r="A2139" s="544">
        <v>1901552</v>
      </c>
      <c r="B2139" s="542" t="s">
        <v>7417</v>
      </c>
      <c r="C2139" s="544" t="s">
        <v>351</v>
      </c>
      <c r="D2139" s="545">
        <v>23.32</v>
      </c>
    </row>
    <row r="2140" spans="1:4" ht="25.5">
      <c r="A2140" s="544">
        <v>1901547</v>
      </c>
      <c r="B2140" s="542" t="s">
        <v>7418</v>
      </c>
      <c r="C2140" s="544" t="s">
        <v>351</v>
      </c>
      <c r="D2140" s="545">
        <v>23.38</v>
      </c>
    </row>
    <row r="2141" spans="1:4" ht="25.5">
      <c r="A2141" s="544">
        <v>1917127</v>
      </c>
      <c r="B2141" s="542" t="s">
        <v>7419</v>
      </c>
      <c r="C2141" s="544" t="s">
        <v>351</v>
      </c>
      <c r="D2141" s="545">
        <v>15.06</v>
      </c>
    </row>
    <row r="2142" spans="1:4" ht="25.5">
      <c r="A2142" s="544">
        <v>1917128</v>
      </c>
      <c r="B2142" s="542" t="s">
        <v>7420</v>
      </c>
      <c r="C2142" s="544" t="s">
        <v>351</v>
      </c>
      <c r="D2142" s="545">
        <v>15.27</v>
      </c>
    </row>
    <row r="2143" spans="1:4" ht="25.5">
      <c r="A2143" s="544">
        <v>1917129</v>
      </c>
      <c r="B2143" s="542" t="s">
        <v>7421</v>
      </c>
      <c r="C2143" s="544" t="s">
        <v>351</v>
      </c>
      <c r="D2143" s="545">
        <v>15.49</v>
      </c>
    </row>
    <row r="2144" spans="1:4" ht="25.5">
      <c r="A2144" s="544">
        <v>1917130</v>
      </c>
      <c r="B2144" s="542" t="s">
        <v>7422</v>
      </c>
      <c r="C2144" s="544" t="s">
        <v>351</v>
      </c>
      <c r="D2144" s="545">
        <v>15.71</v>
      </c>
    </row>
    <row r="2145" spans="1:4" ht="25.5">
      <c r="A2145" s="544">
        <v>1917131</v>
      </c>
      <c r="B2145" s="542" t="s">
        <v>7423</v>
      </c>
      <c r="C2145" s="544" t="s">
        <v>351</v>
      </c>
      <c r="D2145" s="545">
        <v>15.95</v>
      </c>
    </row>
    <row r="2146" spans="1:4" ht="25.5">
      <c r="A2146" s="544">
        <v>1917132</v>
      </c>
      <c r="B2146" s="542" t="s">
        <v>7424</v>
      </c>
      <c r="C2146" s="544" t="s">
        <v>351</v>
      </c>
      <c r="D2146" s="545">
        <v>16.079999999999998</v>
      </c>
    </row>
    <row r="2147" spans="1:4" ht="25.5">
      <c r="A2147" s="544">
        <v>1917163</v>
      </c>
      <c r="B2147" s="542" t="s">
        <v>7425</v>
      </c>
      <c r="C2147" s="544" t="s">
        <v>351</v>
      </c>
      <c r="D2147" s="545">
        <v>14.04</v>
      </c>
    </row>
    <row r="2148" spans="1:4" ht="25.5">
      <c r="A2148" s="544">
        <v>1917164</v>
      </c>
      <c r="B2148" s="542" t="s">
        <v>7426</v>
      </c>
      <c r="C2148" s="544" t="s">
        <v>351</v>
      </c>
      <c r="D2148" s="545">
        <v>14.22</v>
      </c>
    </row>
    <row r="2149" spans="1:4" ht="25.5">
      <c r="A2149" s="544">
        <v>1917165</v>
      </c>
      <c r="B2149" s="542" t="s">
        <v>7427</v>
      </c>
      <c r="C2149" s="544" t="s">
        <v>351</v>
      </c>
      <c r="D2149" s="545">
        <v>14.41</v>
      </c>
    </row>
    <row r="2150" spans="1:4" ht="25.5">
      <c r="A2150" s="544">
        <v>1917166</v>
      </c>
      <c r="B2150" s="542" t="s">
        <v>7428</v>
      </c>
      <c r="C2150" s="544" t="s">
        <v>351</v>
      </c>
      <c r="D2150" s="545">
        <v>14.6</v>
      </c>
    </row>
    <row r="2151" spans="1:4" ht="25.5">
      <c r="A2151" s="544">
        <v>1917167</v>
      </c>
      <c r="B2151" s="542" t="s">
        <v>7429</v>
      </c>
      <c r="C2151" s="544" t="s">
        <v>351</v>
      </c>
      <c r="D2151" s="545">
        <v>14.81</v>
      </c>
    </row>
    <row r="2152" spans="1:4" ht="25.5">
      <c r="A2152" s="544">
        <v>1917168</v>
      </c>
      <c r="B2152" s="542" t="s">
        <v>7430</v>
      </c>
      <c r="C2152" s="544" t="s">
        <v>351</v>
      </c>
      <c r="D2152" s="545">
        <v>14.92</v>
      </c>
    </row>
    <row r="2153" spans="1:4" ht="25.5">
      <c r="A2153" s="544">
        <v>1917199</v>
      </c>
      <c r="B2153" s="542" t="s">
        <v>7431</v>
      </c>
      <c r="C2153" s="544" t="s">
        <v>351</v>
      </c>
      <c r="D2153" s="545">
        <v>15.36</v>
      </c>
    </row>
    <row r="2154" spans="1:4" ht="25.5">
      <c r="A2154" s="544">
        <v>1917200</v>
      </c>
      <c r="B2154" s="542" t="s">
        <v>7432</v>
      </c>
      <c r="C2154" s="544" t="s">
        <v>351</v>
      </c>
      <c r="D2154" s="545">
        <v>15.52</v>
      </c>
    </row>
    <row r="2155" spans="1:4" ht="25.5">
      <c r="A2155" s="544">
        <v>1917201</v>
      </c>
      <c r="B2155" s="542" t="s">
        <v>7433</v>
      </c>
      <c r="C2155" s="544" t="s">
        <v>351</v>
      </c>
      <c r="D2155" s="545">
        <v>15.68</v>
      </c>
    </row>
    <row r="2156" spans="1:4" ht="25.5">
      <c r="A2156" s="544">
        <v>1917202</v>
      </c>
      <c r="B2156" s="542" t="s">
        <v>7434</v>
      </c>
      <c r="C2156" s="544" t="s">
        <v>351</v>
      </c>
      <c r="D2156" s="545">
        <v>15.85</v>
      </c>
    </row>
    <row r="2157" spans="1:4" ht="25.5">
      <c r="A2157" s="544">
        <v>1917203</v>
      </c>
      <c r="B2157" s="542" t="s">
        <v>7435</v>
      </c>
      <c r="C2157" s="544" t="s">
        <v>351</v>
      </c>
      <c r="D2157" s="545">
        <v>16.04</v>
      </c>
    </row>
    <row r="2158" spans="1:4" ht="25.5">
      <c r="A2158" s="544">
        <v>1917204</v>
      </c>
      <c r="B2158" s="542" t="s">
        <v>7436</v>
      </c>
      <c r="C2158" s="544" t="s">
        <v>351</v>
      </c>
      <c r="D2158" s="545">
        <v>16.13</v>
      </c>
    </row>
    <row r="2159" spans="1:4" ht="25.5">
      <c r="A2159" s="544">
        <v>1917019</v>
      </c>
      <c r="B2159" s="542" t="s">
        <v>7437</v>
      </c>
      <c r="C2159" s="544" t="s">
        <v>351</v>
      </c>
      <c r="D2159" s="545">
        <v>34.1</v>
      </c>
    </row>
    <row r="2160" spans="1:4" ht="25.5">
      <c r="A2160" s="544">
        <v>1917020</v>
      </c>
      <c r="B2160" s="542" t="s">
        <v>7438</v>
      </c>
      <c r="C2160" s="544" t="s">
        <v>351</v>
      </c>
      <c r="D2160" s="545">
        <v>34.770000000000003</v>
      </c>
    </row>
    <row r="2161" spans="1:4" ht="25.5">
      <c r="A2161" s="544">
        <v>1917021</v>
      </c>
      <c r="B2161" s="542" t="s">
        <v>7439</v>
      </c>
      <c r="C2161" s="544" t="s">
        <v>351</v>
      </c>
      <c r="D2161" s="545">
        <v>35.450000000000003</v>
      </c>
    </row>
    <row r="2162" spans="1:4" ht="25.5">
      <c r="A2162" s="544">
        <v>1917022</v>
      </c>
      <c r="B2162" s="542" t="s">
        <v>7440</v>
      </c>
      <c r="C2162" s="544" t="s">
        <v>351</v>
      </c>
      <c r="D2162" s="545">
        <v>36.17</v>
      </c>
    </row>
    <row r="2163" spans="1:4" ht="25.5">
      <c r="A2163" s="544">
        <v>1917023</v>
      </c>
      <c r="B2163" s="542" t="s">
        <v>7441</v>
      </c>
      <c r="C2163" s="544" t="s">
        <v>351</v>
      </c>
      <c r="D2163" s="545">
        <v>36.93</v>
      </c>
    </row>
    <row r="2164" spans="1:4" ht="25.5">
      <c r="A2164" s="544">
        <v>1917024</v>
      </c>
      <c r="B2164" s="542" t="s">
        <v>7442</v>
      </c>
      <c r="C2164" s="544" t="s">
        <v>351</v>
      </c>
      <c r="D2164" s="545">
        <v>37.340000000000003</v>
      </c>
    </row>
    <row r="2165" spans="1:4" ht="25.5">
      <c r="A2165" s="544">
        <v>1917541</v>
      </c>
      <c r="B2165" s="542" t="s">
        <v>7443</v>
      </c>
      <c r="C2165" s="544" t="s">
        <v>351</v>
      </c>
      <c r="D2165" s="545">
        <v>6.71</v>
      </c>
    </row>
    <row r="2166" spans="1:4" ht="25.5">
      <c r="A2166" s="544">
        <v>1917542</v>
      </c>
      <c r="B2166" s="542" t="s">
        <v>7444</v>
      </c>
      <c r="C2166" s="544" t="s">
        <v>351</v>
      </c>
      <c r="D2166" s="545">
        <v>7.43</v>
      </c>
    </row>
    <row r="2167" spans="1:4" ht="25.5">
      <c r="A2167" s="544">
        <v>1917543</v>
      </c>
      <c r="B2167" s="542" t="s">
        <v>7445</v>
      </c>
      <c r="C2167" s="544" t="s">
        <v>351</v>
      </c>
      <c r="D2167" s="545">
        <v>7.77</v>
      </c>
    </row>
    <row r="2168" spans="1:4" ht="25.5">
      <c r="A2168" s="544">
        <v>1917544</v>
      </c>
      <c r="B2168" s="542" t="s">
        <v>7446</v>
      </c>
      <c r="C2168" s="544" t="s">
        <v>351</v>
      </c>
      <c r="D2168" s="545">
        <v>8.1199999999999992</v>
      </c>
    </row>
    <row r="2169" spans="1:4" ht="25.5">
      <c r="A2169" s="544">
        <v>1917545</v>
      </c>
      <c r="B2169" s="542" t="s">
        <v>7447</v>
      </c>
      <c r="C2169" s="544" t="s">
        <v>351</v>
      </c>
      <c r="D2169" s="545">
        <v>8.57</v>
      </c>
    </row>
    <row r="2170" spans="1:4" ht="25.5">
      <c r="A2170" s="544">
        <v>1917546</v>
      </c>
      <c r="B2170" s="542" t="s">
        <v>7448</v>
      </c>
      <c r="C2170" s="544" t="s">
        <v>351</v>
      </c>
      <c r="D2170" s="545">
        <v>8.94</v>
      </c>
    </row>
    <row r="2171" spans="1:4" ht="25.5">
      <c r="A2171" s="544">
        <v>1917547</v>
      </c>
      <c r="B2171" s="542" t="s">
        <v>7449</v>
      </c>
      <c r="C2171" s="544" t="s">
        <v>351</v>
      </c>
      <c r="D2171" s="545">
        <v>9.6999999999999993</v>
      </c>
    </row>
    <row r="2172" spans="1:4" ht="25.5">
      <c r="A2172" s="544">
        <v>1917548</v>
      </c>
      <c r="B2172" s="542" t="s">
        <v>7450</v>
      </c>
      <c r="C2172" s="544" t="s">
        <v>351</v>
      </c>
      <c r="D2172" s="545">
        <v>10.18</v>
      </c>
    </row>
    <row r="2173" spans="1:4" ht="25.5">
      <c r="A2173" s="544">
        <v>1917549</v>
      </c>
      <c r="B2173" s="542" t="s">
        <v>7451</v>
      </c>
      <c r="C2173" s="544" t="s">
        <v>351</v>
      </c>
      <c r="D2173" s="545">
        <v>10.69</v>
      </c>
    </row>
    <row r="2174" spans="1:4" ht="25.5">
      <c r="A2174" s="544">
        <v>1917550</v>
      </c>
      <c r="B2174" s="542" t="s">
        <v>7452</v>
      </c>
      <c r="C2174" s="544" t="s">
        <v>351</v>
      </c>
      <c r="D2174" s="545">
        <v>11.24</v>
      </c>
    </row>
    <row r="2175" spans="1:4" ht="25.5">
      <c r="A2175" s="544">
        <v>1917551</v>
      </c>
      <c r="B2175" s="542" t="s">
        <v>7453</v>
      </c>
      <c r="C2175" s="544" t="s">
        <v>351</v>
      </c>
      <c r="D2175" s="545">
        <v>12.11</v>
      </c>
    </row>
    <row r="2176" spans="1:4" ht="25.5">
      <c r="A2176" s="544">
        <v>1917552</v>
      </c>
      <c r="B2176" s="542" t="s">
        <v>7454</v>
      </c>
      <c r="C2176" s="544" t="s">
        <v>351</v>
      </c>
      <c r="D2176" s="545">
        <v>12.71</v>
      </c>
    </row>
    <row r="2177" spans="1:4" ht="25.5">
      <c r="A2177" s="544">
        <v>1917553</v>
      </c>
      <c r="B2177" s="542" t="s">
        <v>7455</v>
      </c>
      <c r="C2177" s="544" t="s">
        <v>351</v>
      </c>
      <c r="D2177" s="545">
        <v>12.57</v>
      </c>
    </row>
    <row r="2178" spans="1:4" ht="25.5">
      <c r="A2178" s="544">
        <v>1917554</v>
      </c>
      <c r="B2178" s="542" t="s">
        <v>7456</v>
      </c>
      <c r="C2178" s="544" t="s">
        <v>351</v>
      </c>
      <c r="D2178" s="545">
        <v>13.84</v>
      </c>
    </row>
    <row r="2179" spans="1:4" ht="25.5">
      <c r="A2179" s="544">
        <v>1917555</v>
      </c>
      <c r="B2179" s="542" t="s">
        <v>7457</v>
      </c>
      <c r="C2179" s="544" t="s">
        <v>351</v>
      </c>
      <c r="D2179" s="545">
        <v>14.48</v>
      </c>
    </row>
    <row r="2180" spans="1:4" ht="25.5">
      <c r="A2180" s="544">
        <v>1917556</v>
      </c>
      <c r="B2180" s="542" t="s">
        <v>7458</v>
      </c>
      <c r="C2180" s="544" t="s">
        <v>351</v>
      </c>
      <c r="D2180" s="545">
        <v>15.53</v>
      </c>
    </row>
    <row r="2181" spans="1:4" ht="25.5">
      <c r="A2181" s="544">
        <v>1917557</v>
      </c>
      <c r="B2181" s="542" t="s">
        <v>7459</v>
      </c>
      <c r="C2181" s="544" t="s">
        <v>351</v>
      </c>
      <c r="D2181" s="545">
        <v>16.239999999999998</v>
      </c>
    </row>
    <row r="2182" spans="1:4" ht="25.5">
      <c r="A2182" s="544">
        <v>1917558</v>
      </c>
      <c r="B2182" s="542" t="s">
        <v>7460</v>
      </c>
      <c r="C2182" s="544" t="s">
        <v>351</v>
      </c>
      <c r="D2182" s="545">
        <v>17.29</v>
      </c>
    </row>
    <row r="2183" spans="1:4" ht="25.5">
      <c r="A2183" s="544">
        <v>1917559</v>
      </c>
      <c r="B2183" s="542" t="s">
        <v>7461</v>
      </c>
      <c r="C2183" s="544" t="s">
        <v>351</v>
      </c>
      <c r="D2183" s="545">
        <v>19.09</v>
      </c>
    </row>
    <row r="2184" spans="1:4" ht="25.5">
      <c r="A2184" s="544">
        <v>1917560</v>
      </c>
      <c r="B2184" s="542" t="s">
        <v>7462</v>
      </c>
      <c r="C2184" s="544" t="s">
        <v>351</v>
      </c>
      <c r="D2184" s="545">
        <v>21.34</v>
      </c>
    </row>
    <row r="2185" spans="1:4" ht="25.5">
      <c r="A2185" s="544">
        <v>1917561</v>
      </c>
      <c r="B2185" s="542" t="s">
        <v>7463</v>
      </c>
      <c r="C2185" s="544" t="s">
        <v>351</v>
      </c>
      <c r="D2185" s="545">
        <v>23.59</v>
      </c>
    </row>
    <row r="2186" spans="1:4" ht="25.5">
      <c r="A2186" s="544">
        <v>1917562</v>
      </c>
      <c r="B2186" s="542" t="s">
        <v>7464</v>
      </c>
      <c r="C2186" s="544" t="s">
        <v>351</v>
      </c>
      <c r="D2186" s="545">
        <v>26.17</v>
      </c>
    </row>
    <row r="2187" spans="1:4" ht="25.5">
      <c r="A2187" s="544">
        <v>1917563</v>
      </c>
      <c r="B2187" s="542" t="s">
        <v>7465</v>
      </c>
      <c r="C2187" s="544" t="s">
        <v>351</v>
      </c>
      <c r="D2187" s="545">
        <v>28.52</v>
      </c>
    </row>
    <row r="2188" spans="1:4" ht="25.5">
      <c r="A2188" s="544">
        <v>1917564</v>
      </c>
      <c r="B2188" s="542" t="s">
        <v>7466</v>
      </c>
      <c r="C2188" s="544" t="s">
        <v>351</v>
      </c>
      <c r="D2188" s="545">
        <v>31.06</v>
      </c>
    </row>
    <row r="2189" spans="1:4" ht="25.5">
      <c r="A2189" s="544">
        <v>1917565</v>
      </c>
      <c r="B2189" s="542" t="s">
        <v>7467</v>
      </c>
      <c r="C2189" s="544" t="s">
        <v>351</v>
      </c>
      <c r="D2189" s="545">
        <v>34.43</v>
      </c>
    </row>
    <row r="2190" spans="1:4" ht="25.5">
      <c r="A2190" s="544">
        <v>1917538</v>
      </c>
      <c r="B2190" s="542" t="s">
        <v>7468</v>
      </c>
      <c r="C2190" s="544" t="s">
        <v>351</v>
      </c>
      <c r="D2190" s="545">
        <v>5.66</v>
      </c>
    </row>
    <row r="2191" spans="1:4" ht="25.5">
      <c r="A2191" s="544">
        <v>1917566</v>
      </c>
      <c r="B2191" s="542" t="s">
        <v>7469</v>
      </c>
      <c r="C2191" s="544" t="s">
        <v>351</v>
      </c>
      <c r="D2191" s="545">
        <v>37.869999999999997</v>
      </c>
    </row>
    <row r="2192" spans="1:4" ht="25.5">
      <c r="A2192" s="544">
        <v>1917567</v>
      </c>
      <c r="B2192" s="542" t="s">
        <v>7470</v>
      </c>
      <c r="C2192" s="544" t="s">
        <v>351</v>
      </c>
      <c r="D2192" s="545">
        <v>41.5</v>
      </c>
    </row>
    <row r="2193" spans="1:4" ht="25.5">
      <c r="A2193" s="544">
        <v>1917568</v>
      </c>
      <c r="B2193" s="542" t="s">
        <v>7471</v>
      </c>
      <c r="C2193" s="544" t="s">
        <v>351</v>
      </c>
      <c r="D2193" s="545">
        <v>44.98</v>
      </c>
    </row>
    <row r="2194" spans="1:4" ht="25.5">
      <c r="A2194" s="544">
        <v>1917569</v>
      </c>
      <c r="B2194" s="542" t="s">
        <v>7472</v>
      </c>
      <c r="C2194" s="544" t="s">
        <v>351</v>
      </c>
      <c r="D2194" s="545">
        <v>49.27</v>
      </c>
    </row>
    <row r="2195" spans="1:4" ht="25.5">
      <c r="A2195" s="544">
        <v>1917570</v>
      </c>
      <c r="B2195" s="542" t="s">
        <v>7473</v>
      </c>
      <c r="C2195" s="544" t="s">
        <v>351</v>
      </c>
      <c r="D2195" s="545">
        <v>53.24</v>
      </c>
    </row>
    <row r="2196" spans="1:4" ht="25.5">
      <c r="A2196" s="544">
        <v>1917571</v>
      </c>
      <c r="B2196" s="542" t="s">
        <v>7474</v>
      </c>
      <c r="C2196" s="544" t="s">
        <v>351</v>
      </c>
      <c r="D2196" s="545">
        <v>57.95</v>
      </c>
    </row>
    <row r="2197" spans="1:4" ht="25.5">
      <c r="A2197" s="544">
        <v>1917572</v>
      </c>
      <c r="B2197" s="542" t="s">
        <v>7475</v>
      </c>
      <c r="C2197" s="544" t="s">
        <v>351</v>
      </c>
      <c r="D2197" s="545">
        <v>63.19</v>
      </c>
    </row>
    <row r="2198" spans="1:4" ht="25.5">
      <c r="A2198" s="544">
        <v>1917573</v>
      </c>
      <c r="B2198" s="542" t="s">
        <v>7476</v>
      </c>
      <c r="C2198" s="544" t="s">
        <v>351</v>
      </c>
      <c r="D2198" s="545">
        <v>68.91</v>
      </c>
    </row>
    <row r="2199" spans="1:4" ht="25.5">
      <c r="A2199" s="544">
        <v>1917574</v>
      </c>
      <c r="B2199" s="542" t="s">
        <v>7477</v>
      </c>
      <c r="C2199" s="544" t="s">
        <v>351</v>
      </c>
      <c r="D2199" s="545">
        <v>74.099999999999994</v>
      </c>
    </row>
    <row r="2200" spans="1:4" ht="25.5">
      <c r="A2200" s="544">
        <v>1917539</v>
      </c>
      <c r="B2200" s="542" t="s">
        <v>7478</v>
      </c>
      <c r="C2200" s="544" t="s">
        <v>351</v>
      </c>
      <c r="D2200" s="545">
        <v>5.98</v>
      </c>
    </row>
    <row r="2201" spans="1:4" ht="25.5">
      <c r="A2201" s="544">
        <v>1917540</v>
      </c>
      <c r="B2201" s="542" t="s">
        <v>7479</v>
      </c>
      <c r="C2201" s="544" t="s">
        <v>351</v>
      </c>
      <c r="D2201" s="545">
        <v>6.38</v>
      </c>
    </row>
    <row r="2202" spans="1:4" ht="25.5">
      <c r="A2202" s="544">
        <v>1917738</v>
      </c>
      <c r="B2202" s="542" t="s">
        <v>7480</v>
      </c>
      <c r="C2202" s="544" t="s">
        <v>351</v>
      </c>
      <c r="D2202" s="545">
        <v>5.57</v>
      </c>
    </row>
    <row r="2203" spans="1:4" ht="25.5">
      <c r="A2203" s="544">
        <v>1917238</v>
      </c>
      <c r="B2203" s="542" t="s">
        <v>7481</v>
      </c>
      <c r="C2203" s="544" t="s">
        <v>351</v>
      </c>
      <c r="D2203" s="545">
        <v>8.31</v>
      </c>
    </row>
    <row r="2204" spans="1:4" ht="25.5">
      <c r="A2204" s="544">
        <v>1917239</v>
      </c>
      <c r="B2204" s="542" t="s">
        <v>7482</v>
      </c>
      <c r="C2204" s="544" t="s">
        <v>351</v>
      </c>
      <c r="D2204" s="545">
        <v>9.08</v>
      </c>
    </row>
    <row r="2205" spans="1:4" ht="25.5">
      <c r="A2205" s="544">
        <v>1917240</v>
      </c>
      <c r="B2205" s="542" t="s">
        <v>7483</v>
      </c>
      <c r="C2205" s="544" t="s">
        <v>351</v>
      </c>
      <c r="D2205" s="545">
        <v>9.6999999999999993</v>
      </c>
    </row>
    <row r="2206" spans="1:4" ht="25.5">
      <c r="A2206" s="544">
        <v>1917241</v>
      </c>
      <c r="B2206" s="542" t="s">
        <v>7484</v>
      </c>
      <c r="C2206" s="544" t="s">
        <v>351</v>
      </c>
      <c r="D2206" s="545">
        <v>10.28</v>
      </c>
    </row>
    <row r="2207" spans="1:4" ht="25.5">
      <c r="A2207" s="544">
        <v>1917242</v>
      </c>
      <c r="B2207" s="542" t="s">
        <v>7485</v>
      </c>
      <c r="C2207" s="544" t="s">
        <v>351</v>
      </c>
      <c r="D2207" s="545">
        <v>10.83</v>
      </c>
    </row>
    <row r="2208" spans="1:4" ht="25.5">
      <c r="A2208" s="544">
        <v>1917243</v>
      </c>
      <c r="B2208" s="542" t="s">
        <v>7486</v>
      </c>
      <c r="C2208" s="544" t="s">
        <v>351</v>
      </c>
      <c r="D2208" s="545">
        <v>11.36</v>
      </c>
    </row>
    <row r="2209" spans="1:4" ht="25.5">
      <c r="A2209" s="544">
        <v>1917244</v>
      </c>
      <c r="B2209" s="542" t="s">
        <v>7487</v>
      </c>
      <c r="C2209" s="544" t="s">
        <v>351</v>
      </c>
      <c r="D2209" s="545">
        <v>12.08</v>
      </c>
    </row>
    <row r="2210" spans="1:4" ht="25.5">
      <c r="A2210" s="544">
        <v>1917245</v>
      </c>
      <c r="B2210" s="542" t="s">
        <v>7488</v>
      </c>
      <c r="C2210" s="544" t="s">
        <v>351</v>
      </c>
      <c r="D2210" s="545">
        <v>12.72</v>
      </c>
    </row>
    <row r="2211" spans="1:4" ht="25.5">
      <c r="A2211" s="544">
        <v>1917246</v>
      </c>
      <c r="B2211" s="542" t="s">
        <v>7489</v>
      </c>
      <c r="C2211" s="544" t="s">
        <v>351</v>
      </c>
      <c r="D2211" s="545">
        <v>13.39</v>
      </c>
    </row>
    <row r="2212" spans="1:4" ht="25.5">
      <c r="A2212" s="544">
        <v>1917247</v>
      </c>
      <c r="B2212" s="542" t="s">
        <v>7490</v>
      </c>
      <c r="C2212" s="544" t="s">
        <v>351</v>
      </c>
      <c r="D2212" s="545">
        <v>14.51</v>
      </c>
    </row>
    <row r="2213" spans="1:4" ht="25.5">
      <c r="A2213" s="544">
        <v>1917248</v>
      </c>
      <c r="B2213" s="542" t="s">
        <v>7491</v>
      </c>
      <c r="C2213" s="544" t="s">
        <v>351</v>
      </c>
      <c r="D2213" s="545">
        <v>16.59</v>
      </c>
    </row>
    <row r="2214" spans="1:4" ht="25.5">
      <c r="A2214" s="544">
        <v>1917249</v>
      </c>
      <c r="B2214" s="542" t="s">
        <v>7492</v>
      </c>
      <c r="C2214" s="544" t="s">
        <v>351</v>
      </c>
      <c r="D2214" s="545">
        <v>19.920000000000002</v>
      </c>
    </row>
    <row r="2215" spans="1:4" ht="25.5">
      <c r="A2215" s="544">
        <v>1917235</v>
      </c>
      <c r="B2215" s="542" t="s">
        <v>7493</v>
      </c>
      <c r="C2215" s="544" t="s">
        <v>351</v>
      </c>
      <c r="D2215" s="545">
        <v>6.61</v>
      </c>
    </row>
    <row r="2216" spans="1:4" ht="25.5">
      <c r="A2216" s="544">
        <v>1917236</v>
      </c>
      <c r="B2216" s="542" t="s">
        <v>7494</v>
      </c>
      <c r="C2216" s="544" t="s">
        <v>351</v>
      </c>
      <c r="D2216" s="545">
        <v>7.06</v>
      </c>
    </row>
    <row r="2217" spans="1:4" ht="25.5">
      <c r="A2217" s="544">
        <v>1917237</v>
      </c>
      <c r="B2217" s="542" t="s">
        <v>7495</v>
      </c>
      <c r="C2217" s="544" t="s">
        <v>351</v>
      </c>
      <c r="D2217" s="545">
        <v>7.61</v>
      </c>
    </row>
    <row r="2218" spans="1:4" ht="25.5">
      <c r="A2218" s="544">
        <v>1917725</v>
      </c>
      <c r="B2218" s="542" t="s">
        <v>7496</v>
      </c>
      <c r="C2218" s="544" t="s">
        <v>351</v>
      </c>
      <c r="D2218" s="545">
        <v>6.43</v>
      </c>
    </row>
    <row r="2219" spans="1:4" ht="25.5">
      <c r="A2219" s="544">
        <v>1917311</v>
      </c>
      <c r="B2219" s="542" t="s">
        <v>7497</v>
      </c>
      <c r="C2219" s="544" t="s">
        <v>351</v>
      </c>
      <c r="D2219" s="545">
        <v>6.57</v>
      </c>
    </row>
    <row r="2220" spans="1:4" ht="25.5">
      <c r="A2220" s="544">
        <v>1917312</v>
      </c>
      <c r="B2220" s="542" t="s">
        <v>7498</v>
      </c>
      <c r="C2220" s="544" t="s">
        <v>351</v>
      </c>
      <c r="D2220" s="545">
        <v>7.39</v>
      </c>
    </row>
    <row r="2221" spans="1:4" ht="25.5">
      <c r="A2221" s="544">
        <v>1917313</v>
      </c>
      <c r="B2221" s="542" t="s">
        <v>7499</v>
      </c>
      <c r="C2221" s="544" t="s">
        <v>351</v>
      </c>
      <c r="D2221" s="545">
        <v>7.92</v>
      </c>
    </row>
    <row r="2222" spans="1:4" ht="25.5">
      <c r="A2222" s="544">
        <v>1917314</v>
      </c>
      <c r="B2222" s="542" t="s">
        <v>7500</v>
      </c>
      <c r="C2222" s="544" t="s">
        <v>351</v>
      </c>
      <c r="D2222" s="545">
        <v>8.43</v>
      </c>
    </row>
    <row r="2223" spans="1:4" ht="25.5">
      <c r="A2223" s="544">
        <v>1917315</v>
      </c>
      <c r="B2223" s="542" t="s">
        <v>7501</v>
      </c>
      <c r="C2223" s="544" t="s">
        <v>351</v>
      </c>
      <c r="D2223" s="545">
        <v>9.0500000000000007</v>
      </c>
    </row>
    <row r="2224" spans="1:4" ht="25.5">
      <c r="A2224" s="544">
        <v>1917316</v>
      </c>
      <c r="B2224" s="542" t="s">
        <v>7502</v>
      </c>
      <c r="C2224" s="544" t="s">
        <v>351</v>
      </c>
      <c r="D2224" s="545">
        <v>9.66</v>
      </c>
    </row>
    <row r="2225" spans="1:4" ht="25.5">
      <c r="A2225" s="544">
        <v>1917317</v>
      </c>
      <c r="B2225" s="542" t="s">
        <v>7503</v>
      </c>
      <c r="C2225" s="544" t="s">
        <v>351</v>
      </c>
      <c r="D2225" s="545">
        <v>10.62</v>
      </c>
    </row>
    <row r="2226" spans="1:4" ht="25.5">
      <c r="A2226" s="544">
        <v>1917318</v>
      </c>
      <c r="B2226" s="542" t="s">
        <v>7504</v>
      </c>
      <c r="C2226" s="544" t="s">
        <v>351</v>
      </c>
      <c r="D2226" s="545">
        <v>11.47</v>
      </c>
    </row>
    <row r="2227" spans="1:4" ht="25.5">
      <c r="A2227" s="544">
        <v>1917319</v>
      </c>
      <c r="B2227" s="542" t="s">
        <v>7505</v>
      </c>
      <c r="C2227" s="544" t="s">
        <v>351</v>
      </c>
      <c r="D2227" s="545">
        <v>12.27</v>
      </c>
    </row>
    <row r="2228" spans="1:4" ht="25.5">
      <c r="A2228" s="544">
        <v>1917320</v>
      </c>
      <c r="B2228" s="542" t="s">
        <v>7506</v>
      </c>
      <c r="C2228" s="544" t="s">
        <v>351</v>
      </c>
      <c r="D2228" s="545">
        <v>13.13</v>
      </c>
    </row>
    <row r="2229" spans="1:4" ht="25.5">
      <c r="A2229" s="544">
        <v>1917321</v>
      </c>
      <c r="B2229" s="542" t="s">
        <v>7507</v>
      </c>
      <c r="C2229" s="544" t="s">
        <v>351</v>
      </c>
      <c r="D2229" s="545">
        <v>16.11</v>
      </c>
    </row>
    <row r="2230" spans="1:4" ht="25.5">
      <c r="A2230" s="544">
        <v>1917322</v>
      </c>
      <c r="B2230" s="542" t="s">
        <v>7508</v>
      </c>
      <c r="C2230" s="544" t="s">
        <v>351</v>
      </c>
      <c r="D2230" s="545">
        <v>18.7</v>
      </c>
    </row>
    <row r="2231" spans="1:4" ht="25.5">
      <c r="A2231" s="544">
        <v>1917323</v>
      </c>
      <c r="B2231" s="542" t="s">
        <v>7509</v>
      </c>
      <c r="C2231" s="544" t="s">
        <v>351</v>
      </c>
      <c r="D2231" s="545">
        <v>22.04</v>
      </c>
    </row>
    <row r="2232" spans="1:4" ht="25.5">
      <c r="A2232" s="544">
        <v>1917324</v>
      </c>
      <c r="B2232" s="542" t="s">
        <v>7510</v>
      </c>
      <c r="C2232" s="544" t="s">
        <v>351</v>
      </c>
      <c r="D2232" s="545">
        <v>25.55</v>
      </c>
    </row>
    <row r="2233" spans="1:4" ht="25.5">
      <c r="A2233" s="544">
        <v>1917325</v>
      </c>
      <c r="B2233" s="542" t="s">
        <v>7511</v>
      </c>
      <c r="C2233" s="544" t="s">
        <v>351</v>
      </c>
      <c r="D2233" s="545">
        <v>29.71</v>
      </c>
    </row>
    <row r="2234" spans="1:4" ht="25.5">
      <c r="A2234" s="544">
        <v>1917326</v>
      </c>
      <c r="B2234" s="542" t="s">
        <v>7512</v>
      </c>
      <c r="C2234" s="544" t="s">
        <v>351</v>
      </c>
      <c r="D2234" s="545">
        <v>35.340000000000003</v>
      </c>
    </row>
    <row r="2235" spans="1:4" ht="25.5">
      <c r="A2235" s="544">
        <v>1917327</v>
      </c>
      <c r="B2235" s="542" t="s">
        <v>7513</v>
      </c>
      <c r="C2235" s="544" t="s">
        <v>351</v>
      </c>
      <c r="D2235" s="545">
        <v>41.08</v>
      </c>
    </row>
    <row r="2236" spans="1:4" ht="25.5">
      <c r="A2236" s="544">
        <v>1917328</v>
      </c>
      <c r="B2236" s="542" t="s">
        <v>7514</v>
      </c>
      <c r="C2236" s="544" t="s">
        <v>351</v>
      </c>
      <c r="D2236" s="545">
        <v>47.67</v>
      </c>
    </row>
    <row r="2237" spans="1:4" ht="25.5">
      <c r="A2237" s="544">
        <v>1917329</v>
      </c>
      <c r="B2237" s="542" t="s">
        <v>7515</v>
      </c>
      <c r="C2237" s="544" t="s">
        <v>351</v>
      </c>
      <c r="D2237" s="545">
        <v>52.17</v>
      </c>
    </row>
    <row r="2238" spans="1:4" ht="25.5">
      <c r="A2238" s="544">
        <v>1917330</v>
      </c>
      <c r="B2238" s="542" t="s">
        <v>7516</v>
      </c>
      <c r="C2238" s="544" t="s">
        <v>351</v>
      </c>
      <c r="D2238" s="545">
        <v>57.71</v>
      </c>
    </row>
    <row r="2239" spans="1:4" ht="25.5">
      <c r="A2239" s="544">
        <v>1917308</v>
      </c>
      <c r="B2239" s="542" t="s">
        <v>7517</v>
      </c>
      <c r="C2239" s="544" t="s">
        <v>351</v>
      </c>
      <c r="D2239" s="545">
        <v>5.44</v>
      </c>
    </row>
    <row r="2240" spans="1:4" ht="25.5">
      <c r="A2240" s="544">
        <v>1917309</v>
      </c>
      <c r="B2240" s="542" t="s">
        <v>7518</v>
      </c>
      <c r="C2240" s="544" t="s">
        <v>351</v>
      </c>
      <c r="D2240" s="545">
        <v>5.76</v>
      </c>
    </row>
    <row r="2241" spans="1:4" ht="25.5">
      <c r="A2241" s="544">
        <v>1917310</v>
      </c>
      <c r="B2241" s="542" t="s">
        <v>7519</v>
      </c>
      <c r="C2241" s="544" t="s">
        <v>351</v>
      </c>
      <c r="D2241" s="545">
        <v>6.1</v>
      </c>
    </row>
    <row r="2242" spans="1:4" ht="25.5">
      <c r="A2242" s="544">
        <v>1917730</v>
      </c>
      <c r="B2242" s="542" t="s">
        <v>7520</v>
      </c>
      <c r="C2242" s="544" t="s">
        <v>351</v>
      </c>
      <c r="D2242" s="545">
        <v>5.37</v>
      </c>
    </row>
    <row r="2243" spans="1:4" ht="25.5">
      <c r="A2243" s="544">
        <v>1917415</v>
      </c>
      <c r="B2243" s="542" t="s">
        <v>7521</v>
      </c>
      <c r="C2243" s="544" t="s">
        <v>351</v>
      </c>
      <c r="D2243" s="545">
        <v>6.68</v>
      </c>
    </row>
    <row r="2244" spans="1:4" ht="25.5">
      <c r="A2244" s="544">
        <v>1917416</v>
      </c>
      <c r="B2244" s="542" t="s">
        <v>7522</v>
      </c>
      <c r="C2244" s="544" t="s">
        <v>351</v>
      </c>
      <c r="D2244" s="545">
        <v>7.43</v>
      </c>
    </row>
    <row r="2245" spans="1:4" ht="25.5">
      <c r="A2245" s="544">
        <v>1917417</v>
      </c>
      <c r="B2245" s="542" t="s">
        <v>7523</v>
      </c>
      <c r="C2245" s="544" t="s">
        <v>351</v>
      </c>
      <c r="D2245" s="545">
        <v>7.94</v>
      </c>
    </row>
    <row r="2246" spans="1:4" ht="25.5">
      <c r="A2246" s="544">
        <v>1917418</v>
      </c>
      <c r="B2246" s="542" t="s">
        <v>7524</v>
      </c>
      <c r="C2246" s="544" t="s">
        <v>351</v>
      </c>
      <c r="D2246" s="545">
        <v>8.41</v>
      </c>
    </row>
    <row r="2247" spans="1:4" ht="25.5">
      <c r="A2247" s="544">
        <v>1917419</v>
      </c>
      <c r="B2247" s="542" t="s">
        <v>7525</v>
      </c>
      <c r="C2247" s="544" t="s">
        <v>351</v>
      </c>
      <c r="D2247" s="545">
        <v>8.83</v>
      </c>
    </row>
    <row r="2248" spans="1:4" ht="25.5">
      <c r="A2248" s="544">
        <v>1917420</v>
      </c>
      <c r="B2248" s="542" t="s">
        <v>7526</v>
      </c>
      <c r="C2248" s="544" t="s">
        <v>351</v>
      </c>
      <c r="D2248" s="545">
        <v>9.34</v>
      </c>
    </row>
    <row r="2249" spans="1:4" ht="25.5">
      <c r="A2249" s="544">
        <v>1917421</v>
      </c>
      <c r="B2249" s="542" t="s">
        <v>7527</v>
      </c>
      <c r="C2249" s="544" t="s">
        <v>351</v>
      </c>
      <c r="D2249" s="545">
        <v>10.119999999999999</v>
      </c>
    </row>
    <row r="2250" spans="1:4" ht="25.5">
      <c r="A2250" s="544">
        <v>1917422</v>
      </c>
      <c r="B2250" s="542" t="s">
        <v>7528</v>
      </c>
      <c r="C2250" s="544" t="s">
        <v>351</v>
      </c>
      <c r="D2250" s="545">
        <v>10.6</v>
      </c>
    </row>
    <row r="2251" spans="1:4" ht="25.5">
      <c r="A2251" s="544">
        <v>1917423</v>
      </c>
      <c r="B2251" s="542" t="s">
        <v>7529</v>
      </c>
      <c r="C2251" s="544" t="s">
        <v>351</v>
      </c>
      <c r="D2251" s="545">
        <v>11.09</v>
      </c>
    </row>
    <row r="2252" spans="1:4" ht="25.5">
      <c r="A2252" s="544">
        <v>1917424</v>
      </c>
      <c r="B2252" s="542" t="s">
        <v>7530</v>
      </c>
      <c r="C2252" s="544" t="s">
        <v>351</v>
      </c>
      <c r="D2252" s="545">
        <v>11.59</v>
      </c>
    </row>
    <row r="2253" spans="1:4" ht="25.5">
      <c r="A2253" s="544">
        <v>1917425</v>
      </c>
      <c r="B2253" s="542" t="s">
        <v>7531</v>
      </c>
      <c r="C2253" s="544" t="s">
        <v>351</v>
      </c>
      <c r="D2253" s="545">
        <v>12.58</v>
      </c>
    </row>
    <row r="2254" spans="1:4" ht="25.5">
      <c r="A2254" s="544">
        <v>1917426</v>
      </c>
      <c r="B2254" s="542" t="s">
        <v>7532</v>
      </c>
      <c r="C2254" s="544" t="s">
        <v>351</v>
      </c>
      <c r="D2254" s="545">
        <v>13.67</v>
      </c>
    </row>
    <row r="2255" spans="1:4" ht="25.5">
      <c r="A2255" s="544">
        <v>1917427</v>
      </c>
      <c r="B2255" s="542" t="s">
        <v>7533</v>
      </c>
      <c r="C2255" s="544" t="s">
        <v>351</v>
      </c>
      <c r="D2255" s="545">
        <v>15.68</v>
      </c>
    </row>
    <row r="2256" spans="1:4" ht="25.5">
      <c r="A2256" s="544">
        <v>1917428</v>
      </c>
      <c r="B2256" s="542" t="s">
        <v>7534</v>
      </c>
      <c r="C2256" s="544" t="s">
        <v>351</v>
      </c>
      <c r="D2256" s="545">
        <v>18.03</v>
      </c>
    </row>
    <row r="2257" spans="1:4" ht="25.5">
      <c r="A2257" s="544">
        <v>1917429</v>
      </c>
      <c r="B2257" s="542" t="s">
        <v>7535</v>
      </c>
      <c r="C2257" s="544" t="s">
        <v>351</v>
      </c>
      <c r="D2257" s="545">
        <v>20.49</v>
      </c>
    </row>
    <row r="2258" spans="1:4" ht="25.5">
      <c r="A2258" s="544">
        <v>1917430</v>
      </c>
      <c r="B2258" s="542" t="s">
        <v>7536</v>
      </c>
      <c r="C2258" s="544" t="s">
        <v>351</v>
      </c>
      <c r="D2258" s="545">
        <v>23.74</v>
      </c>
    </row>
    <row r="2259" spans="1:4" ht="25.5">
      <c r="A2259" s="544">
        <v>1917431</v>
      </c>
      <c r="B2259" s="542" t="s">
        <v>7537</v>
      </c>
      <c r="C2259" s="544" t="s">
        <v>351</v>
      </c>
      <c r="D2259" s="545">
        <v>26.63</v>
      </c>
    </row>
    <row r="2260" spans="1:4" ht="25.5">
      <c r="A2260" s="544">
        <v>1917432</v>
      </c>
      <c r="B2260" s="542" t="s">
        <v>7538</v>
      </c>
      <c r="C2260" s="544" t="s">
        <v>351</v>
      </c>
      <c r="D2260" s="545">
        <v>30.38</v>
      </c>
    </row>
    <row r="2261" spans="1:4" ht="25.5">
      <c r="A2261" s="544">
        <v>1917433</v>
      </c>
      <c r="B2261" s="542" t="s">
        <v>7539</v>
      </c>
      <c r="C2261" s="544" t="s">
        <v>351</v>
      </c>
      <c r="D2261" s="545">
        <v>34.22</v>
      </c>
    </row>
    <row r="2262" spans="1:4" ht="25.5">
      <c r="A2262" s="544">
        <v>1917434</v>
      </c>
      <c r="B2262" s="542" t="s">
        <v>7540</v>
      </c>
      <c r="C2262" s="544" t="s">
        <v>351</v>
      </c>
      <c r="D2262" s="545">
        <v>38.75</v>
      </c>
    </row>
    <row r="2263" spans="1:4" ht="25.5">
      <c r="A2263" s="544">
        <v>1917435</v>
      </c>
      <c r="B2263" s="542" t="s">
        <v>7541</v>
      </c>
      <c r="C2263" s="544" t="s">
        <v>351</v>
      </c>
      <c r="D2263" s="545">
        <v>44.22</v>
      </c>
    </row>
    <row r="2264" spans="1:4" ht="25.5">
      <c r="A2264" s="544">
        <v>1917436</v>
      </c>
      <c r="B2264" s="542" t="s">
        <v>7542</v>
      </c>
      <c r="C2264" s="544" t="s">
        <v>351</v>
      </c>
      <c r="D2264" s="545">
        <v>49.17</v>
      </c>
    </row>
    <row r="2265" spans="1:4" ht="25.5">
      <c r="A2265" s="544">
        <v>1917437</v>
      </c>
      <c r="B2265" s="542" t="s">
        <v>7543</v>
      </c>
      <c r="C2265" s="544" t="s">
        <v>351</v>
      </c>
      <c r="D2265" s="545">
        <v>55.52</v>
      </c>
    </row>
    <row r="2266" spans="1:4" ht="25.5">
      <c r="A2266" s="544">
        <v>1917438</v>
      </c>
      <c r="B2266" s="542" t="s">
        <v>7544</v>
      </c>
      <c r="C2266" s="544" t="s">
        <v>351</v>
      </c>
      <c r="D2266" s="545">
        <v>59.94</v>
      </c>
    </row>
    <row r="2267" spans="1:4" ht="25.5">
      <c r="A2267" s="544">
        <v>1917439</v>
      </c>
      <c r="B2267" s="542" t="s">
        <v>7545</v>
      </c>
      <c r="C2267" s="544" t="s">
        <v>351</v>
      </c>
      <c r="D2267" s="545">
        <v>63.79</v>
      </c>
    </row>
    <row r="2268" spans="1:4" ht="25.5">
      <c r="A2268" s="544">
        <v>1917412</v>
      </c>
      <c r="B2268" s="542" t="s">
        <v>7546</v>
      </c>
      <c r="C2268" s="544" t="s">
        <v>351</v>
      </c>
      <c r="D2268" s="545">
        <v>5.1100000000000003</v>
      </c>
    </row>
    <row r="2269" spans="1:4" ht="25.5">
      <c r="A2269" s="544">
        <v>1917413</v>
      </c>
      <c r="B2269" s="542" t="s">
        <v>7547</v>
      </c>
      <c r="C2269" s="544" t="s">
        <v>351</v>
      </c>
      <c r="D2269" s="545">
        <v>5.68</v>
      </c>
    </row>
    <row r="2270" spans="1:4" ht="25.5">
      <c r="A2270" s="544">
        <v>1917414</v>
      </c>
      <c r="B2270" s="542" t="s">
        <v>7548</v>
      </c>
      <c r="C2270" s="544" t="s">
        <v>351</v>
      </c>
      <c r="D2270" s="545">
        <v>6.25</v>
      </c>
    </row>
    <row r="2271" spans="1:4" ht="25.5">
      <c r="A2271" s="544">
        <v>1917733</v>
      </c>
      <c r="B2271" s="542" t="s">
        <v>7549</v>
      </c>
      <c r="C2271" s="544" t="s">
        <v>351</v>
      </c>
      <c r="D2271" s="545">
        <v>4.76</v>
      </c>
    </row>
    <row r="2272" spans="1:4" ht="25.5">
      <c r="A2272" s="544">
        <v>1917049</v>
      </c>
      <c r="B2272" s="542" t="s">
        <v>7550</v>
      </c>
      <c r="C2272" s="544" t="s">
        <v>351</v>
      </c>
      <c r="D2272" s="545">
        <v>25.39</v>
      </c>
    </row>
    <row r="2273" spans="1:4" ht="25.5">
      <c r="A2273" s="544">
        <v>1917050</v>
      </c>
      <c r="B2273" s="542" t="s">
        <v>7551</v>
      </c>
      <c r="C2273" s="544" t="s">
        <v>351</v>
      </c>
      <c r="D2273" s="545">
        <v>25.86</v>
      </c>
    </row>
    <row r="2274" spans="1:4" ht="25.5">
      <c r="A2274" s="544">
        <v>1917051</v>
      </c>
      <c r="B2274" s="542" t="s">
        <v>7552</v>
      </c>
      <c r="C2274" s="544" t="s">
        <v>351</v>
      </c>
      <c r="D2274" s="545">
        <v>26.33</v>
      </c>
    </row>
    <row r="2275" spans="1:4" ht="25.5">
      <c r="A2275" s="544">
        <v>1917052</v>
      </c>
      <c r="B2275" s="542" t="s">
        <v>7553</v>
      </c>
      <c r="C2275" s="544" t="s">
        <v>351</v>
      </c>
      <c r="D2275" s="545">
        <v>26.83</v>
      </c>
    </row>
    <row r="2276" spans="1:4" ht="25.5">
      <c r="A2276" s="544">
        <v>1917053</v>
      </c>
      <c r="B2276" s="542" t="s">
        <v>7554</v>
      </c>
      <c r="C2276" s="544" t="s">
        <v>351</v>
      </c>
      <c r="D2276" s="545">
        <v>27.36</v>
      </c>
    </row>
    <row r="2277" spans="1:4" ht="25.5">
      <c r="A2277" s="544">
        <v>1917054</v>
      </c>
      <c r="B2277" s="542" t="s">
        <v>7555</v>
      </c>
      <c r="C2277" s="544" t="s">
        <v>351</v>
      </c>
      <c r="D2277" s="545">
        <v>27.63</v>
      </c>
    </row>
    <row r="2278" spans="1:4" ht="25.5">
      <c r="A2278" s="544">
        <v>1901553</v>
      </c>
      <c r="B2278" s="542" t="s">
        <v>7556</v>
      </c>
      <c r="C2278" s="544" t="s">
        <v>351</v>
      </c>
      <c r="D2278" s="545">
        <v>14.6</v>
      </c>
    </row>
    <row r="2279" spans="1:4" ht="25.5">
      <c r="A2279" s="544">
        <v>1901554</v>
      </c>
      <c r="B2279" s="542" t="s">
        <v>7557</v>
      </c>
      <c r="C2279" s="544" t="s">
        <v>351</v>
      </c>
      <c r="D2279" s="545">
        <v>14.71</v>
      </c>
    </row>
    <row r="2280" spans="1:4" ht="25.5">
      <c r="A2280" s="544">
        <v>1901555</v>
      </c>
      <c r="B2280" s="542" t="s">
        <v>7558</v>
      </c>
      <c r="C2280" s="544" t="s">
        <v>351</v>
      </c>
      <c r="D2280" s="545">
        <v>14.83</v>
      </c>
    </row>
    <row r="2281" spans="1:4" ht="25.5">
      <c r="A2281" s="544">
        <v>1901556</v>
      </c>
      <c r="B2281" s="542" t="s">
        <v>7559</v>
      </c>
      <c r="C2281" s="544" t="s">
        <v>351</v>
      </c>
      <c r="D2281" s="545">
        <v>14.96</v>
      </c>
    </row>
    <row r="2282" spans="1:4" ht="25.5">
      <c r="A2282" s="544">
        <v>1901557</v>
      </c>
      <c r="B2282" s="542" t="s">
        <v>7560</v>
      </c>
      <c r="C2282" s="544" t="s">
        <v>351</v>
      </c>
      <c r="D2282" s="545">
        <v>15.09</v>
      </c>
    </row>
    <row r="2283" spans="1:4" ht="25.5">
      <c r="A2283" s="544">
        <v>1901558</v>
      </c>
      <c r="B2283" s="542" t="s">
        <v>7561</v>
      </c>
      <c r="C2283" s="544" t="s">
        <v>351</v>
      </c>
      <c r="D2283" s="545">
        <v>15.17</v>
      </c>
    </row>
    <row r="2284" spans="1:4" ht="25.5">
      <c r="A2284" s="544">
        <v>1901560</v>
      </c>
      <c r="B2284" s="542" t="s">
        <v>7562</v>
      </c>
      <c r="C2284" s="544" t="s">
        <v>351</v>
      </c>
      <c r="D2284" s="545">
        <v>19.149999999999999</v>
      </c>
    </row>
    <row r="2285" spans="1:4" ht="25.5">
      <c r="A2285" s="544">
        <v>1901561</v>
      </c>
      <c r="B2285" s="542" t="s">
        <v>7563</v>
      </c>
      <c r="C2285" s="544" t="s">
        <v>351</v>
      </c>
      <c r="D2285" s="545">
        <v>19.260000000000002</v>
      </c>
    </row>
    <row r="2286" spans="1:4" ht="25.5">
      <c r="A2286" s="544">
        <v>1901562</v>
      </c>
      <c r="B2286" s="542" t="s">
        <v>7564</v>
      </c>
      <c r="C2286" s="544" t="s">
        <v>351</v>
      </c>
      <c r="D2286" s="545">
        <v>19.37</v>
      </c>
    </row>
    <row r="2287" spans="1:4" ht="25.5">
      <c r="A2287" s="544">
        <v>1901563</v>
      </c>
      <c r="B2287" s="542" t="s">
        <v>7565</v>
      </c>
      <c r="C2287" s="544" t="s">
        <v>351</v>
      </c>
      <c r="D2287" s="545">
        <v>19.489999999999998</v>
      </c>
    </row>
    <row r="2288" spans="1:4" ht="25.5">
      <c r="A2288" s="544">
        <v>1901564</v>
      </c>
      <c r="B2288" s="542" t="s">
        <v>7566</v>
      </c>
      <c r="C2288" s="544" t="s">
        <v>351</v>
      </c>
      <c r="D2288" s="545">
        <v>19.62</v>
      </c>
    </row>
    <row r="2289" spans="1:4" ht="25.5">
      <c r="A2289" s="544">
        <v>1901559</v>
      </c>
      <c r="B2289" s="542" t="s">
        <v>7567</v>
      </c>
      <c r="C2289" s="544" t="s">
        <v>351</v>
      </c>
      <c r="D2289" s="545">
        <v>19.68</v>
      </c>
    </row>
    <row r="2290" spans="1:4" ht="25.5">
      <c r="A2290" s="544">
        <v>1917085</v>
      </c>
      <c r="B2290" s="542" t="s">
        <v>7568</v>
      </c>
      <c r="C2290" s="544" t="s">
        <v>351</v>
      </c>
      <c r="D2290" s="545">
        <v>16.95</v>
      </c>
    </row>
    <row r="2291" spans="1:4" ht="25.5">
      <c r="A2291" s="544">
        <v>1917086</v>
      </c>
      <c r="B2291" s="542" t="s">
        <v>7569</v>
      </c>
      <c r="C2291" s="544" t="s">
        <v>351</v>
      </c>
      <c r="D2291" s="545">
        <v>17.22</v>
      </c>
    </row>
    <row r="2292" spans="1:4" ht="25.5">
      <c r="A2292" s="544">
        <v>1917087</v>
      </c>
      <c r="B2292" s="542" t="s">
        <v>7570</v>
      </c>
      <c r="C2292" s="544" t="s">
        <v>351</v>
      </c>
      <c r="D2292" s="545">
        <v>17.5</v>
      </c>
    </row>
    <row r="2293" spans="1:4" ht="25.5">
      <c r="A2293" s="544">
        <v>1917088</v>
      </c>
      <c r="B2293" s="542" t="s">
        <v>7571</v>
      </c>
      <c r="C2293" s="544" t="s">
        <v>351</v>
      </c>
      <c r="D2293" s="545">
        <v>17.79</v>
      </c>
    </row>
    <row r="2294" spans="1:4" ht="25.5">
      <c r="A2294" s="544">
        <v>1917089</v>
      </c>
      <c r="B2294" s="542" t="s">
        <v>7572</v>
      </c>
      <c r="C2294" s="544" t="s">
        <v>351</v>
      </c>
      <c r="D2294" s="545">
        <v>18.11</v>
      </c>
    </row>
    <row r="2295" spans="1:4" ht="25.5">
      <c r="A2295" s="544">
        <v>1917090</v>
      </c>
      <c r="B2295" s="542" t="s">
        <v>7573</v>
      </c>
      <c r="C2295" s="544" t="s">
        <v>351</v>
      </c>
      <c r="D2295" s="545">
        <v>18.27</v>
      </c>
    </row>
    <row r="2296" spans="1:4" ht="25.5">
      <c r="A2296" s="544">
        <v>1901566</v>
      </c>
      <c r="B2296" s="542" t="s">
        <v>7574</v>
      </c>
      <c r="C2296" s="544" t="s">
        <v>351</v>
      </c>
      <c r="D2296" s="545">
        <v>23.81</v>
      </c>
    </row>
    <row r="2297" spans="1:4" ht="25.5">
      <c r="A2297" s="544">
        <v>1901567</v>
      </c>
      <c r="B2297" s="542" t="s">
        <v>7575</v>
      </c>
      <c r="C2297" s="544" t="s">
        <v>351</v>
      </c>
      <c r="D2297" s="545">
        <v>23.92</v>
      </c>
    </row>
    <row r="2298" spans="1:4" ht="25.5">
      <c r="A2298" s="544">
        <v>1901568</v>
      </c>
      <c r="B2298" s="542" t="s">
        <v>7576</v>
      </c>
      <c r="C2298" s="544" t="s">
        <v>351</v>
      </c>
      <c r="D2298" s="545">
        <v>24.03</v>
      </c>
    </row>
    <row r="2299" spans="1:4" ht="25.5">
      <c r="A2299" s="544">
        <v>1901569</v>
      </c>
      <c r="B2299" s="542" t="s">
        <v>7577</v>
      </c>
      <c r="C2299" s="544" t="s">
        <v>351</v>
      </c>
      <c r="D2299" s="545">
        <v>24.14</v>
      </c>
    </row>
    <row r="2300" spans="1:4" ht="25.5">
      <c r="A2300" s="544">
        <v>1901570</v>
      </c>
      <c r="B2300" s="542" t="s">
        <v>7578</v>
      </c>
      <c r="C2300" s="544" t="s">
        <v>351</v>
      </c>
      <c r="D2300" s="545">
        <v>24.27</v>
      </c>
    </row>
    <row r="2301" spans="1:4" ht="25.5">
      <c r="A2301" s="544">
        <v>1901565</v>
      </c>
      <c r="B2301" s="542" t="s">
        <v>7579</v>
      </c>
      <c r="C2301" s="544" t="s">
        <v>351</v>
      </c>
      <c r="D2301" s="545">
        <v>24.33</v>
      </c>
    </row>
    <row r="2302" spans="1:4" ht="25.5">
      <c r="A2302" s="544">
        <v>1917121</v>
      </c>
      <c r="B2302" s="542" t="s">
        <v>7580</v>
      </c>
      <c r="C2302" s="544" t="s">
        <v>351</v>
      </c>
      <c r="D2302" s="545">
        <v>15.59</v>
      </c>
    </row>
    <row r="2303" spans="1:4" ht="25.5">
      <c r="A2303" s="544">
        <v>1917122</v>
      </c>
      <c r="B2303" s="542" t="s">
        <v>7581</v>
      </c>
      <c r="C2303" s="544" t="s">
        <v>351</v>
      </c>
      <c r="D2303" s="545">
        <v>15.8</v>
      </c>
    </row>
    <row r="2304" spans="1:4" ht="25.5">
      <c r="A2304" s="544">
        <v>1917123</v>
      </c>
      <c r="B2304" s="542" t="s">
        <v>7582</v>
      </c>
      <c r="C2304" s="544" t="s">
        <v>351</v>
      </c>
      <c r="D2304" s="545">
        <v>16.02</v>
      </c>
    </row>
    <row r="2305" spans="1:4" ht="25.5">
      <c r="A2305" s="544">
        <v>1917124</v>
      </c>
      <c r="B2305" s="542" t="s">
        <v>7583</v>
      </c>
      <c r="C2305" s="544" t="s">
        <v>351</v>
      </c>
      <c r="D2305" s="545">
        <v>16.25</v>
      </c>
    </row>
    <row r="2306" spans="1:4" ht="25.5">
      <c r="A2306" s="544">
        <v>1917125</v>
      </c>
      <c r="B2306" s="542" t="s">
        <v>7584</v>
      </c>
      <c r="C2306" s="544" t="s">
        <v>351</v>
      </c>
      <c r="D2306" s="545">
        <v>16.489999999999998</v>
      </c>
    </row>
    <row r="2307" spans="1:4" ht="25.5">
      <c r="A2307" s="544">
        <v>1917126</v>
      </c>
      <c r="B2307" s="542" t="s">
        <v>7585</v>
      </c>
      <c r="C2307" s="544" t="s">
        <v>351</v>
      </c>
      <c r="D2307" s="545">
        <v>16.62</v>
      </c>
    </row>
    <row r="2308" spans="1:4" ht="25.5">
      <c r="A2308" s="544">
        <v>1917157</v>
      </c>
      <c r="B2308" s="542" t="s">
        <v>7586</v>
      </c>
      <c r="C2308" s="544" t="s">
        <v>351</v>
      </c>
      <c r="D2308" s="545">
        <v>14.54</v>
      </c>
    </row>
    <row r="2309" spans="1:4" ht="25.5">
      <c r="A2309" s="544">
        <v>1917158</v>
      </c>
      <c r="B2309" s="542" t="s">
        <v>7587</v>
      </c>
      <c r="C2309" s="544" t="s">
        <v>351</v>
      </c>
      <c r="D2309" s="545">
        <v>14.72</v>
      </c>
    </row>
    <row r="2310" spans="1:4" ht="25.5">
      <c r="A2310" s="544">
        <v>1917159</v>
      </c>
      <c r="B2310" s="542" t="s">
        <v>7588</v>
      </c>
      <c r="C2310" s="544" t="s">
        <v>351</v>
      </c>
      <c r="D2310" s="545">
        <v>14.91</v>
      </c>
    </row>
    <row r="2311" spans="1:4" ht="25.5">
      <c r="A2311" s="544">
        <v>1917160</v>
      </c>
      <c r="B2311" s="542" t="s">
        <v>7589</v>
      </c>
      <c r="C2311" s="544" t="s">
        <v>351</v>
      </c>
      <c r="D2311" s="545">
        <v>15.11</v>
      </c>
    </row>
    <row r="2312" spans="1:4" ht="25.5">
      <c r="A2312" s="544">
        <v>1917161</v>
      </c>
      <c r="B2312" s="542" t="s">
        <v>7590</v>
      </c>
      <c r="C2312" s="544" t="s">
        <v>351</v>
      </c>
      <c r="D2312" s="545">
        <v>15.32</v>
      </c>
    </row>
    <row r="2313" spans="1:4" ht="25.5">
      <c r="A2313" s="544">
        <v>1917162</v>
      </c>
      <c r="B2313" s="542" t="s">
        <v>7591</v>
      </c>
      <c r="C2313" s="544" t="s">
        <v>351</v>
      </c>
      <c r="D2313" s="545">
        <v>15.43</v>
      </c>
    </row>
    <row r="2314" spans="1:4" ht="25.5">
      <c r="A2314" s="544">
        <v>1917193</v>
      </c>
      <c r="B2314" s="542" t="s">
        <v>7592</v>
      </c>
      <c r="C2314" s="544" t="s">
        <v>351</v>
      </c>
      <c r="D2314" s="545">
        <v>15.93</v>
      </c>
    </row>
    <row r="2315" spans="1:4" ht="25.5">
      <c r="A2315" s="544">
        <v>1917194</v>
      </c>
      <c r="B2315" s="542" t="s">
        <v>7593</v>
      </c>
      <c r="C2315" s="544" t="s">
        <v>351</v>
      </c>
      <c r="D2315" s="545">
        <v>16.09</v>
      </c>
    </row>
    <row r="2316" spans="1:4" ht="25.5">
      <c r="A2316" s="544">
        <v>1917195</v>
      </c>
      <c r="B2316" s="542" t="s">
        <v>7594</v>
      </c>
      <c r="C2316" s="544" t="s">
        <v>351</v>
      </c>
      <c r="D2316" s="545">
        <v>16.25</v>
      </c>
    </row>
    <row r="2317" spans="1:4" ht="25.5">
      <c r="A2317" s="544">
        <v>1917196</v>
      </c>
      <c r="B2317" s="542" t="s">
        <v>7595</v>
      </c>
      <c r="C2317" s="544" t="s">
        <v>351</v>
      </c>
      <c r="D2317" s="545">
        <v>16.43</v>
      </c>
    </row>
    <row r="2318" spans="1:4" ht="25.5">
      <c r="A2318" s="544">
        <v>1917197</v>
      </c>
      <c r="B2318" s="542" t="s">
        <v>7596</v>
      </c>
      <c r="C2318" s="544" t="s">
        <v>351</v>
      </c>
      <c r="D2318" s="545">
        <v>16.61</v>
      </c>
    </row>
    <row r="2319" spans="1:4" ht="25.5">
      <c r="A2319" s="544">
        <v>1917198</v>
      </c>
      <c r="B2319" s="542" t="s">
        <v>7597</v>
      </c>
      <c r="C2319" s="544" t="s">
        <v>351</v>
      </c>
      <c r="D2319" s="545">
        <v>16.71</v>
      </c>
    </row>
    <row r="2320" spans="1:4" ht="25.5">
      <c r="A2320" s="544">
        <v>1917013</v>
      </c>
      <c r="B2320" s="542" t="s">
        <v>7598</v>
      </c>
      <c r="C2320" s="544" t="s">
        <v>351</v>
      </c>
      <c r="D2320" s="545">
        <v>35.26</v>
      </c>
    </row>
    <row r="2321" spans="1:4" ht="25.5">
      <c r="A2321" s="544">
        <v>1917014</v>
      </c>
      <c r="B2321" s="542" t="s">
        <v>7599</v>
      </c>
      <c r="C2321" s="544" t="s">
        <v>351</v>
      </c>
      <c r="D2321" s="545">
        <v>35.93</v>
      </c>
    </row>
    <row r="2322" spans="1:4" ht="25.5">
      <c r="A2322" s="544">
        <v>1917015</v>
      </c>
      <c r="B2322" s="542" t="s">
        <v>7600</v>
      </c>
      <c r="C2322" s="544" t="s">
        <v>351</v>
      </c>
      <c r="D2322" s="545">
        <v>36.619999999999997</v>
      </c>
    </row>
    <row r="2323" spans="1:4" ht="25.5">
      <c r="A2323" s="544">
        <v>1917016</v>
      </c>
      <c r="B2323" s="542" t="s">
        <v>7601</v>
      </c>
      <c r="C2323" s="544" t="s">
        <v>351</v>
      </c>
      <c r="D2323" s="545">
        <v>37.35</v>
      </c>
    </row>
    <row r="2324" spans="1:4" ht="25.5">
      <c r="A2324" s="544">
        <v>1917017</v>
      </c>
      <c r="B2324" s="542" t="s">
        <v>7602</v>
      </c>
      <c r="C2324" s="544" t="s">
        <v>351</v>
      </c>
      <c r="D2324" s="545">
        <v>38.119999999999997</v>
      </c>
    </row>
    <row r="2325" spans="1:4" ht="25.5">
      <c r="A2325" s="544">
        <v>1917018</v>
      </c>
      <c r="B2325" s="542" t="s">
        <v>7603</v>
      </c>
      <c r="C2325" s="544" t="s">
        <v>351</v>
      </c>
      <c r="D2325" s="545">
        <v>38.53</v>
      </c>
    </row>
    <row r="2326" spans="1:4" ht="25.5">
      <c r="A2326" s="544">
        <v>1917623</v>
      </c>
      <c r="B2326" s="542" t="s">
        <v>7604</v>
      </c>
      <c r="C2326" s="544" t="s">
        <v>351</v>
      </c>
      <c r="D2326" s="545">
        <v>23.53</v>
      </c>
    </row>
    <row r="2327" spans="1:4" ht="25.5">
      <c r="A2327" s="544">
        <v>1917624</v>
      </c>
      <c r="B2327" s="542" t="s">
        <v>7605</v>
      </c>
      <c r="C2327" s="544" t="s">
        <v>351</v>
      </c>
      <c r="D2327" s="545">
        <v>29.73</v>
      </c>
    </row>
    <row r="2328" spans="1:4" ht="25.5">
      <c r="A2328" s="544">
        <v>1917625</v>
      </c>
      <c r="B2328" s="542" t="s">
        <v>7606</v>
      </c>
      <c r="C2328" s="544" t="s">
        <v>351</v>
      </c>
      <c r="D2328" s="545">
        <v>37.299999999999997</v>
      </c>
    </row>
    <row r="2329" spans="1:4" ht="25.5">
      <c r="A2329" s="544">
        <v>1917626</v>
      </c>
      <c r="B2329" s="542" t="s">
        <v>7607</v>
      </c>
      <c r="C2329" s="544" t="s">
        <v>351</v>
      </c>
      <c r="D2329" s="545">
        <v>45.72</v>
      </c>
    </row>
    <row r="2330" spans="1:4" ht="25.5">
      <c r="A2330" s="544">
        <v>1917627</v>
      </c>
      <c r="B2330" s="542" t="s">
        <v>7608</v>
      </c>
      <c r="C2330" s="544" t="s">
        <v>351</v>
      </c>
      <c r="D2330" s="545">
        <v>55.05</v>
      </c>
    </row>
    <row r="2331" spans="1:4" ht="25.5">
      <c r="A2331" s="544">
        <v>1917628</v>
      </c>
      <c r="B2331" s="542" t="s">
        <v>7609</v>
      </c>
      <c r="C2331" s="544" t="s">
        <v>351</v>
      </c>
      <c r="D2331" s="545">
        <v>64.430000000000007</v>
      </c>
    </row>
    <row r="2332" spans="1:4" ht="25.5">
      <c r="A2332" s="544">
        <v>1917620</v>
      </c>
      <c r="B2332" s="542" t="s">
        <v>7610</v>
      </c>
      <c r="C2332" s="544" t="s">
        <v>351</v>
      </c>
      <c r="D2332" s="545">
        <v>11.02</v>
      </c>
    </row>
    <row r="2333" spans="1:4" ht="25.5">
      <c r="A2333" s="544">
        <v>1917621</v>
      </c>
      <c r="B2333" s="542" t="s">
        <v>7611</v>
      </c>
      <c r="C2333" s="544" t="s">
        <v>351</v>
      </c>
      <c r="D2333" s="545">
        <v>12.76</v>
      </c>
    </row>
    <row r="2334" spans="1:4" ht="25.5">
      <c r="A2334" s="544">
        <v>1917622</v>
      </c>
      <c r="B2334" s="542" t="s">
        <v>7612</v>
      </c>
      <c r="C2334" s="544" t="s">
        <v>351</v>
      </c>
      <c r="D2334" s="545">
        <v>15.88</v>
      </c>
    </row>
    <row r="2335" spans="1:4" ht="25.5">
      <c r="A2335" s="544">
        <v>1917741</v>
      </c>
      <c r="B2335" s="542" t="s">
        <v>7613</v>
      </c>
      <c r="C2335" s="544" t="s">
        <v>351</v>
      </c>
      <c r="D2335" s="545">
        <v>10.17</v>
      </c>
    </row>
    <row r="2336" spans="1:4" ht="25.5">
      <c r="A2336" s="544">
        <v>1917269</v>
      </c>
      <c r="B2336" s="542" t="s">
        <v>7614</v>
      </c>
      <c r="C2336" s="544" t="s">
        <v>351</v>
      </c>
      <c r="D2336" s="545">
        <v>27.3</v>
      </c>
    </row>
    <row r="2337" spans="1:4" ht="25.5">
      <c r="A2337" s="544">
        <v>1917270</v>
      </c>
      <c r="B2337" s="542" t="s">
        <v>7615</v>
      </c>
      <c r="C2337" s="544" t="s">
        <v>351</v>
      </c>
      <c r="D2337" s="545">
        <v>36.81</v>
      </c>
    </row>
    <row r="2338" spans="1:4" ht="25.5">
      <c r="A2338" s="544">
        <v>1917266</v>
      </c>
      <c r="B2338" s="542" t="s">
        <v>7616</v>
      </c>
      <c r="C2338" s="544" t="s">
        <v>351</v>
      </c>
      <c r="D2338" s="545">
        <v>8.9499999999999993</v>
      </c>
    </row>
    <row r="2339" spans="1:4" ht="25.5">
      <c r="A2339" s="544">
        <v>1917267</v>
      </c>
      <c r="B2339" s="542" t="s">
        <v>7617</v>
      </c>
      <c r="C2339" s="544" t="s">
        <v>351</v>
      </c>
      <c r="D2339" s="545">
        <v>13</v>
      </c>
    </row>
    <row r="2340" spans="1:4" ht="25.5">
      <c r="A2340" s="544">
        <v>1917268</v>
      </c>
      <c r="B2340" s="542" t="s">
        <v>7618</v>
      </c>
      <c r="C2340" s="544" t="s">
        <v>351</v>
      </c>
      <c r="D2340" s="545">
        <v>19.8</v>
      </c>
    </row>
    <row r="2341" spans="1:4" ht="25.5">
      <c r="A2341" s="544">
        <v>1917728</v>
      </c>
      <c r="B2341" s="542" t="s">
        <v>7619</v>
      </c>
      <c r="C2341" s="544" t="s">
        <v>351</v>
      </c>
      <c r="D2341" s="545">
        <v>8.25</v>
      </c>
    </row>
    <row r="2342" spans="1:4" ht="25.5">
      <c r="A2342" s="544">
        <v>1917358</v>
      </c>
      <c r="B2342" s="542" t="s">
        <v>7620</v>
      </c>
      <c r="C2342" s="544" t="s">
        <v>351</v>
      </c>
      <c r="D2342" s="545">
        <v>8.52</v>
      </c>
    </row>
    <row r="2343" spans="1:4" ht="25.5">
      <c r="A2343" s="544">
        <v>1917362</v>
      </c>
      <c r="B2343" s="542" t="s">
        <v>7621</v>
      </c>
      <c r="C2343" s="544" t="s">
        <v>351</v>
      </c>
      <c r="D2343" s="545">
        <v>41.12</v>
      </c>
    </row>
    <row r="2344" spans="1:4" ht="25.5">
      <c r="A2344" s="544">
        <v>1917363</v>
      </c>
      <c r="B2344" s="542" t="s">
        <v>7622</v>
      </c>
      <c r="C2344" s="544" t="s">
        <v>351</v>
      </c>
      <c r="D2344" s="545">
        <v>50.12</v>
      </c>
    </row>
    <row r="2345" spans="1:4" ht="25.5">
      <c r="A2345" s="544">
        <v>1917359</v>
      </c>
      <c r="B2345" s="542" t="s">
        <v>7623</v>
      </c>
      <c r="C2345" s="544" t="s">
        <v>351</v>
      </c>
      <c r="D2345" s="545">
        <v>12</v>
      </c>
    </row>
    <row r="2346" spans="1:4" ht="25.5">
      <c r="A2346" s="544">
        <v>1917360</v>
      </c>
      <c r="B2346" s="542" t="s">
        <v>7624</v>
      </c>
      <c r="C2346" s="544" t="s">
        <v>351</v>
      </c>
      <c r="D2346" s="545">
        <v>19.66</v>
      </c>
    </row>
    <row r="2347" spans="1:4" ht="25.5">
      <c r="A2347" s="544">
        <v>1917361</v>
      </c>
      <c r="B2347" s="542" t="s">
        <v>7625</v>
      </c>
      <c r="C2347" s="544" t="s">
        <v>351</v>
      </c>
      <c r="D2347" s="545">
        <v>29.45</v>
      </c>
    </row>
    <row r="2348" spans="1:4" ht="25.5">
      <c r="A2348" s="544">
        <v>1917476</v>
      </c>
      <c r="B2348" s="542" t="s">
        <v>7626</v>
      </c>
      <c r="C2348" s="544" t="s">
        <v>351</v>
      </c>
      <c r="D2348" s="545">
        <v>31.6</v>
      </c>
    </row>
    <row r="2349" spans="1:4" ht="25.5">
      <c r="A2349" s="544">
        <v>1917477</v>
      </c>
      <c r="B2349" s="542" t="s">
        <v>7627</v>
      </c>
      <c r="C2349" s="544" t="s">
        <v>351</v>
      </c>
      <c r="D2349" s="545">
        <v>40.770000000000003</v>
      </c>
    </row>
    <row r="2350" spans="1:4" ht="25.5">
      <c r="A2350" s="544">
        <v>1917478</v>
      </c>
      <c r="B2350" s="542" t="s">
        <v>7628</v>
      </c>
      <c r="C2350" s="544" t="s">
        <v>351</v>
      </c>
      <c r="D2350" s="545">
        <v>52.41</v>
      </c>
    </row>
    <row r="2351" spans="1:4" ht="25.5">
      <c r="A2351" s="544">
        <v>1917479</v>
      </c>
      <c r="B2351" s="542" t="s">
        <v>7629</v>
      </c>
      <c r="C2351" s="544" t="s">
        <v>351</v>
      </c>
      <c r="D2351" s="545">
        <v>56.95</v>
      </c>
    </row>
    <row r="2352" spans="1:4" ht="25.5">
      <c r="A2352" s="544">
        <v>1917473</v>
      </c>
      <c r="B2352" s="542" t="s">
        <v>7630</v>
      </c>
      <c r="C2352" s="544" t="s">
        <v>351</v>
      </c>
      <c r="D2352" s="545">
        <v>14.47</v>
      </c>
    </row>
    <row r="2353" spans="1:4" ht="25.5">
      <c r="A2353" s="544">
        <v>1917474</v>
      </c>
      <c r="B2353" s="542" t="s">
        <v>7631</v>
      </c>
      <c r="C2353" s="544" t="s">
        <v>351</v>
      </c>
      <c r="D2353" s="545">
        <v>18.59</v>
      </c>
    </row>
    <row r="2354" spans="1:4" ht="25.5">
      <c r="A2354" s="544">
        <v>1917475</v>
      </c>
      <c r="B2354" s="542" t="s">
        <v>7632</v>
      </c>
      <c r="C2354" s="544" t="s">
        <v>351</v>
      </c>
      <c r="D2354" s="545">
        <v>23.77</v>
      </c>
    </row>
    <row r="2355" spans="1:4" ht="25.5">
      <c r="A2355" s="544">
        <v>1917736</v>
      </c>
      <c r="B2355" s="542" t="s">
        <v>7633</v>
      </c>
      <c r="C2355" s="544" t="s">
        <v>351</v>
      </c>
      <c r="D2355" s="545">
        <v>10.32</v>
      </c>
    </row>
    <row r="2356" spans="1:4" ht="25.5">
      <c r="A2356" s="544">
        <v>1917067</v>
      </c>
      <c r="B2356" s="542" t="s">
        <v>7634</v>
      </c>
      <c r="C2356" s="544" t="s">
        <v>351</v>
      </c>
      <c r="D2356" s="545">
        <v>23.72</v>
      </c>
    </row>
    <row r="2357" spans="1:4" ht="25.5">
      <c r="A2357" s="544">
        <v>1917068</v>
      </c>
      <c r="B2357" s="542" t="s">
        <v>7635</v>
      </c>
      <c r="C2357" s="544" t="s">
        <v>351</v>
      </c>
      <c r="D2357" s="545">
        <v>24.2</v>
      </c>
    </row>
    <row r="2358" spans="1:4" ht="25.5">
      <c r="A2358" s="544">
        <v>1917069</v>
      </c>
      <c r="B2358" s="542" t="s">
        <v>7636</v>
      </c>
      <c r="C2358" s="544" t="s">
        <v>351</v>
      </c>
      <c r="D2358" s="545">
        <v>24.68</v>
      </c>
    </row>
    <row r="2359" spans="1:4" ht="25.5">
      <c r="A2359" s="544">
        <v>1917070</v>
      </c>
      <c r="B2359" s="542" t="s">
        <v>7637</v>
      </c>
      <c r="C2359" s="544" t="s">
        <v>351</v>
      </c>
      <c r="D2359" s="545">
        <v>25.19</v>
      </c>
    </row>
    <row r="2360" spans="1:4" ht="25.5">
      <c r="A2360" s="544">
        <v>1917071</v>
      </c>
      <c r="B2360" s="542" t="s">
        <v>7638</v>
      </c>
      <c r="C2360" s="544" t="s">
        <v>351</v>
      </c>
      <c r="D2360" s="545">
        <v>25.73</v>
      </c>
    </row>
    <row r="2361" spans="1:4" ht="25.5">
      <c r="A2361" s="544">
        <v>1917072</v>
      </c>
      <c r="B2361" s="542" t="s">
        <v>7639</v>
      </c>
      <c r="C2361" s="544" t="s">
        <v>351</v>
      </c>
      <c r="D2361" s="545">
        <v>26.02</v>
      </c>
    </row>
    <row r="2362" spans="1:4" ht="25.5">
      <c r="A2362" s="544">
        <v>1901572</v>
      </c>
      <c r="B2362" s="542" t="s">
        <v>7640</v>
      </c>
      <c r="C2362" s="544" t="s">
        <v>351</v>
      </c>
      <c r="D2362" s="545">
        <v>13.36</v>
      </c>
    </row>
    <row r="2363" spans="1:4" ht="25.5">
      <c r="A2363" s="544">
        <v>1901573</v>
      </c>
      <c r="B2363" s="542" t="s">
        <v>7641</v>
      </c>
      <c r="C2363" s="544" t="s">
        <v>351</v>
      </c>
      <c r="D2363" s="545">
        <v>13.48</v>
      </c>
    </row>
    <row r="2364" spans="1:4" ht="25.5">
      <c r="A2364" s="544">
        <v>1901574</v>
      </c>
      <c r="B2364" s="542" t="s">
        <v>7642</v>
      </c>
      <c r="C2364" s="544" t="s">
        <v>351</v>
      </c>
      <c r="D2364" s="545">
        <v>13.6</v>
      </c>
    </row>
    <row r="2365" spans="1:4" ht="25.5">
      <c r="A2365" s="544">
        <v>1901575</v>
      </c>
      <c r="B2365" s="542" t="s">
        <v>7643</v>
      </c>
      <c r="C2365" s="544" t="s">
        <v>351</v>
      </c>
      <c r="D2365" s="545">
        <v>13.73</v>
      </c>
    </row>
    <row r="2366" spans="1:4" ht="25.5">
      <c r="A2366" s="544">
        <v>1901576</v>
      </c>
      <c r="B2366" s="542" t="s">
        <v>7644</v>
      </c>
      <c r="C2366" s="544" t="s">
        <v>351</v>
      </c>
      <c r="D2366" s="545">
        <v>13.87</v>
      </c>
    </row>
    <row r="2367" spans="1:4" ht="25.5">
      <c r="A2367" s="544">
        <v>1901571</v>
      </c>
      <c r="B2367" s="542" t="s">
        <v>7645</v>
      </c>
      <c r="C2367" s="544" t="s">
        <v>351</v>
      </c>
      <c r="D2367" s="545">
        <v>13.94</v>
      </c>
    </row>
    <row r="2368" spans="1:4" ht="25.5">
      <c r="A2368" s="544">
        <v>1901578</v>
      </c>
      <c r="B2368" s="542" t="s">
        <v>7646</v>
      </c>
      <c r="C2368" s="544" t="s">
        <v>351</v>
      </c>
      <c r="D2368" s="545">
        <v>17.37</v>
      </c>
    </row>
    <row r="2369" spans="1:4" ht="25.5">
      <c r="A2369" s="544">
        <v>1901579</v>
      </c>
      <c r="B2369" s="542" t="s">
        <v>7647</v>
      </c>
      <c r="C2369" s="544" t="s">
        <v>351</v>
      </c>
      <c r="D2369" s="545">
        <v>17.48</v>
      </c>
    </row>
    <row r="2370" spans="1:4" ht="25.5">
      <c r="A2370" s="544">
        <v>1901580</v>
      </c>
      <c r="B2370" s="542" t="s">
        <v>7648</v>
      </c>
      <c r="C2370" s="544" t="s">
        <v>351</v>
      </c>
      <c r="D2370" s="545">
        <v>17.600000000000001</v>
      </c>
    </row>
    <row r="2371" spans="1:4" ht="25.5">
      <c r="A2371" s="544">
        <v>1901581</v>
      </c>
      <c r="B2371" s="542" t="s">
        <v>7649</v>
      </c>
      <c r="C2371" s="544" t="s">
        <v>351</v>
      </c>
      <c r="D2371" s="545">
        <v>17.72</v>
      </c>
    </row>
    <row r="2372" spans="1:4" ht="25.5">
      <c r="A2372" s="544">
        <v>1901582</v>
      </c>
      <c r="B2372" s="542" t="s">
        <v>7650</v>
      </c>
      <c r="C2372" s="544" t="s">
        <v>351</v>
      </c>
      <c r="D2372" s="545">
        <v>17.850000000000001</v>
      </c>
    </row>
    <row r="2373" spans="1:4" ht="25.5">
      <c r="A2373" s="544">
        <v>1901577</v>
      </c>
      <c r="B2373" s="542" t="s">
        <v>7651</v>
      </c>
      <c r="C2373" s="544" t="s">
        <v>351</v>
      </c>
      <c r="D2373" s="545">
        <v>17.920000000000002</v>
      </c>
    </row>
    <row r="2374" spans="1:4" ht="25.5">
      <c r="A2374" s="544">
        <v>1917103</v>
      </c>
      <c r="B2374" s="542" t="s">
        <v>7652</v>
      </c>
      <c r="C2374" s="544" t="s">
        <v>351</v>
      </c>
      <c r="D2374" s="545">
        <v>15.8</v>
      </c>
    </row>
    <row r="2375" spans="1:4" ht="25.5">
      <c r="A2375" s="544">
        <v>1917104</v>
      </c>
      <c r="B2375" s="542" t="s">
        <v>7653</v>
      </c>
      <c r="C2375" s="544" t="s">
        <v>351</v>
      </c>
      <c r="D2375" s="545">
        <v>16.079999999999998</v>
      </c>
    </row>
    <row r="2376" spans="1:4" ht="25.5">
      <c r="A2376" s="544">
        <v>1917105</v>
      </c>
      <c r="B2376" s="542" t="s">
        <v>7654</v>
      </c>
      <c r="C2376" s="544" t="s">
        <v>351</v>
      </c>
      <c r="D2376" s="545">
        <v>16.37</v>
      </c>
    </row>
    <row r="2377" spans="1:4" ht="25.5">
      <c r="A2377" s="544">
        <v>1917106</v>
      </c>
      <c r="B2377" s="542" t="s">
        <v>7655</v>
      </c>
      <c r="C2377" s="544" t="s">
        <v>351</v>
      </c>
      <c r="D2377" s="545">
        <v>16.66</v>
      </c>
    </row>
    <row r="2378" spans="1:4" ht="25.5">
      <c r="A2378" s="544">
        <v>1917107</v>
      </c>
      <c r="B2378" s="542" t="s">
        <v>7656</v>
      </c>
      <c r="C2378" s="544" t="s">
        <v>351</v>
      </c>
      <c r="D2378" s="545">
        <v>16.98</v>
      </c>
    </row>
    <row r="2379" spans="1:4" ht="25.5">
      <c r="A2379" s="544">
        <v>1917108</v>
      </c>
      <c r="B2379" s="542" t="s">
        <v>7657</v>
      </c>
      <c r="C2379" s="544" t="s">
        <v>351</v>
      </c>
      <c r="D2379" s="545">
        <v>17.149999999999999</v>
      </c>
    </row>
    <row r="2380" spans="1:4" ht="25.5">
      <c r="A2380" s="544">
        <v>1901583</v>
      </c>
      <c r="B2380" s="542" t="s">
        <v>7658</v>
      </c>
      <c r="C2380" s="544" t="s">
        <v>351</v>
      </c>
      <c r="D2380" s="545">
        <v>21.5</v>
      </c>
    </row>
    <row r="2381" spans="1:4" ht="25.5">
      <c r="A2381" s="544">
        <v>1901584</v>
      </c>
      <c r="B2381" s="542" t="s">
        <v>7659</v>
      </c>
      <c r="C2381" s="544" t="s">
        <v>351</v>
      </c>
      <c r="D2381" s="545">
        <v>21.6</v>
      </c>
    </row>
    <row r="2382" spans="1:4" ht="25.5">
      <c r="A2382" s="544">
        <v>1901585</v>
      </c>
      <c r="B2382" s="542" t="s">
        <v>7660</v>
      </c>
      <c r="C2382" s="544" t="s">
        <v>351</v>
      </c>
      <c r="D2382" s="545">
        <v>21.72</v>
      </c>
    </row>
    <row r="2383" spans="1:4" ht="25.5">
      <c r="A2383" s="544">
        <v>1901586</v>
      </c>
      <c r="B2383" s="542" t="s">
        <v>7661</v>
      </c>
      <c r="C2383" s="544" t="s">
        <v>351</v>
      </c>
      <c r="D2383" s="545">
        <v>21.83</v>
      </c>
    </row>
    <row r="2384" spans="1:4" ht="25.5">
      <c r="A2384" s="544">
        <v>1901587</v>
      </c>
      <c r="B2384" s="542" t="s">
        <v>7662</v>
      </c>
      <c r="C2384" s="544" t="s">
        <v>351</v>
      </c>
      <c r="D2384" s="545">
        <v>21.96</v>
      </c>
    </row>
    <row r="2385" spans="1:4" ht="25.5">
      <c r="A2385" s="544">
        <v>1901588</v>
      </c>
      <c r="B2385" s="542" t="s">
        <v>7663</v>
      </c>
      <c r="C2385" s="544" t="s">
        <v>351</v>
      </c>
      <c r="D2385" s="545">
        <v>22.03</v>
      </c>
    </row>
    <row r="2386" spans="1:4" ht="25.5">
      <c r="A2386" s="544">
        <v>1917139</v>
      </c>
      <c r="B2386" s="542" t="s">
        <v>7664</v>
      </c>
      <c r="C2386" s="544" t="s">
        <v>351</v>
      </c>
      <c r="D2386" s="545">
        <v>14.45</v>
      </c>
    </row>
    <row r="2387" spans="1:4" ht="25.5">
      <c r="A2387" s="544">
        <v>1917140</v>
      </c>
      <c r="B2387" s="542" t="s">
        <v>7665</v>
      </c>
      <c r="C2387" s="544" t="s">
        <v>351</v>
      </c>
      <c r="D2387" s="545">
        <v>14.67</v>
      </c>
    </row>
    <row r="2388" spans="1:4" ht="25.5">
      <c r="A2388" s="544">
        <v>1917141</v>
      </c>
      <c r="B2388" s="542" t="s">
        <v>7666</v>
      </c>
      <c r="C2388" s="544" t="s">
        <v>351</v>
      </c>
      <c r="D2388" s="545">
        <v>14.89</v>
      </c>
    </row>
    <row r="2389" spans="1:4" ht="25.5">
      <c r="A2389" s="544">
        <v>1917142</v>
      </c>
      <c r="B2389" s="542" t="s">
        <v>7667</v>
      </c>
      <c r="C2389" s="544" t="s">
        <v>351</v>
      </c>
      <c r="D2389" s="545">
        <v>15.13</v>
      </c>
    </row>
    <row r="2390" spans="1:4" ht="25.5">
      <c r="A2390" s="544">
        <v>1917143</v>
      </c>
      <c r="B2390" s="542" t="s">
        <v>7668</v>
      </c>
      <c r="C2390" s="544" t="s">
        <v>351</v>
      </c>
      <c r="D2390" s="545">
        <v>15.38</v>
      </c>
    </row>
    <row r="2391" spans="1:4" ht="25.5">
      <c r="A2391" s="544">
        <v>1917144</v>
      </c>
      <c r="B2391" s="542" t="s">
        <v>7669</v>
      </c>
      <c r="C2391" s="544" t="s">
        <v>351</v>
      </c>
      <c r="D2391" s="545">
        <v>15.51</v>
      </c>
    </row>
    <row r="2392" spans="1:4" ht="25.5">
      <c r="A2392" s="544">
        <v>1917175</v>
      </c>
      <c r="B2392" s="542" t="s">
        <v>7670</v>
      </c>
      <c r="C2392" s="544" t="s">
        <v>351</v>
      </c>
      <c r="D2392" s="545">
        <v>13.45</v>
      </c>
    </row>
    <row r="2393" spans="1:4" ht="25.5">
      <c r="A2393" s="544">
        <v>1917176</v>
      </c>
      <c r="B2393" s="542" t="s">
        <v>7671</v>
      </c>
      <c r="C2393" s="544" t="s">
        <v>351</v>
      </c>
      <c r="D2393" s="545">
        <v>13.64</v>
      </c>
    </row>
    <row r="2394" spans="1:4" ht="25.5">
      <c r="A2394" s="544">
        <v>1917177</v>
      </c>
      <c r="B2394" s="542" t="s">
        <v>7672</v>
      </c>
      <c r="C2394" s="544" t="s">
        <v>351</v>
      </c>
      <c r="D2394" s="545">
        <v>13.84</v>
      </c>
    </row>
    <row r="2395" spans="1:4" ht="25.5">
      <c r="A2395" s="544">
        <v>1917178</v>
      </c>
      <c r="B2395" s="542" t="s">
        <v>7673</v>
      </c>
      <c r="C2395" s="544" t="s">
        <v>351</v>
      </c>
      <c r="D2395" s="545">
        <v>14.04</v>
      </c>
    </row>
    <row r="2396" spans="1:4" ht="25.5">
      <c r="A2396" s="544">
        <v>1917179</v>
      </c>
      <c r="B2396" s="542" t="s">
        <v>7674</v>
      </c>
      <c r="C2396" s="544" t="s">
        <v>351</v>
      </c>
      <c r="D2396" s="545">
        <v>14.25</v>
      </c>
    </row>
    <row r="2397" spans="1:4" ht="25.5">
      <c r="A2397" s="544">
        <v>1917180</v>
      </c>
      <c r="B2397" s="542" t="s">
        <v>7675</v>
      </c>
      <c r="C2397" s="544" t="s">
        <v>351</v>
      </c>
      <c r="D2397" s="545">
        <v>14.37</v>
      </c>
    </row>
    <row r="2398" spans="1:4" ht="25.5">
      <c r="A2398" s="544">
        <v>1917211</v>
      </c>
      <c r="B2398" s="542" t="s">
        <v>7676</v>
      </c>
      <c r="C2398" s="544" t="s">
        <v>351</v>
      </c>
      <c r="D2398" s="545">
        <v>14.64</v>
      </c>
    </row>
    <row r="2399" spans="1:4" ht="25.5">
      <c r="A2399" s="544">
        <v>1917212</v>
      </c>
      <c r="B2399" s="542" t="s">
        <v>7677</v>
      </c>
      <c r="C2399" s="544" t="s">
        <v>351</v>
      </c>
      <c r="D2399" s="545">
        <v>14.8</v>
      </c>
    </row>
    <row r="2400" spans="1:4" ht="25.5">
      <c r="A2400" s="544">
        <v>1917213</v>
      </c>
      <c r="B2400" s="542" t="s">
        <v>7678</v>
      </c>
      <c r="C2400" s="544" t="s">
        <v>351</v>
      </c>
      <c r="D2400" s="545">
        <v>14.97</v>
      </c>
    </row>
    <row r="2401" spans="1:4" ht="25.5">
      <c r="A2401" s="544">
        <v>1917214</v>
      </c>
      <c r="B2401" s="542" t="s">
        <v>7679</v>
      </c>
      <c r="C2401" s="544" t="s">
        <v>351</v>
      </c>
      <c r="D2401" s="545">
        <v>15.15</v>
      </c>
    </row>
    <row r="2402" spans="1:4" ht="25.5">
      <c r="A2402" s="544">
        <v>1917215</v>
      </c>
      <c r="B2402" s="542" t="s">
        <v>7680</v>
      </c>
      <c r="C2402" s="544" t="s">
        <v>351</v>
      </c>
      <c r="D2402" s="545">
        <v>15.34</v>
      </c>
    </row>
    <row r="2403" spans="1:4" ht="25.5">
      <c r="A2403" s="544">
        <v>1917216</v>
      </c>
      <c r="B2403" s="542" t="s">
        <v>7681</v>
      </c>
      <c r="C2403" s="544" t="s">
        <v>351</v>
      </c>
      <c r="D2403" s="545">
        <v>15.44</v>
      </c>
    </row>
    <row r="2404" spans="1:4" ht="25.5">
      <c r="A2404" s="544">
        <v>1917031</v>
      </c>
      <c r="B2404" s="542" t="s">
        <v>7682</v>
      </c>
      <c r="C2404" s="544" t="s">
        <v>351</v>
      </c>
      <c r="D2404" s="545">
        <v>32.840000000000003</v>
      </c>
    </row>
    <row r="2405" spans="1:4" ht="25.5">
      <c r="A2405" s="544">
        <v>1917032</v>
      </c>
      <c r="B2405" s="542" t="s">
        <v>7683</v>
      </c>
      <c r="C2405" s="544" t="s">
        <v>351</v>
      </c>
      <c r="D2405" s="545">
        <v>33.53</v>
      </c>
    </row>
    <row r="2406" spans="1:4" ht="25.5">
      <c r="A2406" s="544">
        <v>1917033</v>
      </c>
      <c r="B2406" s="542" t="s">
        <v>7684</v>
      </c>
      <c r="C2406" s="544" t="s">
        <v>351</v>
      </c>
      <c r="D2406" s="545">
        <v>34.24</v>
      </c>
    </row>
    <row r="2407" spans="1:4" ht="25.5">
      <c r="A2407" s="544">
        <v>1917034</v>
      </c>
      <c r="B2407" s="542" t="s">
        <v>7685</v>
      </c>
      <c r="C2407" s="544" t="s">
        <v>351</v>
      </c>
      <c r="D2407" s="545">
        <v>34.99</v>
      </c>
    </row>
    <row r="2408" spans="1:4" ht="25.5">
      <c r="A2408" s="544">
        <v>1917035</v>
      </c>
      <c r="B2408" s="542" t="s">
        <v>7686</v>
      </c>
      <c r="C2408" s="544" t="s">
        <v>351</v>
      </c>
      <c r="D2408" s="545">
        <v>35.770000000000003</v>
      </c>
    </row>
    <row r="2409" spans="1:4" ht="25.5">
      <c r="A2409" s="544">
        <v>1917036</v>
      </c>
      <c r="B2409" s="542" t="s">
        <v>7687</v>
      </c>
      <c r="C2409" s="544" t="s">
        <v>351</v>
      </c>
      <c r="D2409" s="545">
        <v>36.19</v>
      </c>
    </row>
    <row r="2410" spans="1:4" ht="25.5">
      <c r="A2410" s="544">
        <v>1917605</v>
      </c>
      <c r="B2410" s="542" t="s">
        <v>7688</v>
      </c>
      <c r="C2410" s="544" t="s">
        <v>351</v>
      </c>
      <c r="D2410" s="545">
        <v>10.130000000000001</v>
      </c>
    </row>
    <row r="2411" spans="1:4" ht="25.5">
      <c r="A2411" s="544">
        <v>1917606</v>
      </c>
      <c r="B2411" s="542" t="s">
        <v>7689</v>
      </c>
      <c r="C2411" s="544" t="s">
        <v>351</v>
      </c>
      <c r="D2411" s="545">
        <v>10.89</v>
      </c>
    </row>
    <row r="2412" spans="1:4" ht="25.5">
      <c r="A2412" s="544">
        <v>1917607</v>
      </c>
      <c r="B2412" s="542" t="s">
        <v>7690</v>
      </c>
      <c r="C2412" s="544" t="s">
        <v>351</v>
      </c>
      <c r="D2412" s="545">
        <v>11.64</v>
      </c>
    </row>
    <row r="2413" spans="1:4" ht="25.5">
      <c r="A2413" s="544">
        <v>1917608</v>
      </c>
      <c r="B2413" s="542" t="s">
        <v>7691</v>
      </c>
      <c r="C2413" s="544" t="s">
        <v>351</v>
      </c>
      <c r="D2413" s="545">
        <v>12.92</v>
      </c>
    </row>
    <row r="2414" spans="1:4" ht="25.5">
      <c r="A2414" s="544">
        <v>1917609</v>
      </c>
      <c r="B2414" s="542" t="s">
        <v>7692</v>
      </c>
      <c r="C2414" s="544" t="s">
        <v>351</v>
      </c>
      <c r="D2414" s="545">
        <v>14.76</v>
      </c>
    </row>
    <row r="2415" spans="1:4" ht="25.5">
      <c r="A2415" s="544">
        <v>1917610</v>
      </c>
      <c r="B2415" s="542" t="s">
        <v>7693</v>
      </c>
      <c r="C2415" s="544" t="s">
        <v>351</v>
      </c>
      <c r="D2415" s="545">
        <v>17.579999999999998</v>
      </c>
    </row>
    <row r="2416" spans="1:4" ht="25.5">
      <c r="A2416" s="544">
        <v>1917611</v>
      </c>
      <c r="B2416" s="542" t="s">
        <v>7694</v>
      </c>
      <c r="C2416" s="544" t="s">
        <v>351</v>
      </c>
      <c r="D2416" s="545">
        <v>20.73</v>
      </c>
    </row>
    <row r="2417" spans="1:4" ht="25.5">
      <c r="A2417" s="544">
        <v>1917612</v>
      </c>
      <c r="B2417" s="542" t="s">
        <v>7695</v>
      </c>
      <c r="C2417" s="544" t="s">
        <v>351</v>
      </c>
      <c r="D2417" s="545">
        <v>24.43</v>
      </c>
    </row>
    <row r="2418" spans="1:4" ht="25.5">
      <c r="A2418" s="544">
        <v>1917613</v>
      </c>
      <c r="B2418" s="542" t="s">
        <v>7696</v>
      </c>
      <c r="C2418" s="544" t="s">
        <v>351</v>
      </c>
      <c r="D2418" s="545">
        <v>28.6</v>
      </c>
    </row>
    <row r="2419" spans="1:4" ht="25.5">
      <c r="A2419" s="544">
        <v>1917614</v>
      </c>
      <c r="B2419" s="542" t="s">
        <v>7697</v>
      </c>
      <c r="C2419" s="544" t="s">
        <v>351</v>
      </c>
      <c r="D2419" s="545">
        <v>33.18</v>
      </c>
    </row>
    <row r="2420" spans="1:4" ht="25.5">
      <c r="A2420" s="544">
        <v>1917615</v>
      </c>
      <c r="B2420" s="542" t="s">
        <v>7698</v>
      </c>
      <c r="C2420" s="544" t="s">
        <v>351</v>
      </c>
      <c r="D2420" s="545">
        <v>38.33</v>
      </c>
    </row>
    <row r="2421" spans="1:4" ht="25.5">
      <c r="A2421" s="544">
        <v>1917616</v>
      </c>
      <c r="B2421" s="542" t="s">
        <v>7699</v>
      </c>
      <c r="C2421" s="544" t="s">
        <v>351</v>
      </c>
      <c r="D2421" s="545">
        <v>44.58</v>
      </c>
    </row>
    <row r="2422" spans="1:4" ht="25.5">
      <c r="A2422" s="544">
        <v>1917617</v>
      </c>
      <c r="B2422" s="542" t="s">
        <v>7700</v>
      </c>
      <c r="C2422" s="544" t="s">
        <v>351</v>
      </c>
      <c r="D2422" s="545">
        <v>50.11</v>
      </c>
    </row>
    <row r="2423" spans="1:4" ht="25.5">
      <c r="A2423" s="544">
        <v>1917618</v>
      </c>
      <c r="B2423" s="542" t="s">
        <v>7701</v>
      </c>
      <c r="C2423" s="544" t="s">
        <v>351</v>
      </c>
      <c r="D2423" s="545">
        <v>57.29</v>
      </c>
    </row>
    <row r="2424" spans="1:4" ht="25.5">
      <c r="A2424" s="544">
        <v>1917619</v>
      </c>
      <c r="B2424" s="542" t="s">
        <v>7702</v>
      </c>
      <c r="C2424" s="544" t="s">
        <v>351</v>
      </c>
      <c r="D2424" s="545">
        <v>62.12</v>
      </c>
    </row>
    <row r="2425" spans="1:4" ht="25.5">
      <c r="A2425" s="544">
        <v>1917602</v>
      </c>
      <c r="B2425" s="542" t="s">
        <v>7703</v>
      </c>
      <c r="C2425" s="544" t="s">
        <v>351</v>
      </c>
      <c r="D2425" s="545">
        <v>7.6</v>
      </c>
    </row>
    <row r="2426" spans="1:4" ht="25.5">
      <c r="A2426" s="544">
        <v>1917603</v>
      </c>
      <c r="B2426" s="542" t="s">
        <v>7704</v>
      </c>
      <c r="C2426" s="544" t="s">
        <v>351</v>
      </c>
      <c r="D2426" s="545">
        <v>8.4</v>
      </c>
    </row>
    <row r="2427" spans="1:4" ht="25.5">
      <c r="A2427" s="544">
        <v>1917604</v>
      </c>
      <c r="B2427" s="542" t="s">
        <v>7705</v>
      </c>
      <c r="C2427" s="544" t="s">
        <v>351</v>
      </c>
      <c r="D2427" s="545">
        <v>9.08</v>
      </c>
    </row>
    <row r="2428" spans="1:4" ht="25.5">
      <c r="A2428" s="544">
        <v>1917740</v>
      </c>
      <c r="B2428" s="542" t="s">
        <v>7706</v>
      </c>
      <c r="C2428" s="544" t="s">
        <v>351</v>
      </c>
      <c r="D2428" s="545">
        <v>7.31</v>
      </c>
    </row>
    <row r="2429" spans="1:4" ht="25.5">
      <c r="A2429" s="544">
        <v>1917263</v>
      </c>
      <c r="B2429" s="542" t="s">
        <v>7707</v>
      </c>
      <c r="C2429" s="544" t="s">
        <v>351</v>
      </c>
      <c r="D2429" s="545">
        <v>12.58</v>
      </c>
    </row>
    <row r="2430" spans="1:4" ht="25.5">
      <c r="A2430" s="544">
        <v>1917264</v>
      </c>
      <c r="B2430" s="542" t="s">
        <v>7708</v>
      </c>
      <c r="C2430" s="544" t="s">
        <v>351</v>
      </c>
      <c r="D2430" s="545">
        <v>15.6</v>
      </c>
    </row>
    <row r="2431" spans="1:4" ht="25.5">
      <c r="A2431" s="544">
        <v>1917265</v>
      </c>
      <c r="B2431" s="542" t="s">
        <v>7709</v>
      </c>
      <c r="C2431" s="544" t="s">
        <v>351</v>
      </c>
      <c r="D2431" s="545">
        <v>20.23</v>
      </c>
    </row>
    <row r="2432" spans="1:4" ht="25.5">
      <c r="A2432" s="544">
        <v>1917260</v>
      </c>
      <c r="B2432" s="542" t="s">
        <v>7710</v>
      </c>
      <c r="C2432" s="544" t="s">
        <v>351</v>
      </c>
      <c r="D2432" s="545">
        <v>7.67</v>
      </c>
    </row>
    <row r="2433" spans="1:4" ht="25.5">
      <c r="A2433" s="544">
        <v>1917261</v>
      </c>
      <c r="B2433" s="542" t="s">
        <v>7711</v>
      </c>
      <c r="C2433" s="544" t="s">
        <v>351</v>
      </c>
      <c r="D2433" s="545">
        <v>8.5299999999999994</v>
      </c>
    </row>
    <row r="2434" spans="1:4" ht="25.5">
      <c r="A2434" s="544">
        <v>1917262</v>
      </c>
      <c r="B2434" s="542" t="s">
        <v>7712</v>
      </c>
      <c r="C2434" s="544" t="s">
        <v>351</v>
      </c>
      <c r="D2434" s="545">
        <v>10.09</v>
      </c>
    </row>
    <row r="2435" spans="1:4" ht="25.5">
      <c r="A2435" s="544">
        <v>1917727</v>
      </c>
      <c r="B2435" s="542" t="s">
        <v>7713</v>
      </c>
      <c r="C2435" s="544" t="s">
        <v>351</v>
      </c>
      <c r="D2435" s="545">
        <v>7.42</v>
      </c>
    </row>
    <row r="2436" spans="1:4" ht="25.5">
      <c r="A2436" s="544">
        <v>1917351</v>
      </c>
      <c r="B2436" s="542" t="s">
        <v>7714</v>
      </c>
      <c r="C2436" s="544" t="s">
        <v>351</v>
      </c>
      <c r="D2436" s="545">
        <v>11.04</v>
      </c>
    </row>
    <row r="2437" spans="1:4" ht="25.5">
      <c r="A2437" s="544">
        <v>1917352</v>
      </c>
      <c r="B2437" s="542" t="s">
        <v>7715</v>
      </c>
      <c r="C2437" s="544" t="s">
        <v>351</v>
      </c>
      <c r="D2437" s="545">
        <v>14.64</v>
      </c>
    </row>
    <row r="2438" spans="1:4" ht="25.5">
      <c r="A2438" s="544">
        <v>1917353</v>
      </c>
      <c r="B2438" s="542" t="s">
        <v>7716</v>
      </c>
      <c r="C2438" s="544" t="s">
        <v>351</v>
      </c>
      <c r="D2438" s="545">
        <v>18.88</v>
      </c>
    </row>
    <row r="2439" spans="1:4" ht="25.5">
      <c r="A2439" s="544">
        <v>1917354</v>
      </c>
      <c r="B2439" s="542" t="s">
        <v>7717</v>
      </c>
      <c r="C2439" s="544" t="s">
        <v>351</v>
      </c>
      <c r="D2439" s="545">
        <v>24.57</v>
      </c>
    </row>
    <row r="2440" spans="1:4" ht="25.5">
      <c r="A2440" s="544">
        <v>1917355</v>
      </c>
      <c r="B2440" s="542" t="s">
        <v>7718</v>
      </c>
      <c r="C2440" s="544" t="s">
        <v>351</v>
      </c>
      <c r="D2440" s="545">
        <v>31.75</v>
      </c>
    </row>
    <row r="2441" spans="1:4" ht="25.5">
      <c r="A2441" s="544">
        <v>1917356</v>
      </c>
      <c r="B2441" s="542" t="s">
        <v>7719</v>
      </c>
      <c r="C2441" s="544" t="s">
        <v>351</v>
      </c>
      <c r="D2441" s="545">
        <v>38.97</v>
      </c>
    </row>
    <row r="2442" spans="1:4" ht="25.5">
      <c r="A2442" s="544">
        <v>1917357</v>
      </c>
      <c r="B2442" s="542" t="s">
        <v>7720</v>
      </c>
      <c r="C2442" s="544" t="s">
        <v>351</v>
      </c>
      <c r="D2442" s="545">
        <v>44.55</v>
      </c>
    </row>
    <row r="2443" spans="1:4" ht="25.5">
      <c r="A2443" s="544">
        <v>1917348</v>
      </c>
      <c r="B2443" s="542" t="s">
        <v>7721</v>
      </c>
      <c r="C2443" s="544" t="s">
        <v>351</v>
      </c>
      <c r="D2443" s="545">
        <v>6.74</v>
      </c>
    </row>
    <row r="2444" spans="1:4" ht="25.5">
      <c r="A2444" s="544">
        <v>1917349</v>
      </c>
      <c r="B2444" s="542" t="s">
        <v>7722</v>
      </c>
      <c r="C2444" s="544" t="s">
        <v>351</v>
      </c>
      <c r="D2444" s="545">
        <v>7.26</v>
      </c>
    </row>
    <row r="2445" spans="1:4" ht="25.5">
      <c r="A2445" s="544">
        <v>1917350</v>
      </c>
      <c r="B2445" s="542" t="s">
        <v>7723</v>
      </c>
      <c r="C2445" s="544" t="s">
        <v>351</v>
      </c>
      <c r="D2445" s="545">
        <v>8.23</v>
      </c>
    </row>
    <row r="2446" spans="1:4" ht="25.5">
      <c r="A2446" s="544">
        <v>1917731</v>
      </c>
      <c r="B2446" s="542" t="s">
        <v>7724</v>
      </c>
      <c r="C2446" s="544" t="s">
        <v>351</v>
      </c>
      <c r="D2446" s="545">
        <v>6.6</v>
      </c>
    </row>
    <row r="2447" spans="1:4" ht="25.5">
      <c r="A2447" s="544">
        <v>1917463</v>
      </c>
      <c r="B2447" s="542" t="s">
        <v>7725</v>
      </c>
      <c r="C2447" s="544" t="s">
        <v>351</v>
      </c>
      <c r="D2447" s="545">
        <v>11.52</v>
      </c>
    </row>
    <row r="2448" spans="1:4" ht="25.5">
      <c r="A2448" s="544">
        <v>1917464</v>
      </c>
      <c r="B2448" s="542" t="s">
        <v>7726</v>
      </c>
      <c r="C2448" s="544" t="s">
        <v>351</v>
      </c>
      <c r="D2448" s="545">
        <v>13.34</v>
      </c>
    </row>
    <row r="2449" spans="1:4" ht="25.5">
      <c r="A2449" s="544">
        <v>1917465</v>
      </c>
      <c r="B2449" s="542" t="s">
        <v>7727</v>
      </c>
      <c r="C2449" s="544" t="s">
        <v>351</v>
      </c>
      <c r="D2449" s="545">
        <v>15.39</v>
      </c>
    </row>
    <row r="2450" spans="1:4" ht="25.5">
      <c r="A2450" s="544">
        <v>1917466</v>
      </c>
      <c r="B2450" s="542" t="s">
        <v>7728</v>
      </c>
      <c r="C2450" s="544" t="s">
        <v>351</v>
      </c>
      <c r="D2450" s="545">
        <v>18.309999999999999</v>
      </c>
    </row>
    <row r="2451" spans="1:4" ht="25.5">
      <c r="A2451" s="544">
        <v>1917467</v>
      </c>
      <c r="B2451" s="542" t="s">
        <v>7729</v>
      </c>
      <c r="C2451" s="544" t="s">
        <v>351</v>
      </c>
      <c r="D2451" s="545">
        <v>22.79</v>
      </c>
    </row>
    <row r="2452" spans="1:4" ht="25.5">
      <c r="A2452" s="544">
        <v>1917468</v>
      </c>
      <c r="B2452" s="542" t="s">
        <v>7730</v>
      </c>
      <c r="C2452" s="544" t="s">
        <v>351</v>
      </c>
      <c r="D2452" s="545">
        <v>27.9</v>
      </c>
    </row>
    <row r="2453" spans="1:4" ht="25.5">
      <c r="A2453" s="544">
        <v>1917469</v>
      </c>
      <c r="B2453" s="542" t="s">
        <v>7731</v>
      </c>
      <c r="C2453" s="544" t="s">
        <v>351</v>
      </c>
      <c r="D2453" s="545">
        <v>33.53</v>
      </c>
    </row>
    <row r="2454" spans="1:4" ht="25.5">
      <c r="A2454" s="544">
        <v>1917470</v>
      </c>
      <c r="B2454" s="542" t="s">
        <v>7732</v>
      </c>
      <c r="C2454" s="544" t="s">
        <v>351</v>
      </c>
      <c r="D2454" s="545">
        <v>40.07</v>
      </c>
    </row>
    <row r="2455" spans="1:4" ht="25.5">
      <c r="A2455" s="544">
        <v>1917471</v>
      </c>
      <c r="B2455" s="542" t="s">
        <v>7733</v>
      </c>
      <c r="C2455" s="544" t="s">
        <v>351</v>
      </c>
      <c r="D2455" s="545">
        <v>47.86</v>
      </c>
    </row>
    <row r="2456" spans="1:4" ht="25.5">
      <c r="A2456" s="544">
        <v>1917472</v>
      </c>
      <c r="B2456" s="542" t="s">
        <v>7734</v>
      </c>
      <c r="C2456" s="544" t="s">
        <v>351</v>
      </c>
      <c r="D2456" s="545">
        <v>51.21</v>
      </c>
    </row>
    <row r="2457" spans="1:4" ht="25.5">
      <c r="A2457" s="544">
        <v>1917460</v>
      </c>
      <c r="B2457" s="542" t="s">
        <v>7735</v>
      </c>
      <c r="C2457" s="544" t="s">
        <v>351</v>
      </c>
      <c r="D2457" s="545">
        <v>6.75</v>
      </c>
    </row>
    <row r="2458" spans="1:4" ht="25.5">
      <c r="A2458" s="544">
        <v>1917461</v>
      </c>
      <c r="B2458" s="542" t="s">
        <v>7736</v>
      </c>
      <c r="C2458" s="544" t="s">
        <v>351</v>
      </c>
      <c r="D2458" s="545">
        <v>7.97</v>
      </c>
    </row>
    <row r="2459" spans="1:4" ht="25.5">
      <c r="A2459" s="544">
        <v>1917462</v>
      </c>
      <c r="B2459" s="542" t="s">
        <v>7737</v>
      </c>
      <c r="C2459" s="544" t="s">
        <v>351</v>
      </c>
      <c r="D2459" s="545">
        <v>9.4700000000000006</v>
      </c>
    </row>
    <row r="2460" spans="1:4" ht="25.5">
      <c r="A2460" s="544">
        <v>1917735</v>
      </c>
      <c r="B2460" s="542" t="s">
        <v>7738</v>
      </c>
      <c r="C2460" s="544" t="s">
        <v>351</v>
      </c>
      <c r="D2460" s="545">
        <v>5.99</v>
      </c>
    </row>
    <row r="2461" spans="1:4" ht="25.5">
      <c r="A2461" s="544">
        <v>1917061</v>
      </c>
      <c r="B2461" s="542" t="s">
        <v>7739</v>
      </c>
      <c r="C2461" s="544" t="s">
        <v>351</v>
      </c>
      <c r="D2461" s="545">
        <v>23.99</v>
      </c>
    </row>
    <row r="2462" spans="1:4" ht="25.5">
      <c r="A2462" s="544">
        <v>1917062</v>
      </c>
      <c r="B2462" s="542" t="s">
        <v>7740</v>
      </c>
      <c r="C2462" s="544" t="s">
        <v>351</v>
      </c>
      <c r="D2462" s="545">
        <v>24.46</v>
      </c>
    </row>
    <row r="2463" spans="1:4" ht="25.5">
      <c r="A2463" s="544">
        <v>1917063</v>
      </c>
      <c r="B2463" s="542" t="s">
        <v>7741</v>
      </c>
      <c r="C2463" s="544" t="s">
        <v>351</v>
      </c>
      <c r="D2463" s="545">
        <v>24.93</v>
      </c>
    </row>
    <row r="2464" spans="1:4" ht="25.5">
      <c r="A2464" s="544">
        <v>1917064</v>
      </c>
      <c r="B2464" s="542" t="s">
        <v>7742</v>
      </c>
      <c r="C2464" s="544" t="s">
        <v>351</v>
      </c>
      <c r="D2464" s="545">
        <v>25.43</v>
      </c>
    </row>
    <row r="2465" spans="1:4" ht="25.5">
      <c r="A2465" s="544">
        <v>1917065</v>
      </c>
      <c r="B2465" s="542" t="s">
        <v>7743</v>
      </c>
      <c r="C2465" s="544" t="s">
        <v>351</v>
      </c>
      <c r="D2465" s="545">
        <v>25.96</v>
      </c>
    </row>
    <row r="2466" spans="1:4" ht="25.5">
      <c r="A2466" s="544">
        <v>1917066</v>
      </c>
      <c r="B2466" s="542" t="s">
        <v>7744</v>
      </c>
      <c r="C2466" s="544" t="s">
        <v>351</v>
      </c>
      <c r="D2466" s="545">
        <v>26.24</v>
      </c>
    </row>
    <row r="2467" spans="1:4" ht="25.5">
      <c r="A2467" s="544">
        <v>1901590</v>
      </c>
      <c r="B2467" s="542" t="s">
        <v>7745</v>
      </c>
      <c r="C2467" s="544" t="s">
        <v>351</v>
      </c>
      <c r="D2467" s="545">
        <v>13.6</v>
      </c>
    </row>
    <row r="2468" spans="1:4" ht="25.5">
      <c r="A2468" s="544">
        <v>1901591</v>
      </c>
      <c r="B2468" s="542" t="s">
        <v>7746</v>
      </c>
      <c r="C2468" s="544" t="s">
        <v>351</v>
      </c>
      <c r="D2468" s="545">
        <v>13.72</v>
      </c>
    </row>
    <row r="2469" spans="1:4" ht="25.5">
      <c r="A2469" s="544">
        <v>1901592</v>
      </c>
      <c r="B2469" s="542" t="s">
        <v>7747</v>
      </c>
      <c r="C2469" s="544" t="s">
        <v>351</v>
      </c>
      <c r="D2469" s="545">
        <v>13.84</v>
      </c>
    </row>
    <row r="2470" spans="1:4" ht="25.5">
      <c r="A2470" s="544">
        <v>1901593</v>
      </c>
      <c r="B2470" s="542" t="s">
        <v>7748</v>
      </c>
      <c r="C2470" s="544" t="s">
        <v>351</v>
      </c>
      <c r="D2470" s="545">
        <v>13.97</v>
      </c>
    </row>
    <row r="2471" spans="1:4" ht="25.5">
      <c r="A2471" s="544">
        <v>1901594</v>
      </c>
      <c r="B2471" s="542" t="s">
        <v>7749</v>
      </c>
      <c r="C2471" s="544" t="s">
        <v>351</v>
      </c>
      <c r="D2471" s="545">
        <v>14.1</v>
      </c>
    </row>
    <row r="2472" spans="1:4" ht="25.5">
      <c r="A2472" s="544">
        <v>1901589</v>
      </c>
      <c r="B2472" s="542" t="s">
        <v>7750</v>
      </c>
      <c r="C2472" s="544" t="s">
        <v>351</v>
      </c>
      <c r="D2472" s="545">
        <v>14.18</v>
      </c>
    </row>
    <row r="2473" spans="1:4" ht="25.5">
      <c r="A2473" s="544">
        <v>1901596</v>
      </c>
      <c r="B2473" s="542" t="s">
        <v>7751</v>
      </c>
      <c r="C2473" s="544" t="s">
        <v>351</v>
      </c>
      <c r="D2473" s="545">
        <v>17.739999999999998</v>
      </c>
    </row>
    <row r="2474" spans="1:4" ht="25.5">
      <c r="A2474" s="544">
        <v>1901597</v>
      </c>
      <c r="B2474" s="542" t="s">
        <v>7752</v>
      </c>
      <c r="C2474" s="544" t="s">
        <v>351</v>
      </c>
      <c r="D2474" s="545">
        <v>17.850000000000001</v>
      </c>
    </row>
    <row r="2475" spans="1:4" ht="25.5">
      <c r="A2475" s="544">
        <v>1901598</v>
      </c>
      <c r="B2475" s="542" t="s">
        <v>7753</v>
      </c>
      <c r="C2475" s="544" t="s">
        <v>351</v>
      </c>
      <c r="D2475" s="545">
        <v>17.97</v>
      </c>
    </row>
    <row r="2476" spans="1:4" ht="25.5">
      <c r="A2476" s="544">
        <v>1901599</v>
      </c>
      <c r="B2476" s="542" t="s">
        <v>7754</v>
      </c>
      <c r="C2476" s="544" t="s">
        <v>351</v>
      </c>
      <c r="D2476" s="545">
        <v>18.09</v>
      </c>
    </row>
    <row r="2477" spans="1:4" ht="25.5">
      <c r="A2477" s="544">
        <v>1901600</v>
      </c>
      <c r="B2477" s="542" t="s">
        <v>7755</v>
      </c>
      <c r="C2477" s="544" t="s">
        <v>351</v>
      </c>
      <c r="D2477" s="545">
        <v>18.21</v>
      </c>
    </row>
    <row r="2478" spans="1:4" ht="25.5">
      <c r="A2478" s="544">
        <v>1901595</v>
      </c>
      <c r="B2478" s="542" t="s">
        <v>7756</v>
      </c>
      <c r="C2478" s="544" t="s">
        <v>351</v>
      </c>
      <c r="D2478" s="545">
        <v>18.28</v>
      </c>
    </row>
    <row r="2479" spans="1:4" ht="25.5">
      <c r="A2479" s="544">
        <v>1917097</v>
      </c>
      <c r="B2479" s="542" t="s">
        <v>7757</v>
      </c>
      <c r="C2479" s="544" t="s">
        <v>351</v>
      </c>
      <c r="D2479" s="545">
        <v>15.99</v>
      </c>
    </row>
    <row r="2480" spans="1:4" ht="25.5">
      <c r="A2480" s="544">
        <v>1917098</v>
      </c>
      <c r="B2480" s="542" t="s">
        <v>7758</v>
      </c>
      <c r="C2480" s="544" t="s">
        <v>351</v>
      </c>
      <c r="D2480" s="545">
        <v>16.260000000000002</v>
      </c>
    </row>
    <row r="2481" spans="1:4" ht="25.5">
      <c r="A2481" s="544">
        <v>1917099</v>
      </c>
      <c r="B2481" s="542" t="s">
        <v>7759</v>
      </c>
      <c r="C2481" s="544" t="s">
        <v>351</v>
      </c>
      <c r="D2481" s="545">
        <v>16.55</v>
      </c>
    </row>
    <row r="2482" spans="1:4" ht="25.5">
      <c r="A2482" s="544">
        <v>1917100</v>
      </c>
      <c r="B2482" s="542" t="s">
        <v>7760</v>
      </c>
      <c r="C2482" s="544" t="s">
        <v>351</v>
      </c>
      <c r="D2482" s="545">
        <v>16.84</v>
      </c>
    </row>
    <row r="2483" spans="1:4" ht="25.5">
      <c r="A2483" s="544">
        <v>1917101</v>
      </c>
      <c r="B2483" s="542" t="s">
        <v>7761</v>
      </c>
      <c r="C2483" s="544" t="s">
        <v>351</v>
      </c>
      <c r="D2483" s="545">
        <v>17.149999999999999</v>
      </c>
    </row>
    <row r="2484" spans="1:4" ht="25.5">
      <c r="A2484" s="544">
        <v>1917102</v>
      </c>
      <c r="B2484" s="542" t="s">
        <v>7762</v>
      </c>
      <c r="C2484" s="544" t="s">
        <v>351</v>
      </c>
      <c r="D2484" s="545">
        <v>17.32</v>
      </c>
    </row>
    <row r="2485" spans="1:4" ht="25.5">
      <c r="A2485" s="544">
        <v>1901601</v>
      </c>
      <c r="B2485" s="542" t="s">
        <v>7763</v>
      </c>
      <c r="C2485" s="544" t="s">
        <v>351</v>
      </c>
      <c r="D2485" s="545">
        <v>22</v>
      </c>
    </row>
    <row r="2486" spans="1:4" ht="25.5">
      <c r="A2486" s="544">
        <v>1901602</v>
      </c>
      <c r="B2486" s="542" t="s">
        <v>7764</v>
      </c>
      <c r="C2486" s="544" t="s">
        <v>351</v>
      </c>
      <c r="D2486" s="545">
        <v>22.1</v>
      </c>
    </row>
    <row r="2487" spans="1:4" ht="25.5">
      <c r="A2487" s="544">
        <v>1901603</v>
      </c>
      <c r="B2487" s="542" t="s">
        <v>7765</v>
      </c>
      <c r="C2487" s="544" t="s">
        <v>351</v>
      </c>
      <c r="D2487" s="545">
        <v>22.21</v>
      </c>
    </row>
    <row r="2488" spans="1:4" ht="25.5">
      <c r="A2488" s="544">
        <v>1901604</v>
      </c>
      <c r="B2488" s="542" t="s">
        <v>7766</v>
      </c>
      <c r="C2488" s="544" t="s">
        <v>351</v>
      </c>
      <c r="D2488" s="545">
        <v>22.33</v>
      </c>
    </row>
    <row r="2489" spans="1:4" ht="25.5">
      <c r="A2489" s="544">
        <v>1901605</v>
      </c>
      <c r="B2489" s="542" t="s">
        <v>7767</v>
      </c>
      <c r="C2489" s="544" t="s">
        <v>351</v>
      </c>
      <c r="D2489" s="545">
        <v>22.45</v>
      </c>
    </row>
    <row r="2490" spans="1:4" ht="25.5">
      <c r="A2490" s="544">
        <v>1901606</v>
      </c>
      <c r="B2490" s="542" t="s">
        <v>7768</v>
      </c>
      <c r="C2490" s="544" t="s">
        <v>351</v>
      </c>
      <c r="D2490" s="545">
        <v>22.52</v>
      </c>
    </row>
    <row r="2491" spans="1:4" ht="25.5">
      <c r="A2491" s="544">
        <v>1917133</v>
      </c>
      <c r="B2491" s="542" t="s">
        <v>7769</v>
      </c>
      <c r="C2491" s="544" t="s">
        <v>351</v>
      </c>
      <c r="D2491" s="545">
        <v>14.65</v>
      </c>
    </row>
    <row r="2492" spans="1:4" ht="25.5">
      <c r="A2492" s="544">
        <v>1917134</v>
      </c>
      <c r="B2492" s="542" t="s">
        <v>7770</v>
      </c>
      <c r="C2492" s="544" t="s">
        <v>351</v>
      </c>
      <c r="D2492" s="545">
        <v>14.87</v>
      </c>
    </row>
    <row r="2493" spans="1:4" ht="25.5">
      <c r="A2493" s="544">
        <v>1917135</v>
      </c>
      <c r="B2493" s="542" t="s">
        <v>7771</v>
      </c>
      <c r="C2493" s="544" t="s">
        <v>351</v>
      </c>
      <c r="D2493" s="545">
        <v>15.09</v>
      </c>
    </row>
    <row r="2494" spans="1:4" ht="25.5">
      <c r="A2494" s="544">
        <v>1917136</v>
      </c>
      <c r="B2494" s="542" t="s">
        <v>7772</v>
      </c>
      <c r="C2494" s="544" t="s">
        <v>351</v>
      </c>
      <c r="D2494" s="545">
        <v>15.32</v>
      </c>
    </row>
    <row r="2495" spans="1:4" ht="25.5">
      <c r="A2495" s="544">
        <v>1917137</v>
      </c>
      <c r="B2495" s="542" t="s">
        <v>7773</v>
      </c>
      <c r="C2495" s="544" t="s">
        <v>351</v>
      </c>
      <c r="D2495" s="545">
        <v>15.56</v>
      </c>
    </row>
    <row r="2496" spans="1:4" ht="25.5">
      <c r="A2496" s="544">
        <v>1917138</v>
      </c>
      <c r="B2496" s="542" t="s">
        <v>7774</v>
      </c>
      <c r="C2496" s="544" t="s">
        <v>351</v>
      </c>
      <c r="D2496" s="545">
        <v>15.69</v>
      </c>
    </row>
    <row r="2497" spans="1:4" ht="25.5">
      <c r="A2497" s="544">
        <v>1917169</v>
      </c>
      <c r="B2497" s="542" t="s">
        <v>7775</v>
      </c>
      <c r="C2497" s="544" t="s">
        <v>351</v>
      </c>
      <c r="D2497" s="545">
        <v>13.65</v>
      </c>
    </row>
    <row r="2498" spans="1:4" ht="25.5">
      <c r="A2498" s="544">
        <v>1917170</v>
      </c>
      <c r="B2498" s="542" t="s">
        <v>7776</v>
      </c>
      <c r="C2498" s="544" t="s">
        <v>351</v>
      </c>
      <c r="D2498" s="545">
        <v>13.83</v>
      </c>
    </row>
    <row r="2499" spans="1:4" ht="25.5">
      <c r="A2499" s="544">
        <v>1917171</v>
      </c>
      <c r="B2499" s="542" t="s">
        <v>7777</v>
      </c>
      <c r="C2499" s="544" t="s">
        <v>351</v>
      </c>
      <c r="D2499" s="545">
        <v>14.02</v>
      </c>
    </row>
    <row r="2500" spans="1:4" ht="25.5">
      <c r="A2500" s="544">
        <v>1917172</v>
      </c>
      <c r="B2500" s="542" t="s">
        <v>7778</v>
      </c>
      <c r="C2500" s="544" t="s">
        <v>351</v>
      </c>
      <c r="D2500" s="545">
        <v>14.22</v>
      </c>
    </row>
    <row r="2501" spans="1:4" ht="25.5">
      <c r="A2501" s="544">
        <v>1917173</v>
      </c>
      <c r="B2501" s="542" t="s">
        <v>7779</v>
      </c>
      <c r="C2501" s="544" t="s">
        <v>351</v>
      </c>
      <c r="D2501" s="545">
        <v>14.43</v>
      </c>
    </row>
    <row r="2502" spans="1:4" ht="25.5">
      <c r="A2502" s="544">
        <v>1917174</v>
      </c>
      <c r="B2502" s="542" t="s">
        <v>7780</v>
      </c>
      <c r="C2502" s="544" t="s">
        <v>351</v>
      </c>
      <c r="D2502" s="545">
        <v>14.55</v>
      </c>
    </row>
    <row r="2503" spans="1:4" ht="25.5">
      <c r="A2503" s="544">
        <v>1917205</v>
      </c>
      <c r="B2503" s="542" t="s">
        <v>7781</v>
      </c>
      <c r="C2503" s="544" t="s">
        <v>351</v>
      </c>
      <c r="D2503" s="545">
        <v>14.88</v>
      </c>
    </row>
    <row r="2504" spans="1:4" ht="25.5">
      <c r="A2504" s="544">
        <v>1917206</v>
      </c>
      <c r="B2504" s="542" t="s">
        <v>7782</v>
      </c>
      <c r="C2504" s="544" t="s">
        <v>351</v>
      </c>
      <c r="D2504" s="545">
        <v>15.05</v>
      </c>
    </row>
    <row r="2505" spans="1:4" ht="25.5">
      <c r="A2505" s="544">
        <v>1917207</v>
      </c>
      <c r="B2505" s="542" t="s">
        <v>7783</v>
      </c>
      <c r="C2505" s="544" t="s">
        <v>351</v>
      </c>
      <c r="D2505" s="545">
        <v>15.21</v>
      </c>
    </row>
    <row r="2506" spans="1:4" ht="25.5">
      <c r="A2506" s="544">
        <v>1917208</v>
      </c>
      <c r="B2506" s="542" t="s">
        <v>7784</v>
      </c>
      <c r="C2506" s="544" t="s">
        <v>351</v>
      </c>
      <c r="D2506" s="545">
        <v>15.39</v>
      </c>
    </row>
    <row r="2507" spans="1:4" ht="25.5">
      <c r="A2507" s="544">
        <v>1917209</v>
      </c>
      <c r="B2507" s="542" t="s">
        <v>7785</v>
      </c>
      <c r="C2507" s="544" t="s">
        <v>351</v>
      </c>
      <c r="D2507" s="545">
        <v>15.57</v>
      </c>
    </row>
    <row r="2508" spans="1:4" ht="25.5">
      <c r="A2508" s="544">
        <v>1917210</v>
      </c>
      <c r="B2508" s="542" t="s">
        <v>7786</v>
      </c>
      <c r="C2508" s="544" t="s">
        <v>351</v>
      </c>
      <c r="D2508" s="545">
        <v>15.67</v>
      </c>
    </row>
    <row r="2509" spans="1:4" ht="25.5">
      <c r="A2509" s="544">
        <v>1917025</v>
      </c>
      <c r="B2509" s="542" t="s">
        <v>7787</v>
      </c>
      <c r="C2509" s="544" t="s">
        <v>351</v>
      </c>
      <c r="D2509" s="545">
        <v>33.24</v>
      </c>
    </row>
    <row r="2510" spans="1:4" ht="25.5">
      <c r="A2510" s="544">
        <v>1917026</v>
      </c>
      <c r="B2510" s="542" t="s">
        <v>7788</v>
      </c>
      <c r="C2510" s="544" t="s">
        <v>351</v>
      </c>
      <c r="D2510" s="545">
        <v>33.93</v>
      </c>
    </row>
    <row r="2511" spans="1:4" ht="25.5">
      <c r="A2511" s="544">
        <v>1917027</v>
      </c>
      <c r="B2511" s="542" t="s">
        <v>7789</v>
      </c>
      <c r="C2511" s="544" t="s">
        <v>351</v>
      </c>
      <c r="D2511" s="545">
        <v>34.619999999999997</v>
      </c>
    </row>
    <row r="2512" spans="1:4" ht="25.5">
      <c r="A2512" s="544">
        <v>1917028</v>
      </c>
      <c r="B2512" s="542" t="s">
        <v>7790</v>
      </c>
      <c r="C2512" s="544" t="s">
        <v>351</v>
      </c>
      <c r="D2512" s="545">
        <v>35.35</v>
      </c>
    </row>
    <row r="2513" spans="1:4" ht="25.5">
      <c r="A2513" s="544">
        <v>1917029</v>
      </c>
      <c r="B2513" s="542" t="s">
        <v>7791</v>
      </c>
      <c r="C2513" s="544" t="s">
        <v>351</v>
      </c>
      <c r="D2513" s="545">
        <v>36.119999999999997</v>
      </c>
    </row>
    <row r="2514" spans="1:4" ht="25.5">
      <c r="A2514" s="544">
        <v>1917030</v>
      </c>
      <c r="B2514" s="542" t="s">
        <v>7792</v>
      </c>
      <c r="C2514" s="544" t="s">
        <v>351</v>
      </c>
      <c r="D2514" s="545">
        <v>36.53</v>
      </c>
    </row>
    <row r="2515" spans="1:4" ht="38.25">
      <c r="A2515" s="544">
        <v>1917629</v>
      </c>
      <c r="B2515" s="542" t="s">
        <v>7793</v>
      </c>
      <c r="C2515" s="544" t="s">
        <v>351</v>
      </c>
      <c r="D2515" s="545">
        <v>14.3</v>
      </c>
    </row>
    <row r="2516" spans="1:4" ht="38.25">
      <c r="A2516" s="544">
        <v>1917633</v>
      </c>
      <c r="B2516" s="542" t="s">
        <v>7794</v>
      </c>
      <c r="C2516" s="544" t="s">
        <v>351</v>
      </c>
      <c r="D2516" s="545">
        <v>16.02</v>
      </c>
    </row>
    <row r="2517" spans="1:4" ht="38.25">
      <c r="A2517" s="544">
        <v>1917634</v>
      </c>
      <c r="B2517" s="542" t="s">
        <v>7795</v>
      </c>
      <c r="C2517" s="544" t="s">
        <v>351</v>
      </c>
      <c r="D2517" s="545">
        <v>16.34</v>
      </c>
    </row>
    <row r="2518" spans="1:4" ht="38.25">
      <c r="A2518" s="544">
        <v>1917635</v>
      </c>
      <c r="B2518" s="542" t="s">
        <v>7796</v>
      </c>
      <c r="C2518" s="544" t="s">
        <v>351</v>
      </c>
      <c r="D2518" s="545">
        <v>16.649999999999999</v>
      </c>
    </row>
    <row r="2519" spans="1:4" ht="38.25">
      <c r="A2519" s="544">
        <v>1917636</v>
      </c>
      <c r="B2519" s="542" t="s">
        <v>7797</v>
      </c>
      <c r="C2519" s="544" t="s">
        <v>351</v>
      </c>
      <c r="D2519" s="545">
        <v>18.579999999999998</v>
      </c>
    </row>
    <row r="2520" spans="1:4" ht="38.25">
      <c r="A2520" s="544">
        <v>1917637</v>
      </c>
      <c r="B2520" s="542" t="s">
        <v>7798</v>
      </c>
      <c r="C2520" s="544" t="s">
        <v>351</v>
      </c>
      <c r="D2520" s="545">
        <v>19</v>
      </c>
    </row>
    <row r="2521" spans="1:4" ht="38.25">
      <c r="A2521" s="544">
        <v>1917638</v>
      </c>
      <c r="B2521" s="542" t="s">
        <v>7799</v>
      </c>
      <c r="C2521" s="544" t="s">
        <v>351</v>
      </c>
      <c r="D2521" s="545">
        <v>19.41</v>
      </c>
    </row>
    <row r="2522" spans="1:4" ht="38.25">
      <c r="A2522" s="544">
        <v>1917630</v>
      </c>
      <c r="B2522" s="542" t="s">
        <v>7800</v>
      </c>
      <c r="C2522" s="544" t="s">
        <v>351</v>
      </c>
      <c r="D2522" s="545">
        <v>14.85</v>
      </c>
    </row>
    <row r="2523" spans="1:4" ht="38.25">
      <c r="A2523" s="544">
        <v>1917631</v>
      </c>
      <c r="B2523" s="542" t="s">
        <v>7801</v>
      </c>
      <c r="C2523" s="544" t="s">
        <v>351</v>
      </c>
      <c r="D2523" s="545">
        <v>15.32</v>
      </c>
    </row>
    <row r="2524" spans="1:4" ht="38.25">
      <c r="A2524" s="544">
        <v>1917632</v>
      </c>
      <c r="B2524" s="542" t="s">
        <v>7802</v>
      </c>
      <c r="C2524" s="544" t="s">
        <v>351</v>
      </c>
      <c r="D2524" s="545">
        <v>15.63</v>
      </c>
    </row>
    <row r="2525" spans="1:4" ht="38.25">
      <c r="A2525" s="544">
        <v>1917639</v>
      </c>
      <c r="B2525" s="542" t="s">
        <v>7803</v>
      </c>
      <c r="C2525" s="544" t="s">
        <v>351</v>
      </c>
      <c r="D2525" s="545">
        <v>19.62</v>
      </c>
    </row>
    <row r="2526" spans="1:4" ht="25.5">
      <c r="A2526" s="544">
        <v>1917646</v>
      </c>
      <c r="B2526" s="542" t="s">
        <v>7804</v>
      </c>
      <c r="C2526" s="544" t="s">
        <v>351</v>
      </c>
      <c r="D2526" s="545">
        <v>19.989999999999998</v>
      </c>
    </row>
    <row r="2527" spans="1:4" ht="25.5">
      <c r="A2527" s="544">
        <v>1917647</v>
      </c>
      <c r="B2527" s="542" t="s">
        <v>7805</v>
      </c>
      <c r="C2527" s="544" t="s">
        <v>351</v>
      </c>
      <c r="D2527" s="545">
        <v>20.29</v>
      </c>
    </row>
    <row r="2528" spans="1:4" ht="25.5">
      <c r="A2528" s="544">
        <v>1917648</v>
      </c>
      <c r="B2528" s="542" t="s">
        <v>7806</v>
      </c>
      <c r="C2528" s="544" t="s">
        <v>351</v>
      </c>
      <c r="D2528" s="545">
        <v>20.51</v>
      </c>
    </row>
    <row r="2529" spans="1:4" ht="25.5">
      <c r="A2529" s="544">
        <v>1917649</v>
      </c>
      <c r="B2529" s="542" t="s">
        <v>7807</v>
      </c>
      <c r="C2529" s="544" t="s">
        <v>351</v>
      </c>
      <c r="D2529" s="545">
        <v>20.81</v>
      </c>
    </row>
    <row r="2530" spans="1:4" ht="25.5">
      <c r="A2530" s="544">
        <v>1917650</v>
      </c>
      <c r="B2530" s="542" t="s">
        <v>7808</v>
      </c>
      <c r="C2530" s="544" t="s">
        <v>351</v>
      </c>
      <c r="D2530" s="545">
        <v>21.11</v>
      </c>
    </row>
    <row r="2531" spans="1:4" ht="25.5">
      <c r="A2531" s="544">
        <v>1917651</v>
      </c>
      <c r="B2531" s="542" t="s">
        <v>7809</v>
      </c>
      <c r="C2531" s="544" t="s">
        <v>351</v>
      </c>
      <c r="D2531" s="545">
        <v>21.56</v>
      </c>
    </row>
    <row r="2532" spans="1:4" ht="25.5">
      <c r="A2532" s="544">
        <v>1917652</v>
      </c>
      <c r="B2532" s="542" t="s">
        <v>7810</v>
      </c>
      <c r="C2532" s="544" t="s">
        <v>351</v>
      </c>
      <c r="D2532" s="545">
        <v>23.89</v>
      </c>
    </row>
    <row r="2533" spans="1:4" ht="25.5">
      <c r="A2533" s="544">
        <v>1917642</v>
      </c>
      <c r="B2533" s="542" t="s">
        <v>7811</v>
      </c>
      <c r="C2533" s="544" t="s">
        <v>351</v>
      </c>
      <c r="D2533" s="545">
        <v>18.71</v>
      </c>
    </row>
    <row r="2534" spans="1:4" ht="25.5">
      <c r="A2534" s="544">
        <v>1917643</v>
      </c>
      <c r="B2534" s="542" t="s">
        <v>7812</v>
      </c>
      <c r="C2534" s="544" t="s">
        <v>351</v>
      </c>
      <c r="D2534" s="545">
        <v>19.09</v>
      </c>
    </row>
    <row r="2535" spans="1:4" ht="25.5">
      <c r="A2535" s="544">
        <v>1917641</v>
      </c>
      <c r="B2535" s="542" t="s">
        <v>7813</v>
      </c>
      <c r="C2535" s="544" t="s">
        <v>351</v>
      </c>
      <c r="D2535" s="545">
        <v>16.760000000000002</v>
      </c>
    </row>
    <row r="2536" spans="1:4" ht="25.5">
      <c r="A2536" s="544">
        <v>1917644</v>
      </c>
      <c r="B2536" s="542" t="s">
        <v>7814</v>
      </c>
      <c r="C2536" s="544" t="s">
        <v>351</v>
      </c>
      <c r="D2536" s="545">
        <v>19.46</v>
      </c>
    </row>
    <row r="2537" spans="1:4" ht="25.5">
      <c r="A2537" s="544">
        <v>1917645</v>
      </c>
      <c r="B2537" s="542" t="s">
        <v>7815</v>
      </c>
      <c r="C2537" s="544" t="s">
        <v>351</v>
      </c>
      <c r="D2537" s="545">
        <v>19.690000000000001</v>
      </c>
    </row>
    <row r="2538" spans="1:4" ht="25.5">
      <c r="A2538" s="544">
        <v>1917653</v>
      </c>
      <c r="B2538" s="542" t="s">
        <v>7816</v>
      </c>
      <c r="C2538" s="544" t="s">
        <v>351</v>
      </c>
      <c r="D2538" s="545">
        <v>24.22</v>
      </c>
    </row>
    <row r="2539" spans="1:4" ht="38.25">
      <c r="A2539" s="544">
        <v>1917659</v>
      </c>
      <c r="B2539" s="542" t="s">
        <v>7817</v>
      </c>
      <c r="C2539" s="544" t="s">
        <v>351</v>
      </c>
      <c r="D2539" s="545">
        <v>19.16</v>
      </c>
    </row>
    <row r="2540" spans="1:4" ht="38.25">
      <c r="A2540" s="544">
        <v>1917660</v>
      </c>
      <c r="B2540" s="542" t="s">
        <v>7818</v>
      </c>
      <c r="C2540" s="544" t="s">
        <v>351</v>
      </c>
      <c r="D2540" s="545">
        <v>19.309999999999999</v>
      </c>
    </row>
    <row r="2541" spans="1:4" ht="38.25">
      <c r="A2541" s="544">
        <v>1917661</v>
      </c>
      <c r="B2541" s="542" t="s">
        <v>7819</v>
      </c>
      <c r="C2541" s="544" t="s">
        <v>351</v>
      </c>
      <c r="D2541" s="545">
        <v>19.46</v>
      </c>
    </row>
    <row r="2542" spans="1:4" ht="38.25">
      <c r="A2542" s="544">
        <v>1917662</v>
      </c>
      <c r="B2542" s="542" t="s">
        <v>7820</v>
      </c>
      <c r="C2542" s="544" t="s">
        <v>351</v>
      </c>
      <c r="D2542" s="545">
        <v>19.61</v>
      </c>
    </row>
    <row r="2543" spans="1:4" ht="38.25">
      <c r="A2543" s="544">
        <v>1917663</v>
      </c>
      <c r="B2543" s="542" t="s">
        <v>7821</v>
      </c>
      <c r="C2543" s="544" t="s">
        <v>351</v>
      </c>
      <c r="D2543" s="545">
        <v>19.84</v>
      </c>
    </row>
    <row r="2544" spans="1:4" ht="38.25">
      <c r="A2544" s="544">
        <v>1917664</v>
      </c>
      <c r="B2544" s="542" t="s">
        <v>7822</v>
      </c>
      <c r="C2544" s="544" t="s">
        <v>351</v>
      </c>
      <c r="D2544" s="545">
        <v>20.14</v>
      </c>
    </row>
    <row r="2545" spans="1:4" ht="38.25">
      <c r="A2545" s="544">
        <v>1917665</v>
      </c>
      <c r="B2545" s="542" t="s">
        <v>7823</v>
      </c>
      <c r="C2545" s="544" t="s">
        <v>351</v>
      </c>
      <c r="D2545" s="545">
        <v>20.59</v>
      </c>
    </row>
    <row r="2546" spans="1:4" ht="38.25">
      <c r="A2546" s="544">
        <v>1917655</v>
      </c>
      <c r="B2546" s="542" t="s">
        <v>7824</v>
      </c>
      <c r="C2546" s="544" t="s">
        <v>351</v>
      </c>
      <c r="D2546" s="545">
        <v>16.760000000000002</v>
      </c>
    </row>
    <row r="2547" spans="1:4" ht="38.25">
      <c r="A2547" s="544">
        <v>1917656</v>
      </c>
      <c r="B2547" s="542" t="s">
        <v>7825</v>
      </c>
      <c r="C2547" s="544" t="s">
        <v>351</v>
      </c>
      <c r="D2547" s="545">
        <v>18.559999999999999</v>
      </c>
    </row>
    <row r="2548" spans="1:4" ht="38.25">
      <c r="A2548" s="544">
        <v>1917654</v>
      </c>
      <c r="B2548" s="542" t="s">
        <v>7826</v>
      </c>
      <c r="C2548" s="544" t="s">
        <v>351</v>
      </c>
      <c r="D2548" s="545">
        <v>16.5</v>
      </c>
    </row>
    <row r="2549" spans="1:4" ht="38.25">
      <c r="A2549" s="544">
        <v>1917657</v>
      </c>
      <c r="B2549" s="542" t="s">
        <v>7827</v>
      </c>
      <c r="C2549" s="544" t="s">
        <v>351</v>
      </c>
      <c r="D2549" s="545">
        <v>18.79</v>
      </c>
    </row>
    <row r="2550" spans="1:4" ht="38.25">
      <c r="A2550" s="544">
        <v>1917658</v>
      </c>
      <c r="B2550" s="542" t="s">
        <v>7828</v>
      </c>
      <c r="C2550" s="544" t="s">
        <v>351</v>
      </c>
      <c r="D2550" s="545">
        <v>18.940000000000001</v>
      </c>
    </row>
    <row r="2551" spans="1:4" ht="38.25">
      <c r="A2551" s="544">
        <v>1917666</v>
      </c>
      <c r="B2551" s="542" t="s">
        <v>7829</v>
      </c>
      <c r="C2551" s="544" t="s">
        <v>351</v>
      </c>
      <c r="D2551" s="545">
        <v>20.89</v>
      </c>
    </row>
    <row r="2552" spans="1:4" ht="25.5">
      <c r="A2552" s="544">
        <v>1917672</v>
      </c>
      <c r="B2552" s="542" t="s">
        <v>7830</v>
      </c>
      <c r="C2552" s="544" t="s">
        <v>351</v>
      </c>
      <c r="D2552" s="545">
        <v>19.09</v>
      </c>
    </row>
    <row r="2553" spans="1:4" ht="25.5">
      <c r="A2553" s="544">
        <v>1917673</v>
      </c>
      <c r="B2553" s="542" t="s">
        <v>7831</v>
      </c>
      <c r="C2553" s="544" t="s">
        <v>351</v>
      </c>
      <c r="D2553" s="545">
        <v>19.309999999999999</v>
      </c>
    </row>
    <row r="2554" spans="1:4" ht="25.5">
      <c r="A2554" s="544">
        <v>1917674</v>
      </c>
      <c r="B2554" s="542" t="s">
        <v>7832</v>
      </c>
      <c r="C2554" s="544" t="s">
        <v>351</v>
      </c>
      <c r="D2554" s="545">
        <v>19.46</v>
      </c>
    </row>
    <row r="2555" spans="1:4" ht="25.5">
      <c r="A2555" s="544">
        <v>1917675</v>
      </c>
      <c r="B2555" s="542" t="s">
        <v>7833</v>
      </c>
      <c r="C2555" s="544" t="s">
        <v>351</v>
      </c>
      <c r="D2555" s="545">
        <v>19.61</v>
      </c>
    </row>
    <row r="2556" spans="1:4" ht="25.5">
      <c r="A2556" s="544">
        <v>1917676</v>
      </c>
      <c r="B2556" s="542" t="s">
        <v>7834</v>
      </c>
      <c r="C2556" s="544" t="s">
        <v>351</v>
      </c>
      <c r="D2556" s="545">
        <v>19.760000000000002</v>
      </c>
    </row>
    <row r="2557" spans="1:4" ht="25.5">
      <c r="A2557" s="544">
        <v>1917677</v>
      </c>
      <c r="B2557" s="542" t="s">
        <v>7835</v>
      </c>
      <c r="C2557" s="544" t="s">
        <v>351</v>
      </c>
      <c r="D2557" s="545">
        <v>20.059999999999999</v>
      </c>
    </row>
    <row r="2558" spans="1:4" ht="25.5">
      <c r="A2558" s="544">
        <v>1917678</v>
      </c>
      <c r="B2558" s="542" t="s">
        <v>7836</v>
      </c>
      <c r="C2558" s="544" t="s">
        <v>351</v>
      </c>
      <c r="D2558" s="545">
        <v>20.51</v>
      </c>
    </row>
    <row r="2559" spans="1:4" ht="25.5">
      <c r="A2559" s="544">
        <v>1917668</v>
      </c>
      <c r="B2559" s="542" t="s">
        <v>7837</v>
      </c>
      <c r="C2559" s="544" t="s">
        <v>351</v>
      </c>
      <c r="D2559" s="545">
        <v>18.41</v>
      </c>
    </row>
    <row r="2560" spans="1:4" ht="25.5">
      <c r="A2560" s="544">
        <v>1917669</v>
      </c>
      <c r="B2560" s="542" t="s">
        <v>7838</v>
      </c>
      <c r="C2560" s="544" t="s">
        <v>351</v>
      </c>
      <c r="D2560" s="545">
        <v>18.559999999999999</v>
      </c>
    </row>
    <row r="2561" spans="1:4" ht="25.5">
      <c r="A2561" s="544">
        <v>1917667</v>
      </c>
      <c r="B2561" s="542" t="s">
        <v>7839</v>
      </c>
      <c r="C2561" s="544" t="s">
        <v>351</v>
      </c>
      <c r="D2561" s="545">
        <v>16.579999999999998</v>
      </c>
    </row>
    <row r="2562" spans="1:4" ht="25.5">
      <c r="A2562" s="544">
        <v>1917670</v>
      </c>
      <c r="B2562" s="542" t="s">
        <v>7840</v>
      </c>
      <c r="C2562" s="544" t="s">
        <v>351</v>
      </c>
      <c r="D2562" s="545">
        <v>18.79</v>
      </c>
    </row>
    <row r="2563" spans="1:4" ht="25.5">
      <c r="A2563" s="544">
        <v>1917671</v>
      </c>
      <c r="B2563" s="542" t="s">
        <v>7841</v>
      </c>
      <c r="C2563" s="544" t="s">
        <v>351</v>
      </c>
      <c r="D2563" s="545">
        <v>18.940000000000001</v>
      </c>
    </row>
    <row r="2564" spans="1:4" ht="25.5">
      <c r="A2564" s="544">
        <v>1917679</v>
      </c>
      <c r="B2564" s="542" t="s">
        <v>7842</v>
      </c>
      <c r="C2564" s="544" t="s">
        <v>351</v>
      </c>
      <c r="D2564" s="545">
        <v>20.74</v>
      </c>
    </row>
    <row r="2565" spans="1:4">
      <c r="A2565" s="544">
        <v>1917640</v>
      </c>
      <c r="B2565" s="542" t="s">
        <v>7843</v>
      </c>
      <c r="C2565" s="544" t="s">
        <v>351</v>
      </c>
      <c r="D2565" s="545">
        <v>8.9700000000000006</v>
      </c>
    </row>
    <row r="2566" spans="1:4" ht="25.5">
      <c r="A2566" s="544">
        <v>1917686</v>
      </c>
      <c r="B2566" s="542" t="s">
        <v>7844</v>
      </c>
      <c r="C2566" s="544" t="s">
        <v>351</v>
      </c>
      <c r="D2566" s="545">
        <v>10.72</v>
      </c>
    </row>
    <row r="2567" spans="1:4" ht="25.5">
      <c r="A2567" s="544">
        <v>1917687</v>
      </c>
      <c r="B2567" s="542" t="s">
        <v>7845</v>
      </c>
      <c r="C2567" s="544" t="s">
        <v>351</v>
      </c>
      <c r="D2567" s="545">
        <v>11.02</v>
      </c>
    </row>
    <row r="2568" spans="1:4" ht="25.5">
      <c r="A2568" s="544">
        <v>1917688</v>
      </c>
      <c r="B2568" s="542" t="s">
        <v>7846</v>
      </c>
      <c r="C2568" s="544" t="s">
        <v>351</v>
      </c>
      <c r="D2568" s="545">
        <v>12.06</v>
      </c>
    </row>
    <row r="2569" spans="1:4" ht="25.5">
      <c r="A2569" s="544">
        <v>1917689</v>
      </c>
      <c r="B2569" s="542" t="s">
        <v>7847</v>
      </c>
      <c r="C2569" s="544" t="s">
        <v>351</v>
      </c>
      <c r="D2569" s="545">
        <v>12.37</v>
      </c>
    </row>
    <row r="2570" spans="1:4" ht="25.5">
      <c r="A2570" s="544">
        <v>1917690</v>
      </c>
      <c r="B2570" s="542" t="s">
        <v>7848</v>
      </c>
      <c r="C2570" s="544" t="s">
        <v>351</v>
      </c>
      <c r="D2570" s="545">
        <v>12.61</v>
      </c>
    </row>
    <row r="2571" spans="1:4" ht="25.5">
      <c r="A2571" s="544">
        <v>1917691</v>
      </c>
      <c r="B2571" s="542" t="s">
        <v>7849</v>
      </c>
      <c r="C2571" s="544" t="s">
        <v>351</v>
      </c>
      <c r="D2571" s="545">
        <v>13.08</v>
      </c>
    </row>
    <row r="2572" spans="1:4" ht="25.5">
      <c r="A2572" s="544">
        <v>1917692</v>
      </c>
      <c r="B2572" s="542" t="s">
        <v>7850</v>
      </c>
      <c r="C2572" s="544" t="s">
        <v>351</v>
      </c>
      <c r="D2572" s="545">
        <v>14.69</v>
      </c>
    </row>
    <row r="2573" spans="1:4" ht="25.5">
      <c r="A2573" s="544">
        <v>1917682</v>
      </c>
      <c r="B2573" s="542" t="s">
        <v>7851</v>
      </c>
      <c r="C2573" s="544" t="s">
        <v>351</v>
      </c>
      <c r="D2573" s="545">
        <v>9.48</v>
      </c>
    </row>
    <row r="2574" spans="1:4" ht="25.5">
      <c r="A2574" s="544">
        <v>1917693</v>
      </c>
      <c r="B2574" s="542" t="s">
        <v>7852</v>
      </c>
      <c r="C2574" s="544" t="s">
        <v>351</v>
      </c>
      <c r="D2574" s="545">
        <v>15.08</v>
      </c>
    </row>
    <row r="2575" spans="1:4" ht="25.5">
      <c r="A2575" s="544">
        <v>1917683</v>
      </c>
      <c r="B2575" s="542" t="s">
        <v>7853</v>
      </c>
      <c r="C2575" s="544" t="s">
        <v>351</v>
      </c>
      <c r="D2575" s="545">
        <v>9.84</v>
      </c>
    </row>
    <row r="2576" spans="1:4" ht="25.5">
      <c r="A2576" s="544">
        <v>1917681</v>
      </c>
      <c r="B2576" s="542" t="s">
        <v>7854</v>
      </c>
      <c r="C2576" s="544" t="s">
        <v>351</v>
      </c>
      <c r="D2576" s="545">
        <v>8.2100000000000009</v>
      </c>
    </row>
    <row r="2577" spans="1:4" ht="25.5">
      <c r="A2577" s="544">
        <v>1917684</v>
      </c>
      <c r="B2577" s="542" t="s">
        <v>7855</v>
      </c>
      <c r="C2577" s="544" t="s">
        <v>351</v>
      </c>
      <c r="D2577" s="545">
        <v>10.130000000000001</v>
      </c>
    </row>
    <row r="2578" spans="1:4" ht="25.5">
      <c r="A2578" s="544">
        <v>1917685</v>
      </c>
      <c r="B2578" s="542" t="s">
        <v>7856</v>
      </c>
      <c r="C2578" s="544" t="s">
        <v>351</v>
      </c>
      <c r="D2578" s="545">
        <v>10.43</v>
      </c>
    </row>
    <row r="2579" spans="1:4" ht="38.25">
      <c r="A2579" s="544">
        <v>1917699</v>
      </c>
      <c r="B2579" s="542" t="s">
        <v>7857</v>
      </c>
      <c r="C2579" s="544" t="s">
        <v>351</v>
      </c>
      <c r="D2579" s="545">
        <v>9.84</v>
      </c>
    </row>
    <row r="2580" spans="1:4" ht="38.25">
      <c r="A2580" s="544">
        <v>1917700</v>
      </c>
      <c r="B2580" s="542" t="s">
        <v>7858</v>
      </c>
      <c r="C2580" s="544" t="s">
        <v>351</v>
      </c>
      <c r="D2580" s="545">
        <v>10.02</v>
      </c>
    </row>
    <row r="2581" spans="1:4" ht="38.25">
      <c r="A2581" s="544">
        <v>1917701</v>
      </c>
      <c r="B2581" s="542" t="s">
        <v>7859</v>
      </c>
      <c r="C2581" s="544" t="s">
        <v>351</v>
      </c>
      <c r="D2581" s="545">
        <v>10.19</v>
      </c>
    </row>
    <row r="2582" spans="1:4" ht="38.25">
      <c r="A2582" s="544">
        <v>1917702</v>
      </c>
      <c r="B2582" s="542" t="s">
        <v>7860</v>
      </c>
      <c r="C2582" s="544" t="s">
        <v>351</v>
      </c>
      <c r="D2582" s="545">
        <v>10.37</v>
      </c>
    </row>
    <row r="2583" spans="1:4" ht="38.25">
      <c r="A2583" s="544">
        <v>1917703</v>
      </c>
      <c r="B2583" s="542" t="s">
        <v>7861</v>
      </c>
      <c r="C2583" s="544" t="s">
        <v>351</v>
      </c>
      <c r="D2583" s="545">
        <v>10.55</v>
      </c>
    </row>
    <row r="2584" spans="1:4" ht="38.25">
      <c r="A2584" s="544">
        <v>1917704</v>
      </c>
      <c r="B2584" s="542" t="s">
        <v>7862</v>
      </c>
      <c r="C2584" s="544" t="s">
        <v>351</v>
      </c>
      <c r="D2584" s="545">
        <v>10.84</v>
      </c>
    </row>
    <row r="2585" spans="1:4" ht="38.25">
      <c r="A2585" s="544">
        <v>1917705</v>
      </c>
      <c r="B2585" s="542" t="s">
        <v>7863</v>
      </c>
      <c r="C2585" s="544" t="s">
        <v>351</v>
      </c>
      <c r="D2585" s="545">
        <v>12.13</v>
      </c>
    </row>
    <row r="2586" spans="1:4" ht="25.5">
      <c r="A2586" s="544">
        <v>1917695</v>
      </c>
      <c r="B2586" s="542" t="s">
        <v>7864</v>
      </c>
      <c r="C2586" s="544" t="s">
        <v>351</v>
      </c>
      <c r="D2586" s="545">
        <v>8.2100000000000009</v>
      </c>
    </row>
    <row r="2587" spans="1:4" ht="25.5">
      <c r="A2587" s="544">
        <v>1917706</v>
      </c>
      <c r="B2587" s="542" t="s">
        <v>7865</v>
      </c>
      <c r="C2587" s="544" t="s">
        <v>351</v>
      </c>
      <c r="D2587" s="545">
        <v>12.45</v>
      </c>
    </row>
    <row r="2588" spans="1:4" ht="25.5">
      <c r="A2588" s="544">
        <v>1917696</v>
      </c>
      <c r="B2588" s="542" t="s">
        <v>7866</v>
      </c>
      <c r="C2588" s="544" t="s">
        <v>351</v>
      </c>
      <c r="D2588" s="545">
        <v>9.25</v>
      </c>
    </row>
    <row r="2589" spans="1:4" ht="25.5">
      <c r="A2589" s="544">
        <v>1917694</v>
      </c>
      <c r="B2589" s="542" t="s">
        <v>7867</v>
      </c>
      <c r="C2589" s="544" t="s">
        <v>351</v>
      </c>
      <c r="D2589" s="545">
        <v>7.94</v>
      </c>
    </row>
    <row r="2590" spans="1:4" ht="25.5">
      <c r="A2590" s="544">
        <v>1917697</v>
      </c>
      <c r="B2590" s="542" t="s">
        <v>7868</v>
      </c>
      <c r="C2590" s="544" t="s">
        <v>351</v>
      </c>
      <c r="D2590" s="545">
        <v>9.48</v>
      </c>
    </row>
    <row r="2591" spans="1:4" ht="38.25">
      <c r="A2591" s="544">
        <v>1917698</v>
      </c>
      <c r="B2591" s="542" t="s">
        <v>7869</v>
      </c>
      <c r="C2591" s="544" t="s">
        <v>351</v>
      </c>
      <c r="D2591" s="545">
        <v>9.66</v>
      </c>
    </row>
    <row r="2592" spans="1:4" ht="25.5">
      <c r="A2592" s="544">
        <v>1917712</v>
      </c>
      <c r="B2592" s="542" t="s">
        <v>7870</v>
      </c>
      <c r="C2592" s="544" t="s">
        <v>351</v>
      </c>
      <c r="D2592" s="545">
        <v>9.84</v>
      </c>
    </row>
    <row r="2593" spans="1:4" ht="25.5">
      <c r="A2593" s="544">
        <v>1917713</v>
      </c>
      <c r="B2593" s="542" t="s">
        <v>7871</v>
      </c>
      <c r="C2593" s="544" t="s">
        <v>351</v>
      </c>
      <c r="D2593" s="545">
        <v>10.02</v>
      </c>
    </row>
    <row r="2594" spans="1:4" ht="25.5">
      <c r="A2594" s="544">
        <v>1917714</v>
      </c>
      <c r="B2594" s="542" t="s">
        <v>7872</v>
      </c>
      <c r="C2594" s="544" t="s">
        <v>351</v>
      </c>
      <c r="D2594" s="545">
        <v>10.19</v>
      </c>
    </row>
    <row r="2595" spans="1:4" ht="25.5">
      <c r="A2595" s="544">
        <v>1917715</v>
      </c>
      <c r="B2595" s="542" t="s">
        <v>7873</v>
      </c>
      <c r="C2595" s="544" t="s">
        <v>351</v>
      </c>
      <c r="D2595" s="545">
        <v>10.31</v>
      </c>
    </row>
    <row r="2596" spans="1:4" ht="25.5">
      <c r="A2596" s="544">
        <v>1917716</v>
      </c>
      <c r="B2596" s="542" t="s">
        <v>7874</v>
      </c>
      <c r="C2596" s="544" t="s">
        <v>351</v>
      </c>
      <c r="D2596" s="545">
        <v>10.49</v>
      </c>
    </row>
    <row r="2597" spans="1:4" ht="25.5">
      <c r="A2597" s="544">
        <v>1917717</v>
      </c>
      <c r="B2597" s="542" t="s">
        <v>7875</v>
      </c>
      <c r="C2597" s="544" t="s">
        <v>351</v>
      </c>
      <c r="D2597" s="545">
        <v>10.78</v>
      </c>
    </row>
    <row r="2598" spans="1:4" ht="25.5">
      <c r="A2598" s="544">
        <v>1917718</v>
      </c>
      <c r="B2598" s="542" t="s">
        <v>7876</v>
      </c>
      <c r="C2598" s="544" t="s">
        <v>351</v>
      </c>
      <c r="D2598" s="545">
        <v>11.98</v>
      </c>
    </row>
    <row r="2599" spans="1:4" ht="25.5">
      <c r="A2599" s="544">
        <v>1917708</v>
      </c>
      <c r="B2599" s="542" t="s">
        <v>7877</v>
      </c>
      <c r="C2599" s="544" t="s">
        <v>351</v>
      </c>
      <c r="D2599" s="545">
        <v>9.07</v>
      </c>
    </row>
    <row r="2600" spans="1:4" ht="25.5">
      <c r="A2600" s="544">
        <v>1917719</v>
      </c>
      <c r="B2600" s="542" t="s">
        <v>7878</v>
      </c>
      <c r="C2600" s="544" t="s">
        <v>351</v>
      </c>
      <c r="D2600" s="545">
        <v>12.29</v>
      </c>
    </row>
    <row r="2601" spans="1:4" ht="25.5">
      <c r="A2601" s="544">
        <v>1917709</v>
      </c>
      <c r="B2601" s="542" t="s">
        <v>7879</v>
      </c>
      <c r="C2601" s="544" t="s">
        <v>351</v>
      </c>
      <c r="D2601" s="545">
        <v>9.31</v>
      </c>
    </row>
    <row r="2602" spans="1:4" ht="25.5">
      <c r="A2602" s="544">
        <v>1917707</v>
      </c>
      <c r="B2602" s="542" t="s">
        <v>7880</v>
      </c>
      <c r="C2602" s="544" t="s">
        <v>351</v>
      </c>
      <c r="D2602" s="545">
        <v>8.0500000000000007</v>
      </c>
    </row>
    <row r="2603" spans="1:4" ht="25.5">
      <c r="A2603" s="544">
        <v>1917710</v>
      </c>
      <c r="B2603" s="542" t="s">
        <v>7881</v>
      </c>
      <c r="C2603" s="544" t="s">
        <v>351</v>
      </c>
      <c r="D2603" s="545">
        <v>9.48</v>
      </c>
    </row>
    <row r="2604" spans="1:4" ht="25.5">
      <c r="A2604" s="544">
        <v>1917711</v>
      </c>
      <c r="B2604" s="542" t="s">
        <v>7882</v>
      </c>
      <c r="C2604" s="544" t="s">
        <v>351</v>
      </c>
      <c r="D2604" s="545">
        <v>9.66</v>
      </c>
    </row>
    <row r="2605" spans="1:4" ht="25.5">
      <c r="A2605" s="544">
        <v>1917680</v>
      </c>
      <c r="B2605" s="542" t="s">
        <v>7883</v>
      </c>
      <c r="C2605" s="544" t="s">
        <v>351</v>
      </c>
      <c r="D2605" s="545">
        <v>2.71</v>
      </c>
    </row>
    <row r="2606" spans="1:4" ht="38.25">
      <c r="A2606" s="544">
        <v>1901607</v>
      </c>
      <c r="B2606" s="542" t="s">
        <v>7884</v>
      </c>
      <c r="C2606" s="544" t="s">
        <v>351</v>
      </c>
      <c r="D2606" s="545">
        <v>14.7</v>
      </c>
    </row>
    <row r="2607" spans="1:4" ht="38.25">
      <c r="A2607" s="544">
        <v>1901611</v>
      </c>
      <c r="B2607" s="542" t="s">
        <v>7885</v>
      </c>
      <c r="C2607" s="544" t="s">
        <v>351</v>
      </c>
      <c r="D2607" s="545">
        <v>18.47</v>
      </c>
    </row>
    <row r="2608" spans="1:4" ht="38.25">
      <c r="A2608" s="544">
        <v>1901612</v>
      </c>
      <c r="B2608" s="542" t="s">
        <v>7886</v>
      </c>
      <c r="C2608" s="544" t="s">
        <v>351</v>
      </c>
      <c r="D2608" s="545">
        <v>18.899999999999999</v>
      </c>
    </row>
    <row r="2609" spans="1:4" ht="38.25">
      <c r="A2609" s="544">
        <v>1901613</v>
      </c>
      <c r="B2609" s="542" t="s">
        <v>7887</v>
      </c>
      <c r="C2609" s="544" t="s">
        <v>351</v>
      </c>
      <c r="D2609" s="545">
        <v>19.23</v>
      </c>
    </row>
    <row r="2610" spans="1:4" ht="38.25">
      <c r="A2610" s="544">
        <v>1901614</v>
      </c>
      <c r="B2610" s="542" t="s">
        <v>7888</v>
      </c>
      <c r="C2610" s="544" t="s">
        <v>351</v>
      </c>
      <c r="D2610" s="545">
        <v>19.55</v>
      </c>
    </row>
    <row r="2611" spans="1:4" ht="38.25">
      <c r="A2611" s="544">
        <v>1901615</v>
      </c>
      <c r="B2611" s="542" t="s">
        <v>7889</v>
      </c>
      <c r="C2611" s="544" t="s">
        <v>351</v>
      </c>
      <c r="D2611" s="545">
        <v>19.98</v>
      </c>
    </row>
    <row r="2612" spans="1:4" ht="38.25">
      <c r="A2612" s="544">
        <v>1901616</v>
      </c>
      <c r="B2612" s="542" t="s">
        <v>7890</v>
      </c>
      <c r="C2612" s="544" t="s">
        <v>351</v>
      </c>
      <c r="D2612" s="545">
        <v>20.3</v>
      </c>
    </row>
    <row r="2613" spans="1:4" ht="38.25">
      <c r="A2613" s="544">
        <v>1901608</v>
      </c>
      <c r="B2613" s="542" t="s">
        <v>7891</v>
      </c>
      <c r="C2613" s="544" t="s">
        <v>351</v>
      </c>
      <c r="D2613" s="545">
        <v>15.21</v>
      </c>
    </row>
    <row r="2614" spans="1:4" ht="38.25">
      <c r="A2614" s="544">
        <v>1901609</v>
      </c>
      <c r="B2614" s="542" t="s">
        <v>7892</v>
      </c>
      <c r="C2614" s="544" t="s">
        <v>351</v>
      </c>
      <c r="D2614" s="545">
        <v>15.64</v>
      </c>
    </row>
    <row r="2615" spans="1:4" ht="38.25">
      <c r="A2615" s="544">
        <v>1901610</v>
      </c>
      <c r="B2615" s="542" t="s">
        <v>7893</v>
      </c>
      <c r="C2615" s="544" t="s">
        <v>351</v>
      </c>
      <c r="D2615" s="545">
        <v>18.149999999999999</v>
      </c>
    </row>
    <row r="2616" spans="1:4" ht="38.25">
      <c r="A2616" s="544">
        <v>1901617</v>
      </c>
      <c r="B2616" s="542" t="s">
        <v>7894</v>
      </c>
      <c r="C2616" s="544" t="s">
        <v>351</v>
      </c>
      <c r="D2616" s="545">
        <v>20.52</v>
      </c>
    </row>
    <row r="2617" spans="1:4" ht="25.5">
      <c r="A2617" s="544">
        <v>1917037</v>
      </c>
      <c r="B2617" s="542" t="s">
        <v>7895</v>
      </c>
      <c r="C2617" s="544" t="s">
        <v>351</v>
      </c>
      <c r="D2617" s="545">
        <v>39.92</v>
      </c>
    </row>
    <row r="2618" spans="1:4" ht="25.5">
      <c r="A2618" s="544">
        <v>1917038</v>
      </c>
      <c r="B2618" s="542" t="s">
        <v>7896</v>
      </c>
      <c r="C2618" s="544" t="s">
        <v>351</v>
      </c>
      <c r="D2618" s="545">
        <v>41.27</v>
      </c>
    </row>
    <row r="2619" spans="1:4" ht="25.5">
      <c r="A2619" s="544">
        <v>1917039</v>
      </c>
      <c r="B2619" s="542" t="s">
        <v>7897</v>
      </c>
      <c r="C2619" s="544" t="s">
        <v>351</v>
      </c>
      <c r="D2619" s="545">
        <v>42.65</v>
      </c>
    </row>
    <row r="2620" spans="1:4" ht="25.5">
      <c r="A2620" s="544">
        <v>1917040</v>
      </c>
      <c r="B2620" s="542" t="s">
        <v>7898</v>
      </c>
      <c r="C2620" s="544" t="s">
        <v>351</v>
      </c>
      <c r="D2620" s="545">
        <v>44.09</v>
      </c>
    </row>
    <row r="2621" spans="1:4" ht="25.5">
      <c r="A2621" s="544">
        <v>1917041</v>
      </c>
      <c r="B2621" s="542" t="s">
        <v>7899</v>
      </c>
      <c r="C2621" s="544" t="s">
        <v>351</v>
      </c>
      <c r="D2621" s="545">
        <v>45.63</v>
      </c>
    </row>
    <row r="2622" spans="1:4" ht="25.5">
      <c r="A2622" s="544">
        <v>1917042</v>
      </c>
      <c r="B2622" s="542" t="s">
        <v>7900</v>
      </c>
      <c r="C2622" s="544" t="s">
        <v>351</v>
      </c>
      <c r="D2622" s="545">
        <v>46.44</v>
      </c>
    </row>
    <row r="2623" spans="1:4" ht="25.5">
      <c r="A2623" s="544">
        <v>1901619</v>
      </c>
      <c r="B2623" s="542" t="s">
        <v>7901</v>
      </c>
      <c r="C2623" s="544" t="s">
        <v>351</v>
      </c>
      <c r="D2623" s="545">
        <v>18.829999999999998</v>
      </c>
    </row>
    <row r="2624" spans="1:4" ht="25.5">
      <c r="A2624" s="544">
        <v>1901620</v>
      </c>
      <c r="B2624" s="542" t="s">
        <v>7902</v>
      </c>
      <c r="C2624" s="544" t="s">
        <v>351</v>
      </c>
      <c r="D2624" s="545">
        <v>19.170000000000002</v>
      </c>
    </row>
    <row r="2625" spans="1:4" ht="25.5">
      <c r="A2625" s="544">
        <v>1901621</v>
      </c>
      <c r="B2625" s="542" t="s">
        <v>7903</v>
      </c>
      <c r="C2625" s="544" t="s">
        <v>351</v>
      </c>
      <c r="D2625" s="545">
        <v>19.52</v>
      </c>
    </row>
    <row r="2626" spans="1:4" ht="25.5">
      <c r="A2626" s="544">
        <v>1901622</v>
      </c>
      <c r="B2626" s="542" t="s">
        <v>7904</v>
      </c>
      <c r="C2626" s="544" t="s">
        <v>351</v>
      </c>
      <c r="D2626" s="545">
        <v>19.88</v>
      </c>
    </row>
    <row r="2627" spans="1:4" ht="25.5">
      <c r="A2627" s="544">
        <v>1901623</v>
      </c>
      <c r="B2627" s="542" t="s">
        <v>7905</v>
      </c>
      <c r="C2627" s="544" t="s">
        <v>351</v>
      </c>
      <c r="D2627" s="545">
        <v>20.27</v>
      </c>
    </row>
    <row r="2628" spans="1:4" ht="25.5">
      <c r="A2628" s="544">
        <v>1901618</v>
      </c>
      <c r="B2628" s="542" t="s">
        <v>7906</v>
      </c>
      <c r="C2628" s="544" t="s">
        <v>351</v>
      </c>
      <c r="D2628" s="545">
        <v>20.48</v>
      </c>
    </row>
    <row r="2629" spans="1:4" ht="25.5">
      <c r="A2629" s="544">
        <v>1901625</v>
      </c>
      <c r="B2629" s="542" t="s">
        <v>7907</v>
      </c>
      <c r="C2629" s="544" t="s">
        <v>351</v>
      </c>
      <c r="D2629" s="545">
        <v>22.41</v>
      </c>
    </row>
    <row r="2630" spans="1:4" ht="25.5">
      <c r="A2630" s="544">
        <v>1901626</v>
      </c>
      <c r="B2630" s="542" t="s">
        <v>7908</v>
      </c>
      <c r="C2630" s="544" t="s">
        <v>351</v>
      </c>
      <c r="D2630" s="545">
        <v>22.73</v>
      </c>
    </row>
    <row r="2631" spans="1:4" ht="25.5">
      <c r="A2631" s="544">
        <v>1901627</v>
      </c>
      <c r="B2631" s="542" t="s">
        <v>7909</v>
      </c>
      <c r="C2631" s="544" t="s">
        <v>351</v>
      </c>
      <c r="D2631" s="545">
        <v>23.06</v>
      </c>
    </row>
    <row r="2632" spans="1:4" ht="25.5">
      <c r="A2632" s="544">
        <v>1901628</v>
      </c>
      <c r="B2632" s="542" t="s">
        <v>7910</v>
      </c>
      <c r="C2632" s="544" t="s">
        <v>351</v>
      </c>
      <c r="D2632" s="545">
        <v>23.41</v>
      </c>
    </row>
    <row r="2633" spans="1:4" ht="25.5">
      <c r="A2633" s="544">
        <v>1901629</v>
      </c>
      <c r="B2633" s="542" t="s">
        <v>7911</v>
      </c>
      <c r="C2633" s="544" t="s">
        <v>351</v>
      </c>
      <c r="D2633" s="545">
        <v>23.77</v>
      </c>
    </row>
    <row r="2634" spans="1:4" ht="25.5">
      <c r="A2634" s="544">
        <v>1901624</v>
      </c>
      <c r="B2634" s="542" t="s">
        <v>7912</v>
      </c>
      <c r="C2634" s="544" t="s">
        <v>351</v>
      </c>
      <c r="D2634" s="545">
        <v>23.97</v>
      </c>
    </row>
    <row r="2635" spans="1:4" ht="25.5">
      <c r="A2635" s="544">
        <v>1917073</v>
      </c>
      <c r="B2635" s="542" t="s">
        <v>7913</v>
      </c>
      <c r="C2635" s="544" t="s">
        <v>351</v>
      </c>
      <c r="D2635" s="545">
        <v>26.12</v>
      </c>
    </row>
    <row r="2636" spans="1:4" ht="25.5">
      <c r="A2636" s="544">
        <v>1917074</v>
      </c>
      <c r="B2636" s="542" t="s">
        <v>7914</v>
      </c>
      <c r="C2636" s="544" t="s">
        <v>351</v>
      </c>
      <c r="D2636" s="545">
        <v>26.91</v>
      </c>
    </row>
    <row r="2637" spans="1:4" ht="25.5">
      <c r="A2637" s="544">
        <v>1917075</v>
      </c>
      <c r="B2637" s="542" t="s">
        <v>7915</v>
      </c>
      <c r="C2637" s="544" t="s">
        <v>351</v>
      </c>
      <c r="D2637" s="545">
        <v>27.73</v>
      </c>
    </row>
    <row r="2638" spans="1:4" ht="25.5">
      <c r="A2638" s="544">
        <v>1917076</v>
      </c>
      <c r="B2638" s="542" t="s">
        <v>7916</v>
      </c>
      <c r="C2638" s="544" t="s">
        <v>351</v>
      </c>
      <c r="D2638" s="545">
        <v>28.58</v>
      </c>
    </row>
    <row r="2639" spans="1:4" ht="25.5">
      <c r="A2639" s="544">
        <v>1917077</v>
      </c>
      <c r="B2639" s="542" t="s">
        <v>7917</v>
      </c>
      <c r="C2639" s="544" t="s">
        <v>351</v>
      </c>
      <c r="D2639" s="545">
        <v>29.48</v>
      </c>
    </row>
    <row r="2640" spans="1:4" ht="25.5">
      <c r="A2640" s="544">
        <v>1917078</v>
      </c>
      <c r="B2640" s="542" t="s">
        <v>7918</v>
      </c>
      <c r="C2640" s="544" t="s">
        <v>351</v>
      </c>
      <c r="D2640" s="545">
        <v>29.96</v>
      </c>
    </row>
    <row r="2641" spans="1:4" ht="25.5">
      <c r="A2641" s="544">
        <v>1901631</v>
      </c>
      <c r="B2641" s="542" t="s">
        <v>7919</v>
      </c>
      <c r="C2641" s="544" t="s">
        <v>351</v>
      </c>
      <c r="D2641" s="545">
        <v>26.29</v>
      </c>
    </row>
    <row r="2642" spans="1:4" ht="25.5">
      <c r="A2642" s="544">
        <v>1901632</v>
      </c>
      <c r="B2642" s="542" t="s">
        <v>7920</v>
      </c>
      <c r="C2642" s="544" t="s">
        <v>351</v>
      </c>
      <c r="D2642" s="545">
        <v>26.6</v>
      </c>
    </row>
    <row r="2643" spans="1:4" ht="25.5">
      <c r="A2643" s="544">
        <v>1901633</v>
      </c>
      <c r="B2643" s="542" t="s">
        <v>7921</v>
      </c>
      <c r="C2643" s="544" t="s">
        <v>351</v>
      </c>
      <c r="D2643" s="545">
        <v>26.92</v>
      </c>
    </row>
    <row r="2644" spans="1:4" ht="25.5">
      <c r="A2644" s="544">
        <v>1901634</v>
      </c>
      <c r="B2644" s="542" t="s">
        <v>7922</v>
      </c>
      <c r="C2644" s="544" t="s">
        <v>351</v>
      </c>
      <c r="D2644" s="545">
        <v>27.25</v>
      </c>
    </row>
    <row r="2645" spans="1:4" ht="25.5">
      <c r="A2645" s="544">
        <v>1901635</v>
      </c>
      <c r="B2645" s="542" t="s">
        <v>7923</v>
      </c>
      <c r="C2645" s="544" t="s">
        <v>351</v>
      </c>
      <c r="D2645" s="545">
        <v>27.6</v>
      </c>
    </row>
    <row r="2646" spans="1:4" ht="25.5">
      <c r="A2646" s="544">
        <v>1901630</v>
      </c>
      <c r="B2646" s="542" t="s">
        <v>7924</v>
      </c>
      <c r="C2646" s="544" t="s">
        <v>351</v>
      </c>
      <c r="D2646" s="545">
        <v>27.79</v>
      </c>
    </row>
    <row r="2647" spans="1:4" ht="25.5">
      <c r="A2647" s="544">
        <v>1917109</v>
      </c>
      <c r="B2647" s="542" t="s">
        <v>7925</v>
      </c>
      <c r="C2647" s="544" t="s">
        <v>351</v>
      </c>
      <c r="D2647" s="545">
        <v>22.91</v>
      </c>
    </row>
    <row r="2648" spans="1:4" ht="25.5">
      <c r="A2648" s="544">
        <v>1917110</v>
      </c>
      <c r="B2648" s="542" t="s">
        <v>7926</v>
      </c>
      <c r="C2648" s="544" t="s">
        <v>351</v>
      </c>
      <c r="D2648" s="545">
        <v>23.53</v>
      </c>
    </row>
    <row r="2649" spans="1:4" ht="25.5">
      <c r="A2649" s="544">
        <v>1917111</v>
      </c>
      <c r="B2649" s="542" t="s">
        <v>7927</v>
      </c>
      <c r="C2649" s="544" t="s">
        <v>351</v>
      </c>
      <c r="D2649" s="545">
        <v>24.16</v>
      </c>
    </row>
    <row r="2650" spans="1:4" ht="25.5">
      <c r="A2650" s="544">
        <v>1917112</v>
      </c>
      <c r="B2650" s="542" t="s">
        <v>7928</v>
      </c>
      <c r="C2650" s="544" t="s">
        <v>351</v>
      </c>
      <c r="D2650" s="545">
        <v>24.83</v>
      </c>
    </row>
    <row r="2651" spans="1:4" ht="25.5">
      <c r="A2651" s="544">
        <v>1917113</v>
      </c>
      <c r="B2651" s="542" t="s">
        <v>7929</v>
      </c>
      <c r="C2651" s="544" t="s">
        <v>351</v>
      </c>
      <c r="D2651" s="545">
        <v>25.54</v>
      </c>
    </row>
    <row r="2652" spans="1:4" ht="25.5">
      <c r="A2652" s="544">
        <v>1917114</v>
      </c>
      <c r="B2652" s="542" t="s">
        <v>7930</v>
      </c>
      <c r="C2652" s="544" t="s">
        <v>351</v>
      </c>
      <c r="D2652" s="545">
        <v>25.92</v>
      </c>
    </row>
    <row r="2653" spans="1:4" ht="25.5">
      <c r="A2653" s="544">
        <v>1917145</v>
      </c>
      <c r="B2653" s="542" t="s">
        <v>7931</v>
      </c>
      <c r="C2653" s="544" t="s">
        <v>351</v>
      </c>
      <c r="D2653" s="545">
        <v>20.96</v>
      </c>
    </row>
    <row r="2654" spans="1:4" ht="25.5">
      <c r="A2654" s="544">
        <v>1917146</v>
      </c>
      <c r="B2654" s="542" t="s">
        <v>7932</v>
      </c>
      <c r="C2654" s="544" t="s">
        <v>351</v>
      </c>
      <c r="D2654" s="545">
        <v>21.49</v>
      </c>
    </row>
    <row r="2655" spans="1:4" ht="25.5">
      <c r="A2655" s="544">
        <v>1917147</v>
      </c>
      <c r="B2655" s="542" t="s">
        <v>7933</v>
      </c>
      <c r="C2655" s="544" t="s">
        <v>351</v>
      </c>
      <c r="D2655" s="545">
        <v>22.05</v>
      </c>
    </row>
    <row r="2656" spans="1:4" ht="25.5">
      <c r="A2656" s="544">
        <v>1917148</v>
      </c>
      <c r="B2656" s="542" t="s">
        <v>7934</v>
      </c>
      <c r="C2656" s="544" t="s">
        <v>351</v>
      </c>
      <c r="D2656" s="545">
        <v>22.62</v>
      </c>
    </row>
    <row r="2657" spans="1:4" ht="25.5">
      <c r="A2657" s="544">
        <v>1917149</v>
      </c>
      <c r="B2657" s="542" t="s">
        <v>7935</v>
      </c>
      <c r="C2657" s="544" t="s">
        <v>351</v>
      </c>
      <c r="D2657" s="545">
        <v>23.23</v>
      </c>
    </row>
    <row r="2658" spans="1:4" ht="25.5">
      <c r="A2658" s="544">
        <v>1917150</v>
      </c>
      <c r="B2658" s="542" t="s">
        <v>7936</v>
      </c>
      <c r="C2658" s="544" t="s">
        <v>351</v>
      </c>
      <c r="D2658" s="545">
        <v>23.56</v>
      </c>
    </row>
    <row r="2659" spans="1:4" ht="25.5">
      <c r="A2659" s="544">
        <v>1917181</v>
      </c>
      <c r="B2659" s="542" t="s">
        <v>7937</v>
      </c>
      <c r="C2659" s="544" t="s">
        <v>351</v>
      </c>
      <c r="D2659" s="545">
        <v>21.45</v>
      </c>
    </row>
    <row r="2660" spans="1:4" ht="25.5">
      <c r="A2660" s="544">
        <v>1917182</v>
      </c>
      <c r="B2660" s="542" t="s">
        <v>7938</v>
      </c>
      <c r="C2660" s="544" t="s">
        <v>351</v>
      </c>
      <c r="D2660" s="545">
        <v>21.92</v>
      </c>
    </row>
    <row r="2661" spans="1:4" ht="25.5">
      <c r="A2661" s="544">
        <v>1917183</v>
      </c>
      <c r="B2661" s="542" t="s">
        <v>7939</v>
      </c>
      <c r="C2661" s="544" t="s">
        <v>351</v>
      </c>
      <c r="D2661" s="545">
        <v>22.41</v>
      </c>
    </row>
    <row r="2662" spans="1:4" ht="25.5">
      <c r="A2662" s="544">
        <v>1917184</v>
      </c>
      <c r="B2662" s="542" t="s">
        <v>7940</v>
      </c>
      <c r="C2662" s="544" t="s">
        <v>351</v>
      </c>
      <c r="D2662" s="545">
        <v>22.91</v>
      </c>
    </row>
    <row r="2663" spans="1:4" ht="25.5">
      <c r="A2663" s="544">
        <v>1917185</v>
      </c>
      <c r="B2663" s="542" t="s">
        <v>7941</v>
      </c>
      <c r="C2663" s="544" t="s">
        <v>351</v>
      </c>
      <c r="D2663" s="545">
        <v>23.45</v>
      </c>
    </row>
    <row r="2664" spans="1:4" ht="25.5">
      <c r="A2664" s="544">
        <v>1917186</v>
      </c>
      <c r="B2664" s="542" t="s">
        <v>7942</v>
      </c>
      <c r="C2664" s="544" t="s">
        <v>351</v>
      </c>
      <c r="D2664" s="545">
        <v>23.73</v>
      </c>
    </row>
    <row r="2665" spans="1:4" ht="25.5">
      <c r="A2665" s="544">
        <v>1917001</v>
      </c>
      <c r="B2665" s="542" t="s">
        <v>7943</v>
      </c>
      <c r="C2665" s="544" t="s">
        <v>351</v>
      </c>
      <c r="D2665" s="545">
        <v>54.04</v>
      </c>
    </row>
    <row r="2666" spans="1:4" ht="25.5">
      <c r="A2666" s="544">
        <v>1917002</v>
      </c>
      <c r="B2666" s="542" t="s">
        <v>7944</v>
      </c>
      <c r="C2666" s="544" t="s">
        <v>351</v>
      </c>
      <c r="D2666" s="545">
        <v>56.02</v>
      </c>
    </row>
    <row r="2667" spans="1:4" ht="25.5">
      <c r="A2667" s="544">
        <v>1917003</v>
      </c>
      <c r="B2667" s="542" t="s">
        <v>7945</v>
      </c>
      <c r="C2667" s="544" t="s">
        <v>351</v>
      </c>
      <c r="D2667" s="545">
        <v>58.02</v>
      </c>
    </row>
    <row r="2668" spans="1:4" ht="25.5">
      <c r="A2668" s="544">
        <v>1917004</v>
      </c>
      <c r="B2668" s="542" t="s">
        <v>7946</v>
      </c>
      <c r="C2668" s="544" t="s">
        <v>351</v>
      </c>
      <c r="D2668" s="545">
        <v>60.14</v>
      </c>
    </row>
    <row r="2669" spans="1:4" ht="25.5">
      <c r="A2669" s="544">
        <v>1917005</v>
      </c>
      <c r="B2669" s="542" t="s">
        <v>7947</v>
      </c>
      <c r="C2669" s="544" t="s">
        <v>351</v>
      </c>
      <c r="D2669" s="545">
        <v>62.38</v>
      </c>
    </row>
    <row r="2670" spans="1:4" ht="25.5">
      <c r="A2670" s="544">
        <v>1917006</v>
      </c>
      <c r="B2670" s="542" t="s">
        <v>7948</v>
      </c>
      <c r="C2670" s="544" t="s">
        <v>351</v>
      </c>
      <c r="D2670" s="545">
        <v>63.57</v>
      </c>
    </row>
    <row r="2671" spans="1:4" ht="25.5">
      <c r="A2671" s="544">
        <v>2009619</v>
      </c>
      <c r="B2671" s="542" t="s">
        <v>7949</v>
      </c>
      <c r="C2671" s="544" t="s">
        <v>340</v>
      </c>
      <c r="D2671" s="545">
        <v>124.95</v>
      </c>
    </row>
    <row r="2672" spans="1:4" ht="25.5">
      <c r="A2672" s="544">
        <v>2009618</v>
      </c>
      <c r="B2672" s="542" t="s">
        <v>7950</v>
      </c>
      <c r="C2672" s="544" t="s">
        <v>340</v>
      </c>
      <c r="D2672" s="545">
        <v>122.91</v>
      </c>
    </row>
    <row r="2673" spans="1:4" ht="25.5">
      <c r="A2673" s="544">
        <v>2003866</v>
      </c>
      <c r="B2673" s="542" t="s">
        <v>7951</v>
      </c>
      <c r="C2673" s="544" t="s">
        <v>340</v>
      </c>
      <c r="D2673" s="545">
        <v>7.66</v>
      </c>
    </row>
    <row r="2674" spans="1:4" ht="25.5">
      <c r="A2674" s="544">
        <v>2003867</v>
      </c>
      <c r="B2674" s="542" t="s">
        <v>7952</v>
      </c>
      <c r="C2674" s="544" t="s">
        <v>340</v>
      </c>
      <c r="D2674" s="545">
        <v>17</v>
      </c>
    </row>
    <row r="2675" spans="1:4">
      <c r="A2675" s="544">
        <v>2003622</v>
      </c>
      <c r="B2675" s="542" t="s">
        <v>7953</v>
      </c>
      <c r="C2675" s="544" t="s">
        <v>335</v>
      </c>
      <c r="D2675" s="545">
        <v>2423.69</v>
      </c>
    </row>
    <row r="2676" spans="1:4" ht="25.5">
      <c r="A2676" s="544">
        <v>2003621</v>
      </c>
      <c r="B2676" s="542" t="s">
        <v>7954</v>
      </c>
      <c r="C2676" s="544" t="s">
        <v>335</v>
      </c>
      <c r="D2676" s="545">
        <v>2313.9299999999998</v>
      </c>
    </row>
    <row r="2677" spans="1:4">
      <c r="A2677" s="544">
        <v>2003624</v>
      </c>
      <c r="B2677" s="542" t="s">
        <v>7955</v>
      </c>
      <c r="C2677" s="544" t="s">
        <v>335</v>
      </c>
      <c r="D2677" s="545">
        <v>2835.14</v>
      </c>
    </row>
    <row r="2678" spans="1:4" ht="25.5">
      <c r="A2678" s="544">
        <v>2003623</v>
      </c>
      <c r="B2678" s="542" t="s">
        <v>7956</v>
      </c>
      <c r="C2678" s="544" t="s">
        <v>335</v>
      </c>
      <c r="D2678" s="545">
        <v>2712.58</v>
      </c>
    </row>
    <row r="2679" spans="1:4">
      <c r="A2679" s="544">
        <v>2003634</v>
      </c>
      <c r="B2679" s="542" t="s">
        <v>7957</v>
      </c>
      <c r="C2679" s="544" t="s">
        <v>335</v>
      </c>
      <c r="D2679" s="545">
        <v>1815.92</v>
      </c>
    </row>
    <row r="2680" spans="1:4">
      <c r="A2680" s="544">
        <v>2003633</v>
      </c>
      <c r="B2680" s="542" t="s">
        <v>7958</v>
      </c>
      <c r="C2680" s="544" t="s">
        <v>335</v>
      </c>
      <c r="D2680" s="545">
        <v>1706.15</v>
      </c>
    </row>
    <row r="2681" spans="1:4">
      <c r="A2681" s="544">
        <v>2003636</v>
      </c>
      <c r="B2681" s="542" t="s">
        <v>7959</v>
      </c>
      <c r="C2681" s="544" t="s">
        <v>335</v>
      </c>
      <c r="D2681" s="545">
        <v>2227.37</v>
      </c>
    </row>
    <row r="2682" spans="1:4">
      <c r="A2682" s="544">
        <v>2003635</v>
      </c>
      <c r="B2682" s="542" t="s">
        <v>7960</v>
      </c>
      <c r="C2682" s="544" t="s">
        <v>335</v>
      </c>
      <c r="D2682" s="545">
        <v>2104.8000000000002</v>
      </c>
    </row>
    <row r="2683" spans="1:4">
      <c r="A2683" s="544">
        <v>2003638</v>
      </c>
      <c r="B2683" s="542" t="s">
        <v>7961</v>
      </c>
      <c r="C2683" s="544" t="s">
        <v>335</v>
      </c>
      <c r="D2683" s="545">
        <v>2644.63</v>
      </c>
    </row>
    <row r="2684" spans="1:4">
      <c r="A2684" s="544">
        <v>2003637</v>
      </c>
      <c r="B2684" s="542" t="s">
        <v>7962</v>
      </c>
      <c r="C2684" s="544" t="s">
        <v>335</v>
      </c>
      <c r="D2684" s="545">
        <v>2507.96</v>
      </c>
    </row>
    <row r="2685" spans="1:4">
      <c r="A2685" s="544">
        <v>2003640</v>
      </c>
      <c r="B2685" s="542" t="s">
        <v>7963</v>
      </c>
      <c r="C2685" s="544" t="s">
        <v>335</v>
      </c>
      <c r="D2685" s="545">
        <v>3056.08</v>
      </c>
    </row>
    <row r="2686" spans="1:4">
      <c r="A2686" s="544">
        <v>2003639</v>
      </c>
      <c r="B2686" s="542" t="s">
        <v>7964</v>
      </c>
      <c r="C2686" s="544" t="s">
        <v>335</v>
      </c>
      <c r="D2686" s="545">
        <v>2906.61</v>
      </c>
    </row>
    <row r="2687" spans="1:4">
      <c r="A2687" s="544">
        <v>2003618</v>
      </c>
      <c r="B2687" s="542" t="s">
        <v>7965</v>
      </c>
      <c r="C2687" s="544" t="s">
        <v>335</v>
      </c>
      <c r="D2687" s="545">
        <v>1013.72</v>
      </c>
    </row>
    <row r="2688" spans="1:4">
      <c r="A2688" s="544">
        <v>2003617</v>
      </c>
      <c r="B2688" s="542" t="s">
        <v>7966</v>
      </c>
      <c r="C2688" s="544" t="s">
        <v>335</v>
      </c>
      <c r="D2688" s="545">
        <v>953.29</v>
      </c>
    </row>
    <row r="2689" spans="1:4">
      <c r="A2689" s="544">
        <v>2003620</v>
      </c>
      <c r="B2689" s="542" t="s">
        <v>7967</v>
      </c>
      <c r="C2689" s="544" t="s">
        <v>335</v>
      </c>
      <c r="D2689" s="545">
        <v>1264.8399999999999</v>
      </c>
    </row>
    <row r="2690" spans="1:4">
      <c r="A2690" s="544">
        <v>2003619</v>
      </c>
      <c r="B2690" s="542" t="s">
        <v>7968</v>
      </c>
      <c r="C2690" s="544" t="s">
        <v>335</v>
      </c>
      <c r="D2690" s="545">
        <v>1196.6600000000001</v>
      </c>
    </row>
    <row r="2691" spans="1:4">
      <c r="A2691" s="544">
        <v>2003626</v>
      </c>
      <c r="B2691" s="542" t="s">
        <v>7969</v>
      </c>
      <c r="C2691" s="544" t="s">
        <v>335</v>
      </c>
      <c r="D2691" s="545">
        <v>943.94</v>
      </c>
    </row>
    <row r="2692" spans="1:4">
      <c r="A2692" s="544">
        <v>2003625</v>
      </c>
      <c r="B2692" s="542" t="s">
        <v>7970</v>
      </c>
      <c r="C2692" s="544" t="s">
        <v>335</v>
      </c>
      <c r="D2692" s="545">
        <v>883.51</v>
      </c>
    </row>
    <row r="2693" spans="1:4">
      <c r="A2693" s="544">
        <v>2003628</v>
      </c>
      <c r="B2693" s="542" t="s">
        <v>7971</v>
      </c>
      <c r="C2693" s="544" t="s">
        <v>335</v>
      </c>
      <c r="D2693" s="545">
        <v>1195.05</v>
      </c>
    </row>
    <row r="2694" spans="1:4">
      <c r="A2694" s="544">
        <v>2003627</v>
      </c>
      <c r="B2694" s="542" t="s">
        <v>7972</v>
      </c>
      <c r="C2694" s="544" t="s">
        <v>335</v>
      </c>
      <c r="D2694" s="545">
        <v>1126.8800000000001</v>
      </c>
    </row>
    <row r="2695" spans="1:4">
      <c r="A2695" s="544">
        <v>2003630</v>
      </c>
      <c r="B2695" s="542" t="s">
        <v>7973</v>
      </c>
      <c r="C2695" s="544" t="s">
        <v>335</v>
      </c>
      <c r="D2695" s="545">
        <v>1446.17</v>
      </c>
    </row>
    <row r="2696" spans="1:4">
      <c r="A2696" s="544">
        <v>2003629</v>
      </c>
      <c r="B2696" s="542" t="s">
        <v>7974</v>
      </c>
      <c r="C2696" s="544" t="s">
        <v>335</v>
      </c>
      <c r="D2696" s="545">
        <v>1370.25</v>
      </c>
    </row>
    <row r="2697" spans="1:4">
      <c r="A2697" s="544">
        <v>2003632</v>
      </c>
      <c r="B2697" s="542" t="s">
        <v>7975</v>
      </c>
      <c r="C2697" s="544" t="s">
        <v>335</v>
      </c>
      <c r="D2697" s="545">
        <v>1697.29</v>
      </c>
    </row>
    <row r="2698" spans="1:4">
      <c r="A2698" s="544">
        <v>2003631</v>
      </c>
      <c r="B2698" s="542" t="s">
        <v>7976</v>
      </c>
      <c r="C2698" s="544" t="s">
        <v>335</v>
      </c>
      <c r="D2698" s="545">
        <v>1613.62</v>
      </c>
    </row>
    <row r="2699" spans="1:4" ht="25.5">
      <c r="A2699" s="544">
        <v>2003599</v>
      </c>
      <c r="B2699" s="542" t="s">
        <v>7977</v>
      </c>
      <c r="C2699" s="544" t="s">
        <v>335</v>
      </c>
      <c r="D2699" s="545">
        <v>204.02</v>
      </c>
    </row>
    <row r="2700" spans="1:4" ht="25.5">
      <c r="A2700" s="544">
        <v>2003598</v>
      </c>
      <c r="B2700" s="542" t="s">
        <v>7978</v>
      </c>
      <c r="C2700" s="544" t="s">
        <v>335</v>
      </c>
      <c r="D2700" s="545">
        <v>181.41</v>
      </c>
    </row>
    <row r="2701" spans="1:4" ht="25.5">
      <c r="A2701" s="544">
        <v>2003919</v>
      </c>
      <c r="B2701" s="542" t="s">
        <v>7979</v>
      </c>
      <c r="C2701" s="544" t="s">
        <v>335</v>
      </c>
      <c r="D2701" s="545">
        <v>204.02</v>
      </c>
    </row>
    <row r="2702" spans="1:4" ht="25.5">
      <c r="A2702" s="544">
        <v>2003918</v>
      </c>
      <c r="B2702" s="542" t="s">
        <v>7980</v>
      </c>
      <c r="C2702" s="544" t="s">
        <v>335</v>
      </c>
      <c r="D2702" s="545">
        <v>181.41</v>
      </c>
    </row>
    <row r="2703" spans="1:4" ht="25.5">
      <c r="A2703" s="544">
        <v>2003601</v>
      </c>
      <c r="B2703" s="542" t="s">
        <v>7981</v>
      </c>
      <c r="C2703" s="544" t="s">
        <v>335</v>
      </c>
      <c r="D2703" s="545">
        <v>256.76</v>
      </c>
    </row>
    <row r="2704" spans="1:4" ht="25.5">
      <c r="A2704" s="544">
        <v>2003600</v>
      </c>
      <c r="B2704" s="542" t="s">
        <v>7982</v>
      </c>
      <c r="C2704" s="544" t="s">
        <v>335</v>
      </c>
      <c r="D2704" s="545">
        <v>227.2</v>
      </c>
    </row>
    <row r="2705" spans="1:4" ht="25.5">
      <c r="A2705" s="544">
        <v>2003921</v>
      </c>
      <c r="B2705" s="542" t="s">
        <v>7983</v>
      </c>
      <c r="C2705" s="544" t="s">
        <v>335</v>
      </c>
      <c r="D2705" s="545">
        <v>256.76</v>
      </c>
    </row>
    <row r="2706" spans="1:4" ht="25.5">
      <c r="A2706" s="544">
        <v>2003920</v>
      </c>
      <c r="B2706" s="542" t="s">
        <v>7984</v>
      </c>
      <c r="C2706" s="544" t="s">
        <v>335</v>
      </c>
      <c r="D2706" s="545">
        <v>227.2</v>
      </c>
    </row>
    <row r="2707" spans="1:4" ht="25.5">
      <c r="A2707" s="544">
        <v>2003616</v>
      </c>
      <c r="B2707" s="542" t="s">
        <v>7985</v>
      </c>
      <c r="C2707" s="544" t="s">
        <v>335</v>
      </c>
      <c r="D2707" s="545">
        <v>22.73</v>
      </c>
    </row>
    <row r="2708" spans="1:4" ht="25.5">
      <c r="A2708" s="544">
        <v>2003615</v>
      </c>
      <c r="B2708" s="542" t="s">
        <v>7986</v>
      </c>
      <c r="C2708" s="544" t="s">
        <v>335</v>
      </c>
      <c r="D2708" s="545">
        <v>19.54</v>
      </c>
    </row>
    <row r="2709" spans="1:4" ht="25.5">
      <c r="A2709" s="544">
        <v>2003927</v>
      </c>
      <c r="B2709" s="542" t="s">
        <v>7987</v>
      </c>
      <c r="C2709" s="544" t="s">
        <v>335</v>
      </c>
      <c r="D2709" s="545">
        <v>23.63</v>
      </c>
    </row>
    <row r="2710" spans="1:4" ht="25.5">
      <c r="A2710" s="544">
        <v>2003926</v>
      </c>
      <c r="B2710" s="542" t="s">
        <v>7988</v>
      </c>
      <c r="C2710" s="544" t="s">
        <v>335</v>
      </c>
      <c r="D2710" s="545">
        <v>20.440000000000001</v>
      </c>
    </row>
    <row r="2711" spans="1:4">
      <c r="A2711" s="544">
        <v>2003613</v>
      </c>
      <c r="B2711" s="542" t="s">
        <v>7989</v>
      </c>
      <c r="C2711" s="544" t="s">
        <v>335</v>
      </c>
      <c r="D2711" s="545">
        <v>144.47</v>
      </c>
    </row>
    <row r="2712" spans="1:4">
      <c r="A2712" s="544">
        <v>2003612</v>
      </c>
      <c r="B2712" s="542" t="s">
        <v>7990</v>
      </c>
      <c r="C2712" s="544" t="s">
        <v>335</v>
      </c>
      <c r="D2712" s="545">
        <v>130.56</v>
      </c>
    </row>
    <row r="2713" spans="1:4" ht="25.5">
      <c r="A2713" s="544">
        <v>2003477</v>
      </c>
      <c r="B2713" s="542" t="s">
        <v>7991</v>
      </c>
      <c r="C2713" s="544" t="s">
        <v>335</v>
      </c>
      <c r="D2713" s="545">
        <v>4667.16</v>
      </c>
    </row>
    <row r="2714" spans="1:4" ht="25.5">
      <c r="A2714" s="544">
        <v>2003476</v>
      </c>
      <c r="B2714" s="542" t="s">
        <v>7992</v>
      </c>
      <c r="C2714" s="544" t="s">
        <v>335</v>
      </c>
      <c r="D2714" s="545">
        <v>4287.12</v>
      </c>
    </row>
    <row r="2715" spans="1:4">
      <c r="A2715" s="544">
        <v>2003517</v>
      </c>
      <c r="B2715" s="542" t="s">
        <v>7993</v>
      </c>
      <c r="C2715" s="544" t="s">
        <v>335</v>
      </c>
      <c r="D2715" s="545">
        <v>4880.0600000000004</v>
      </c>
    </row>
    <row r="2716" spans="1:4" ht="25.5">
      <c r="A2716" s="544">
        <v>2003516</v>
      </c>
      <c r="B2716" s="542" t="s">
        <v>7994</v>
      </c>
      <c r="C2716" s="544" t="s">
        <v>335</v>
      </c>
      <c r="D2716" s="545">
        <v>4510.6499999999996</v>
      </c>
    </row>
    <row r="2717" spans="1:4" ht="25.5">
      <c r="A2717" s="544">
        <v>2003479</v>
      </c>
      <c r="B2717" s="542" t="s">
        <v>7995</v>
      </c>
      <c r="C2717" s="544" t="s">
        <v>335</v>
      </c>
      <c r="D2717" s="545">
        <v>4635.3</v>
      </c>
    </row>
    <row r="2718" spans="1:4" ht="25.5">
      <c r="A2718" s="544">
        <v>2003478</v>
      </c>
      <c r="B2718" s="542" t="s">
        <v>7996</v>
      </c>
      <c r="C2718" s="544" t="s">
        <v>335</v>
      </c>
      <c r="D2718" s="545">
        <v>4261.63</v>
      </c>
    </row>
    <row r="2719" spans="1:4">
      <c r="A2719" s="544">
        <v>2003519</v>
      </c>
      <c r="B2719" s="542" t="s">
        <v>7997</v>
      </c>
      <c r="C2719" s="544" t="s">
        <v>335</v>
      </c>
      <c r="D2719" s="545">
        <v>4848.1899999999996</v>
      </c>
    </row>
    <row r="2720" spans="1:4" ht="25.5">
      <c r="A2720" s="544">
        <v>2003518</v>
      </c>
      <c r="B2720" s="542" t="s">
        <v>7998</v>
      </c>
      <c r="C2720" s="544" t="s">
        <v>335</v>
      </c>
      <c r="D2720" s="545">
        <v>4485.16</v>
      </c>
    </row>
    <row r="2721" spans="1:4" ht="25.5">
      <c r="A2721" s="544">
        <v>2003489</v>
      </c>
      <c r="B2721" s="542" t="s">
        <v>7999</v>
      </c>
      <c r="C2721" s="544" t="s">
        <v>335</v>
      </c>
      <c r="D2721" s="545">
        <v>5658.95</v>
      </c>
    </row>
    <row r="2722" spans="1:4" ht="25.5">
      <c r="A2722" s="544">
        <v>2003488</v>
      </c>
      <c r="B2722" s="542" t="s">
        <v>8000</v>
      </c>
      <c r="C2722" s="544" t="s">
        <v>335</v>
      </c>
      <c r="D2722" s="545">
        <v>5199.47</v>
      </c>
    </row>
    <row r="2723" spans="1:4">
      <c r="A2723" s="544">
        <v>2003529</v>
      </c>
      <c r="B2723" s="542" t="s">
        <v>8001</v>
      </c>
      <c r="C2723" s="544" t="s">
        <v>335</v>
      </c>
      <c r="D2723" s="545">
        <v>5871.84</v>
      </c>
    </row>
    <row r="2724" spans="1:4" ht="25.5">
      <c r="A2724" s="544">
        <v>2003528</v>
      </c>
      <c r="B2724" s="542" t="s">
        <v>8002</v>
      </c>
      <c r="C2724" s="544" t="s">
        <v>335</v>
      </c>
      <c r="D2724" s="545">
        <v>5422.99</v>
      </c>
    </row>
    <row r="2725" spans="1:4" ht="25.5">
      <c r="A2725" s="544">
        <v>2003491</v>
      </c>
      <c r="B2725" s="542" t="s">
        <v>8003</v>
      </c>
      <c r="C2725" s="544" t="s">
        <v>335</v>
      </c>
      <c r="D2725" s="545">
        <v>6433.51</v>
      </c>
    </row>
    <row r="2726" spans="1:4" ht="25.5">
      <c r="A2726" s="544">
        <v>2003490</v>
      </c>
      <c r="B2726" s="542" t="s">
        <v>8004</v>
      </c>
      <c r="C2726" s="544" t="s">
        <v>335</v>
      </c>
      <c r="D2726" s="545">
        <v>5907.68</v>
      </c>
    </row>
    <row r="2727" spans="1:4">
      <c r="A2727" s="544">
        <v>2003531</v>
      </c>
      <c r="B2727" s="542" t="s">
        <v>8005</v>
      </c>
      <c r="C2727" s="544" t="s">
        <v>335</v>
      </c>
      <c r="D2727" s="545">
        <v>6681.78</v>
      </c>
    </row>
    <row r="2728" spans="1:4" ht="25.5">
      <c r="A2728" s="544">
        <v>2003530</v>
      </c>
      <c r="B2728" s="542" t="s">
        <v>8006</v>
      </c>
      <c r="C2728" s="544" t="s">
        <v>335</v>
      </c>
      <c r="D2728" s="545">
        <v>6169.16</v>
      </c>
    </row>
    <row r="2729" spans="1:4" ht="25.5">
      <c r="A2729" s="544">
        <v>2003485</v>
      </c>
      <c r="B2729" s="542" t="s">
        <v>8007</v>
      </c>
      <c r="C2729" s="544" t="s">
        <v>335</v>
      </c>
      <c r="D2729" s="545">
        <v>5731.79</v>
      </c>
    </row>
    <row r="2730" spans="1:4" ht="25.5">
      <c r="A2730" s="544">
        <v>2003484</v>
      </c>
      <c r="B2730" s="542" t="s">
        <v>8008</v>
      </c>
      <c r="C2730" s="544" t="s">
        <v>335</v>
      </c>
      <c r="D2730" s="545">
        <v>5257.73</v>
      </c>
    </row>
    <row r="2731" spans="1:4">
      <c r="A2731" s="544">
        <v>2003525</v>
      </c>
      <c r="B2731" s="542" t="s">
        <v>8009</v>
      </c>
      <c r="C2731" s="544" t="s">
        <v>335</v>
      </c>
      <c r="D2731" s="545">
        <v>5944.69</v>
      </c>
    </row>
    <row r="2732" spans="1:4" ht="25.5">
      <c r="A2732" s="544">
        <v>2003524</v>
      </c>
      <c r="B2732" s="542" t="s">
        <v>8010</v>
      </c>
      <c r="C2732" s="544" t="s">
        <v>335</v>
      </c>
      <c r="D2732" s="545">
        <v>5481.26</v>
      </c>
    </row>
    <row r="2733" spans="1:4" ht="25.5">
      <c r="A2733" s="544">
        <v>2003487</v>
      </c>
      <c r="B2733" s="542" t="s">
        <v>8011</v>
      </c>
      <c r="C2733" s="544" t="s">
        <v>335</v>
      </c>
      <c r="D2733" s="545">
        <v>5699.93</v>
      </c>
    </row>
    <row r="2734" spans="1:4" ht="25.5">
      <c r="A2734" s="544">
        <v>2003486</v>
      </c>
      <c r="B2734" s="542" t="s">
        <v>8012</v>
      </c>
      <c r="C2734" s="544" t="s">
        <v>335</v>
      </c>
      <c r="D2734" s="545">
        <v>5232.24</v>
      </c>
    </row>
    <row r="2735" spans="1:4">
      <c r="A2735" s="544">
        <v>2003527</v>
      </c>
      <c r="B2735" s="542" t="s">
        <v>8013</v>
      </c>
      <c r="C2735" s="544" t="s">
        <v>335</v>
      </c>
      <c r="D2735" s="545">
        <v>5912.82</v>
      </c>
    </row>
    <row r="2736" spans="1:4" ht="25.5">
      <c r="A2736" s="544">
        <v>2003526</v>
      </c>
      <c r="B2736" s="542" t="s">
        <v>8014</v>
      </c>
      <c r="C2736" s="544" t="s">
        <v>335</v>
      </c>
      <c r="D2736" s="545">
        <v>5455.77</v>
      </c>
    </row>
    <row r="2737" spans="1:4" ht="25.5">
      <c r="A2737" s="544">
        <v>2003497</v>
      </c>
      <c r="B2737" s="542" t="s">
        <v>8015</v>
      </c>
      <c r="C2737" s="544" t="s">
        <v>335</v>
      </c>
      <c r="D2737" s="545">
        <v>6675.37</v>
      </c>
    </row>
    <row r="2738" spans="1:4" ht="25.5">
      <c r="A2738" s="544">
        <v>2003496</v>
      </c>
      <c r="B2738" s="542" t="s">
        <v>8016</v>
      </c>
      <c r="C2738" s="544" t="s">
        <v>335</v>
      </c>
      <c r="D2738" s="545">
        <v>6139.06</v>
      </c>
    </row>
    <row r="2739" spans="1:4">
      <c r="A2739" s="544">
        <v>2003537</v>
      </c>
      <c r="B2739" s="542" t="s">
        <v>8017</v>
      </c>
      <c r="C2739" s="544" t="s">
        <v>335</v>
      </c>
      <c r="D2739" s="545">
        <v>6888.26</v>
      </c>
    </row>
    <row r="2740" spans="1:4" ht="25.5">
      <c r="A2740" s="544">
        <v>2003536</v>
      </c>
      <c r="B2740" s="542" t="s">
        <v>8018</v>
      </c>
      <c r="C2740" s="544" t="s">
        <v>335</v>
      </c>
      <c r="D2740" s="545">
        <v>6362.59</v>
      </c>
    </row>
    <row r="2741" spans="1:4" ht="25.5">
      <c r="A2741" s="544">
        <v>2003499</v>
      </c>
      <c r="B2741" s="542" t="s">
        <v>8019</v>
      </c>
      <c r="C2741" s="544" t="s">
        <v>335</v>
      </c>
      <c r="D2741" s="545">
        <v>7574.95</v>
      </c>
    </row>
    <row r="2742" spans="1:4" ht="25.5">
      <c r="A2742" s="544">
        <v>2003498</v>
      </c>
      <c r="B2742" s="542" t="s">
        <v>8020</v>
      </c>
      <c r="C2742" s="544" t="s">
        <v>335</v>
      </c>
      <c r="D2742" s="545">
        <v>6962.16</v>
      </c>
    </row>
    <row r="2743" spans="1:4">
      <c r="A2743" s="544">
        <v>2003539</v>
      </c>
      <c r="B2743" s="542" t="s">
        <v>8021</v>
      </c>
      <c r="C2743" s="544" t="s">
        <v>335</v>
      </c>
      <c r="D2743" s="545">
        <v>7823.22</v>
      </c>
    </row>
    <row r="2744" spans="1:4" ht="25.5">
      <c r="A2744" s="544">
        <v>2003538</v>
      </c>
      <c r="B2744" s="542" t="s">
        <v>8022</v>
      </c>
      <c r="C2744" s="544" t="s">
        <v>335</v>
      </c>
      <c r="D2744" s="545">
        <v>7223.63</v>
      </c>
    </row>
    <row r="2745" spans="1:4" ht="25.5">
      <c r="A2745" s="544">
        <v>2003493</v>
      </c>
      <c r="B2745" s="542" t="s">
        <v>8023</v>
      </c>
      <c r="C2745" s="544" t="s">
        <v>335</v>
      </c>
      <c r="D2745" s="545">
        <v>6748.21</v>
      </c>
    </row>
    <row r="2746" spans="1:4" ht="25.5">
      <c r="A2746" s="544">
        <v>2003492</v>
      </c>
      <c r="B2746" s="542" t="s">
        <v>8024</v>
      </c>
      <c r="C2746" s="544" t="s">
        <v>335</v>
      </c>
      <c r="D2746" s="545">
        <v>6197.33</v>
      </c>
    </row>
    <row r="2747" spans="1:4">
      <c r="A2747" s="544">
        <v>2003533</v>
      </c>
      <c r="B2747" s="542" t="s">
        <v>8025</v>
      </c>
      <c r="C2747" s="544" t="s">
        <v>335</v>
      </c>
      <c r="D2747" s="545">
        <v>6961.1</v>
      </c>
    </row>
    <row r="2748" spans="1:4" ht="25.5">
      <c r="A2748" s="544">
        <v>2003532</v>
      </c>
      <c r="B2748" s="542" t="s">
        <v>8026</v>
      </c>
      <c r="C2748" s="544" t="s">
        <v>335</v>
      </c>
      <c r="D2748" s="545">
        <v>6420.85</v>
      </c>
    </row>
    <row r="2749" spans="1:4" ht="25.5">
      <c r="A2749" s="544">
        <v>2003495</v>
      </c>
      <c r="B2749" s="542" t="s">
        <v>8027</v>
      </c>
      <c r="C2749" s="544" t="s">
        <v>335</v>
      </c>
      <c r="D2749" s="545">
        <v>6716.34</v>
      </c>
    </row>
    <row r="2750" spans="1:4" ht="25.5">
      <c r="A2750" s="544">
        <v>2003494</v>
      </c>
      <c r="B2750" s="542" t="s">
        <v>8028</v>
      </c>
      <c r="C2750" s="544" t="s">
        <v>335</v>
      </c>
      <c r="D2750" s="545">
        <v>6171.84</v>
      </c>
    </row>
    <row r="2751" spans="1:4">
      <c r="A2751" s="544">
        <v>2003535</v>
      </c>
      <c r="B2751" s="542" t="s">
        <v>8029</v>
      </c>
      <c r="C2751" s="544" t="s">
        <v>335</v>
      </c>
      <c r="D2751" s="545">
        <v>6929.24</v>
      </c>
    </row>
    <row r="2752" spans="1:4" ht="25.5">
      <c r="A2752" s="544">
        <v>2003534</v>
      </c>
      <c r="B2752" s="542" t="s">
        <v>8030</v>
      </c>
      <c r="C2752" s="544" t="s">
        <v>335</v>
      </c>
      <c r="D2752" s="545">
        <v>6395.36</v>
      </c>
    </row>
    <row r="2753" spans="1:4" ht="25.5">
      <c r="A2753" s="544">
        <v>2003505</v>
      </c>
      <c r="B2753" s="542" t="s">
        <v>8031</v>
      </c>
      <c r="C2753" s="544" t="s">
        <v>335</v>
      </c>
      <c r="D2753" s="545">
        <v>7628.5</v>
      </c>
    </row>
    <row r="2754" spans="1:4" ht="25.5">
      <c r="A2754" s="544">
        <v>2003504</v>
      </c>
      <c r="B2754" s="542" t="s">
        <v>8032</v>
      </c>
      <c r="C2754" s="544" t="s">
        <v>335</v>
      </c>
      <c r="D2754" s="545">
        <v>7015.38</v>
      </c>
    </row>
    <row r="2755" spans="1:4">
      <c r="A2755" s="544">
        <v>2003545</v>
      </c>
      <c r="B2755" s="542" t="s">
        <v>8033</v>
      </c>
      <c r="C2755" s="544" t="s">
        <v>335</v>
      </c>
      <c r="D2755" s="545">
        <v>7841.39</v>
      </c>
    </row>
    <row r="2756" spans="1:4" ht="25.5">
      <c r="A2756" s="544">
        <v>2003544</v>
      </c>
      <c r="B2756" s="542" t="s">
        <v>8034</v>
      </c>
      <c r="C2756" s="544" t="s">
        <v>335</v>
      </c>
      <c r="D2756" s="545">
        <v>7238.9</v>
      </c>
    </row>
    <row r="2757" spans="1:4" ht="25.5">
      <c r="A2757" s="544">
        <v>2003507</v>
      </c>
      <c r="B2757" s="542" t="s">
        <v>8035</v>
      </c>
      <c r="C2757" s="544" t="s">
        <v>335</v>
      </c>
      <c r="D2757" s="545">
        <v>8648.64</v>
      </c>
    </row>
    <row r="2758" spans="1:4" ht="25.5">
      <c r="A2758" s="544">
        <v>2003506</v>
      </c>
      <c r="B2758" s="542" t="s">
        <v>8036</v>
      </c>
      <c r="C2758" s="544" t="s">
        <v>335</v>
      </c>
      <c r="D2758" s="545">
        <v>7948.88</v>
      </c>
    </row>
    <row r="2759" spans="1:4">
      <c r="A2759" s="544">
        <v>2003547</v>
      </c>
      <c r="B2759" s="542" t="s">
        <v>8037</v>
      </c>
      <c r="C2759" s="544" t="s">
        <v>335</v>
      </c>
      <c r="D2759" s="545">
        <v>8896.91</v>
      </c>
    </row>
    <row r="2760" spans="1:4" ht="25.5">
      <c r="A2760" s="544">
        <v>2003546</v>
      </c>
      <c r="B2760" s="542" t="s">
        <v>8038</v>
      </c>
      <c r="C2760" s="544" t="s">
        <v>335</v>
      </c>
      <c r="D2760" s="545">
        <v>8210.36</v>
      </c>
    </row>
    <row r="2761" spans="1:4" ht="25.5">
      <c r="A2761" s="544">
        <v>2003501</v>
      </c>
      <c r="B2761" s="542" t="s">
        <v>8039</v>
      </c>
      <c r="C2761" s="544" t="s">
        <v>335</v>
      </c>
      <c r="D2761" s="545">
        <v>7701.34</v>
      </c>
    </row>
    <row r="2762" spans="1:4" ht="25.5">
      <c r="A2762" s="544">
        <v>2003500</v>
      </c>
      <c r="B2762" s="542" t="s">
        <v>8040</v>
      </c>
      <c r="C2762" s="544" t="s">
        <v>335</v>
      </c>
      <c r="D2762" s="545">
        <v>7073.64</v>
      </c>
    </row>
    <row r="2763" spans="1:4">
      <c r="A2763" s="544">
        <v>2003541</v>
      </c>
      <c r="B2763" s="542" t="s">
        <v>8041</v>
      </c>
      <c r="C2763" s="544" t="s">
        <v>335</v>
      </c>
      <c r="D2763" s="545">
        <v>7914.23</v>
      </c>
    </row>
    <row r="2764" spans="1:4" ht="25.5">
      <c r="A2764" s="544">
        <v>2003540</v>
      </c>
      <c r="B2764" s="542" t="s">
        <v>8042</v>
      </c>
      <c r="C2764" s="544" t="s">
        <v>335</v>
      </c>
      <c r="D2764" s="545">
        <v>7297.16</v>
      </c>
    </row>
    <row r="2765" spans="1:4" ht="25.5">
      <c r="A2765" s="544">
        <v>2003503</v>
      </c>
      <c r="B2765" s="542" t="s">
        <v>8043</v>
      </c>
      <c r="C2765" s="544" t="s">
        <v>335</v>
      </c>
      <c r="D2765" s="545">
        <v>7669.47</v>
      </c>
    </row>
    <row r="2766" spans="1:4" ht="25.5">
      <c r="A2766" s="544">
        <v>2003502</v>
      </c>
      <c r="B2766" s="542" t="s">
        <v>8044</v>
      </c>
      <c r="C2766" s="544" t="s">
        <v>335</v>
      </c>
      <c r="D2766" s="545">
        <v>7048.15</v>
      </c>
    </row>
    <row r="2767" spans="1:4">
      <c r="A2767" s="544">
        <v>2003543</v>
      </c>
      <c r="B2767" s="542" t="s">
        <v>8045</v>
      </c>
      <c r="C2767" s="544" t="s">
        <v>335</v>
      </c>
      <c r="D2767" s="545">
        <v>7882.37</v>
      </c>
    </row>
    <row r="2768" spans="1:4" ht="25.5">
      <c r="A2768" s="544">
        <v>2003542</v>
      </c>
      <c r="B2768" s="542" t="s">
        <v>8046</v>
      </c>
      <c r="C2768" s="544" t="s">
        <v>335</v>
      </c>
      <c r="D2768" s="545">
        <v>7271.68</v>
      </c>
    </row>
    <row r="2769" spans="1:4" ht="25.5">
      <c r="A2769" s="544">
        <v>2003513</v>
      </c>
      <c r="B2769" s="542" t="s">
        <v>8047</v>
      </c>
      <c r="C2769" s="544" t="s">
        <v>335</v>
      </c>
      <c r="D2769" s="545">
        <v>8644.91</v>
      </c>
    </row>
    <row r="2770" spans="1:4" ht="25.5">
      <c r="A2770" s="544">
        <v>2003512</v>
      </c>
      <c r="B2770" s="542" t="s">
        <v>8048</v>
      </c>
      <c r="C2770" s="544" t="s">
        <v>335</v>
      </c>
      <c r="D2770" s="545">
        <v>7954.97</v>
      </c>
    </row>
    <row r="2771" spans="1:4">
      <c r="A2771" s="544">
        <v>2003553</v>
      </c>
      <c r="B2771" s="542" t="s">
        <v>8049</v>
      </c>
      <c r="C2771" s="544" t="s">
        <v>335</v>
      </c>
      <c r="D2771" s="545">
        <v>8857.81</v>
      </c>
    </row>
    <row r="2772" spans="1:4" ht="25.5">
      <c r="A2772" s="544">
        <v>2003552</v>
      </c>
      <c r="B2772" s="542" t="s">
        <v>8050</v>
      </c>
      <c r="C2772" s="544" t="s">
        <v>335</v>
      </c>
      <c r="D2772" s="545">
        <v>8178.5</v>
      </c>
    </row>
    <row r="2773" spans="1:4" ht="25.5">
      <c r="A2773" s="544">
        <v>2003515</v>
      </c>
      <c r="B2773" s="542" t="s">
        <v>8051</v>
      </c>
      <c r="C2773" s="544" t="s">
        <v>335</v>
      </c>
      <c r="D2773" s="545">
        <v>9790.09</v>
      </c>
    </row>
    <row r="2774" spans="1:4" ht="25.5">
      <c r="A2774" s="544">
        <v>2003514</v>
      </c>
      <c r="B2774" s="542" t="s">
        <v>8052</v>
      </c>
      <c r="C2774" s="544" t="s">
        <v>335</v>
      </c>
      <c r="D2774" s="545">
        <v>9003.36</v>
      </c>
    </row>
    <row r="2775" spans="1:4">
      <c r="A2775" s="544">
        <v>2003555</v>
      </c>
      <c r="B2775" s="542" t="s">
        <v>8053</v>
      </c>
      <c r="C2775" s="544" t="s">
        <v>335</v>
      </c>
      <c r="D2775" s="545">
        <v>10038.35</v>
      </c>
    </row>
    <row r="2776" spans="1:4" ht="25.5">
      <c r="A2776" s="544">
        <v>2003554</v>
      </c>
      <c r="B2776" s="542" t="s">
        <v>8054</v>
      </c>
      <c r="C2776" s="544" t="s">
        <v>335</v>
      </c>
      <c r="D2776" s="545">
        <v>9264.84</v>
      </c>
    </row>
    <row r="2777" spans="1:4" ht="25.5">
      <c r="A2777" s="544">
        <v>2003509</v>
      </c>
      <c r="B2777" s="542" t="s">
        <v>8055</v>
      </c>
      <c r="C2777" s="544" t="s">
        <v>335</v>
      </c>
      <c r="D2777" s="545">
        <v>8717.76</v>
      </c>
    </row>
    <row r="2778" spans="1:4" ht="25.5">
      <c r="A2778" s="544">
        <v>2003508</v>
      </c>
      <c r="B2778" s="542" t="s">
        <v>8056</v>
      </c>
      <c r="C2778" s="544" t="s">
        <v>335</v>
      </c>
      <c r="D2778" s="545">
        <v>8013.24</v>
      </c>
    </row>
    <row r="2779" spans="1:4">
      <c r="A2779" s="544">
        <v>2003549</v>
      </c>
      <c r="B2779" s="542" t="s">
        <v>8057</v>
      </c>
      <c r="C2779" s="544" t="s">
        <v>335</v>
      </c>
      <c r="D2779" s="545">
        <v>8930.65</v>
      </c>
    </row>
    <row r="2780" spans="1:4" ht="25.5">
      <c r="A2780" s="544">
        <v>2003548</v>
      </c>
      <c r="B2780" s="542" t="s">
        <v>8058</v>
      </c>
      <c r="C2780" s="544" t="s">
        <v>335</v>
      </c>
      <c r="D2780" s="545">
        <v>8236.76</v>
      </c>
    </row>
    <row r="2781" spans="1:4" ht="25.5">
      <c r="A2781" s="544">
        <v>2003511</v>
      </c>
      <c r="B2781" s="542" t="s">
        <v>8059</v>
      </c>
      <c r="C2781" s="544" t="s">
        <v>335</v>
      </c>
      <c r="D2781" s="545">
        <v>8685.89</v>
      </c>
    </row>
    <row r="2782" spans="1:4" ht="25.5">
      <c r="A2782" s="544">
        <v>2003510</v>
      </c>
      <c r="B2782" s="542" t="s">
        <v>8060</v>
      </c>
      <c r="C2782" s="544" t="s">
        <v>335</v>
      </c>
      <c r="D2782" s="545">
        <v>7987.75</v>
      </c>
    </row>
    <row r="2783" spans="1:4">
      <c r="A2783" s="544">
        <v>2003551</v>
      </c>
      <c r="B2783" s="542" t="s">
        <v>8061</v>
      </c>
      <c r="C2783" s="544" t="s">
        <v>335</v>
      </c>
      <c r="D2783" s="545">
        <v>8898.7800000000007</v>
      </c>
    </row>
    <row r="2784" spans="1:4" ht="25.5">
      <c r="A2784" s="544">
        <v>2003550</v>
      </c>
      <c r="B2784" s="542" t="s">
        <v>8062</v>
      </c>
      <c r="C2784" s="544" t="s">
        <v>335</v>
      </c>
      <c r="D2784" s="545">
        <v>8211.27</v>
      </c>
    </row>
    <row r="2785" spans="1:4">
      <c r="A2785" s="544">
        <v>2003728</v>
      </c>
      <c r="B2785" s="542" t="s">
        <v>8063</v>
      </c>
      <c r="C2785" s="544" t="s">
        <v>335</v>
      </c>
      <c r="D2785" s="545">
        <v>3633.76</v>
      </c>
    </row>
    <row r="2786" spans="1:4">
      <c r="A2786" s="544">
        <v>2003727</v>
      </c>
      <c r="B2786" s="542" t="s">
        <v>8064</v>
      </c>
      <c r="C2786" s="544" t="s">
        <v>335</v>
      </c>
      <c r="D2786" s="545">
        <v>3306.2</v>
      </c>
    </row>
    <row r="2787" spans="1:4">
      <c r="A2787" s="544">
        <v>2003730</v>
      </c>
      <c r="B2787" s="542" t="s">
        <v>8065</v>
      </c>
      <c r="C2787" s="544" t="s">
        <v>335</v>
      </c>
      <c r="D2787" s="545">
        <v>3582.96</v>
      </c>
    </row>
    <row r="2788" spans="1:4">
      <c r="A2788" s="544">
        <v>2003729</v>
      </c>
      <c r="B2788" s="542" t="s">
        <v>8066</v>
      </c>
      <c r="C2788" s="544" t="s">
        <v>335</v>
      </c>
      <c r="D2788" s="545">
        <v>3269.88</v>
      </c>
    </row>
    <row r="2789" spans="1:4">
      <c r="A2789" s="544">
        <v>2003732</v>
      </c>
      <c r="B2789" s="542" t="s">
        <v>8067</v>
      </c>
      <c r="C2789" s="544" t="s">
        <v>335</v>
      </c>
      <c r="D2789" s="545">
        <v>3537.23</v>
      </c>
    </row>
    <row r="2790" spans="1:4">
      <c r="A2790" s="544">
        <v>2003731</v>
      </c>
      <c r="B2790" s="542" t="s">
        <v>8068</v>
      </c>
      <c r="C2790" s="544" t="s">
        <v>335</v>
      </c>
      <c r="D2790" s="545">
        <v>3237.2</v>
      </c>
    </row>
    <row r="2791" spans="1:4">
      <c r="A2791" s="544">
        <v>2003734</v>
      </c>
      <c r="B2791" s="542" t="s">
        <v>8069</v>
      </c>
      <c r="C2791" s="544" t="s">
        <v>335</v>
      </c>
      <c r="D2791" s="545">
        <v>3481.35</v>
      </c>
    </row>
    <row r="2792" spans="1:4">
      <c r="A2792" s="544">
        <v>2003733</v>
      </c>
      <c r="B2792" s="542" t="s">
        <v>8070</v>
      </c>
      <c r="C2792" s="544" t="s">
        <v>335</v>
      </c>
      <c r="D2792" s="545">
        <v>3197.26</v>
      </c>
    </row>
    <row r="2793" spans="1:4">
      <c r="A2793" s="544">
        <v>2003736</v>
      </c>
      <c r="B2793" s="542" t="s">
        <v>8071</v>
      </c>
      <c r="C2793" s="544" t="s">
        <v>335</v>
      </c>
      <c r="D2793" s="545">
        <v>4778.78</v>
      </c>
    </row>
    <row r="2794" spans="1:4">
      <c r="A2794" s="544">
        <v>2003735</v>
      </c>
      <c r="B2794" s="542" t="s">
        <v>8072</v>
      </c>
      <c r="C2794" s="544" t="s">
        <v>335</v>
      </c>
      <c r="D2794" s="545">
        <v>4371.5</v>
      </c>
    </row>
    <row r="2795" spans="1:4">
      <c r="A2795" s="544">
        <v>2003738</v>
      </c>
      <c r="B2795" s="542" t="s">
        <v>8073</v>
      </c>
      <c r="C2795" s="544" t="s">
        <v>335</v>
      </c>
      <c r="D2795" s="545">
        <v>4727.9799999999996</v>
      </c>
    </row>
    <row r="2796" spans="1:4">
      <c r="A2796" s="544">
        <v>2003737</v>
      </c>
      <c r="B2796" s="542" t="s">
        <v>8074</v>
      </c>
      <c r="C2796" s="544" t="s">
        <v>335</v>
      </c>
      <c r="D2796" s="545">
        <v>4335.1899999999996</v>
      </c>
    </row>
    <row r="2797" spans="1:4">
      <c r="A2797" s="544">
        <v>2003740</v>
      </c>
      <c r="B2797" s="542" t="s">
        <v>8075</v>
      </c>
      <c r="C2797" s="544" t="s">
        <v>335</v>
      </c>
      <c r="D2797" s="545">
        <v>4682.26</v>
      </c>
    </row>
    <row r="2798" spans="1:4">
      <c r="A2798" s="544">
        <v>2003739</v>
      </c>
      <c r="B2798" s="542" t="s">
        <v>8076</v>
      </c>
      <c r="C2798" s="544" t="s">
        <v>335</v>
      </c>
      <c r="D2798" s="545">
        <v>4302.51</v>
      </c>
    </row>
    <row r="2799" spans="1:4">
      <c r="A2799" s="544">
        <v>2003742</v>
      </c>
      <c r="B2799" s="542" t="s">
        <v>8077</v>
      </c>
      <c r="C2799" s="544" t="s">
        <v>335</v>
      </c>
      <c r="D2799" s="545">
        <v>4829.59</v>
      </c>
    </row>
    <row r="2800" spans="1:4">
      <c r="A2800" s="544">
        <v>2003741</v>
      </c>
      <c r="B2800" s="542" t="s">
        <v>8078</v>
      </c>
      <c r="C2800" s="544" t="s">
        <v>335</v>
      </c>
      <c r="D2800" s="545">
        <v>4407.8100000000004</v>
      </c>
    </row>
    <row r="2801" spans="1:4">
      <c r="A2801" s="544">
        <v>2003744</v>
      </c>
      <c r="B2801" s="542" t="s">
        <v>8079</v>
      </c>
      <c r="C2801" s="544" t="s">
        <v>335</v>
      </c>
      <c r="D2801" s="545">
        <v>5748.46</v>
      </c>
    </row>
    <row r="2802" spans="1:4">
      <c r="A2802" s="544">
        <v>2003743</v>
      </c>
      <c r="B2802" s="542" t="s">
        <v>8080</v>
      </c>
      <c r="C2802" s="544" t="s">
        <v>335</v>
      </c>
      <c r="D2802" s="545">
        <v>5261.46</v>
      </c>
    </row>
    <row r="2803" spans="1:4">
      <c r="A2803" s="544">
        <v>2003746</v>
      </c>
      <c r="B2803" s="542" t="s">
        <v>8081</v>
      </c>
      <c r="C2803" s="544" t="s">
        <v>335</v>
      </c>
      <c r="D2803" s="545">
        <v>5697.65</v>
      </c>
    </row>
    <row r="2804" spans="1:4">
      <c r="A2804" s="544">
        <v>2003745</v>
      </c>
      <c r="B2804" s="542" t="s">
        <v>8082</v>
      </c>
      <c r="C2804" s="544" t="s">
        <v>335</v>
      </c>
      <c r="D2804" s="545">
        <v>5225.1499999999996</v>
      </c>
    </row>
    <row r="2805" spans="1:4">
      <c r="A2805" s="544">
        <v>2003748</v>
      </c>
      <c r="B2805" s="542" t="s">
        <v>8083</v>
      </c>
      <c r="C2805" s="544" t="s">
        <v>335</v>
      </c>
      <c r="D2805" s="545">
        <v>5651.93</v>
      </c>
    </row>
    <row r="2806" spans="1:4">
      <c r="A2806" s="544">
        <v>2003747</v>
      </c>
      <c r="B2806" s="542" t="s">
        <v>8084</v>
      </c>
      <c r="C2806" s="544" t="s">
        <v>335</v>
      </c>
      <c r="D2806" s="545">
        <v>5192.47</v>
      </c>
    </row>
    <row r="2807" spans="1:4">
      <c r="A2807" s="544">
        <v>2003750</v>
      </c>
      <c r="B2807" s="542" t="s">
        <v>8085</v>
      </c>
      <c r="C2807" s="544" t="s">
        <v>335</v>
      </c>
      <c r="D2807" s="545">
        <v>5596.04</v>
      </c>
    </row>
    <row r="2808" spans="1:4">
      <c r="A2808" s="544">
        <v>2003749</v>
      </c>
      <c r="B2808" s="542" t="s">
        <v>8086</v>
      </c>
      <c r="C2808" s="544" t="s">
        <v>335</v>
      </c>
      <c r="D2808" s="545">
        <v>5152.53</v>
      </c>
    </row>
    <row r="2809" spans="1:4">
      <c r="A2809" s="544">
        <v>2003752</v>
      </c>
      <c r="B2809" s="542" t="s">
        <v>8087</v>
      </c>
      <c r="C2809" s="544" t="s">
        <v>335</v>
      </c>
      <c r="D2809" s="545">
        <v>6952.17</v>
      </c>
    </row>
    <row r="2810" spans="1:4">
      <c r="A2810" s="544">
        <v>2003751</v>
      </c>
      <c r="B2810" s="542" t="s">
        <v>8088</v>
      </c>
      <c r="C2810" s="544" t="s">
        <v>335</v>
      </c>
      <c r="D2810" s="545">
        <v>6385.46</v>
      </c>
    </row>
    <row r="2811" spans="1:4">
      <c r="A2811" s="544">
        <v>2003754</v>
      </c>
      <c r="B2811" s="542" t="s">
        <v>8089</v>
      </c>
      <c r="C2811" s="544" t="s">
        <v>335</v>
      </c>
      <c r="D2811" s="545">
        <v>6901.37</v>
      </c>
    </row>
    <row r="2812" spans="1:4">
      <c r="A2812" s="544">
        <v>2003753</v>
      </c>
      <c r="B2812" s="542" t="s">
        <v>8090</v>
      </c>
      <c r="C2812" s="544" t="s">
        <v>335</v>
      </c>
      <c r="D2812" s="545">
        <v>6349.15</v>
      </c>
    </row>
    <row r="2813" spans="1:4">
      <c r="A2813" s="544">
        <v>2003756</v>
      </c>
      <c r="B2813" s="542" t="s">
        <v>8091</v>
      </c>
      <c r="C2813" s="544" t="s">
        <v>335</v>
      </c>
      <c r="D2813" s="545">
        <v>6855.64</v>
      </c>
    </row>
    <row r="2814" spans="1:4">
      <c r="A2814" s="544">
        <v>2003755</v>
      </c>
      <c r="B2814" s="542" t="s">
        <v>8092</v>
      </c>
      <c r="C2814" s="544" t="s">
        <v>335</v>
      </c>
      <c r="D2814" s="545">
        <v>6316.47</v>
      </c>
    </row>
    <row r="2815" spans="1:4">
      <c r="A2815" s="544">
        <v>2003758</v>
      </c>
      <c r="B2815" s="542" t="s">
        <v>8093</v>
      </c>
      <c r="C2815" s="544" t="s">
        <v>335</v>
      </c>
      <c r="D2815" s="545">
        <v>6799.76</v>
      </c>
    </row>
    <row r="2816" spans="1:4">
      <c r="A2816" s="544">
        <v>2003757</v>
      </c>
      <c r="B2816" s="542" t="s">
        <v>8094</v>
      </c>
      <c r="C2816" s="544" t="s">
        <v>335</v>
      </c>
      <c r="D2816" s="545">
        <v>6276.53</v>
      </c>
    </row>
    <row r="2817" spans="1:4">
      <c r="A2817" s="544">
        <v>2003760</v>
      </c>
      <c r="B2817" s="542" t="s">
        <v>8095</v>
      </c>
      <c r="C2817" s="544" t="s">
        <v>335</v>
      </c>
      <c r="D2817" s="545">
        <v>6850.94</v>
      </c>
    </row>
    <row r="2818" spans="1:4">
      <c r="A2818" s="544">
        <v>2003759</v>
      </c>
      <c r="B2818" s="542" t="s">
        <v>8096</v>
      </c>
      <c r="C2818" s="544" t="s">
        <v>335</v>
      </c>
      <c r="D2818" s="545">
        <v>6523.37</v>
      </c>
    </row>
    <row r="2819" spans="1:4">
      <c r="A2819" s="544">
        <v>2003762</v>
      </c>
      <c r="B2819" s="542" t="s">
        <v>8097</v>
      </c>
      <c r="C2819" s="544" t="s">
        <v>335</v>
      </c>
      <c r="D2819" s="545">
        <v>7917.84</v>
      </c>
    </row>
    <row r="2820" spans="1:4">
      <c r="A2820" s="544">
        <v>2003761</v>
      </c>
      <c r="B2820" s="542" t="s">
        <v>8098</v>
      </c>
      <c r="C2820" s="544" t="s">
        <v>335</v>
      </c>
      <c r="D2820" s="545">
        <v>7285.9</v>
      </c>
    </row>
    <row r="2821" spans="1:4">
      <c r="A2821" s="544">
        <v>2003764</v>
      </c>
      <c r="B2821" s="542" t="s">
        <v>8099</v>
      </c>
      <c r="C2821" s="544" t="s">
        <v>335</v>
      </c>
      <c r="D2821" s="545">
        <v>7872.12</v>
      </c>
    </row>
    <row r="2822" spans="1:4">
      <c r="A2822" s="544">
        <v>2003763</v>
      </c>
      <c r="B2822" s="542" t="s">
        <v>8100</v>
      </c>
      <c r="C2822" s="544" t="s">
        <v>335</v>
      </c>
      <c r="D2822" s="545">
        <v>7253.22</v>
      </c>
    </row>
    <row r="2823" spans="1:4">
      <c r="A2823" s="544">
        <v>2003766</v>
      </c>
      <c r="B2823" s="542" t="s">
        <v>8101</v>
      </c>
      <c r="C2823" s="544" t="s">
        <v>335</v>
      </c>
      <c r="D2823" s="545">
        <v>7816.23</v>
      </c>
    </row>
    <row r="2824" spans="1:4">
      <c r="A2824" s="544">
        <v>2003765</v>
      </c>
      <c r="B2824" s="542" t="s">
        <v>8102</v>
      </c>
      <c r="C2824" s="544" t="s">
        <v>335</v>
      </c>
      <c r="D2824" s="545">
        <v>7213.28</v>
      </c>
    </row>
    <row r="2825" spans="1:4">
      <c r="A2825" s="544">
        <v>2003642</v>
      </c>
      <c r="B2825" s="542" t="s">
        <v>8103</v>
      </c>
      <c r="C2825" s="544" t="s">
        <v>335</v>
      </c>
      <c r="D2825" s="545">
        <v>1619.22</v>
      </c>
    </row>
    <row r="2826" spans="1:4">
      <c r="A2826" s="544">
        <v>2003641</v>
      </c>
      <c r="B2826" s="542" t="s">
        <v>8104</v>
      </c>
      <c r="C2826" s="544" t="s">
        <v>335</v>
      </c>
      <c r="D2826" s="545">
        <v>1414.86</v>
      </c>
    </row>
    <row r="2827" spans="1:4">
      <c r="A2827" s="544">
        <v>2003644</v>
      </c>
      <c r="B2827" s="542" t="s">
        <v>8105</v>
      </c>
      <c r="C2827" s="544" t="s">
        <v>335</v>
      </c>
      <c r="D2827" s="545">
        <v>1588.74</v>
      </c>
    </row>
    <row r="2828" spans="1:4">
      <c r="A2828" s="544">
        <v>2003643</v>
      </c>
      <c r="B2828" s="542" t="s">
        <v>8106</v>
      </c>
      <c r="C2828" s="544" t="s">
        <v>335</v>
      </c>
      <c r="D2828" s="545">
        <v>1393.07</v>
      </c>
    </row>
    <row r="2829" spans="1:4">
      <c r="A2829" s="544">
        <v>2003646</v>
      </c>
      <c r="B2829" s="542" t="s">
        <v>8107</v>
      </c>
      <c r="C2829" s="544" t="s">
        <v>335</v>
      </c>
      <c r="D2829" s="545">
        <v>2182.94</v>
      </c>
    </row>
    <row r="2830" spans="1:4">
      <c r="A2830" s="544">
        <v>2003645</v>
      </c>
      <c r="B2830" s="542" t="s">
        <v>8108</v>
      </c>
      <c r="C2830" s="544" t="s">
        <v>335</v>
      </c>
      <c r="D2830" s="545">
        <v>1901.76</v>
      </c>
    </row>
    <row r="2831" spans="1:4">
      <c r="A2831" s="544">
        <v>2003648</v>
      </c>
      <c r="B2831" s="542" t="s">
        <v>8109</v>
      </c>
      <c r="C2831" s="544" t="s">
        <v>335</v>
      </c>
      <c r="D2831" s="545">
        <v>2809.37</v>
      </c>
    </row>
    <row r="2832" spans="1:4">
      <c r="A2832" s="544">
        <v>2003647</v>
      </c>
      <c r="B2832" s="542" t="s">
        <v>8110</v>
      </c>
      <c r="C2832" s="544" t="s">
        <v>335</v>
      </c>
      <c r="D2832" s="545">
        <v>2455.7199999999998</v>
      </c>
    </row>
    <row r="2833" spans="1:4">
      <c r="A2833" s="544">
        <v>2003650</v>
      </c>
      <c r="B2833" s="542" t="s">
        <v>8111</v>
      </c>
      <c r="C2833" s="544" t="s">
        <v>335</v>
      </c>
      <c r="D2833" s="545">
        <v>3341.84</v>
      </c>
    </row>
    <row r="2834" spans="1:4">
      <c r="A2834" s="544">
        <v>2003649</v>
      </c>
      <c r="B2834" s="542" t="s">
        <v>8112</v>
      </c>
      <c r="C2834" s="544" t="s">
        <v>335</v>
      </c>
      <c r="D2834" s="545">
        <v>2933.11</v>
      </c>
    </row>
    <row r="2835" spans="1:4">
      <c r="A2835" s="544">
        <v>2003652</v>
      </c>
      <c r="B2835" s="542" t="s">
        <v>8113</v>
      </c>
      <c r="C2835" s="544" t="s">
        <v>335</v>
      </c>
      <c r="D2835" s="545">
        <v>4276.38</v>
      </c>
    </row>
    <row r="2836" spans="1:4">
      <c r="A2836" s="544">
        <v>2003651</v>
      </c>
      <c r="B2836" s="542" t="s">
        <v>8114</v>
      </c>
      <c r="C2836" s="544" t="s">
        <v>335</v>
      </c>
      <c r="D2836" s="545">
        <v>3782.14</v>
      </c>
    </row>
    <row r="2837" spans="1:4">
      <c r="A2837" s="544">
        <v>2003654</v>
      </c>
      <c r="B2837" s="542" t="s">
        <v>8115</v>
      </c>
      <c r="C2837" s="544" t="s">
        <v>335</v>
      </c>
      <c r="D2837" s="545">
        <v>1933.62</v>
      </c>
    </row>
    <row r="2838" spans="1:4">
      <c r="A2838" s="544">
        <v>2003653</v>
      </c>
      <c r="B2838" s="542" t="s">
        <v>8116</v>
      </c>
      <c r="C2838" s="544" t="s">
        <v>335</v>
      </c>
      <c r="D2838" s="545">
        <v>1690.12</v>
      </c>
    </row>
    <row r="2839" spans="1:4">
      <c r="A2839" s="544">
        <v>2003656</v>
      </c>
      <c r="B2839" s="542" t="s">
        <v>8117</v>
      </c>
      <c r="C2839" s="544" t="s">
        <v>335</v>
      </c>
      <c r="D2839" s="545">
        <v>1898.06</v>
      </c>
    </row>
    <row r="2840" spans="1:4">
      <c r="A2840" s="544">
        <v>2003655</v>
      </c>
      <c r="B2840" s="542" t="s">
        <v>8118</v>
      </c>
      <c r="C2840" s="544" t="s">
        <v>335</v>
      </c>
      <c r="D2840" s="545">
        <v>1664.7</v>
      </c>
    </row>
    <row r="2841" spans="1:4">
      <c r="A2841" s="544">
        <v>2003658</v>
      </c>
      <c r="B2841" s="542" t="s">
        <v>8119</v>
      </c>
      <c r="C2841" s="544" t="s">
        <v>335</v>
      </c>
      <c r="D2841" s="545">
        <v>2545.54</v>
      </c>
    </row>
    <row r="2842" spans="1:4">
      <c r="A2842" s="544">
        <v>2003657</v>
      </c>
      <c r="B2842" s="542" t="s">
        <v>8120</v>
      </c>
      <c r="C2842" s="544" t="s">
        <v>335</v>
      </c>
      <c r="D2842" s="545">
        <v>2216.5300000000002</v>
      </c>
    </row>
    <row r="2843" spans="1:4">
      <c r="A2843" s="544">
        <v>2003660</v>
      </c>
      <c r="B2843" s="542" t="s">
        <v>8121</v>
      </c>
      <c r="C2843" s="544" t="s">
        <v>335</v>
      </c>
      <c r="D2843" s="545">
        <v>3196.31</v>
      </c>
    </row>
    <row r="2844" spans="1:4">
      <c r="A2844" s="544">
        <v>2003659</v>
      </c>
      <c r="B2844" s="542" t="s">
        <v>8122</v>
      </c>
      <c r="C2844" s="544" t="s">
        <v>335</v>
      </c>
      <c r="D2844" s="545">
        <v>2791.93</v>
      </c>
    </row>
    <row r="2845" spans="1:4">
      <c r="A2845" s="544">
        <v>2003662</v>
      </c>
      <c r="B2845" s="542" t="s">
        <v>8123</v>
      </c>
      <c r="C2845" s="544" t="s">
        <v>335</v>
      </c>
      <c r="D2845" s="545">
        <v>3758.21</v>
      </c>
    </row>
    <row r="2846" spans="1:4">
      <c r="A2846" s="544">
        <v>2003661</v>
      </c>
      <c r="B2846" s="542" t="s">
        <v>8124</v>
      </c>
      <c r="C2846" s="544" t="s">
        <v>335</v>
      </c>
      <c r="D2846" s="545">
        <v>3294.4</v>
      </c>
    </row>
    <row r="2847" spans="1:4">
      <c r="A2847" s="544">
        <v>2003664</v>
      </c>
      <c r="B2847" s="542" t="s">
        <v>8125</v>
      </c>
      <c r="C2847" s="544" t="s">
        <v>335</v>
      </c>
      <c r="D2847" s="545">
        <v>4634.97</v>
      </c>
    </row>
    <row r="2848" spans="1:4">
      <c r="A2848" s="544">
        <v>2003663</v>
      </c>
      <c r="B2848" s="542" t="s">
        <v>8126</v>
      </c>
      <c r="C2848" s="544" t="s">
        <v>335</v>
      </c>
      <c r="D2848" s="545">
        <v>4081.3</v>
      </c>
    </row>
    <row r="2849" spans="1:4">
      <c r="A2849" s="544">
        <v>2003666</v>
      </c>
      <c r="B2849" s="542" t="s">
        <v>8127</v>
      </c>
      <c r="C2849" s="544" t="s">
        <v>335</v>
      </c>
      <c r="D2849" s="545">
        <v>2253.1</v>
      </c>
    </row>
    <row r="2850" spans="1:4">
      <c r="A2850" s="544">
        <v>2003665</v>
      </c>
      <c r="B2850" s="542" t="s">
        <v>8128</v>
      </c>
      <c r="C2850" s="544" t="s">
        <v>335</v>
      </c>
      <c r="D2850" s="545">
        <v>1969.02</v>
      </c>
    </row>
    <row r="2851" spans="1:4">
      <c r="A2851" s="544">
        <v>2003668</v>
      </c>
      <c r="B2851" s="542" t="s">
        <v>8129</v>
      </c>
      <c r="C2851" s="544" t="s">
        <v>335</v>
      </c>
      <c r="D2851" s="545">
        <v>2222.62</v>
      </c>
    </row>
    <row r="2852" spans="1:4">
      <c r="A2852" s="544">
        <v>2003667</v>
      </c>
      <c r="B2852" s="542" t="s">
        <v>8130</v>
      </c>
      <c r="C2852" s="544" t="s">
        <v>335</v>
      </c>
      <c r="D2852" s="545">
        <v>1947.23</v>
      </c>
    </row>
    <row r="2853" spans="1:4">
      <c r="A2853" s="544">
        <v>2003670</v>
      </c>
      <c r="B2853" s="542" t="s">
        <v>8131</v>
      </c>
      <c r="C2853" s="544" t="s">
        <v>335</v>
      </c>
      <c r="D2853" s="545">
        <v>2923.39</v>
      </c>
    </row>
    <row r="2854" spans="1:4">
      <c r="A2854" s="544">
        <v>2003669</v>
      </c>
      <c r="B2854" s="542" t="s">
        <v>8132</v>
      </c>
      <c r="C2854" s="544" t="s">
        <v>335</v>
      </c>
      <c r="D2854" s="545">
        <v>2542.1999999999998</v>
      </c>
    </row>
    <row r="2855" spans="1:4">
      <c r="A2855" s="544">
        <v>2003672</v>
      </c>
      <c r="B2855" s="542" t="s">
        <v>8133</v>
      </c>
      <c r="C2855" s="544" t="s">
        <v>335</v>
      </c>
      <c r="D2855" s="545">
        <v>3608.66</v>
      </c>
    </row>
    <row r="2856" spans="1:4">
      <c r="A2856" s="544">
        <v>2003671</v>
      </c>
      <c r="B2856" s="542" t="s">
        <v>8134</v>
      </c>
      <c r="C2856" s="544" t="s">
        <v>335</v>
      </c>
      <c r="D2856" s="545">
        <v>3146.3</v>
      </c>
    </row>
    <row r="2857" spans="1:4">
      <c r="A2857" s="544">
        <v>2003674</v>
      </c>
      <c r="B2857" s="542" t="s">
        <v>8135</v>
      </c>
      <c r="C2857" s="544" t="s">
        <v>335</v>
      </c>
      <c r="D2857" s="545">
        <v>4194.8900000000003</v>
      </c>
    </row>
    <row r="2858" spans="1:4">
      <c r="A2858" s="544">
        <v>2003673</v>
      </c>
      <c r="B2858" s="542" t="s">
        <v>8136</v>
      </c>
      <c r="C2858" s="544" t="s">
        <v>335</v>
      </c>
      <c r="D2858" s="545">
        <v>3670.21</v>
      </c>
    </row>
    <row r="2859" spans="1:4">
      <c r="A2859" s="544">
        <v>2003676</v>
      </c>
      <c r="B2859" s="542" t="s">
        <v>8137</v>
      </c>
      <c r="C2859" s="544" t="s">
        <v>335</v>
      </c>
      <c r="D2859" s="545">
        <v>5118.32</v>
      </c>
    </row>
    <row r="2860" spans="1:4">
      <c r="A2860" s="544">
        <v>2003675</v>
      </c>
      <c r="B2860" s="542" t="s">
        <v>8138</v>
      </c>
      <c r="C2860" s="544" t="s">
        <v>335</v>
      </c>
      <c r="D2860" s="545">
        <v>4496.53</v>
      </c>
    </row>
    <row r="2861" spans="1:4">
      <c r="A2861" s="544">
        <v>2003854</v>
      </c>
      <c r="B2861" s="542" t="s">
        <v>8139</v>
      </c>
      <c r="C2861" s="544" t="s">
        <v>351</v>
      </c>
      <c r="D2861" s="545">
        <v>156.1</v>
      </c>
    </row>
    <row r="2862" spans="1:4">
      <c r="A2862" s="544">
        <v>2003855</v>
      </c>
      <c r="B2862" s="542" t="s">
        <v>8140</v>
      </c>
      <c r="C2862" s="544" t="s">
        <v>351</v>
      </c>
      <c r="D2862" s="545">
        <v>17.690000000000001</v>
      </c>
    </row>
    <row r="2863" spans="1:4">
      <c r="A2863" s="544">
        <v>2003856</v>
      </c>
      <c r="B2863" s="542" t="s">
        <v>8141</v>
      </c>
      <c r="C2863" s="544" t="s">
        <v>351</v>
      </c>
      <c r="D2863" s="545">
        <v>169.05</v>
      </c>
    </row>
    <row r="2864" spans="1:4">
      <c r="A2864" s="544">
        <v>2003857</v>
      </c>
      <c r="B2864" s="542" t="s">
        <v>8142</v>
      </c>
      <c r="C2864" s="544" t="s">
        <v>351</v>
      </c>
      <c r="D2864" s="545">
        <v>71.53</v>
      </c>
    </row>
    <row r="2865" spans="1:4" ht="38.25">
      <c r="A2865" s="544">
        <v>2019782</v>
      </c>
      <c r="B2865" s="542" t="s">
        <v>8143</v>
      </c>
      <c r="C2865" s="544" t="s">
        <v>346</v>
      </c>
      <c r="D2865" s="545">
        <v>1199.3800000000001</v>
      </c>
    </row>
    <row r="2866" spans="1:4" ht="38.25">
      <c r="A2866" s="544">
        <v>2019783</v>
      </c>
      <c r="B2866" s="542" t="s">
        <v>8144</v>
      </c>
      <c r="C2866" s="544" t="s">
        <v>346</v>
      </c>
      <c r="D2866" s="545">
        <v>1867.23</v>
      </c>
    </row>
    <row r="2867" spans="1:4" ht="38.25">
      <c r="A2867" s="544">
        <v>2019784</v>
      </c>
      <c r="B2867" s="542" t="s">
        <v>8145</v>
      </c>
      <c r="C2867" s="544" t="s">
        <v>346</v>
      </c>
      <c r="D2867" s="545">
        <v>2412.79</v>
      </c>
    </row>
    <row r="2868" spans="1:4" ht="38.25">
      <c r="A2868" s="544">
        <v>2019785</v>
      </c>
      <c r="B2868" s="542" t="s">
        <v>8146</v>
      </c>
      <c r="C2868" s="544" t="s">
        <v>346</v>
      </c>
      <c r="D2868" s="545">
        <v>3208.84</v>
      </c>
    </row>
    <row r="2869" spans="1:4" ht="38.25">
      <c r="A2869" s="544">
        <v>2019776</v>
      </c>
      <c r="B2869" s="542" t="s">
        <v>8147</v>
      </c>
      <c r="C2869" s="544" t="s">
        <v>346</v>
      </c>
      <c r="D2869" s="545">
        <v>541.22</v>
      </c>
    </row>
    <row r="2870" spans="1:4" ht="38.25">
      <c r="A2870" s="544">
        <v>2019777</v>
      </c>
      <c r="B2870" s="542" t="s">
        <v>8148</v>
      </c>
      <c r="C2870" s="544" t="s">
        <v>346</v>
      </c>
      <c r="D2870" s="545">
        <v>1389.59</v>
      </c>
    </row>
    <row r="2871" spans="1:4" ht="38.25">
      <c r="A2871" s="544">
        <v>2019778</v>
      </c>
      <c r="B2871" s="542" t="s">
        <v>8149</v>
      </c>
      <c r="C2871" s="544" t="s">
        <v>346</v>
      </c>
      <c r="D2871" s="545">
        <v>2331.14</v>
      </c>
    </row>
    <row r="2872" spans="1:4" ht="38.25">
      <c r="A2872" s="544">
        <v>2019779</v>
      </c>
      <c r="B2872" s="542" t="s">
        <v>8150</v>
      </c>
      <c r="C2872" s="544" t="s">
        <v>346</v>
      </c>
      <c r="D2872" s="545">
        <v>826.21</v>
      </c>
    </row>
    <row r="2873" spans="1:4" ht="38.25">
      <c r="A2873" s="544">
        <v>2019780</v>
      </c>
      <c r="B2873" s="542" t="s">
        <v>8151</v>
      </c>
      <c r="C2873" s="544" t="s">
        <v>346</v>
      </c>
      <c r="D2873" s="545">
        <v>1008.88</v>
      </c>
    </row>
    <row r="2874" spans="1:4" ht="38.25">
      <c r="A2874" s="544">
        <v>2019781</v>
      </c>
      <c r="B2874" s="542" t="s">
        <v>8152</v>
      </c>
      <c r="C2874" s="544" t="s">
        <v>346</v>
      </c>
      <c r="D2874" s="545">
        <v>1268.78</v>
      </c>
    </row>
    <row r="2875" spans="1:4" ht="38.25">
      <c r="A2875" s="544">
        <v>2019773</v>
      </c>
      <c r="B2875" s="542" t="s">
        <v>8153</v>
      </c>
      <c r="C2875" s="544" t="s">
        <v>346</v>
      </c>
      <c r="D2875" s="545">
        <v>363.24</v>
      </c>
    </row>
    <row r="2876" spans="1:4" ht="38.25">
      <c r="A2876" s="544">
        <v>2019774</v>
      </c>
      <c r="B2876" s="542" t="s">
        <v>8154</v>
      </c>
      <c r="C2876" s="544" t="s">
        <v>346</v>
      </c>
      <c r="D2876" s="545">
        <v>389.13</v>
      </c>
    </row>
    <row r="2877" spans="1:4" ht="38.25">
      <c r="A2877" s="544">
        <v>2019775</v>
      </c>
      <c r="B2877" s="542" t="s">
        <v>8155</v>
      </c>
      <c r="C2877" s="544" t="s">
        <v>346</v>
      </c>
      <c r="D2877" s="545">
        <v>336.45</v>
      </c>
    </row>
    <row r="2878" spans="1:4" ht="38.25">
      <c r="A2878" s="544">
        <v>2019755</v>
      </c>
      <c r="B2878" s="542" t="s">
        <v>8156</v>
      </c>
      <c r="C2878" s="544" t="s">
        <v>346</v>
      </c>
      <c r="D2878" s="545">
        <v>443.22</v>
      </c>
    </row>
    <row r="2879" spans="1:4" ht="38.25">
      <c r="A2879" s="544">
        <v>2019764</v>
      </c>
      <c r="B2879" s="542" t="s">
        <v>8157</v>
      </c>
      <c r="C2879" s="544" t="s">
        <v>346</v>
      </c>
      <c r="D2879" s="545">
        <v>467.22</v>
      </c>
    </row>
    <row r="2880" spans="1:4" ht="38.25">
      <c r="A2880" s="544">
        <v>2019756</v>
      </c>
      <c r="B2880" s="542" t="s">
        <v>8158</v>
      </c>
      <c r="C2880" s="544" t="s">
        <v>346</v>
      </c>
      <c r="D2880" s="545">
        <v>796.32</v>
      </c>
    </row>
    <row r="2881" spans="1:4" ht="38.25">
      <c r="A2881" s="544">
        <v>2019765</v>
      </c>
      <c r="B2881" s="542" t="s">
        <v>8159</v>
      </c>
      <c r="C2881" s="544" t="s">
        <v>346</v>
      </c>
      <c r="D2881" s="545">
        <v>820.32</v>
      </c>
    </row>
    <row r="2882" spans="1:4" ht="38.25">
      <c r="A2882" s="544">
        <v>2019757</v>
      </c>
      <c r="B2882" s="542" t="s">
        <v>8160</v>
      </c>
      <c r="C2882" s="544" t="s">
        <v>346</v>
      </c>
      <c r="D2882" s="545">
        <v>824.35</v>
      </c>
    </row>
    <row r="2883" spans="1:4" ht="38.25">
      <c r="A2883" s="544">
        <v>2019766</v>
      </c>
      <c r="B2883" s="542" t="s">
        <v>8161</v>
      </c>
      <c r="C2883" s="544" t="s">
        <v>346</v>
      </c>
      <c r="D2883" s="545">
        <v>887.48</v>
      </c>
    </row>
    <row r="2884" spans="1:4" ht="38.25">
      <c r="A2884" s="544">
        <v>2019758</v>
      </c>
      <c r="B2884" s="542" t="s">
        <v>8162</v>
      </c>
      <c r="C2884" s="544" t="s">
        <v>346</v>
      </c>
      <c r="D2884" s="545">
        <v>870.46</v>
      </c>
    </row>
    <row r="2885" spans="1:4" ht="38.25">
      <c r="A2885" s="544">
        <v>2019767</v>
      </c>
      <c r="B2885" s="542" t="s">
        <v>8163</v>
      </c>
      <c r="C2885" s="544" t="s">
        <v>346</v>
      </c>
      <c r="D2885" s="545">
        <v>934.12</v>
      </c>
    </row>
    <row r="2886" spans="1:4" ht="38.25">
      <c r="A2886" s="544">
        <v>2019759</v>
      </c>
      <c r="B2886" s="542" t="s">
        <v>8164</v>
      </c>
      <c r="C2886" s="544" t="s">
        <v>346</v>
      </c>
      <c r="D2886" s="545">
        <v>980.5</v>
      </c>
    </row>
    <row r="2887" spans="1:4" ht="38.25">
      <c r="A2887" s="544">
        <v>2019768</v>
      </c>
      <c r="B2887" s="542" t="s">
        <v>8165</v>
      </c>
      <c r="C2887" s="544" t="s">
        <v>346</v>
      </c>
      <c r="D2887" s="545">
        <v>1054.83</v>
      </c>
    </row>
    <row r="2888" spans="1:4" ht="38.25">
      <c r="A2888" s="544">
        <v>2019760</v>
      </c>
      <c r="B2888" s="542" t="s">
        <v>8166</v>
      </c>
      <c r="C2888" s="544" t="s">
        <v>346</v>
      </c>
      <c r="D2888" s="545">
        <v>1210.83</v>
      </c>
    </row>
    <row r="2889" spans="1:4" ht="38.25">
      <c r="A2889" s="544">
        <v>2019769</v>
      </c>
      <c r="B2889" s="542" t="s">
        <v>8167</v>
      </c>
      <c r="C2889" s="544" t="s">
        <v>346</v>
      </c>
      <c r="D2889" s="545">
        <v>1295.83</v>
      </c>
    </row>
    <row r="2890" spans="1:4" ht="38.25">
      <c r="A2890" s="544">
        <v>2019761</v>
      </c>
      <c r="B2890" s="542" t="s">
        <v>8168</v>
      </c>
      <c r="C2890" s="544" t="s">
        <v>346</v>
      </c>
      <c r="D2890" s="545">
        <v>1213.9100000000001</v>
      </c>
    </row>
    <row r="2891" spans="1:4" ht="38.25">
      <c r="A2891" s="544">
        <v>2019770</v>
      </c>
      <c r="B2891" s="542" t="s">
        <v>8169</v>
      </c>
      <c r="C2891" s="544" t="s">
        <v>346</v>
      </c>
      <c r="D2891" s="545">
        <v>1282.9100000000001</v>
      </c>
    </row>
    <row r="2892" spans="1:4" ht="38.25">
      <c r="A2892" s="544">
        <v>2019762</v>
      </c>
      <c r="B2892" s="542" t="s">
        <v>8170</v>
      </c>
      <c r="C2892" s="544" t="s">
        <v>346</v>
      </c>
      <c r="D2892" s="545">
        <v>1377.02</v>
      </c>
    </row>
    <row r="2893" spans="1:4" ht="38.25">
      <c r="A2893" s="544">
        <v>2019771</v>
      </c>
      <c r="B2893" s="542" t="s">
        <v>8171</v>
      </c>
      <c r="C2893" s="544" t="s">
        <v>346</v>
      </c>
      <c r="D2893" s="545">
        <v>1467.36</v>
      </c>
    </row>
    <row r="2894" spans="1:4" ht="38.25">
      <c r="A2894" s="544">
        <v>2019763</v>
      </c>
      <c r="B2894" s="542" t="s">
        <v>8172</v>
      </c>
      <c r="C2894" s="544" t="s">
        <v>346</v>
      </c>
      <c r="D2894" s="545">
        <v>4682.84</v>
      </c>
    </row>
    <row r="2895" spans="1:4" ht="38.25">
      <c r="A2895" s="544">
        <v>2019772</v>
      </c>
      <c r="B2895" s="542" t="s">
        <v>8173</v>
      </c>
      <c r="C2895" s="544" t="s">
        <v>346</v>
      </c>
      <c r="D2895" s="545">
        <v>4771.58</v>
      </c>
    </row>
    <row r="2896" spans="1:4" ht="25.5">
      <c r="A2896" s="544">
        <v>2003811</v>
      </c>
      <c r="B2896" s="542" t="s">
        <v>8174</v>
      </c>
      <c r="C2896" s="544" t="s">
        <v>346</v>
      </c>
      <c r="D2896" s="545">
        <v>138.66999999999999</v>
      </c>
    </row>
    <row r="2897" spans="1:4" ht="25.5">
      <c r="A2897" s="544">
        <v>2003812</v>
      </c>
      <c r="B2897" s="542" t="s">
        <v>8175</v>
      </c>
      <c r="C2897" s="544" t="s">
        <v>346</v>
      </c>
      <c r="D2897" s="545">
        <v>164.09</v>
      </c>
    </row>
    <row r="2898" spans="1:4" ht="25.5">
      <c r="A2898" s="544">
        <v>2003813</v>
      </c>
      <c r="B2898" s="542" t="s">
        <v>8176</v>
      </c>
      <c r="C2898" s="544" t="s">
        <v>346</v>
      </c>
      <c r="D2898" s="545">
        <v>195.94</v>
      </c>
    </row>
    <row r="2899" spans="1:4" ht="25.5">
      <c r="A2899" s="544">
        <v>2003814</v>
      </c>
      <c r="B2899" s="542" t="s">
        <v>8177</v>
      </c>
      <c r="C2899" s="544" t="s">
        <v>346</v>
      </c>
      <c r="D2899" s="545">
        <v>223.5</v>
      </c>
    </row>
    <row r="2900" spans="1:4" ht="25.5">
      <c r="A2900" s="544">
        <v>2003815</v>
      </c>
      <c r="B2900" s="542" t="s">
        <v>8178</v>
      </c>
      <c r="C2900" s="544" t="s">
        <v>346</v>
      </c>
      <c r="D2900" s="545">
        <v>251.06</v>
      </c>
    </row>
    <row r="2901" spans="1:4" ht="25.5">
      <c r="A2901" s="544">
        <v>2003816</v>
      </c>
      <c r="B2901" s="542" t="s">
        <v>8179</v>
      </c>
      <c r="C2901" s="544" t="s">
        <v>346</v>
      </c>
      <c r="D2901" s="545">
        <v>310.47000000000003</v>
      </c>
    </row>
    <row r="2902" spans="1:4" ht="25.5">
      <c r="A2902" s="544">
        <v>2003817</v>
      </c>
      <c r="B2902" s="542" t="s">
        <v>8180</v>
      </c>
      <c r="C2902" s="544" t="s">
        <v>346</v>
      </c>
      <c r="D2902" s="545">
        <v>363.44</v>
      </c>
    </row>
    <row r="2903" spans="1:4" ht="25.5">
      <c r="A2903" s="544">
        <v>2003799</v>
      </c>
      <c r="B2903" s="542" t="s">
        <v>8181</v>
      </c>
      <c r="C2903" s="544" t="s">
        <v>346</v>
      </c>
      <c r="D2903" s="545">
        <v>62.39</v>
      </c>
    </row>
    <row r="2904" spans="1:4" ht="25.5">
      <c r="A2904" s="544">
        <v>2003798</v>
      </c>
      <c r="B2904" s="542" t="s">
        <v>8182</v>
      </c>
      <c r="C2904" s="544" t="s">
        <v>346</v>
      </c>
      <c r="D2904" s="545">
        <v>52.95</v>
      </c>
    </row>
    <row r="2905" spans="1:4" ht="25.5">
      <c r="A2905" s="544">
        <v>2003801</v>
      </c>
      <c r="B2905" s="542" t="s">
        <v>8183</v>
      </c>
      <c r="C2905" s="544" t="s">
        <v>346</v>
      </c>
      <c r="D2905" s="545">
        <v>79.25</v>
      </c>
    </row>
    <row r="2906" spans="1:4" ht="25.5">
      <c r="A2906" s="544">
        <v>2003800</v>
      </c>
      <c r="B2906" s="542" t="s">
        <v>8184</v>
      </c>
      <c r="C2906" s="544" t="s">
        <v>346</v>
      </c>
      <c r="D2906" s="545">
        <v>66.02</v>
      </c>
    </row>
    <row r="2907" spans="1:4">
      <c r="A2907" s="544">
        <v>2003714</v>
      </c>
      <c r="B2907" s="542" t="s">
        <v>8185</v>
      </c>
      <c r="C2907" s="544" t="s">
        <v>335</v>
      </c>
      <c r="D2907" s="545">
        <v>1549.7</v>
      </c>
    </row>
    <row r="2908" spans="1:4">
      <c r="A2908" s="544">
        <v>2003713</v>
      </c>
      <c r="B2908" s="542" t="s">
        <v>8186</v>
      </c>
      <c r="C2908" s="544" t="s">
        <v>335</v>
      </c>
      <c r="D2908" s="545">
        <v>1506.28</v>
      </c>
    </row>
    <row r="2909" spans="1:4">
      <c r="A2909" s="544">
        <v>2003716</v>
      </c>
      <c r="B2909" s="542" t="s">
        <v>8187</v>
      </c>
      <c r="C2909" s="544" t="s">
        <v>335</v>
      </c>
      <c r="D2909" s="545">
        <v>1835.14</v>
      </c>
    </row>
    <row r="2910" spans="1:4">
      <c r="A2910" s="544">
        <v>2003715</v>
      </c>
      <c r="B2910" s="542" t="s">
        <v>8188</v>
      </c>
      <c r="C2910" s="544" t="s">
        <v>335</v>
      </c>
      <c r="D2910" s="545">
        <v>1784.44</v>
      </c>
    </row>
    <row r="2911" spans="1:4">
      <c r="A2911" s="544">
        <v>2003718</v>
      </c>
      <c r="B2911" s="542" t="s">
        <v>8189</v>
      </c>
      <c r="C2911" s="544" t="s">
        <v>335</v>
      </c>
      <c r="D2911" s="545">
        <v>2113.52</v>
      </c>
    </row>
    <row r="2912" spans="1:4">
      <c r="A2912" s="544">
        <v>2003717</v>
      </c>
      <c r="B2912" s="542" t="s">
        <v>8190</v>
      </c>
      <c r="C2912" s="544" t="s">
        <v>335</v>
      </c>
      <c r="D2912" s="545">
        <v>2056.87</v>
      </c>
    </row>
    <row r="2913" spans="1:4">
      <c r="A2913" s="544">
        <v>2003720</v>
      </c>
      <c r="B2913" s="542" t="s">
        <v>8191</v>
      </c>
      <c r="C2913" s="544" t="s">
        <v>335</v>
      </c>
      <c r="D2913" s="545">
        <v>2398.92</v>
      </c>
    </row>
    <row r="2914" spans="1:4">
      <c r="A2914" s="544">
        <v>2003719</v>
      </c>
      <c r="B2914" s="542" t="s">
        <v>8192</v>
      </c>
      <c r="C2914" s="544" t="s">
        <v>335</v>
      </c>
      <c r="D2914" s="545">
        <v>2334.9899999999998</v>
      </c>
    </row>
    <row r="2915" spans="1:4">
      <c r="A2915" s="544">
        <v>2003722</v>
      </c>
      <c r="B2915" s="542" t="s">
        <v>8193</v>
      </c>
      <c r="C2915" s="544" t="s">
        <v>335</v>
      </c>
      <c r="D2915" s="545">
        <v>2677.29</v>
      </c>
    </row>
    <row r="2916" spans="1:4">
      <c r="A2916" s="544">
        <v>2003721</v>
      </c>
      <c r="B2916" s="542" t="s">
        <v>8194</v>
      </c>
      <c r="C2916" s="544" t="s">
        <v>335</v>
      </c>
      <c r="D2916" s="545">
        <v>2607.42</v>
      </c>
    </row>
    <row r="2917" spans="1:4">
      <c r="A2917" s="544">
        <v>2003724</v>
      </c>
      <c r="B2917" s="542" t="s">
        <v>8195</v>
      </c>
      <c r="C2917" s="544" t="s">
        <v>335</v>
      </c>
      <c r="D2917" s="545">
        <v>2962.74</v>
      </c>
    </row>
    <row r="2918" spans="1:4">
      <c r="A2918" s="544">
        <v>2003723</v>
      </c>
      <c r="B2918" s="542" t="s">
        <v>8196</v>
      </c>
      <c r="C2918" s="544" t="s">
        <v>335</v>
      </c>
      <c r="D2918" s="545">
        <v>2885.58</v>
      </c>
    </row>
    <row r="2919" spans="1:4">
      <c r="A2919" s="544">
        <v>2003726</v>
      </c>
      <c r="B2919" s="542" t="s">
        <v>8197</v>
      </c>
      <c r="C2919" s="544" t="s">
        <v>335</v>
      </c>
      <c r="D2919" s="545">
        <v>3241.11</v>
      </c>
    </row>
    <row r="2920" spans="1:4">
      <c r="A2920" s="544">
        <v>2003725</v>
      </c>
      <c r="B2920" s="542" t="s">
        <v>8198</v>
      </c>
      <c r="C2920" s="544" t="s">
        <v>335</v>
      </c>
      <c r="D2920" s="545">
        <v>3158.01</v>
      </c>
    </row>
    <row r="2921" spans="1:4">
      <c r="A2921" s="544">
        <v>2003859</v>
      </c>
      <c r="B2921" s="542" t="s">
        <v>8199</v>
      </c>
      <c r="C2921" s="544" t="s">
        <v>351</v>
      </c>
      <c r="D2921" s="545">
        <v>68.06</v>
      </c>
    </row>
    <row r="2922" spans="1:4">
      <c r="A2922" s="544">
        <v>2003861</v>
      </c>
      <c r="B2922" s="542" t="s">
        <v>8200</v>
      </c>
      <c r="C2922" s="544" t="s">
        <v>346</v>
      </c>
      <c r="D2922" s="545">
        <v>26.92</v>
      </c>
    </row>
    <row r="2923" spans="1:4">
      <c r="A2923" s="544">
        <v>2003862</v>
      </c>
      <c r="B2923" s="542" t="s">
        <v>8201</v>
      </c>
      <c r="C2923" s="544" t="s">
        <v>346</v>
      </c>
      <c r="D2923" s="545">
        <v>22.97</v>
      </c>
    </row>
    <row r="2924" spans="1:4">
      <c r="A2924" s="544">
        <v>2003411</v>
      </c>
      <c r="B2924" s="542" t="s">
        <v>8202</v>
      </c>
      <c r="C2924" s="544" t="s">
        <v>346</v>
      </c>
      <c r="D2924" s="545">
        <v>779.9</v>
      </c>
    </row>
    <row r="2925" spans="1:4">
      <c r="A2925" s="544">
        <v>2003410</v>
      </c>
      <c r="B2925" s="542" t="s">
        <v>8203</v>
      </c>
      <c r="C2925" s="544" t="s">
        <v>346</v>
      </c>
      <c r="D2925" s="545">
        <v>718.88</v>
      </c>
    </row>
    <row r="2926" spans="1:4">
      <c r="A2926" s="544">
        <v>2003415</v>
      </c>
      <c r="B2926" s="542" t="s">
        <v>8204</v>
      </c>
      <c r="C2926" s="544" t="s">
        <v>346</v>
      </c>
      <c r="D2926" s="545">
        <v>857.79</v>
      </c>
    </row>
    <row r="2927" spans="1:4">
      <c r="A2927" s="544">
        <v>2003414</v>
      </c>
      <c r="B2927" s="542" t="s">
        <v>8205</v>
      </c>
      <c r="C2927" s="544" t="s">
        <v>346</v>
      </c>
      <c r="D2927" s="545">
        <v>790.2</v>
      </c>
    </row>
    <row r="2928" spans="1:4">
      <c r="A2928" s="544">
        <v>2003419</v>
      </c>
      <c r="B2928" s="542" t="s">
        <v>8206</v>
      </c>
      <c r="C2928" s="544" t="s">
        <v>346</v>
      </c>
      <c r="D2928" s="545">
        <v>1041.99</v>
      </c>
    </row>
    <row r="2929" spans="1:4">
      <c r="A2929" s="544">
        <v>2003418</v>
      </c>
      <c r="B2929" s="542" t="s">
        <v>8207</v>
      </c>
      <c r="C2929" s="544" t="s">
        <v>346</v>
      </c>
      <c r="D2929" s="545">
        <v>957.11</v>
      </c>
    </row>
    <row r="2930" spans="1:4">
      <c r="A2930" s="544">
        <v>2003423</v>
      </c>
      <c r="B2930" s="542" t="s">
        <v>8208</v>
      </c>
      <c r="C2930" s="544" t="s">
        <v>346</v>
      </c>
      <c r="D2930" s="545">
        <v>1197.08</v>
      </c>
    </row>
    <row r="2931" spans="1:4">
      <c r="A2931" s="544">
        <v>2003422</v>
      </c>
      <c r="B2931" s="542" t="s">
        <v>8209</v>
      </c>
      <c r="C2931" s="544" t="s">
        <v>346</v>
      </c>
      <c r="D2931" s="545">
        <v>1100.0999999999999</v>
      </c>
    </row>
    <row r="2932" spans="1:4">
      <c r="A2932" s="544">
        <v>2003427</v>
      </c>
      <c r="B2932" s="542" t="s">
        <v>8210</v>
      </c>
      <c r="C2932" s="544" t="s">
        <v>346</v>
      </c>
      <c r="D2932" s="545">
        <v>1424.16</v>
      </c>
    </row>
    <row r="2933" spans="1:4">
      <c r="A2933" s="544">
        <v>2003426</v>
      </c>
      <c r="B2933" s="542" t="s">
        <v>8211</v>
      </c>
      <c r="C2933" s="544" t="s">
        <v>346</v>
      </c>
      <c r="D2933" s="545">
        <v>1308.48</v>
      </c>
    </row>
    <row r="2934" spans="1:4">
      <c r="A2934" s="544">
        <v>2003431</v>
      </c>
      <c r="B2934" s="542" t="s">
        <v>8212</v>
      </c>
      <c r="C2934" s="544" t="s">
        <v>346</v>
      </c>
      <c r="D2934" s="545">
        <v>1584.37</v>
      </c>
    </row>
    <row r="2935" spans="1:4">
      <c r="A2935" s="544">
        <v>2003430</v>
      </c>
      <c r="B2935" s="542" t="s">
        <v>8213</v>
      </c>
      <c r="C2935" s="544" t="s">
        <v>346</v>
      </c>
      <c r="D2935" s="545">
        <v>1447.66</v>
      </c>
    </row>
    <row r="2936" spans="1:4">
      <c r="A2936" s="544">
        <v>2003435</v>
      </c>
      <c r="B2936" s="542" t="s">
        <v>8214</v>
      </c>
      <c r="C2936" s="544" t="s">
        <v>346</v>
      </c>
      <c r="D2936" s="545">
        <v>1833.69</v>
      </c>
    </row>
    <row r="2937" spans="1:4">
      <c r="A2937" s="544">
        <v>2003434</v>
      </c>
      <c r="B2937" s="542" t="s">
        <v>8215</v>
      </c>
      <c r="C2937" s="544" t="s">
        <v>346</v>
      </c>
      <c r="D2937" s="545">
        <v>1676.23</v>
      </c>
    </row>
    <row r="2938" spans="1:4">
      <c r="A2938" s="544">
        <v>2003439</v>
      </c>
      <c r="B2938" s="542" t="s">
        <v>8216</v>
      </c>
      <c r="C2938" s="544" t="s">
        <v>346</v>
      </c>
      <c r="D2938" s="545">
        <v>2147.7199999999998</v>
      </c>
    </row>
    <row r="2939" spans="1:4">
      <c r="A2939" s="544">
        <v>2003438</v>
      </c>
      <c r="B2939" s="542" t="s">
        <v>8217</v>
      </c>
      <c r="C2939" s="544" t="s">
        <v>346</v>
      </c>
      <c r="D2939" s="545">
        <v>1964.33</v>
      </c>
    </row>
    <row r="2940" spans="1:4">
      <c r="A2940" s="544">
        <v>2003167</v>
      </c>
      <c r="B2940" s="542" t="s">
        <v>8218</v>
      </c>
      <c r="C2940" s="544" t="s">
        <v>346</v>
      </c>
      <c r="D2940" s="545">
        <v>2112.77</v>
      </c>
    </row>
    <row r="2941" spans="1:4">
      <c r="A2941" s="544">
        <v>2003168</v>
      </c>
      <c r="B2941" s="542" t="s">
        <v>8219</v>
      </c>
      <c r="C2941" s="544" t="s">
        <v>346</v>
      </c>
      <c r="D2941" s="545">
        <v>1924.25</v>
      </c>
    </row>
    <row r="2942" spans="1:4">
      <c r="A2942" s="544">
        <v>2003407</v>
      </c>
      <c r="B2942" s="542" t="s">
        <v>8220</v>
      </c>
      <c r="C2942" s="544" t="s">
        <v>346</v>
      </c>
      <c r="D2942" s="545">
        <v>661.52</v>
      </c>
    </row>
    <row r="2943" spans="1:4">
      <c r="A2943" s="544">
        <v>2003406</v>
      </c>
      <c r="B2943" s="542" t="s">
        <v>8221</v>
      </c>
      <c r="C2943" s="544" t="s">
        <v>346</v>
      </c>
      <c r="D2943" s="545">
        <v>614.29999999999995</v>
      </c>
    </row>
    <row r="2944" spans="1:4">
      <c r="A2944" s="544">
        <v>2003169</v>
      </c>
      <c r="B2944" s="542" t="s">
        <v>8222</v>
      </c>
      <c r="C2944" s="544" t="s">
        <v>346</v>
      </c>
      <c r="D2944" s="545">
        <v>2734.03</v>
      </c>
    </row>
    <row r="2945" spans="1:4">
      <c r="A2945" s="544">
        <v>2003170</v>
      </c>
      <c r="B2945" s="542" t="s">
        <v>8223</v>
      </c>
      <c r="C2945" s="544" t="s">
        <v>346</v>
      </c>
      <c r="D2945" s="545">
        <v>2492.6</v>
      </c>
    </row>
    <row r="2946" spans="1:4">
      <c r="A2946" s="544">
        <v>2003389</v>
      </c>
      <c r="B2946" s="542" t="s">
        <v>8224</v>
      </c>
      <c r="C2946" s="544" t="s">
        <v>346</v>
      </c>
      <c r="D2946" s="545">
        <v>240.34</v>
      </c>
    </row>
    <row r="2947" spans="1:4">
      <c r="A2947" s="544">
        <v>2003388</v>
      </c>
      <c r="B2947" s="542" t="s">
        <v>8225</v>
      </c>
      <c r="C2947" s="544" t="s">
        <v>346</v>
      </c>
      <c r="D2947" s="545">
        <v>220.15</v>
      </c>
    </row>
    <row r="2948" spans="1:4">
      <c r="A2948" s="544">
        <v>2003393</v>
      </c>
      <c r="B2948" s="542" t="s">
        <v>8226</v>
      </c>
      <c r="C2948" s="544" t="s">
        <v>346</v>
      </c>
      <c r="D2948" s="545">
        <v>359.43</v>
      </c>
    </row>
    <row r="2949" spans="1:4">
      <c r="A2949" s="544">
        <v>2003392</v>
      </c>
      <c r="B2949" s="542" t="s">
        <v>8227</v>
      </c>
      <c r="C2949" s="544" t="s">
        <v>346</v>
      </c>
      <c r="D2949" s="545">
        <v>331.87</v>
      </c>
    </row>
    <row r="2950" spans="1:4">
      <c r="A2950" s="544">
        <v>2003173</v>
      </c>
      <c r="B2950" s="542" t="s">
        <v>8228</v>
      </c>
      <c r="C2950" s="544" t="s">
        <v>346</v>
      </c>
      <c r="D2950" s="545">
        <v>862.43</v>
      </c>
    </row>
    <row r="2951" spans="1:4">
      <c r="A2951" s="544">
        <v>2003174</v>
      </c>
      <c r="B2951" s="542" t="s">
        <v>8229</v>
      </c>
      <c r="C2951" s="544" t="s">
        <v>346</v>
      </c>
      <c r="D2951" s="545">
        <v>799.55</v>
      </c>
    </row>
    <row r="2952" spans="1:4">
      <c r="A2952" s="544">
        <v>2003171</v>
      </c>
      <c r="B2952" s="542" t="s">
        <v>8230</v>
      </c>
      <c r="C2952" s="544" t="s">
        <v>346</v>
      </c>
      <c r="D2952" s="545">
        <v>593.09</v>
      </c>
    </row>
    <row r="2953" spans="1:4">
      <c r="A2953" s="544">
        <v>2003172</v>
      </c>
      <c r="B2953" s="542" t="s">
        <v>8231</v>
      </c>
      <c r="C2953" s="544" t="s">
        <v>346</v>
      </c>
      <c r="D2953" s="545">
        <v>553.72</v>
      </c>
    </row>
    <row r="2954" spans="1:4">
      <c r="A2954" s="544">
        <v>2003399</v>
      </c>
      <c r="B2954" s="542" t="s">
        <v>8232</v>
      </c>
      <c r="C2954" s="544" t="s">
        <v>346</v>
      </c>
      <c r="D2954" s="545">
        <v>604.47</v>
      </c>
    </row>
    <row r="2955" spans="1:4">
      <c r="A2955" s="544">
        <v>2003398</v>
      </c>
      <c r="B2955" s="542" t="s">
        <v>8233</v>
      </c>
      <c r="C2955" s="544" t="s">
        <v>346</v>
      </c>
      <c r="D2955" s="545">
        <v>561.71</v>
      </c>
    </row>
    <row r="2956" spans="1:4">
      <c r="A2956" s="544">
        <v>2003403</v>
      </c>
      <c r="B2956" s="542" t="s">
        <v>8234</v>
      </c>
      <c r="C2956" s="544" t="s">
        <v>346</v>
      </c>
      <c r="D2956" s="545">
        <v>738.48</v>
      </c>
    </row>
    <row r="2957" spans="1:4">
      <c r="A2957" s="544">
        <v>2003402</v>
      </c>
      <c r="B2957" s="542" t="s">
        <v>8235</v>
      </c>
      <c r="C2957" s="544" t="s">
        <v>346</v>
      </c>
      <c r="D2957" s="545">
        <v>685.65</v>
      </c>
    </row>
    <row r="2958" spans="1:4">
      <c r="A2958" s="544">
        <v>2003452</v>
      </c>
      <c r="B2958" s="542" t="s">
        <v>8236</v>
      </c>
      <c r="C2958" s="544" t="s">
        <v>335</v>
      </c>
      <c r="D2958" s="545">
        <v>789.66</v>
      </c>
    </row>
    <row r="2959" spans="1:4">
      <c r="A2959" s="544">
        <v>2003453</v>
      </c>
      <c r="B2959" s="542" t="s">
        <v>8237</v>
      </c>
      <c r="C2959" s="544" t="s">
        <v>335</v>
      </c>
      <c r="D2959" s="545">
        <v>966.34</v>
      </c>
    </row>
    <row r="2960" spans="1:4">
      <c r="A2960" s="544">
        <v>2003454</v>
      </c>
      <c r="B2960" s="542" t="s">
        <v>8238</v>
      </c>
      <c r="C2960" s="544" t="s">
        <v>335</v>
      </c>
      <c r="D2960" s="545">
        <v>1117.3</v>
      </c>
    </row>
    <row r="2961" spans="1:4">
      <c r="A2961" s="544">
        <v>2003455</v>
      </c>
      <c r="B2961" s="542" t="s">
        <v>8239</v>
      </c>
      <c r="C2961" s="544" t="s">
        <v>335</v>
      </c>
      <c r="D2961" s="545">
        <v>1387.57</v>
      </c>
    </row>
    <row r="2962" spans="1:4">
      <c r="A2962" s="544">
        <v>2003456</v>
      </c>
      <c r="B2962" s="542" t="s">
        <v>8240</v>
      </c>
      <c r="C2962" s="544" t="s">
        <v>335</v>
      </c>
      <c r="D2962" s="545">
        <v>1486.99</v>
      </c>
    </row>
    <row r="2963" spans="1:4">
      <c r="A2963" s="544">
        <v>2003457</v>
      </c>
      <c r="B2963" s="542" t="s">
        <v>8241</v>
      </c>
      <c r="C2963" s="544" t="s">
        <v>335</v>
      </c>
      <c r="D2963" s="545">
        <v>1867.29</v>
      </c>
    </row>
    <row r="2964" spans="1:4">
      <c r="A2964" s="544">
        <v>2003462</v>
      </c>
      <c r="B2964" s="542" t="s">
        <v>8242</v>
      </c>
      <c r="C2964" s="544" t="s">
        <v>335</v>
      </c>
      <c r="D2964" s="545">
        <v>1918.1</v>
      </c>
    </row>
    <row r="2965" spans="1:4">
      <c r="A2965" s="544">
        <v>2003463</v>
      </c>
      <c r="B2965" s="542" t="s">
        <v>8243</v>
      </c>
      <c r="C2965" s="544" t="s">
        <v>335</v>
      </c>
      <c r="D2965" s="545">
        <v>2435.48</v>
      </c>
    </row>
    <row r="2966" spans="1:4">
      <c r="A2966" s="544">
        <v>2003468</v>
      </c>
      <c r="B2966" s="542" t="s">
        <v>8244</v>
      </c>
      <c r="C2966" s="544" t="s">
        <v>335</v>
      </c>
      <c r="D2966" s="545">
        <v>2378.75</v>
      </c>
    </row>
    <row r="2967" spans="1:4">
      <c r="A2967" s="544">
        <v>2003469</v>
      </c>
      <c r="B2967" s="542" t="s">
        <v>8245</v>
      </c>
      <c r="C2967" s="544" t="s">
        <v>335</v>
      </c>
      <c r="D2967" s="545">
        <v>3042.56</v>
      </c>
    </row>
    <row r="2968" spans="1:4">
      <c r="A2968" s="544">
        <v>2003458</v>
      </c>
      <c r="B2968" s="542" t="s">
        <v>8246</v>
      </c>
      <c r="C2968" s="544" t="s">
        <v>335</v>
      </c>
      <c r="D2968" s="545">
        <v>1896.23</v>
      </c>
    </row>
    <row r="2969" spans="1:4">
      <c r="A2969" s="544">
        <v>2003459</v>
      </c>
      <c r="B2969" s="542" t="s">
        <v>8247</v>
      </c>
      <c r="C2969" s="544" t="s">
        <v>335</v>
      </c>
      <c r="D2969" s="545">
        <v>2401.6999999999998</v>
      </c>
    </row>
    <row r="2970" spans="1:4">
      <c r="A2970" s="544">
        <v>2003464</v>
      </c>
      <c r="B2970" s="542" t="s">
        <v>8248</v>
      </c>
      <c r="C2970" s="544" t="s">
        <v>335</v>
      </c>
      <c r="D2970" s="545">
        <v>2482.63</v>
      </c>
    </row>
    <row r="2971" spans="1:4">
      <c r="A2971" s="544">
        <v>2003465</v>
      </c>
      <c r="B2971" s="542" t="s">
        <v>8249</v>
      </c>
      <c r="C2971" s="544" t="s">
        <v>335</v>
      </c>
      <c r="D2971" s="545">
        <v>3178.73</v>
      </c>
    </row>
    <row r="2972" spans="1:4">
      <c r="A2972" s="544">
        <v>2003470</v>
      </c>
      <c r="B2972" s="542" t="s">
        <v>8250</v>
      </c>
      <c r="C2972" s="544" t="s">
        <v>335</v>
      </c>
      <c r="D2972" s="545">
        <v>3071.03</v>
      </c>
    </row>
    <row r="2973" spans="1:4">
      <c r="A2973" s="544">
        <v>2003471</v>
      </c>
      <c r="B2973" s="542" t="s">
        <v>8251</v>
      </c>
      <c r="C2973" s="544" t="s">
        <v>335</v>
      </c>
      <c r="D2973" s="545">
        <v>3958.49</v>
      </c>
    </row>
    <row r="2974" spans="1:4">
      <c r="A2974" s="544">
        <v>2003460</v>
      </c>
      <c r="B2974" s="542" t="s">
        <v>8252</v>
      </c>
      <c r="C2974" s="544" t="s">
        <v>335</v>
      </c>
      <c r="D2974" s="545">
        <v>2869.43</v>
      </c>
    </row>
    <row r="2975" spans="1:4">
      <c r="A2975" s="544">
        <v>2003461</v>
      </c>
      <c r="B2975" s="542" t="s">
        <v>8253</v>
      </c>
      <c r="C2975" s="544" t="s">
        <v>335</v>
      </c>
      <c r="D2975" s="545">
        <v>3685.91</v>
      </c>
    </row>
    <row r="2976" spans="1:4">
      <c r="A2976" s="544">
        <v>2003466</v>
      </c>
      <c r="B2976" s="542" t="s">
        <v>8254</v>
      </c>
      <c r="C2976" s="544" t="s">
        <v>335</v>
      </c>
      <c r="D2976" s="545">
        <v>3684.92</v>
      </c>
    </row>
    <row r="2977" spans="1:4">
      <c r="A2977" s="544">
        <v>2003467</v>
      </c>
      <c r="B2977" s="542" t="s">
        <v>8255</v>
      </c>
      <c r="C2977" s="544" t="s">
        <v>335</v>
      </c>
      <c r="D2977" s="545">
        <v>4772.6000000000004</v>
      </c>
    </row>
    <row r="2978" spans="1:4">
      <c r="A2978" s="544">
        <v>2003472</v>
      </c>
      <c r="B2978" s="542" t="s">
        <v>8256</v>
      </c>
      <c r="C2978" s="544" t="s">
        <v>335</v>
      </c>
      <c r="D2978" s="545">
        <v>4562.18</v>
      </c>
    </row>
    <row r="2979" spans="1:4">
      <c r="A2979" s="544">
        <v>2003473</v>
      </c>
      <c r="B2979" s="542" t="s">
        <v>8257</v>
      </c>
      <c r="C2979" s="544" t="s">
        <v>335</v>
      </c>
      <c r="D2979" s="545">
        <v>5942.23</v>
      </c>
    </row>
    <row r="2980" spans="1:4">
      <c r="A2980" s="544">
        <v>2003176</v>
      </c>
      <c r="B2980" s="542" t="s">
        <v>8258</v>
      </c>
      <c r="C2980" s="544" t="s">
        <v>335</v>
      </c>
      <c r="D2980" s="545">
        <v>569.89</v>
      </c>
    </row>
    <row r="2981" spans="1:4">
      <c r="A2981" s="544">
        <v>2003175</v>
      </c>
      <c r="B2981" s="542" t="s">
        <v>8259</v>
      </c>
      <c r="C2981" s="544" t="s">
        <v>335</v>
      </c>
      <c r="D2981" s="545">
        <v>677.64</v>
      </c>
    </row>
    <row r="2982" spans="1:4">
      <c r="A2982" s="544">
        <v>2003201</v>
      </c>
      <c r="B2982" s="542" t="s">
        <v>8260</v>
      </c>
      <c r="C2982" s="544" t="s">
        <v>335</v>
      </c>
      <c r="D2982" s="545">
        <v>642.4</v>
      </c>
    </row>
    <row r="2983" spans="1:4">
      <c r="A2983" s="544">
        <v>2003202</v>
      </c>
      <c r="B2983" s="542" t="s">
        <v>8261</v>
      </c>
      <c r="C2983" s="544" t="s">
        <v>335</v>
      </c>
      <c r="D2983" s="545">
        <v>573.16</v>
      </c>
    </row>
    <row r="2984" spans="1:4">
      <c r="A2984" s="544">
        <v>2003178</v>
      </c>
      <c r="B2984" s="542" t="s">
        <v>8262</v>
      </c>
      <c r="C2984" s="544" t="s">
        <v>335</v>
      </c>
      <c r="D2984" s="545">
        <v>355.21</v>
      </c>
    </row>
    <row r="2985" spans="1:4">
      <c r="A2985" s="544">
        <v>2003177</v>
      </c>
      <c r="B2985" s="542" t="s">
        <v>8263</v>
      </c>
      <c r="C2985" s="544" t="s">
        <v>335</v>
      </c>
      <c r="D2985" s="545">
        <v>413.14</v>
      </c>
    </row>
    <row r="2986" spans="1:4">
      <c r="A2986" s="544">
        <v>2003203</v>
      </c>
      <c r="B2986" s="542" t="s">
        <v>8264</v>
      </c>
      <c r="C2986" s="544" t="s">
        <v>335</v>
      </c>
      <c r="D2986" s="545">
        <v>460.7</v>
      </c>
    </row>
    <row r="2987" spans="1:4">
      <c r="A2987" s="544">
        <v>2003204</v>
      </c>
      <c r="B2987" s="542" t="s">
        <v>8265</v>
      </c>
      <c r="C2987" s="544" t="s">
        <v>335</v>
      </c>
      <c r="D2987" s="545">
        <v>411.84</v>
      </c>
    </row>
    <row r="2988" spans="1:4">
      <c r="A2988" s="544">
        <v>2003180</v>
      </c>
      <c r="B2988" s="542" t="s">
        <v>8266</v>
      </c>
      <c r="C2988" s="544" t="s">
        <v>335</v>
      </c>
      <c r="D2988" s="545">
        <v>568.6</v>
      </c>
    </row>
    <row r="2989" spans="1:4">
      <c r="A2989" s="544">
        <v>2003179</v>
      </c>
      <c r="B2989" s="542" t="s">
        <v>8267</v>
      </c>
      <c r="C2989" s="544" t="s">
        <v>335</v>
      </c>
      <c r="D2989" s="545">
        <v>675.88</v>
      </c>
    </row>
    <row r="2990" spans="1:4">
      <c r="A2990" s="544">
        <v>2003205</v>
      </c>
      <c r="B2990" s="542" t="s">
        <v>8268</v>
      </c>
      <c r="C2990" s="544" t="s">
        <v>335</v>
      </c>
      <c r="D2990" s="545">
        <v>1562.91</v>
      </c>
    </row>
    <row r="2991" spans="1:4">
      <c r="A2991" s="544">
        <v>2003206</v>
      </c>
      <c r="B2991" s="542" t="s">
        <v>8269</v>
      </c>
      <c r="C2991" s="544" t="s">
        <v>335</v>
      </c>
      <c r="D2991" s="545">
        <v>1438.96</v>
      </c>
    </row>
    <row r="2992" spans="1:4">
      <c r="A2992" s="544">
        <v>2003182</v>
      </c>
      <c r="B2992" s="542" t="s">
        <v>8270</v>
      </c>
      <c r="C2992" s="544" t="s">
        <v>335</v>
      </c>
      <c r="D2992" s="545">
        <v>710.43</v>
      </c>
    </row>
    <row r="2993" spans="1:4">
      <c r="A2993" s="544">
        <v>2003181</v>
      </c>
      <c r="B2993" s="542" t="s">
        <v>8271</v>
      </c>
      <c r="C2993" s="544" t="s">
        <v>335</v>
      </c>
      <c r="D2993" s="545">
        <v>858.52</v>
      </c>
    </row>
    <row r="2994" spans="1:4">
      <c r="A2994" s="544">
        <v>2003207</v>
      </c>
      <c r="B2994" s="542" t="s">
        <v>8272</v>
      </c>
      <c r="C2994" s="544" t="s">
        <v>335</v>
      </c>
      <c r="D2994" s="545">
        <v>1791.71</v>
      </c>
    </row>
    <row r="2995" spans="1:4">
      <c r="A2995" s="544">
        <v>2003208</v>
      </c>
      <c r="B2995" s="542" t="s">
        <v>8273</v>
      </c>
      <c r="C2995" s="544" t="s">
        <v>335</v>
      </c>
      <c r="D2995" s="545">
        <v>1647.54</v>
      </c>
    </row>
    <row r="2996" spans="1:4">
      <c r="A2996" s="544">
        <v>2003184</v>
      </c>
      <c r="B2996" s="542" t="s">
        <v>8274</v>
      </c>
      <c r="C2996" s="544" t="s">
        <v>335</v>
      </c>
      <c r="D2996" s="545">
        <v>928.68</v>
      </c>
    </row>
    <row r="2997" spans="1:4">
      <c r="A2997" s="544">
        <v>2003183</v>
      </c>
      <c r="B2997" s="542" t="s">
        <v>8275</v>
      </c>
      <c r="C2997" s="544" t="s">
        <v>335</v>
      </c>
      <c r="D2997" s="545">
        <v>1133.98</v>
      </c>
    </row>
    <row r="2998" spans="1:4">
      <c r="A2998" s="544">
        <v>2003209</v>
      </c>
      <c r="B2998" s="542" t="s">
        <v>8276</v>
      </c>
      <c r="C2998" s="544" t="s">
        <v>335</v>
      </c>
      <c r="D2998" s="545">
        <v>2768.43</v>
      </c>
    </row>
    <row r="2999" spans="1:4">
      <c r="A2999" s="544">
        <v>2003210</v>
      </c>
      <c r="B2999" s="542" t="s">
        <v>8277</v>
      </c>
      <c r="C2999" s="544" t="s">
        <v>335</v>
      </c>
      <c r="D2999" s="545">
        <v>2537.06</v>
      </c>
    </row>
    <row r="3000" spans="1:4">
      <c r="A3000" s="544">
        <v>2003186</v>
      </c>
      <c r="B3000" s="542" t="s">
        <v>8278</v>
      </c>
      <c r="C3000" s="544" t="s">
        <v>335</v>
      </c>
      <c r="D3000" s="545">
        <v>1203.02</v>
      </c>
    </row>
    <row r="3001" spans="1:4">
      <c r="A3001" s="544">
        <v>2003185</v>
      </c>
      <c r="B3001" s="542" t="s">
        <v>8279</v>
      </c>
      <c r="C3001" s="544" t="s">
        <v>335</v>
      </c>
      <c r="D3001" s="545">
        <v>1487.55</v>
      </c>
    </row>
    <row r="3002" spans="1:4">
      <c r="A3002" s="544">
        <v>2003211</v>
      </c>
      <c r="B3002" s="542" t="s">
        <v>8280</v>
      </c>
      <c r="C3002" s="544" t="s">
        <v>335</v>
      </c>
      <c r="D3002" s="545">
        <v>3509.12</v>
      </c>
    </row>
    <row r="3003" spans="1:4">
      <c r="A3003" s="544">
        <v>2003212</v>
      </c>
      <c r="B3003" s="542" t="s">
        <v>8281</v>
      </c>
      <c r="C3003" s="544" t="s">
        <v>335</v>
      </c>
      <c r="D3003" s="545">
        <v>3205.37</v>
      </c>
    </row>
    <row r="3004" spans="1:4">
      <c r="A3004" s="544">
        <v>2003188</v>
      </c>
      <c r="B3004" s="542" t="s">
        <v>8282</v>
      </c>
      <c r="C3004" s="544" t="s">
        <v>335</v>
      </c>
      <c r="D3004" s="545">
        <v>1492.91</v>
      </c>
    </row>
    <row r="3005" spans="1:4">
      <c r="A3005" s="544">
        <v>2003187</v>
      </c>
      <c r="B3005" s="542" t="s">
        <v>8283</v>
      </c>
      <c r="C3005" s="544" t="s">
        <v>335</v>
      </c>
      <c r="D3005" s="545">
        <v>1861.53</v>
      </c>
    </row>
    <row r="3006" spans="1:4">
      <c r="A3006" s="544">
        <v>2003213</v>
      </c>
      <c r="B3006" s="542" t="s">
        <v>8284</v>
      </c>
      <c r="C3006" s="544" t="s">
        <v>335</v>
      </c>
      <c r="D3006" s="545">
        <v>5066.28</v>
      </c>
    </row>
    <row r="3007" spans="1:4">
      <c r="A3007" s="544">
        <v>2003214</v>
      </c>
      <c r="B3007" s="542" t="s">
        <v>8285</v>
      </c>
      <c r="C3007" s="544" t="s">
        <v>335</v>
      </c>
      <c r="D3007" s="545">
        <v>4606.7700000000004</v>
      </c>
    </row>
    <row r="3008" spans="1:4">
      <c r="A3008" s="544">
        <v>2003190</v>
      </c>
      <c r="B3008" s="542" t="s">
        <v>8286</v>
      </c>
      <c r="C3008" s="544" t="s">
        <v>335</v>
      </c>
      <c r="D3008" s="545">
        <v>1870.28</v>
      </c>
    </row>
    <row r="3009" spans="1:4">
      <c r="A3009" s="544">
        <v>2003189</v>
      </c>
      <c r="B3009" s="542" t="s">
        <v>8287</v>
      </c>
      <c r="C3009" s="544" t="s">
        <v>335</v>
      </c>
      <c r="D3009" s="545">
        <v>2352.06</v>
      </c>
    </row>
    <row r="3010" spans="1:4">
      <c r="A3010" s="544">
        <v>2003215</v>
      </c>
      <c r="B3010" s="542" t="s">
        <v>8288</v>
      </c>
      <c r="C3010" s="544" t="s">
        <v>335</v>
      </c>
      <c r="D3010" s="545">
        <v>8368.36</v>
      </c>
    </row>
    <row r="3011" spans="1:4">
      <c r="A3011" s="544">
        <v>2003216</v>
      </c>
      <c r="B3011" s="542" t="s">
        <v>8289</v>
      </c>
      <c r="C3011" s="544" t="s">
        <v>335</v>
      </c>
      <c r="D3011" s="545">
        <v>7577.27</v>
      </c>
    </row>
    <row r="3012" spans="1:4">
      <c r="A3012" s="544">
        <v>2003192</v>
      </c>
      <c r="B3012" s="542" t="s">
        <v>8290</v>
      </c>
      <c r="C3012" s="544" t="s">
        <v>335</v>
      </c>
      <c r="D3012" s="545">
        <v>2026.23</v>
      </c>
    </row>
    <row r="3013" spans="1:4">
      <c r="A3013" s="544">
        <v>2003191</v>
      </c>
      <c r="B3013" s="542" t="s">
        <v>8291</v>
      </c>
      <c r="C3013" s="544" t="s">
        <v>335</v>
      </c>
      <c r="D3013" s="545">
        <v>2553.77</v>
      </c>
    </row>
    <row r="3014" spans="1:4">
      <c r="A3014" s="544">
        <v>2003217</v>
      </c>
      <c r="B3014" s="542" t="s">
        <v>8292</v>
      </c>
      <c r="C3014" s="544" t="s">
        <v>335</v>
      </c>
      <c r="D3014" s="545">
        <v>5827.22</v>
      </c>
    </row>
    <row r="3015" spans="1:4">
      <c r="A3015" s="544">
        <v>2003218</v>
      </c>
      <c r="B3015" s="542" t="s">
        <v>8293</v>
      </c>
      <c r="C3015" s="544" t="s">
        <v>335</v>
      </c>
      <c r="D3015" s="545">
        <v>5277.01</v>
      </c>
    </row>
    <row r="3016" spans="1:4">
      <c r="A3016" s="544">
        <v>2003194</v>
      </c>
      <c r="B3016" s="542" t="s">
        <v>8294</v>
      </c>
      <c r="C3016" s="544" t="s">
        <v>335</v>
      </c>
      <c r="D3016" s="545">
        <v>2479.4699999999998</v>
      </c>
    </row>
    <row r="3017" spans="1:4">
      <c r="A3017" s="544">
        <v>2003193</v>
      </c>
      <c r="B3017" s="542" t="s">
        <v>8295</v>
      </c>
      <c r="C3017" s="544" t="s">
        <v>335</v>
      </c>
      <c r="D3017" s="545">
        <v>3145.68</v>
      </c>
    </row>
    <row r="3018" spans="1:4">
      <c r="A3018" s="544">
        <v>2003219</v>
      </c>
      <c r="B3018" s="542" t="s">
        <v>8296</v>
      </c>
      <c r="C3018" s="544" t="s">
        <v>335</v>
      </c>
      <c r="D3018" s="545">
        <v>7894.14</v>
      </c>
    </row>
    <row r="3019" spans="1:4">
      <c r="A3019" s="544">
        <v>2003220</v>
      </c>
      <c r="B3019" s="542" t="s">
        <v>8297</v>
      </c>
      <c r="C3019" s="544" t="s">
        <v>335</v>
      </c>
      <c r="D3019" s="545">
        <v>7120.4</v>
      </c>
    </row>
    <row r="3020" spans="1:4">
      <c r="A3020" s="544">
        <v>2003196</v>
      </c>
      <c r="B3020" s="542" t="s">
        <v>8298</v>
      </c>
      <c r="C3020" s="544" t="s">
        <v>335</v>
      </c>
      <c r="D3020" s="545">
        <v>3066.24</v>
      </c>
    </row>
    <row r="3021" spans="1:4">
      <c r="A3021" s="544">
        <v>2003195</v>
      </c>
      <c r="B3021" s="542" t="s">
        <v>8299</v>
      </c>
      <c r="C3021" s="544" t="s">
        <v>335</v>
      </c>
      <c r="D3021" s="545">
        <v>3914.36</v>
      </c>
    </row>
    <row r="3022" spans="1:4">
      <c r="A3022" s="544">
        <v>2003221</v>
      </c>
      <c r="B3022" s="542" t="s">
        <v>8300</v>
      </c>
      <c r="C3022" s="544" t="s">
        <v>335</v>
      </c>
      <c r="D3022" s="545">
        <v>11911.59</v>
      </c>
    </row>
    <row r="3023" spans="1:4">
      <c r="A3023" s="544">
        <v>2003222</v>
      </c>
      <c r="B3023" s="542" t="s">
        <v>8301</v>
      </c>
      <c r="C3023" s="544" t="s">
        <v>335</v>
      </c>
      <c r="D3023" s="545">
        <v>10695.45</v>
      </c>
    </row>
    <row r="3024" spans="1:4">
      <c r="A3024" s="544">
        <v>2003198</v>
      </c>
      <c r="B3024" s="542" t="s">
        <v>8302</v>
      </c>
      <c r="C3024" s="544" t="s">
        <v>335</v>
      </c>
      <c r="D3024" s="545">
        <v>2850.31</v>
      </c>
    </row>
    <row r="3025" spans="1:4">
      <c r="A3025" s="544">
        <v>2003197</v>
      </c>
      <c r="B3025" s="542" t="s">
        <v>8303</v>
      </c>
      <c r="C3025" s="544" t="s">
        <v>335</v>
      </c>
      <c r="D3025" s="545">
        <v>3620.26</v>
      </c>
    </row>
    <row r="3026" spans="1:4">
      <c r="A3026" s="544">
        <v>2003223</v>
      </c>
      <c r="B3026" s="542" t="s">
        <v>8304</v>
      </c>
      <c r="C3026" s="544" t="s">
        <v>335</v>
      </c>
      <c r="D3026" s="545">
        <v>8115.35</v>
      </c>
    </row>
    <row r="3027" spans="1:4">
      <c r="A3027" s="544">
        <v>2003224</v>
      </c>
      <c r="B3027" s="542" t="s">
        <v>8305</v>
      </c>
      <c r="C3027" s="544" t="s">
        <v>335</v>
      </c>
      <c r="D3027" s="545">
        <v>7334.97</v>
      </c>
    </row>
    <row r="3028" spans="1:4">
      <c r="A3028" s="544">
        <v>2003200</v>
      </c>
      <c r="B3028" s="542" t="s">
        <v>8306</v>
      </c>
      <c r="C3028" s="544" t="s">
        <v>335</v>
      </c>
      <c r="D3028" s="545">
        <v>3342.15</v>
      </c>
    </row>
    <row r="3029" spans="1:4">
      <c r="A3029" s="544">
        <v>2003199</v>
      </c>
      <c r="B3029" s="542" t="s">
        <v>8307</v>
      </c>
      <c r="C3029" s="544" t="s">
        <v>335</v>
      </c>
      <c r="D3029" s="545">
        <v>4293.95</v>
      </c>
    </row>
    <row r="3030" spans="1:4">
      <c r="A3030" s="544">
        <v>2003225</v>
      </c>
      <c r="B3030" s="542" t="s">
        <v>8308</v>
      </c>
      <c r="C3030" s="544" t="s">
        <v>335</v>
      </c>
      <c r="D3030" s="545">
        <v>11617.94</v>
      </c>
    </row>
    <row r="3031" spans="1:4">
      <c r="A3031" s="544">
        <v>2003226</v>
      </c>
      <c r="B3031" s="542" t="s">
        <v>8309</v>
      </c>
      <c r="C3031" s="544" t="s">
        <v>335</v>
      </c>
      <c r="D3031" s="545">
        <v>10443.799999999999</v>
      </c>
    </row>
    <row r="3032" spans="1:4">
      <c r="A3032" s="544">
        <v>2003238</v>
      </c>
      <c r="B3032" s="542" t="s">
        <v>8310</v>
      </c>
      <c r="C3032" s="544" t="s">
        <v>335</v>
      </c>
      <c r="D3032" s="545">
        <v>667.27</v>
      </c>
    </row>
    <row r="3033" spans="1:4">
      <c r="A3033" s="544">
        <v>2003237</v>
      </c>
      <c r="B3033" s="542" t="s">
        <v>8311</v>
      </c>
      <c r="C3033" s="544" t="s">
        <v>335</v>
      </c>
      <c r="D3033" s="545">
        <v>796.47</v>
      </c>
    </row>
    <row r="3034" spans="1:4">
      <c r="A3034" s="544">
        <v>2003236</v>
      </c>
      <c r="B3034" s="542" t="s">
        <v>8312</v>
      </c>
      <c r="C3034" s="544" t="s">
        <v>335</v>
      </c>
      <c r="D3034" s="545">
        <v>743.49</v>
      </c>
    </row>
    <row r="3035" spans="1:4">
      <c r="A3035" s="544">
        <v>2003235</v>
      </c>
      <c r="B3035" s="542" t="s">
        <v>8313</v>
      </c>
      <c r="C3035" s="544" t="s">
        <v>335</v>
      </c>
      <c r="D3035" s="545">
        <v>891.83</v>
      </c>
    </row>
    <row r="3036" spans="1:4">
      <c r="A3036" s="544">
        <v>2003234</v>
      </c>
      <c r="B3036" s="542" t="s">
        <v>8314</v>
      </c>
      <c r="C3036" s="544" t="s">
        <v>335</v>
      </c>
      <c r="D3036" s="545">
        <v>872.09</v>
      </c>
    </row>
    <row r="3037" spans="1:4">
      <c r="A3037" s="544">
        <v>2003233</v>
      </c>
      <c r="B3037" s="542" t="s">
        <v>8315</v>
      </c>
      <c r="C3037" s="544" t="s">
        <v>335</v>
      </c>
      <c r="D3037" s="545">
        <v>1055.05</v>
      </c>
    </row>
    <row r="3038" spans="1:4">
      <c r="A3038" s="544">
        <v>2003232</v>
      </c>
      <c r="B3038" s="542" t="s">
        <v>8316</v>
      </c>
      <c r="C3038" s="544" t="s">
        <v>335</v>
      </c>
      <c r="D3038" s="545">
        <v>917.45</v>
      </c>
    </row>
    <row r="3039" spans="1:4">
      <c r="A3039" s="544">
        <v>2003231</v>
      </c>
      <c r="B3039" s="542" t="s">
        <v>8317</v>
      </c>
      <c r="C3039" s="544" t="s">
        <v>335</v>
      </c>
      <c r="D3039" s="545">
        <v>1110.8499999999999</v>
      </c>
    </row>
    <row r="3040" spans="1:4">
      <c r="A3040" s="544">
        <v>2003230</v>
      </c>
      <c r="B3040" s="542" t="s">
        <v>8318</v>
      </c>
      <c r="C3040" s="544" t="s">
        <v>335</v>
      </c>
      <c r="D3040" s="545">
        <v>1202.8900000000001</v>
      </c>
    </row>
    <row r="3041" spans="1:4">
      <c r="A3041" s="544">
        <v>2003229</v>
      </c>
      <c r="B3041" s="542" t="s">
        <v>8319</v>
      </c>
      <c r="C3041" s="544" t="s">
        <v>335</v>
      </c>
      <c r="D3041" s="545">
        <v>1473.02</v>
      </c>
    </row>
    <row r="3042" spans="1:4">
      <c r="A3042" s="544">
        <v>2003228</v>
      </c>
      <c r="B3042" s="542" t="s">
        <v>8320</v>
      </c>
      <c r="C3042" s="544" t="s">
        <v>335</v>
      </c>
      <c r="D3042" s="545">
        <v>1335.92</v>
      </c>
    </row>
    <row r="3043" spans="1:4">
      <c r="A3043" s="544">
        <v>2003227</v>
      </c>
      <c r="B3043" s="542" t="s">
        <v>8321</v>
      </c>
      <c r="C3043" s="544" t="s">
        <v>335</v>
      </c>
      <c r="D3043" s="545">
        <v>1644.81</v>
      </c>
    </row>
    <row r="3044" spans="1:4">
      <c r="A3044" s="544">
        <v>2003248</v>
      </c>
      <c r="B3044" s="542" t="s">
        <v>8322</v>
      </c>
      <c r="C3044" s="544" t="s">
        <v>335</v>
      </c>
      <c r="D3044" s="545">
        <v>341.05</v>
      </c>
    </row>
    <row r="3045" spans="1:4">
      <c r="A3045" s="544">
        <v>2003247</v>
      </c>
      <c r="B3045" s="542" t="s">
        <v>8323</v>
      </c>
      <c r="C3045" s="544" t="s">
        <v>335</v>
      </c>
      <c r="D3045" s="545">
        <v>396.62</v>
      </c>
    </row>
    <row r="3046" spans="1:4">
      <c r="A3046" s="544">
        <v>2003246</v>
      </c>
      <c r="B3046" s="542" t="s">
        <v>8324</v>
      </c>
      <c r="C3046" s="544" t="s">
        <v>335</v>
      </c>
      <c r="D3046" s="545">
        <v>434.86</v>
      </c>
    </row>
    <row r="3047" spans="1:4">
      <c r="A3047" s="544">
        <v>2003245</v>
      </c>
      <c r="B3047" s="542" t="s">
        <v>8325</v>
      </c>
      <c r="C3047" s="544" t="s">
        <v>335</v>
      </c>
      <c r="D3047" s="545">
        <v>509.36</v>
      </c>
    </row>
    <row r="3048" spans="1:4">
      <c r="A3048" s="544">
        <v>2003244</v>
      </c>
      <c r="B3048" s="542" t="s">
        <v>8326</v>
      </c>
      <c r="C3048" s="544" t="s">
        <v>335</v>
      </c>
      <c r="D3048" s="545">
        <v>492.41</v>
      </c>
    </row>
    <row r="3049" spans="1:4">
      <c r="A3049" s="544">
        <v>2003243</v>
      </c>
      <c r="B3049" s="542" t="s">
        <v>8327</v>
      </c>
      <c r="C3049" s="544" t="s">
        <v>335</v>
      </c>
      <c r="D3049" s="545">
        <v>579.52</v>
      </c>
    </row>
    <row r="3050" spans="1:4">
      <c r="A3050" s="544">
        <v>2003242</v>
      </c>
      <c r="B3050" s="542" t="s">
        <v>8328</v>
      </c>
      <c r="C3050" s="544" t="s">
        <v>335</v>
      </c>
      <c r="D3050" s="545">
        <v>558.76</v>
      </c>
    </row>
    <row r="3051" spans="1:4">
      <c r="A3051" s="544">
        <v>2003241</v>
      </c>
      <c r="B3051" s="542" t="s">
        <v>8329</v>
      </c>
      <c r="C3051" s="544" t="s">
        <v>335</v>
      </c>
      <c r="D3051" s="545">
        <v>661.91</v>
      </c>
    </row>
    <row r="3052" spans="1:4">
      <c r="A3052" s="544">
        <v>2003240</v>
      </c>
      <c r="B3052" s="542" t="s">
        <v>8330</v>
      </c>
      <c r="C3052" s="544" t="s">
        <v>335</v>
      </c>
      <c r="D3052" s="545">
        <v>582.47</v>
      </c>
    </row>
    <row r="3053" spans="1:4">
      <c r="A3053" s="544">
        <v>2003239</v>
      </c>
      <c r="B3053" s="542" t="s">
        <v>8331</v>
      </c>
      <c r="C3053" s="544" t="s">
        <v>335</v>
      </c>
      <c r="D3053" s="545">
        <v>693.39</v>
      </c>
    </row>
    <row r="3054" spans="1:4" ht="25.5">
      <c r="A3054" s="544">
        <v>2004516</v>
      </c>
      <c r="B3054" s="542" t="s">
        <v>8332</v>
      </c>
      <c r="C3054" s="544" t="s">
        <v>346</v>
      </c>
      <c r="D3054" s="545">
        <v>35.659999999999997</v>
      </c>
    </row>
    <row r="3055" spans="1:4" ht="25.5">
      <c r="A3055" s="544">
        <v>2004517</v>
      </c>
      <c r="B3055" s="542" t="s">
        <v>8333</v>
      </c>
      <c r="C3055" s="544" t="s">
        <v>346</v>
      </c>
      <c r="D3055" s="545">
        <v>71.400000000000006</v>
      </c>
    </row>
    <row r="3056" spans="1:4">
      <c r="A3056" s="544">
        <v>2007971</v>
      </c>
      <c r="B3056" s="542" t="s">
        <v>629</v>
      </c>
      <c r="C3056" s="544" t="s">
        <v>346</v>
      </c>
      <c r="D3056" s="545">
        <v>89.5</v>
      </c>
    </row>
    <row r="3057" spans="1:4">
      <c r="A3057" s="544">
        <v>2008091</v>
      </c>
      <c r="B3057" s="542" t="s">
        <v>8334</v>
      </c>
      <c r="C3057" s="544" t="s">
        <v>346</v>
      </c>
      <c r="D3057" s="545">
        <v>95.17</v>
      </c>
    </row>
    <row r="3058" spans="1:4">
      <c r="A3058" s="544">
        <v>2006408</v>
      </c>
      <c r="B3058" s="542" t="s">
        <v>8335</v>
      </c>
      <c r="C3058" s="544" t="s">
        <v>346</v>
      </c>
      <c r="D3058" s="545">
        <v>76.92</v>
      </c>
    </row>
    <row r="3059" spans="1:4">
      <c r="A3059" s="544">
        <v>2015642</v>
      </c>
      <c r="B3059" s="542" t="s">
        <v>8336</v>
      </c>
      <c r="C3059" s="544" t="s">
        <v>346</v>
      </c>
      <c r="D3059" s="545">
        <v>148.61000000000001</v>
      </c>
    </row>
    <row r="3060" spans="1:4">
      <c r="A3060" s="544">
        <v>2015641</v>
      </c>
      <c r="B3060" s="542" t="s">
        <v>8337</v>
      </c>
      <c r="C3060" s="544" t="s">
        <v>346</v>
      </c>
      <c r="D3060" s="545">
        <v>138.43</v>
      </c>
    </row>
    <row r="3061" spans="1:4">
      <c r="A3061" s="544">
        <v>2004509</v>
      </c>
      <c r="B3061" s="542" t="s">
        <v>8338</v>
      </c>
      <c r="C3061" s="544" t="s">
        <v>346</v>
      </c>
      <c r="D3061" s="545">
        <v>39.659999999999997</v>
      </c>
    </row>
    <row r="3062" spans="1:4">
      <c r="A3062" s="544">
        <v>2004510</v>
      </c>
      <c r="B3062" s="542" t="s">
        <v>8339</v>
      </c>
      <c r="C3062" s="544" t="s">
        <v>346</v>
      </c>
      <c r="D3062" s="545">
        <v>48.68</v>
      </c>
    </row>
    <row r="3063" spans="1:4">
      <c r="A3063" s="544">
        <v>2004511</v>
      </c>
      <c r="B3063" s="542" t="s">
        <v>8340</v>
      </c>
      <c r="C3063" s="544" t="s">
        <v>346</v>
      </c>
      <c r="D3063" s="545">
        <v>66.709999999999994</v>
      </c>
    </row>
    <row r="3064" spans="1:4">
      <c r="A3064" s="544">
        <v>2004512</v>
      </c>
      <c r="B3064" s="542" t="s">
        <v>8341</v>
      </c>
      <c r="C3064" s="544" t="s">
        <v>346</v>
      </c>
      <c r="D3064" s="545">
        <v>89.23</v>
      </c>
    </row>
    <row r="3065" spans="1:4" ht="25.5">
      <c r="A3065" s="544">
        <v>2003843</v>
      </c>
      <c r="B3065" s="542" t="s">
        <v>8342</v>
      </c>
      <c r="C3065" s="544" t="s">
        <v>346</v>
      </c>
      <c r="D3065" s="545">
        <v>368.89</v>
      </c>
    </row>
    <row r="3066" spans="1:4" ht="25.5">
      <c r="A3066" s="544">
        <v>2003915</v>
      </c>
      <c r="B3066" s="542" t="s">
        <v>8343</v>
      </c>
      <c r="C3066" s="544" t="s">
        <v>346</v>
      </c>
      <c r="D3066" s="545">
        <v>117.8</v>
      </c>
    </row>
    <row r="3067" spans="1:4" ht="25.5">
      <c r="A3067" s="544">
        <v>2003914</v>
      </c>
      <c r="B3067" s="542" t="s">
        <v>8344</v>
      </c>
      <c r="C3067" s="544" t="s">
        <v>346</v>
      </c>
      <c r="D3067" s="545">
        <v>102.64</v>
      </c>
    </row>
    <row r="3068" spans="1:4">
      <c r="A3068" s="544">
        <v>2003589</v>
      </c>
      <c r="B3068" s="542" t="s">
        <v>8345</v>
      </c>
      <c r="C3068" s="544" t="s">
        <v>346</v>
      </c>
      <c r="D3068" s="545">
        <v>126.94</v>
      </c>
    </row>
    <row r="3069" spans="1:4">
      <c r="A3069" s="544">
        <v>2003588</v>
      </c>
      <c r="B3069" s="542" t="s">
        <v>8346</v>
      </c>
      <c r="C3069" s="544" t="s">
        <v>346</v>
      </c>
      <c r="D3069" s="545">
        <v>115.09</v>
      </c>
    </row>
    <row r="3070" spans="1:4" ht="25.5">
      <c r="A3070" s="544">
        <v>2003917</v>
      </c>
      <c r="B3070" s="542" t="s">
        <v>8347</v>
      </c>
      <c r="C3070" s="544" t="s">
        <v>346</v>
      </c>
      <c r="D3070" s="545">
        <v>131.66999999999999</v>
      </c>
    </row>
    <row r="3071" spans="1:4" ht="25.5">
      <c r="A3071" s="544">
        <v>2003916</v>
      </c>
      <c r="B3071" s="542" t="s">
        <v>8348</v>
      </c>
      <c r="C3071" s="544" t="s">
        <v>346</v>
      </c>
      <c r="D3071" s="545">
        <v>116.51</v>
      </c>
    </row>
    <row r="3072" spans="1:4">
      <c r="A3072" s="544">
        <v>2003591</v>
      </c>
      <c r="B3072" s="542" t="s">
        <v>8349</v>
      </c>
      <c r="C3072" s="544" t="s">
        <v>346</v>
      </c>
      <c r="D3072" s="545">
        <v>140.82</v>
      </c>
    </row>
    <row r="3073" spans="1:4">
      <c r="A3073" s="544">
        <v>2003590</v>
      </c>
      <c r="B3073" s="542" t="s">
        <v>8350</v>
      </c>
      <c r="C3073" s="544" t="s">
        <v>346</v>
      </c>
      <c r="D3073" s="545">
        <v>128.96</v>
      </c>
    </row>
    <row r="3074" spans="1:4">
      <c r="A3074" s="544">
        <v>2003593</v>
      </c>
      <c r="B3074" s="542" t="s">
        <v>8351</v>
      </c>
      <c r="C3074" s="544" t="s">
        <v>346</v>
      </c>
      <c r="D3074" s="545">
        <v>87.62</v>
      </c>
    </row>
    <row r="3075" spans="1:4">
      <c r="A3075" s="544">
        <v>2003592</v>
      </c>
      <c r="B3075" s="542" t="s">
        <v>8352</v>
      </c>
      <c r="C3075" s="544" t="s">
        <v>346</v>
      </c>
      <c r="D3075" s="545">
        <v>70.680000000000007</v>
      </c>
    </row>
    <row r="3076" spans="1:4">
      <c r="A3076" s="544">
        <v>2003595</v>
      </c>
      <c r="B3076" s="542" t="s">
        <v>8353</v>
      </c>
      <c r="C3076" s="544" t="s">
        <v>346</v>
      </c>
      <c r="D3076" s="545">
        <v>73.75</v>
      </c>
    </row>
    <row r="3077" spans="1:4">
      <c r="A3077" s="544">
        <v>2003594</v>
      </c>
      <c r="B3077" s="542" t="s">
        <v>8354</v>
      </c>
      <c r="C3077" s="544" t="s">
        <v>346</v>
      </c>
      <c r="D3077" s="545">
        <v>56.81</v>
      </c>
    </row>
    <row r="3078" spans="1:4" ht="25.5">
      <c r="A3078" s="544">
        <v>2003597</v>
      </c>
      <c r="B3078" s="542" t="s">
        <v>8355</v>
      </c>
      <c r="C3078" s="544" t="s">
        <v>346</v>
      </c>
      <c r="D3078" s="545">
        <v>116.25</v>
      </c>
    </row>
    <row r="3079" spans="1:4" ht="25.5">
      <c r="A3079" s="544">
        <v>2003596</v>
      </c>
      <c r="B3079" s="542" t="s">
        <v>8356</v>
      </c>
      <c r="C3079" s="544" t="s">
        <v>346</v>
      </c>
      <c r="D3079" s="545">
        <v>96.23</v>
      </c>
    </row>
    <row r="3080" spans="1:4">
      <c r="A3080" s="544">
        <v>2003572</v>
      </c>
      <c r="B3080" s="542" t="s">
        <v>8357</v>
      </c>
      <c r="C3080" s="544" t="s">
        <v>346</v>
      </c>
      <c r="D3080" s="545">
        <v>132.55000000000001</v>
      </c>
    </row>
    <row r="3081" spans="1:4">
      <c r="A3081" s="544">
        <v>2003580</v>
      </c>
      <c r="B3081" s="542" t="s">
        <v>8358</v>
      </c>
      <c r="C3081" s="544" t="s">
        <v>346</v>
      </c>
      <c r="D3081" s="545">
        <v>66.69</v>
      </c>
    </row>
    <row r="3082" spans="1:4">
      <c r="A3082" s="544">
        <v>2003573</v>
      </c>
      <c r="B3082" s="542" t="s">
        <v>8359</v>
      </c>
      <c r="C3082" s="544" t="s">
        <v>346</v>
      </c>
      <c r="D3082" s="545">
        <v>140.83000000000001</v>
      </c>
    </row>
    <row r="3083" spans="1:4">
      <c r="A3083" s="544">
        <v>2003581</v>
      </c>
      <c r="B3083" s="542" t="s">
        <v>8360</v>
      </c>
      <c r="C3083" s="544" t="s">
        <v>346</v>
      </c>
      <c r="D3083" s="545">
        <v>64.680000000000007</v>
      </c>
    </row>
    <row r="3084" spans="1:4" ht="25.5">
      <c r="A3084" s="544">
        <v>2003561</v>
      </c>
      <c r="B3084" s="542" t="s">
        <v>8361</v>
      </c>
      <c r="C3084" s="544" t="s">
        <v>346</v>
      </c>
      <c r="D3084" s="545">
        <v>208.69</v>
      </c>
    </row>
    <row r="3085" spans="1:4" ht="25.5">
      <c r="A3085" s="544">
        <v>2003560</v>
      </c>
      <c r="B3085" s="542" t="s">
        <v>8362</v>
      </c>
      <c r="C3085" s="544" t="s">
        <v>346</v>
      </c>
      <c r="D3085" s="545">
        <v>117.99</v>
      </c>
    </row>
    <row r="3086" spans="1:4" ht="25.5">
      <c r="A3086" s="544">
        <v>2003574</v>
      </c>
      <c r="B3086" s="542" t="s">
        <v>8363</v>
      </c>
      <c r="C3086" s="544" t="s">
        <v>346</v>
      </c>
      <c r="D3086" s="545">
        <v>188.45</v>
      </c>
    </row>
    <row r="3087" spans="1:4" ht="25.5">
      <c r="A3087" s="544">
        <v>2003582</v>
      </c>
      <c r="B3087" s="542" t="s">
        <v>8364</v>
      </c>
      <c r="C3087" s="544" t="s">
        <v>346</v>
      </c>
      <c r="D3087" s="545">
        <v>121.63</v>
      </c>
    </row>
    <row r="3088" spans="1:4" ht="25.5">
      <c r="A3088" s="544">
        <v>2003563</v>
      </c>
      <c r="B3088" s="542" t="s">
        <v>8365</v>
      </c>
      <c r="C3088" s="544" t="s">
        <v>346</v>
      </c>
      <c r="D3088" s="545">
        <v>220.93</v>
      </c>
    </row>
    <row r="3089" spans="1:4" ht="25.5">
      <c r="A3089" s="544">
        <v>2003562</v>
      </c>
      <c r="B3089" s="542" t="s">
        <v>8366</v>
      </c>
      <c r="C3089" s="544" t="s">
        <v>346</v>
      </c>
      <c r="D3089" s="545">
        <v>114.8</v>
      </c>
    </row>
    <row r="3090" spans="1:4" ht="25.5">
      <c r="A3090" s="544">
        <v>2003575</v>
      </c>
      <c r="B3090" s="542" t="s">
        <v>8367</v>
      </c>
      <c r="C3090" s="544" t="s">
        <v>346</v>
      </c>
      <c r="D3090" s="545">
        <v>197.02</v>
      </c>
    </row>
    <row r="3091" spans="1:4" ht="25.5">
      <c r="A3091" s="544">
        <v>2003583</v>
      </c>
      <c r="B3091" s="542" t="s">
        <v>8368</v>
      </c>
      <c r="C3091" s="544" t="s">
        <v>346</v>
      </c>
      <c r="D3091" s="545">
        <v>119.4</v>
      </c>
    </row>
    <row r="3092" spans="1:4">
      <c r="A3092" s="544">
        <v>2003565</v>
      </c>
      <c r="B3092" s="542" t="s">
        <v>8369</v>
      </c>
      <c r="C3092" s="544" t="s">
        <v>346</v>
      </c>
      <c r="D3092" s="545">
        <v>137.74</v>
      </c>
    </row>
    <row r="3093" spans="1:4">
      <c r="A3093" s="544">
        <v>2003564</v>
      </c>
      <c r="B3093" s="542" t="s">
        <v>8370</v>
      </c>
      <c r="C3093" s="544" t="s">
        <v>346</v>
      </c>
      <c r="D3093" s="545">
        <v>85.22</v>
      </c>
    </row>
    <row r="3094" spans="1:4">
      <c r="A3094" s="544">
        <v>2003567</v>
      </c>
      <c r="B3094" s="542" t="s">
        <v>8371</v>
      </c>
      <c r="C3094" s="544" t="s">
        <v>346</v>
      </c>
      <c r="D3094" s="545">
        <v>155.93</v>
      </c>
    </row>
    <row r="3095" spans="1:4">
      <c r="A3095" s="544">
        <v>2003566</v>
      </c>
      <c r="B3095" s="542" t="s">
        <v>8372</v>
      </c>
      <c r="C3095" s="544" t="s">
        <v>346</v>
      </c>
      <c r="D3095" s="545">
        <v>92.4</v>
      </c>
    </row>
    <row r="3096" spans="1:4" ht="25.5">
      <c r="A3096" s="544">
        <v>2003569</v>
      </c>
      <c r="B3096" s="542" t="s">
        <v>8373</v>
      </c>
      <c r="C3096" s="544" t="s">
        <v>346</v>
      </c>
      <c r="D3096" s="545">
        <v>181.56</v>
      </c>
    </row>
    <row r="3097" spans="1:4" ht="25.5">
      <c r="A3097" s="544">
        <v>2003568</v>
      </c>
      <c r="B3097" s="542" t="s">
        <v>8374</v>
      </c>
      <c r="C3097" s="544" t="s">
        <v>346</v>
      </c>
      <c r="D3097" s="545">
        <v>130.82</v>
      </c>
    </row>
    <row r="3098" spans="1:4">
      <c r="A3098" s="544">
        <v>2003578</v>
      </c>
      <c r="B3098" s="542" t="s">
        <v>8375</v>
      </c>
      <c r="C3098" s="544" t="s">
        <v>346</v>
      </c>
      <c r="D3098" s="545">
        <v>177.27</v>
      </c>
    </row>
    <row r="3099" spans="1:4">
      <c r="A3099" s="544">
        <v>2003586</v>
      </c>
      <c r="B3099" s="542" t="s">
        <v>8376</v>
      </c>
      <c r="C3099" s="544" t="s">
        <v>346</v>
      </c>
      <c r="D3099" s="545">
        <v>135.59</v>
      </c>
    </row>
    <row r="3100" spans="1:4" ht="25.5">
      <c r="A3100" s="544">
        <v>2003571</v>
      </c>
      <c r="B3100" s="542" t="s">
        <v>8377</v>
      </c>
      <c r="C3100" s="544" t="s">
        <v>346</v>
      </c>
      <c r="D3100" s="545">
        <v>199.75</v>
      </c>
    </row>
    <row r="3101" spans="1:4" ht="25.5">
      <c r="A3101" s="544">
        <v>2003570</v>
      </c>
      <c r="B3101" s="542" t="s">
        <v>8378</v>
      </c>
      <c r="C3101" s="544" t="s">
        <v>346</v>
      </c>
      <c r="D3101" s="545">
        <v>138</v>
      </c>
    </row>
    <row r="3102" spans="1:4">
      <c r="A3102" s="544">
        <v>2003579</v>
      </c>
      <c r="B3102" s="542" t="s">
        <v>8379</v>
      </c>
      <c r="C3102" s="544" t="s">
        <v>346</v>
      </c>
      <c r="D3102" s="545">
        <v>192.26</v>
      </c>
    </row>
    <row r="3103" spans="1:4">
      <c r="A3103" s="544">
        <v>2003587</v>
      </c>
      <c r="B3103" s="542" t="s">
        <v>8380</v>
      </c>
      <c r="C3103" s="544" t="s">
        <v>346</v>
      </c>
      <c r="D3103" s="545">
        <v>142.1</v>
      </c>
    </row>
    <row r="3104" spans="1:4">
      <c r="A3104" s="544">
        <v>2004506</v>
      </c>
      <c r="B3104" s="542" t="s">
        <v>8381</v>
      </c>
      <c r="C3104" s="544" t="s">
        <v>346</v>
      </c>
      <c r="D3104" s="545">
        <v>74.19</v>
      </c>
    </row>
    <row r="3105" spans="1:4">
      <c r="A3105" s="544">
        <v>2004507</v>
      </c>
      <c r="B3105" s="542" t="s">
        <v>8382</v>
      </c>
      <c r="C3105" s="544" t="s">
        <v>346</v>
      </c>
      <c r="D3105" s="545">
        <v>100.53</v>
      </c>
    </row>
    <row r="3106" spans="1:4">
      <c r="A3106" s="544">
        <v>2003614</v>
      </c>
      <c r="B3106" s="542" t="s">
        <v>8383</v>
      </c>
      <c r="C3106" s="544" t="s">
        <v>346</v>
      </c>
      <c r="D3106" s="545">
        <v>141.87</v>
      </c>
    </row>
    <row r="3107" spans="1:4">
      <c r="A3107" s="544">
        <v>2003865</v>
      </c>
      <c r="B3107" s="542" t="s">
        <v>8384</v>
      </c>
      <c r="C3107" s="544" t="s">
        <v>346</v>
      </c>
      <c r="D3107" s="545">
        <v>158.88999999999999</v>
      </c>
    </row>
    <row r="3108" spans="1:4">
      <c r="A3108" s="544">
        <v>2003923</v>
      </c>
      <c r="B3108" s="542" t="s">
        <v>8385</v>
      </c>
      <c r="C3108" s="544" t="s">
        <v>346</v>
      </c>
      <c r="D3108" s="545">
        <v>61.62</v>
      </c>
    </row>
    <row r="3109" spans="1:4">
      <c r="A3109" s="544">
        <v>2003922</v>
      </c>
      <c r="B3109" s="542" t="s">
        <v>8386</v>
      </c>
      <c r="C3109" s="544" t="s">
        <v>346</v>
      </c>
      <c r="D3109" s="545">
        <v>37.75</v>
      </c>
    </row>
    <row r="3110" spans="1:4">
      <c r="A3110" s="544">
        <v>2003605</v>
      </c>
      <c r="B3110" s="542" t="s">
        <v>8387</v>
      </c>
      <c r="C3110" s="544" t="s">
        <v>346</v>
      </c>
      <c r="D3110" s="545">
        <v>47.36</v>
      </c>
    </row>
    <row r="3111" spans="1:4">
      <c r="A3111" s="544">
        <v>2003604</v>
      </c>
      <c r="B3111" s="542" t="s">
        <v>8388</v>
      </c>
      <c r="C3111" s="544" t="s">
        <v>346</v>
      </c>
      <c r="D3111" s="545">
        <v>26.78</v>
      </c>
    </row>
    <row r="3112" spans="1:4">
      <c r="A3112" s="544">
        <v>2003607</v>
      </c>
      <c r="B3112" s="542" t="s">
        <v>8389</v>
      </c>
      <c r="C3112" s="544" t="s">
        <v>346</v>
      </c>
      <c r="D3112" s="545">
        <v>41.78</v>
      </c>
    </row>
    <row r="3113" spans="1:4">
      <c r="A3113" s="544">
        <v>2003606</v>
      </c>
      <c r="B3113" s="542" t="s">
        <v>8390</v>
      </c>
      <c r="C3113" s="544" t="s">
        <v>346</v>
      </c>
      <c r="D3113" s="545">
        <v>28.22</v>
      </c>
    </row>
    <row r="3114" spans="1:4">
      <c r="A3114" s="544">
        <v>2003609</v>
      </c>
      <c r="B3114" s="542" t="s">
        <v>8391</v>
      </c>
      <c r="C3114" s="544" t="s">
        <v>346</v>
      </c>
      <c r="D3114" s="545">
        <v>26.86</v>
      </c>
    </row>
    <row r="3115" spans="1:4">
      <c r="A3115" s="544">
        <v>2003608</v>
      </c>
      <c r="B3115" s="542" t="s">
        <v>8392</v>
      </c>
      <c r="C3115" s="544" t="s">
        <v>346</v>
      </c>
      <c r="D3115" s="545">
        <v>13.31</v>
      </c>
    </row>
    <row r="3116" spans="1:4">
      <c r="A3116" s="544">
        <v>2003925</v>
      </c>
      <c r="B3116" s="542" t="s">
        <v>8393</v>
      </c>
      <c r="C3116" s="544" t="s">
        <v>346</v>
      </c>
      <c r="D3116" s="545">
        <v>79.599999999999994</v>
      </c>
    </row>
    <row r="3117" spans="1:4">
      <c r="A3117" s="544">
        <v>2003924</v>
      </c>
      <c r="B3117" s="542" t="s">
        <v>8394</v>
      </c>
      <c r="C3117" s="544" t="s">
        <v>346</v>
      </c>
      <c r="D3117" s="545">
        <v>62.75</v>
      </c>
    </row>
    <row r="3118" spans="1:4">
      <c r="A3118" s="544">
        <v>2003611</v>
      </c>
      <c r="B3118" s="542" t="s">
        <v>8395</v>
      </c>
      <c r="C3118" s="544" t="s">
        <v>346</v>
      </c>
      <c r="D3118" s="545">
        <v>65.34</v>
      </c>
    </row>
    <row r="3119" spans="1:4">
      <c r="A3119" s="544">
        <v>2003610</v>
      </c>
      <c r="B3119" s="542" t="s">
        <v>8396</v>
      </c>
      <c r="C3119" s="544" t="s">
        <v>346</v>
      </c>
      <c r="D3119" s="545">
        <v>51.79</v>
      </c>
    </row>
    <row r="3120" spans="1:4" ht="25.5">
      <c r="A3120" s="544">
        <v>2003820</v>
      </c>
      <c r="B3120" s="542" t="s">
        <v>8397</v>
      </c>
      <c r="C3120" s="544" t="s">
        <v>335</v>
      </c>
      <c r="D3120" s="545">
        <v>19.489999999999998</v>
      </c>
    </row>
    <row r="3121" spans="1:4" ht="25.5">
      <c r="A3121" s="544">
        <v>2003821</v>
      </c>
      <c r="B3121" s="542" t="s">
        <v>8398</v>
      </c>
      <c r="C3121" s="544" t="s">
        <v>335</v>
      </c>
      <c r="D3121" s="545">
        <v>16.86</v>
      </c>
    </row>
    <row r="3122" spans="1:4" ht="25.5">
      <c r="A3122" s="544">
        <v>2003842</v>
      </c>
      <c r="B3122" s="542" t="s">
        <v>8399</v>
      </c>
      <c r="C3122" s="544" t="s">
        <v>454</v>
      </c>
      <c r="D3122" s="545">
        <v>72.73</v>
      </c>
    </row>
    <row r="3123" spans="1:4">
      <c r="A3123" s="544">
        <v>2003103</v>
      </c>
      <c r="B3123" s="542" t="s">
        <v>8400</v>
      </c>
      <c r="C3123" s="544" t="s">
        <v>335</v>
      </c>
      <c r="D3123" s="545">
        <v>193.98</v>
      </c>
    </row>
    <row r="3124" spans="1:4">
      <c r="A3124" s="544">
        <v>2003104</v>
      </c>
      <c r="B3124" s="542" t="s">
        <v>8401</v>
      </c>
      <c r="C3124" s="544" t="s">
        <v>335</v>
      </c>
      <c r="D3124" s="545">
        <v>168.03</v>
      </c>
    </row>
    <row r="3125" spans="1:4">
      <c r="A3125" s="544">
        <v>2003115</v>
      </c>
      <c r="B3125" s="542" t="s">
        <v>8402</v>
      </c>
      <c r="C3125" s="544" t="s">
        <v>335</v>
      </c>
      <c r="D3125" s="545">
        <v>287.25</v>
      </c>
    </row>
    <row r="3126" spans="1:4">
      <c r="A3126" s="544">
        <v>2003116</v>
      </c>
      <c r="B3126" s="542" t="s">
        <v>8403</v>
      </c>
      <c r="C3126" s="544" t="s">
        <v>335</v>
      </c>
      <c r="D3126" s="545">
        <v>247.45</v>
      </c>
    </row>
    <row r="3127" spans="1:4">
      <c r="A3127" s="544">
        <v>2003105</v>
      </c>
      <c r="B3127" s="542" t="s">
        <v>8404</v>
      </c>
      <c r="C3127" s="544" t="s">
        <v>335</v>
      </c>
      <c r="D3127" s="545">
        <v>205.57</v>
      </c>
    </row>
    <row r="3128" spans="1:4">
      <c r="A3128" s="544">
        <v>2003106</v>
      </c>
      <c r="B3128" s="542" t="s">
        <v>8405</v>
      </c>
      <c r="C3128" s="544" t="s">
        <v>335</v>
      </c>
      <c r="D3128" s="545">
        <v>178.51</v>
      </c>
    </row>
    <row r="3129" spans="1:4">
      <c r="A3129" s="544">
        <v>2003117</v>
      </c>
      <c r="B3129" s="542" t="s">
        <v>8406</v>
      </c>
      <c r="C3129" s="544" t="s">
        <v>335</v>
      </c>
      <c r="D3129" s="545">
        <v>303.60000000000002</v>
      </c>
    </row>
    <row r="3130" spans="1:4">
      <c r="A3130" s="544">
        <v>2003118</v>
      </c>
      <c r="B3130" s="542" t="s">
        <v>8407</v>
      </c>
      <c r="C3130" s="544" t="s">
        <v>335</v>
      </c>
      <c r="D3130" s="545">
        <v>262.25</v>
      </c>
    </row>
    <row r="3131" spans="1:4">
      <c r="A3131" s="544">
        <v>2003107</v>
      </c>
      <c r="B3131" s="542" t="s">
        <v>8408</v>
      </c>
      <c r="C3131" s="544" t="s">
        <v>335</v>
      </c>
      <c r="D3131" s="545">
        <v>180.77</v>
      </c>
    </row>
    <row r="3132" spans="1:4">
      <c r="A3132" s="544">
        <v>2003108</v>
      </c>
      <c r="B3132" s="542" t="s">
        <v>8409</v>
      </c>
      <c r="C3132" s="544" t="s">
        <v>335</v>
      </c>
      <c r="D3132" s="545">
        <v>157.68</v>
      </c>
    </row>
    <row r="3133" spans="1:4">
      <c r="A3133" s="544">
        <v>2003119</v>
      </c>
      <c r="B3133" s="542" t="s">
        <v>8410</v>
      </c>
      <c r="C3133" s="544" t="s">
        <v>335</v>
      </c>
      <c r="D3133" s="545">
        <v>262.72000000000003</v>
      </c>
    </row>
    <row r="3134" spans="1:4">
      <c r="A3134" s="544">
        <v>2003120</v>
      </c>
      <c r="B3134" s="542" t="s">
        <v>8411</v>
      </c>
      <c r="C3134" s="544" t="s">
        <v>335</v>
      </c>
      <c r="D3134" s="545">
        <v>228.6</v>
      </c>
    </row>
    <row r="3135" spans="1:4">
      <c r="A3135" s="544">
        <v>2003109</v>
      </c>
      <c r="B3135" s="542" t="s">
        <v>8412</v>
      </c>
      <c r="C3135" s="544" t="s">
        <v>335</v>
      </c>
      <c r="D3135" s="545">
        <v>190.33</v>
      </c>
    </row>
    <row r="3136" spans="1:4">
      <c r="A3136" s="544">
        <v>2003110</v>
      </c>
      <c r="B3136" s="542" t="s">
        <v>8413</v>
      </c>
      <c r="C3136" s="544" t="s">
        <v>335</v>
      </c>
      <c r="D3136" s="545">
        <v>166.42</v>
      </c>
    </row>
    <row r="3137" spans="1:4">
      <c r="A3137" s="544">
        <v>2003121</v>
      </c>
      <c r="B3137" s="542" t="s">
        <v>8414</v>
      </c>
      <c r="C3137" s="544" t="s">
        <v>335</v>
      </c>
      <c r="D3137" s="545">
        <v>276.27999999999997</v>
      </c>
    </row>
    <row r="3138" spans="1:4">
      <c r="A3138" s="544">
        <v>2003122</v>
      </c>
      <c r="B3138" s="542" t="s">
        <v>8415</v>
      </c>
      <c r="C3138" s="544" t="s">
        <v>335</v>
      </c>
      <c r="D3138" s="545">
        <v>241</v>
      </c>
    </row>
    <row r="3139" spans="1:4">
      <c r="A3139" s="544">
        <v>2003111</v>
      </c>
      <c r="B3139" s="542" t="s">
        <v>8416</v>
      </c>
      <c r="C3139" s="544" t="s">
        <v>335</v>
      </c>
      <c r="D3139" s="545">
        <v>201.73</v>
      </c>
    </row>
    <row r="3140" spans="1:4">
      <c r="A3140" s="544">
        <v>2003112</v>
      </c>
      <c r="B3140" s="542" t="s">
        <v>8417</v>
      </c>
      <c r="C3140" s="544" t="s">
        <v>335</v>
      </c>
      <c r="D3140" s="545">
        <v>176.84</v>
      </c>
    </row>
    <row r="3141" spans="1:4">
      <c r="A3141" s="544">
        <v>2003123</v>
      </c>
      <c r="B3141" s="542" t="s">
        <v>8418</v>
      </c>
      <c r="C3141" s="544" t="s">
        <v>335</v>
      </c>
      <c r="D3141" s="545">
        <v>292.61</v>
      </c>
    </row>
    <row r="3142" spans="1:4">
      <c r="A3142" s="544">
        <v>2003124</v>
      </c>
      <c r="B3142" s="542" t="s">
        <v>8419</v>
      </c>
      <c r="C3142" s="544" t="s">
        <v>335</v>
      </c>
      <c r="D3142" s="545">
        <v>255.93</v>
      </c>
    </row>
    <row r="3143" spans="1:4">
      <c r="A3143" s="544">
        <v>2003113</v>
      </c>
      <c r="B3143" s="542" t="s">
        <v>8420</v>
      </c>
      <c r="C3143" s="544" t="s">
        <v>335</v>
      </c>
      <c r="D3143" s="545">
        <v>211.29</v>
      </c>
    </row>
    <row r="3144" spans="1:4">
      <c r="A3144" s="544">
        <v>2003114</v>
      </c>
      <c r="B3144" s="542" t="s">
        <v>8421</v>
      </c>
      <c r="C3144" s="544" t="s">
        <v>335</v>
      </c>
      <c r="D3144" s="545">
        <v>185.58</v>
      </c>
    </row>
    <row r="3145" spans="1:4">
      <c r="A3145" s="544">
        <v>2003125</v>
      </c>
      <c r="B3145" s="542" t="s">
        <v>8422</v>
      </c>
      <c r="C3145" s="544" t="s">
        <v>335</v>
      </c>
      <c r="D3145" s="545">
        <v>306.17</v>
      </c>
    </row>
    <row r="3146" spans="1:4">
      <c r="A3146" s="544">
        <v>2003126</v>
      </c>
      <c r="B3146" s="542" t="s">
        <v>8423</v>
      </c>
      <c r="C3146" s="544" t="s">
        <v>335</v>
      </c>
      <c r="D3146" s="545">
        <v>268.33</v>
      </c>
    </row>
    <row r="3147" spans="1:4">
      <c r="A3147" s="544">
        <v>2003127</v>
      </c>
      <c r="B3147" s="542" t="s">
        <v>8424</v>
      </c>
      <c r="C3147" s="544" t="s">
        <v>335</v>
      </c>
      <c r="D3147" s="545">
        <v>828.29</v>
      </c>
    </row>
    <row r="3148" spans="1:4">
      <c r="A3148" s="544">
        <v>2003128</v>
      </c>
      <c r="B3148" s="542" t="s">
        <v>8425</v>
      </c>
      <c r="C3148" s="544" t="s">
        <v>335</v>
      </c>
      <c r="D3148" s="545">
        <v>700.43</v>
      </c>
    </row>
    <row r="3149" spans="1:4">
      <c r="A3149" s="544">
        <v>2003147</v>
      </c>
      <c r="B3149" s="542" t="s">
        <v>8426</v>
      </c>
      <c r="C3149" s="544" t="s">
        <v>335</v>
      </c>
      <c r="D3149" s="545">
        <v>1141.5999999999999</v>
      </c>
    </row>
    <row r="3150" spans="1:4">
      <c r="A3150" s="544">
        <v>2003148</v>
      </c>
      <c r="B3150" s="542" t="s">
        <v>8427</v>
      </c>
      <c r="C3150" s="544" t="s">
        <v>335</v>
      </c>
      <c r="D3150" s="545">
        <v>958.04</v>
      </c>
    </row>
    <row r="3151" spans="1:4">
      <c r="A3151" s="544">
        <v>2003129</v>
      </c>
      <c r="B3151" s="542" t="s">
        <v>8428</v>
      </c>
      <c r="C3151" s="544" t="s">
        <v>335</v>
      </c>
      <c r="D3151" s="545">
        <v>833.92</v>
      </c>
    </row>
    <row r="3152" spans="1:4">
      <c r="A3152" s="544">
        <v>2003130</v>
      </c>
      <c r="B3152" s="542" t="s">
        <v>8429</v>
      </c>
      <c r="C3152" s="544" t="s">
        <v>335</v>
      </c>
      <c r="D3152" s="545">
        <v>704.74</v>
      </c>
    </row>
    <row r="3153" spans="1:4">
      <c r="A3153" s="544">
        <v>2003149</v>
      </c>
      <c r="B3153" s="542" t="s">
        <v>8430</v>
      </c>
      <c r="C3153" s="544" t="s">
        <v>335</v>
      </c>
      <c r="D3153" s="545">
        <v>1151.43</v>
      </c>
    </row>
    <row r="3154" spans="1:4">
      <c r="A3154" s="544">
        <v>2003150</v>
      </c>
      <c r="B3154" s="542" t="s">
        <v>8431</v>
      </c>
      <c r="C3154" s="544" t="s">
        <v>335</v>
      </c>
      <c r="D3154" s="545">
        <v>965.56</v>
      </c>
    </row>
    <row r="3155" spans="1:4">
      <c r="A3155" s="544">
        <v>2003131</v>
      </c>
      <c r="B3155" s="542" t="s">
        <v>8432</v>
      </c>
      <c r="C3155" s="544" t="s">
        <v>335</v>
      </c>
      <c r="D3155" s="545">
        <v>851.05</v>
      </c>
    </row>
    <row r="3156" spans="1:4">
      <c r="A3156" s="544">
        <v>2003132</v>
      </c>
      <c r="B3156" s="542" t="s">
        <v>8433</v>
      </c>
      <c r="C3156" s="544" t="s">
        <v>335</v>
      </c>
      <c r="D3156" s="545">
        <v>717.85</v>
      </c>
    </row>
    <row r="3157" spans="1:4">
      <c r="A3157" s="544">
        <v>2003151</v>
      </c>
      <c r="B3157" s="542" t="s">
        <v>8434</v>
      </c>
      <c r="C3157" s="544" t="s">
        <v>335</v>
      </c>
      <c r="D3157" s="545">
        <v>1181.3599999999999</v>
      </c>
    </row>
    <row r="3158" spans="1:4">
      <c r="A3158" s="544">
        <v>2003152</v>
      </c>
      <c r="B3158" s="542" t="s">
        <v>8435</v>
      </c>
      <c r="C3158" s="544" t="s">
        <v>335</v>
      </c>
      <c r="D3158" s="545">
        <v>988.47</v>
      </c>
    </row>
    <row r="3159" spans="1:4">
      <c r="A3159" s="544">
        <v>2003133</v>
      </c>
      <c r="B3159" s="542" t="s">
        <v>8436</v>
      </c>
      <c r="C3159" s="544" t="s">
        <v>335</v>
      </c>
      <c r="D3159" s="545">
        <v>854.51</v>
      </c>
    </row>
    <row r="3160" spans="1:4">
      <c r="A3160" s="544">
        <v>2003134</v>
      </c>
      <c r="B3160" s="542" t="s">
        <v>8437</v>
      </c>
      <c r="C3160" s="544" t="s">
        <v>335</v>
      </c>
      <c r="D3160" s="545">
        <v>720.5</v>
      </c>
    </row>
    <row r="3161" spans="1:4">
      <c r="A3161" s="544">
        <v>2003153</v>
      </c>
      <c r="B3161" s="542" t="s">
        <v>8438</v>
      </c>
      <c r="C3161" s="544" t="s">
        <v>335</v>
      </c>
      <c r="D3161" s="545">
        <v>1187.3599999999999</v>
      </c>
    </row>
    <row r="3162" spans="1:4">
      <c r="A3162" s="544">
        <v>2003154</v>
      </c>
      <c r="B3162" s="542" t="s">
        <v>8439</v>
      </c>
      <c r="C3162" s="544" t="s">
        <v>335</v>
      </c>
      <c r="D3162" s="545">
        <v>993.06</v>
      </c>
    </row>
    <row r="3163" spans="1:4">
      <c r="A3163" s="544">
        <v>2003135</v>
      </c>
      <c r="B3163" s="542" t="s">
        <v>8440</v>
      </c>
      <c r="C3163" s="544" t="s">
        <v>335</v>
      </c>
      <c r="D3163" s="545">
        <v>862.24</v>
      </c>
    </row>
    <row r="3164" spans="1:4">
      <c r="A3164" s="544">
        <v>2003136</v>
      </c>
      <c r="B3164" s="542" t="s">
        <v>8441</v>
      </c>
      <c r="C3164" s="544" t="s">
        <v>335</v>
      </c>
      <c r="D3164" s="545">
        <v>726.42</v>
      </c>
    </row>
    <row r="3165" spans="1:4">
      <c r="A3165" s="544">
        <v>2003155</v>
      </c>
      <c r="B3165" s="542" t="s">
        <v>8442</v>
      </c>
      <c r="C3165" s="544" t="s">
        <v>335</v>
      </c>
      <c r="D3165" s="545">
        <v>1200.9000000000001</v>
      </c>
    </row>
    <row r="3166" spans="1:4">
      <c r="A3166" s="544">
        <v>2003156</v>
      </c>
      <c r="B3166" s="542" t="s">
        <v>8443</v>
      </c>
      <c r="C3166" s="544" t="s">
        <v>335</v>
      </c>
      <c r="D3166" s="545">
        <v>1003.43</v>
      </c>
    </row>
    <row r="3167" spans="1:4">
      <c r="A3167" s="544">
        <v>2003137</v>
      </c>
      <c r="B3167" s="542" t="s">
        <v>8444</v>
      </c>
      <c r="C3167" s="544" t="s">
        <v>335</v>
      </c>
      <c r="D3167" s="545">
        <v>1097.79</v>
      </c>
    </row>
    <row r="3168" spans="1:4">
      <c r="A3168" s="544">
        <v>2003138</v>
      </c>
      <c r="B3168" s="542" t="s">
        <v>8445</v>
      </c>
      <c r="C3168" s="544" t="s">
        <v>335</v>
      </c>
      <c r="D3168" s="545">
        <v>949.27</v>
      </c>
    </row>
    <row r="3169" spans="1:4">
      <c r="A3169" s="544">
        <v>2003157</v>
      </c>
      <c r="B3169" s="542" t="s">
        <v>8446</v>
      </c>
      <c r="C3169" s="544" t="s">
        <v>335</v>
      </c>
      <c r="D3169" s="545">
        <v>1489.08</v>
      </c>
    </row>
    <row r="3170" spans="1:4">
      <c r="A3170" s="544">
        <v>2003158</v>
      </c>
      <c r="B3170" s="542" t="s">
        <v>8447</v>
      </c>
      <c r="C3170" s="544" t="s">
        <v>335</v>
      </c>
      <c r="D3170" s="545">
        <v>1278.9000000000001</v>
      </c>
    </row>
    <row r="3171" spans="1:4">
      <c r="A3171" s="544">
        <v>2003139</v>
      </c>
      <c r="B3171" s="542" t="s">
        <v>8448</v>
      </c>
      <c r="C3171" s="544" t="s">
        <v>335</v>
      </c>
      <c r="D3171" s="545">
        <v>1103.42</v>
      </c>
    </row>
    <row r="3172" spans="1:4">
      <c r="A3172" s="544">
        <v>2003140</v>
      </c>
      <c r="B3172" s="542" t="s">
        <v>8449</v>
      </c>
      <c r="C3172" s="544" t="s">
        <v>335</v>
      </c>
      <c r="D3172" s="545">
        <v>953.58</v>
      </c>
    </row>
    <row r="3173" spans="1:4">
      <c r="A3173" s="544">
        <v>2003159</v>
      </c>
      <c r="B3173" s="542" t="s">
        <v>8450</v>
      </c>
      <c r="C3173" s="544" t="s">
        <v>335</v>
      </c>
      <c r="D3173" s="545">
        <v>1498.91</v>
      </c>
    </row>
    <row r="3174" spans="1:4">
      <c r="A3174" s="544">
        <v>2003160</v>
      </c>
      <c r="B3174" s="542" t="s">
        <v>8451</v>
      </c>
      <c r="C3174" s="544" t="s">
        <v>335</v>
      </c>
      <c r="D3174" s="545">
        <v>1286.43</v>
      </c>
    </row>
    <row r="3175" spans="1:4">
      <c r="A3175" s="544">
        <v>2003141</v>
      </c>
      <c r="B3175" s="542" t="s">
        <v>8452</v>
      </c>
      <c r="C3175" s="544" t="s">
        <v>335</v>
      </c>
      <c r="D3175" s="545">
        <v>1120.54</v>
      </c>
    </row>
    <row r="3176" spans="1:4">
      <c r="A3176" s="544">
        <v>2003142</v>
      </c>
      <c r="B3176" s="542" t="s">
        <v>8453</v>
      </c>
      <c r="C3176" s="544" t="s">
        <v>335</v>
      </c>
      <c r="D3176" s="545">
        <v>966.69</v>
      </c>
    </row>
    <row r="3177" spans="1:4">
      <c r="A3177" s="544">
        <v>2003161</v>
      </c>
      <c r="B3177" s="542" t="s">
        <v>8454</v>
      </c>
      <c r="C3177" s="544" t="s">
        <v>335</v>
      </c>
      <c r="D3177" s="545">
        <v>1528.83</v>
      </c>
    </row>
    <row r="3178" spans="1:4">
      <c r="A3178" s="544">
        <v>2003162</v>
      </c>
      <c r="B3178" s="542" t="s">
        <v>8455</v>
      </c>
      <c r="C3178" s="544" t="s">
        <v>335</v>
      </c>
      <c r="D3178" s="545">
        <v>1309.3399999999999</v>
      </c>
    </row>
    <row r="3179" spans="1:4">
      <c r="A3179" s="544">
        <v>2003143</v>
      </c>
      <c r="B3179" s="542" t="s">
        <v>8456</v>
      </c>
      <c r="C3179" s="544" t="s">
        <v>335</v>
      </c>
      <c r="D3179" s="545">
        <v>1124</v>
      </c>
    </row>
    <row r="3180" spans="1:4">
      <c r="A3180" s="544">
        <v>2003144</v>
      </c>
      <c r="B3180" s="542" t="s">
        <v>8457</v>
      </c>
      <c r="C3180" s="544" t="s">
        <v>335</v>
      </c>
      <c r="D3180" s="545">
        <v>969.34</v>
      </c>
    </row>
    <row r="3181" spans="1:4">
      <c r="A3181" s="544">
        <v>2003163</v>
      </c>
      <c r="B3181" s="542" t="s">
        <v>8458</v>
      </c>
      <c r="C3181" s="544" t="s">
        <v>335</v>
      </c>
      <c r="D3181" s="545">
        <v>1534.83</v>
      </c>
    </row>
    <row r="3182" spans="1:4">
      <c r="A3182" s="544">
        <v>2003164</v>
      </c>
      <c r="B3182" s="542" t="s">
        <v>8459</v>
      </c>
      <c r="C3182" s="544" t="s">
        <v>335</v>
      </c>
      <c r="D3182" s="545">
        <v>1313.93</v>
      </c>
    </row>
    <row r="3183" spans="1:4">
      <c r="A3183" s="544">
        <v>2003145</v>
      </c>
      <c r="B3183" s="542" t="s">
        <v>8460</v>
      </c>
      <c r="C3183" s="544" t="s">
        <v>335</v>
      </c>
      <c r="D3183" s="545">
        <v>1131.74</v>
      </c>
    </row>
    <row r="3184" spans="1:4">
      <c r="A3184" s="544">
        <v>2003146</v>
      </c>
      <c r="B3184" s="542" t="s">
        <v>8461</v>
      </c>
      <c r="C3184" s="544" t="s">
        <v>335</v>
      </c>
      <c r="D3184" s="545">
        <v>975.26</v>
      </c>
    </row>
    <row r="3185" spans="1:4">
      <c r="A3185" s="544">
        <v>2003165</v>
      </c>
      <c r="B3185" s="542" t="s">
        <v>8462</v>
      </c>
      <c r="C3185" s="544" t="s">
        <v>335</v>
      </c>
      <c r="D3185" s="545">
        <v>1548.37</v>
      </c>
    </row>
    <row r="3186" spans="1:4">
      <c r="A3186" s="544">
        <v>2003166</v>
      </c>
      <c r="B3186" s="542" t="s">
        <v>8463</v>
      </c>
      <c r="C3186" s="544" t="s">
        <v>335</v>
      </c>
      <c r="D3186" s="545">
        <v>1324.3</v>
      </c>
    </row>
    <row r="3187" spans="1:4" ht="25.5">
      <c r="A3187" s="544">
        <v>2003819</v>
      </c>
      <c r="B3187" s="542" t="s">
        <v>8464</v>
      </c>
      <c r="C3187" s="544" t="s">
        <v>346</v>
      </c>
      <c r="D3187" s="545">
        <v>7.07</v>
      </c>
    </row>
    <row r="3188" spans="1:4">
      <c r="A3188" s="544">
        <v>2004504</v>
      </c>
      <c r="B3188" s="542" t="s">
        <v>8465</v>
      </c>
      <c r="C3188" s="544" t="s">
        <v>351</v>
      </c>
      <c r="D3188" s="545">
        <v>19.29</v>
      </c>
    </row>
    <row r="3189" spans="1:4" ht="25.5">
      <c r="A3189" s="544">
        <v>2004519</v>
      </c>
      <c r="B3189" s="542" t="s">
        <v>8466</v>
      </c>
      <c r="C3189" s="544" t="s">
        <v>351</v>
      </c>
      <c r="D3189" s="545">
        <v>27.08</v>
      </c>
    </row>
    <row r="3190" spans="1:4" ht="25.5">
      <c r="A3190" s="544">
        <v>2004520</v>
      </c>
      <c r="B3190" s="542" t="s">
        <v>8467</v>
      </c>
      <c r="C3190" s="544" t="s">
        <v>351</v>
      </c>
      <c r="D3190" s="545">
        <v>22.34</v>
      </c>
    </row>
    <row r="3191" spans="1:4" ht="25.5">
      <c r="A3191" s="544">
        <v>2004521</v>
      </c>
      <c r="B3191" s="542" t="s">
        <v>8468</v>
      </c>
      <c r="C3191" s="544" t="s">
        <v>351</v>
      </c>
      <c r="D3191" s="545">
        <v>15.28</v>
      </c>
    </row>
    <row r="3192" spans="1:4" ht="25.5">
      <c r="A3192" s="544">
        <v>2004522</v>
      </c>
      <c r="B3192" s="542" t="s">
        <v>8469</v>
      </c>
      <c r="C3192" s="544" t="s">
        <v>351</v>
      </c>
      <c r="D3192" s="545">
        <v>11.17</v>
      </c>
    </row>
    <row r="3193" spans="1:4" ht="25.5">
      <c r="A3193" s="544">
        <v>2004518</v>
      </c>
      <c r="B3193" s="542" t="s">
        <v>8470</v>
      </c>
      <c r="C3193" s="544" t="s">
        <v>351</v>
      </c>
      <c r="D3193" s="545">
        <v>47.03</v>
      </c>
    </row>
    <row r="3194" spans="1:4">
      <c r="A3194" s="544">
        <v>2003864</v>
      </c>
      <c r="B3194" s="542" t="s">
        <v>8471</v>
      </c>
      <c r="C3194" s="544" t="s">
        <v>222</v>
      </c>
      <c r="D3194" s="545">
        <v>14.12</v>
      </c>
    </row>
    <row r="3195" spans="1:4">
      <c r="A3195" s="544">
        <v>2003863</v>
      </c>
      <c r="B3195" s="542" t="s">
        <v>8472</v>
      </c>
      <c r="C3195" s="544" t="s">
        <v>222</v>
      </c>
      <c r="D3195" s="545">
        <v>23.23</v>
      </c>
    </row>
    <row r="3196" spans="1:4">
      <c r="A3196" s="544">
        <v>2004508</v>
      </c>
      <c r="B3196" s="542" t="s">
        <v>8473</v>
      </c>
      <c r="C3196" s="544" t="s">
        <v>346</v>
      </c>
      <c r="D3196" s="545">
        <v>12.26</v>
      </c>
    </row>
    <row r="3197" spans="1:4" ht="25.5">
      <c r="A3197" s="544">
        <v>2003316</v>
      </c>
      <c r="B3197" s="542" t="s">
        <v>8474</v>
      </c>
      <c r="C3197" s="544" t="s">
        <v>335</v>
      </c>
      <c r="D3197" s="545">
        <v>110.27</v>
      </c>
    </row>
    <row r="3198" spans="1:4" ht="25.5">
      <c r="A3198" s="544">
        <v>2003317</v>
      </c>
      <c r="B3198" s="542" t="s">
        <v>8475</v>
      </c>
      <c r="C3198" s="544" t="s">
        <v>335</v>
      </c>
      <c r="D3198" s="545">
        <v>104.97</v>
      </c>
    </row>
    <row r="3199" spans="1:4">
      <c r="A3199" s="544">
        <v>2003767</v>
      </c>
      <c r="B3199" s="542" t="s">
        <v>8476</v>
      </c>
      <c r="C3199" s="544" t="s">
        <v>351</v>
      </c>
      <c r="D3199" s="545">
        <v>141.27000000000001</v>
      </c>
    </row>
    <row r="3200" spans="1:4">
      <c r="A3200" s="544">
        <v>2003844</v>
      </c>
      <c r="B3200" s="542" t="s">
        <v>8477</v>
      </c>
      <c r="C3200" s="544" t="s">
        <v>351</v>
      </c>
      <c r="D3200" s="545">
        <v>138.18</v>
      </c>
    </row>
    <row r="3201" spans="1:4">
      <c r="A3201" s="544">
        <v>2003576</v>
      </c>
      <c r="B3201" s="542" t="s">
        <v>8478</v>
      </c>
      <c r="C3201" s="544" t="s">
        <v>351</v>
      </c>
      <c r="D3201" s="545">
        <v>15.44</v>
      </c>
    </row>
    <row r="3202" spans="1:4">
      <c r="A3202" s="544">
        <v>2003858</v>
      </c>
      <c r="B3202" s="542" t="s">
        <v>8479</v>
      </c>
      <c r="C3202" s="544" t="s">
        <v>351</v>
      </c>
      <c r="D3202" s="545">
        <v>12.35</v>
      </c>
    </row>
    <row r="3203" spans="1:4">
      <c r="A3203" s="544">
        <v>2003850</v>
      </c>
      <c r="B3203" s="542" t="s">
        <v>8480</v>
      </c>
      <c r="C3203" s="544" t="s">
        <v>351</v>
      </c>
      <c r="D3203" s="545">
        <v>160.88</v>
      </c>
    </row>
    <row r="3204" spans="1:4">
      <c r="A3204" s="544">
        <v>2003849</v>
      </c>
      <c r="B3204" s="542" t="s">
        <v>8481</v>
      </c>
      <c r="C3204" s="544" t="s">
        <v>351</v>
      </c>
      <c r="D3204" s="545">
        <v>76.09</v>
      </c>
    </row>
    <row r="3205" spans="1:4">
      <c r="A3205" s="544">
        <v>2003868</v>
      </c>
      <c r="B3205" s="542" t="s">
        <v>8482</v>
      </c>
      <c r="C3205" s="544" t="s">
        <v>351</v>
      </c>
      <c r="D3205" s="545">
        <v>145.34</v>
      </c>
    </row>
    <row r="3206" spans="1:4">
      <c r="A3206" s="544">
        <v>2003369</v>
      </c>
      <c r="B3206" s="542" t="s">
        <v>8483</v>
      </c>
      <c r="C3206" s="544" t="s">
        <v>346</v>
      </c>
      <c r="D3206" s="545">
        <v>108.84</v>
      </c>
    </row>
    <row r="3207" spans="1:4">
      <c r="A3207" s="544">
        <v>2003368</v>
      </c>
      <c r="B3207" s="542" t="s">
        <v>8484</v>
      </c>
      <c r="C3207" s="544" t="s">
        <v>346</v>
      </c>
      <c r="D3207" s="545">
        <v>93.97</v>
      </c>
    </row>
    <row r="3208" spans="1:4" ht="25.5">
      <c r="A3208" s="544">
        <v>2003939</v>
      </c>
      <c r="B3208" s="542" t="s">
        <v>8485</v>
      </c>
      <c r="C3208" s="544" t="s">
        <v>346</v>
      </c>
      <c r="D3208" s="545">
        <v>71.290000000000006</v>
      </c>
    </row>
    <row r="3209" spans="1:4" ht="25.5">
      <c r="A3209" s="544">
        <v>2003940</v>
      </c>
      <c r="B3209" s="542" t="s">
        <v>8486</v>
      </c>
      <c r="C3209" s="544" t="s">
        <v>346</v>
      </c>
      <c r="D3209" s="545">
        <v>56.38</v>
      </c>
    </row>
    <row r="3210" spans="1:4">
      <c r="A3210" s="544">
        <v>2003371</v>
      </c>
      <c r="B3210" s="542" t="s">
        <v>8487</v>
      </c>
      <c r="C3210" s="544" t="s">
        <v>346</v>
      </c>
      <c r="D3210" s="545">
        <v>80.61</v>
      </c>
    </row>
    <row r="3211" spans="1:4">
      <c r="A3211" s="544">
        <v>2003370</v>
      </c>
      <c r="B3211" s="542" t="s">
        <v>8488</v>
      </c>
      <c r="C3211" s="544" t="s">
        <v>346</v>
      </c>
      <c r="D3211" s="545">
        <v>68.040000000000006</v>
      </c>
    </row>
    <row r="3212" spans="1:4" ht="25.5">
      <c r="A3212" s="544">
        <v>2003941</v>
      </c>
      <c r="B3212" s="542" t="s">
        <v>8489</v>
      </c>
      <c r="C3212" s="544" t="s">
        <v>346</v>
      </c>
      <c r="D3212" s="545">
        <v>60.94</v>
      </c>
    </row>
    <row r="3213" spans="1:4" ht="25.5">
      <c r="A3213" s="544">
        <v>2003942</v>
      </c>
      <c r="B3213" s="542" t="s">
        <v>8490</v>
      </c>
      <c r="C3213" s="544" t="s">
        <v>346</v>
      </c>
      <c r="D3213" s="545">
        <v>48.34</v>
      </c>
    </row>
    <row r="3214" spans="1:4">
      <c r="A3214" s="544">
        <v>2003373</v>
      </c>
      <c r="B3214" s="542" t="s">
        <v>8491</v>
      </c>
      <c r="C3214" s="544" t="s">
        <v>346</v>
      </c>
      <c r="D3214" s="545">
        <v>62.6</v>
      </c>
    </row>
    <row r="3215" spans="1:4">
      <c r="A3215" s="544">
        <v>2003372</v>
      </c>
      <c r="B3215" s="542" t="s">
        <v>8492</v>
      </c>
      <c r="C3215" s="544" t="s">
        <v>346</v>
      </c>
      <c r="D3215" s="545">
        <v>56.5</v>
      </c>
    </row>
    <row r="3216" spans="1:4" ht="25.5">
      <c r="A3216" s="544">
        <v>2003943</v>
      </c>
      <c r="B3216" s="542" t="s">
        <v>8493</v>
      </c>
      <c r="C3216" s="544" t="s">
        <v>346</v>
      </c>
      <c r="D3216" s="545">
        <v>28.75</v>
      </c>
    </row>
    <row r="3217" spans="1:4" ht="25.5">
      <c r="A3217" s="544">
        <v>2003944</v>
      </c>
      <c r="B3217" s="542" t="s">
        <v>8494</v>
      </c>
      <c r="C3217" s="544" t="s">
        <v>346</v>
      </c>
      <c r="D3217" s="545">
        <v>22.64</v>
      </c>
    </row>
    <row r="3218" spans="1:4">
      <c r="A3218" s="544">
        <v>2003375</v>
      </c>
      <c r="B3218" s="542" t="s">
        <v>8495</v>
      </c>
      <c r="C3218" s="544" t="s">
        <v>346</v>
      </c>
      <c r="D3218" s="545">
        <v>40.5</v>
      </c>
    </row>
    <row r="3219" spans="1:4">
      <c r="A3219" s="544">
        <v>2003374</v>
      </c>
      <c r="B3219" s="542" t="s">
        <v>8496</v>
      </c>
      <c r="C3219" s="544" t="s">
        <v>346</v>
      </c>
      <c r="D3219" s="545">
        <v>36.01</v>
      </c>
    </row>
    <row r="3220" spans="1:4" ht="25.5">
      <c r="A3220" s="544">
        <v>2003945</v>
      </c>
      <c r="B3220" s="542" t="s">
        <v>8497</v>
      </c>
      <c r="C3220" s="544" t="s">
        <v>346</v>
      </c>
      <c r="D3220" s="545">
        <v>21.52</v>
      </c>
    </row>
    <row r="3221" spans="1:4" ht="25.5">
      <c r="A3221" s="544">
        <v>2003946</v>
      </c>
      <c r="B3221" s="542" t="s">
        <v>8498</v>
      </c>
      <c r="C3221" s="544" t="s">
        <v>346</v>
      </c>
      <c r="D3221" s="545">
        <v>17.02</v>
      </c>
    </row>
    <row r="3222" spans="1:4">
      <c r="A3222" s="544">
        <v>2003377</v>
      </c>
      <c r="B3222" s="542" t="s">
        <v>8499</v>
      </c>
      <c r="C3222" s="544" t="s">
        <v>346</v>
      </c>
      <c r="D3222" s="545">
        <v>54.31</v>
      </c>
    </row>
    <row r="3223" spans="1:4">
      <c r="A3223" s="544">
        <v>2003376</v>
      </c>
      <c r="B3223" s="542" t="s">
        <v>8500</v>
      </c>
      <c r="C3223" s="544" t="s">
        <v>346</v>
      </c>
      <c r="D3223" s="545">
        <v>49.46</v>
      </c>
    </row>
    <row r="3224" spans="1:4" ht="25.5">
      <c r="A3224" s="544">
        <v>2003947</v>
      </c>
      <c r="B3224" s="542" t="s">
        <v>8501</v>
      </c>
      <c r="C3224" s="544" t="s">
        <v>346</v>
      </c>
      <c r="D3224" s="545">
        <v>22.59</v>
      </c>
    </row>
    <row r="3225" spans="1:4" ht="25.5">
      <c r="A3225" s="544">
        <v>2003948</v>
      </c>
      <c r="B3225" s="542" t="s">
        <v>8502</v>
      </c>
      <c r="C3225" s="544" t="s">
        <v>346</v>
      </c>
      <c r="D3225" s="545">
        <v>17.73</v>
      </c>
    </row>
    <row r="3226" spans="1:4">
      <c r="A3226" s="544">
        <v>2003379</v>
      </c>
      <c r="B3226" s="542" t="s">
        <v>8503</v>
      </c>
      <c r="C3226" s="544" t="s">
        <v>346</v>
      </c>
      <c r="D3226" s="545">
        <v>31.48</v>
      </c>
    </row>
    <row r="3227" spans="1:4">
      <c r="A3227" s="544">
        <v>2003378</v>
      </c>
      <c r="B3227" s="542" t="s">
        <v>8504</v>
      </c>
      <c r="C3227" s="544" t="s">
        <v>346</v>
      </c>
      <c r="D3227" s="545">
        <v>28.2</v>
      </c>
    </row>
    <row r="3228" spans="1:4" ht="25.5">
      <c r="A3228" s="544">
        <v>2003949</v>
      </c>
      <c r="B3228" s="542" t="s">
        <v>8505</v>
      </c>
      <c r="C3228" s="544" t="s">
        <v>346</v>
      </c>
      <c r="D3228" s="545">
        <v>15.49</v>
      </c>
    </row>
    <row r="3229" spans="1:4" ht="25.5">
      <c r="A3229" s="544">
        <v>2003950</v>
      </c>
      <c r="B3229" s="542" t="s">
        <v>8506</v>
      </c>
      <c r="C3229" s="544" t="s">
        <v>346</v>
      </c>
      <c r="D3229" s="545">
        <v>12.22</v>
      </c>
    </row>
    <row r="3230" spans="1:4">
      <c r="A3230" s="544">
        <v>2003381</v>
      </c>
      <c r="B3230" s="542" t="s">
        <v>8507</v>
      </c>
      <c r="C3230" s="544" t="s">
        <v>346</v>
      </c>
      <c r="D3230" s="545">
        <v>52.79</v>
      </c>
    </row>
    <row r="3231" spans="1:4">
      <c r="A3231" s="544">
        <v>2003380</v>
      </c>
      <c r="B3231" s="542" t="s">
        <v>8508</v>
      </c>
      <c r="C3231" s="544" t="s">
        <v>346</v>
      </c>
      <c r="D3231" s="545">
        <v>47.18</v>
      </c>
    </row>
    <row r="3232" spans="1:4" ht="25.5">
      <c r="A3232" s="544">
        <v>2003951</v>
      </c>
      <c r="B3232" s="542" t="s">
        <v>8509</v>
      </c>
      <c r="C3232" s="544" t="s">
        <v>346</v>
      </c>
      <c r="D3232" s="545">
        <v>26.36</v>
      </c>
    </row>
    <row r="3233" spans="1:4" ht="25.5">
      <c r="A3233" s="544">
        <v>2003952</v>
      </c>
      <c r="B3233" s="542" t="s">
        <v>8510</v>
      </c>
      <c r="C3233" s="544" t="s">
        <v>346</v>
      </c>
      <c r="D3233" s="545">
        <v>20.74</v>
      </c>
    </row>
    <row r="3234" spans="1:4">
      <c r="A3234" s="544">
        <v>2003383</v>
      </c>
      <c r="B3234" s="542" t="s">
        <v>8511</v>
      </c>
      <c r="C3234" s="544" t="s">
        <v>346</v>
      </c>
      <c r="D3234" s="545">
        <v>89.07</v>
      </c>
    </row>
    <row r="3235" spans="1:4">
      <c r="A3235" s="544">
        <v>2003382</v>
      </c>
      <c r="B3235" s="542" t="s">
        <v>8512</v>
      </c>
      <c r="C3235" s="544" t="s">
        <v>346</v>
      </c>
      <c r="D3235" s="545">
        <v>78.599999999999994</v>
      </c>
    </row>
    <row r="3236" spans="1:4" ht="25.5">
      <c r="A3236" s="544">
        <v>2003953</v>
      </c>
      <c r="B3236" s="542" t="s">
        <v>8513</v>
      </c>
      <c r="C3236" s="544" t="s">
        <v>346</v>
      </c>
      <c r="D3236" s="545">
        <v>47.92</v>
      </c>
    </row>
    <row r="3237" spans="1:4" ht="25.5">
      <c r="A3237" s="544">
        <v>2003954</v>
      </c>
      <c r="B3237" s="542" t="s">
        <v>8514</v>
      </c>
      <c r="C3237" s="544" t="s">
        <v>346</v>
      </c>
      <c r="D3237" s="545">
        <v>37.43</v>
      </c>
    </row>
    <row r="3238" spans="1:4">
      <c r="A3238" s="544">
        <v>2004514</v>
      </c>
      <c r="B3238" s="542" t="s">
        <v>8515</v>
      </c>
      <c r="C3238" s="544" t="s">
        <v>346</v>
      </c>
      <c r="D3238" s="545">
        <v>15.25</v>
      </c>
    </row>
    <row r="3239" spans="1:4">
      <c r="A3239" s="544">
        <v>2004515</v>
      </c>
      <c r="B3239" s="542" t="s">
        <v>8516</v>
      </c>
      <c r="C3239" s="544" t="s">
        <v>346</v>
      </c>
      <c r="D3239" s="545">
        <v>39.799999999999997</v>
      </c>
    </row>
    <row r="3240" spans="1:4" ht="25.5">
      <c r="A3240" s="544">
        <v>2005759</v>
      </c>
      <c r="B3240" s="542" t="s">
        <v>8517</v>
      </c>
      <c r="C3240" s="544" t="s">
        <v>346</v>
      </c>
      <c r="D3240" s="545">
        <v>58.83</v>
      </c>
    </row>
    <row r="3241" spans="1:4" ht="25.5">
      <c r="A3241" s="544">
        <v>2005764</v>
      </c>
      <c r="B3241" s="542" t="s">
        <v>8518</v>
      </c>
      <c r="C3241" s="544" t="s">
        <v>346</v>
      </c>
      <c r="D3241" s="545">
        <v>75.849999999999994</v>
      </c>
    </row>
    <row r="3242" spans="1:4">
      <c r="A3242" s="544">
        <v>2003678</v>
      </c>
      <c r="B3242" s="542" t="s">
        <v>8519</v>
      </c>
      <c r="C3242" s="544" t="s">
        <v>335</v>
      </c>
      <c r="D3242" s="545">
        <v>2187.88</v>
      </c>
    </row>
    <row r="3243" spans="1:4">
      <c r="A3243" s="544">
        <v>2003677</v>
      </c>
      <c r="B3243" s="542" t="s">
        <v>8520</v>
      </c>
      <c r="C3243" s="544" t="s">
        <v>335</v>
      </c>
      <c r="D3243" s="545">
        <v>1935.69</v>
      </c>
    </row>
    <row r="3244" spans="1:4">
      <c r="A3244" s="544">
        <v>2003680</v>
      </c>
      <c r="B3244" s="542" t="s">
        <v>8521</v>
      </c>
      <c r="C3244" s="544" t="s">
        <v>335</v>
      </c>
      <c r="D3244" s="545">
        <v>2152.3200000000002</v>
      </c>
    </row>
    <row r="3245" spans="1:4">
      <c r="A3245" s="544">
        <v>2003679</v>
      </c>
      <c r="B3245" s="542" t="s">
        <v>8522</v>
      </c>
      <c r="C3245" s="544" t="s">
        <v>335</v>
      </c>
      <c r="D3245" s="545">
        <v>1910.27</v>
      </c>
    </row>
    <row r="3246" spans="1:4">
      <c r="A3246" s="544">
        <v>2003682</v>
      </c>
      <c r="B3246" s="542" t="s">
        <v>8523</v>
      </c>
      <c r="C3246" s="544" t="s">
        <v>335</v>
      </c>
      <c r="D3246" s="545">
        <v>2479.59</v>
      </c>
    </row>
    <row r="3247" spans="1:4">
      <c r="A3247" s="544">
        <v>2003681</v>
      </c>
      <c r="B3247" s="542" t="s">
        <v>8524</v>
      </c>
      <c r="C3247" s="544" t="s">
        <v>335</v>
      </c>
      <c r="D3247" s="545">
        <v>2178.12</v>
      </c>
    </row>
    <row r="3248" spans="1:4">
      <c r="A3248" s="544">
        <v>2003684</v>
      </c>
      <c r="B3248" s="542" t="s">
        <v>8525</v>
      </c>
      <c r="C3248" s="544" t="s">
        <v>335</v>
      </c>
      <c r="D3248" s="545">
        <v>2971.47</v>
      </c>
    </row>
    <row r="3249" spans="1:4">
      <c r="A3249" s="544">
        <v>2003683</v>
      </c>
      <c r="B3249" s="542" t="s">
        <v>8526</v>
      </c>
      <c r="C3249" s="544" t="s">
        <v>335</v>
      </c>
      <c r="D3249" s="545">
        <v>2612.02</v>
      </c>
    </row>
    <row r="3250" spans="1:4">
      <c r="A3250" s="544">
        <v>2003686</v>
      </c>
      <c r="B3250" s="542" t="s">
        <v>8527</v>
      </c>
      <c r="C3250" s="544" t="s">
        <v>335</v>
      </c>
      <c r="D3250" s="545">
        <v>3500.94</v>
      </c>
    </row>
    <row r="3251" spans="1:4">
      <c r="A3251" s="544">
        <v>2003685</v>
      </c>
      <c r="B3251" s="542" t="s">
        <v>8528</v>
      </c>
      <c r="C3251" s="544" t="s">
        <v>335</v>
      </c>
      <c r="D3251" s="545">
        <v>3082.07</v>
      </c>
    </row>
    <row r="3252" spans="1:4">
      <c r="A3252" s="544">
        <v>2003688</v>
      </c>
      <c r="B3252" s="542" t="s">
        <v>8529</v>
      </c>
      <c r="C3252" s="544" t="s">
        <v>335</v>
      </c>
      <c r="D3252" s="545">
        <v>4358.8500000000004</v>
      </c>
    </row>
    <row r="3253" spans="1:4">
      <c r="A3253" s="544">
        <v>2003687</v>
      </c>
      <c r="B3253" s="542" t="s">
        <v>8530</v>
      </c>
      <c r="C3253" s="544" t="s">
        <v>335</v>
      </c>
      <c r="D3253" s="545">
        <v>3851.56</v>
      </c>
    </row>
    <row r="3254" spans="1:4">
      <c r="A3254" s="544">
        <v>2003690</v>
      </c>
      <c r="B3254" s="542" t="s">
        <v>8531</v>
      </c>
      <c r="C3254" s="544" t="s">
        <v>335</v>
      </c>
      <c r="D3254" s="545">
        <v>2533.71</v>
      </c>
    </row>
    <row r="3255" spans="1:4">
      <c r="A3255" s="544">
        <v>2003689</v>
      </c>
      <c r="B3255" s="542" t="s">
        <v>8532</v>
      </c>
      <c r="C3255" s="544" t="s">
        <v>335</v>
      </c>
      <c r="D3255" s="545">
        <v>2239.48</v>
      </c>
    </row>
    <row r="3256" spans="1:4">
      <c r="A3256" s="544">
        <v>2003692</v>
      </c>
      <c r="B3256" s="542" t="s">
        <v>8533</v>
      </c>
      <c r="C3256" s="544" t="s">
        <v>335</v>
      </c>
      <c r="D3256" s="545">
        <v>2503.23</v>
      </c>
    </row>
    <row r="3257" spans="1:4">
      <c r="A3257" s="544">
        <v>2003691</v>
      </c>
      <c r="B3257" s="542" t="s">
        <v>8534</v>
      </c>
      <c r="C3257" s="544" t="s">
        <v>335</v>
      </c>
      <c r="D3257" s="545">
        <v>2217.69</v>
      </c>
    </row>
    <row r="3258" spans="1:4">
      <c r="A3258" s="544">
        <v>2003694</v>
      </c>
      <c r="B3258" s="542" t="s">
        <v>8535</v>
      </c>
      <c r="C3258" s="544" t="s">
        <v>335</v>
      </c>
      <c r="D3258" s="545">
        <v>2854.37</v>
      </c>
    </row>
    <row r="3259" spans="1:4">
      <c r="A3259" s="544">
        <v>2003693</v>
      </c>
      <c r="B3259" s="542" t="s">
        <v>8536</v>
      </c>
      <c r="C3259" s="544" t="s">
        <v>335</v>
      </c>
      <c r="D3259" s="545">
        <v>2503.61</v>
      </c>
    </row>
    <row r="3260" spans="1:4">
      <c r="A3260" s="544">
        <v>2003696</v>
      </c>
      <c r="B3260" s="542" t="s">
        <v>8537</v>
      </c>
      <c r="C3260" s="544" t="s">
        <v>335</v>
      </c>
      <c r="D3260" s="545">
        <v>3220.3</v>
      </c>
    </row>
    <row r="3261" spans="1:4">
      <c r="A3261" s="544">
        <v>2003695</v>
      </c>
      <c r="B3261" s="542" t="s">
        <v>8538</v>
      </c>
      <c r="C3261" s="544" t="s">
        <v>335</v>
      </c>
      <c r="D3261" s="545">
        <v>2808.67</v>
      </c>
    </row>
    <row r="3262" spans="1:4">
      <c r="A3262" s="544">
        <v>2003698</v>
      </c>
      <c r="B3262" s="542" t="s">
        <v>8539</v>
      </c>
      <c r="C3262" s="544" t="s">
        <v>335</v>
      </c>
      <c r="D3262" s="545">
        <v>3917.31</v>
      </c>
    </row>
    <row r="3263" spans="1:4">
      <c r="A3263" s="544">
        <v>2003697</v>
      </c>
      <c r="B3263" s="542" t="s">
        <v>8540</v>
      </c>
      <c r="C3263" s="544" t="s">
        <v>335</v>
      </c>
      <c r="D3263" s="545">
        <v>3443.35</v>
      </c>
    </row>
    <row r="3264" spans="1:4">
      <c r="A3264" s="544">
        <v>2003700</v>
      </c>
      <c r="B3264" s="542" t="s">
        <v>8541</v>
      </c>
      <c r="C3264" s="544" t="s">
        <v>335</v>
      </c>
      <c r="D3264" s="545">
        <v>4816.8</v>
      </c>
    </row>
    <row r="3265" spans="1:4">
      <c r="A3265" s="544">
        <v>2003699</v>
      </c>
      <c r="B3265" s="542" t="s">
        <v>8542</v>
      </c>
      <c r="C3265" s="544" t="s">
        <v>335</v>
      </c>
      <c r="D3265" s="545">
        <v>4248.63</v>
      </c>
    </row>
    <row r="3266" spans="1:4">
      <c r="A3266" s="544">
        <v>2003702</v>
      </c>
      <c r="B3266" s="542" t="s">
        <v>8543</v>
      </c>
      <c r="C3266" s="544" t="s">
        <v>335</v>
      </c>
      <c r="D3266" s="545">
        <v>2899.86</v>
      </c>
    </row>
    <row r="3267" spans="1:4">
      <c r="A3267" s="544">
        <v>2003701</v>
      </c>
      <c r="B3267" s="542" t="s">
        <v>8544</v>
      </c>
      <c r="C3267" s="544" t="s">
        <v>335</v>
      </c>
      <c r="D3267" s="545">
        <v>2557.8000000000002</v>
      </c>
    </row>
    <row r="3268" spans="1:4">
      <c r="A3268" s="544">
        <v>2003704</v>
      </c>
      <c r="B3268" s="542" t="s">
        <v>8545</v>
      </c>
      <c r="C3268" s="544" t="s">
        <v>335</v>
      </c>
      <c r="D3268" s="545">
        <v>2869.37</v>
      </c>
    </row>
    <row r="3269" spans="1:4">
      <c r="A3269" s="544">
        <v>2003703</v>
      </c>
      <c r="B3269" s="542" t="s">
        <v>8546</v>
      </c>
      <c r="C3269" s="544" t="s">
        <v>335</v>
      </c>
      <c r="D3269" s="545">
        <v>2536.0100000000002</v>
      </c>
    </row>
    <row r="3270" spans="1:4">
      <c r="A3270" s="544">
        <v>2003706</v>
      </c>
      <c r="B3270" s="542" t="s">
        <v>8547</v>
      </c>
      <c r="C3270" s="544" t="s">
        <v>335</v>
      </c>
      <c r="D3270" s="545">
        <v>3249.46</v>
      </c>
    </row>
    <row r="3271" spans="1:4">
      <c r="A3271" s="544">
        <v>2003705</v>
      </c>
      <c r="B3271" s="542" t="s">
        <v>8548</v>
      </c>
      <c r="C3271" s="544" t="s">
        <v>335</v>
      </c>
      <c r="D3271" s="545">
        <v>2843.63</v>
      </c>
    </row>
    <row r="3272" spans="1:4">
      <c r="A3272" s="544">
        <v>2003708</v>
      </c>
      <c r="B3272" s="542" t="s">
        <v>8549</v>
      </c>
      <c r="C3272" s="544" t="s">
        <v>335</v>
      </c>
      <c r="D3272" s="545">
        <v>3775.84</v>
      </c>
    </row>
    <row r="3273" spans="1:4">
      <c r="A3273" s="544">
        <v>2003707</v>
      </c>
      <c r="B3273" s="542" t="s">
        <v>8550</v>
      </c>
      <c r="C3273" s="544" t="s">
        <v>335</v>
      </c>
      <c r="D3273" s="545">
        <v>3306.23</v>
      </c>
    </row>
    <row r="3274" spans="1:4">
      <c r="A3274" s="544">
        <v>2003710</v>
      </c>
      <c r="B3274" s="542" t="s">
        <v>8551</v>
      </c>
      <c r="C3274" s="544" t="s">
        <v>335</v>
      </c>
      <c r="D3274" s="545">
        <v>4353.99</v>
      </c>
    </row>
    <row r="3275" spans="1:4">
      <c r="A3275" s="544">
        <v>2003709</v>
      </c>
      <c r="B3275" s="542" t="s">
        <v>8552</v>
      </c>
      <c r="C3275" s="544" t="s">
        <v>335</v>
      </c>
      <c r="D3275" s="545">
        <v>3819.16</v>
      </c>
    </row>
    <row r="3276" spans="1:4">
      <c r="A3276" s="544">
        <v>2003712</v>
      </c>
      <c r="B3276" s="542" t="s">
        <v>8553</v>
      </c>
      <c r="C3276" s="544" t="s">
        <v>335</v>
      </c>
      <c r="D3276" s="545">
        <v>5295.07</v>
      </c>
    </row>
    <row r="3277" spans="1:4">
      <c r="A3277" s="544">
        <v>2003711</v>
      </c>
      <c r="B3277" s="542" t="s">
        <v>8554</v>
      </c>
      <c r="C3277" s="544" t="s">
        <v>335</v>
      </c>
      <c r="D3277" s="545">
        <v>4660.24</v>
      </c>
    </row>
    <row r="3278" spans="1:4">
      <c r="A3278" s="544">
        <v>2004505</v>
      </c>
      <c r="B3278" s="542" t="s">
        <v>8555</v>
      </c>
      <c r="C3278" s="544" t="s">
        <v>351</v>
      </c>
      <c r="D3278" s="545">
        <v>20</v>
      </c>
    </row>
    <row r="3279" spans="1:4" ht="25.5">
      <c r="A3279" s="544">
        <v>2003353</v>
      </c>
      <c r="B3279" s="542" t="s">
        <v>8556</v>
      </c>
      <c r="C3279" s="544" t="s">
        <v>346</v>
      </c>
      <c r="D3279" s="545">
        <v>73.58</v>
      </c>
    </row>
    <row r="3280" spans="1:4" ht="25.5">
      <c r="A3280" s="544">
        <v>2003352</v>
      </c>
      <c r="B3280" s="542" t="s">
        <v>8557</v>
      </c>
      <c r="C3280" s="544" t="s">
        <v>346</v>
      </c>
      <c r="D3280" s="545">
        <v>53.42</v>
      </c>
    </row>
    <row r="3281" spans="1:4" ht="25.5">
      <c r="A3281" s="544">
        <v>2003979</v>
      </c>
      <c r="B3281" s="542" t="s">
        <v>8558</v>
      </c>
      <c r="C3281" s="544" t="s">
        <v>346</v>
      </c>
      <c r="D3281" s="545">
        <v>88.08</v>
      </c>
    </row>
    <row r="3282" spans="1:4" ht="25.5">
      <c r="A3282" s="544">
        <v>2003980</v>
      </c>
      <c r="B3282" s="542" t="s">
        <v>8559</v>
      </c>
      <c r="C3282" s="544" t="s">
        <v>346</v>
      </c>
      <c r="D3282" s="545">
        <v>67.86</v>
      </c>
    </row>
    <row r="3283" spans="1:4" ht="25.5">
      <c r="A3283" s="544">
        <v>2003355</v>
      </c>
      <c r="B3283" s="542" t="s">
        <v>8560</v>
      </c>
      <c r="C3283" s="544" t="s">
        <v>346</v>
      </c>
      <c r="D3283" s="545">
        <v>99.07</v>
      </c>
    </row>
    <row r="3284" spans="1:4" ht="25.5">
      <c r="A3284" s="544">
        <v>2003354</v>
      </c>
      <c r="B3284" s="542" t="s">
        <v>8561</v>
      </c>
      <c r="C3284" s="544" t="s">
        <v>346</v>
      </c>
      <c r="D3284" s="545">
        <v>71.89</v>
      </c>
    </row>
    <row r="3285" spans="1:4" ht="25.5">
      <c r="A3285" s="544">
        <v>2003981</v>
      </c>
      <c r="B3285" s="542" t="s">
        <v>8562</v>
      </c>
      <c r="C3285" s="544" t="s">
        <v>346</v>
      </c>
      <c r="D3285" s="545">
        <v>118.69</v>
      </c>
    </row>
    <row r="3286" spans="1:4" ht="25.5">
      <c r="A3286" s="544">
        <v>2003982</v>
      </c>
      <c r="B3286" s="542" t="s">
        <v>8563</v>
      </c>
      <c r="C3286" s="544" t="s">
        <v>346</v>
      </c>
      <c r="D3286" s="545">
        <v>91.44</v>
      </c>
    </row>
    <row r="3287" spans="1:4" ht="25.5">
      <c r="A3287" s="544">
        <v>2003345</v>
      </c>
      <c r="B3287" s="542" t="s">
        <v>8564</v>
      </c>
      <c r="C3287" s="544" t="s">
        <v>346</v>
      </c>
      <c r="D3287" s="545">
        <v>59.79</v>
      </c>
    </row>
    <row r="3288" spans="1:4" ht="25.5">
      <c r="A3288" s="544">
        <v>2003344</v>
      </c>
      <c r="B3288" s="542" t="s">
        <v>8565</v>
      </c>
      <c r="C3288" s="544" t="s">
        <v>346</v>
      </c>
      <c r="D3288" s="545">
        <v>46.02</v>
      </c>
    </row>
    <row r="3289" spans="1:4" ht="25.5">
      <c r="A3289" s="544">
        <v>2003973</v>
      </c>
      <c r="B3289" s="542" t="s">
        <v>8566</v>
      </c>
      <c r="C3289" s="544" t="s">
        <v>346</v>
      </c>
      <c r="D3289" s="545">
        <v>69.790000000000006</v>
      </c>
    </row>
    <row r="3290" spans="1:4" ht="25.5">
      <c r="A3290" s="544">
        <v>2003974</v>
      </c>
      <c r="B3290" s="542" t="s">
        <v>8567</v>
      </c>
      <c r="C3290" s="544" t="s">
        <v>346</v>
      </c>
      <c r="D3290" s="545">
        <v>55.98</v>
      </c>
    </row>
    <row r="3291" spans="1:4" ht="25.5">
      <c r="A3291" s="544">
        <v>2003343</v>
      </c>
      <c r="B3291" s="542" t="s">
        <v>8568</v>
      </c>
      <c r="C3291" s="544" t="s">
        <v>346</v>
      </c>
      <c r="D3291" s="545">
        <v>81.36</v>
      </c>
    </row>
    <row r="3292" spans="1:4" ht="25.5">
      <c r="A3292" s="544">
        <v>2003342</v>
      </c>
      <c r="B3292" s="542" t="s">
        <v>8569</v>
      </c>
      <c r="C3292" s="544" t="s">
        <v>346</v>
      </c>
      <c r="D3292" s="545">
        <v>62.06</v>
      </c>
    </row>
    <row r="3293" spans="1:4" ht="25.5">
      <c r="A3293" s="544">
        <v>2003971</v>
      </c>
      <c r="B3293" s="542" t="s">
        <v>8570</v>
      </c>
      <c r="C3293" s="544" t="s">
        <v>346</v>
      </c>
      <c r="D3293" s="545">
        <v>95.53</v>
      </c>
    </row>
    <row r="3294" spans="1:4" ht="25.5">
      <c r="A3294" s="544">
        <v>2003972</v>
      </c>
      <c r="B3294" s="542" t="s">
        <v>8571</v>
      </c>
      <c r="C3294" s="544" t="s">
        <v>346</v>
      </c>
      <c r="D3294" s="545">
        <v>76.17</v>
      </c>
    </row>
    <row r="3295" spans="1:4">
      <c r="A3295" s="544">
        <v>2003347</v>
      </c>
      <c r="B3295" s="542" t="s">
        <v>8572</v>
      </c>
      <c r="C3295" s="544" t="s">
        <v>346</v>
      </c>
      <c r="D3295" s="545">
        <v>15.18</v>
      </c>
    </row>
    <row r="3296" spans="1:4">
      <c r="A3296" s="544">
        <v>2003346</v>
      </c>
      <c r="B3296" s="542" t="s">
        <v>8573</v>
      </c>
      <c r="C3296" s="544" t="s">
        <v>346</v>
      </c>
      <c r="D3296" s="545">
        <v>21.15</v>
      </c>
    </row>
    <row r="3297" spans="1:4">
      <c r="A3297" s="544">
        <v>2003933</v>
      </c>
      <c r="B3297" s="542" t="s">
        <v>8574</v>
      </c>
      <c r="C3297" s="544" t="s">
        <v>346</v>
      </c>
      <c r="D3297" s="545">
        <v>7.65</v>
      </c>
    </row>
    <row r="3298" spans="1:4">
      <c r="A3298" s="544">
        <v>2003932</v>
      </c>
      <c r="B3298" s="542" t="s">
        <v>8575</v>
      </c>
      <c r="C3298" s="544" t="s">
        <v>346</v>
      </c>
      <c r="D3298" s="545">
        <v>9.86</v>
      </c>
    </row>
    <row r="3299" spans="1:4" ht="25.5">
      <c r="A3299" s="544">
        <v>2003349</v>
      </c>
      <c r="B3299" s="542" t="s">
        <v>8576</v>
      </c>
      <c r="C3299" s="544" t="s">
        <v>346</v>
      </c>
      <c r="D3299" s="545">
        <v>56.41</v>
      </c>
    </row>
    <row r="3300" spans="1:4" ht="25.5">
      <c r="A3300" s="544">
        <v>2003348</v>
      </c>
      <c r="B3300" s="542" t="s">
        <v>8577</v>
      </c>
      <c r="C3300" s="544" t="s">
        <v>346</v>
      </c>
      <c r="D3300" s="545">
        <v>41.12</v>
      </c>
    </row>
    <row r="3301" spans="1:4" ht="25.5">
      <c r="A3301" s="544">
        <v>2003975</v>
      </c>
      <c r="B3301" s="542" t="s">
        <v>8578</v>
      </c>
      <c r="C3301" s="544" t="s">
        <v>346</v>
      </c>
      <c r="D3301" s="545">
        <v>66.790000000000006</v>
      </c>
    </row>
    <row r="3302" spans="1:4" ht="25.5">
      <c r="A3302" s="544">
        <v>2003976</v>
      </c>
      <c r="B3302" s="542" t="s">
        <v>8579</v>
      </c>
      <c r="C3302" s="544" t="s">
        <v>346</v>
      </c>
      <c r="D3302" s="545">
        <v>51.45</v>
      </c>
    </row>
    <row r="3303" spans="1:4" ht="25.5">
      <c r="A3303" s="544">
        <v>2003351</v>
      </c>
      <c r="B3303" s="542" t="s">
        <v>8580</v>
      </c>
      <c r="C3303" s="544" t="s">
        <v>346</v>
      </c>
      <c r="D3303" s="545">
        <v>75.42</v>
      </c>
    </row>
    <row r="3304" spans="1:4" ht="25.5">
      <c r="A3304" s="544">
        <v>2003350</v>
      </c>
      <c r="B3304" s="542" t="s">
        <v>8581</v>
      </c>
      <c r="C3304" s="544" t="s">
        <v>346</v>
      </c>
      <c r="D3304" s="545">
        <v>54.94</v>
      </c>
    </row>
    <row r="3305" spans="1:4" ht="25.5">
      <c r="A3305" s="544">
        <v>2003977</v>
      </c>
      <c r="B3305" s="542" t="s">
        <v>8582</v>
      </c>
      <c r="C3305" s="544" t="s">
        <v>346</v>
      </c>
      <c r="D3305" s="545">
        <v>89.47</v>
      </c>
    </row>
    <row r="3306" spans="1:4" ht="25.5">
      <c r="A3306" s="544">
        <v>2003978</v>
      </c>
      <c r="B3306" s="542" t="s">
        <v>8583</v>
      </c>
      <c r="C3306" s="544" t="s">
        <v>346</v>
      </c>
      <c r="D3306" s="545">
        <v>68.930000000000007</v>
      </c>
    </row>
    <row r="3307" spans="1:4">
      <c r="A3307" s="544">
        <v>2003291</v>
      </c>
      <c r="B3307" s="542" t="s">
        <v>8584</v>
      </c>
      <c r="C3307" s="544" t="s">
        <v>346</v>
      </c>
      <c r="D3307" s="545">
        <v>10.99</v>
      </c>
    </row>
    <row r="3308" spans="1:4">
      <c r="A3308" s="544">
        <v>2003292</v>
      </c>
      <c r="B3308" s="542" t="s">
        <v>8585</v>
      </c>
      <c r="C3308" s="544" t="s">
        <v>346</v>
      </c>
      <c r="D3308" s="545">
        <v>15.39</v>
      </c>
    </row>
    <row r="3309" spans="1:4">
      <c r="A3309" s="544">
        <v>2003293</v>
      </c>
      <c r="B3309" s="542" t="s">
        <v>8586</v>
      </c>
      <c r="C3309" s="544" t="s">
        <v>346</v>
      </c>
      <c r="D3309" s="545">
        <v>20.27</v>
      </c>
    </row>
    <row r="3310" spans="1:4">
      <c r="A3310" s="544">
        <v>2003294</v>
      </c>
      <c r="B3310" s="542" t="s">
        <v>8587</v>
      </c>
      <c r="C3310" s="544" t="s">
        <v>346</v>
      </c>
      <c r="D3310" s="545">
        <v>30.4</v>
      </c>
    </row>
    <row r="3311" spans="1:4" ht="25.5">
      <c r="A3311" s="544">
        <v>2003257</v>
      </c>
      <c r="B3311" s="542" t="s">
        <v>8588</v>
      </c>
      <c r="C3311" s="544" t="s">
        <v>346</v>
      </c>
      <c r="D3311" s="545">
        <v>61.18</v>
      </c>
    </row>
    <row r="3312" spans="1:4" ht="25.5">
      <c r="A3312" s="544">
        <v>2003258</v>
      </c>
      <c r="B3312" s="542" t="s">
        <v>8589</v>
      </c>
      <c r="C3312" s="544" t="s">
        <v>346</v>
      </c>
      <c r="D3312" s="545">
        <v>47.46</v>
      </c>
    </row>
    <row r="3313" spans="1:4" ht="25.5">
      <c r="A3313" s="544">
        <v>2003259</v>
      </c>
      <c r="B3313" s="542" t="s">
        <v>8590</v>
      </c>
      <c r="C3313" s="544" t="s">
        <v>346</v>
      </c>
      <c r="D3313" s="545">
        <v>70.680000000000007</v>
      </c>
    </row>
    <row r="3314" spans="1:4" ht="25.5">
      <c r="A3314" s="544">
        <v>2003260</v>
      </c>
      <c r="B3314" s="542" t="s">
        <v>8591</v>
      </c>
      <c r="C3314" s="544" t="s">
        <v>346</v>
      </c>
      <c r="D3314" s="545">
        <v>56.92</v>
      </c>
    </row>
    <row r="3315" spans="1:4" ht="25.5">
      <c r="A3315" s="544">
        <v>2003281</v>
      </c>
      <c r="B3315" s="542" t="s">
        <v>8592</v>
      </c>
      <c r="C3315" s="544" t="s">
        <v>346</v>
      </c>
      <c r="D3315" s="545">
        <v>61.21</v>
      </c>
    </row>
    <row r="3316" spans="1:4" ht="25.5">
      <c r="A3316" s="544">
        <v>2003282</v>
      </c>
      <c r="B3316" s="542" t="s">
        <v>8593</v>
      </c>
      <c r="C3316" s="544" t="s">
        <v>346</v>
      </c>
      <c r="D3316" s="545">
        <v>47.17</v>
      </c>
    </row>
    <row r="3317" spans="1:4" ht="25.5">
      <c r="A3317" s="544">
        <v>2003283</v>
      </c>
      <c r="B3317" s="542" t="s">
        <v>8594</v>
      </c>
      <c r="C3317" s="544" t="s">
        <v>346</v>
      </c>
      <c r="D3317" s="545">
        <v>70.94</v>
      </c>
    </row>
    <row r="3318" spans="1:4" ht="25.5">
      <c r="A3318" s="544">
        <v>2003284</v>
      </c>
      <c r="B3318" s="542" t="s">
        <v>8595</v>
      </c>
      <c r="C3318" s="544" t="s">
        <v>346</v>
      </c>
      <c r="D3318" s="545">
        <v>56.86</v>
      </c>
    </row>
    <row r="3319" spans="1:4" ht="25.5">
      <c r="A3319" s="544">
        <v>2003327</v>
      </c>
      <c r="B3319" s="542" t="s">
        <v>8596</v>
      </c>
      <c r="C3319" s="544" t="s">
        <v>346</v>
      </c>
      <c r="D3319" s="545">
        <v>69.56</v>
      </c>
    </row>
    <row r="3320" spans="1:4" ht="25.5">
      <c r="A3320" s="544">
        <v>2003326</v>
      </c>
      <c r="B3320" s="542" t="s">
        <v>8597</v>
      </c>
      <c r="C3320" s="544" t="s">
        <v>346</v>
      </c>
      <c r="D3320" s="545">
        <v>53.65</v>
      </c>
    </row>
    <row r="3321" spans="1:4" ht="25.5">
      <c r="A3321" s="544">
        <v>2003963</v>
      </c>
      <c r="B3321" s="542" t="s">
        <v>8598</v>
      </c>
      <c r="C3321" s="544" t="s">
        <v>346</v>
      </c>
      <c r="D3321" s="545">
        <v>80.61</v>
      </c>
    </row>
    <row r="3322" spans="1:4" ht="25.5">
      <c r="A3322" s="544">
        <v>2003964</v>
      </c>
      <c r="B3322" s="542" t="s">
        <v>8599</v>
      </c>
      <c r="C3322" s="544" t="s">
        <v>346</v>
      </c>
      <c r="D3322" s="545">
        <v>64.650000000000006</v>
      </c>
    </row>
    <row r="3323" spans="1:4" ht="25.5">
      <c r="A3323" s="544">
        <v>2003319</v>
      </c>
      <c r="B3323" s="542" t="s">
        <v>8600</v>
      </c>
      <c r="C3323" s="544" t="s">
        <v>346</v>
      </c>
      <c r="D3323" s="545">
        <v>74.2</v>
      </c>
    </row>
    <row r="3324" spans="1:4" ht="25.5">
      <c r="A3324" s="544">
        <v>2003318</v>
      </c>
      <c r="B3324" s="542" t="s">
        <v>8601</v>
      </c>
      <c r="C3324" s="544" t="s">
        <v>346</v>
      </c>
      <c r="D3324" s="545">
        <v>57.26</v>
      </c>
    </row>
    <row r="3325" spans="1:4" ht="25.5">
      <c r="A3325" s="544">
        <v>2003955</v>
      </c>
      <c r="B3325" s="542" t="s">
        <v>8602</v>
      </c>
      <c r="C3325" s="544" t="s">
        <v>346</v>
      </c>
      <c r="D3325" s="545">
        <v>85.98</v>
      </c>
    </row>
    <row r="3326" spans="1:4" ht="25.5">
      <c r="A3326" s="544">
        <v>2003956</v>
      </c>
      <c r="B3326" s="542" t="s">
        <v>8603</v>
      </c>
      <c r="C3326" s="544" t="s">
        <v>346</v>
      </c>
      <c r="D3326" s="545">
        <v>68.989999999999995</v>
      </c>
    </row>
    <row r="3327" spans="1:4" ht="25.5">
      <c r="A3327" s="544">
        <v>2003277</v>
      </c>
      <c r="B3327" s="542" t="s">
        <v>8604</v>
      </c>
      <c r="C3327" s="544" t="s">
        <v>346</v>
      </c>
      <c r="D3327" s="545">
        <v>76.39</v>
      </c>
    </row>
    <row r="3328" spans="1:4" ht="25.5">
      <c r="A3328" s="544">
        <v>2003278</v>
      </c>
      <c r="B3328" s="542" t="s">
        <v>8605</v>
      </c>
      <c r="C3328" s="544" t="s">
        <v>346</v>
      </c>
      <c r="D3328" s="545">
        <v>58.97</v>
      </c>
    </row>
    <row r="3329" spans="1:4" ht="25.5">
      <c r="A3329" s="544">
        <v>2003279</v>
      </c>
      <c r="B3329" s="542" t="s">
        <v>8606</v>
      </c>
      <c r="C3329" s="544" t="s">
        <v>346</v>
      </c>
      <c r="D3329" s="545">
        <v>88.51</v>
      </c>
    </row>
    <row r="3330" spans="1:4" ht="25.5">
      <c r="A3330" s="544">
        <v>2003280</v>
      </c>
      <c r="B3330" s="542" t="s">
        <v>8607</v>
      </c>
      <c r="C3330" s="544" t="s">
        <v>346</v>
      </c>
      <c r="D3330" s="545">
        <v>71.040000000000006</v>
      </c>
    </row>
    <row r="3331" spans="1:4" ht="25.5">
      <c r="A3331" s="544">
        <v>2003253</v>
      </c>
      <c r="B3331" s="542" t="s">
        <v>8608</v>
      </c>
      <c r="C3331" s="544" t="s">
        <v>346</v>
      </c>
      <c r="D3331" s="545">
        <v>87.24</v>
      </c>
    </row>
    <row r="3332" spans="1:4" ht="25.5">
      <c r="A3332" s="544">
        <v>2003254</v>
      </c>
      <c r="B3332" s="542" t="s">
        <v>8609</v>
      </c>
      <c r="C3332" s="544" t="s">
        <v>346</v>
      </c>
      <c r="D3332" s="545">
        <v>67.09</v>
      </c>
    </row>
    <row r="3333" spans="1:4" ht="25.5">
      <c r="A3333" s="544">
        <v>2003255</v>
      </c>
      <c r="B3333" s="542" t="s">
        <v>8610</v>
      </c>
      <c r="C3333" s="544" t="s">
        <v>346</v>
      </c>
      <c r="D3333" s="545">
        <v>101.28</v>
      </c>
    </row>
    <row r="3334" spans="1:4" ht="25.5">
      <c r="A3334" s="544">
        <v>2003256</v>
      </c>
      <c r="B3334" s="542" t="s">
        <v>8611</v>
      </c>
      <c r="C3334" s="544" t="s">
        <v>346</v>
      </c>
      <c r="D3334" s="545">
        <v>81.08</v>
      </c>
    </row>
    <row r="3335" spans="1:4" ht="25.5">
      <c r="A3335" s="544">
        <v>2003273</v>
      </c>
      <c r="B3335" s="542" t="s">
        <v>8612</v>
      </c>
      <c r="C3335" s="544" t="s">
        <v>346</v>
      </c>
      <c r="D3335" s="545">
        <v>89.57</v>
      </c>
    </row>
    <row r="3336" spans="1:4" ht="25.5">
      <c r="A3336" s="544">
        <v>2003274</v>
      </c>
      <c r="B3336" s="542" t="s">
        <v>8613</v>
      </c>
      <c r="C3336" s="544" t="s">
        <v>346</v>
      </c>
      <c r="D3336" s="545">
        <v>68.900000000000006</v>
      </c>
    </row>
    <row r="3337" spans="1:4" ht="25.5">
      <c r="A3337" s="544">
        <v>2003275</v>
      </c>
      <c r="B3337" s="542" t="s">
        <v>8614</v>
      </c>
      <c r="C3337" s="544" t="s">
        <v>346</v>
      </c>
      <c r="D3337" s="545">
        <v>103.99</v>
      </c>
    </row>
    <row r="3338" spans="1:4" ht="25.5">
      <c r="A3338" s="544">
        <v>2003276</v>
      </c>
      <c r="B3338" s="542" t="s">
        <v>8615</v>
      </c>
      <c r="C3338" s="544" t="s">
        <v>346</v>
      </c>
      <c r="D3338" s="545">
        <v>83.25</v>
      </c>
    </row>
    <row r="3339" spans="1:4" ht="25.5">
      <c r="A3339" s="544">
        <v>2003269</v>
      </c>
      <c r="B3339" s="542" t="s">
        <v>8616</v>
      </c>
      <c r="C3339" s="544" t="s">
        <v>346</v>
      </c>
      <c r="D3339" s="545">
        <v>47.31</v>
      </c>
    </row>
    <row r="3340" spans="1:4" ht="25.5">
      <c r="A3340" s="544">
        <v>2003270</v>
      </c>
      <c r="B3340" s="542" t="s">
        <v>8617</v>
      </c>
      <c r="C3340" s="544" t="s">
        <v>346</v>
      </c>
      <c r="D3340" s="545">
        <v>36.75</v>
      </c>
    </row>
    <row r="3341" spans="1:4" ht="25.5">
      <c r="A3341" s="544">
        <v>2003271</v>
      </c>
      <c r="B3341" s="542" t="s">
        <v>8618</v>
      </c>
      <c r="C3341" s="544" t="s">
        <v>346</v>
      </c>
      <c r="D3341" s="545">
        <v>54.58</v>
      </c>
    </row>
    <row r="3342" spans="1:4" ht="25.5">
      <c r="A3342" s="544">
        <v>2003272</v>
      </c>
      <c r="B3342" s="542" t="s">
        <v>8619</v>
      </c>
      <c r="C3342" s="544" t="s">
        <v>346</v>
      </c>
      <c r="D3342" s="545">
        <v>43.99</v>
      </c>
    </row>
    <row r="3343" spans="1:4" ht="25.5">
      <c r="A3343" s="544">
        <v>2003261</v>
      </c>
      <c r="B3343" s="542" t="s">
        <v>8620</v>
      </c>
      <c r="C3343" s="544" t="s">
        <v>346</v>
      </c>
      <c r="D3343" s="545">
        <v>49.64</v>
      </c>
    </row>
    <row r="3344" spans="1:4" ht="25.5">
      <c r="A3344" s="544">
        <v>2003262</v>
      </c>
      <c r="B3344" s="542" t="s">
        <v>8621</v>
      </c>
      <c r="C3344" s="544" t="s">
        <v>346</v>
      </c>
      <c r="D3344" s="545">
        <v>38.57</v>
      </c>
    </row>
    <row r="3345" spans="1:4" ht="25.5">
      <c r="A3345" s="544">
        <v>2003263</v>
      </c>
      <c r="B3345" s="542" t="s">
        <v>8622</v>
      </c>
      <c r="C3345" s="544" t="s">
        <v>346</v>
      </c>
      <c r="D3345" s="545">
        <v>57.27</v>
      </c>
    </row>
    <row r="3346" spans="1:4" ht="25.5">
      <c r="A3346" s="544">
        <v>2003264</v>
      </c>
      <c r="B3346" s="542" t="s">
        <v>8623</v>
      </c>
      <c r="C3346" s="544" t="s">
        <v>346</v>
      </c>
      <c r="D3346" s="545">
        <v>46.17</v>
      </c>
    </row>
    <row r="3347" spans="1:4" ht="25.5">
      <c r="A3347" s="544">
        <v>2003285</v>
      </c>
      <c r="B3347" s="542" t="s">
        <v>8624</v>
      </c>
      <c r="C3347" s="544" t="s">
        <v>346</v>
      </c>
      <c r="D3347" s="545">
        <v>51.27</v>
      </c>
    </row>
    <row r="3348" spans="1:4" ht="25.5">
      <c r="A3348" s="544">
        <v>2003286</v>
      </c>
      <c r="B3348" s="542" t="s">
        <v>8625</v>
      </c>
      <c r="C3348" s="544" t="s">
        <v>346</v>
      </c>
      <c r="D3348" s="545">
        <v>39.86</v>
      </c>
    </row>
    <row r="3349" spans="1:4" ht="25.5">
      <c r="A3349" s="544">
        <v>2003287</v>
      </c>
      <c r="B3349" s="542" t="s">
        <v>8626</v>
      </c>
      <c r="C3349" s="544" t="s">
        <v>346</v>
      </c>
      <c r="D3349" s="545">
        <v>59.14</v>
      </c>
    </row>
    <row r="3350" spans="1:4" ht="25.5">
      <c r="A3350" s="544">
        <v>2003288</v>
      </c>
      <c r="B3350" s="542" t="s">
        <v>8627</v>
      </c>
      <c r="C3350" s="544" t="s">
        <v>346</v>
      </c>
      <c r="D3350" s="545">
        <v>47.7</v>
      </c>
    </row>
    <row r="3351" spans="1:4" ht="25.5">
      <c r="A3351" s="544">
        <v>2003265</v>
      </c>
      <c r="B3351" s="542" t="s">
        <v>8628</v>
      </c>
      <c r="C3351" s="544" t="s">
        <v>346</v>
      </c>
      <c r="D3351" s="545">
        <v>57.64</v>
      </c>
    </row>
    <row r="3352" spans="1:4" ht="25.5">
      <c r="A3352" s="544">
        <v>2003266</v>
      </c>
      <c r="B3352" s="542" t="s">
        <v>8629</v>
      </c>
      <c r="C3352" s="544" t="s">
        <v>346</v>
      </c>
      <c r="D3352" s="545">
        <v>44.68</v>
      </c>
    </row>
    <row r="3353" spans="1:4" ht="25.5">
      <c r="A3353" s="544">
        <v>2003267</v>
      </c>
      <c r="B3353" s="542" t="s">
        <v>8630</v>
      </c>
      <c r="C3353" s="544" t="s">
        <v>346</v>
      </c>
      <c r="D3353" s="545">
        <v>66.599999999999994</v>
      </c>
    </row>
    <row r="3354" spans="1:4" ht="25.5">
      <c r="A3354" s="544">
        <v>2003268</v>
      </c>
      <c r="B3354" s="542" t="s">
        <v>8631</v>
      </c>
      <c r="C3354" s="544" t="s">
        <v>346</v>
      </c>
      <c r="D3354" s="545">
        <v>53.61</v>
      </c>
    </row>
    <row r="3355" spans="1:4">
      <c r="A3355" s="544">
        <v>2003289</v>
      </c>
      <c r="B3355" s="542" t="s">
        <v>8632</v>
      </c>
      <c r="C3355" s="544" t="s">
        <v>346</v>
      </c>
      <c r="D3355" s="545">
        <v>19.22</v>
      </c>
    </row>
    <row r="3356" spans="1:4">
      <c r="A3356" s="544">
        <v>2003338</v>
      </c>
      <c r="B3356" s="542" t="s">
        <v>8633</v>
      </c>
      <c r="C3356" s="544" t="s">
        <v>346</v>
      </c>
      <c r="D3356" s="545">
        <v>24.13</v>
      </c>
    </row>
    <row r="3357" spans="1:4">
      <c r="A3357" s="544">
        <v>2003290</v>
      </c>
      <c r="B3357" s="542" t="s">
        <v>8634</v>
      </c>
      <c r="C3357" s="544" t="s">
        <v>346</v>
      </c>
      <c r="D3357" s="545">
        <v>15.93</v>
      </c>
    </row>
    <row r="3358" spans="1:4">
      <c r="A3358" s="544">
        <v>2003300</v>
      </c>
      <c r="B3358" s="542" t="s">
        <v>8635</v>
      </c>
      <c r="C3358" s="544" t="s">
        <v>346</v>
      </c>
      <c r="D3358" s="545">
        <v>8.33</v>
      </c>
    </row>
    <row r="3359" spans="1:4">
      <c r="A3359" s="544">
        <v>2003299</v>
      </c>
      <c r="B3359" s="542" t="s">
        <v>8636</v>
      </c>
      <c r="C3359" s="544" t="s">
        <v>346</v>
      </c>
      <c r="D3359" s="545">
        <v>10.52</v>
      </c>
    </row>
    <row r="3360" spans="1:4">
      <c r="A3360" s="544">
        <v>2003301</v>
      </c>
      <c r="B3360" s="542" t="s">
        <v>8637</v>
      </c>
      <c r="C3360" s="544" t="s">
        <v>346</v>
      </c>
      <c r="D3360" s="545">
        <v>7.29</v>
      </c>
    </row>
    <row r="3361" spans="1:4">
      <c r="A3361" s="544">
        <v>2004513</v>
      </c>
      <c r="B3361" s="542" t="s">
        <v>8638</v>
      </c>
      <c r="C3361" s="544" t="s">
        <v>346</v>
      </c>
      <c r="D3361" s="545">
        <v>0.13</v>
      </c>
    </row>
    <row r="3362" spans="1:4">
      <c r="A3362" s="544">
        <v>2003365</v>
      </c>
      <c r="B3362" s="542" t="s">
        <v>8639</v>
      </c>
      <c r="C3362" s="544" t="s">
        <v>346</v>
      </c>
      <c r="D3362" s="545">
        <v>1077.79</v>
      </c>
    </row>
    <row r="3363" spans="1:4">
      <c r="A3363" s="544">
        <v>2003364</v>
      </c>
      <c r="B3363" s="542" t="s">
        <v>8640</v>
      </c>
      <c r="C3363" s="544" t="s">
        <v>346</v>
      </c>
      <c r="D3363" s="545">
        <v>932.03</v>
      </c>
    </row>
    <row r="3364" spans="1:4">
      <c r="A3364" s="544">
        <v>2003097</v>
      </c>
      <c r="B3364" s="542" t="s">
        <v>8641</v>
      </c>
      <c r="C3364" s="544" t="s">
        <v>346</v>
      </c>
      <c r="D3364" s="545">
        <v>1128.67</v>
      </c>
    </row>
    <row r="3365" spans="1:4">
      <c r="A3365" s="544">
        <v>2003098</v>
      </c>
      <c r="B3365" s="542" t="s">
        <v>8642</v>
      </c>
      <c r="C3365" s="544" t="s">
        <v>346</v>
      </c>
      <c r="D3365" s="545">
        <v>978.9</v>
      </c>
    </row>
    <row r="3366" spans="1:4">
      <c r="A3366" s="544">
        <v>2003363</v>
      </c>
      <c r="B3366" s="542" t="s">
        <v>8643</v>
      </c>
      <c r="C3366" s="544" t="s">
        <v>346</v>
      </c>
      <c r="D3366" s="545">
        <v>1166.74</v>
      </c>
    </row>
    <row r="3367" spans="1:4">
      <c r="A3367" s="544">
        <v>2003362</v>
      </c>
      <c r="B3367" s="542" t="s">
        <v>8644</v>
      </c>
      <c r="C3367" s="544" t="s">
        <v>346</v>
      </c>
      <c r="D3367" s="545">
        <v>1016.37</v>
      </c>
    </row>
    <row r="3368" spans="1:4">
      <c r="A3368" s="544">
        <v>2003099</v>
      </c>
      <c r="B3368" s="542" t="s">
        <v>8645</v>
      </c>
      <c r="C3368" s="544" t="s">
        <v>346</v>
      </c>
      <c r="D3368" s="545">
        <v>1222.17</v>
      </c>
    </row>
    <row r="3369" spans="1:4">
      <c r="A3369" s="544">
        <v>2003100</v>
      </c>
      <c r="B3369" s="542" t="s">
        <v>8646</v>
      </c>
      <c r="C3369" s="544" t="s">
        <v>346</v>
      </c>
      <c r="D3369" s="545">
        <v>1066.5899999999999</v>
      </c>
    </row>
    <row r="3370" spans="1:4">
      <c r="A3370" s="544">
        <v>2003361</v>
      </c>
      <c r="B3370" s="542" t="s">
        <v>8647</v>
      </c>
      <c r="C3370" s="544" t="s">
        <v>346</v>
      </c>
      <c r="D3370" s="545">
        <v>1389.86</v>
      </c>
    </row>
    <row r="3371" spans="1:4">
      <c r="A3371" s="544">
        <v>2003360</v>
      </c>
      <c r="B3371" s="542" t="s">
        <v>8648</v>
      </c>
      <c r="C3371" s="544" t="s">
        <v>346</v>
      </c>
      <c r="D3371" s="545">
        <v>1228.29</v>
      </c>
    </row>
    <row r="3372" spans="1:4">
      <c r="A3372" s="544">
        <v>2003101</v>
      </c>
      <c r="B3372" s="542" t="s">
        <v>8649</v>
      </c>
      <c r="C3372" s="544" t="s">
        <v>346</v>
      </c>
      <c r="D3372" s="545">
        <v>1551.46</v>
      </c>
    </row>
    <row r="3373" spans="1:4">
      <c r="A3373" s="544">
        <v>2003102</v>
      </c>
      <c r="B3373" s="542" t="s">
        <v>8650</v>
      </c>
      <c r="C3373" s="544" t="s">
        <v>346</v>
      </c>
      <c r="D3373" s="545">
        <v>1378.7</v>
      </c>
    </row>
    <row r="3374" spans="1:4" ht="25.5">
      <c r="A3374" s="544">
        <v>2003869</v>
      </c>
      <c r="B3374" s="542" t="s">
        <v>8651</v>
      </c>
      <c r="C3374" s="544" t="s">
        <v>346</v>
      </c>
      <c r="D3374" s="545">
        <v>256.45</v>
      </c>
    </row>
    <row r="3375" spans="1:4" ht="25.5">
      <c r="A3375" s="544">
        <v>2003822</v>
      </c>
      <c r="B3375" s="542" t="s">
        <v>8652</v>
      </c>
      <c r="C3375" s="544" t="s">
        <v>346</v>
      </c>
      <c r="D3375" s="545">
        <v>299.68</v>
      </c>
    </row>
    <row r="3376" spans="1:4" ht="25.5">
      <c r="A3376" s="544">
        <v>2003826</v>
      </c>
      <c r="B3376" s="542" t="s">
        <v>8653</v>
      </c>
      <c r="C3376" s="544" t="s">
        <v>346</v>
      </c>
      <c r="D3376" s="545">
        <v>472.55</v>
      </c>
    </row>
    <row r="3377" spans="1:4" ht="25.5">
      <c r="A3377" s="544">
        <v>2003830</v>
      </c>
      <c r="B3377" s="542" t="s">
        <v>8654</v>
      </c>
      <c r="C3377" s="544" t="s">
        <v>346</v>
      </c>
      <c r="D3377" s="545">
        <v>722.75</v>
      </c>
    </row>
    <row r="3378" spans="1:4" ht="25.5">
      <c r="A3378" s="544">
        <v>2003834</v>
      </c>
      <c r="B3378" s="542" t="s">
        <v>8655</v>
      </c>
      <c r="C3378" s="544" t="s">
        <v>346</v>
      </c>
      <c r="D3378" s="545">
        <v>1048.67</v>
      </c>
    </row>
    <row r="3379" spans="1:4" ht="25.5">
      <c r="A3379" s="544">
        <v>2003838</v>
      </c>
      <c r="B3379" s="542" t="s">
        <v>8656</v>
      </c>
      <c r="C3379" s="544" t="s">
        <v>346</v>
      </c>
      <c r="D3379" s="545">
        <v>1495.8</v>
      </c>
    </row>
    <row r="3380" spans="1:4" ht="25.5">
      <c r="A3380" s="544">
        <v>2003768</v>
      </c>
      <c r="B3380" s="542" t="s">
        <v>8657</v>
      </c>
      <c r="C3380" s="544" t="s">
        <v>346</v>
      </c>
      <c r="D3380" s="545">
        <v>187</v>
      </c>
    </row>
    <row r="3381" spans="1:4" ht="25.5">
      <c r="A3381" s="544">
        <v>2003873</v>
      </c>
      <c r="B3381" s="542" t="s">
        <v>8658</v>
      </c>
      <c r="C3381" s="544" t="s">
        <v>346</v>
      </c>
      <c r="D3381" s="545">
        <v>166.88</v>
      </c>
    </row>
    <row r="3382" spans="1:4" ht="25.5">
      <c r="A3382" s="544">
        <v>2003772</v>
      </c>
      <c r="B3382" s="542" t="s">
        <v>8659</v>
      </c>
      <c r="C3382" s="544" t="s">
        <v>346</v>
      </c>
      <c r="D3382" s="545">
        <v>275.48</v>
      </c>
    </row>
    <row r="3383" spans="1:4" ht="25.5">
      <c r="A3383" s="544">
        <v>2003877</v>
      </c>
      <c r="B3383" s="542" t="s">
        <v>8660</v>
      </c>
      <c r="C3383" s="544" t="s">
        <v>346</v>
      </c>
      <c r="D3383" s="545">
        <v>243.61</v>
      </c>
    </row>
    <row r="3384" spans="1:4" ht="25.5">
      <c r="A3384" s="544">
        <v>2003776</v>
      </c>
      <c r="B3384" s="542" t="s">
        <v>8661</v>
      </c>
      <c r="C3384" s="544" t="s">
        <v>346</v>
      </c>
      <c r="D3384" s="545">
        <v>448.66</v>
      </c>
    </row>
    <row r="3385" spans="1:4" ht="25.5">
      <c r="A3385" s="544">
        <v>2003881</v>
      </c>
      <c r="B3385" s="542" t="s">
        <v>8662</v>
      </c>
      <c r="C3385" s="544" t="s">
        <v>346</v>
      </c>
      <c r="D3385" s="545">
        <v>404.99</v>
      </c>
    </row>
    <row r="3386" spans="1:4" ht="25.5">
      <c r="A3386" s="544">
        <v>2003780</v>
      </c>
      <c r="B3386" s="542" t="s">
        <v>8663</v>
      </c>
      <c r="C3386" s="544" t="s">
        <v>346</v>
      </c>
      <c r="D3386" s="545">
        <v>600.28</v>
      </c>
    </row>
    <row r="3387" spans="1:4" ht="25.5">
      <c r="A3387" s="544">
        <v>2003885</v>
      </c>
      <c r="B3387" s="542" t="s">
        <v>8664</v>
      </c>
      <c r="C3387" s="544" t="s">
        <v>346</v>
      </c>
      <c r="D3387" s="545">
        <v>536.47</v>
      </c>
    </row>
    <row r="3388" spans="1:4" ht="25.5">
      <c r="A3388" s="544">
        <v>2003784</v>
      </c>
      <c r="B3388" s="542" t="s">
        <v>8665</v>
      </c>
      <c r="C3388" s="544" t="s">
        <v>346</v>
      </c>
      <c r="D3388" s="545">
        <v>936.03</v>
      </c>
    </row>
    <row r="3389" spans="1:4" ht="25.5">
      <c r="A3389" s="544">
        <v>2003889</v>
      </c>
      <c r="B3389" s="542" t="s">
        <v>8666</v>
      </c>
      <c r="C3389" s="544" t="s">
        <v>346</v>
      </c>
      <c r="D3389" s="545">
        <v>836.14</v>
      </c>
    </row>
    <row r="3390" spans="1:4" ht="25.5">
      <c r="A3390" s="544">
        <v>2003870</v>
      </c>
      <c r="B3390" s="542" t="s">
        <v>8667</v>
      </c>
      <c r="C3390" s="544" t="s">
        <v>346</v>
      </c>
      <c r="D3390" s="545">
        <v>276.5</v>
      </c>
    </row>
    <row r="3391" spans="1:4" ht="25.5">
      <c r="A3391" s="544">
        <v>2003823</v>
      </c>
      <c r="B3391" s="542" t="s">
        <v>8668</v>
      </c>
      <c r="C3391" s="544" t="s">
        <v>346</v>
      </c>
      <c r="D3391" s="545">
        <v>318.64999999999998</v>
      </c>
    </row>
    <row r="3392" spans="1:4" ht="25.5">
      <c r="A3392" s="544">
        <v>2003827</v>
      </c>
      <c r="B3392" s="542" t="s">
        <v>8669</v>
      </c>
      <c r="C3392" s="544" t="s">
        <v>346</v>
      </c>
      <c r="D3392" s="545">
        <v>527.26</v>
      </c>
    </row>
    <row r="3393" spans="1:4" ht="25.5">
      <c r="A3393" s="544">
        <v>2003831</v>
      </c>
      <c r="B3393" s="542" t="s">
        <v>8670</v>
      </c>
      <c r="C3393" s="544" t="s">
        <v>346</v>
      </c>
      <c r="D3393" s="545">
        <v>742.91</v>
      </c>
    </row>
    <row r="3394" spans="1:4" ht="25.5">
      <c r="A3394" s="544">
        <v>2003835</v>
      </c>
      <c r="B3394" s="542" t="s">
        <v>8671</v>
      </c>
      <c r="C3394" s="544" t="s">
        <v>346</v>
      </c>
      <c r="D3394" s="545">
        <v>1098.3599999999999</v>
      </c>
    </row>
    <row r="3395" spans="1:4" ht="25.5">
      <c r="A3395" s="544">
        <v>2003839</v>
      </c>
      <c r="B3395" s="542" t="s">
        <v>8672</v>
      </c>
      <c r="C3395" s="544" t="s">
        <v>346</v>
      </c>
      <c r="D3395" s="545">
        <v>1510.67</v>
      </c>
    </row>
    <row r="3396" spans="1:4" ht="25.5">
      <c r="A3396" s="544">
        <v>2003769</v>
      </c>
      <c r="B3396" s="542" t="s">
        <v>8673</v>
      </c>
      <c r="C3396" s="544" t="s">
        <v>346</v>
      </c>
      <c r="D3396" s="545">
        <v>200.88</v>
      </c>
    </row>
    <row r="3397" spans="1:4" ht="25.5">
      <c r="A3397" s="544">
        <v>2003874</v>
      </c>
      <c r="B3397" s="542" t="s">
        <v>8674</v>
      </c>
      <c r="C3397" s="544" t="s">
        <v>346</v>
      </c>
      <c r="D3397" s="545">
        <v>180.78</v>
      </c>
    </row>
    <row r="3398" spans="1:4" ht="25.5">
      <c r="A3398" s="544">
        <v>2003773</v>
      </c>
      <c r="B3398" s="542" t="s">
        <v>8675</v>
      </c>
      <c r="C3398" s="544" t="s">
        <v>346</v>
      </c>
      <c r="D3398" s="545">
        <v>330.98</v>
      </c>
    </row>
    <row r="3399" spans="1:4" ht="25.5">
      <c r="A3399" s="544">
        <v>2003878</v>
      </c>
      <c r="B3399" s="542" t="s">
        <v>8676</v>
      </c>
      <c r="C3399" s="544" t="s">
        <v>346</v>
      </c>
      <c r="D3399" s="545">
        <v>299.19</v>
      </c>
    </row>
    <row r="3400" spans="1:4" ht="25.5">
      <c r="A3400" s="544">
        <v>2003777</v>
      </c>
      <c r="B3400" s="542" t="s">
        <v>8677</v>
      </c>
      <c r="C3400" s="544" t="s">
        <v>346</v>
      </c>
      <c r="D3400" s="545">
        <v>504.16</v>
      </c>
    </row>
    <row r="3401" spans="1:4" ht="25.5">
      <c r="A3401" s="544">
        <v>2003882</v>
      </c>
      <c r="B3401" s="542" t="s">
        <v>8678</v>
      </c>
      <c r="C3401" s="544" t="s">
        <v>346</v>
      </c>
      <c r="D3401" s="545">
        <v>460.57</v>
      </c>
    </row>
    <row r="3402" spans="1:4" ht="25.5">
      <c r="A3402" s="544">
        <v>2003781</v>
      </c>
      <c r="B3402" s="542" t="s">
        <v>8679</v>
      </c>
      <c r="C3402" s="544" t="s">
        <v>346</v>
      </c>
      <c r="D3402" s="545">
        <v>725.16</v>
      </c>
    </row>
    <row r="3403" spans="1:4" ht="25.5">
      <c r="A3403" s="544">
        <v>2003886</v>
      </c>
      <c r="B3403" s="542" t="s">
        <v>8680</v>
      </c>
      <c r="C3403" s="544" t="s">
        <v>346</v>
      </c>
      <c r="D3403" s="545">
        <v>661.51</v>
      </c>
    </row>
    <row r="3404" spans="1:4" ht="25.5">
      <c r="A3404" s="544">
        <v>2003785</v>
      </c>
      <c r="B3404" s="542" t="s">
        <v>8681</v>
      </c>
      <c r="C3404" s="544" t="s">
        <v>346</v>
      </c>
      <c r="D3404" s="545">
        <v>1130.29</v>
      </c>
    </row>
    <row r="3405" spans="1:4" ht="25.5">
      <c r="A3405" s="544">
        <v>2003890</v>
      </c>
      <c r="B3405" s="542" t="s">
        <v>8682</v>
      </c>
      <c r="C3405" s="544" t="s">
        <v>346</v>
      </c>
      <c r="D3405" s="545">
        <v>1030.6600000000001</v>
      </c>
    </row>
    <row r="3406" spans="1:4" ht="25.5">
      <c r="A3406" s="544">
        <v>2003871</v>
      </c>
      <c r="B3406" s="542" t="s">
        <v>8683</v>
      </c>
      <c r="C3406" s="544" t="s">
        <v>346</v>
      </c>
      <c r="D3406" s="545">
        <v>350.36</v>
      </c>
    </row>
    <row r="3407" spans="1:4" ht="25.5">
      <c r="A3407" s="544">
        <v>2003824</v>
      </c>
      <c r="B3407" s="542" t="s">
        <v>8684</v>
      </c>
      <c r="C3407" s="544" t="s">
        <v>346</v>
      </c>
      <c r="D3407" s="545">
        <v>365.03</v>
      </c>
    </row>
    <row r="3408" spans="1:4" ht="25.5">
      <c r="A3408" s="544">
        <v>2003828</v>
      </c>
      <c r="B3408" s="542" t="s">
        <v>8685</v>
      </c>
      <c r="C3408" s="544" t="s">
        <v>346</v>
      </c>
      <c r="D3408" s="545">
        <v>559.86</v>
      </c>
    </row>
    <row r="3409" spans="1:4" ht="25.5">
      <c r="A3409" s="544">
        <v>2003832</v>
      </c>
      <c r="B3409" s="542" t="s">
        <v>8686</v>
      </c>
      <c r="C3409" s="544" t="s">
        <v>346</v>
      </c>
      <c r="D3409" s="545">
        <v>746.7</v>
      </c>
    </row>
    <row r="3410" spans="1:4" ht="25.5">
      <c r="A3410" s="544">
        <v>2003836</v>
      </c>
      <c r="B3410" s="542" t="s">
        <v>8687</v>
      </c>
      <c r="C3410" s="544" t="s">
        <v>346</v>
      </c>
      <c r="D3410" s="545">
        <v>1150.72</v>
      </c>
    </row>
    <row r="3411" spans="1:4" ht="25.5">
      <c r="A3411" s="544">
        <v>2003840</v>
      </c>
      <c r="B3411" s="542" t="s">
        <v>8688</v>
      </c>
      <c r="C3411" s="544" t="s">
        <v>346</v>
      </c>
      <c r="D3411" s="545">
        <v>1746.33</v>
      </c>
    </row>
    <row r="3412" spans="1:4" ht="25.5">
      <c r="A3412" s="544">
        <v>2003770</v>
      </c>
      <c r="B3412" s="542" t="s">
        <v>8689</v>
      </c>
      <c r="C3412" s="544" t="s">
        <v>346</v>
      </c>
      <c r="D3412" s="545">
        <v>270.25</v>
      </c>
    </row>
    <row r="3413" spans="1:4" ht="25.5">
      <c r="A3413" s="544">
        <v>2003875</v>
      </c>
      <c r="B3413" s="542" t="s">
        <v>8690</v>
      </c>
      <c r="C3413" s="544" t="s">
        <v>346</v>
      </c>
      <c r="D3413" s="545">
        <v>250.25</v>
      </c>
    </row>
    <row r="3414" spans="1:4" ht="25.5">
      <c r="A3414" s="544">
        <v>2003774</v>
      </c>
      <c r="B3414" s="542" t="s">
        <v>8691</v>
      </c>
      <c r="C3414" s="544" t="s">
        <v>346</v>
      </c>
      <c r="D3414" s="545">
        <v>441.88</v>
      </c>
    </row>
    <row r="3415" spans="1:4" ht="25.5">
      <c r="A3415" s="544">
        <v>2003879</v>
      </c>
      <c r="B3415" s="542" t="s">
        <v>8692</v>
      </c>
      <c r="C3415" s="544" t="s">
        <v>346</v>
      </c>
      <c r="D3415" s="545">
        <v>406.31</v>
      </c>
    </row>
    <row r="3416" spans="1:4" ht="25.5">
      <c r="A3416" s="544">
        <v>2003778</v>
      </c>
      <c r="B3416" s="542" t="s">
        <v>8693</v>
      </c>
      <c r="C3416" s="544" t="s">
        <v>346</v>
      </c>
      <c r="D3416" s="545">
        <v>616.34</v>
      </c>
    </row>
    <row r="3417" spans="1:4" ht="25.5">
      <c r="A3417" s="544">
        <v>2003883</v>
      </c>
      <c r="B3417" s="542" t="s">
        <v>8694</v>
      </c>
      <c r="C3417" s="544" t="s">
        <v>346</v>
      </c>
      <c r="D3417" s="545">
        <v>560.71</v>
      </c>
    </row>
    <row r="3418" spans="1:4" ht="25.5">
      <c r="A3418" s="544">
        <v>2003782</v>
      </c>
      <c r="B3418" s="542" t="s">
        <v>8695</v>
      </c>
      <c r="C3418" s="544" t="s">
        <v>346</v>
      </c>
      <c r="D3418" s="545">
        <v>926.16</v>
      </c>
    </row>
    <row r="3419" spans="1:4" ht="25.5">
      <c r="A3419" s="544">
        <v>2003887</v>
      </c>
      <c r="B3419" s="542" t="s">
        <v>8696</v>
      </c>
      <c r="C3419" s="544" t="s">
        <v>346</v>
      </c>
      <c r="D3419" s="545">
        <v>841.12</v>
      </c>
    </row>
    <row r="3420" spans="1:4" ht="25.5">
      <c r="A3420" s="544">
        <v>2003786</v>
      </c>
      <c r="B3420" s="542" t="s">
        <v>8697</v>
      </c>
      <c r="C3420" s="544" t="s">
        <v>346</v>
      </c>
      <c r="D3420" s="545">
        <v>1454.05</v>
      </c>
    </row>
    <row r="3421" spans="1:4" ht="25.5">
      <c r="A3421" s="544">
        <v>2003891</v>
      </c>
      <c r="B3421" s="542" t="s">
        <v>8698</v>
      </c>
      <c r="C3421" s="544" t="s">
        <v>346</v>
      </c>
      <c r="D3421" s="545">
        <v>1322</v>
      </c>
    </row>
    <row r="3422" spans="1:4" ht="25.5">
      <c r="A3422" s="544">
        <v>2003872</v>
      </c>
      <c r="B3422" s="542" t="s">
        <v>8699</v>
      </c>
      <c r="C3422" s="544" t="s">
        <v>346</v>
      </c>
      <c r="D3422" s="545">
        <v>385.28</v>
      </c>
    </row>
    <row r="3423" spans="1:4" ht="25.5">
      <c r="A3423" s="544">
        <v>2003825</v>
      </c>
      <c r="B3423" s="542" t="s">
        <v>8700</v>
      </c>
      <c r="C3423" s="544" t="s">
        <v>346</v>
      </c>
      <c r="D3423" s="545">
        <v>531.29</v>
      </c>
    </row>
    <row r="3424" spans="1:4" ht="25.5">
      <c r="A3424" s="544">
        <v>2003829</v>
      </c>
      <c r="B3424" s="542" t="s">
        <v>8701</v>
      </c>
      <c r="C3424" s="544" t="s">
        <v>346</v>
      </c>
      <c r="D3424" s="545">
        <v>651.14</v>
      </c>
    </row>
    <row r="3425" spans="1:4" ht="25.5">
      <c r="A3425" s="544">
        <v>2003833</v>
      </c>
      <c r="B3425" s="542" t="s">
        <v>8702</v>
      </c>
      <c r="C3425" s="544" t="s">
        <v>346</v>
      </c>
      <c r="D3425" s="545">
        <v>1121.33</v>
      </c>
    </row>
    <row r="3426" spans="1:4" ht="25.5">
      <c r="A3426" s="544">
        <v>2003837</v>
      </c>
      <c r="B3426" s="542" t="s">
        <v>8703</v>
      </c>
      <c r="C3426" s="544" t="s">
        <v>346</v>
      </c>
      <c r="D3426" s="545">
        <v>1444.05</v>
      </c>
    </row>
    <row r="3427" spans="1:4" ht="25.5">
      <c r="A3427" s="544">
        <v>2003841</v>
      </c>
      <c r="B3427" s="542" t="s">
        <v>8704</v>
      </c>
      <c r="C3427" s="544" t="s">
        <v>346</v>
      </c>
      <c r="D3427" s="545">
        <v>1853.45</v>
      </c>
    </row>
    <row r="3428" spans="1:4" ht="25.5">
      <c r="A3428" s="544">
        <v>2003771</v>
      </c>
      <c r="B3428" s="542" t="s">
        <v>8705</v>
      </c>
      <c r="C3428" s="544" t="s">
        <v>346</v>
      </c>
      <c r="D3428" s="545">
        <v>325.73</v>
      </c>
    </row>
    <row r="3429" spans="1:4" ht="25.5">
      <c r="A3429" s="544">
        <v>2003876</v>
      </c>
      <c r="B3429" s="542" t="s">
        <v>8706</v>
      </c>
      <c r="C3429" s="544" t="s">
        <v>346</v>
      </c>
      <c r="D3429" s="545">
        <v>301.89</v>
      </c>
    </row>
    <row r="3430" spans="1:4" ht="25.5">
      <c r="A3430" s="544">
        <v>2003775</v>
      </c>
      <c r="B3430" s="542" t="s">
        <v>8707</v>
      </c>
      <c r="C3430" s="544" t="s">
        <v>346</v>
      </c>
      <c r="D3430" s="545">
        <v>510.15</v>
      </c>
    </row>
    <row r="3431" spans="1:4" ht="25.5">
      <c r="A3431" s="544">
        <v>2003880</v>
      </c>
      <c r="B3431" s="542" t="s">
        <v>8708</v>
      </c>
      <c r="C3431" s="544" t="s">
        <v>346</v>
      </c>
      <c r="D3431" s="545">
        <v>467.08</v>
      </c>
    </row>
    <row r="3432" spans="1:4" ht="25.5">
      <c r="A3432" s="544">
        <v>2003779</v>
      </c>
      <c r="B3432" s="542" t="s">
        <v>8709</v>
      </c>
      <c r="C3432" s="544" t="s">
        <v>346</v>
      </c>
      <c r="D3432" s="545">
        <v>760.7</v>
      </c>
    </row>
    <row r="3433" spans="1:4" ht="25.5">
      <c r="A3433" s="544">
        <v>2003884</v>
      </c>
      <c r="B3433" s="542" t="s">
        <v>8710</v>
      </c>
      <c r="C3433" s="544" t="s">
        <v>346</v>
      </c>
      <c r="D3433" s="545">
        <v>695.78</v>
      </c>
    </row>
    <row r="3434" spans="1:4" ht="25.5">
      <c r="A3434" s="544">
        <v>2003783</v>
      </c>
      <c r="B3434" s="542" t="s">
        <v>8711</v>
      </c>
      <c r="C3434" s="544" t="s">
        <v>346</v>
      </c>
      <c r="D3434" s="545">
        <v>1092.08</v>
      </c>
    </row>
    <row r="3435" spans="1:4" ht="25.5">
      <c r="A3435" s="544">
        <v>2003888</v>
      </c>
      <c r="B3435" s="542" t="s">
        <v>8712</v>
      </c>
      <c r="C3435" s="544" t="s">
        <v>346</v>
      </c>
      <c r="D3435" s="545">
        <v>995.59</v>
      </c>
    </row>
    <row r="3436" spans="1:4" ht="25.5">
      <c r="A3436" s="544">
        <v>2003787</v>
      </c>
      <c r="B3436" s="542" t="s">
        <v>8713</v>
      </c>
      <c r="C3436" s="544" t="s">
        <v>346</v>
      </c>
      <c r="D3436" s="545">
        <v>1706.97</v>
      </c>
    </row>
    <row r="3437" spans="1:4" ht="25.5">
      <c r="A3437" s="544">
        <v>2003892</v>
      </c>
      <c r="B3437" s="542" t="s">
        <v>8714</v>
      </c>
      <c r="C3437" s="544" t="s">
        <v>346</v>
      </c>
      <c r="D3437" s="545">
        <v>1570.42</v>
      </c>
    </row>
    <row r="3438" spans="1:4" ht="25.5">
      <c r="A3438" s="544">
        <v>2003851</v>
      </c>
      <c r="B3438" s="542" t="s">
        <v>8715</v>
      </c>
      <c r="C3438" s="544" t="s">
        <v>346</v>
      </c>
      <c r="D3438" s="545">
        <v>94.97</v>
      </c>
    </row>
    <row r="3439" spans="1:4">
      <c r="A3439" s="544">
        <v>2003935</v>
      </c>
      <c r="B3439" s="542" t="s">
        <v>8716</v>
      </c>
      <c r="C3439" s="544" t="s">
        <v>346</v>
      </c>
      <c r="D3439" s="545">
        <v>10.98</v>
      </c>
    </row>
    <row r="3440" spans="1:4">
      <c r="A3440" s="544">
        <v>2003934</v>
      </c>
      <c r="B3440" s="542" t="s">
        <v>8717</v>
      </c>
      <c r="C3440" s="544" t="s">
        <v>346</v>
      </c>
      <c r="D3440" s="545">
        <v>15.27</v>
      </c>
    </row>
    <row r="3441" spans="1:4">
      <c r="A3441" s="544">
        <v>2003990</v>
      </c>
      <c r="B3441" s="542" t="s">
        <v>8718</v>
      </c>
      <c r="C3441" s="544" t="s">
        <v>346</v>
      </c>
      <c r="D3441" s="545">
        <v>1473.85</v>
      </c>
    </row>
    <row r="3442" spans="1:4">
      <c r="A3442" s="544">
        <v>2003991</v>
      </c>
      <c r="B3442" s="542" t="s">
        <v>8719</v>
      </c>
      <c r="C3442" s="544" t="s">
        <v>346</v>
      </c>
      <c r="D3442" s="545">
        <v>1515.17</v>
      </c>
    </row>
    <row r="3443" spans="1:4">
      <c r="A3443" s="544">
        <v>2003992</v>
      </c>
      <c r="B3443" s="542" t="s">
        <v>8720</v>
      </c>
      <c r="C3443" s="544" t="s">
        <v>346</v>
      </c>
      <c r="D3443" s="545">
        <v>2017.35</v>
      </c>
    </row>
    <row r="3444" spans="1:4">
      <c r="A3444" s="544">
        <v>2003993</v>
      </c>
      <c r="B3444" s="542" t="s">
        <v>8721</v>
      </c>
      <c r="C3444" s="544" t="s">
        <v>346</v>
      </c>
      <c r="D3444" s="545">
        <v>2269.02</v>
      </c>
    </row>
    <row r="3445" spans="1:4">
      <c r="A3445" s="544">
        <v>2003983</v>
      </c>
      <c r="B3445" s="542" t="s">
        <v>8722</v>
      </c>
      <c r="C3445" s="544" t="s">
        <v>346</v>
      </c>
      <c r="D3445" s="545">
        <v>233.92</v>
      </c>
    </row>
    <row r="3446" spans="1:4">
      <c r="A3446" s="544">
        <v>2003984</v>
      </c>
      <c r="B3446" s="542" t="s">
        <v>8723</v>
      </c>
      <c r="C3446" s="544" t="s">
        <v>346</v>
      </c>
      <c r="D3446" s="545">
        <v>290.07</v>
      </c>
    </row>
    <row r="3447" spans="1:4">
      <c r="A3447" s="544">
        <v>2003985</v>
      </c>
      <c r="B3447" s="542" t="s">
        <v>8724</v>
      </c>
      <c r="C3447" s="544" t="s">
        <v>346</v>
      </c>
      <c r="D3447" s="545">
        <v>386.87</v>
      </c>
    </row>
    <row r="3448" spans="1:4">
      <c r="A3448" s="544">
        <v>2003986</v>
      </c>
      <c r="B3448" s="542" t="s">
        <v>8725</v>
      </c>
      <c r="C3448" s="544" t="s">
        <v>346</v>
      </c>
      <c r="D3448" s="545">
        <v>563.54</v>
      </c>
    </row>
    <row r="3449" spans="1:4">
      <c r="A3449" s="544">
        <v>2003987</v>
      </c>
      <c r="B3449" s="542" t="s">
        <v>8726</v>
      </c>
      <c r="C3449" s="544" t="s">
        <v>346</v>
      </c>
      <c r="D3449" s="545">
        <v>788.04</v>
      </c>
    </row>
    <row r="3450" spans="1:4">
      <c r="A3450" s="544">
        <v>2003988</v>
      </c>
      <c r="B3450" s="542" t="s">
        <v>8727</v>
      </c>
      <c r="C3450" s="544" t="s">
        <v>346</v>
      </c>
      <c r="D3450" s="545">
        <v>833.85</v>
      </c>
    </row>
    <row r="3451" spans="1:4">
      <c r="A3451" s="544">
        <v>2003989</v>
      </c>
      <c r="B3451" s="542" t="s">
        <v>8728</v>
      </c>
      <c r="C3451" s="544" t="s">
        <v>346</v>
      </c>
      <c r="D3451" s="545">
        <v>1135.8699999999999</v>
      </c>
    </row>
    <row r="3452" spans="1:4">
      <c r="A3452" s="544">
        <v>2003298</v>
      </c>
      <c r="B3452" s="542" t="s">
        <v>8729</v>
      </c>
      <c r="C3452" s="544" t="s">
        <v>346</v>
      </c>
      <c r="D3452" s="545">
        <v>13.42</v>
      </c>
    </row>
    <row r="3453" spans="1:4">
      <c r="A3453" s="544">
        <v>2003297</v>
      </c>
      <c r="B3453" s="542" t="s">
        <v>8730</v>
      </c>
      <c r="C3453" s="544" t="s">
        <v>346</v>
      </c>
      <c r="D3453" s="545">
        <v>16.54</v>
      </c>
    </row>
    <row r="3454" spans="1:4" ht="25.5">
      <c r="A3454" s="544">
        <v>2003315</v>
      </c>
      <c r="B3454" s="542" t="s">
        <v>8731</v>
      </c>
      <c r="C3454" s="544" t="s">
        <v>346</v>
      </c>
      <c r="D3454" s="545">
        <v>101.35</v>
      </c>
    </row>
    <row r="3455" spans="1:4" ht="25.5">
      <c r="A3455" s="544">
        <v>2003314</v>
      </c>
      <c r="B3455" s="542" t="s">
        <v>8732</v>
      </c>
      <c r="C3455" s="544" t="s">
        <v>346</v>
      </c>
      <c r="D3455" s="545">
        <v>82.84</v>
      </c>
    </row>
    <row r="3456" spans="1:4" ht="25.5">
      <c r="A3456" s="544">
        <v>2003313</v>
      </c>
      <c r="B3456" s="542" t="s">
        <v>8733</v>
      </c>
      <c r="C3456" s="544" t="s">
        <v>346</v>
      </c>
      <c r="D3456" s="545">
        <v>127.1</v>
      </c>
    </row>
    <row r="3457" spans="1:4" ht="25.5">
      <c r="A3457" s="544">
        <v>2003312</v>
      </c>
      <c r="B3457" s="542" t="s">
        <v>8734</v>
      </c>
      <c r="C3457" s="544" t="s">
        <v>346</v>
      </c>
      <c r="D3457" s="545">
        <v>103.95</v>
      </c>
    </row>
    <row r="3458" spans="1:4" ht="25.5">
      <c r="A3458" s="544">
        <v>2003311</v>
      </c>
      <c r="B3458" s="542" t="s">
        <v>8735</v>
      </c>
      <c r="C3458" s="544" t="s">
        <v>346</v>
      </c>
      <c r="D3458" s="545">
        <v>41.9</v>
      </c>
    </row>
    <row r="3459" spans="1:4" ht="25.5">
      <c r="A3459" s="544">
        <v>2003310</v>
      </c>
      <c r="B3459" s="542" t="s">
        <v>8736</v>
      </c>
      <c r="C3459" s="544" t="s">
        <v>346</v>
      </c>
      <c r="D3459" s="545">
        <v>52.88</v>
      </c>
    </row>
    <row r="3460" spans="1:4">
      <c r="A3460" s="544">
        <v>2003296</v>
      </c>
      <c r="B3460" s="542" t="s">
        <v>8737</v>
      </c>
      <c r="C3460" s="544" t="s">
        <v>346</v>
      </c>
      <c r="D3460" s="545">
        <v>13.42</v>
      </c>
    </row>
    <row r="3461" spans="1:4">
      <c r="A3461" s="544">
        <v>2003295</v>
      </c>
      <c r="B3461" s="542" t="s">
        <v>8738</v>
      </c>
      <c r="C3461" s="544" t="s">
        <v>346</v>
      </c>
      <c r="D3461" s="545">
        <v>16.54</v>
      </c>
    </row>
    <row r="3462" spans="1:4" ht="25.5">
      <c r="A3462" s="544">
        <v>2003309</v>
      </c>
      <c r="B3462" s="542" t="s">
        <v>8739</v>
      </c>
      <c r="C3462" s="544" t="s">
        <v>346</v>
      </c>
      <c r="D3462" s="545">
        <v>101.35</v>
      </c>
    </row>
    <row r="3463" spans="1:4" ht="25.5">
      <c r="A3463" s="544">
        <v>2003308</v>
      </c>
      <c r="B3463" s="542" t="s">
        <v>8740</v>
      </c>
      <c r="C3463" s="544" t="s">
        <v>346</v>
      </c>
      <c r="D3463" s="545">
        <v>82.84</v>
      </c>
    </row>
    <row r="3464" spans="1:4" ht="25.5">
      <c r="A3464" s="544">
        <v>2003307</v>
      </c>
      <c r="B3464" s="542" t="s">
        <v>8741</v>
      </c>
      <c r="C3464" s="544" t="s">
        <v>346</v>
      </c>
      <c r="D3464" s="545">
        <v>127.1</v>
      </c>
    </row>
    <row r="3465" spans="1:4" ht="25.5">
      <c r="A3465" s="544">
        <v>2003306</v>
      </c>
      <c r="B3465" s="542" t="s">
        <v>8742</v>
      </c>
      <c r="C3465" s="544" t="s">
        <v>346</v>
      </c>
      <c r="D3465" s="545">
        <v>103.95</v>
      </c>
    </row>
    <row r="3466" spans="1:4" ht="25.5">
      <c r="A3466" s="544">
        <v>2003305</v>
      </c>
      <c r="B3466" s="542" t="s">
        <v>8743</v>
      </c>
      <c r="C3466" s="544" t="s">
        <v>346</v>
      </c>
      <c r="D3466" s="545">
        <v>41.9</v>
      </c>
    </row>
    <row r="3467" spans="1:4" ht="25.5">
      <c r="A3467" s="544">
        <v>2003304</v>
      </c>
      <c r="B3467" s="542" t="s">
        <v>8744</v>
      </c>
      <c r="C3467" s="544" t="s">
        <v>346</v>
      </c>
      <c r="D3467" s="545">
        <v>52.88</v>
      </c>
    </row>
    <row r="3468" spans="1:4" ht="38.25">
      <c r="A3468" s="544">
        <v>2105846</v>
      </c>
      <c r="B3468" s="542" t="s">
        <v>8745</v>
      </c>
      <c r="C3468" s="544" t="s">
        <v>340</v>
      </c>
      <c r="D3468" s="545">
        <v>509.72</v>
      </c>
    </row>
    <row r="3469" spans="1:4" ht="38.25">
      <c r="A3469" s="544">
        <v>2105929</v>
      </c>
      <c r="B3469" s="542" t="s">
        <v>8746</v>
      </c>
      <c r="C3469" s="544" t="s">
        <v>340</v>
      </c>
      <c r="D3469" s="545">
        <v>576.54</v>
      </c>
    </row>
    <row r="3470" spans="1:4" ht="38.25">
      <c r="A3470" s="544">
        <v>2105933</v>
      </c>
      <c r="B3470" s="542" t="s">
        <v>8747</v>
      </c>
      <c r="C3470" s="544" t="s">
        <v>340</v>
      </c>
      <c r="D3470" s="545">
        <v>643.36</v>
      </c>
    </row>
    <row r="3471" spans="1:4" ht="38.25">
      <c r="A3471" s="544">
        <v>2106293</v>
      </c>
      <c r="B3471" s="542" t="s">
        <v>8748</v>
      </c>
      <c r="C3471" s="544" t="s">
        <v>340</v>
      </c>
      <c r="D3471" s="545">
        <v>207.58</v>
      </c>
    </row>
    <row r="3472" spans="1:4" ht="25.5">
      <c r="A3472" s="544">
        <v>2108165</v>
      </c>
      <c r="B3472" s="542" t="s">
        <v>8749</v>
      </c>
      <c r="C3472" s="544" t="s">
        <v>351</v>
      </c>
      <c r="D3472" s="545">
        <v>32.22</v>
      </c>
    </row>
    <row r="3473" spans="1:4" ht="25.5">
      <c r="A3473" s="544">
        <v>2108166</v>
      </c>
      <c r="B3473" s="542" t="s">
        <v>8750</v>
      </c>
      <c r="C3473" s="544" t="s">
        <v>351</v>
      </c>
      <c r="D3473" s="545">
        <v>23.3</v>
      </c>
    </row>
    <row r="3474" spans="1:4" ht="25.5">
      <c r="A3474" s="544">
        <v>2108167</v>
      </c>
      <c r="B3474" s="542" t="s">
        <v>8751</v>
      </c>
      <c r="C3474" s="544" t="s">
        <v>351</v>
      </c>
      <c r="D3474" s="545">
        <v>21.2</v>
      </c>
    </row>
    <row r="3475" spans="1:4" ht="25.5">
      <c r="A3475" s="544">
        <v>2108168</v>
      </c>
      <c r="B3475" s="542" t="s">
        <v>8752</v>
      </c>
      <c r="C3475" s="544" t="s">
        <v>351</v>
      </c>
      <c r="D3475" s="545">
        <v>21.08</v>
      </c>
    </row>
    <row r="3476" spans="1:4">
      <c r="A3476" s="544">
        <v>2108169</v>
      </c>
      <c r="B3476" s="542" t="s">
        <v>8753</v>
      </c>
      <c r="C3476" s="544" t="s">
        <v>351</v>
      </c>
      <c r="D3476" s="545">
        <v>51.8</v>
      </c>
    </row>
    <row r="3477" spans="1:4" ht="25.5">
      <c r="A3477" s="544">
        <v>2108170</v>
      </c>
      <c r="B3477" s="542" t="s">
        <v>8754</v>
      </c>
      <c r="C3477" s="544" t="s">
        <v>351</v>
      </c>
      <c r="D3477" s="545">
        <v>37.68</v>
      </c>
    </row>
    <row r="3478" spans="1:4" ht="25.5">
      <c r="A3478" s="544">
        <v>2108171</v>
      </c>
      <c r="B3478" s="542" t="s">
        <v>8755</v>
      </c>
      <c r="C3478" s="544" t="s">
        <v>351</v>
      </c>
      <c r="D3478" s="545">
        <v>34.770000000000003</v>
      </c>
    </row>
    <row r="3479" spans="1:4" ht="25.5">
      <c r="A3479" s="544">
        <v>2108172</v>
      </c>
      <c r="B3479" s="542" t="s">
        <v>8756</v>
      </c>
      <c r="C3479" s="544" t="s">
        <v>351</v>
      </c>
      <c r="D3479" s="545">
        <v>35.49</v>
      </c>
    </row>
    <row r="3480" spans="1:4" ht="38.25">
      <c r="A3480" s="544">
        <v>2106292</v>
      </c>
      <c r="B3480" s="542" t="s">
        <v>8757</v>
      </c>
      <c r="C3480" s="544" t="s">
        <v>340</v>
      </c>
      <c r="D3480" s="545">
        <v>149.49</v>
      </c>
    </row>
    <row r="3481" spans="1:4" ht="38.25">
      <c r="A3481" s="544">
        <v>2106291</v>
      </c>
      <c r="B3481" s="542" t="s">
        <v>8758</v>
      </c>
      <c r="C3481" s="544" t="s">
        <v>340</v>
      </c>
      <c r="D3481" s="545">
        <v>209.88</v>
      </c>
    </row>
    <row r="3482" spans="1:4" ht="38.25">
      <c r="A3482" s="544">
        <v>2106235</v>
      </c>
      <c r="B3482" s="542" t="s">
        <v>8759</v>
      </c>
      <c r="C3482" s="544" t="s">
        <v>351</v>
      </c>
      <c r="D3482" s="545">
        <v>3.45</v>
      </c>
    </row>
    <row r="3483" spans="1:4" ht="38.25">
      <c r="A3483" s="544">
        <v>2106232</v>
      </c>
      <c r="B3483" s="542" t="s">
        <v>8760</v>
      </c>
      <c r="C3483" s="544" t="s">
        <v>335</v>
      </c>
      <c r="D3483" s="545">
        <v>19.66</v>
      </c>
    </row>
    <row r="3484" spans="1:4" ht="38.25">
      <c r="A3484" s="544">
        <v>2106233</v>
      </c>
      <c r="B3484" s="542" t="s">
        <v>8761</v>
      </c>
      <c r="C3484" s="544" t="s">
        <v>335</v>
      </c>
      <c r="D3484" s="545">
        <v>14.36</v>
      </c>
    </row>
    <row r="3485" spans="1:4" ht="25.5">
      <c r="A3485" s="544">
        <v>2105605</v>
      </c>
      <c r="B3485" s="542" t="s">
        <v>8762</v>
      </c>
      <c r="C3485" s="544" t="s">
        <v>351</v>
      </c>
      <c r="D3485" s="545">
        <v>58.56</v>
      </c>
    </row>
    <row r="3486" spans="1:4">
      <c r="A3486" s="544">
        <v>2106298</v>
      </c>
      <c r="B3486" s="542" t="s">
        <v>8763</v>
      </c>
      <c r="C3486" s="544" t="s">
        <v>346</v>
      </c>
      <c r="D3486" s="545">
        <v>36.39</v>
      </c>
    </row>
    <row r="3487" spans="1:4">
      <c r="A3487" s="544">
        <v>2106295</v>
      </c>
      <c r="B3487" s="542" t="s">
        <v>8764</v>
      </c>
      <c r="C3487" s="544" t="s">
        <v>346</v>
      </c>
      <c r="D3487" s="545">
        <v>18.75</v>
      </c>
    </row>
    <row r="3488" spans="1:4">
      <c r="A3488" s="544">
        <v>2106294</v>
      </c>
      <c r="B3488" s="542" t="s">
        <v>8765</v>
      </c>
      <c r="C3488" s="544" t="s">
        <v>346</v>
      </c>
      <c r="D3488" s="545">
        <v>24.02</v>
      </c>
    </row>
    <row r="3489" spans="1:4">
      <c r="A3489" s="544">
        <v>2106297</v>
      </c>
      <c r="B3489" s="542" t="s">
        <v>8766</v>
      </c>
      <c r="C3489" s="544" t="s">
        <v>346</v>
      </c>
      <c r="D3489" s="545">
        <v>29.93</v>
      </c>
    </row>
    <row r="3490" spans="1:4">
      <c r="A3490" s="544">
        <v>2106296</v>
      </c>
      <c r="B3490" s="542" t="s">
        <v>8767</v>
      </c>
      <c r="C3490" s="544" t="s">
        <v>346</v>
      </c>
      <c r="D3490" s="545">
        <v>47.69</v>
      </c>
    </row>
    <row r="3491" spans="1:4">
      <c r="A3491" s="544">
        <v>2306731</v>
      </c>
      <c r="B3491" s="542" t="s">
        <v>8768</v>
      </c>
      <c r="C3491" s="544" t="s">
        <v>454</v>
      </c>
      <c r="D3491" s="545">
        <v>0.66</v>
      </c>
    </row>
    <row r="3492" spans="1:4" ht="25.5">
      <c r="A3492" s="544">
        <v>2306728</v>
      </c>
      <c r="B3492" s="542" t="s">
        <v>8769</v>
      </c>
      <c r="C3492" s="544" t="s">
        <v>346</v>
      </c>
      <c r="D3492" s="545">
        <v>1648.66</v>
      </c>
    </row>
    <row r="3493" spans="1:4" ht="25.5">
      <c r="A3493" s="544">
        <v>2306729</v>
      </c>
      <c r="B3493" s="542" t="s">
        <v>8770</v>
      </c>
      <c r="C3493" s="544" t="s">
        <v>346</v>
      </c>
      <c r="D3493" s="545">
        <v>2008.58</v>
      </c>
    </row>
    <row r="3494" spans="1:4">
      <c r="A3494" s="544">
        <v>2306727</v>
      </c>
      <c r="B3494" s="542" t="s">
        <v>8771</v>
      </c>
      <c r="C3494" s="544" t="s">
        <v>346</v>
      </c>
      <c r="D3494" s="545">
        <v>385.78</v>
      </c>
    </row>
    <row r="3495" spans="1:4">
      <c r="A3495" s="544">
        <v>2306730</v>
      </c>
      <c r="B3495" s="542" t="s">
        <v>8772</v>
      </c>
      <c r="C3495" s="544" t="s">
        <v>351</v>
      </c>
      <c r="D3495" s="545">
        <v>130.41</v>
      </c>
    </row>
    <row r="3496" spans="1:4">
      <c r="A3496" s="544">
        <v>2306726</v>
      </c>
      <c r="B3496" s="542" t="s">
        <v>8773</v>
      </c>
      <c r="C3496" s="544" t="s">
        <v>346</v>
      </c>
      <c r="D3496" s="545">
        <v>252.14</v>
      </c>
    </row>
    <row r="3497" spans="1:4" ht="25.5">
      <c r="A3497" s="544">
        <v>2306076</v>
      </c>
      <c r="B3497" s="542" t="s">
        <v>8774</v>
      </c>
      <c r="C3497" s="544" t="s">
        <v>454</v>
      </c>
      <c r="D3497" s="545">
        <v>12.33</v>
      </c>
    </row>
    <row r="3498" spans="1:4">
      <c r="A3498" s="544">
        <v>2306247</v>
      </c>
      <c r="B3498" s="542" t="s">
        <v>614</v>
      </c>
      <c r="C3498" s="544" t="s">
        <v>351</v>
      </c>
      <c r="D3498" s="545">
        <v>241.15</v>
      </c>
    </row>
    <row r="3499" spans="1:4">
      <c r="A3499" s="544">
        <v>2306248</v>
      </c>
      <c r="B3499" s="542" t="s">
        <v>434</v>
      </c>
      <c r="C3499" s="544" t="s">
        <v>351</v>
      </c>
      <c r="D3499" s="545">
        <v>555.79999999999995</v>
      </c>
    </row>
    <row r="3500" spans="1:4" ht="25.5">
      <c r="A3500" s="544">
        <v>2306279</v>
      </c>
      <c r="B3500" s="542" t="s">
        <v>8775</v>
      </c>
      <c r="C3500" s="544" t="s">
        <v>351</v>
      </c>
      <c r="D3500" s="545">
        <v>91.49</v>
      </c>
    </row>
    <row r="3501" spans="1:4" ht="25.5">
      <c r="A3501" s="544">
        <v>2306651</v>
      </c>
      <c r="B3501" s="542" t="s">
        <v>8776</v>
      </c>
      <c r="C3501" s="544" t="s">
        <v>346</v>
      </c>
      <c r="D3501" s="545">
        <v>6671.6</v>
      </c>
    </row>
    <row r="3502" spans="1:4" ht="25.5">
      <c r="A3502" s="544">
        <v>2306678</v>
      </c>
      <c r="B3502" s="542" t="s">
        <v>8777</v>
      </c>
      <c r="C3502" s="544" t="s">
        <v>346</v>
      </c>
      <c r="D3502" s="545">
        <v>6403.88</v>
      </c>
    </row>
    <row r="3503" spans="1:4" ht="25.5">
      <c r="A3503" s="544">
        <v>2306652</v>
      </c>
      <c r="B3503" s="542" t="s">
        <v>8778</v>
      </c>
      <c r="C3503" s="544" t="s">
        <v>346</v>
      </c>
      <c r="D3503" s="545">
        <v>6731.8</v>
      </c>
    </row>
    <row r="3504" spans="1:4" ht="25.5">
      <c r="A3504" s="544">
        <v>2306679</v>
      </c>
      <c r="B3504" s="542" t="s">
        <v>8779</v>
      </c>
      <c r="C3504" s="544" t="s">
        <v>346</v>
      </c>
      <c r="D3504" s="545">
        <v>6454.16</v>
      </c>
    </row>
    <row r="3505" spans="1:4" ht="25.5">
      <c r="A3505" s="544">
        <v>2306653</v>
      </c>
      <c r="B3505" s="542" t="s">
        <v>8780</v>
      </c>
      <c r="C3505" s="544" t="s">
        <v>346</v>
      </c>
      <c r="D3505" s="545">
        <v>6794.43</v>
      </c>
    </row>
    <row r="3506" spans="1:4" ht="25.5">
      <c r="A3506" s="544">
        <v>2306680</v>
      </c>
      <c r="B3506" s="542" t="s">
        <v>8781</v>
      </c>
      <c r="C3506" s="544" t="s">
        <v>346</v>
      </c>
      <c r="D3506" s="545">
        <v>6506.11</v>
      </c>
    </row>
    <row r="3507" spans="1:4" ht="25.5">
      <c r="A3507" s="544">
        <v>2306654</v>
      </c>
      <c r="B3507" s="542" t="s">
        <v>8782</v>
      </c>
      <c r="C3507" s="544" t="s">
        <v>346</v>
      </c>
      <c r="D3507" s="545">
        <v>6856.37</v>
      </c>
    </row>
    <row r="3508" spans="1:4" ht="25.5">
      <c r="A3508" s="544">
        <v>2306681</v>
      </c>
      <c r="B3508" s="542" t="s">
        <v>8783</v>
      </c>
      <c r="C3508" s="544" t="s">
        <v>346</v>
      </c>
      <c r="D3508" s="545">
        <v>6556.53</v>
      </c>
    </row>
    <row r="3509" spans="1:4" ht="25.5">
      <c r="A3509" s="544">
        <v>2306655</v>
      </c>
      <c r="B3509" s="542" t="s">
        <v>8784</v>
      </c>
      <c r="C3509" s="544" t="s">
        <v>346</v>
      </c>
      <c r="D3509" s="545">
        <v>6919.44</v>
      </c>
    </row>
    <row r="3510" spans="1:4" ht="25.5">
      <c r="A3510" s="544">
        <v>2306682</v>
      </c>
      <c r="B3510" s="542" t="s">
        <v>8785</v>
      </c>
      <c r="C3510" s="544" t="s">
        <v>346</v>
      </c>
      <c r="D3510" s="545">
        <v>6607.1</v>
      </c>
    </row>
    <row r="3511" spans="1:4" ht="25.5">
      <c r="A3511" s="544">
        <v>2306656</v>
      </c>
      <c r="B3511" s="542" t="s">
        <v>8786</v>
      </c>
      <c r="C3511" s="544" t="s">
        <v>346</v>
      </c>
      <c r="D3511" s="545">
        <v>9470.82</v>
      </c>
    </row>
    <row r="3512" spans="1:4" ht="25.5">
      <c r="A3512" s="544">
        <v>2306683</v>
      </c>
      <c r="B3512" s="542" t="s">
        <v>8787</v>
      </c>
      <c r="C3512" s="544" t="s">
        <v>346</v>
      </c>
      <c r="D3512" s="545">
        <v>9193.18</v>
      </c>
    </row>
    <row r="3513" spans="1:4" ht="25.5">
      <c r="A3513" s="544">
        <v>2306657</v>
      </c>
      <c r="B3513" s="542" t="s">
        <v>8788</v>
      </c>
      <c r="C3513" s="544" t="s">
        <v>346</v>
      </c>
      <c r="D3513" s="545">
        <v>9593.17</v>
      </c>
    </row>
    <row r="3514" spans="1:4" ht="25.5">
      <c r="A3514" s="544">
        <v>2306684</v>
      </c>
      <c r="B3514" s="542" t="s">
        <v>8789</v>
      </c>
      <c r="C3514" s="544" t="s">
        <v>346</v>
      </c>
      <c r="D3514" s="545">
        <v>9304.85</v>
      </c>
    </row>
    <row r="3515" spans="1:4" ht="25.5">
      <c r="A3515" s="544">
        <v>2306658</v>
      </c>
      <c r="B3515" s="542" t="s">
        <v>8790</v>
      </c>
      <c r="C3515" s="544" t="s">
        <v>346</v>
      </c>
      <c r="D3515" s="545">
        <v>9712.9599999999991</v>
      </c>
    </row>
    <row r="3516" spans="1:4" ht="25.5">
      <c r="A3516" s="544">
        <v>2306685</v>
      </c>
      <c r="B3516" s="542" t="s">
        <v>8791</v>
      </c>
      <c r="C3516" s="544" t="s">
        <v>346</v>
      </c>
      <c r="D3516" s="545">
        <v>9413.11</v>
      </c>
    </row>
    <row r="3517" spans="1:4" ht="25.5">
      <c r="A3517" s="544">
        <v>2306659</v>
      </c>
      <c r="B3517" s="542" t="s">
        <v>8792</v>
      </c>
      <c r="C3517" s="544" t="s">
        <v>346</v>
      </c>
      <c r="D3517" s="545">
        <v>9837.2800000000007</v>
      </c>
    </row>
    <row r="3518" spans="1:4" ht="25.5">
      <c r="A3518" s="544">
        <v>2306686</v>
      </c>
      <c r="B3518" s="542" t="s">
        <v>8793</v>
      </c>
      <c r="C3518" s="544" t="s">
        <v>346</v>
      </c>
      <c r="D3518" s="545">
        <v>9524.94</v>
      </c>
    </row>
    <row r="3519" spans="1:4" ht="25.5">
      <c r="A3519" s="544">
        <v>2306637</v>
      </c>
      <c r="B3519" s="542" t="s">
        <v>8794</v>
      </c>
      <c r="C3519" s="544" t="s">
        <v>346</v>
      </c>
      <c r="D3519" s="545">
        <v>2275.75</v>
      </c>
    </row>
    <row r="3520" spans="1:4" ht="25.5">
      <c r="A3520" s="544">
        <v>2306664</v>
      </c>
      <c r="B3520" s="542" t="s">
        <v>8795</v>
      </c>
      <c r="C3520" s="544" t="s">
        <v>346</v>
      </c>
      <c r="D3520" s="545">
        <v>2041.49</v>
      </c>
    </row>
    <row r="3521" spans="1:4" ht="25.5">
      <c r="A3521" s="544">
        <v>2306732</v>
      </c>
      <c r="B3521" s="542" t="s">
        <v>607</v>
      </c>
      <c r="C3521" s="544" t="s">
        <v>346</v>
      </c>
      <c r="D3521" s="545">
        <v>955.11</v>
      </c>
    </row>
    <row r="3522" spans="1:4" ht="25.5">
      <c r="A3522" s="544">
        <v>2306733</v>
      </c>
      <c r="B3522" s="542" t="s">
        <v>8796</v>
      </c>
      <c r="C3522" s="544" t="s">
        <v>346</v>
      </c>
      <c r="D3522" s="545">
        <v>757.84</v>
      </c>
    </row>
    <row r="3523" spans="1:4" ht="25.5">
      <c r="A3523" s="544">
        <v>2306734</v>
      </c>
      <c r="B3523" s="542" t="s">
        <v>8797</v>
      </c>
      <c r="C3523" s="544" t="s">
        <v>346</v>
      </c>
      <c r="D3523" s="545">
        <v>1145.53</v>
      </c>
    </row>
    <row r="3524" spans="1:4" ht="25.5">
      <c r="A3524" s="544">
        <v>2306735</v>
      </c>
      <c r="B3524" s="542" t="s">
        <v>8798</v>
      </c>
      <c r="C3524" s="544" t="s">
        <v>346</v>
      </c>
      <c r="D3524" s="545">
        <v>942.93</v>
      </c>
    </row>
    <row r="3525" spans="1:4" ht="25.5">
      <c r="A3525" s="544">
        <v>2306633</v>
      </c>
      <c r="B3525" s="542" t="s">
        <v>8799</v>
      </c>
      <c r="C3525" s="544" t="s">
        <v>346</v>
      </c>
      <c r="D3525" s="545">
        <v>1293.29</v>
      </c>
    </row>
    <row r="3526" spans="1:4" ht="25.5">
      <c r="A3526" s="544">
        <v>2306660</v>
      </c>
      <c r="B3526" s="542" t="s">
        <v>8800</v>
      </c>
      <c r="C3526" s="544" t="s">
        <v>346</v>
      </c>
      <c r="D3526" s="545">
        <v>1085.06</v>
      </c>
    </row>
    <row r="3527" spans="1:4" ht="25.5">
      <c r="A3527" s="544">
        <v>2306634</v>
      </c>
      <c r="B3527" s="542" t="s">
        <v>8801</v>
      </c>
      <c r="C3527" s="544" t="s">
        <v>346</v>
      </c>
      <c r="D3527" s="545">
        <v>1493.39</v>
      </c>
    </row>
    <row r="3528" spans="1:4" ht="25.5">
      <c r="A3528" s="544">
        <v>2306661</v>
      </c>
      <c r="B3528" s="542" t="s">
        <v>8802</v>
      </c>
      <c r="C3528" s="544" t="s">
        <v>346</v>
      </c>
      <c r="D3528" s="545">
        <v>1279.21</v>
      </c>
    </row>
    <row r="3529" spans="1:4" ht="25.5">
      <c r="A3529" s="544">
        <v>2306635</v>
      </c>
      <c r="B3529" s="542" t="s">
        <v>8803</v>
      </c>
      <c r="C3529" s="544" t="s">
        <v>346</v>
      </c>
      <c r="D3529" s="545">
        <v>1783.68</v>
      </c>
    </row>
    <row r="3530" spans="1:4" ht="25.5">
      <c r="A3530" s="544">
        <v>2306662</v>
      </c>
      <c r="B3530" s="542" t="s">
        <v>8804</v>
      </c>
      <c r="C3530" s="544" t="s">
        <v>346</v>
      </c>
      <c r="D3530" s="545">
        <v>1563.21</v>
      </c>
    </row>
    <row r="3531" spans="1:4" ht="25.5">
      <c r="A3531" s="544">
        <v>2306636</v>
      </c>
      <c r="B3531" s="542" t="s">
        <v>8805</v>
      </c>
      <c r="C3531" s="544" t="s">
        <v>346</v>
      </c>
      <c r="D3531" s="545">
        <v>1804.11</v>
      </c>
    </row>
    <row r="3532" spans="1:4" ht="25.5">
      <c r="A3532" s="544">
        <v>2306663</v>
      </c>
      <c r="B3532" s="542" t="s">
        <v>8806</v>
      </c>
      <c r="C3532" s="544" t="s">
        <v>346</v>
      </c>
      <c r="D3532" s="545">
        <v>1576.96</v>
      </c>
    </row>
    <row r="3533" spans="1:4" ht="25.5">
      <c r="A3533" s="544">
        <v>2306641</v>
      </c>
      <c r="B3533" s="542" t="s">
        <v>8807</v>
      </c>
      <c r="C3533" s="544" t="s">
        <v>346</v>
      </c>
      <c r="D3533" s="545">
        <v>2868.37</v>
      </c>
    </row>
    <row r="3534" spans="1:4" ht="25.5">
      <c r="A3534" s="544">
        <v>2306668</v>
      </c>
      <c r="B3534" s="542" t="s">
        <v>8808</v>
      </c>
      <c r="C3534" s="544" t="s">
        <v>346</v>
      </c>
      <c r="D3534" s="545">
        <v>2634.12</v>
      </c>
    </row>
    <row r="3535" spans="1:4" ht="25.5">
      <c r="A3535" s="544">
        <v>2306642</v>
      </c>
      <c r="B3535" s="542" t="s">
        <v>8809</v>
      </c>
      <c r="C3535" s="544" t="s">
        <v>346</v>
      </c>
      <c r="D3535" s="545">
        <v>2896.43</v>
      </c>
    </row>
    <row r="3536" spans="1:4" ht="25.5">
      <c r="A3536" s="544">
        <v>2306669</v>
      </c>
      <c r="B3536" s="542" t="s">
        <v>8810</v>
      </c>
      <c r="C3536" s="544" t="s">
        <v>346</v>
      </c>
      <c r="D3536" s="545">
        <v>2654.61</v>
      </c>
    </row>
    <row r="3537" spans="1:4" ht="25.5">
      <c r="A3537" s="544">
        <v>2306643</v>
      </c>
      <c r="B3537" s="542" t="s">
        <v>8811</v>
      </c>
      <c r="C3537" s="544" t="s">
        <v>346</v>
      </c>
      <c r="D3537" s="545">
        <v>2924.67</v>
      </c>
    </row>
    <row r="3538" spans="1:4" ht="25.5">
      <c r="A3538" s="544">
        <v>2306670</v>
      </c>
      <c r="B3538" s="542" t="s">
        <v>8812</v>
      </c>
      <c r="C3538" s="544" t="s">
        <v>346</v>
      </c>
      <c r="D3538" s="545">
        <v>2674.79</v>
      </c>
    </row>
    <row r="3539" spans="1:4" ht="25.5">
      <c r="A3539" s="544">
        <v>2306638</v>
      </c>
      <c r="B3539" s="542" t="s">
        <v>8813</v>
      </c>
      <c r="C3539" s="544" t="s">
        <v>346</v>
      </c>
      <c r="D3539" s="545">
        <v>1871.19</v>
      </c>
    </row>
    <row r="3540" spans="1:4" ht="25.5">
      <c r="A3540" s="544">
        <v>2306665</v>
      </c>
      <c r="B3540" s="542" t="s">
        <v>8814</v>
      </c>
      <c r="C3540" s="544" t="s">
        <v>346</v>
      </c>
      <c r="D3540" s="545">
        <v>1657.01</v>
      </c>
    </row>
    <row r="3541" spans="1:4" ht="25.5">
      <c r="A3541" s="544">
        <v>2306639</v>
      </c>
      <c r="B3541" s="542" t="s">
        <v>8815</v>
      </c>
      <c r="C3541" s="544" t="s">
        <v>346</v>
      </c>
      <c r="D3541" s="545">
        <v>2241.23</v>
      </c>
    </row>
    <row r="3542" spans="1:4" ht="25.5">
      <c r="A3542" s="544">
        <v>2306666</v>
      </c>
      <c r="B3542" s="542" t="s">
        <v>8816</v>
      </c>
      <c r="C3542" s="544" t="s">
        <v>346</v>
      </c>
      <c r="D3542" s="545">
        <v>2020.75</v>
      </c>
    </row>
    <row r="3543" spans="1:4" ht="25.5">
      <c r="A3543" s="544">
        <v>2306640</v>
      </c>
      <c r="B3543" s="542" t="s">
        <v>8817</v>
      </c>
      <c r="C3543" s="544" t="s">
        <v>346</v>
      </c>
      <c r="D3543" s="545">
        <v>2268.3200000000002</v>
      </c>
    </row>
    <row r="3544" spans="1:4" ht="25.5">
      <c r="A3544" s="544">
        <v>2306667</v>
      </c>
      <c r="B3544" s="542" t="s">
        <v>8818</v>
      </c>
      <c r="C3544" s="544" t="s">
        <v>346</v>
      </c>
      <c r="D3544" s="545">
        <v>2041.16</v>
      </c>
    </row>
    <row r="3545" spans="1:4" ht="25.5">
      <c r="A3545" s="544">
        <v>2306645</v>
      </c>
      <c r="B3545" s="542" t="s">
        <v>8819</v>
      </c>
      <c r="C3545" s="544" t="s">
        <v>346</v>
      </c>
      <c r="D3545" s="545">
        <v>3431.36</v>
      </c>
    </row>
    <row r="3546" spans="1:4" ht="25.5">
      <c r="A3546" s="544">
        <v>2306672</v>
      </c>
      <c r="B3546" s="542" t="s">
        <v>8820</v>
      </c>
      <c r="C3546" s="544" t="s">
        <v>346</v>
      </c>
      <c r="D3546" s="545">
        <v>3197.1</v>
      </c>
    </row>
    <row r="3547" spans="1:4" ht="25.5">
      <c r="A3547" s="544">
        <v>2306646</v>
      </c>
      <c r="B3547" s="542" t="s">
        <v>8821</v>
      </c>
      <c r="C3547" s="544" t="s">
        <v>346</v>
      </c>
      <c r="D3547" s="545">
        <v>3468</v>
      </c>
    </row>
    <row r="3548" spans="1:4" ht="25.5">
      <c r="A3548" s="544">
        <v>2306673</v>
      </c>
      <c r="B3548" s="542" t="s">
        <v>8822</v>
      </c>
      <c r="C3548" s="544" t="s">
        <v>346</v>
      </c>
      <c r="D3548" s="545">
        <v>3226.19</v>
      </c>
    </row>
    <row r="3549" spans="1:4" ht="25.5">
      <c r="A3549" s="544">
        <v>2306647</v>
      </c>
      <c r="B3549" s="542" t="s">
        <v>8823</v>
      </c>
      <c r="C3549" s="544" t="s">
        <v>346</v>
      </c>
      <c r="D3549" s="545">
        <v>3504.43</v>
      </c>
    </row>
    <row r="3550" spans="1:4" ht="25.5">
      <c r="A3550" s="544">
        <v>2306674</v>
      </c>
      <c r="B3550" s="542" t="s">
        <v>8824</v>
      </c>
      <c r="C3550" s="544" t="s">
        <v>346</v>
      </c>
      <c r="D3550" s="545">
        <v>3254.55</v>
      </c>
    </row>
    <row r="3551" spans="1:4" ht="25.5">
      <c r="A3551" s="544">
        <v>2306648</v>
      </c>
      <c r="B3551" s="542" t="s">
        <v>8825</v>
      </c>
      <c r="C3551" s="544" t="s">
        <v>346</v>
      </c>
      <c r="D3551" s="545">
        <v>4902.05</v>
      </c>
    </row>
    <row r="3552" spans="1:4" ht="25.5">
      <c r="A3552" s="544">
        <v>2306675</v>
      </c>
      <c r="B3552" s="542" t="s">
        <v>8826</v>
      </c>
      <c r="C3552" s="544" t="s">
        <v>346</v>
      </c>
      <c r="D3552" s="545">
        <v>4643.5600000000004</v>
      </c>
    </row>
    <row r="3553" spans="1:4" ht="25.5">
      <c r="A3553" s="544">
        <v>2306649</v>
      </c>
      <c r="B3553" s="542" t="s">
        <v>8827</v>
      </c>
      <c r="C3553" s="544" t="s">
        <v>346</v>
      </c>
      <c r="D3553" s="545">
        <v>4940.59</v>
      </c>
    </row>
    <row r="3554" spans="1:4" ht="25.5">
      <c r="A3554" s="544">
        <v>2306676</v>
      </c>
      <c r="B3554" s="542" t="s">
        <v>8828</v>
      </c>
      <c r="C3554" s="544" t="s">
        <v>346</v>
      </c>
      <c r="D3554" s="545">
        <v>4672.87</v>
      </c>
    </row>
    <row r="3555" spans="1:4" ht="25.5">
      <c r="A3555" s="544">
        <v>2306650</v>
      </c>
      <c r="B3555" s="542" t="s">
        <v>8829</v>
      </c>
      <c r="C3555" s="544" t="s">
        <v>346</v>
      </c>
      <c r="D3555" s="545">
        <v>4978.9799999999996</v>
      </c>
    </row>
    <row r="3556" spans="1:4" ht="25.5">
      <c r="A3556" s="544">
        <v>2306677</v>
      </c>
      <c r="B3556" s="542" t="s">
        <v>8830</v>
      </c>
      <c r="C3556" s="544" t="s">
        <v>346</v>
      </c>
      <c r="D3556" s="545">
        <v>4701.34</v>
      </c>
    </row>
    <row r="3557" spans="1:4" ht="25.5">
      <c r="A3557" s="544">
        <v>2306644</v>
      </c>
      <c r="B3557" s="542" t="s">
        <v>8831</v>
      </c>
      <c r="C3557" s="544" t="s">
        <v>346</v>
      </c>
      <c r="D3557" s="545">
        <v>2715.65</v>
      </c>
    </row>
    <row r="3558" spans="1:4" ht="25.5">
      <c r="A3558" s="544">
        <v>2306671</v>
      </c>
      <c r="B3558" s="542" t="s">
        <v>8832</v>
      </c>
      <c r="C3558" s="544" t="s">
        <v>346</v>
      </c>
      <c r="D3558" s="545">
        <v>2488.4899999999998</v>
      </c>
    </row>
    <row r="3559" spans="1:4" ht="25.5">
      <c r="A3559" s="544">
        <v>2306141</v>
      </c>
      <c r="B3559" s="542" t="s">
        <v>8833</v>
      </c>
      <c r="C3559" s="544" t="s">
        <v>346</v>
      </c>
      <c r="D3559" s="545">
        <v>84.02</v>
      </c>
    </row>
    <row r="3560" spans="1:4" ht="25.5">
      <c r="A3560" s="544">
        <v>2306145</v>
      </c>
      <c r="B3560" s="542" t="s">
        <v>8834</v>
      </c>
      <c r="C3560" s="544" t="s">
        <v>346</v>
      </c>
      <c r="D3560" s="545">
        <v>66.58</v>
      </c>
    </row>
    <row r="3561" spans="1:4" ht="25.5">
      <c r="A3561" s="544">
        <v>2306142</v>
      </c>
      <c r="B3561" s="542" t="s">
        <v>8835</v>
      </c>
      <c r="C3561" s="544" t="s">
        <v>346</v>
      </c>
      <c r="D3561" s="545">
        <v>102.1</v>
      </c>
    </row>
    <row r="3562" spans="1:4" ht="25.5">
      <c r="A3562" s="544">
        <v>2306146</v>
      </c>
      <c r="B3562" s="542" t="s">
        <v>8836</v>
      </c>
      <c r="C3562" s="544" t="s">
        <v>346</v>
      </c>
      <c r="D3562" s="545">
        <v>76.98</v>
      </c>
    </row>
    <row r="3563" spans="1:4" ht="25.5">
      <c r="A3563" s="544">
        <v>2306143</v>
      </c>
      <c r="B3563" s="542" t="s">
        <v>8837</v>
      </c>
      <c r="C3563" s="544" t="s">
        <v>346</v>
      </c>
      <c r="D3563" s="545">
        <v>123.04</v>
      </c>
    </row>
    <row r="3564" spans="1:4" ht="25.5">
      <c r="A3564" s="544">
        <v>2306147</v>
      </c>
      <c r="B3564" s="542" t="s">
        <v>8838</v>
      </c>
      <c r="C3564" s="544" t="s">
        <v>346</v>
      </c>
      <c r="D3564" s="545">
        <v>88.85</v>
      </c>
    </row>
    <row r="3565" spans="1:4" ht="25.5">
      <c r="A3565" s="544">
        <v>2306144</v>
      </c>
      <c r="B3565" s="542" t="s">
        <v>8839</v>
      </c>
      <c r="C3565" s="544" t="s">
        <v>346</v>
      </c>
      <c r="D3565" s="545">
        <v>148.03</v>
      </c>
    </row>
    <row r="3566" spans="1:4" ht="25.5">
      <c r="A3566" s="544">
        <v>2306148</v>
      </c>
      <c r="B3566" s="542" t="s">
        <v>8840</v>
      </c>
      <c r="C3566" s="544" t="s">
        <v>346</v>
      </c>
      <c r="D3566" s="545">
        <v>103.38</v>
      </c>
    </row>
    <row r="3567" spans="1:4" ht="25.5">
      <c r="A3567" s="544">
        <v>2306624</v>
      </c>
      <c r="B3567" s="542" t="s">
        <v>8841</v>
      </c>
      <c r="C3567" s="544" t="s">
        <v>346</v>
      </c>
      <c r="D3567" s="545">
        <v>6363.33</v>
      </c>
    </row>
    <row r="3568" spans="1:4" ht="25.5">
      <c r="A3568" s="544">
        <v>2306625</v>
      </c>
      <c r="B3568" s="542" t="s">
        <v>8842</v>
      </c>
      <c r="C3568" s="544" t="s">
        <v>346</v>
      </c>
      <c r="D3568" s="545">
        <v>6411.58</v>
      </c>
    </row>
    <row r="3569" spans="1:4" ht="25.5">
      <c r="A3569" s="544">
        <v>2306626</v>
      </c>
      <c r="B3569" s="542" t="s">
        <v>8843</v>
      </c>
      <c r="C3569" s="544" t="s">
        <v>346</v>
      </c>
      <c r="D3569" s="545">
        <v>6461.4</v>
      </c>
    </row>
    <row r="3570" spans="1:4" ht="25.5">
      <c r="A3570" s="544">
        <v>2306627</v>
      </c>
      <c r="B3570" s="542" t="s">
        <v>8844</v>
      </c>
      <c r="C3570" s="544" t="s">
        <v>346</v>
      </c>
      <c r="D3570" s="545">
        <v>6509.64</v>
      </c>
    </row>
    <row r="3571" spans="1:4" ht="25.5">
      <c r="A3571" s="544">
        <v>2306628</v>
      </c>
      <c r="B3571" s="542" t="s">
        <v>8845</v>
      </c>
      <c r="C3571" s="544" t="s">
        <v>346</v>
      </c>
      <c r="D3571" s="545">
        <v>6557.95</v>
      </c>
    </row>
    <row r="3572" spans="1:4" ht="25.5">
      <c r="A3572" s="544">
        <v>2306629</v>
      </c>
      <c r="B3572" s="542" t="s">
        <v>8846</v>
      </c>
      <c r="C3572" s="544" t="s">
        <v>346</v>
      </c>
      <c r="D3572" s="545">
        <v>9142.84</v>
      </c>
    </row>
    <row r="3573" spans="1:4" ht="25.5">
      <c r="A3573" s="544">
        <v>2306630</v>
      </c>
      <c r="B3573" s="542" t="s">
        <v>8847</v>
      </c>
      <c r="C3573" s="544" t="s">
        <v>346</v>
      </c>
      <c r="D3573" s="545">
        <v>9251.8700000000008</v>
      </c>
    </row>
    <row r="3574" spans="1:4" ht="25.5">
      <c r="A3574" s="544">
        <v>2306631</v>
      </c>
      <c r="B3574" s="542" t="s">
        <v>8848</v>
      </c>
      <c r="C3574" s="544" t="s">
        <v>346</v>
      </c>
      <c r="D3574" s="545">
        <v>9357.4599999999991</v>
      </c>
    </row>
    <row r="3575" spans="1:4" ht="25.5">
      <c r="A3575" s="544">
        <v>2306632</v>
      </c>
      <c r="B3575" s="542" t="s">
        <v>8849</v>
      </c>
      <c r="C3575" s="544" t="s">
        <v>346</v>
      </c>
      <c r="D3575" s="545">
        <v>9466.48</v>
      </c>
    </row>
    <row r="3576" spans="1:4" ht="25.5">
      <c r="A3576" s="544">
        <v>2306610</v>
      </c>
      <c r="B3576" s="542" t="s">
        <v>8850</v>
      </c>
      <c r="C3576" s="544" t="s">
        <v>346</v>
      </c>
      <c r="D3576" s="545">
        <v>2015.89</v>
      </c>
    </row>
    <row r="3577" spans="1:4" ht="25.5">
      <c r="A3577" s="544">
        <v>2306604</v>
      </c>
      <c r="B3577" s="542" t="s">
        <v>612</v>
      </c>
      <c r="C3577" s="544" t="s">
        <v>346</v>
      </c>
      <c r="D3577" s="545">
        <v>738.2</v>
      </c>
    </row>
    <row r="3578" spans="1:4" ht="25.5">
      <c r="A3578" s="544">
        <v>2306605</v>
      </c>
      <c r="B3578" s="542" t="s">
        <v>8851</v>
      </c>
      <c r="C3578" s="544" t="s">
        <v>346</v>
      </c>
      <c r="D3578" s="545">
        <v>922.38</v>
      </c>
    </row>
    <row r="3579" spans="1:4" ht="25.5">
      <c r="A3579" s="544">
        <v>2306606</v>
      </c>
      <c r="B3579" s="542" t="s">
        <v>8852</v>
      </c>
      <c r="C3579" s="544" t="s">
        <v>346</v>
      </c>
      <c r="D3579" s="545">
        <v>1063.57</v>
      </c>
    </row>
    <row r="3580" spans="1:4" ht="25.5">
      <c r="A3580" s="544">
        <v>2306607</v>
      </c>
      <c r="B3580" s="542" t="s">
        <v>8853</v>
      </c>
      <c r="C3580" s="544" t="s">
        <v>346</v>
      </c>
      <c r="D3580" s="545">
        <v>1256.74</v>
      </c>
    </row>
    <row r="3581" spans="1:4" ht="25.5">
      <c r="A3581" s="544">
        <v>2306608</v>
      </c>
      <c r="B3581" s="542" t="s">
        <v>8854</v>
      </c>
      <c r="C3581" s="544" t="s">
        <v>346</v>
      </c>
      <c r="D3581" s="545">
        <v>1539.73</v>
      </c>
    </row>
    <row r="3582" spans="1:4" ht="25.5">
      <c r="A3582" s="544">
        <v>2306609</v>
      </c>
      <c r="B3582" s="542" t="s">
        <v>8855</v>
      </c>
      <c r="C3582" s="544" t="s">
        <v>346</v>
      </c>
      <c r="D3582" s="545">
        <v>1552.43</v>
      </c>
    </row>
    <row r="3583" spans="1:4" ht="25.5">
      <c r="A3583" s="544">
        <v>2306614</v>
      </c>
      <c r="B3583" s="542" t="s">
        <v>8856</v>
      </c>
      <c r="C3583" s="544" t="s">
        <v>346</v>
      </c>
      <c r="D3583" s="545">
        <v>2606.7600000000002</v>
      </c>
    </row>
    <row r="3584" spans="1:4" ht="25.5">
      <c r="A3584" s="544">
        <v>2306615</v>
      </c>
      <c r="B3584" s="542" t="s">
        <v>8857</v>
      </c>
      <c r="C3584" s="544" t="s">
        <v>346</v>
      </c>
      <c r="D3584" s="545">
        <v>2625.95</v>
      </c>
    </row>
    <row r="3585" spans="1:4" ht="25.5">
      <c r="A3585" s="544">
        <v>2306616</v>
      </c>
      <c r="B3585" s="542" t="s">
        <v>8858</v>
      </c>
      <c r="C3585" s="544" t="s">
        <v>346</v>
      </c>
      <c r="D3585" s="545">
        <v>2644.8</v>
      </c>
    </row>
    <row r="3586" spans="1:4" ht="25.5">
      <c r="A3586" s="544">
        <v>2306611</v>
      </c>
      <c r="B3586" s="542" t="s">
        <v>8859</v>
      </c>
      <c r="C3586" s="544" t="s">
        <v>346</v>
      </c>
      <c r="D3586" s="545">
        <v>1633.29</v>
      </c>
    </row>
    <row r="3587" spans="1:4" ht="25.5">
      <c r="A3587" s="544">
        <v>2306612</v>
      </c>
      <c r="B3587" s="542" t="s">
        <v>8860</v>
      </c>
      <c r="C3587" s="544" t="s">
        <v>346</v>
      </c>
      <c r="D3587" s="545">
        <v>1995.86</v>
      </c>
    </row>
    <row r="3588" spans="1:4" ht="25.5">
      <c r="A3588" s="544">
        <v>2306613</v>
      </c>
      <c r="B3588" s="542" t="s">
        <v>8861</v>
      </c>
      <c r="C3588" s="544" t="s">
        <v>346</v>
      </c>
      <c r="D3588" s="545">
        <v>2015.05</v>
      </c>
    </row>
    <row r="3589" spans="1:4" ht="25.5">
      <c r="A3589" s="544">
        <v>2306618</v>
      </c>
      <c r="B3589" s="542" t="s">
        <v>8862</v>
      </c>
      <c r="C3589" s="544" t="s">
        <v>346</v>
      </c>
      <c r="D3589" s="545">
        <v>3168.04</v>
      </c>
    </row>
    <row r="3590" spans="1:4" ht="25.5">
      <c r="A3590" s="544">
        <v>2306619</v>
      </c>
      <c r="B3590" s="542" t="s">
        <v>8863</v>
      </c>
      <c r="C3590" s="544" t="s">
        <v>346</v>
      </c>
      <c r="D3590" s="545">
        <v>3195.66</v>
      </c>
    </row>
    <row r="3591" spans="1:4" ht="25.5">
      <c r="A3591" s="544">
        <v>2306620</v>
      </c>
      <c r="B3591" s="542" t="s">
        <v>8864</v>
      </c>
      <c r="C3591" s="544" t="s">
        <v>346</v>
      </c>
      <c r="D3591" s="545">
        <v>3222.53</v>
      </c>
    </row>
    <row r="3592" spans="1:4" ht="25.5">
      <c r="A3592" s="544">
        <v>2306621</v>
      </c>
      <c r="B3592" s="542" t="s">
        <v>8865</v>
      </c>
      <c r="C3592" s="544" t="s">
        <v>346</v>
      </c>
      <c r="D3592" s="545">
        <v>4609.99</v>
      </c>
    </row>
    <row r="3593" spans="1:4" ht="25.5">
      <c r="A3593" s="544">
        <v>2306622</v>
      </c>
      <c r="B3593" s="542" t="s">
        <v>8866</v>
      </c>
      <c r="C3593" s="544" t="s">
        <v>346</v>
      </c>
      <c r="D3593" s="545">
        <v>4637.68</v>
      </c>
    </row>
    <row r="3594" spans="1:4" ht="25.5">
      <c r="A3594" s="544">
        <v>2306623</v>
      </c>
      <c r="B3594" s="542" t="s">
        <v>8867</v>
      </c>
      <c r="C3594" s="544" t="s">
        <v>346</v>
      </c>
      <c r="D3594" s="545">
        <v>4664.49</v>
      </c>
    </row>
    <row r="3595" spans="1:4" ht="25.5">
      <c r="A3595" s="544">
        <v>2306617</v>
      </c>
      <c r="B3595" s="542" t="s">
        <v>8868</v>
      </c>
      <c r="C3595" s="544" t="s">
        <v>346</v>
      </c>
      <c r="D3595" s="545">
        <v>2460.84</v>
      </c>
    </row>
    <row r="3596" spans="1:4" ht="25.5">
      <c r="A3596" s="544">
        <v>2306014</v>
      </c>
      <c r="B3596" s="542" t="s">
        <v>8869</v>
      </c>
      <c r="C3596" s="544" t="s">
        <v>454</v>
      </c>
      <c r="D3596" s="545">
        <v>12.6</v>
      </c>
    </row>
    <row r="3597" spans="1:4" ht="25.5">
      <c r="A3597" s="544">
        <v>2306700</v>
      </c>
      <c r="B3597" s="542" t="s">
        <v>8870</v>
      </c>
      <c r="C3597" s="544" t="s">
        <v>346</v>
      </c>
      <c r="D3597" s="545">
        <v>2275.67</v>
      </c>
    </row>
    <row r="3598" spans="1:4" ht="25.5">
      <c r="A3598" s="544">
        <v>2306703</v>
      </c>
      <c r="B3598" s="542" t="s">
        <v>8871</v>
      </c>
      <c r="C3598" s="544" t="s">
        <v>346</v>
      </c>
      <c r="D3598" s="545">
        <v>2359.48</v>
      </c>
    </row>
    <row r="3599" spans="1:4" ht="25.5">
      <c r="A3599" s="544">
        <v>2306706</v>
      </c>
      <c r="B3599" s="542" t="s">
        <v>8872</v>
      </c>
      <c r="C3599" s="544" t="s">
        <v>346</v>
      </c>
      <c r="D3599" s="545">
        <v>2482.79</v>
      </c>
    </row>
    <row r="3600" spans="1:4" ht="25.5">
      <c r="A3600" s="544">
        <v>2306709</v>
      </c>
      <c r="B3600" s="542" t="s">
        <v>8873</v>
      </c>
      <c r="C3600" s="544" t="s">
        <v>346</v>
      </c>
      <c r="D3600" s="545">
        <v>2682.88</v>
      </c>
    </row>
    <row r="3601" spans="1:4" ht="25.5">
      <c r="A3601" s="544">
        <v>2306712</v>
      </c>
      <c r="B3601" s="542" t="s">
        <v>8874</v>
      </c>
      <c r="C3601" s="544" t="s">
        <v>346</v>
      </c>
      <c r="D3601" s="545">
        <v>2774.83</v>
      </c>
    </row>
    <row r="3602" spans="1:4" ht="25.5">
      <c r="A3602" s="544">
        <v>2306715</v>
      </c>
      <c r="B3602" s="542" t="s">
        <v>8875</v>
      </c>
      <c r="C3602" s="544" t="s">
        <v>346</v>
      </c>
      <c r="D3602" s="545">
        <v>2901.84</v>
      </c>
    </row>
    <row r="3603" spans="1:4" ht="25.5">
      <c r="A3603" s="544">
        <v>2306718</v>
      </c>
      <c r="B3603" s="542" t="s">
        <v>8876</v>
      </c>
      <c r="C3603" s="544" t="s">
        <v>346</v>
      </c>
      <c r="D3603" s="545">
        <v>3090.21</v>
      </c>
    </row>
    <row r="3604" spans="1:4" ht="25.5">
      <c r="A3604" s="544">
        <v>2306721</v>
      </c>
      <c r="B3604" s="542" t="s">
        <v>8877</v>
      </c>
      <c r="C3604" s="544" t="s">
        <v>346</v>
      </c>
      <c r="D3604" s="545">
        <v>3178.36</v>
      </c>
    </row>
    <row r="3605" spans="1:4" ht="25.5">
      <c r="A3605" s="544">
        <v>2306724</v>
      </c>
      <c r="B3605" s="542" t="s">
        <v>8878</v>
      </c>
      <c r="C3605" s="544" t="s">
        <v>346</v>
      </c>
      <c r="D3605" s="545">
        <v>3349.09</v>
      </c>
    </row>
    <row r="3606" spans="1:4" ht="25.5">
      <c r="A3606" s="544">
        <v>2306688</v>
      </c>
      <c r="B3606" s="542" t="s">
        <v>8879</v>
      </c>
      <c r="C3606" s="544" t="s">
        <v>346</v>
      </c>
      <c r="D3606" s="545">
        <v>1803.38</v>
      </c>
    </row>
    <row r="3607" spans="1:4" ht="25.5">
      <c r="A3607" s="544">
        <v>2306691</v>
      </c>
      <c r="B3607" s="542" t="s">
        <v>8880</v>
      </c>
      <c r="C3607" s="544" t="s">
        <v>346</v>
      </c>
      <c r="D3607" s="545">
        <v>1905.75</v>
      </c>
    </row>
    <row r="3608" spans="1:4" ht="25.5">
      <c r="A3608" s="544">
        <v>2306694</v>
      </c>
      <c r="B3608" s="542" t="s">
        <v>8881</v>
      </c>
      <c r="C3608" s="544" t="s">
        <v>346</v>
      </c>
      <c r="D3608" s="545">
        <v>2041.71</v>
      </c>
    </row>
    <row r="3609" spans="1:4" ht="25.5">
      <c r="A3609" s="544">
        <v>2306697</v>
      </c>
      <c r="B3609" s="542" t="s">
        <v>8882</v>
      </c>
      <c r="C3609" s="544" t="s">
        <v>346</v>
      </c>
      <c r="D3609" s="545">
        <v>2136.5700000000002</v>
      </c>
    </row>
    <row r="3610" spans="1:4" ht="25.5">
      <c r="A3610" s="544">
        <v>2306701</v>
      </c>
      <c r="B3610" s="542" t="s">
        <v>8883</v>
      </c>
      <c r="C3610" s="544" t="s">
        <v>346</v>
      </c>
      <c r="D3610" s="545">
        <v>4470.07</v>
      </c>
    </row>
    <row r="3611" spans="1:4" ht="25.5">
      <c r="A3611" s="544">
        <v>2306704</v>
      </c>
      <c r="B3611" s="542" t="s">
        <v>8884</v>
      </c>
      <c r="C3611" s="544" t="s">
        <v>346</v>
      </c>
      <c r="D3611" s="545">
        <v>4752.3100000000004</v>
      </c>
    </row>
    <row r="3612" spans="1:4" ht="25.5">
      <c r="A3612" s="544">
        <v>2306707</v>
      </c>
      <c r="B3612" s="542" t="s">
        <v>8885</v>
      </c>
      <c r="C3612" s="544" t="s">
        <v>346</v>
      </c>
      <c r="D3612" s="545">
        <v>4934.9399999999996</v>
      </c>
    </row>
    <row r="3613" spans="1:4" ht="25.5">
      <c r="A3613" s="544">
        <v>2306710</v>
      </c>
      <c r="B3613" s="542" t="s">
        <v>8886</v>
      </c>
      <c r="C3613" s="544" t="s">
        <v>346</v>
      </c>
      <c r="D3613" s="545">
        <v>5187.07</v>
      </c>
    </row>
    <row r="3614" spans="1:4" ht="25.5">
      <c r="A3614" s="544">
        <v>2306713</v>
      </c>
      <c r="B3614" s="542" t="s">
        <v>8887</v>
      </c>
      <c r="C3614" s="544" t="s">
        <v>346</v>
      </c>
      <c r="D3614" s="545">
        <v>5323.2</v>
      </c>
    </row>
    <row r="3615" spans="1:4" ht="25.5">
      <c r="A3615" s="544">
        <v>2306716</v>
      </c>
      <c r="B3615" s="542" t="s">
        <v>8888</v>
      </c>
      <c r="C3615" s="544" t="s">
        <v>346</v>
      </c>
      <c r="D3615" s="545">
        <v>5633.3</v>
      </c>
    </row>
    <row r="3616" spans="1:4" ht="25.5">
      <c r="A3616" s="544">
        <v>2306719</v>
      </c>
      <c r="B3616" s="542" t="s">
        <v>8889</v>
      </c>
      <c r="C3616" s="544" t="s">
        <v>346</v>
      </c>
      <c r="D3616" s="545">
        <v>6139.41</v>
      </c>
    </row>
    <row r="3617" spans="1:4" ht="25.5">
      <c r="A3617" s="544">
        <v>2306722</v>
      </c>
      <c r="B3617" s="542" t="s">
        <v>8890</v>
      </c>
      <c r="C3617" s="544" t="s">
        <v>346</v>
      </c>
      <c r="D3617" s="545">
        <v>6409.46</v>
      </c>
    </row>
    <row r="3618" spans="1:4" ht="25.5">
      <c r="A3618" s="544">
        <v>2306725</v>
      </c>
      <c r="B3618" s="542" t="s">
        <v>8891</v>
      </c>
      <c r="C3618" s="544" t="s">
        <v>346</v>
      </c>
      <c r="D3618" s="545">
        <v>6724.9</v>
      </c>
    </row>
    <row r="3619" spans="1:4" ht="25.5">
      <c r="A3619" s="544">
        <v>2306689</v>
      </c>
      <c r="B3619" s="542" t="s">
        <v>8892</v>
      </c>
      <c r="C3619" s="544" t="s">
        <v>346</v>
      </c>
      <c r="D3619" s="545">
        <v>3526.62</v>
      </c>
    </row>
    <row r="3620" spans="1:4" ht="25.5">
      <c r="A3620" s="544">
        <v>2306692</v>
      </c>
      <c r="B3620" s="542" t="s">
        <v>8893</v>
      </c>
      <c r="C3620" s="544" t="s">
        <v>346</v>
      </c>
      <c r="D3620" s="545">
        <v>3716.29</v>
      </c>
    </row>
    <row r="3621" spans="1:4" ht="25.5">
      <c r="A3621" s="544">
        <v>2306695</v>
      </c>
      <c r="B3621" s="542" t="s">
        <v>8894</v>
      </c>
      <c r="C3621" s="544" t="s">
        <v>346</v>
      </c>
      <c r="D3621" s="545">
        <v>3911.13</v>
      </c>
    </row>
    <row r="3622" spans="1:4" ht="25.5">
      <c r="A3622" s="544">
        <v>2306698</v>
      </c>
      <c r="B3622" s="542" t="s">
        <v>8895</v>
      </c>
      <c r="C3622" s="544" t="s">
        <v>346</v>
      </c>
      <c r="D3622" s="545">
        <v>4140.24</v>
      </c>
    </row>
    <row r="3623" spans="1:4">
      <c r="A3623" s="544">
        <v>2306699</v>
      </c>
      <c r="B3623" s="542" t="s">
        <v>8896</v>
      </c>
      <c r="C3623" s="544" t="s">
        <v>346</v>
      </c>
      <c r="D3623" s="545">
        <v>346.35</v>
      </c>
    </row>
    <row r="3624" spans="1:4">
      <c r="A3624" s="544">
        <v>2306702</v>
      </c>
      <c r="B3624" s="542" t="s">
        <v>8897</v>
      </c>
      <c r="C3624" s="544" t="s">
        <v>346</v>
      </c>
      <c r="D3624" s="545">
        <v>357.99</v>
      </c>
    </row>
    <row r="3625" spans="1:4">
      <c r="A3625" s="544">
        <v>2306705</v>
      </c>
      <c r="B3625" s="542" t="s">
        <v>8898</v>
      </c>
      <c r="C3625" s="544" t="s">
        <v>346</v>
      </c>
      <c r="D3625" s="545">
        <v>377</v>
      </c>
    </row>
    <row r="3626" spans="1:4">
      <c r="A3626" s="544">
        <v>2306708</v>
      </c>
      <c r="B3626" s="542" t="s">
        <v>8899</v>
      </c>
      <c r="C3626" s="544" t="s">
        <v>346</v>
      </c>
      <c r="D3626" s="545">
        <v>390.83</v>
      </c>
    </row>
    <row r="3627" spans="1:4">
      <c r="A3627" s="544">
        <v>2306711</v>
      </c>
      <c r="B3627" s="542" t="s">
        <v>8900</v>
      </c>
      <c r="C3627" s="544" t="s">
        <v>346</v>
      </c>
      <c r="D3627" s="545">
        <v>405.72</v>
      </c>
    </row>
    <row r="3628" spans="1:4">
      <c r="A3628" s="544">
        <v>2306714</v>
      </c>
      <c r="B3628" s="542" t="s">
        <v>8901</v>
      </c>
      <c r="C3628" s="544" t="s">
        <v>346</v>
      </c>
      <c r="D3628" s="545">
        <v>421.79</v>
      </c>
    </row>
    <row r="3629" spans="1:4">
      <c r="A3629" s="544">
        <v>2306717</v>
      </c>
      <c r="B3629" s="542" t="s">
        <v>8902</v>
      </c>
      <c r="C3629" s="544" t="s">
        <v>346</v>
      </c>
      <c r="D3629" s="545">
        <v>440.31</v>
      </c>
    </row>
    <row r="3630" spans="1:4">
      <c r="A3630" s="544">
        <v>2306720</v>
      </c>
      <c r="B3630" s="542" t="s">
        <v>8903</v>
      </c>
      <c r="C3630" s="544" t="s">
        <v>346</v>
      </c>
      <c r="D3630" s="545">
        <v>459.3</v>
      </c>
    </row>
    <row r="3631" spans="1:4">
      <c r="A3631" s="544">
        <v>2306723</v>
      </c>
      <c r="B3631" s="542" t="s">
        <v>8904</v>
      </c>
      <c r="C3631" s="544" t="s">
        <v>346</v>
      </c>
      <c r="D3631" s="545">
        <v>469.43</v>
      </c>
    </row>
    <row r="3632" spans="1:4">
      <c r="A3632" s="544">
        <v>2306687</v>
      </c>
      <c r="B3632" s="542" t="s">
        <v>8905</v>
      </c>
      <c r="C3632" s="544" t="s">
        <v>346</v>
      </c>
      <c r="D3632" s="545">
        <v>288.33</v>
      </c>
    </row>
    <row r="3633" spans="1:4">
      <c r="A3633" s="544">
        <v>2306690</v>
      </c>
      <c r="B3633" s="542" t="s">
        <v>8906</v>
      </c>
      <c r="C3633" s="544" t="s">
        <v>346</v>
      </c>
      <c r="D3633" s="545">
        <v>301.60000000000002</v>
      </c>
    </row>
    <row r="3634" spans="1:4">
      <c r="A3634" s="544">
        <v>2306693</v>
      </c>
      <c r="B3634" s="542" t="s">
        <v>8907</v>
      </c>
      <c r="C3634" s="544" t="s">
        <v>346</v>
      </c>
      <c r="D3634" s="545">
        <v>314.98</v>
      </c>
    </row>
    <row r="3635" spans="1:4">
      <c r="A3635" s="544">
        <v>2306696</v>
      </c>
      <c r="B3635" s="542" t="s">
        <v>8908</v>
      </c>
      <c r="C3635" s="544" t="s">
        <v>346</v>
      </c>
      <c r="D3635" s="545">
        <v>329.6</v>
      </c>
    </row>
    <row r="3636" spans="1:4">
      <c r="A3636" s="544">
        <v>2306239</v>
      </c>
      <c r="B3636" s="542" t="s">
        <v>8909</v>
      </c>
      <c r="C3636" s="544" t="s">
        <v>351</v>
      </c>
      <c r="D3636" s="545">
        <v>308.94</v>
      </c>
    </row>
    <row r="3637" spans="1:4">
      <c r="A3637" s="544">
        <v>2306090</v>
      </c>
      <c r="B3637" s="542" t="s">
        <v>8910</v>
      </c>
      <c r="C3637" s="544" t="s">
        <v>346</v>
      </c>
      <c r="D3637" s="545">
        <v>43.78</v>
      </c>
    </row>
    <row r="3638" spans="1:4">
      <c r="A3638" s="544">
        <v>2306091</v>
      </c>
      <c r="B3638" s="542" t="s">
        <v>8911</v>
      </c>
      <c r="C3638" s="544" t="s">
        <v>346</v>
      </c>
      <c r="D3638" s="545">
        <v>58.37</v>
      </c>
    </row>
    <row r="3639" spans="1:4">
      <c r="A3639" s="544">
        <v>2306072</v>
      </c>
      <c r="B3639" s="542" t="s">
        <v>8912</v>
      </c>
      <c r="C3639" s="544" t="s">
        <v>351</v>
      </c>
      <c r="D3639" s="545">
        <v>1022.3</v>
      </c>
    </row>
    <row r="3640" spans="1:4">
      <c r="A3640" s="544">
        <v>2306133</v>
      </c>
      <c r="B3640" s="542" t="s">
        <v>8913</v>
      </c>
      <c r="C3640" s="544" t="s">
        <v>346</v>
      </c>
      <c r="D3640" s="545">
        <v>498.52</v>
      </c>
    </row>
    <row r="3641" spans="1:4">
      <c r="A3641" s="544">
        <v>2306114</v>
      </c>
      <c r="B3641" s="542" t="s">
        <v>8914</v>
      </c>
      <c r="C3641" s="544" t="s">
        <v>346</v>
      </c>
      <c r="D3641" s="545">
        <v>291.62</v>
      </c>
    </row>
    <row r="3642" spans="1:4">
      <c r="A3642" s="544">
        <v>2306115</v>
      </c>
      <c r="B3642" s="542" t="s">
        <v>8915</v>
      </c>
      <c r="C3642" s="544" t="s">
        <v>346</v>
      </c>
      <c r="D3642" s="545">
        <v>424.34</v>
      </c>
    </row>
    <row r="3643" spans="1:4">
      <c r="A3643" s="544">
        <v>2306116</v>
      </c>
      <c r="B3643" s="542" t="s">
        <v>8916</v>
      </c>
      <c r="C3643" s="544" t="s">
        <v>346</v>
      </c>
      <c r="D3643" s="545">
        <v>505.36</v>
      </c>
    </row>
    <row r="3644" spans="1:4">
      <c r="A3644" s="544">
        <v>2306118</v>
      </c>
      <c r="B3644" s="542" t="s">
        <v>8917</v>
      </c>
      <c r="C3644" s="544" t="s">
        <v>346</v>
      </c>
      <c r="D3644" s="545">
        <v>634.74</v>
      </c>
    </row>
    <row r="3645" spans="1:4">
      <c r="A3645" s="544">
        <v>2306122</v>
      </c>
      <c r="B3645" s="542" t="s">
        <v>8918</v>
      </c>
      <c r="C3645" s="544" t="s">
        <v>346</v>
      </c>
      <c r="D3645" s="545">
        <v>751.79</v>
      </c>
    </row>
    <row r="3646" spans="1:4">
      <c r="A3646" s="544">
        <v>2306078</v>
      </c>
      <c r="B3646" s="542" t="s">
        <v>8919</v>
      </c>
      <c r="C3646" s="544" t="s">
        <v>346</v>
      </c>
      <c r="D3646" s="545">
        <v>128.87</v>
      </c>
    </row>
    <row r="3647" spans="1:4">
      <c r="A3647" s="544">
        <v>2306080</v>
      </c>
      <c r="B3647" s="542" t="s">
        <v>8920</v>
      </c>
      <c r="C3647" s="544" t="s">
        <v>346</v>
      </c>
      <c r="D3647" s="545">
        <v>140.58000000000001</v>
      </c>
    </row>
    <row r="3648" spans="1:4">
      <c r="A3648" s="544">
        <v>2306082</v>
      </c>
      <c r="B3648" s="542" t="s">
        <v>8921</v>
      </c>
      <c r="C3648" s="544" t="s">
        <v>346</v>
      </c>
      <c r="D3648" s="545">
        <v>154.63999999999999</v>
      </c>
    </row>
    <row r="3649" spans="1:4">
      <c r="A3649" s="544">
        <v>2306084</v>
      </c>
      <c r="B3649" s="542" t="s">
        <v>8922</v>
      </c>
      <c r="C3649" s="544" t="s">
        <v>346</v>
      </c>
      <c r="D3649" s="545">
        <v>179.81</v>
      </c>
    </row>
    <row r="3650" spans="1:4">
      <c r="A3650" s="544">
        <v>2306086</v>
      </c>
      <c r="B3650" s="542" t="s">
        <v>8923</v>
      </c>
      <c r="C3650" s="544" t="s">
        <v>346</v>
      </c>
      <c r="D3650" s="545">
        <v>220.91</v>
      </c>
    </row>
    <row r="3651" spans="1:4">
      <c r="A3651" s="544">
        <v>2309088</v>
      </c>
      <c r="B3651" s="542" t="s">
        <v>8924</v>
      </c>
      <c r="C3651" s="544" t="s">
        <v>346</v>
      </c>
      <c r="D3651" s="545">
        <v>309.27999999999997</v>
      </c>
    </row>
    <row r="3652" spans="1:4">
      <c r="A3652" s="544">
        <v>2306074</v>
      </c>
      <c r="B3652" s="542" t="s">
        <v>8925</v>
      </c>
      <c r="C3652" s="544" t="s">
        <v>351</v>
      </c>
      <c r="D3652" s="545">
        <v>274.57</v>
      </c>
    </row>
    <row r="3653" spans="1:4">
      <c r="A3653" s="544">
        <v>2306095</v>
      </c>
      <c r="B3653" s="542" t="s">
        <v>8926</v>
      </c>
      <c r="C3653" s="544" t="s">
        <v>351</v>
      </c>
      <c r="D3653" s="545">
        <v>329.22</v>
      </c>
    </row>
    <row r="3654" spans="1:4">
      <c r="A3654" s="544">
        <v>2306132</v>
      </c>
      <c r="B3654" s="542" t="s">
        <v>8927</v>
      </c>
      <c r="C3654" s="544" t="s">
        <v>346</v>
      </c>
      <c r="D3654" s="545">
        <v>320.86</v>
      </c>
    </row>
    <row r="3655" spans="1:4">
      <c r="A3655" s="544">
        <v>2306015</v>
      </c>
      <c r="B3655" s="542" t="s">
        <v>8928</v>
      </c>
      <c r="C3655" s="544" t="s">
        <v>454</v>
      </c>
      <c r="D3655" s="545">
        <v>16.809999999999999</v>
      </c>
    </row>
    <row r="3656" spans="1:4">
      <c r="A3656" s="544">
        <v>2306019</v>
      </c>
      <c r="B3656" s="542" t="s">
        <v>8929</v>
      </c>
      <c r="C3656" s="544" t="s">
        <v>454</v>
      </c>
      <c r="D3656" s="545">
        <v>17.420000000000002</v>
      </c>
    </row>
    <row r="3657" spans="1:4" ht="25.5">
      <c r="A3657" s="544">
        <v>2306018</v>
      </c>
      <c r="B3657" s="542" t="s">
        <v>8930</v>
      </c>
      <c r="C3657" s="544" t="s">
        <v>454</v>
      </c>
      <c r="D3657" s="545">
        <v>2.92</v>
      </c>
    </row>
    <row r="3658" spans="1:4" ht="25.5">
      <c r="A3658" s="544">
        <v>2306016</v>
      </c>
      <c r="B3658" s="542" t="s">
        <v>8931</v>
      </c>
      <c r="C3658" s="544" t="s">
        <v>454</v>
      </c>
      <c r="D3658" s="545">
        <v>2</v>
      </c>
    </row>
    <row r="3659" spans="1:4" ht="25.5">
      <c r="A3659" s="544">
        <v>2305999</v>
      </c>
      <c r="B3659" s="542" t="s">
        <v>8932</v>
      </c>
      <c r="C3659" s="544" t="s">
        <v>346</v>
      </c>
      <c r="D3659" s="545">
        <v>355.15</v>
      </c>
    </row>
    <row r="3660" spans="1:4" ht="25.5">
      <c r="A3660" s="544">
        <v>2306000</v>
      </c>
      <c r="B3660" s="542" t="s">
        <v>8933</v>
      </c>
      <c r="C3660" s="544" t="s">
        <v>346</v>
      </c>
      <c r="D3660" s="545">
        <v>430.12</v>
      </c>
    </row>
    <row r="3661" spans="1:4" ht="25.5">
      <c r="A3661" s="544">
        <v>2306001</v>
      </c>
      <c r="B3661" s="542" t="s">
        <v>8934</v>
      </c>
      <c r="C3661" s="544" t="s">
        <v>346</v>
      </c>
      <c r="D3661" s="545">
        <v>607.54</v>
      </c>
    </row>
    <row r="3662" spans="1:4" ht="25.5">
      <c r="A3662" s="544">
        <v>2306002</v>
      </c>
      <c r="B3662" s="542" t="s">
        <v>8935</v>
      </c>
      <c r="C3662" s="544" t="s">
        <v>346</v>
      </c>
      <c r="D3662" s="545">
        <v>795.85</v>
      </c>
    </row>
    <row r="3663" spans="1:4" ht="25.5">
      <c r="A3663" s="544">
        <v>2306003</v>
      </c>
      <c r="B3663" s="542" t="s">
        <v>8936</v>
      </c>
      <c r="C3663" s="544" t="s">
        <v>346</v>
      </c>
      <c r="D3663" s="545">
        <v>1047.26</v>
      </c>
    </row>
    <row r="3664" spans="1:4" ht="25.5">
      <c r="A3664" s="544">
        <v>2305997</v>
      </c>
      <c r="B3664" s="542" t="s">
        <v>8937</v>
      </c>
      <c r="C3664" s="544" t="s">
        <v>346</v>
      </c>
      <c r="D3664" s="545">
        <v>246.59</v>
      </c>
    </row>
    <row r="3665" spans="1:4" ht="25.5">
      <c r="A3665" s="544">
        <v>2305998</v>
      </c>
      <c r="B3665" s="542" t="s">
        <v>8938</v>
      </c>
      <c r="C3665" s="544" t="s">
        <v>346</v>
      </c>
      <c r="D3665" s="545">
        <v>312.06</v>
      </c>
    </row>
    <row r="3666" spans="1:4" ht="25.5">
      <c r="A3666" s="544">
        <v>2306101</v>
      </c>
      <c r="B3666" s="542" t="s">
        <v>8939</v>
      </c>
      <c r="C3666" s="544" t="s">
        <v>346</v>
      </c>
      <c r="D3666" s="545">
        <v>72.510000000000005</v>
      </c>
    </row>
    <row r="3667" spans="1:4" ht="25.5">
      <c r="A3667" s="544">
        <v>2306102</v>
      </c>
      <c r="B3667" s="542" t="s">
        <v>8940</v>
      </c>
      <c r="C3667" s="544" t="s">
        <v>346</v>
      </c>
      <c r="D3667" s="545">
        <v>77.239999999999995</v>
      </c>
    </row>
    <row r="3668" spans="1:4" ht="25.5">
      <c r="A3668" s="544">
        <v>2306103</v>
      </c>
      <c r="B3668" s="542" t="s">
        <v>8941</v>
      </c>
      <c r="C3668" s="544" t="s">
        <v>346</v>
      </c>
      <c r="D3668" s="545">
        <v>86.86</v>
      </c>
    </row>
    <row r="3669" spans="1:4" ht="25.5">
      <c r="A3669" s="544">
        <v>2306104</v>
      </c>
      <c r="B3669" s="542" t="s">
        <v>8942</v>
      </c>
      <c r="C3669" s="544" t="s">
        <v>346</v>
      </c>
      <c r="D3669" s="545">
        <v>92.18</v>
      </c>
    </row>
    <row r="3670" spans="1:4" ht="25.5">
      <c r="A3670" s="544">
        <v>2306105</v>
      </c>
      <c r="B3670" s="542" t="s">
        <v>8943</v>
      </c>
      <c r="C3670" s="544" t="s">
        <v>346</v>
      </c>
      <c r="D3670" s="545">
        <v>97.93</v>
      </c>
    </row>
    <row r="3671" spans="1:4" ht="25.5">
      <c r="A3671" s="544">
        <v>2306106</v>
      </c>
      <c r="B3671" s="542" t="s">
        <v>8944</v>
      </c>
      <c r="C3671" s="544" t="s">
        <v>346</v>
      </c>
      <c r="D3671" s="545">
        <v>106.86</v>
      </c>
    </row>
    <row r="3672" spans="1:4" ht="25.5">
      <c r="A3672" s="544">
        <v>2306107</v>
      </c>
      <c r="B3672" s="542" t="s">
        <v>8945</v>
      </c>
      <c r="C3672" s="544" t="s">
        <v>346</v>
      </c>
      <c r="D3672" s="545">
        <v>109.95</v>
      </c>
    </row>
    <row r="3673" spans="1:4" ht="25.5">
      <c r="A3673" s="544">
        <v>2306269</v>
      </c>
      <c r="B3673" s="542" t="s">
        <v>8946</v>
      </c>
      <c r="C3673" s="544" t="s">
        <v>346</v>
      </c>
      <c r="D3673" s="545">
        <v>123.76</v>
      </c>
    </row>
    <row r="3674" spans="1:4" ht="25.5">
      <c r="A3674" s="544">
        <v>2306270</v>
      </c>
      <c r="B3674" s="542" t="s">
        <v>8947</v>
      </c>
      <c r="C3674" s="544" t="s">
        <v>346</v>
      </c>
      <c r="D3674" s="545">
        <v>138.22</v>
      </c>
    </row>
    <row r="3675" spans="1:4" ht="25.5">
      <c r="A3675" s="544">
        <v>2306271</v>
      </c>
      <c r="B3675" s="542" t="s">
        <v>8948</v>
      </c>
      <c r="C3675" s="544" t="s">
        <v>346</v>
      </c>
      <c r="D3675" s="545">
        <v>151.96</v>
      </c>
    </row>
    <row r="3676" spans="1:4" ht="25.5">
      <c r="A3676" s="544">
        <v>2306272</v>
      </c>
      <c r="B3676" s="542" t="s">
        <v>8949</v>
      </c>
      <c r="C3676" s="544" t="s">
        <v>346</v>
      </c>
      <c r="D3676" s="545">
        <v>160.75</v>
      </c>
    </row>
    <row r="3677" spans="1:4" ht="25.5">
      <c r="A3677" s="544">
        <v>2306273</v>
      </c>
      <c r="B3677" s="542" t="s">
        <v>8950</v>
      </c>
      <c r="C3677" s="544" t="s">
        <v>346</v>
      </c>
      <c r="D3677" s="545">
        <v>180.67</v>
      </c>
    </row>
    <row r="3678" spans="1:4" ht="25.5">
      <c r="A3678" s="544">
        <v>2306274</v>
      </c>
      <c r="B3678" s="542" t="s">
        <v>8951</v>
      </c>
      <c r="C3678" s="544" t="s">
        <v>346</v>
      </c>
      <c r="D3678" s="545">
        <v>193.37</v>
      </c>
    </row>
    <row r="3679" spans="1:4" ht="25.5">
      <c r="A3679" s="544">
        <v>2306275</v>
      </c>
      <c r="B3679" s="542" t="s">
        <v>8952</v>
      </c>
      <c r="C3679" s="544" t="s">
        <v>346</v>
      </c>
      <c r="D3679" s="545">
        <v>223.94</v>
      </c>
    </row>
    <row r="3680" spans="1:4" ht="25.5">
      <c r="A3680" s="544">
        <v>2306100</v>
      </c>
      <c r="B3680" s="542" t="s">
        <v>8953</v>
      </c>
      <c r="C3680" s="544" t="s">
        <v>346</v>
      </c>
      <c r="D3680" s="545">
        <v>282.36</v>
      </c>
    </row>
    <row r="3681" spans="1:4" ht="25.5">
      <c r="A3681" s="544">
        <v>2306004</v>
      </c>
      <c r="B3681" s="542" t="s">
        <v>8954</v>
      </c>
      <c r="C3681" s="544" t="s">
        <v>346</v>
      </c>
      <c r="D3681" s="545">
        <v>118.15</v>
      </c>
    </row>
    <row r="3682" spans="1:4" ht="25.5">
      <c r="A3682" s="544">
        <v>2306097</v>
      </c>
      <c r="B3682" s="542" t="s">
        <v>8955</v>
      </c>
      <c r="C3682" s="544" t="s">
        <v>346</v>
      </c>
      <c r="D3682" s="545">
        <v>133.53</v>
      </c>
    </row>
    <row r="3683" spans="1:4" ht="25.5">
      <c r="A3683" s="544">
        <v>2306098</v>
      </c>
      <c r="B3683" s="542" t="s">
        <v>8956</v>
      </c>
      <c r="C3683" s="544" t="s">
        <v>346</v>
      </c>
      <c r="D3683" s="545">
        <v>166.04</v>
      </c>
    </row>
    <row r="3684" spans="1:4" ht="25.5">
      <c r="A3684" s="544">
        <v>2306007</v>
      </c>
      <c r="B3684" s="542" t="s">
        <v>8957</v>
      </c>
      <c r="C3684" s="544" t="s">
        <v>346</v>
      </c>
      <c r="D3684" s="545">
        <v>227.64</v>
      </c>
    </row>
    <row r="3685" spans="1:4">
      <c r="A3685" s="544">
        <v>2306067</v>
      </c>
      <c r="B3685" s="542" t="s">
        <v>8958</v>
      </c>
      <c r="C3685" s="544" t="s">
        <v>346</v>
      </c>
      <c r="D3685" s="545">
        <v>516.20000000000005</v>
      </c>
    </row>
    <row r="3686" spans="1:4">
      <c r="A3686" s="544">
        <v>2306068</v>
      </c>
      <c r="B3686" s="542" t="s">
        <v>8959</v>
      </c>
      <c r="C3686" s="544" t="s">
        <v>346</v>
      </c>
      <c r="D3686" s="545">
        <v>651.88</v>
      </c>
    </row>
    <row r="3687" spans="1:4">
      <c r="A3687" s="544">
        <v>2306069</v>
      </c>
      <c r="B3687" s="542" t="s">
        <v>8960</v>
      </c>
      <c r="C3687" s="544" t="s">
        <v>346</v>
      </c>
      <c r="D3687" s="545">
        <v>882.83</v>
      </c>
    </row>
    <row r="3688" spans="1:4">
      <c r="A3688" s="544">
        <v>2306070</v>
      </c>
      <c r="B3688" s="542" t="s">
        <v>8961</v>
      </c>
      <c r="C3688" s="544" t="s">
        <v>346</v>
      </c>
      <c r="D3688" s="545">
        <v>1353.93</v>
      </c>
    </row>
    <row r="3689" spans="1:4">
      <c r="A3689" s="544">
        <v>2306071</v>
      </c>
      <c r="B3689" s="542" t="s">
        <v>403</v>
      </c>
      <c r="C3689" s="544" t="s">
        <v>346</v>
      </c>
      <c r="D3689" s="545">
        <v>2039.17</v>
      </c>
    </row>
    <row r="3690" spans="1:4">
      <c r="A3690" s="544">
        <v>2306181</v>
      </c>
      <c r="B3690" s="542" t="s">
        <v>484</v>
      </c>
      <c r="C3690" s="544" t="s">
        <v>346</v>
      </c>
      <c r="D3690" s="545">
        <v>2057.06</v>
      </c>
    </row>
    <row r="3691" spans="1:4">
      <c r="A3691" s="544">
        <v>2306062</v>
      </c>
      <c r="B3691" s="542" t="s">
        <v>8962</v>
      </c>
      <c r="C3691" s="544" t="s">
        <v>346</v>
      </c>
      <c r="D3691" s="545">
        <v>93.93</v>
      </c>
    </row>
    <row r="3692" spans="1:4">
      <c r="A3692" s="544">
        <v>2306063</v>
      </c>
      <c r="B3692" s="542" t="s">
        <v>8963</v>
      </c>
      <c r="C3692" s="544" t="s">
        <v>346</v>
      </c>
      <c r="D3692" s="545">
        <v>113.52</v>
      </c>
    </row>
    <row r="3693" spans="1:4">
      <c r="A3693" s="544">
        <v>2306064</v>
      </c>
      <c r="B3693" s="542" t="s">
        <v>8964</v>
      </c>
      <c r="C3693" s="544" t="s">
        <v>346</v>
      </c>
      <c r="D3693" s="545">
        <v>140.77000000000001</v>
      </c>
    </row>
    <row r="3694" spans="1:4">
      <c r="A3694" s="544">
        <v>2306065</v>
      </c>
      <c r="B3694" s="542" t="s">
        <v>8965</v>
      </c>
      <c r="C3694" s="544" t="s">
        <v>346</v>
      </c>
      <c r="D3694" s="545">
        <v>183.3</v>
      </c>
    </row>
    <row r="3695" spans="1:4">
      <c r="A3695" s="544">
        <v>2306066</v>
      </c>
      <c r="B3695" s="542" t="s">
        <v>625</v>
      </c>
      <c r="C3695" s="544" t="s">
        <v>346</v>
      </c>
      <c r="D3695" s="545">
        <v>259.70999999999998</v>
      </c>
    </row>
    <row r="3696" spans="1:4">
      <c r="A3696" s="544">
        <v>2306180</v>
      </c>
      <c r="B3696" s="542" t="s">
        <v>8966</v>
      </c>
      <c r="C3696" s="544" t="s">
        <v>346</v>
      </c>
      <c r="D3696" s="545">
        <v>294.99</v>
      </c>
    </row>
    <row r="3697" spans="1:4">
      <c r="A3697" s="544">
        <v>2306009</v>
      </c>
      <c r="B3697" s="542" t="s">
        <v>8967</v>
      </c>
      <c r="C3697" s="544" t="s">
        <v>346</v>
      </c>
      <c r="D3697" s="545">
        <v>16.63</v>
      </c>
    </row>
    <row r="3698" spans="1:4">
      <c r="A3698" s="544">
        <v>2306010</v>
      </c>
      <c r="B3698" s="542" t="s">
        <v>8968</v>
      </c>
      <c r="C3698" s="544" t="s">
        <v>346</v>
      </c>
      <c r="D3698" s="545">
        <v>20.72</v>
      </c>
    </row>
    <row r="3699" spans="1:4">
      <c r="A3699" s="544">
        <v>2306011</v>
      </c>
      <c r="B3699" s="542" t="s">
        <v>8969</v>
      </c>
      <c r="C3699" s="544" t="s">
        <v>346</v>
      </c>
      <c r="D3699" s="545">
        <v>23.6</v>
      </c>
    </row>
    <row r="3700" spans="1:4">
      <c r="A3700" s="544">
        <v>2306012</v>
      </c>
      <c r="B3700" s="542" t="s">
        <v>8970</v>
      </c>
      <c r="C3700" s="544" t="s">
        <v>346</v>
      </c>
      <c r="D3700" s="545">
        <v>27.63</v>
      </c>
    </row>
    <row r="3701" spans="1:4">
      <c r="A3701" s="544">
        <v>2306108</v>
      </c>
      <c r="B3701" s="542" t="s">
        <v>8971</v>
      </c>
      <c r="C3701" s="544" t="s">
        <v>346</v>
      </c>
      <c r="D3701" s="545">
        <v>156.11000000000001</v>
      </c>
    </row>
    <row r="3702" spans="1:4">
      <c r="A3702" s="544">
        <v>2306110</v>
      </c>
      <c r="B3702" s="542" t="s">
        <v>8972</v>
      </c>
      <c r="C3702" s="544" t="s">
        <v>346</v>
      </c>
      <c r="D3702" s="545">
        <v>222.7</v>
      </c>
    </row>
    <row r="3703" spans="1:4">
      <c r="A3703" s="544">
        <v>2306111</v>
      </c>
      <c r="B3703" s="542" t="s">
        <v>8973</v>
      </c>
      <c r="C3703" s="544" t="s">
        <v>346</v>
      </c>
      <c r="D3703" s="545">
        <v>262.83999999999997</v>
      </c>
    </row>
    <row r="3704" spans="1:4">
      <c r="A3704" s="544">
        <v>2306112</v>
      </c>
      <c r="B3704" s="542" t="s">
        <v>8974</v>
      </c>
      <c r="C3704" s="544" t="s">
        <v>346</v>
      </c>
      <c r="D3704" s="545">
        <v>327.32</v>
      </c>
    </row>
    <row r="3705" spans="1:4">
      <c r="A3705" s="544">
        <v>2306113</v>
      </c>
      <c r="B3705" s="542" t="s">
        <v>8975</v>
      </c>
      <c r="C3705" s="544" t="s">
        <v>346</v>
      </c>
      <c r="D3705" s="545">
        <v>385.7</v>
      </c>
    </row>
    <row r="3706" spans="1:4">
      <c r="A3706" s="544">
        <v>2306123</v>
      </c>
      <c r="B3706" s="542" t="s">
        <v>8976</v>
      </c>
      <c r="C3706" s="544" t="s">
        <v>346</v>
      </c>
      <c r="D3706" s="545">
        <v>425.78</v>
      </c>
    </row>
    <row r="3707" spans="1:4">
      <c r="A3707" s="544">
        <v>2306124</v>
      </c>
      <c r="B3707" s="542" t="s">
        <v>8977</v>
      </c>
      <c r="C3707" s="544" t="s">
        <v>346</v>
      </c>
      <c r="D3707" s="545">
        <v>624.24</v>
      </c>
    </row>
    <row r="3708" spans="1:4">
      <c r="A3708" s="544">
        <v>2306125</v>
      </c>
      <c r="B3708" s="542" t="s">
        <v>8978</v>
      </c>
      <c r="C3708" s="544" t="s">
        <v>346</v>
      </c>
      <c r="D3708" s="545">
        <v>745.33</v>
      </c>
    </row>
    <row r="3709" spans="1:4">
      <c r="A3709" s="544">
        <v>2306126</v>
      </c>
      <c r="B3709" s="542" t="s">
        <v>8979</v>
      </c>
      <c r="C3709" s="544" t="s">
        <v>346</v>
      </c>
      <c r="D3709" s="545">
        <v>938.79</v>
      </c>
    </row>
    <row r="3710" spans="1:4">
      <c r="A3710" s="544">
        <v>2306127</v>
      </c>
      <c r="B3710" s="542" t="s">
        <v>8980</v>
      </c>
      <c r="C3710" s="544" t="s">
        <v>346</v>
      </c>
      <c r="D3710" s="545">
        <v>1113.7</v>
      </c>
    </row>
    <row r="3711" spans="1:4">
      <c r="A3711" s="544">
        <v>2306300</v>
      </c>
      <c r="B3711" s="542" t="s">
        <v>8981</v>
      </c>
      <c r="C3711" s="544" t="s">
        <v>346</v>
      </c>
      <c r="D3711" s="545">
        <v>33.979999999999997</v>
      </c>
    </row>
    <row r="3712" spans="1:4">
      <c r="A3712" s="544">
        <v>2306301</v>
      </c>
      <c r="B3712" s="542" t="s">
        <v>8982</v>
      </c>
      <c r="C3712" s="544" t="s">
        <v>346</v>
      </c>
      <c r="D3712" s="545">
        <v>36.76</v>
      </c>
    </row>
    <row r="3713" spans="1:4">
      <c r="A3713" s="544">
        <v>2306302</v>
      </c>
      <c r="B3713" s="542" t="s">
        <v>8983</v>
      </c>
      <c r="C3713" s="544" t="s">
        <v>346</v>
      </c>
      <c r="D3713" s="545">
        <v>44.1</v>
      </c>
    </row>
    <row r="3714" spans="1:4">
      <c r="A3714" s="544">
        <v>2306303</v>
      </c>
      <c r="B3714" s="542" t="s">
        <v>8984</v>
      </c>
      <c r="C3714" s="544" t="s">
        <v>346</v>
      </c>
      <c r="D3714" s="545">
        <v>47.83</v>
      </c>
    </row>
    <row r="3715" spans="1:4">
      <c r="A3715" s="544">
        <v>2306304</v>
      </c>
      <c r="B3715" s="542" t="s">
        <v>8985</v>
      </c>
      <c r="C3715" s="544" t="s">
        <v>346</v>
      </c>
      <c r="D3715" s="545">
        <v>51.18</v>
      </c>
    </row>
    <row r="3716" spans="1:4">
      <c r="A3716" s="544">
        <v>2306305</v>
      </c>
      <c r="B3716" s="542" t="s">
        <v>8986</v>
      </c>
      <c r="C3716" s="544" t="s">
        <v>346</v>
      </c>
      <c r="D3716" s="545">
        <v>57.78</v>
      </c>
    </row>
    <row r="3717" spans="1:4">
      <c r="A3717" s="544">
        <v>2306306</v>
      </c>
      <c r="B3717" s="542" t="s">
        <v>8987</v>
      </c>
      <c r="C3717" s="544" t="s">
        <v>346</v>
      </c>
      <c r="D3717" s="545">
        <v>59.24</v>
      </c>
    </row>
    <row r="3718" spans="1:4">
      <c r="A3718" s="544">
        <v>2306307</v>
      </c>
      <c r="B3718" s="542" t="s">
        <v>8988</v>
      </c>
      <c r="C3718" s="544" t="s">
        <v>346</v>
      </c>
      <c r="D3718" s="545">
        <v>68.900000000000006</v>
      </c>
    </row>
    <row r="3719" spans="1:4">
      <c r="A3719" s="544">
        <v>2306308</v>
      </c>
      <c r="B3719" s="542" t="s">
        <v>8989</v>
      </c>
      <c r="C3719" s="544" t="s">
        <v>346</v>
      </c>
      <c r="D3719" s="545">
        <v>77.739999999999995</v>
      </c>
    </row>
    <row r="3720" spans="1:4">
      <c r="A3720" s="544">
        <v>2306309</v>
      </c>
      <c r="B3720" s="542" t="s">
        <v>8990</v>
      </c>
      <c r="C3720" s="544" t="s">
        <v>346</v>
      </c>
      <c r="D3720" s="545">
        <v>88.04</v>
      </c>
    </row>
    <row r="3721" spans="1:4">
      <c r="A3721" s="544">
        <v>2306310</v>
      </c>
      <c r="B3721" s="542" t="s">
        <v>8991</v>
      </c>
      <c r="C3721" s="544" t="s">
        <v>346</v>
      </c>
      <c r="D3721" s="545">
        <v>93.31</v>
      </c>
    </row>
    <row r="3722" spans="1:4">
      <c r="A3722" s="544">
        <v>2306311</v>
      </c>
      <c r="B3722" s="542" t="s">
        <v>8992</v>
      </c>
      <c r="C3722" s="544" t="s">
        <v>346</v>
      </c>
      <c r="D3722" s="545">
        <v>107.96</v>
      </c>
    </row>
    <row r="3723" spans="1:4">
      <c r="A3723" s="544">
        <v>2306312</v>
      </c>
      <c r="B3723" s="542" t="s">
        <v>8993</v>
      </c>
      <c r="C3723" s="544" t="s">
        <v>346</v>
      </c>
      <c r="D3723" s="545">
        <v>116.72</v>
      </c>
    </row>
    <row r="3724" spans="1:4">
      <c r="A3724" s="544">
        <v>2306313</v>
      </c>
      <c r="B3724" s="542" t="s">
        <v>8994</v>
      </c>
      <c r="C3724" s="544" t="s">
        <v>346</v>
      </c>
      <c r="D3724" s="545">
        <v>141.07</v>
      </c>
    </row>
    <row r="3725" spans="1:4" ht="25.5">
      <c r="A3725" s="544">
        <v>2306013</v>
      </c>
      <c r="B3725" s="542" t="s">
        <v>8995</v>
      </c>
      <c r="C3725" s="544" t="s">
        <v>454</v>
      </c>
      <c r="D3725" s="545">
        <v>12.5</v>
      </c>
    </row>
    <row r="3726" spans="1:4">
      <c r="A3726" s="544">
        <v>2306243</v>
      </c>
      <c r="B3726" s="542" t="s">
        <v>8996</v>
      </c>
      <c r="C3726" s="544" t="s">
        <v>346</v>
      </c>
      <c r="D3726" s="545">
        <v>589.61</v>
      </c>
    </row>
    <row r="3727" spans="1:4" ht="25.5">
      <c r="A3727" s="544">
        <v>2408149</v>
      </c>
      <c r="B3727" s="542" t="s">
        <v>8997</v>
      </c>
      <c r="C3727" s="544" t="s">
        <v>454</v>
      </c>
      <c r="D3727" s="545">
        <v>15.82</v>
      </c>
    </row>
    <row r="3728" spans="1:4">
      <c r="A3728" s="544">
        <v>2407972</v>
      </c>
      <c r="B3728" s="542" t="s">
        <v>8998</v>
      </c>
      <c r="C3728" s="544" t="s">
        <v>454</v>
      </c>
      <c r="D3728" s="545">
        <v>72.11</v>
      </c>
    </row>
    <row r="3729" spans="1:4">
      <c r="A3729" s="544">
        <v>2407973</v>
      </c>
      <c r="B3729" s="542" t="s">
        <v>8999</v>
      </c>
      <c r="C3729" s="544" t="s">
        <v>340</v>
      </c>
      <c r="D3729" s="545">
        <v>30.15</v>
      </c>
    </row>
    <row r="3730" spans="1:4">
      <c r="A3730" s="544">
        <v>2408075</v>
      </c>
      <c r="B3730" s="542" t="s">
        <v>9000</v>
      </c>
      <c r="C3730" s="544" t="s">
        <v>340</v>
      </c>
      <c r="D3730" s="545">
        <v>6.15</v>
      </c>
    </row>
    <row r="3731" spans="1:4">
      <c r="A3731" s="544">
        <v>2408069</v>
      </c>
      <c r="B3731" s="542" t="s">
        <v>9001</v>
      </c>
      <c r="C3731" s="544" t="s">
        <v>340</v>
      </c>
      <c r="D3731" s="545">
        <v>5.74</v>
      </c>
    </row>
    <row r="3732" spans="1:4">
      <c r="A3732" s="544">
        <v>2419790</v>
      </c>
      <c r="B3732" s="542" t="s">
        <v>9002</v>
      </c>
      <c r="C3732" s="544" t="s">
        <v>340</v>
      </c>
      <c r="D3732" s="545">
        <v>10.36</v>
      </c>
    </row>
    <row r="3733" spans="1:4" ht="25.5">
      <c r="A3733" s="544">
        <v>2407976</v>
      </c>
      <c r="B3733" s="542" t="s">
        <v>9003</v>
      </c>
      <c r="C3733" s="544" t="s">
        <v>340</v>
      </c>
      <c r="D3733" s="545">
        <v>11.95</v>
      </c>
    </row>
    <row r="3734" spans="1:4">
      <c r="A3734" s="544">
        <v>2408068</v>
      </c>
      <c r="B3734" s="542" t="s">
        <v>9004</v>
      </c>
      <c r="C3734" s="544" t="s">
        <v>340</v>
      </c>
      <c r="D3734" s="545">
        <v>16.14</v>
      </c>
    </row>
    <row r="3735" spans="1:4" ht="25.5">
      <c r="A3735" s="544">
        <v>2419705</v>
      </c>
      <c r="B3735" s="542" t="s">
        <v>9005</v>
      </c>
      <c r="C3735" s="544" t="s">
        <v>340</v>
      </c>
      <c r="D3735" s="545">
        <v>10.4</v>
      </c>
    </row>
    <row r="3736" spans="1:4" ht="25.5">
      <c r="A3736" s="544">
        <v>2419704</v>
      </c>
      <c r="B3736" s="542" t="s">
        <v>9006</v>
      </c>
      <c r="C3736" s="544" t="s">
        <v>340</v>
      </c>
      <c r="D3736" s="545">
        <v>31.09</v>
      </c>
    </row>
    <row r="3737" spans="1:4">
      <c r="A3737" s="544">
        <v>2407981</v>
      </c>
      <c r="B3737" s="542" t="s">
        <v>9007</v>
      </c>
      <c r="C3737" s="544" t="s">
        <v>340</v>
      </c>
      <c r="D3737" s="545">
        <v>18.86</v>
      </c>
    </row>
    <row r="3738" spans="1:4" ht="25.5">
      <c r="A3738" s="544">
        <v>2407982</v>
      </c>
      <c r="B3738" s="542" t="s">
        <v>9008</v>
      </c>
      <c r="C3738" s="544" t="s">
        <v>340</v>
      </c>
      <c r="D3738" s="545">
        <v>38.840000000000003</v>
      </c>
    </row>
    <row r="3739" spans="1:4" ht="25.5">
      <c r="A3739" s="544">
        <v>2419703</v>
      </c>
      <c r="B3739" s="542" t="s">
        <v>9009</v>
      </c>
      <c r="C3739" s="544" t="s">
        <v>340</v>
      </c>
      <c r="D3739" s="545">
        <v>14.71</v>
      </c>
    </row>
    <row r="3740" spans="1:4" ht="25.5">
      <c r="A3740" s="544">
        <v>2408080</v>
      </c>
      <c r="B3740" s="542" t="s">
        <v>9010</v>
      </c>
      <c r="C3740" s="544" t="s">
        <v>340</v>
      </c>
      <c r="D3740" s="545">
        <v>7.34</v>
      </c>
    </row>
    <row r="3741" spans="1:4" ht="25.5">
      <c r="A3741" s="544">
        <v>2408078</v>
      </c>
      <c r="B3741" s="542" t="s">
        <v>9011</v>
      </c>
      <c r="C3741" s="544" t="s">
        <v>340</v>
      </c>
      <c r="D3741" s="545">
        <v>2.87</v>
      </c>
    </row>
    <row r="3742" spans="1:4" ht="25.5">
      <c r="A3742" s="544">
        <v>2407979</v>
      </c>
      <c r="B3742" s="542" t="s">
        <v>9012</v>
      </c>
      <c r="C3742" s="544" t="s">
        <v>340</v>
      </c>
      <c r="D3742" s="545">
        <v>13.59</v>
      </c>
    </row>
    <row r="3743" spans="1:4" ht="25.5">
      <c r="A3743" s="544">
        <v>2407980</v>
      </c>
      <c r="B3743" s="542" t="s">
        <v>9013</v>
      </c>
      <c r="C3743" s="544" t="s">
        <v>340</v>
      </c>
      <c r="D3743" s="545">
        <v>13.63</v>
      </c>
    </row>
    <row r="3744" spans="1:4" ht="25.5">
      <c r="A3744" s="544">
        <v>2408077</v>
      </c>
      <c r="B3744" s="542" t="s">
        <v>9014</v>
      </c>
      <c r="C3744" s="544" t="s">
        <v>340</v>
      </c>
      <c r="D3744" s="545">
        <v>6.57</v>
      </c>
    </row>
    <row r="3745" spans="1:4" ht="25.5">
      <c r="A3745" s="544">
        <v>2407983</v>
      </c>
      <c r="B3745" s="542" t="s">
        <v>9015</v>
      </c>
      <c r="C3745" s="544" t="s">
        <v>340</v>
      </c>
      <c r="D3745" s="545">
        <v>7.92</v>
      </c>
    </row>
    <row r="3746" spans="1:4" ht="25.5">
      <c r="A3746" s="544">
        <v>2407977</v>
      </c>
      <c r="B3746" s="542" t="s">
        <v>9016</v>
      </c>
      <c r="C3746" s="544" t="s">
        <v>340</v>
      </c>
      <c r="D3746" s="545">
        <v>15.38</v>
      </c>
    </row>
    <row r="3747" spans="1:4" ht="25.5">
      <c r="A3747" s="544">
        <v>2407978</v>
      </c>
      <c r="B3747" s="542" t="s">
        <v>9017</v>
      </c>
      <c r="C3747" s="544" t="s">
        <v>340</v>
      </c>
      <c r="D3747" s="545">
        <v>15.42</v>
      </c>
    </row>
    <row r="3748" spans="1:4" ht="25.5">
      <c r="A3748" s="544">
        <v>2408079</v>
      </c>
      <c r="B3748" s="542" t="s">
        <v>9018</v>
      </c>
      <c r="C3748" s="544" t="s">
        <v>340</v>
      </c>
      <c r="D3748" s="545">
        <v>49.01</v>
      </c>
    </row>
    <row r="3749" spans="1:4">
      <c r="A3749" s="544">
        <v>2408076</v>
      </c>
      <c r="B3749" s="542" t="s">
        <v>9019</v>
      </c>
      <c r="C3749" s="544" t="s">
        <v>340</v>
      </c>
      <c r="D3749" s="545">
        <v>19.02</v>
      </c>
    </row>
    <row r="3750" spans="1:4">
      <c r="A3750" s="544">
        <v>2408057</v>
      </c>
      <c r="B3750" s="542" t="s">
        <v>960</v>
      </c>
      <c r="C3750" s="544" t="s">
        <v>454</v>
      </c>
      <c r="D3750" s="545">
        <v>101.12</v>
      </c>
    </row>
    <row r="3751" spans="1:4">
      <c r="A3751" s="544">
        <v>2408058</v>
      </c>
      <c r="B3751" s="542" t="s">
        <v>613</v>
      </c>
      <c r="C3751" s="544" t="s">
        <v>454</v>
      </c>
      <c r="D3751" s="545">
        <v>64.349999999999994</v>
      </c>
    </row>
    <row r="3752" spans="1:4">
      <c r="A3752" s="544">
        <v>2407974</v>
      </c>
      <c r="B3752" s="542" t="s">
        <v>9020</v>
      </c>
      <c r="C3752" s="544" t="s">
        <v>340</v>
      </c>
      <c r="D3752" s="545">
        <v>363.92</v>
      </c>
    </row>
    <row r="3753" spans="1:4" ht="25.5">
      <c r="A3753" s="544">
        <v>2407975</v>
      </c>
      <c r="B3753" s="542" t="s">
        <v>9021</v>
      </c>
      <c r="C3753" s="544" t="s">
        <v>340</v>
      </c>
      <c r="D3753" s="545">
        <v>370.95</v>
      </c>
    </row>
    <row r="3754" spans="1:4">
      <c r="A3754" s="544">
        <v>2419789</v>
      </c>
      <c r="B3754" s="542" t="s">
        <v>9022</v>
      </c>
      <c r="C3754" s="544" t="s">
        <v>340</v>
      </c>
      <c r="D3754" s="545">
        <v>17.8</v>
      </c>
    </row>
    <row r="3755" spans="1:4">
      <c r="A3755" s="544">
        <v>2607183</v>
      </c>
      <c r="B3755" s="542" t="s">
        <v>9023</v>
      </c>
      <c r="C3755" s="544" t="s">
        <v>335</v>
      </c>
      <c r="D3755" s="545">
        <v>337.46</v>
      </c>
    </row>
    <row r="3756" spans="1:4">
      <c r="A3756" s="544">
        <v>2607226</v>
      </c>
      <c r="B3756" s="542" t="s">
        <v>9024</v>
      </c>
      <c r="C3756" s="544" t="s">
        <v>335</v>
      </c>
      <c r="D3756" s="545">
        <v>556865.6</v>
      </c>
    </row>
    <row r="3757" spans="1:4">
      <c r="A3757" s="544">
        <v>2607209</v>
      </c>
      <c r="B3757" s="542" t="s">
        <v>9025</v>
      </c>
      <c r="C3757" s="544" t="s">
        <v>335</v>
      </c>
      <c r="D3757" s="545">
        <v>484772.5</v>
      </c>
    </row>
    <row r="3758" spans="1:4">
      <c r="A3758" s="544">
        <v>2607161</v>
      </c>
      <c r="B3758" s="542" t="s">
        <v>9026</v>
      </c>
      <c r="C3758" s="544" t="s">
        <v>335</v>
      </c>
      <c r="D3758" s="545">
        <v>670048.75</v>
      </c>
    </row>
    <row r="3759" spans="1:4">
      <c r="A3759" s="544">
        <v>2607148</v>
      </c>
      <c r="B3759" s="542" t="s">
        <v>9027</v>
      </c>
      <c r="C3759" s="544" t="s">
        <v>335</v>
      </c>
      <c r="D3759" s="545">
        <v>706547.24</v>
      </c>
    </row>
    <row r="3760" spans="1:4">
      <c r="A3760" s="544">
        <v>2607213</v>
      </c>
      <c r="B3760" s="542" t="s">
        <v>9028</v>
      </c>
      <c r="C3760" s="544" t="s">
        <v>335</v>
      </c>
      <c r="D3760" s="545">
        <v>615126.02</v>
      </c>
    </row>
    <row r="3761" spans="1:4">
      <c r="A3761" s="544">
        <v>2607165</v>
      </c>
      <c r="B3761" s="542" t="s">
        <v>9029</v>
      </c>
      <c r="C3761" s="544" t="s">
        <v>335</v>
      </c>
      <c r="D3761" s="545">
        <v>850590.41</v>
      </c>
    </row>
    <row r="3762" spans="1:4">
      <c r="A3762" s="544">
        <v>2607152</v>
      </c>
      <c r="B3762" s="542" t="s">
        <v>9030</v>
      </c>
      <c r="C3762" s="544" t="s">
        <v>335</v>
      </c>
      <c r="D3762" s="545">
        <v>844324.67</v>
      </c>
    </row>
    <row r="3763" spans="1:4">
      <c r="A3763" s="544">
        <v>2607217</v>
      </c>
      <c r="B3763" s="542" t="s">
        <v>9031</v>
      </c>
      <c r="C3763" s="544" t="s">
        <v>335</v>
      </c>
      <c r="D3763" s="545">
        <v>730116.2</v>
      </c>
    </row>
    <row r="3764" spans="1:4">
      <c r="A3764" s="544">
        <v>2607169</v>
      </c>
      <c r="B3764" s="542" t="s">
        <v>9032</v>
      </c>
      <c r="C3764" s="544" t="s">
        <v>335</v>
      </c>
      <c r="D3764" s="545">
        <v>1012587.93</v>
      </c>
    </row>
    <row r="3765" spans="1:4">
      <c r="A3765" s="544">
        <v>2607156</v>
      </c>
      <c r="B3765" s="542" t="s">
        <v>9033</v>
      </c>
      <c r="C3765" s="544" t="s">
        <v>335</v>
      </c>
      <c r="D3765" s="545">
        <v>741158.33</v>
      </c>
    </row>
    <row r="3766" spans="1:4">
      <c r="A3766" s="544">
        <v>2607221</v>
      </c>
      <c r="B3766" s="542" t="s">
        <v>9034</v>
      </c>
      <c r="C3766" s="544" t="s">
        <v>335</v>
      </c>
      <c r="D3766" s="545">
        <v>644847.28</v>
      </c>
    </row>
    <row r="3767" spans="1:4">
      <c r="A3767" s="544">
        <v>2607173</v>
      </c>
      <c r="B3767" s="542" t="s">
        <v>9035</v>
      </c>
      <c r="C3767" s="544" t="s">
        <v>335</v>
      </c>
      <c r="D3767" s="545">
        <v>891334.96</v>
      </c>
    </row>
    <row r="3768" spans="1:4">
      <c r="A3768" s="544">
        <v>2607227</v>
      </c>
      <c r="B3768" s="542" t="s">
        <v>9036</v>
      </c>
      <c r="C3768" s="544" t="s">
        <v>335</v>
      </c>
      <c r="D3768" s="545">
        <v>612267.96</v>
      </c>
    </row>
    <row r="3769" spans="1:4">
      <c r="A3769" s="544">
        <v>2607210</v>
      </c>
      <c r="B3769" s="542" t="s">
        <v>9037</v>
      </c>
      <c r="C3769" s="544" t="s">
        <v>335</v>
      </c>
      <c r="D3769" s="545">
        <v>532928.94999999995</v>
      </c>
    </row>
    <row r="3770" spans="1:4">
      <c r="A3770" s="544">
        <v>2607162</v>
      </c>
      <c r="B3770" s="542" t="s">
        <v>9038</v>
      </c>
      <c r="C3770" s="544" t="s">
        <v>335</v>
      </c>
      <c r="D3770" s="545">
        <v>736624.24</v>
      </c>
    </row>
    <row r="3771" spans="1:4">
      <c r="A3771" s="544">
        <v>2607149</v>
      </c>
      <c r="B3771" s="542" t="s">
        <v>9039</v>
      </c>
      <c r="C3771" s="544" t="s">
        <v>335</v>
      </c>
      <c r="D3771" s="545">
        <v>776721.06</v>
      </c>
    </row>
    <row r="3772" spans="1:4">
      <c r="A3772" s="544">
        <v>2607214</v>
      </c>
      <c r="B3772" s="542" t="s">
        <v>9040</v>
      </c>
      <c r="C3772" s="544" t="s">
        <v>335</v>
      </c>
      <c r="D3772" s="545">
        <v>673982.24</v>
      </c>
    </row>
    <row r="3773" spans="1:4">
      <c r="A3773" s="544">
        <v>2607166</v>
      </c>
      <c r="B3773" s="542" t="s">
        <v>9041</v>
      </c>
      <c r="C3773" s="544" t="s">
        <v>335</v>
      </c>
      <c r="D3773" s="545">
        <v>934950.44</v>
      </c>
    </row>
    <row r="3774" spans="1:4">
      <c r="A3774" s="544">
        <v>2607153</v>
      </c>
      <c r="B3774" s="542" t="s">
        <v>9042</v>
      </c>
      <c r="C3774" s="544" t="s">
        <v>335</v>
      </c>
      <c r="D3774" s="545">
        <v>924386.51</v>
      </c>
    </row>
    <row r="3775" spans="1:4">
      <c r="A3775" s="544">
        <v>2607218</v>
      </c>
      <c r="B3775" s="542" t="s">
        <v>9043</v>
      </c>
      <c r="C3775" s="544" t="s">
        <v>335</v>
      </c>
      <c r="D3775" s="545">
        <v>805000.68</v>
      </c>
    </row>
    <row r="3776" spans="1:4">
      <c r="A3776" s="544">
        <v>2607170</v>
      </c>
      <c r="B3776" s="542" t="s">
        <v>9044</v>
      </c>
      <c r="C3776" s="544" t="s">
        <v>335</v>
      </c>
      <c r="D3776" s="545">
        <v>1109654.04</v>
      </c>
    </row>
    <row r="3777" spans="1:4">
      <c r="A3777" s="544">
        <v>2607157</v>
      </c>
      <c r="B3777" s="542" t="s">
        <v>9045</v>
      </c>
      <c r="C3777" s="544" t="s">
        <v>335</v>
      </c>
      <c r="D3777" s="545">
        <v>817197.1</v>
      </c>
    </row>
    <row r="3778" spans="1:4">
      <c r="A3778" s="544">
        <v>2607222</v>
      </c>
      <c r="B3778" s="542" t="s">
        <v>9046</v>
      </c>
      <c r="C3778" s="544" t="s">
        <v>335</v>
      </c>
      <c r="D3778" s="545">
        <v>709047.35</v>
      </c>
    </row>
    <row r="3779" spans="1:4">
      <c r="A3779" s="544">
        <v>2607174</v>
      </c>
      <c r="B3779" s="542" t="s">
        <v>9047</v>
      </c>
      <c r="C3779" s="544" t="s">
        <v>335</v>
      </c>
      <c r="D3779" s="545">
        <v>980137.52</v>
      </c>
    </row>
    <row r="3780" spans="1:4">
      <c r="A3780" s="544">
        <v>2607228</v>
      </c>
      <c r="B3780" s="542" t="s">
        <v>9048</v>
      </c>
      <c r="C3780" s="544" t="s">
        <v>335</v>
      </c>
      <c r="D3780" s="545">
        <v>673181.07</v>
      </c>
    </row>
    <row r="3781" spans="1:4">
      <c r="A3781" s="544">
        <v>2607211</v>
      </c>
      <c r="B3781" s="542" t="s">
        <v>9049</v>
      </c>
      <c r="C3781" s="544" t="s">
        <v>335</v>
      </c>
      <c r="D3781" s="545">
        <v>588229.92000000004</v>
      </c>
    </row>
    <row r="3782" spans="1:4">
      <c r="A3782" s="544">
        <v>2607163</v>
      </c>
      <c r="B3782" s="542" t="s">
        <v>9050</v>
      </c>
      <c r="C3782" s="544" t="s">
        <v>335</v>
      </c>
      <c r="D3782" s="545">
        <v>813134.2</v>
      </c>
    </row>
    <row r="3783" spans="1:4">
      <c r="A3783" s="544">
        <v>2607150</v>
      </c>
      <c r="B3783" s="542" t="s">
        <v>9051</v>
      </c>
      <c r="C3783" s="544" t="s">
        <v>335</v>
      </c>
      <c r="D3783" s="545">
        <v>857270.64</v>
      </c>
    </row>
    <row r="3784" spans="1:4">
      <c r="A3784" s="544">
        <v>2607215</v>
      </c>
      <c r="B3784" s="542" t="s">
        <v>9052</v>
      </c>
      <c r="C3784" s="544" t="s">
        <v>335</v>
      </c>
      <c r="D3784" s="545">
        <v>741038.52</v>
      </c>
    </row>
    <row r="3785" spans="1:4">
      <c r="A3785" s="544">
        <v>2607167</v>
      </c>
      <c r="B3785" s="542" t="s">
        <v>9053</v>
      </c>
      <c r="C3785" s="544" t="s">
        <v>335</v>
      </c>
      <c r="D3785" s="545">
        <v>1024159.8</v>
      </c>
    </row>
    <row r="3786" spans="1:4">
      <c r="A3786" s="544">
        <v>2607154</v>
      </c>
      <c r="B3786" s="542" t="s">
        <v>9054</v>
      </c>
      <c r="C3786" s="544" t="s">
        <v>335</v>
      </c>
      <c r="D3786" s="545">
        <v>1019830.08</v>
      </c>
    </row>
    <row r="3787" spans="1:4">
      <c r="A3787" s="544">
        <v>2607219</v>
      </c>
      <c r="B3787" s="542" t="s">
        <v>9055</v>
      </c>
      <c r="C3787" s="544" t="s">
        <v>335</v>
      </c>
      <c r="D3787" s="545">
        <v>884978.76</v>
      </c>
    </row>
    <row r="3788" spans="1:4">
      <c r="A3788" s="544">
        <v>2607171</v>
      </c>
      <c r="B3788" s="542" t="s">
        <v>9056</v>
      </c>
      <c r="C3788" s="544" t="s">
        <v>335</v>
      </c>
      <c r="D3788" s="545">
        <v>1226686.32</v>
      </c>
    </row>
    <row r="3789" spans="1:4">
      <c r="A3789" s="544">
        <v>2607158</v>
      </c>
      <c r="B3789" s="542" t="s">
        <v>9057</v>
      </c>
      <c r="C3789" s="544" t="s">
        <v>335</v>
      </c>
      <c r="D3789" s="545">
        <v>898435.55</v>
      </c>
    </row>
    <row r="3790" spans="1:4">
      <c r="A3790" s="544">
        <v>2607223</v>
      </c>
      <c r="B3790" s="542" t="s">
        <v>9058</v>
      </c>
      <c r="C3790" s="544" t="s">
        <v>335</v>
      </c>
      <c r="D3790" s="545">
        <v>779638.46</v>
      </c>
    </row>
    <row r="3791" spans="1:4">
      <c r="A3791" s="544">
        <v>2607175</v>
      </c>
      <c r="B3791" s="542" t="s">
        <v>9059</v>
      </c>
      <c r="C3791" s="544" t="s">
        <v>335</v>
      </c>
      <c r="D3791" s="545">
        <v>1077757.8600000001</v>
      </c>
    </row>
    <row r="3792" spans="1:4">
      <c r="A3792" s="544">
        <v>2607151</v>
      </c>
      <c r="B3792" s="542" t="s">
        <v>9060</v>
      </c>
      <c r="C3792" s="544" t="s">
        <v>335</v>
      </c>
      <c r="D3792" s="545">
        <v>1027233.94</v>
      </c>
    </row>
    <row r="3793" spans="1:4">
      <c r="A3793" s="544">
        <v>2607216</v>
      </c>
      <c r="B3793" s="542" t="s">
        <v>9061</v>
      </c>
      <c r="C3793" s="544" t="s">
        <v>335</v>
      </c>
      <c r="D3793" s="545">
        <v>894235.99</v>
      </c>
    </row>
    <row r="3794" spans="1:4">
      <c r="A3794" s="544">
        <v>2607168</v>
      </c>
      <c r="B3794" s="542" t="s">
        <v>9062</v>
      </c>
      <c r="C3794" s="544" t="s">
        <v>335</v>
      </c>
      <c r="D3794" s="545">
        <v>1242156.55</v>
      </c>
    </row>
    <row r="3795" spans="1:4">
      <c r="A3795" s="544">
        <v>2607155</v>
      </c>
      <c r="B3795" s="542" t="s">
        <v>9063</v>
      </c>
      <c r="C3795" s="544" t="s">
        <v>335</v>
      </c>
      <c r="D3795" s="545">
        <v>1225212.04</v>
      </c>
    </row>
    <row r="3796" spans="1:4">
      <c r="A3796" s="544">
        <v>2607220</v>
      </c>
      <c r="B3796" s="542" t="s">
        <v>9064</v>
      </c>
      <c r="C3796" s="544" t="s">
        <v>335</v>
      </c>
      <c r="D3796" s="545">
        <v>1061176.47</v>
      </c>
    </row>
    <row r="3797" spans="1:4">
      <c r="A3797" s="544">
        <v>2607172</v>
      </c>
      <c r="B3797" s="542" t="s">
        <v>9065</v>
      </c>
      <c r="C3797" s="544" t="s">
        <v>335</v>
      </c>
      <c r="D3797" s="545">
        <v>1470505.84</v>
      </c>
    </row>
    <row r="3798" spans="1:4">
      <c r="A3798" s="544">
        <v>2607159</v>
      </c>
      <c r="B3798" s="542" t="s">
        <v>9066</v>
      </c>
      <c r="C3798" s="544" t="s">
        <v>335</v>
      </c>
      <c r="D3798" s="545">
        <v>1077486.1000000001</v>
      </c>
    </row>
    <row r="3799" spans="1:4">
      <c r="A3799" s="544">
        <v>2607224</v>
      </c>
      <c r="B3799" s="542" t="s">
        <v>9067</v>
      </c>
      <c r="C3799" s="544" t="s">
        <v>335</v>
      </c>
      <c r="D3799" s="545">
        <v>937320.22</v>
      </c>
    </row>
    <row r="3800" spans="1:4">
      <c r="A3800" s="544">
        <v>2607176</v>
      </c>
      <c r="B3800" s="542" t="s">
        <v>9068</v>
      </c>
      <c r="C3800" s="544" t="s">
        <v>335</v>
      </c>
      <c r="D3800" s="545">
        <v>1299470.48</v>
      </c>
    </row>
    <row r="3801" spans="1:4">
      <c r="A3801" s="544">
        <v>2607225</v>
      </c>
      <c r="B3801" s="542" t="s">
        <v>9069</v>
      </c>
      <c r="C3801" s="544" t="s">
        <v>335</v>
      </c>
      <c r="D3801" s="545">
        <v>506473.78</v>
      </c>
    </row>
    <row r="3802" spans="1:4">
      <c r="A3802" s="544">
        <v>2607208</v>
      </c>
      <c r="B3802" s="542" t="s">
        <v>9070</v>
      </c>
      <c r="C3802" s="544" t="s">
        <v>335</v>
      </c>
      <c r="D3802" s="545">
        <v>440974.72</v>
      </c>
    </row>
    <row r="3803" spans="1:4">
      <c r="A3803" s="544">
        <v>2607160</v>
      </c>
      <c r="B3803" s="542" t="s">
        <v>9071</v>
      </c>
      <c r="C3803" s="544" t="s">
        <v>335</v>
      </c>
      <c r="D3803" s="545">
        <v>609482.91</v>
      </c>
    </row>
    <row r="3804" spans="1:4">
      <c r="A3804" s="544">
        <v>2607229</v>
      </c>
      <c r="B3804" s="542" t="s">
        <v>9072</v>
      </c>
      <c r="C3804" s="544" t="s">
        <v>335</v>
      </c>
      <c r="D3804" s="545">
        <v>642674.15</v>
      </c>
    </row>
    <row r="3805" spans="1:4">
      <c r="A3805" s="544">
        <v>2607212</v>
      </c>
      <c r="B3805" s="542" t="s">
        <v>9073</v>
      </c>
      <c r="C3805" s="544" t="s">
        <v>335</v>
      </c>
      <c r="D3805" s="545">
        <v>559660.06999999995</v>
      </c>
    </row>
    <row r="3806" spans="1:4">
      <c r="A3806" s="544">
        <v>2607164</v>
      </c>
      <c r="B3806" s="542" t="s">
        <v>9074</v>
      </c>
      <c r="C3806" s="544" t="s">
        <v>335</v>
      </c>
      <c r="D3806" s="545">
        <v>770521.29</v>
      </c>
    </row>
    <row r="3807" spans="1:4">
      <c r="A3807" s="544">
        <v>2607207</v>
      </c>
      <c r="B3807" s="542" t="s">
        <v>9075</v>
      </c>
      <c r="C3807" s="544" t="s">
        <v>351</v>
      </c>
      <c r="D3807" s="545">
        <v>170.62</v>
      </c>
    </row>
    <row r="3808" spans="1:4" ht="25.5">
      <c r="A3808" s="544">
        <v>2607206</v>
      </c>
      <c r="B3808" s="542" t="s">
        <v>9076</v>
      </c>
      <c r="C3808" s="544" t="s">
        <v>351</v>
      </c>
      <c r="D3808" s="545">
        <v>165.73</v>
      </c>
    </row>
    <row r="3809" spans="1:4" ht="25.5">
      <c r="A3809" s="544">
        <v>2607344</v>
      </c>
      <c r="B3809" s="542" t="s">
        <v>9077</v>
      </c>
      <c r="C3809" s="544" t="s">
        <v>335</v>
      </c>
      <c r="D3809" s="545">
        <v>244.99</v>
      </c>
    </row>
    <row r="3810" spans="1:4" ht="25.5">
      <c r="A3810" s="544">
        <v>2607339</v>
      </c>
      <c r="B3810" s="542" t="s">
        <v>9078</v>
      </c>
      <c r="C3810" s="544" t="s">
        <v>335</v>
      </c>
      <c r="D3810" s="545">
        <v>168.31</v>
      </c>
    </row>
    <row r="3811" spans="1:4" ht="25.5">
      <c r="A3811" s="544">
        <v>2607349</v>
      </c>
      <c r="B3811" s="542" t="s">
        <v>9079</v>
      </c>
      <c r="C3811" s="544" t="s">
        <v>335</v>
      </c>
      <c r="D3811" s="545">
        <v>374.05</v>
      </c>
    </row>
    <row r="3812" spans="1:4" ht="25.5">
      <c r="A3812" s="544">
        <v>2607345</v>
      </c>
      <c r="B3812" s="542" t="s">
        <v>9080</v>
      </c>
      <c r="C3812" s="544" t="s">
        <v>335</v>
      </c>
      <c r="D3812" s="545">
        <v>279.55</v>
      </c>
    </row>
    <row r="3813" spans="1:4" ht="25.5">
      <c r="A3813" s="544">
        <v>2607340</v>
      </c>
      <c r="B3813" s="542" t="s">
        <v>9081</v>
      </c>
      <c r="C3813" s="544" t="s">
        <v>335</v>
      </c>
      <c r="D3813" s="545">
        <v>192.16</v>
      </c>
    </row>
    <row r="3814" spans="1:4" ht="25.5">
      <c r="A3814" s="544">
        <v>2607350</v>
      </c>
      <c r="B3814" s="542" t="s">
        <v>9082</v>
      </c>
      <c r="C3814" s="544" t="s">
        <v>335</v>
      </c>
      <c r="D3814" s="545">
        <v>427.26</v>
      </c>
    </row>
    <row r="3815" spans="1:4" ht="25.5">
      <c r="A3815" s="544">
        <v>2607346</v>
      </c>
      <c r="B3815" s="542" t="s">
        <v>9083</v>
      </c>
      <c r="C3815" s="544" t="s">
        <v>335</v>
      </c>
      <c r="D3815" s="545">
        <v>324.69</v>
      </c>
    </row>
    <row r="3816" spans="1:4" ht="25.5">
      <c r="A3816" s="544">
        <v>2607341</v>
      </c>
      <c r="B3816" s="542" t="s">
        <v>9084</v>
      </c>
      <c r="C3816" s="544" t="s">
        <v>335</v>
      </c>
      <c r="D3816" s="545">
        <v>226.7</v>
      </c>
    </row>
    <row r="3817" spans="1:4" ht="25.5">
      <c r="A3817" s="544">
        <v>2607351</v>
      </c>
      <c r="B3817" s="542" t="s">
        <v>9085</v>
      </c>
      <c r="C3817" s="544" t="s">
        <v>335</v>
      </c>
      <c r="D3817" s="545">
        <v>496.31</v>
      </c>
    </row>
    <row r="3818" spans="1:4" ht="25.5">
      <c r="A3818" s="544">
        <v>2607347</v>
      </c>
      <c r="B3818" s="542" t="s">
        <v>9086</v>
      </c>
      <c r="C3818" s="544" t="s">
        <v>335</v>
      </c>
      <c r="D3818" s="545">
        <v>428.39</v>
      </c>
    </row>
    <row r="3819" spans="1:4" ht="25.5">
      <c r="A3819" s="544">
        <v>2607342</v>
      </c>
      <c r="B3819" s="542" t="s">
        <v>9087</v>
      </c>
      <c r="C3819" s="544" t="s">
        <v>335</v>
      </c>
      <c r="D3819" s="545">
        <v>279.55</v>
      </c>
    </row>
    <row r="3820" spans="1:4" ht="25.5">
      <c r="A3820" s="544">
        <v>2607352</v>
      </c>
      <c r="B3820" s="542" t="s">
        <v>9088</v>
      </c>
      <c r="C3820" s="544" t="s">
        <v>335</v>
      </c>
      <c r="D3820" s="545">
        <v>653.01</v>
      </c>
    </row>
    <row r="3821" spans="1:4" ht="25.5">
      <c r="A3821" s="544">
        <v>2607343</v>
      </c>
      <c r="B3821" s="542" t="s">
        <v>9089</v>
      </c>
      <c r="C3821" s="544" t="s">
        <v>335</v>
      </c>
      <c r="D3821" s="545">
        <v>196.69</v>
      </c>
    </row>
    <row r="3822" spans="1:4" ht="25.5">
      <c r="A3822" s="544">
        <v>2607338</v>
      </c>
      <c r="B3822" s="542" t="s">
        <v>9090</v>
      </c>
      <c r="C3822" s="544" t="s">
        <v>335</v>
      </c>
      <c r="D3822" s="545">
        <v>143.91999999999999</v>
      </c>
    </row>
    <row r="3823" spans="1:4" ht="25.5">
      <c r="A3823" s="544">
        <v>2607348</v>
      </c>
      <c r="B3823" s="542" t="s">
        <v>9091</v>
      </c>
      <c r="C3823" s="544" t="s">
        <v>335</v>
      </c>
      <c r="D3823" s="545">
        <v>300.51</v>
      </c>
    </row>
    <row r="3824" spans="1:4" ht="25.5">
      <c r="A3824" s="544">
        <v>2607329</v>
      </c>
      <c r="B3824" s="542" t="s">
        <v>9092</v>
      </c>
      <c r="C3824" s="544" t="s">
        <v>335</v>
      </c>
      <c r="D3824" s="545">
        <v>561.08000000000004</v>
      </c>
    </row>
    <row r="3825" spans="1:4" ht="25.5">
      <c r="A3825" s="544">
        <v>2607324</v>
      </c>
      <c r="B3825" s="542" t="s">
        <v>9093</v>
      </c>
      <c r="C3825" s="544" t="s">
        <v>335</v>
      </c>
      <c r="D3825" s="545">
        <v>383.06</v>
      </c>
    </row>
    <row r="3826" spans="1:4" ht="25.5">
      <c r="A3826" s="544">
        <v>2607334</v>
      </c>
      <c r="B3826" s="542" t="s">
        <v>9094</v>
      </c>
      <c r="C3826" s="544" t="s">
        <v>335</v>
      </c>
      <c r="D3826" s="545">
        <v>813.49</v>
      </c>
    </row>
    <row r="3827" spans="1:4" ht="25.5">
      <c r="A3827" s="544">
        <v>2607330</v>
      </c>
      <c r="B3827" s="542" t="s">
        <v>9095</v>
      </c>
      <c r="C3827" s="544" t="s">
        <v>335</v>
      </c>
      <c r="D3827" s="545">
        <v>641.58000000000004</v>
      </c>
    </row>
    <row r="3828" spans="1:4" ht="25.5">
      <c r="A3828" s="544">
        <v>2607325</v>
      </c>
      <c r="B3828" s="542" t="s">
        <v>9096</v>
      </c>
      <c r="C3828" s="544" t="s">
        <v>335</v>
      </c>
      <c r="D3828" s="545">
        <v>439.92</v>
      </c>
    </row>
    <row r="3829" spans="1:4" ht="25.5">
      <c r="A3829" s="544">
        <v>2607335</v>
      </c>
      <c r="B3829" s="542" t="s">
        <v>9097</v>
      </c>
      <c r="C3829" s="544" t="s">
        <v>335</v>
      </c>
      <c r="D3829" s="545">
        <v>929.56</v>
      </c>
    </row>
    <row r="3830" spans="1:4" ht="25.5">
      <c r="A3830" s="544">
        <v>2607331</v>
      </c>
      <c r="B3830" s="542" t="s">
        <v>9098</v>
      </c>
      <c r="C3830" s="544" t="s">
        <v>335</v>
      </c>
      <c r="D3830" s="545">
        <v>745.87</v>
      </c>
    </row>
    <row r="3831" spans="1:4" ht="25.5">
      <c r="A3831" s="544">
        <v>2607326</v>
      </c>
      <c r="B3831" s="542" t="s">
        <v>9099</v>
      </c>
      <c r="C3831" s="544" t="s">
        <v>335</v>
      </c>
      <c r="D3831" s="545">
        <v>520.41999999999996</v>
      </c>
    </row>
    <row r="3832" spans="1:4" ht="25.5">
      <c r="A3832" s="544">
        <v>2607336</v>
      </c>
      <c r="B3832" s="542" t="s">
        <v>9100</v>
      </c>
      <c r="C3832" s="544" t="s">
        <v>335</v>
      </c>
      <c r="D3832" s="545">
        <v>1081.29</v>
      </c>
    </row>
    <row r="3833" spans="1:4" ht="25.5">
      <c r="A3833" s="544">
        <v>2607332</v>
      </c>
      <c r="B3833" s="542" t="s">
        <v>9101</v>
      </c>
      <c r="C3833" s="544" t="s">
        <v>335</v>
      </c>
      <c r="D3833" s="545">
        <v>987.45</v>
      </c>
    </row>
    <row r="3834" spans="1:4" ht="25.5">
      <c r="A3834" s="544">
        <v>2607327</v>
      </c>
      <c r="B3834" s="542" t="s">
        <v>9102</v>
      </c>
      <c r="C3834" s="544" t="s">
        <v>335</v>
      </c>
      <c r="D3834" s="545">
        <v>641.58000000000004</v>
      </c>
    </row>
    <row r="3835" spans="1:4" ht="25.5">
      <c r="A3835" s="544">
        <v>2607337</v>
      </c>
      <c r="B3835" s="542" t="s">
        <v>9103</v>
      </c>
      <c r="C3835" s="544" t="s">
        <v>335</v>
      </c>
      <c r="D3835" s="545">
        <v>1429.61</v>
      </c>
    </row>
    <row r="3836" spans="1:4" ht="25.5">
      <c r="A3836" s="544">
        <v>2607328</v>
      </c>
      <c r="B3836" s="542" t="s">
        <v>9104</v>
      </c>
      <c r="C3836" s="544" t="s">
        <v>335</v>
      </c>
      <c r="D3836" s="545">
        <v>450.08</v>
      </c>
    </row>
    <row r="3837" spans="1:4" ht="25.5">
      <c r="A3837" s="544">
        <v>2607323</v>
      </c>
      <c r="B3837" s="542" t="s">
        <v>9105</v>
      </c>
      <c r="C3837" s="544" t="s">
        <v>335</v>
      </c>
      <c r="D3837" s="545">
        <v>328.85</v>
      </c>
    </row>
    <row r="3838" spans="1:4" ht="25.5">
      <c r="A3838" s="544">
        <v>2607333</v>
      </c>
      <c r="B3838" s="542" t="s">
        <v>9106</v>
      </c>
      <c r="C3838" s="544" t="s">
        <v>335</v>
      </c>
      <c r="D3838" s="545">
        <v>651.67999999999995</v>
      </c>
    </row>
    <row r="3839" spans="1:4">
      <c r="A3839" s="544">
        <v>2607106</v>
      </c>
      <c r="B3839" s="542" t="s">
        <v>9107</v>
      </c>
      <c r="C3839" s="544" t="s">
        <v>9108</v>
      </c>
      <c r="D3839" s="545">
        <v>103227.21</v>
      </c>
    </row>
    <row r="3840" spans="1:4">
      <c r="A3840" s="544">
        <v>2607102</v>
      </c>
      <c r="B3840" s="542" t="s">
        <v>9109</v>
      </c>
      <c r="C3840" s="544" t="s">
        <v>9108</v>
      </c>
      <c r="D3840" s="545">
        <v>50727.4</v>
      </c>
    </row>
    <row r="3841" spans="1:4">
      <c r="A3841" s="544">
        <v>2607261</v>
      </c>
      <c r="B3841" s="542" t="s">
        <v>9110</v>
      </c>
      <c r="C3841" s="544" t="s">
        <v>9108</v>
      </c>
      <c r="D3841" s="545">
        <v>103227.21</v>
      </c>
    </row>
    <row r="3842" spans="1:4">
      <c r="A3842" s="544">
        <v>2607107</v>
      </c>
      <c r="B3842" s="542" t="s">
        <v>9111</v>
      </c>
      <c r="C3842" s="544" t="s">
        <v>9108</v>
      </c>
      <c r="D3842" s="545">
        <v>117813.95</v>
      </c>
    </row>
    <row r="3843" spans="1:4">
      <c r="A3843" s="544">
        <v>2607103</v>
      </c>
      <c r="B3843" s="542" t="s">
        <v>9112</v>
      </c>
      <c r="C3843" s="544" t="s">
        <v>9108</v>
      </c>
      <c r="D3843" s="545">
        <v>57732.06</v>
      </c>
    </row>
    <row r="3844" spans="1:4">
      <c r="A3844" s="544">
        <v>2607262</v>
      </c>
      <c r="B3844" s="542" t="s">
        <v>9113</v>
      </c>
      <c r="C3844" s="544" t="s">
        <v>9108</v>
      </c>
      <c r="D3844" s="545">
        <v>117813.95</v>
      </c>
    </row>
    <row r="3845" spans="1:4">
      <c r="A3845" s="544">
        <v>2607108</v>
      </c>
      <c r="B3845" s="542" t="s">
        <v>9114</v>
      </c>
      <c r="C3845" s="544" t="s">
        <v>9108</v>
      </c>
      <c r="D3845" s="545">
        <v>137240.46</v>
      </c>
    </row>
    <row r="3846" spans="1:4">
      <c r="A3846" s="544">
        <v>2607104</v>
      </c>
      <c r="B3846" s="542" t="s">
        <v>9115</v>
      </c>
      <c r="C3846" s="544" t="s">
        <v>9108</v>
      </c>
      <c r="D3846" s="545">
        <v>68216.460000000006</v>
      </c>
    </row>
    <row r="3847" spans="1:4">
      <c r="A3847" s="544">
        <v>2607263</v>
      </c>
      <c r="B3847" s="542" t="s">
        <v>9116</v>
      </c>
      <c r="C3847" s="544" t="s">
        <v>9108</v>
      </c>
      <c r="D3847" s="545">
        <v>137240.46</v>
      </c>
    </row>
    <row r="3848" spans="1:4">
      <c r="A3848" s="544">
        <v>2607109</v>
      </c>
      <c r="B3848" s="542" t="s">
        <v>9117</v>
      </c>
      <c r="C3848" s="544" t="s">
        <v>9108</v>
      </c>
      <c r="D3848" s="545">
        <v>180955.69</v>
      </c>
    </row>
    <row r="3849" spans="1:4">
      <c r="A3849" s="544">
        <v>2607105</v>
      </c>
      <c r="B3849" s="542" t="s">
        <v>9118</v>
      </c>
      <c r="C3849" s="544" t="s">
        <v>9108</v>
      </c>
      <c r="D3849" s="545">
        <v>84835.58</v>
      </c>
    </row>
    <row r="3850" spans="1:4">
      <c r="A3850" s="544">
        <v>2607264</v>
      </c>
      <c r="B3850" s="542" t="s">
        <v>9119</v>
      </c>
      <c r="C3850" s="544" t="s">
        <v>9108</v>
      </c>
      <c r="D3850" s="545">
        <v>180955.69</v>
      </c>
    </row>
    <row r="3851" spans="1:4">
      <c r="A3851" s="544">
        <v>2607093</v>
      </c>
      <c r="B3851" s="542" t="s">
        <v>9120</v>
      </c>
      <c r="C3851" s="544" t="s">
        <v>9108</v>
      </c>
      <c r="D3851" s="545">
        <v>33147.050000000003</v>
      </c>
    </row>
    <row r="3852" spans="1:4">
      <c r="A3852" s="544">
        <v>2607088</v>
      </c>
      <c r="B3852" s="542" t="s">
        <v>9121</v>
      </c>
      <c r="C3852" s="544" t="s">
        <v>9108</v>
      </c>
      <c r="D3852" s="545">
        <v>13774.27</v>
      </c>
    </row>
    <row r="3853" spans="1:4">
      <c r="A3853" s="544">
        <v>2607098</v>
      </c>
      <c r="B3853" s="542" t="s">
        <v>9122</v>
      </c>
      <c r="C3853" s="544" t="s">
        <v>9108</v>
      </c>
      <c r="D3853" s="545">
        <v>33502.29</v>
      </c>
    </row>
    <row r="3854" spans="1:4">
      <c r="A3854" s="544">
        <v>2607094</v>
      </c>
      <c r="B3854" s="542" t="s">
        <v>9123</v>
      </c>
      <c r="C3854" s="544" t="s">
        <v>9108</v>
      </c>
      <c r="D3854" s="545">
        <v>37364.910000000003</v>
      </c>
    </row>
    <row r="3855" spans="1:4">
      <c r="A3855" s="544">
        <v>2607089</v>
      </c>
      <c r="B3855" s="542" t="s">
        <v>9124</v>
      </c>
      <c r="C3855" s="544" t="s">
        <v>9108</v>
      </c>
      <c r="D3855" s="545">
        <v>15768.7</v>
      </c>
    </row>
    <row r="3856" spans="1:4">
      <c r="A3856" s="544">
        <v>2607099</v>
      </c>
      <c r="B3856" s="542" t="s">
        <v>9125</v>
      </c>
      <c r="C3856" s="544" t="s">
        <v>9108</v>
      </c>
      <c r="D3856" s="545">
        <v>37769.599999999999</v>
      </c>
    </row>
    <row r="3857" spans="1:4">
      <c r="A3857" s="544">
        <v>2607095</v>
      </c>
      <c r="B3857" s="542" t="s">
        <v>9126</v>
      </c>
      <c r="C3857" s="544" t="s">
        <v>9108</v>
      </c>
      <c r="D3857" s="545">
        <v>43888.81</v>
      </c>
    </row>
    <row r="3858" spans="1:4">
      <c r="A3858" s="544">
        <v>2607090</v>
      </c>
      <c r="B3858" s="542" t="s">
        <v>9127</v>
      </c>
      <c r="C3858" s="544" t="s">
        <v>9108</v>
      </c>
      <c r="D3858" s="545">
        <v>19194.419999999998</v>
      </c>
    </row>
    <row r="3859" spans="1:4">
      <c r="A3859" s="544">
        <v>2607260</v>
      </c>
      <c r="B3859" s="542" t="s">
        <v>9128</v>
      </c>
      <c r="C3859" s="544" t="s">
        <v>9108</v>
      </c>
      <c r="D3859" s="545">
        <v>44358.83</v>
      </c>
    </row>
    <row r="3860" spans="1:4">
      <c r="A3860" s="544">
        <v>2607096</v>
      </c>
      <c r="B3860" s="542" t="s">
        <v>9129</v>
      </c>
      <c r="C3860" s="544" t="s">
        <v>9108</v>
      </c>
      <c r="D3860" s="545">
        <v>57857.04</v>
      </c>
    </row>
    <row r="3861" spans="1:4">
      <c r="A3861" s="544">
        <v>2607091</v>
      </c>
      <c r="B3861" s="542" t="s">
        <v>9130</v>
      </c>
      <c r="C3861" s="544" t="s">
        <v>9108</v>
      </c>
      <c r="D3861" s="545">
        <v>24111.82</v>
      </c>
    </row>
    <row r="3862" spans="1:4">
      <c r="A3862" s="544">
        <v>2607101</v>
      </c>
      <c r="B3862" s="542" t="s">
        <v>9131</v>
      </c>
      <c r="C3862" s="544" t="s">
        <v>9108</v>
      </c>
      <c r="D3862" s="545">
        <v>58476.52</v>
      </c>
    </row>
    <row r="3863" spans="1:4">
      <c r="A3863" s="544">
        <v>2607092</v>
      </c>
      <c r="B3863" s="542" t="s">
        <v>9132</v>
      </c>
      <c r="C3863" s="544" t="s">
        <v>9108</v>
      </c>
      <c r="D3863" s="545">
        <v>26377.43</v>
      </c>
    </row>
    <row r="3864" spans="1:4">
      <c r="A3864" s="544">
        <v>2607087</v>
      </c>
      <c r="B3864" s="542" t="s">
        <v>9133</v>
      </c>
      <c r="C3864" s="544" t="s">
        <v>9108</v>
      </c>
      <c r="D3864" s="545">
        <v>11499.02</v>
      </c>
    </row>
    <row r="3865" spans="1:4">
      <c r="A3865" s="544">
        <v>2607097</v>
      </c>
      <c r="B3865" s="542" t="s">
        <v>9134</v>
      </c>
      <c r="C3865" s="544" t="s">
        <v>9108</v>
      </c>
      <c r="D3865" s="545">
        <v>26661.83</v>
      </c>
    </row>
    <row r="3866" spans="1:4">
      <c r="A3866" s="544">
        <v>2607198</v>
      </c>
      <c r="B3866" s="542" t="s">
        <v>9135</v>
      </c>
      <c r="C3866" s="544" t="s">
        <v>335</v>
      </c>
      <c r="D3866" s="545">
        <v>341.4</v>
      </c>
    </row>
    <row r="3867" spans="1:4" ht="25.5">
      <c r="A3867" s="544">
        <v>2809170</v>
      </c>
      <c r="B3867" s="542" t="s">
        <v>9136</v>
      </c>
      <c r="C3867" s="544" t="s">
        <v>335</v>
      </c>
      <c r="D3867" s="545">
        <v>1958.56</v>
      </c>
    </row>
    <row r="3868" spans="1:4" ht="25.5">
      <c r="A3868" s="544">
        <v>2809183</v>
      </c>
      <c r="B3868" s="542" t="s">
        <v>9137</v>
      </c>
      <c r="C3868" s="544" t="s">
        <v>335</v>
      </c>
      <c r="D3868" s="545">
        <v>2849.47</v>
      </c>
    </row>
    <row r="3869" spans="1:4" ht="25.5">
      <c r="A3869" s="544">
        <v>2809174</v>
      </c>
      <c r="B3869" s="542" t="s">
        <v>9138</v>
      </c>
      <c r="C3869" s="544" t="s">
        <v>335</v>
      </c>
      <c r="D3869" s="545">
        <v>2056.6999999999998</v>
      </c>
    </row>
    <row r="3870" spans="1:4" ht="25.5">
      <c r="A3870" s="544">
        <v>2809196</v>
      </c>
      <c r="B3870" s="542" t="s">
        <v>9139</v>
      </c>
      <c r="C3870" s="544" t="s">
        <v>335</v>
      </c>
      <c r="D3870" s="545">
        <v>2990.72</v>
      </c>
    </row>
    <row r="3871" spans="1:4" ht="25.5">
      <c r="A3871" s="544">
        <v>2809187</v>
      </c>
      <c r="B3871" s="542" t="s">
        <v>9140</v>
      </c>
      <c r="C3871" s="544" t="s">
        <v>335</v>
      </c>
      <c r="D3871" s="545">
        <v>2998.43</v>
      </c>
    </row>
    <row r="3872" spans="1:4" ht="25.5">
      <c r="A3872" s="544">
        <v>2809178</v>
      </c>
      <c r="B3872" s="542" t="s">
        <v>9141</v>
      </c>
      <c r="C3872" s="544" t="s">
        <v>335</v>
      </c>
      <c r="D3872" s="545">
        <v>2203.7600000000002</v>
      </c>
    </row>
    <row r="3873" spans="1:4" ht="25.5">
      <c r="A3873" s="544">
        <v>2809200</v>
      </c>
      <c r="B3873" s="542" t="s">
        <v>9142</v>
      </c>
      <c r="C3873" s="544" t="s">
        <v>335</v>
      </c>
      <c r="D3873" s="545">
        <v>3145.89</v>
      </c>
    </row>
    <row r="3874" spans="1:4" ht="25.5">
      <c r="A3874" s="544">
        <v>2809191</v>
      </c>
      <c r="B3874" s="542" t="s">
        <v>9143</v>
      </c>
      <c r="C3874" s="544" t="s">
        <v>335</v>
      </c>
      <c r="D3874" s="545">
        <v>3135.04</v>
      </c>
    </row>
    <row r="3875" spans="1:4" ht="25.5">
      <c r="A3875" s="544">
        <v>2809204</v>
      </c>
      <c r="B3875" s="542" t="s">
        <v>9144</v>
      </c>
      <c r="C3875" s="544" t="s">
        <v>335</v>
      </c>
      <c r="D3875" s="545">
        <v>3287.94</v>
      </c>
    </row>
    <row r="3876" spans="1:4" ht="25.5">
      <c r="A3876" s="544">
        <v>2809171</v>
      </c>
      <c r="B3876" s="542" t="s">
        <v>9145</v>
      </c>
      <c r="C3876" s="544" t="s">
        <v>335</v>
      </c>
      <c r="D3876" s="545">
        <v>2210.7600000000002</v>
      </c>
    </row>
    <row r="3877" spans="1:4" ht="25.5">
      <c r="A3877" s="544">
        <v>2809184</v>
      </c>
      <c r="B3877" s="542" t="s">
        <v>9146</v>
      </c>
      <c r="C3877" s="544" t="s">
        <v>335</v>
      </c>
      <c r="D3877" s="545">
        <v>3214.13</v>
      </c>
    </row>
    <row r="3878" spans="1:4" ht="25.5">
      <c r="A3878" s="544">
        <v>2809175</v>
      </c>
      <c r="B3878" s="542" t="s">
        <v>9147</v>
      </c>
      <c r="C3878" s="544" t="s">
        <v>335</v>
      </c>
      <c r="D3878" s="545">
        <v>2318.71</v>
      </c>
    </row>
    <row r="3879" spans="1:4" ht="25.5">
      <c r="A3879" s="544">
        <v>2809197</v>
      </c>
      <c r="B3879" s="542" t="s">
        <v>9148</v>
      </c>
      <c r="C3879" s="544" t="s">
        <v>335</v>
      </c>
      <c r="D3879" s="545">
        <v>3370.18</v>
      </c>
    </row>
    <row r="3880" spans="1:4" ht="25.5">
      <c r="A3880" s="544">
        <v>2809188</v>
      </c>
      <c r="B3880" s="542" t="s">
        <v>9149</v>
      </c>
      <c r="C3880" s="544" t="s">
        <v>335</v>
      </c>
      <c r="D3880" s="545">
        <v>3377.98</v>
      </c>
    </row>
    <row r="3881" spans="1:4" ht="25.5">
      <c r="A3881" s="544">
        <v>2809179</v>
      </c>
      <c r="B3881" s="542" t="s">
        <v>9150</v>
      </c>
      <c r="C3881" s="544" t="s">
        <v>335</v>
      </c>
      <c r="D3881" s="545">
        <v>2480.48</v>
      </c>
    </row>
    <row r="3882" spans="1:4" ht="25.5">
      <c r="A3882" s="544">
        <v>2809201</v>
      </c>
      <c r="B3882" s="542" t="s">
        <v>9151</v>
      </c>
      <c r="C3882" s="544" t="s">
        <v>335</v>
      </c>
      <c r="D3882" s="545">
        <v>3540.86</v>
      </c>
    </row>
    <row r="3883" spans="1:4" ht="25.5">
      <c r="A3883" s="544">
        <v>2809192</v>
      </c>
      <c r="B3883" s="542" t="s">
        <v>9152</v>
      </c>
      <c r="C3883" s="544" t="s">
        <v>335</v>
      </c>
      <c r="D3883" s="545">
        <v>3528.26</v>
      </c>
    </row>
    <row r="3884" spans="1:4" ht="25.5">
      <c r="A3884" s="544">
        <v>2809205</v>
      </c>
      <c r="B3884" s="542" t="s">
        <v>9153</v>
      </c>
      <c r="C3884" s="544" t="s">
        <v>335</v>
      </c>
      <c r="D3884" s="545">
        <v>3697.12</v>
      </c>
    </row>
    <row r="3885" spans="1:4" ht="25.5">
      <c r="A3885" s="544">
        <v>2809172</v>
      </c>
      <c r="B3885" s="542" t="s">
        <v>9154</v>
      </c>
      <c r="C3885" s="544" t="s">
        <v>335</v>
      </c>
      <c r="D3885" s="545">
        <v>2584.25</v>
      </c>
    </row>
    <row r="3886" spans="1:4" ht="25.5">
      <c r="A3886" s="544">
        <v>2809185</v>
      </c>
      <c r="B3886" s="542" t="s">
        <v>9155</v>
      </c>
      <c r="C3886" s="544" t="s">
        <v>335</v>
      </c>
      <c r="D3886" s="545">
        <v>3700.5</v>
      </c>
    </row>
    <row r="3887" spans="1:4" ht="25.5">
      <c r="A3887" s="544">
        <v>2809176</v>
      </c>
      <c r="B3887" s="542" t="s">
        <v>9156</v>
      </c>
      <c r="C3887" s="544" t="s">
        <v>335</v>
      </c>
      <c r="D3887" s="545">
        <v>2702.99</v>
      </c>
    </row>
    <row r="3888" spans="1:4" ht="25.5">
      <c r="A3888" s="544">
        <v>2809198</v>
      </c>
      <c r="B3888" s="542" t="s">
        <v>9157</v>
      </c>
      <c r="C3888" s="544" t="s">
        <v>335</v>
      </c>
      <c r="D3888" s="545">
        <v>3875.36</v>
      </c>
    </row>
    <row r="3889" spans="1:4" ht="25.5">
      <c r="A3889" s="544">
        <v>2809189</v>
      </c>
      <c r="B3889" s="542" t="s">
        <v>9158</v>
      </c>
      <c r="C3889" s="544" t="s">
        <v>335</v>
      </c>
      <c r="D3889" s="545">
        <v>3880.74</v>
      </c>
    </row>
    <row r="3890" spans="1:4" ht="25.5">
      <c r="A3890" s="544">
        <v>2809180</v>
      </c>
      <c r="B3890" s="542" t="s">
        <v>9159</v>
      </c>
      <c r="C3890" s="544" t="s">
        <v>335</v>
      </c>
      <c r="D3890" s="545">
        <v>2880.94</v>
      </c>
    </row>
    <row r="3891" spans="1:4" ht="25.5">
      <c r="A3891" s="544">
        <v>2809202</v>
      </c>
      <c r="B3891" s="542" t="s">
        <v>9160</v>
      </c>
      <c r="C3891" s="544" t="s">
        <v>335</v>
      </c>
      <c r="D3891" s="545">
        <v>4063.12</v>
      </c>
    </row>
    <row r="3892" spans="1:4" ht="25.5">
      <c r="A3892" s="544">
        <v>2809193</v>
      </c>
      <c r="B3892" s="542" t="s">
        <v>9161</v>
      </c>
      <c r="C3892" s="544" t="s">
        <v>335</v>
      </c>
      <c r="D3892" s="545">
        <v>4046.04</v>
      </c>
    </row>
    <row r="3893" spans="1:4" ht="25.5">
      <c r="A3893" s="544">
        <v>2809206</v>
      </c>
      <c r="B3893" s="542" t="s">
        <v>9162</v>
      </c>
      <c r="C3893" s="544" t="s">
        <v>335</v>
      </c>
      <c r="D3893" s="545">
        <v>4235</v>
      </c>
    </row>
    <row r="3894" spans="1:4" ht="25.5">
      <c r="A3894" s="544">
        <v>2809190</v>
      </c>
      <c r="B3894" s="542" t="s">
        <v>9163</v>
      </c>
      <c r="C3894" s="544" t="s">
        <v>335</v>
      </c>
      <c r="D3894" s="545">
        <v>5023.05</v>
      </c>
    </row>
    <row r="3895" spans="1:4" ht="25.5">
      <c r="A3895" s="544">
        <v>2809181</v>
      </c>
      <c r="B3895" s="542" t="s">
        <v>9164</v>
      </c>
      <c r="C3895" s="544" t="s">
        <v>335</v>
      </c>
      <c r="D3895" s="545">
        <v>3541.57</v>
      </c>
    </row>
    <row r="3896" spans="1:4" ht="25.5">
      <c r="A3896" s="544">
        <v>2809203</v>
      </c>
      <c r="B3896" s="542" t="s">
        <v>9165</v>
      </c>
      <c r="C3896" s="544" t="s">
        <v>335</v>
      </c>
      <c r="D3896" s="545">
        <v>5244.46</v>
      </c>
    </row>
    <row r="3897" spans="1:4" ht="25.5">
      <c r="A3897" s="544">
        <v>2809194</v>
      </c>
      <c r="B3897" s="542" t="s">
        <v>9166</v>
      </c>
      <c r="C3897" s="544" t="s">
        <v>335</v>
      </c>
      <c r="D3897" s="545">
        <v>5221.41</v>
      </c>
    </row>
    <row r="3898" spans="1:4" ht="25.5">
      <c r="A3898" s="544">
        <v>2809207</v>
      </c>
      <c r="B3898" s="542" t="s">
        <v>9167</v>
      </c>
      <c r="C3898" s="544" t="s">
        <v>335</v>
      </c>
      <c r="D3898" s="545">
        <v>5450.72</v>
      </c>
    </row>
    <row r="3899" spans="1:4" ht="25.5">
      <c r="A3899" s="544">
        <v>2809169</v>
      </c>
      <c r="B3899" s="542" t="s">
        <v>9168</v>
      </c>
      <c r="C3899" s="544" t="s">
        <v>335</v>
      </c>
      <c r="D3899" s="545">
        <v>1684.31</v>
      </c>
    </row>
    <row r="3900" spans="1:4" ht="25.5">
      <c r="A3900" s="544">
        <v>2809182</v>
      </c>
      <c r="B3900" s="542" t="s">
        <v>9169</v>
      </c>
      <c r="C3900" s="544" t="s">
        <v>335</v>
      </c>
      <c r="D3900" s="545">
        <v>2347.33</v>
      </c>
    </row>
    <row r="3901" spans="1:4" ht="25.5">
      <c r="A3901" s="544">
        <v>2809173</v>
      </c>
      <c r="B3901" s="542" t="s">
        <v>9170</v>
      </c>
      <c r="C3901" s="544" t="s">
        <v>335</v>
      </c>
      <c r="D3901" s="545">
        <v>1773.53</v>
      </c>
    </row>
    <row r="3902" spans="1:4" ht="25.5">
      <c r="A3902" s="544">
        <v>2809195</v>
      </c>
      <c r="B3902" s="542" t="s">
        <v>9171</v>
      </c>
      <c r="C3902" s="544" t="s">
        <v>335</v>
      </c>
      <c r="D3902" s="545">
        <v>2453.7800000000002</v>
      </c>
    </row>
    <row r="3903" spans="1:4" ht="25.5">
      <c r="A3903" s="544">
        <v>2809186</v>
      </c>
      <c r="B3903" s="542" t="s">
        <v>9172</v>
      </c>
      <c r="C3903" s="544" t="s">
        <v>335</v>
      </c>
      <c r="D3903" s="545">
        <v>2482.75</v>
      </c>
    </row>
    <row r="3904" spans="1:4" ht="25.5">
      <c r="A3904" s="544">
        <v>2809177</v>
      </c>
      <c r="B3904" s="542" t="s">
        <v>9173</v>
      </c>
      <c r="C3904" s="544" t="s">
        <v>335</v>
      </c>
      <c r="D3904" s="545">
        <v>1907.23</v>
      </c>
    </row>
    <row r="3905" spans="1:4" ht="25.5">
      <c r="A3905" s="544">
        <v>2809199</v>
      </c>
      <c r="B3905" s="542" t="s">
        <v>9174</v>
      </c>
      <c r="C3905" s="544" t="s">
        <v>335</v>
      </c>
      <c r="D3905" s="545">
        <v>2594.84</v>
      </c>
    </row>
    <row r="3906" spans="1:4" ht="25.5">
      <c r="A3906" s="544">
        <v>2809219</v>
      </c>
      <c r="B3906" s="542" t="s">
        <v>9175</v>
      </c>
      <c r="C3906" s="544" t="s">
        <v>272</v>
      </c>
      <c r="D3906" s="545">
        <v>23651.81</v>
      </c>
    </row>
    <row r="3907" spans="1:4" ht="25.5">
      <c r="A3907" s="544">
        <v>2809220</v>
      </c>
      <c r="B3907" s="542" t="s">
        <v>9176</v>
      </c>
      <c r="C3907" s="544" t="s">
        <v>272</v>
      </c>
      <c r="D3907" s="545">
        <v>25208.92</v>
      </c>
    </row>
    <row r="3908" spans="1:4" ht="25.5">
      <c r="A3908" s="544">
        <v>2809221</v>
      </c>
      <c r="B3908" s="542" t="s">
        <v>9177</v>
      </c>
      <c r="C3908" s="544" t="s">
        <v>272</v>
      </c>
      <c r="D3908" s="545">
        <v>25964.04</v>
      </c>
    </row>
    <row r="3909" spans="1:4" ht="25.5">
      <c r="A3909" s="544">
        <v>2809163</v>
      </c>
      <c r="B3909" s="542" t="s">
        <v>9178</v>
      </c>
      <c r="C3909" s="544" t="s">
        <v>272</v>
      </c>
      <c r="D3909" s="545">
        <v>24699.51</v>
      </c>
    </row>
    <row r="3910" spans="1:4" ht="25.5">
      <c r="A3910" s="544">
        <v>2809164</v>
      </c>
      <c r="B3910" s="542" t="s">
        <v>9179</v>
      </c>
      <c r="C3910" s="544" t="s">
        <v>272</v>
      </c>
      <c r="D3910" s="545">
        <v>26314.02</v>
      </c>
    </row>
    <row r="3911" spans="1:4" ht="25.5">
      <c r="A3911" s="544">
        <v>2809165</v>
      </c>
      <c r="B3911" s="542" t="s">
        <v>9180</v>
      </c>
      <c r="C3911" s="544" t="s">
        <v>272</v>
      </c>
      <c r="D3911" s="545">
        <v>27090.42</v>
      </c>
    </row>
    <row r="3912" spans="1:4" ht="25.5">
      <c r="A3912" s="544">
        <v>2809216</v>
      </c>
      <c r="B3912" s="542" t="s">
        <v>9181</v>
      </c>
      <c r="C3912" s="544" t="s">
        <v>272</v>
      </c>
      <c r="D3912" s="545">
        <v>21878.28</v>
      </c>
    </row>
    <row r="3913" spans="1:4" ht="25.5">
      <c r="A3913" s="544">
        <v>2809217</v>
      </c>
      <c r="B3913" s="542" t="s">
        <v>9182</v>
      </c>
      <c r="C3913" s="544" t="s">
        <v>272</v>
      </c>
      <c r="D3913" s="545">
        <v>22270.46</v>
      </c>
    </row>
    <row r="3914" spans="1:4" ht="25.5">
      <c r="A3914" s="544">
        <v>2809218</v>
      </c>
      <c r="B3914" s="542" t="s">
        <v>9183</v>
      </c>
      <c r="C3914" s="544" t="s">
        <v>272</v>
      </c>
      <c r="D3914" s="545">
        <v>23805.06</v>
      </c>
    </row>
    <row r="3915" spans="1:4" ht="25.5">
      <c r="A3915" s="544">
        <v>2809160</v>
      </c>
      <c r="B3915" s="542" t="s">
        <v>9184</v>
      </c>
      <c r="C3915" s="544" t="s">
        <v>272</v>
      </c>
      <c r="D3915" s="545">
        <v>22856.9</v>
      </c>
    </row>
    <row r="3916" spans="1:4" ht="25.5">
      <c r="A3916" s="544">
        <v>2809161</v>
      </c>
      <c r="B3916" s="542" t="s">
        <v>9185</v>
      </c>
      <c r="C3916" s="544" t="s">
        <v>272</v>
      </c>
      <c r="D3916" s="545">
        <v>23251.94</v>
      </c>
    </row>
    <row r="3917" spans="1:4" ht="25.5">
      <c r="A3917" s="544">
        <v>2809162</v>
      </c>
      <c r="B3917" s="542" t="s">
        <v>9186</v>
      </c>
      <c r="C3917" s="544" t="s">
        <v>272</v>
      </c>
      <c r="D3917" s="545">
        <v>24843.49</v>
      </c>
    </row>
    <row r="3918" spans="1:4" ht="25.5">
      <c r="A3918" s="544">
        <v>2809222</v>
      </c>
      <c r="B3918" s="542" t="s">
        <v>9187</v>
      </c>
      <c r="C3918" s="544" t="s">
        <v>272</v>
      </c>
      <c r="D3918" s="545">
        <v>21556.2</v>
      </c>
    </row>
    <row r="3919" spans="1:4" ht="25.5">
      <c r="A3919" s="544">
        <v>2809223</v>
      </c>
      <c r="B3919" s="542" t="s">
        <v>9188</v>
      </c>
      <c r="C3919" s="544" t="s">
        <v>272</v>
      </c>
      <c r="D3919" s="545">
        <v>27665.200000000001</v>
      </c>
    </row>
    <row r="3920" spans="1:4" ht="25.5">
      <c r="A3920" s="544">
        <v>2809224</v>
      </c>
      <c r="B3920" s="542" t="s">
        <v>9189</v>
      </c>
      <c r="C3920" s="544" t="s">
        <v>272</v>
      </c>
      <c r="D3920" s="545">
        <v>28797.88</v>
      </c>
    </row>
    <row r="3921" spans="1:4" ht="25.5">
      <c r="A3921" s="544">
        <v>2809166</v>
      </c>
      <c r="B3921" s="542" t="s">
        <v>9190</v>
      </c>
      <c r="C3921" s="544" t="s">
        <v>272</v>
      </c>
      <c r="D3921" s="545">
        <v>22437.14</v>
      </c>
    </row>
    <row r="3922" spans="1:4" ht="25.5">
      <c r="A3922" s="544">
        <v>2809167</v>
      </c>
      <c r="B3922" s="542" t="s">
        <v>9191</v>
      </c>
      <c r="C3922" s="544" t="s">
        <v>272</v>
      </c>
      <c r="D3922" s="545">
        <v>28842.83</v>
      </c>
    </row>
    <row r="3923" spans="1:4" ht="25.5">
      <c r="A3923" s="544">
        <v>2809168</v>
      </c>
      <c r="B3923" s="542" t="s">
        <v>9192</v>
      </c>
      <c r="C3923" s="544" t="s">
        <v>272</v>
      </c>
      <c r="D3923" s="545">
        <v>30007.43</v>
      </c>
    </row>
    <row r="3924" spans="1:4" ht="25.5">
      <c r="A3924" s="544">
        <v>2809158</v>
      </c>
      <c r="B3924" s="542" t="s">
        <v>9193</v>
      </c>
      <c r="C3924" s="544" t="s">
        <v>335</v>
      </c>
      <c r="D3924" s="545">
        <v>10.99</v>
      </c>
    </row>
    <row r="3925" spans="1:4" ht="25.5">
      <c r="A3925" s="544">
        <v>2809159</v>
      </c>
      <c r="B3925" s="542" t="s">
        <v>9194</v>
      </c>
      <c r="C3925" s="544" t="s">
        <v>335</v>
      </c>
      <c r="D3925" s="545">
        <v>8.2899999999999991</v>
      </c>
    </row>
    <row r="3926" spans="1:4">
      <c r="A3926" s="544">
        <v>2909152</v>
      </c>
      <c r="B3926" s="542" t="s">
        <v>9195</v>
      </c>
      <c r="C3926" s="544" t="s">
        <v>272</v>
      </c>
      <c r="D3926" s="545">
        <v>120.99</v>
      </c>
    </row>
    <row r="3927" spans="1:4">
      <c r="A3927" s="544">
        <v>2909153</v>
      </c>
      <c r="B3927" s="542" t="s">
        <v>9196</v>
      </c>
      <c r="C3927" s="544" t="s">
        <v>272</v>
      </c>
      <c r="D3927" s="545">
        <v>132.05000000000001</v>
      </c>
    </row>
    <row r="3928" spans="1:4">
      <c r="A3928" s="544">
        <v>2909151</v>
      </c>
      <c r="B3928" s="542" t="s">
        <v>9197</v>
      </c>
      <c r="C3928" s="544" t="s">
        <v>272</v>
      </c>
      <c r="D3928" s="545">
        <v>72.2</v>
      </c>
    </row>
    <row r="3929" spans="1:4">
      <c r="A3929" s="544">
        <v>2909145</v>
      </c>
      <c r="B3929" s="542" t="s">
        <v>9198</v>
      </c>
      <c r="C3929" s="544" t="s">
        <v>335</v>
      </c>
      <c r="D3929" s="545">
        <v>11.25</v>
      </c>
    </row>
    <row r="3930" spans="1:4" ht="25.5">
      <c r="A3930" s="544">
        <v>2909379</v>
      </c>
      <c r="B3930" s="542" t="s">
        <v>9199</v>
      </c>
      <c r="C3930" s="544" t="s">
        <v>272</v>
      </c>
      <c r="D3930" s="545">
        <v>6273.05</v>
      </c>
    </row>
    <row r="3931" spans="1:4" ht="25.5">
      <c r="A3931" s="544">
        <v>2909381</v>
      </c>
      <c r="B3931" s="542" t="s">
        <v>9200</v>
      </c>
      <c r="C3931" s="544" t="s">
        <v>272</v>
      </c>
      <c r="D3931" s="545">
        <v>6564.18</v>
      </c>
    </row>
    <row r="3932" spans="1:4" ht="25.5">
      <c r="A3932" s="544">
        <v>2909388</v>
      </c>
      <c r="B3932" s="542" t="s">
        <v>9201</v>
      </c>
      <c r="C3932" s="544" t="s">
        <v>272</v>
      </c>
      <c r="D3932" s="545">
        <v>6915.82</v>
      </c>
    </row>
    <row r="3933" spans="1:4" ht="25.5">
      <c r="A3933" s="544">
        <v>2909380</v>
      </c>
      <c r="B3933" s="542" t="s">
        <v>9202</v>
      </c>
      <c r="C3933" s="544" t="s">
        <v>272</v>
      </c>
      <c r="D3933" s="545">
        <v>9194.52</v>
      </c>
    </row>
    <row r="3934" spans="1:4" ht="25.5">
      <c r="A3934" s="544">
        <v>2909382</v>
      </c>
      <c r="B3934" s="542" t="s">
        <v>9203</v>
      </c>
      <c r="C3934" s="544" t="s">
        <v>272</v>
      </c>
      <c r="D3934" s="545">
        <v>9630.23</v>
      </c>
    </row>
    <row r="3935" spans="1:4" ht="25.5">
      <c r="A3935" s="544">
        <v>2909387</v>
      </c>
      <c r="B3935" s="542" t="s">
        <v>9204</v>
      </c>
      <c r="C3935" s="544" t="s">
        <v>272</v>
      </c>
      <c r="D3935" s="545">
        <v>10159.93</v>
      </c>
    </row>
    <row r="3936" spans="1:4" ht="25.5">
      <c r="A3936" s="544">
        <v>2909375</v>
      </c>
      <c r="B3936" s="542" t="s">
        <v>9205</v>
      </c>
      <c r="C3936" s="544" t="s">
        <v>272</v>
      </c>
      <c r="D3936" s="545">
        <v>10037.459999999999</v>
      </c>
    </row>
    <row r="3937" spans="1:4" ht="25.5">
      <c r="A3937" s="544">
        <v>2909377</v>
      </c>
      <c r="B3937" s="542" t="s">
        <v>9206</v>
      </c>
      <c r="C3937" s="544" t="s">
        <v>272</v>
      </c>
      <c r="D3937" s="545">
        <v>10506.21</v>
      </c>
    </row>
    <row r="3938" spans="1:4" ht="25.5">
      <c r="A3938" s="544">
        <v>2909386</v>
      </c>
      <c r="B3938" s="542" t="s">
        <v>9207</v>
      </c>
      <c r="C3938" s="544" t="s">
        <v>272</v>
      </c>
      <c r="D3938" s="545">
        <v>11071.51</v>
      </c>
    </row>
    <row r="3939" spans="1:4" ht="25.5">
      <c r="A3939" s="544">
        <v>2909376</v>
      </c>
      <c r="B3939" s="542" t="s">
        <v>9208</v>
      </c>
      <c r="C3939" s="544" t="s">
        <v>272</v>
      </c>
      <c r="D3939" s="545">
        <v>14742.66</v>
      </c>
    </row>
    <row r="3940" spans="1:4" ht="25.5">
      <c r="A3940" s="544">
        <v>2909378</v>
      </c>
      <c r="B3940" s="542" t="s">
        <v>9209</v>
      </c>
      <c r="C3940" s="544" t="s">
        <v>272</v>
      </c>
      <c r="D3940" s="545">
        <v>15451.44</v>
      </c>
    </row>
    <row r="3941" spans="1:4" ht="25.5">
      <c r="A3941" s="544">
        <v>2909385</v>
      </c>
      <c r="B3941" s="542" t="s">
        <v>9210</v>
      </c>
      <c r="C3941" s="544" t="s">
        <v>272</v>
      </c>
      <c r="D3941" s="545">
        <v>16294.52</v>
      </c>
    </row>
    <row r="3942" spans="1:4" ht="25.5">
      <c r="A3942" s="544">
        <v>2909383</v>
      </c>
      <c r="B3942" s="542" t="s">
        <v>9211</v>
      </c>
      <c r="C3942" s="544" t="s">
        <v>272</v>
      </c>
      <c r="D3942" s="545">
        <v>6176.85</v>
      </c>
    </row>
    <row r="3943" spans="1:4" ht="25.5">
      <c r="A3943" s="544">
        <v>2909384</v>
      </c>
      <c r="B3943" s="542" t="s">
        <v>9212</v>
      </c>
      <c r="C3943" s="544" t="s">
        <v>272</v>
      </c>
      <c r="D3943" s="545">
        <v>6484.42</v>
      </c>
    </row>
    <row r="3944" spans="1:4">
      <c r="A3944" s="544">
        <v>2909148</v>
      </c>
      <c r="B3944" s="542" t="s">
        <v>9213</v>
      </c>
      <c r="C3944" s="544" t="s">
        <v>272</v>
      </c>
      <c r="D3944" s="545">
        <v>437.67</v>
      </c>
    </row>
    <row r="3945" spans="1:4" ht="25.5">
      <c r="A3945" s="544">
        <v>2909389</v>
      </c>
      <c r="B3945" s="542" t="s">
        <v>9214</v>
      </c>
      <c r="C3945" s="544" t="s">
        <v>272</v>
      </c>
      <c r="D3945" s="545">
        <v>3650.97</v>
      </c>
    </row>
    <row r="3946" spans="1:4" ht="25.5">
      <c r="A3946" s="544">
        <v>2909390</v>
      </c>
      <c r="B3946" s="542" t="s">
        <v>9215</v>
      </c>
      <c r="C3946" s="544" t="s">
        <v>272</v>
      </c>
      <c r="D3946" s="545">
        <v>2571.12</v>
      </c>
    </row>
    <row r="3947" spans="1:4" ht="25.5">
      <c r="A3947" s="544">
        <v>2909391</v>
      </c>
      <c r="B3947" s="542" t="s">
        <v>9216</v>
      </c>
      <c r="C3947" s="544" t="s">
        <v>272</v>
      </c>
      <c r="D3947" s="545">
        <v>4381.45</v>
      </c>
    </row>
    <row r="3948" spans="1:4" ht="25.5">
      <c r="A3948" s="544">
        <v>3009336</v>
      </c>
      <c r="B3948" s="542" t="s">
        <v>9217</v>
      </c>
      <c r="C3948" s="544" t="s">
        <v>335</v>
      </c>
      <c r="D3948" s="545">
        <v>101.63</v>
      </c>
    </row>
    <row r="3949" spans="1:4" ht="25.5">
      <c r="A3949" s="544">
        <v>3009337</v>
      </c>
      <c r="B3949" s="542" t="s">
        <v>9218</v>
      </c>
      <c r="C3949" s="544" t="s">
        <v>335</v>
      </c>
      <c r="D3949" s="545">
        <v>104.33</v>
      </c>
    </row>
    <row r="3950" spans="1:4" ht="25.5">
      <c r="A3950" s="544">
        <v>3009340</v>
      </c>
      <c r="B3950" s="542" t="s">
        <v>9219</v>
      </c>
      <c r="C3950" s="544" t="s">
        <v>335</v>
      </c>
      <c r="D3950" s="545">
        <v>194.52</v>
      </c>
    </row>
    <row r="3951" spans="1:4" ht="25.5">
      <c r="A3951" s="544">
        <v>3009341</v>
      </c>
      <c r="B3951" s="542" t="s">
        <v>9220</v>
      </c>
      <c r="C3951" s="544" t="s">
        <v>335</v>
      </c>
      <c r="D3951" s="545">
        <v>199.92</v>
      </c>
    </row>
    <row r="3952" spans="1:4" ht="25.5">
      <c r="A3952" s="544">
        <v>3009344</v>
      </c>
      <c r="B3952" s="542" t="s">
        <v>9221</v>
      </c>
      <c r="C3952" s="544" t="s">
        <v>335</v>
      </c>
      <c r="D3952" s="545">
        <v>102.1</v>
      </c>
    </row>
    <row r="3953" spans="1:4" ht="25.5">
      <c r="A3953" s="544">
        <v>3009345</v>
      </c>
      <c r="B3953" s="542" t="s">
        <v>9222</v>
      </c>
      <c r="C3953" s="544" t="s">
        <v>335</v>
      </c>
      <c r="D3953" s="545">
        <v>104.8</v>
      </c>
    </row>
    <row r="3954" spans="1:4" ht="25.5">
      <c r="A3954" s="544">
        <v>3009348</v>
      </c>
      <c r="B3954" s="542" t="s">
        <v>9223</v>
      </c>
      <c r="C3954" s="544" t="s">
        <v>335</v>
      </c>
      <c r="D3954" s="545">
        <v>194.57</v>
      </c>
    </row>
    <row r="3955" spans="1:4" ht="25.5">
      <c r="A3955" s="544">
        <v>3009349</v>
      </c>
      <c r="B3955" s="542" t="s">
        <v>9224</v>
      </c>
      <c r="C3955" s="544" t="s">
        <v>335</v>
      </c>
      <c r="D3955" s="545">
        <v>199.97</v>
      </c>
    </row>
    <row r="3956" spans="1:4" ht="25.5">
      <c r="A3956" s="544">
        <v>3009338</v>
      </c>
      <c r="B3956" s="542" t="s">
        <v>9225</v>
      </c>
      <c r="C3956" s="544" t="s">
        <v>335</v>
      </c>
      <c r="D3956" s="545">
        <v>101.63</v>
      </c>
    </row>
    <row r="3957" spans="1:4" ht="25.5">
      <c r="A3957" s="544">
        <v>3009339</v>
      </c>
      <c r="B3957" s="542" t="s">
        <v>9226</v>
      </c>
      <c r="C3957" s="544" t="s">
        <v>335</v>
      </c>
      <c r="D3957" s="545">
        <v>104.33</v>
      </c>
    </row>
    <row r="3958" spans="1:4" ht="25.5">
      <c r="A3958" s="544">
        <v>3009342</v>
      </c>
      <c r="B3958" s="542" t="s">
        <v>9227</v>
      </c>
      <c r="C3958" s="544" t="s">
        <v>335</v>
      </c>
      <c r="D3958" s="545">
        <v>194.52</v>
      </c>
    </row>
    <row r="3959" spans="1:4" ht="25.5">
      <c r="A3959" s="544">
        <v>3009343</v>
      </c>
      <c r="B3959" s="542" t="s">
        <v>9228</v>
      </c>
      <c r="C3959" s="544" t="s">
        <v>335</v>
      </c>
      <c r="D3959" s="545">
        <v>199.92</v>
      </c>
    </row>
    <row r="3960" spans="1:4" ht="25.5">
      <c r="A3960" s="544">
        <v>3009346</v>
      </c>
      <c r="B3960" s="542" t="s">
        <v>9229</v>
      </c>
      <c r="C3960" s="544" t="s">
        <v>335</v>
      </c>
      <c r="D3960" s="545">
        <v>102.1</v>
      </c>
    </row>
    <row r="3961" spans="1:4" ht="25.5">
      <c r="A3961" s="544">
        <v>3009347</v>
      </c>
      <c r="B3961" s="542" t="s">
        <v>9230</v>
      </c>
      <c r="C3961" s="544" t="s">
        <v>335</v>
      </c>
      <c r="D3961" s="545">
        <v>104.8</v>
      </c>
    </row>
    <row r="3962" spans="1:4" ht="25.5">
      <c r="A3962" s="544">
        <v>3009350</v>
      </c>
      <c r="B3962" s="542" t="s">
        <v>9231</v>
      </c>
      <c r="C3962" s="544" t="s">
        <v>335</v>
      </c>
      <c r="D3962" s="545">
        <v>194.57</v>
      </c>
    </row>
    <row r="3963" spans="1:4" ht="25.5">
      <c r="A3963" s="544">
        <v>3009351</v>
      </c>
      <c r="B3963" s="542" t="s">
        <v>9232</v>
      </c>
      <c r="C3963" s="544" t="s">
        <v>335</v>
      </c>
      <c r="D3963" s="545">
        <v>199.97</v>
      </c>
    </row>
    <row r="3964" spans="1:4">
      <c r="A3964" s="544">
        <v>3009080</v>
      </c>
      <c r="B3964" s="542" t="s">
        <v>9233</v>
      </c>
      <c r="C3964" s="544" t="s">
        <v>335</v>
      </c>
      <c r="D3964" s="545">
        <v>0.15</v>
      </c>
    </row>
    <row r="3965" spans="1:4">
      <c r="A3965" s="544">
        <v>3009075</v>
      </c>
      <c r="B3965" s="542" t="s">
        <v>9234</v>
      </c>
      <c r="C3965" s="544" t="s">
        <v>335</v>
      </c>
      <c r="D3965" s="545">
        <v>55.54</v>
      </c>
    </row>
    <row r="3966" spans="1:4">
      <c r="A3966" s="544">
        <v>3009076</v>
      </c>
      <c r="B3966" s="542" t="s">
        <v>9235</v>
      </c>
      <c r="C3966" s="544" t="s">
        <v>335</v>
      </c>
      <c r="D3966" s="545">
        <v>57.35</v>
      </c>
    </row>
    <row r="3967" spans="1:4">
      <c r="A3967" s="544">
        <v>3009077</v>
      </c>
      <c r="B3967" s="542" t="s">
        <v>9236</v>
      </c>
      <c r="C3967" s="544" t="s">
        <v>335</v>
      </c>
      <c r="D3967" s="545">
        <v>60.55</v>
      </c>
    </row>
    <row r="3968" spans="1:4">
      <c r="A3968" s="544">
        <v>3009078</v>
      </c>
      <c r="B3968" s="542" t="s">
        <v>9237</v>
      </c>
      <c r="C3968" s="544" t="s">
        <v>335</v>
      </c>
      <c r="D3968" s="545">
        <v>62.99</v>
      </c>
    </row>
    <row r="3969" spans="1:4">
      <c r="A3969" s="544">
        <v>3009087</v>
      </c>
      <c r="B3969" s="542" t="s">
        <v>9238</v>
      </c>
      <c r="C3969" s="544" t="s">
        <v>335</v>
      </c>
      <c r="D3969" s="545">
        <v>0.1</v>
      </c>
    </row>
    <row r="3970" spans="1:4" ht="38.25">
      <c r="A3970" s="544">
        <v>3009085</v>
      </c>
      <c r="B3970" s="542" t="s">
        <v>9239</v>
      </c>
      <c r="C3970" s="544" t="s">
        <v>346</v>
      </c>
      <c r="D3970" s="545">
        <v>1057.3800000000001</v>
      </c>
    </row>
    <row r="3971" spans="1:4" ht="38.25">
      <c r="A3971" s="544">
        <v>3009086</v>
      </c>
      <c r="B3971" s="542" t="s">
        <v>9240</v>
      </c>
      <c r="C3971" s="544" t="s">
        <v>346</v>
      </c>
      <c r="D3971" s="545">
        <v>1400.99</v>
      </c>
    </row>
    <row r="3972" spans="1:4" ht="38.25">
      <c r="A3972" s="544">
        <v>3009089</v>
      </c>
      <c r="B3972" s="542" t="s">
        <v>9241</v>
      </c>
      <c r="C3972" s="544" t="s">
        <v>346</v>
      </c>
      <c r="D3972" s="545">
        <v>1713.49</v>
      </c>
    </row>
    <row r="3973" spans="1:4" ht="38.25">
      <c r="A3973" s="544">
        <v>3009090</v>
      </c>
      <c r="B3973" s="542" t="s">
        <v>9242</v>
      </c>
      <c r="C3973" s="544" t="s">
        <v>346</v>
      </c>
      <c r="D3973" s="545">
        <v>1542.97</v>
      </c>
    </row>
    <row r="3974" spans="1:4">
      <c r="A3974" s="544">
        <v>3009004</v>
      </c>
      <c r="B3974" s="542" t="s">
        <v>9243</v>
      </c>
      <c r="C3974" s="544" t="s">
        <v>335</v>
      </c>
      <c r="D3974" s="545">
        <v>454.57</v>
      </c>
    </row>
    <row r="3975" spans="1:4">
      <c r="A3975" s="544">
        <v>3009002</v>
      </c>
      <c r="B3975" s="542" t="s">
        <v>9244</v>
      </c>
      <c r="C3975" s="544" t="s">
        <v>335</v>
      </c>
      <c r="D3975" s="545">
        <v>343.94</v>
      </c>
    </row>
    <row r="3976" spans="1:4">
      <c r="A3976" s="544">
        <v>3009006</v>
      </c>
      <c r="B3976" s="542" t="s">
        <v>9245</v>
      </c>
      <c r="C3976" s="544" t="s">
        <v>335</v>
      </c>
      <c r="D3976" s="545">
        <v>614.38</v>
      </c>
    </row>
    <row r="3977" spans="1:4">
      <c r="A3977" s="544">
        <v>3009335</v>
      </c>
      <c r="B3977" s="542" t="s">
        <v>9246</v>
      </c>
      <c r="C3977" s="544" t="s">
        <v>335</v>
      </c>
      <c r="D3977" s="545">
        <v>1189.56</v>
      </c>
    </row>
    <row r="3978" spans="1:4">
      <c r="A3978" s="544">
        <v>3009334</v>
      </c>
      <c r="B3978" s="542" t="s">
        <v>9247</v>
      </c>
      <c r="C3978" s="544" t="s">
        <v>335</v>
      </c>
      <c r="D3978" s="545">
        <v>848.15</v>
      </c>
    </row>
    <row r="3979" spans="1:4" ht="25.5">
      <c r="A3979" s="544">
        <v>3009280</v>
      </c>
      <c r="B3979" s="542" t="s">
        <v>9248</v>
      </c>
      <c r="C3979" s="544" t="s">
        <v>272</v>
      </c>
      <c r="D3979" s="545">
        <v>781295.87</v>
      </c>
    </row>
    <row r="3980" spans="1:4" ht="25.5">
      <c r="A3980" s="544">
        <v>3009281</v>
      </c>
      <c r="B3980" s="542" t="s">
        <v>9249</v>
      </c>
      <c r="C3980" s="544" t="s">
        <v>272</v>
      </c>
      <c r="D3980" s="545">
        <v>773298.28</v>
      </c>
    </row>
    <row r="3981" spans="1:4" ht="25.5">
      <c r="A3981" s="544">
        <v>3009061</v>
      </c>
      <c r="B3981" s="542" t="s">
        <v>9250</v>
      </c>
      <c r="C3981" s="544" t="s">
        <v>272</v>
      </c>
      <c r="D3981" s="545">
        <v>820197.66</v>
      </c>
    </row>
    <row r="3982" spans="1:4" ht="25.5">
      <c r="A3982" s="544">
        <v>3009062</v>
      </c>
      <c r="B3982" s="542" t="s">
        <v>9251</v>
      </c>
      <c r="C3982" s="544" t="s">
        <v>272</v>
      </c>
      <c r="D3982" s="545">
        <v>811800.78</v>
      </c>
    </row>
    <row r="3983" spans="1:4" ht="25.5">
      <c r="A3983" s="544">
        <v>3009278</v>
      </c>
      <c r="B3983" s="542" t="s">
        <v>9252</v>
      </c>
      <c r="C3983" s="544" t="s">
        <v>272</v>
      </c>
      <c r="D3983" s="545">
        <v>591758.80000000005</v>
      </c>
    </row>
    <row r="3984" spans="1:4" ht="25.5">
      <c r="A3984" s="544">
        <v>3009279</v>
      </c>
      <c r="B3984" s="542" t="s">
        <v>9253</v>
      </c>
      <c r="C3984" s="544" t="s">
        <v>272</v>
      </c>
      <c r="D3984" s="545">
        <v>585819.34</v>
      </c>
    </row>
    <row r="3985" spans="1:4" ht="25.5">
      <c r="A3985" s="544">
        <v>3009059</v>
      </c>
      <c r="B3985" s="542" t="s">
        <v>9254</v>
      </c>
      <c r="C3985" s="544" t="s">
        <v>272</v>
      </c>
      <c r="D3985" s="545">
        <v>621223.54</v>
      </c>
    </row>
    <row r="3986" spans="1:4" ht="25.5">
      <c r="A3986" s="544">
        <v>3009060</v>
      </c>
      <c r="B3986" s="542" t="s">
        <v>9255</v>
      </c>
      <c r="C3986" s="544" t="s">
        <v>272</v>
      </c>
      <c r="D3986" s="545">
        <v>614987.26</v>
      </c>
    </row>
    <row r="3987" spans="1:4" ht="25.5">
      <c r="A3987" s="544">
        <v>3009282</v>
      </c>
      <c r="B3987" s="542" t="s">
        <v>9256</v>
      </c>
      <c r="C3987" s="544" t="s">
        <v>272</v>
      </c>
      <c r="D3987" s="545">
        <v>1047699.97</v>
      </c>
    </row>
    <row r="3988" spans="1:4" ht="25.5">
      <c r="A3988" s="544">
        <v>3009283</v>
      </c>
      <c r="B3988" s="542" t="s">
        <v>9257</v>
      </c>
      <c r="C3988" s="544" t="s">
        <v>272</v>
      </c>
      <c r="D3988" s="545">
        <v>1039705.22</v>
      </c>
    </row>
    <row r="3989" spans="1:4" ht="25.5">
      <c r="A3989" s="544">
        <v>3009063</v>
      </c>
      <c r="B3989" s="542" t="s">
        <v>9258</v>
      </c>
      <c r="C3989" s="544" t="s">
        <v>272</v>
      </c>
      <c r="D3989" s="545">
        <v>1099866.04</v>
      </c>
    </row>
    <row r="3990" spans="1:4" ht="25.5">
      <c r="A3990" s="544">
        <v>3009064</v>
      </c>
      <c r="B3990" s="542" t="s">
        <v>9259</v>
      </c>
      <c r="C3990" s="544" t="s">
        <v>272</v>
      </c>
      <c r="D3990" s="545">
        <v>1091472.1299999999</v>
      </c>
    </row>
    <row r="3991" spans="1:4" ht="25.5">
      <c r="A3991" s="544">
        <v>3009081</v>
      </c>
      <c r="B3991" s="542" t="s">
        <v>9260</v>
      </c>
      <c r="C3991" s="544" t="s">
        <v>335</v>
      </c>
      <c r="D3991" s="545">
        <v>618.82000000000005</v>
      </c>
    </row>
    <row r="3992" spans="1:4" ht="25.5">
      <c r="A3992" s="544">
        <v>3009082</v>
      </c>
      <c r="B3992" s="542" t="s">
        <v>9261</v>
      </c>
      <c r="C3992" s="544" t="s">
        <v>335</v>
      </c>
      <c r="D3992" s="545">
        <v>707.42</v>
      </c>
    </row>
    <row r="3993" spans="1:4" ht="25.5">
      <c r="A3993" s="544">
        <v>3009083</v>
      </c>
      <c r="B3993" s="542" t="s">
        <v>9262</v>
      </c>
      <c r="C3993" s="544" t="s">
        <v>335</v>
      </c>
      <c r="D3993" s="545">
        <v>734.4</v>
      </c>
    </row>
    <row r="3994" spans="1:4" ht="25.5">
      <c r="A3994" s="544">
        <v>3009084</v>
      </c>
      <c r="B3994" s="542" t="s">
        <v>9263</v>
      </c>
      <c r="C3994" s="544" t="s">
        <v>335</v>
      </c>
      <c r="D3994" s="545">
        <v>769.38</v>
      </c>
    </row>
    <row r="3995" spans="1:4">
      <c r="A3995" s="544">
        <v>3009070</v>
      </c>
      <c r="B3995" s="542" t="s">
        <v>9264</v>
      </c>
      <c r="C3995" s="544" t="s">
        <v>335</v>
      </c>
      <c r="D3995" s="545">
        <v>290.11</v>
      </c>
    </row>
    <row r="3996" spans="1:4" ht="25.5">
      <c r="A3996" s="544">
        <v>3009285</v>
      </c>
      <c r="B3996" s="542" t="s">
        <v>9265</v>
      </c>
      <c r="C3996" s="544" t="s">
        <v>272</v>
      </c>
      <c r="D3996" s="545">
        <v>462795.48</v>
      </c>
    </row>
    <row r="3997" spans="1:4" ht="25.5">
      <c r="A3997" s="544">
        <v>3009072</v>
      </c>
      <c r="B3997" s="542" t="s">
        <v>9266</v>
      </c>
      <c r="C3997" s="544" t="s">
        <v>272</v>
      </c>
      <c r="D3997" s="545">
        <v>485839.13</v>
      </c>
    </row>
    <row r="3998" spans="1:4">
      <c r="A3998" s="544">
        <v>3009069</v>
      </c>
      <c r="B3998" s="542" t="s">
        <v>9267</v>
      </c>
      <c r="C3998" s="544" t="s">
        <v>335</v>
      </c>
      <c r="D3998" s="545">
        <v>182.82</v>
      </c>
    </row>
    <row r="3999" spans="1:4" ht="25.5">
      <c r="A3999" s="544">
        <v>3009284</v>
      </c>
      <c r="B3999" s="542" t="s">
        <v>9268</v>
      </c>
      <c r="C3999" s="544" t="s">
        <v>272</v>
      </c>
      <c r="D3999" s="545">
        <v>288958.21999999997</v>
      </c>
    </row>
    <row r="4000" spans="1:4" ht="25.5">
      <c r="A4000" s="544">
        <v>3009071</v>
      </c>
      <c r="B4000" s="542" t="s">
        <v>9269</v>
      </c>
      <c r="C4000" s="544" t="s">
        <v>272</v>
      </c>
      <c r="D4000" s="545">
        <v>303346.5</v>
      </c>
    </row>
    <row r="4001" spans="1:4" ht="25.5">
      <c r="A4001" s="544">
        <v>3009091</v>
      </c>
      <c r="B4001" s="542" t="s">
        <v>9270</v>
      </c>
      <c r="C4001" s="544" t="s">
        <v>351</v>
      </c>
      <c r="D4001" s="545">
        <v>180.31</v>
      </c>
    </row>
    <row r="4002" spans="1:4">
      <c r="A4002" s="544">
        <v>3009058</v>
      </c>
      <c r="B4002" s="542" t="s">
        <v>3625</v>
      </c>
      <c r="C4002" s="544" t="s">
        <v>335</v>
      </c>
      <c r="D4002" s="545">
        <v>92011.61</v>
      </c>
    </row>
    <row r="4003" spans="1:4">
      <c r="A4003" s="544">
        <v>3009229</v>
      </c>
      <c r="B4003" s="542" t="s">
        <v>9271</v>
      </c>
      <c r="C4003" s="544" t="s">
        <v>272</v>
      </c>
      <c r="D4003" s="545">
        <v>212.03</v>
      </c>
    </row>
    <row r="4004" spans="1:4">
      <c r="A4004" s="544">
        <v>3009132</v>
      </c>
      <c r="B4004" s="542" t="s">
        <v>9272</v>
      </c>
      <c r="C4004" s="544" t="s">
        <v>272</v>
      </c>
      <c r="D4004" s="545">
        <v>1349.84</v>
      </c>
    </row>
    <row r="4005" spans="1:4">
      <c r="A4005" s="544">
        <v>3009133</v>
      </c>
      <c r="B4005" s="542" t="s">
        <v>9273</v>
      </c>
      <c r="C4005" s="544" t="s">
        <v>272</v>
      </c>
      <c r="D4005" s="545">
        <v>1858.76</v>
      </c>
    </row>
    <row r="4006" spans="1:4" ht="25.5">
      <c r="A4006" s="544">
        <v>3009321</v>
      </c>
      <c r="B4006" s="542" t="s">
        <v>9274</v>
      </c>
      <c r="C4006" s="544" t="s">
        <v>335</v>
      </c>
      <c r="D4006" s="545">
        <v>1581.13</v>
      </c>
    </row>
    <row r="4007" spans="1:4" ht="25.5">
      <c r="A4007" s="544">
        <v>3009322</v>
      </c>
      <c r="B4007" s="542" t="s">
        <v>9275</v>
      </c>
      <c r="C4007" s="544" t="s">
        <v>335</v>
      </c>
      <c r="D4007" s="545">
        <v>1575.06</v>
      </c>
    </row>
    <row r="4008" spans="1:4" ht="25.5">
      <c r="A4008" s="544">
        <v>3009323</v>
      </c>
      <c r="B4008" s="542" t="s">
        <v>9276</v>
      </c>
      <c r="C4008" s="544" t="s">
        <v>335</v>
      </c>
      <c r="D4008" s="545">
        <v>1644.94</v>
      </c>
    </row>
    <row r="4009" spans="1:4" ht="25.5">
      <c r="A4009" s="544">
        <v>3009324</v>
      </c>
      <c r="B4009" s="542" t="s">
        <v>9277</v>
      </c>
      <c r="C4009" s="544" t="s">
        <v>335</v>
      </c>
      <c r="D4009" s="545">
        <v>1592.49</v>
      </c>
    </row>
    <row r="4010" spans="1:4" ht="25.5">
      <c r="A4010" s="544">
        <v>3009096</v>
      </c>
      <c r="B4010" s="542" t="s">
        <v>9278</v>
      </c>
      <c r="C4010" s="544" t="s">
        <v>335</v>
      </c>
      <c r="D4010" s="545">
        <v>273.18</v>
      </c>
    </row>
    <row r="4011" spans="1:4" ht="25.5">
      <c r="A4011" s="544">
        <v>3009330</v>
      </c>
      <c r="B4011" s="542" t="s">
        <v>9279</v>
      </c>
      <c r="C4011" s="544" t="s">
        <v>335</v>
      </c>
      <c r="D4011" s="545">
        <v>224.47</v>
      </c>
    </row>
    <row r="4012" spans="1:4" ht="25.5">
      <c r="A4012" s="544">
        <v>3009326</v>
      </c>
      <c r="B4012" s="542" t="s">
        <v>9280</v>
      </c>
      <c r="C4012" s="544" t="s">
        <v>335</v>
      </c>
      <c r="D4012" s="545">
        <v>230.56</v>
      </c>
    </row>
    <row r="4013" spans="1:4" ht="38.25">
      <c r="A4013" s="544">
        <v>3009234</v>
      </c>
      <c r="B4013" s="542" t="s">
        <v>9281</v>
      </c>
      <c r="C4013" s="544" t="s">
        <v>272</v>
      </c>
      <c r="D4013" s="545">
        <v>1099237.45</v>
      </c>
    </row>
    <row r="4014" spans="1:4" ht="38.25">
      <c r="A4014" s="544">
        <v>3009022</v>
      </c>
      <c r="B4014" s="542" t="s">
        <v>9282</v>
      </c>
      <c r="C4014" s="544" t="s">
        <v>272</v>
      </c>
      <c r="D4014" s="545">
        <v>1105769.06</v>
      </c>
    </row>
    <row r="4015" spans="1:4" ht="38.25">
      <c r="A4015" s="544">
        <v>3009230</v>
      </c>
      <c r="B4015" s="542" t="s">
        <v>9283</v>
      </c>
      <c r="C4015" s="544" t="s">
        <v>272</v>
      </c>
      <c r="D4015" s="545">
        <v>1649025.04</v>
      </c>
    </row>
    <row r="4016" spans="1:4" ht="38.25">
      <c r="A4016" s="544">
        <v>3009018</v>
      </c>
      <c r="B4016" s="542" t="s">
        <v>9284</v>
      </c>
      <c r="C4016" s="544" t="s">
        <v>272</v>
      </c>
      <c r="D4016" s="545">
        <v>1658822.46</v>
      </c>
    </row>
    <row r="4017" spans="1:4" ht="38.25">
      <c r="A4017" s="544">
        <v>3009288</v>
      </c>
      <c r="B4017" s="542" t="s">
        <v>9285</v>
      </c>
      <c r="C4017" s="544" t="s">
        <v>272</v>
      </c>
      <c r="D4017" s="545">
        <v>1405364.08</v>
      </c>
    </row>
    <row r="4018" spans="1:4" ht="38.25">
      <c r="A4018" s="544">
        <v>3009013</v>
      </c>
      <c r="B4018" s="542" t="s">
        <v>9286</v>
      </c>
      <c r="C4018" s="544" t="s">
        <v>272</v>
      </c>
      <c r="D4018" s="545">
        <v>1426914.52</v>
      </c>
    </row>
    <row r="4019" spans="1:4" ht="38.25">
      <c r="A4019" s="544">
        <v>3009292</v>
      </c>
      <c r="B4019" s="542" t="s">
        <v>9287</v>
      </c>
      <c r="C4019" s="544" t="s">
        <v>272</v>
      </c>
      <c r="D4019" s="545">
        <v>2108048.89</v>
      </c>
    </row>
    <row r="4020" spans="1:4" ht="38.25">
      <c r="A4020" s="544">
        <v>3009225</v>
      </c>
      <c r="B4020" s="542" t="s">
        <v>9288</v>
      </c>
      <c r="C4020" s="544" t="s">
        <v>272</v>
      </c>
      <c r="D4020" s="545">
        <v>2140374.7200000002</v>
      </c>
    </row>
    <row r="4021" spans="1:4" ht="25.5">
      <c r="A4021" s="544">
        <v>3009100</v>
      </c>
      <c r="B4021" s="542" t="s">
        <v>9289</v>
      </c>
      <c r="C4021" s="544" t="s">
        <v>335</v>
      </c>
      <c r="D4021" s="545">
        <v>49906.93</v>
      </c>
    </row>
    <row r="4022" spans="1:4" ht="38.25">
      <c r="A4022" s="544">
        <v>3009238</v>
      </c>
      <c r="B4022" s="542" t="s">
        <v>9290</v>
      </c>
      <c r="C4022" s="544" t="s">
        <v>272</v>
      </c>
      <c r="D4022" s="545">
        <v>983933.94</v>
      </c>
    </row>
    <row r="4023" spans="1:4" ht="38.25">
      <c r="A4023" s="544">
        <v>3009304</v>
      </c>
      <c r="B4023" s="542" t="s">
        <v>9291</v>
      </c>
      <c r="C4023" s="544" t="s">
        <v>272</v>
      </c>
      <c r="D4023" s="545">
        <v>1475794.74</v>
      </c>
    </row>
    <row r="4024" spans="1:4" ht="38.25">
      <c r="A4024" s="544">
        <v>3009030</v>
      </c>
      <c r="B4024" s="542" t="s">
        <v>9292</v>
      </c>
      <c r="C4024" s="544" t="s">
        <v>272</v>
      </c>
      <c r="D4024" s="545">
        <v>1485583.9</v>
      </c>
    </row>
    <row r="4025" spans="1:4" ht="38.25">
      <c r="A4025" s="544">
        <v>3009254</v>
      </c>
      <c r="B4025" s="542" t="s">
        <v>9293</v>
      </c>
      <c r="C4025" s="544" t="s">
        <v>272</v>
      </c>
      <c r="D4025" s="545">
        <v>1478034.57</v>
      </c>
    </row>
    <row r="4026" spans="1:4" ht="38.25">
      <c r="A4026" s="544">
        <v>3009262</v>
      </c>
      <c r="B4026" s="542" t="s">
        <v>9294</v>
      </c>
      <c r="C4026" s="544" t="s">
        <v>272</v>
      </c>
      <c r="D4026" s="545">
        <v>1288519.22</v>
      </c>
    </row>
    <row r="4027" spans="1:4" ht="38.25">
      <c r="A4027" s="544">
        <v>3009034</v>
      </c>
      <c r="B4027" s="542" t="s">
        <v>9295</v>
      </c>
      <c r="C4027" s="544" t="s">
        <v>272</v>
      </c>
      <c r="D4027" s="545">
        <v>1509454.62</v>
      </c>
    </row>
    <row r="4028" spans="1:4" ht="38.25">
      <c r="A4028" s="544">
        <v>3009042</v>
      </c>
      <c r="B4028" s="542" t="s">
        <v>9296</v>
      </c>
      <c r="C4028" s="544" t="s">
        <v>272</v>
      </c>
      <c r="D4028" s="545">
        <v>1310503.1200000001</v>
      </c>
    </row>
    <row r="4029" spans="1:4" ht="38.25">
      <c r="A4029" s="544">
        <v>3009270</v>
      </c>
      <c r="B4029" s="542" t="s">
        <v>9297</v>
      </c>
      <c r="C4029" s="544" t="s">
        <v>272</v>
      </c>
      <c r="D4029" s="545">
        <v>2217760.9300000002</v>
      </c>
    </row>
    <row r="4030" spans="1:4" ht="38.25">
      <c r="A4030" s="544">
        <v>3009050</v>
      </c>
      <c r="B4030" s="542" t="s">
        <v>9298</v>
      </c>
      <c r="C4030" s="544" t="s">
        <v>272</v>
      </c>
      <c r="D4030" s="545">
        <v>2264932.0699999998</v>
      </c>
    </row>
    <row r="4031" spans="1:4" ht="25.5">
      <c r="A4031" s="544">
        <v>3009101</v>
      </c>
      <c r="B4031" s="542" t="s">
        <v>9299</v>
      </c>
      <c r="C4031" s="544" t="s">
        <v>335</v>
      </c>
      <c r="D4031" s="545">
        <v>100087.03999999999</v>
      </c>
    </row>
    <row r="4032" spans="1:4" ht="38.25">
      <c r="A4032" s="544">
        <v>3009246</v>
      </c>
      <c r="B4032" s="542" t="s">
        <v>9300</v>
      </c>
      <c r="C4032" s="544" t="s">
        <v>272</v>
      </c>
      <c r="D4032" s="545">
        <v>977985.34</v>
      </c>
    </row>
    <row r="4033" spans="1:4" ht="38.25">
      <c r="A4033" s="544">
        <v>3009208</v>
      </c>
      <c r="B4033" s="542" t="s">
        <v>9301</v>
      </c>
      <c r="C4033" s="544" t="s">
        <v>272</v>
      </c>
      <c r="D4033" s="545">
        <v>984511.66</v>
      </c>
    </row>
    <row r="4034" spans="1:4" ht="38.25">
      <c r="A4034" s="544">
        <v>3009308</v>
      </c>
      <c r="B4034" s="542" t="s">
        <v>9302</v>
      </c>
      <c r="C4034" s="544" t="s">
        <v>272</v>
      </c>
      <c r="D4034" s="545">
        <v>1466872.49</v>
      </c>
    </row>
    <row r="4035" spans="1:4" ht="38.25">
      <c r="A4035" s="544">
        <v>3009212</v>
      </c>
      <c r="B4035" s="542" t="s">
        <v>9303</v>
      </c>
      <c r="C4035" s="544" t="s">
        <v>272</v>
      </c>
      <c r="D4035" s="545">
        <v>1476661.98</v>
      </c>
    </row>
    <row r="4036" spans="1:4" ht="38.25">
      <c r="A4036" s="544">
        <v>3009258</v>
      </c>
      <c r="B4036" s="542" t="s">
        <v>9304</v>
      </c>
      <c r="C4036" s="544" t="s">
        <v>272</v>
      </c>
      <c r="D4036" s="545">
        <v>1472147.86</v>
      </c>
    </row>
    <row r="4037" spans="1:4" ht="38.25">
      <c r="A4037" s="544">
        <v>3009266</v>
      </c>
      <c r="B4037" s="542" t="s">
        <v>9305</v>
      </c>
      <c r="C4037" s="544" t="s">
        <v>272</v>
      </c>
      <c r="D4037" s="545">
        <v>1282632.51</v>
      </c>
    </row>
    <row r="4038" spans="1:4" ht="38.25">
      <c r="A4038" s="544">
        <v>3009038</v>
      </c>
      <c r="B4038" s="542" t="s">
        <v>9306</v>
      </c>
      <c r="C4038" s="544" t="s">
        <v>272</v>
      </c>
      <c r="D4038" s="545">
        <v>1503567.91</v>
      </c>
    </row>
    <row r="4039" spans="1:4" ht="38.25">
      <c r="A4039" s="544">
        <v>3009046</v>
      </c>
      <c r="B4039" s="542" t="s">
        <v>9307</v>
      </c>
      <c r="C4039" s="544" t="s">
        <v>272</v>
      </c>
      <c r="D4039" s="545">
        <v>1304616.4099999999</v>
      </c>
    </row>
    <row r="4040" spans="1:4" ht="38.25">
      <c r="A4040" s="544">
        <v>3009274</v>
      </c>
      <c r="B4040" s="542" t="s">
        <v>9308</v>
      </c>
      <c r="C4040" s="544" t="s">
        <v>272</v>
      </c>
      <c r="D4040" s="545">
        <v>2208931.62</v>
      </c>
    </row>
    <row r="4041" spans="1:4" ht="38.25">
      <c r="A4041" s="544">
        <v>3009054</v>
      </c>
      <c r="B4041" s="542" t="s">
        <v>9309</v>
      </c>
      <c r="C4041" s="544" t="s">
        <v>272</v>
      </c>
      <c r="D4041" s="545">
        <v>2256102.7599999998</v>
      </c>
    </row>
    <row r="4042" spans="1:4" ht="38.25">
      <c r="A4042" s="544">
        <v>3009235</v>
      </c>
      <c r="B4042" s="542" t="s">
        <v>9310</v>
      </c>
      <c r="C4042" s="544" t="s">
        <v>272</v>
      </c>
      <c r="D4042" s="545">
        <v>1443362.35</v>
      </c>
    </row>
    <row r="4043" spans="1:4" ht="38.25">
      <c r="A4043" s="544">
        <v>3009023</v>
      </c>
      <c r="B4043" s="542" t="s">
        <v>9311</v>
      </c>
      <c r="C4043" s="544" t="s">
        <v>272</v>
      </c>
      <c r="D4043" s="545">
        <v>1449668.99</v>
      </c>
    </row>
    <row r="4044" spans="1:4" ht="38.25">
      <c r="A4044" s="544">
        <v>3009231</v>
      </c>
      <c r="B4044" s="542" t="s">
        <v>9312</v>
      </c>
      <c r="C4044" s="544" t="s">
        <v>272</v>
      </c>
      <c r="D4044" s="545">
        <v>2163152.5499999998</v>
      </c>
    </row>
    <row r="4045" spans="1:4" ht="38.25">
      <c r="A4045" s="544">
        <v>3009019</v>
      </c>
      <c r="B4045" s="542" t="s">
        <v>9313</v>
      </c>
      <c r="C4045" s="544" t="s">
        <v>272</v>
      </c>
      <c r="D4045" s="545">
        <v>2175178.5699999998</v>
      </c>
    </row>
    <row r="4046" spans="1:4" ht="38.25">
      <c r="A4046" s="544">
        <v>3009289</v>
      </c>
      <c r="B4046" s="542" t="s">
        <v>9314</v>
      </c>
      <c r="C4046" s="544" t="s">
        <v>272</v>
      </c>
      <c r="D4046" s="545">
        <v>1896904.28</v>
      </c>
    </row>
    <row r="4047" spans="1:4" ht="38.25">
      <c r="A4047" s="544">
        <v>3009014</v>
      </c>
      <c r="B4047" s="542" t="s">
        <v>9315</v>
      </c>
      <c r="C4047" s="544" t="s">
        <v>272</v>
      </c>
      <c r="D4047" s="545">
        <v>1926107.26</v>
      </c>
    </row>
    <row r="4048" spans="1:4" ht="38.25">
      <c r="A4048" s="544">
        <v>3009293</v>
      </c>
      <c r="B4048" s="542" t="s">
        <v>9316</v>
      </c>
      <c r="C4048" s="544" t="s">
        <v>272</v>
      </c>
      <c r="D4048" s="545">
        <v>2845359.29</v>
      </c>
    </row>
    <row r="4049" spans="1:4" ht="38.25">
      <c r="A4049" s="544">
        <v>3009226</v>
      </c>
      <c r="B4049" s="542" t="s">
        <v>9317</v>
      </c>
      <c r="C4049" s="544" t="s">
        <v>272</v>
      </c>
      <c r="D4049" s="545">
        <v>2889164.04</v>
      </c>
    </row>
    <row r="4050" spans="1:4" ht="25.5">
      <c r="A4050" s="544">
        <v>3009102</v>
      </c>
      <c r="B4050" s="542" t="s">
        <v>9318</v>
      </c>
      <c r="C4050" s="544" t="s">
        <v>335</v>
      </c>
      <c r="D4050" s="545">
        <v>69786.69</v>
      </c>
    </row>
    <row r="4051" spans="1:4" ht="38.25">
      <c r="A4051" s="544">
        <v>3009297</v>
      </c>
      <c r="B4051" s="542" t="s">
        <v>9319</v>
      </c>
      <c r="C4051" s="544" t="s">
        <v>272</v>
      </c>
      <c r="D4051" s="545">
        <v>1316443.48</v>
      </c>
    </row>
    <row r="4052" spans="1:4" ht="38.25">
      <c r="A4052" s="544">
        <v>3009027</v>
      </c>
      <c r="B4052" s="542" t="s">
        <v>9320</v>
      </c>
      <c r="C4052" s="544" t="s">
        <v>272</v>
      </c>
      <c r="D4052" s="545">
        <v>1322969.71</v>
      </c>
    </row>
    <row r="4053" spans="1:4" ht="38.25">
      <c r="A4053" s="544">
        <v>3009305</v>
      </c>
      <c r="B4053" s="542" t="s">
        <v>9321</v>
      </c>
      <c r="C4053" s="544" t="s">
        <v>272</v>
      </c>
      <c r="D4053" s="545">
        <v>1974558.93</v>
      </c>
    </row>
    <row r="4054" spans="1:4" ht="38.25">
      <c r="A4054" s="544">
        <v>3009031</v>
      </c>
      <c r="B4054" s="542" t="s">
        <v>9322</v>
      </c>
      <c r="C4054" s="544" t="s">
        <v>272</v>
      </c>
      <c r="D4054" s="545">
        <v>1984348.1</v>
      </c>
    </row>
    <row r="4055" spans="1:4" ht="38.25">
      <c r="A4055" s="544">
        <v>3009255</v>
      </c>
      <c r="B4055" s="542" t="s">
        <v>9323</v>
      </c>
      <c r="C4055" s="544" t="s">
        <v>272</v>
      </c>
      <c r="D4055" s="545">
        <v>1884883.08</v>
      </c>
    </row>
    <row r="4056" spans="1:4" ht="38.25">
      <c r="A4056" s="544">
        <v>3009263</v>
      </c>
      <c r="B4056" s="542" t="s">
        <v>9324</v>
      </c>
      <c r="C4056" s="544" t="s">
        <v>272</v>
      </c>
      <c r="D4056" s="545">
        <v>1768735.43</v>
      </c>
    </row>
    <row r="4057" spans="1:4" ht="38.25">
      <c r="A4057" s="544">
        <v>3009035</v>
      </c>
      <c r="B4057" s="542" t="s">
        <v>9325</v>
      </c>
      <c r="C4057" s="544" t="s">
        <v>272</v>
      </c>
      <c r="D4057" s="545">
        <v>1920004.46</v>
      </c>
    </row>
    <row r="4058" spans="1:4" ht="38.25">
      <c r="A4058" s="544">
        <v>3009043</v>
      </c>
      <c r="B4058" s="542" t="s">
        <v>9326</v>
      </c>
      <c r="C4058" s="544" t="s">
        <v>272</v>
      </c>
      <c r="D4058" s="545">
        <v>1798073.66</v>
      </c>
    </row>
    <row r="4059" spans="1:4" ht="38.25">
      <c r="A4059" s="544">
        <v>3009271</v>
      </c>
      <c r="B4059" s="542" t="s">
        <v>9327</v>
      </c>
      <c r="C4059" s="544" t="s">
        <v>272</v>
      </c>
      <c r="D4059" s="545">
        <v>2828033.58</v>
      </c>
    </row>
    <row r="4060" spans="1:4" ht="38.25">
      <c r="A4060" s="544">
        <v>3009051</v>
      </c>
      <c r="B4060" s="542" t="s">
        <v>9328</v>
      </c>
      <c r="C4060" s="544" t="s">
        <v>272</v>
      </c>
      <c r="D4060" s="545">
        <v>2880756.73</v>
      </c>
    </row>
    <row r="4061" spans="1:4" ht="25.5">
      <c r="A4061" s="544">
        <v>3009103</v>
      </c>
      <c r="B4061" s="542" t="s">
        <v>9329</v>
      </c>
      <c r="C4061" s="544" t="s">
        <v>335</v>
      </c>
      <c r="D4061" s="545">
        <v>139846.56</v>
      </c>
    </row>
    <row r="4062" spans="1:4" ht="38.25">
      <c r="A4062" s="544">
        <v>3009247</v>
      </c>
      <c r="B4062" s="542" t="s">
        <v>9330</v>
      </c>
      <c r="C4062" s="544" t="s">
        <v>272</v>
      </c>
      <c r="D4062" s="545">
        <v>1309904.8799999999</v>
      </c>
    </row>
    <row r="4063" spans="1:4" ht="38.25">
      <c r="A4063" s="544">
        <v>3009209</v>
      </c>
      <c r="B4063" s="542" t="s">
        <v>9331</v>
      </c>
      <c r="C4063" s="544" t="s">
        <v>272</v>
      </c>
      <c r="D4063" s="545">
        <v>1316431.2</v>
      </c>
    </row>
    <row r="4064" spans="1:4" ht="38.25">
      <c r="A4064" s="544">
        <v>3009309</v>
      </c>
      <c r="B4064" s="542" t="s">
        <v>9332</v>
      </c>
      <c r="C4064" s="544" t="s">
        <v>272</v>
      </c>
      <c r="D4064" s="545">
        <v>1964752</v>
      </c>
    </row>
    <row r="4065" spans="1:4" ht="38.25">
      <c r="A4065" s="544">
        <v>3009213</v>
      </c>
      <c r="B4065" s="542" t="s">
        <v>9333</v>
      </c>
      <c r="C4065" s="544" t="s">
        <v>272</v>
      </c>
      <c r="D4065" s="545">
        <v>1974541.49</v>
      </c>
    </row>
    <row r="4066" spans="1:4" ht="38.25">
      <c r="A4066" s="544">
        <v>3009259</v>
      </c>
      <c r="B4066" s="542" t="s">
        <v>9334</v>
      </c>
      <c r="C4066" s="544" t="s">
        <v>272</v>
      </c>
      <c r="D4066" s="545">
        <v>1878406.37</v>
      </c>
    </row>
    <row r="4067" spans="1:4" ht="38.25">
      <c r="A4067" s="544">
        <v>3009267</v>
      </c>
      <c r="B4067" s="542" t="s">
        <v>9335</v>
      </c>
      <c r="C4067" s="544" t="s">
        <v>272</v>
      </c>
      <c r="D4067" s="545">
        <v>1762258.73</v>
      </c>
    </row>
    <row r="4068" spans="1:4" ht="38.25">
      <c r="A4068" s="544">
        <v>3009039</v>
      </c>
      <c r="B4068" s="542" t="s">
        <v>9336</v>
      </c>
      <c r="C4068" s="544" t="s">
        <v>272</v>
      </c>
      <c r="D4068" s="545">
        <v>1913527.76</v>
      </c>
    </row>
    <row r="4069" spans="1:4" ht="38.25">
      <c r="A4069" s="544">
        <v>3009047</v>
      </c>
      <c r="B4069" s="542" t="s">
        <v>9337</v>
      </c>
      <c r="C4069" s="544" t="s">
        <v>272</v>
      </c>
      <c r="D4069" s="545">
        <v>1791596.96</v>
      </c>
    </row>
    <row r="4070" spans="1:4" ht="38.25">
      <c r="A4070" s="544">
        <v>3009275</v>
      </c>
      <c r="B4070" s="542" t="s">
        <v>9338</v>
      </c>
      <c r="C4070" s="544" t="s">
        <v>272</v>
      </c>
      <c r="D4070" s="545">
        <v>2818319.58</v>
      </c>
    </row>
    <row r="4071" spans="1:4" ht="38.25">
      <c r="A4071" s="544">
        <v>3009055</v>
      </c>
      <c r="B4071" s="542" t="s">
        <v>9339</v>
      </c>
      <c r="C4071" s="544" t="s">
        <v>272</v>
      </c>
      <c r="D4071" s="545">
        <v>2871042.73</v>
      </c>
    </row>
    <row r="4072" spans="1:4" ht="38.25">
      <c r="A4072" s="544">
        <v>3009236</v>
      </c>
      <c r="B4072" s="542" t="s">
        <v>9340</v>
      </c>
      <c r="C4072" s="544" t="s">
        <v>272</v>
      </c>
      <c r="D4072" s="545">
        <v>1757393.4</v>
      </c>
    </row>
    <row r="4073" spans="1:4" ht="38.25">
      <c r="A4073" s="544">
        <v>3009024</v>
      </c>
      <c r="B4073" s="542" t="s">
        <v>9341</v>
      </c>
      <c r="C4073" s="544" t="s">
        <v>272</v>
      </c>
      <c r="D4073" s="545">
        <v>1762033.9</v>
      </c>
    </row>
    <row r="4074" spans="1:4" ht="38.25">
      <c r="A4074" s="544">
        <v>3009232</v>
      </c>
      <c r="B4074" s="542" t="s">
        <v>9342</v>
      </c>
      <c r="C4074" s="544" t="s">
        <v>272</v>
      </c>
      <c r="D4074" s="545">
        <v>2631924.88</v>
      </c>
    </row>
    <row r="4075" spans="1:4" ht="38.25">
      <c r="A4075" s="544">
        <v>3009020</v>
      </c>
      <c r="B4075" s="542" t="s">
        <v>9343</v>
      </c>
      <c r="C4075" s="544" t="s">
        <v>272</v>
      </c>
      <c r="D4075" s="545">
        <v>2641328.6</v>
      </c>
    </row>
    <row r="4076" spans="1:4" ht="38.25">
      <c r="A4076" s="544">
        <v>3009290</v>
      </c>
      <c r="B4076" s="542" t="s">
        <v>9344</v>
      </c>
      <c r="C4076" s="544" t="s">
        <v>272</v>
      </c>
      <c r="D4076" s="545">
        <v>2254245.85</v>
      </c>
    </row>
    <row r="4077" spans="1:4" ht="38.25">
      <c r="A4077" s="544">
        <v>3009015</v>
      </c>
      <c r="B4077" s="542" t="s">
        <v>9345</v>
      </c>
      <c r="C4077" s="544" t="s">
        <v>272</v>
      </c>
      <c r="D4077" s="545">
        <v>2285688.21</v>
      </c>
    </row>
    <row r="4078" spans="1:4" ht="38.25">
      <c r="A4078" s="544">
        <v>3009294</v>
      </c>
      <c r="B4078" s="542" t="s">
        <v>9346</v>
      </c>
      <c r="C4078" s="544" t="s">
        <v>272</v>
      </c>
      <c r="D4078" s="545">
        <v>3381371.64</v>
      </c>
    </row>
    <row r="4079" spans="1:4" ht="38.25">
      <c r="A4079" s="544">
        <v>3009227</v>
      </c>
      <c r="B4079" s="542" t="s">
        <v>9347</v>
      </c>
      <c r="C4079" s="544" t="s">
        <v>272</v>
      </c>
      <c r="D4079" s="545">
        <v>3428535.47</v>
      </c>
    </row>
    <row r="4080" spans="1:4" ht="25.5">
      <c r="A4080" s="544">
        <v>3009104</v>
      </c>
      <c r="B4080" s="542" t="s">
        <v>9348</v>
      </c>
      <c r="C4080" s="544" t="s">
        <v>335</v>
      </c>
      <c r="D4080" s="545">
        <v>86466.11</v>
      </c>
    </row>
    <row r="4081" spans="1:4" ht="38.25">
      <c r="A4081" s="544">
        <v>3009240</v>
      </c>
      <c r="B4081" s="542" t="s">
        <v>9349</v>
      </c>
      <c r="C4081" s="544" t="s">
        <v>272</v>
      </c>
      <c r="D4081" s="545">
        <v>1597755.05</v>
      </c>
    </row>
    <row r="4082" spans="1:4" ht="38.25">
      <c r="A4082" s="544">
        <v>3009028</v>
      </c>
      <c r="B4082" s="542" t="s">
        <v>9350</v>
      </c>
      <c r="C4082" s="544" t="s">
        <v>272</v>
      </c>
      <c r="D4082" s="545">
        <v>1604281.28</v>
      </c>
    </row>
    <row r="4083" spans="1:4" ht="38.25">
      <c r="A4083" s="544">
        <v>3009306</v>
      </c>
      <c r="B4083" s="542" t="s">
        <v>9351</v>
      </c>
      <c r="C4083" s="544" t="s">
        <v>272</v>
      </c>
      <c r="D4083" s="545">
        <v>2396526.21</v>
      </c>
    </row>
    <row r="4084" spans="1:4" ht="38.25">
      <c r="A4084" s="544">
        <v>3009032</v>
      </c>
      <c r="B4084" s="542" t="s">
        <v>9352</v>
      </c>
      <c r="C4084" s="544" t="s">
        <v>272</v>
      </c>
      <c r="D4084" s="545">
        <v>2406315.38</v>
      </c>
    </row>
    <row r="4085" spans="1:4" ht="38.25">
      <c r="A4085" s="544">
        <v>3009256</v>
      </c>
      <c r="B4085" s="542" t="s">
        <v>9353</v>
      </c>
      <c r="C4085" s="544" t="s">
        <v>272</v>
      </c>
      <c r="D4085" s="545">
        <v>2208848.33</v>
      </c>
    </row>
    <row r="4086" spans="1:4" ht="38.25">
      <c r="A4086" s="544">
        <v>3009264</v>
      </c>
      <c r="B4086" s="542" t="s">
        <v>9354</v>
      </c>
      <c r="C4086" s="544" t="s">
        <v>272</v>
      </c>
      <c r="D4086" s="545">
        <v>2095023.67</v>
      </c>
    </row>
    <row r="4087" spans="1:4" ht="38.25">
      <c r="A4087" s="544">
        <v>3009036</v>
      </c>
      <c r="B4087" s="542" t="s">
        <v>9355</v>
      </c>
      <c r="C4087" s="544" t="s">
        <v>272</v>
      </c>
      <c r="D4087" s="545">
        <v>2246093.44</v>
      </c>
    </row>
    <row r="4088" spans="1:4" ht="38.25">
      <c r="A4088" s="544">
        <v>3009044</v>
      </c>
      <c r="B4088" s="542" t="s">
        <v>9356</v>
      </c>
      <c r="C4088" s="544" t="s">
        <v>272</v>
      </c>
      <c r="D4088" s="545">
        <v>2126601.2799999998</v>
      </c>
    </row>
    <row r="4089" spans="1:4" ht="38.25">
      <c r="A4089" s="544">
        <v>3009272</v>
      </c>
      <c r="B4089" s="542" t="s">
        <v>9357</v>
      </c>
      <c r="C4089" s="544" t="s">
        <v>272</v>
      </c>
      <c r="D4089" s="545">
        <v>3313981.37</v>
      </c>
    </row>
    <row r="4090" spans="1:4" ht="38.25">
      <c r="A4090" s="544">
        <v>3009052</v>
      </c>
      <c r="B4090" s="542" t="s">
        <v>9358</v>
      </c>
      <c r="C4090" s="544" t="s">
        <v>272</v>
      </c>
      <c r="D4090" s="545">
        <v>3369890.12</v>
      </c>
    </row>
    <row r="4091" spans="1:4" ht="25.5">
      <c r="A4091" s="544">
        <v>3009105</v>
      </c>
      <c r="B4091" s="542" t="s">
        <v>9359</v>
      </c>
      <c r="C4091" s="544" t="s">
        <v>335</v>
      </c>
      <c r="D4091" s="545">
        <v>173205.4</v>
      </c>
    </row>
    <row r="4092" spans="1:4" ht="38.25">
      <c r="A4092" s="544">
        <v>3009248</v>
      </c>
      <c r="B4092" s="542" t="s">
        <v>9360</v>
      </c>
      <c r="C4092" s="544" t="s">
        <v>272</v>
      </c>
      <c r="D4092" s="545">
        <v>1589560.56</v>
      </c>
    </row>
    <row r="4093" spans="1:4" ht="38.25">
      <c r="A4093" s="544">
        <v>3009210</v>
      </c>
      <c r="B4093" s="542" t="s">
        <v>9361</v>
      </c>
      <c r="C4093" s="544" t="s">
        <v>272</v>
      </c>
      <c r="D4093" s="545">
        <v>1596086.89</v>
      </c>
    </row>
    <row r="4094" spans="1:4" ht="38.25">
      <c r="A4094" s="544">
        <v>3009310</v>
      </c>
      <c r="B4094" s="542" t="s">
        <v>9362</v>
      </c>
      <c r="C4094" s="544" t="s">
        <v>272</v>
      </c>
      <c r="D4094" s="545">
        <v>2384235.7000000002</v>
      </c>
    </row>
    <row r="4095" spans="1:4" ht="38.25">
      <c r="A4095" s="544">
        <v>3009214</v>
      </c>
      <c r="B4095" s="542" t="s">
        <v>9363</v>
      </c>
      <c r="C4095" s="544" t="s">
        <v>272</v>
      </c>
      <c r="D4095" s="545">
        <v>2394025.1800000002</v>
      </c>
    </row>
    <row r="4096" spans="1:4" ht="38.25">
      <c r="A4096" s="544">
        <v>3009260</v>
      </c>
      <c r="B4096" s="542" t="s">
        <v>9364</v>
      </c>
      <c r="C4096" s="544" t="s">
        <v>272</v>
      </c>
      <c r="D4096" s="545">
        <v>2200715.7400000002</v>
      </c>
    </row>
    <row r="4097" spans="1:4" ht="38.25">
      <c r="A4097" s="544">
        <v>3009268</v>
      </c>
      <c r="B4097" s="542" t="s">
        <v>9365</v>
      </c>
      <c r="C4097" s="544" t="s">
        <v>272</v>
      </c>
      <c r="D4097" s="545">
        <v>2086891.08</v>
      </c>
    </row>
    <row r="4098" spans="1:4" ht="38.25">
      <c r="A4098" s="544">
        <v>3009040</v>
      </c>
      <c r="B4098" s="542" t="s">
        <v>9366</v>
      </c>
      <c r="C4098" s="544" t="s">
        <v>272</v>
      </c>
      <c r="D4098" s="545">
        <v>2237960.85</v>
      </c>
    </row>
    <row r="4099" spans="1:4" ht="38.25">
      <c r="A4099" s="544">
        <v>3009048</v>
      </c>
      <c r="B4099" s="542" t="s">
        <v>9367</v>
      </c>
      <c r="C4099" s="544" t="s">
        <v>272</v>
      </c>
      <c r="D4099" s="545">
        <v>2118468.69</v>
      </c>
    </row>
    <row r="4100" spans="1:4" ht="38.25">
      <c r="A4100" s="544">
        <v>3009276</v>
      </c>
      <c r="B4100" s="542" t="s">
        <v>9368</v>
      </c>
      <c r="C4100" s="544" t="s">
        <v>272</v>
      </c>
      <c r="D4100" s="545">
        <v>3301783.79</v>
      </c>
    </row>
    <row r="4101" spans="1:4" ht="38.25">
      <c r="A4101" s="544">
        <v>3009056</v>
      </c>
      <c r="B4101" s="542" t="s">
        <v>9369</v>
      </c>
      <c r="C4101" s="544" t="s">
        <v>272</v>
      </c>
      <c r="D4101" s="545">
        <v>3357692.53</v>
      </c>
    </row>
    <row r="4102" spans="1:4" ht="38.25">
      <c r="A4102" s="544">
        <v>3009237</v>
      </c>
      <c r="B4102" s="542" t="s">
        <v>9370</v>
      </c>
      <c r="C4102" s="544" t="s">
        <v>272</v>
      </c>
      <c r="D4102" s="545">
        <v>1586955.8</v>
      </c>
    </row>
    <row r="4103" spans="1:4" ht="38.25">
      <c r="A4103" s="544">
        <v>3009025</v>
      </c>
      <c r="B4103" s="542" t="s">
        <v>9371</v>
      </c>
      <c r="C4103" s="544" t="s">
        <v>272</v>
      </c>
      <c r="D4103" s="545">
        <v>1591708.78</v>
      </c>
    </row>
    <row r="4104" spans="1:4" ht="38.25">
      <c r="A4104" s="544">
        <v>3009319</v>
      </c>
      <c r="B4104" s="542" t="s">
        <v>9372</v>
      </c>
      <c r="C4104" s="544" t="s">
        <v>272</v>
      </c>
      <c r="D4104" s="545">
        <v>2378440.83</v>
      </c>
    </row>
    <row r="4105" spans="1:4" ht="38.25">
      <c r="A4105" s="544">
        <v>3009021</v>
      </c>
      <c r="B4105" s="542" t="s">
        <v>9373</v>
      </c>
      <c r="C4105" s="544" t="s">
        <v>272</v>
      </c>
      <c r="D4105" s="545">
        <v>2385897.17</v>
      </c>
    </row>
    <row r="4106" spans="1:4" ht="38.25">
      <c r="A4106" s="544">
        <v>3009291</v>
      </c>
      <c r="B4106" s="542" t="s">
        <v>9374</v>
      </c>
      <c r="C4106" s="544" t="s">
        <v>272</v>
      </c>
      <c r="D4106" s="545">
        <v>2142114.59</v>
      </c>
    </row>
    <row r="4107" spans="1:4" ht="38.25">
      <c r="A4107" s="544">
        <v>3009016</v>
      </c>
      <c r="B4107" s="542" t="s">
        <v>9375</v>
      </c>
      <c r="C4107" s="544" t="s">
        <v>272</v>
      </c>
      <c r="D4107" s="545">
        <v>2176460.02</v>
      </c>
    </row>
    <row r="4108" spans="1:4" ht="38.25">
      <c r="A4108" s="544">
        <v>3009295</v>
      </c>
      <c r="B4108" s="542" t="s">
        <v>9376</v>
      </c>
      <c r="C4108" s="544" t="s">
        <v>272</v>
      </c>
      <c r="D4108" s="545">
        <v>3213174.74</v>
      </c>
    </row>
    <row r="4109" spans="1:4" ht="38.25">
      <c r="A4109" s="544">
        <v>3009228</v>
      </c>
      <c r="B4109" s="542" t="s">
        <v>9377</v>
      </c>
      <c r="C4109" s="544" t="s">
        <v>272</v>
      </c>
      <c r="D4109" s="545">
        <v>3264693.19</v>
      </c>
    </row>
    <row r="4110" spans="1:4" ht="25.5">
      <c r="A4110" s="544">
        <v>3009106</v>
      </c>
      <c r="B4110" s="542" t="s">
        <v>9378</v>
      </c>
      <c r="C4110" s="544" t="s">
        <v>335</v>
      </c>
      <c r="D4110" s="545">
        <v>77488.399999999994</v>
      </c>
    </row>
    <row r="4111" spans="1:4" ht="38.25">
      <c r="A4111" s="544">
        <v>3009299</v>
      </c>
      <c r="B4111" s="542" t="s">
        <v>9379</v>
      </c>
      <c r="C4111" s="544" t="s">
        <v>272</v>
      </c>
      <c r="D4111" s="545">
        <v>1446121.21</v>
      </c>
    </row>
    <row r="4112" spans="1:4" ht="38.25">
      <c r="A4112" s="544">
        <v>3009029</v>
      </c>
      <c r="B4112" s="542" t="s">
        <v>9380</v>
      </c>
      <c r="C4112" s="544" t="s">
        <v>272</v>
      </c>
      <c r="D4112" s="545">
        <v>1452647.45</v>
      </c>
    </row>
    <row r="4113" spans="1:4" ht="38.25">
      <c r="A4113" s="544">
        <v>3009245</v>
      </c>
      <c r="B4113" s="542" t="s">
        <v>9381</v>
      </c>
      <c r="C4113" s="544" t="s">
        <v>272</v>
      </c>
      <c r="D4113" s="545">
        <v>2169075.5</v>
      </c>
    </row>
    <row r="4114" spans="1:4" ht="38.25">
      <c r="A4114" s="544">
        <v>3009033</v>
      </c>
      <c r="B4114" s="542" t="s">
        <v>9382</v>
      </c>
      <c r="C4114" s="544" t="s">
        <v>272</v>
      </c>
      <c r="D4114" s="545">
        <v>2178864.67</v>
      </c>
    </row>
    <row r="4115" spans="1:4" ht="38.25">
      <c r="A4115" s="544">
        <v>3009257</v>
      </c>
      <c r="B4115" s="542" t="s">
        <v>9383</v>
      </c>
      <c r="C4115" s="544" t="s">
        <v>272</v>
      </c>
      <c r="D4115" s="545">
        <v>2043797.81</v>
      </c>
    </row>
    <row r="4116" spans="1:4" ht="38.25">
      <c r="A4116" s="544">
        <v>3009265</v>
      </c>
      <c r="B4116" s="542" t="s">
        <v>9384</v>
      </c>
      <c r="C4116" s="544" t="s">
        <v>272</v>
      </c>
      <c r="D4116" s="545">
        <v>2001696.17</v>
      </c>
    </row>
    <row r="4117" spans="1:4" ht="38.25">
      <c r="A4117" s="544">
        <v>3009037</v>
      </c>
      <c r="B4117" s="542" t="s">
        <v>9385</v>
      </c>
      <c r="C4117" s="544" t="s">
        <v>272</v>
      </c>
      <c r="D4117" s="545">
        <v>2080374.91</v>
      </c>
    </row>
    <row r="4118" spans="1:4" ht="38.25">
      <c r="A4118" s="544">
        <v>3009045</v>
      </c>
      <c r="B4118" s="542" t="s">
        <v>9386</v>
      </c>
      <c r="C4118" s="544" t="s">
        <v>272</v>
      </c>
      <c r="D4118" s="545">
        <v>2036176.86</v>
      </c>
    </row>
    <row r="4119" spans="1:4" ht="38.25">
      <c r="A4119" s="544">
        <v>3009273</v>
      </c>
      <c r="B4119" s="542" t="s">
        <v>9387</v>
      </c>
      <c r="C4119" s="544" t="s">
        <v>272</v>
      </c>
      <c r="D4119" s="545">
        <v>3066405.64</v>
      </c>
    </row>
    <row r="4120" spans="1:4" ht="38.25">
      <c r="A4120" s="544">
        <v>3009053</v>
      </c>
      <c r="B4120" s="542" t="s">
        <v>9388</v>
      </c>
      <c r="C4120" s="544" t="s">
        <v>272</v>
      </c>
      <c r="D4120" s="545">
        <v>3121312.36</v>
      </c>
    </row>
    <row r="4121" spans="1:4" ht="25.5">
      <c r="A4121" s="544">
        <v>3009107</v>
      </c>
      <c r="B4121" s="542" t="s">
        <v>9389</v>
      </c>
      <c r="C4121" s="544" t="s">
        <v>335</v>
      </c>
      <c r="D4121" s="545">
        <v>155249.98000000001</v>
      </c>
    </row>
    <row r="4122" spans="1:4" ht="38.25">
      <c r="A4122" s="544">
        <v>3009249</v>
      </c>
      <c r="B4122" s="542" t="s">
        <v>9390</v>
      </c>
      <c r="C4122" s="544" t="s">
        <v>272</v>
      </c>
      <c r="D4122" s="545">
        <v>1438928.94</v>
      </c>
    </row>
    <row r="4123" spans="1:4" ht="38.25">
      <c r="A4123" s="544">
        <v>3009211</v>
      </c>
      <c r="B4123" s="542" t="s">
        <v>9391</v>
      </c>
      <c r="C4123" s="544" t="s">
        <v>272</v>
      </c>
      <c r="D4123" s="545">
        <v>1445455.27</v>
      </c>
    </row>
    <row r="4124" spans="1:4" ht="38.25">
      <c r="A4124" s="544">
        <v>3009253</v>
      </c>
      <c r="B4124" s="542" t="s">
        <v>9392</v>
      </c>
      <c r="C4124" s="544" t="s">
        <v>272</v>
      </c>
      <c r="D4124" s="545">
        <v>2158288.1800000002</v>
      </c>
    </row>
    <row r="4125" spans="1:4" ht="38.25">
      <c r="A4125" s="544">
        <v>3009215</v>
      </c>
      <c r="B4125" s="542" t="s">
        <v>9393</v>
      </c>
      <c r="C4125" s="544" t="s">
        <v>272</v>
      </c>
      <c r="D4125" s="545">
        <v>2168077.66</v>
      </c>
    </row>
    <row r="4126" spans="1:4" ht="38.25">
      <c r="A4126" s="544">
        <v>3009261</v>
      </c>
      <c r="B4126" s="542" t="s">
        <v>9394</v>
      </c>
      <c r="C4126" s="544" t="s">
        <v>272</v>
      </c>
      <c r="D4126" s="545">
        <v>2036667.43</v>
      </c>
    </row>
    <row r="4127" spans="1:4" ht="38.25">
      <c r="A4127" s="544">
        <v>3009269</v>
      </c>
      <c r="B4127" s="542" t="s">
        <v>9395</v>
      </c>
      <c r="C4127" s="544" t="s">
        <v>272</v>
      </c>
      <c r="D4127" s="545">
        <v>1994565.8</v>
      </c>
    </row>
    <row r="4128" spans="1:4" ht="38.25">
      <c r="A4128" s="544">
        <v>3009041</v>
      </c>
      <c r="B4128" s="542" t="s">
        <v>9396</v>
      </c>
      <c r="C4128" s="544" t="s">
        <v>272</v>
      </c>
      <c r="D4128" s="545">
        <v>2073244.53</v>
      </c>
    </row>
    <row r="4129" spans="1:4" ht="38.25">
      <c r="A4129" s="544">
        <v>3009049</v>
      </c>
      <c r="B4129" s="542" t="s">
        <v>9397</v>
      </c>
      <c r="C4129" s="544" t="s">
        <v>272</v>
      </c>
      <c r="D4129" s="545">
        <v>2029046.49</v>
      </c>
    </row>
    <row r="4130" spans="1:4" ht="38.25">
      <c r="A4130" s="544">
        <v>3009277</v>
      </c>
      <c r="B4130" s="542" t="s">
        <v>9398</v>
      </c>
      <c r="C4130" s="544" t="s">
        <v>272</v>
      </c>
      <c r="D4130" s="545">
        <v>3055711.25</v>
      </c>
    </row>
    <row r="4131" spans="1:4" ht="38.25">
      <c r="A4131" s="544">
        <v>3009057</v>
      </c>
      <c r="B4131" s="542" t="s">
        <v>9399</v>
      </c>
      <c r="C4131" s="544" t="s">
        <v>272</v>
      </c>
      <c r="D4131" s="545">
        <v>3110617.97</v>
      </c>
    </row>
    <row r="4132" spans="1:4">
      <c r="A4132" s="544">
        <v>3108073</v>
      </c>
      <c r="B4132" s="542" t="s">
        <v>9400</v>
      </c>
      <c r="C4132" s="544" t="s">
        <v>340</v>
      </c>
      <c r="D4132" s="545">
        <v>326.95</v>
      </c>
    </row>
    <row r="4133" spans="1:4">
      <c r="A4133" s="544">
        <v>3107965</v>
      </c>
      <c r="B4133" s="542" t="s">
        <v>9401</v>
      </c>
      <c r="C4133" s="544" t="s">
        <v>340</v>
      </c>
      <c r="D4133" s="545">
        <v>533.16999999999996</v>
      </c>
    </row>
    <row r="4134" spans="1:4" ht="25.5">
      <c r="A4134" s="544">
        <v>3105941</v>
      </c>
      <c r="B4134" s="542" t="s">
        <v>9402</v>
      </c>
      <c r="C4134" s="544" t="s">
        <v>340</v>
      </c>
      <c r="D4134" s="545">
        <v>28.85</v>
      </c>
    </row>
    <row r="4135" spans="1:4" ht="38.25">
      <c r="A4135" s="544">
        <v>3108150</v>
      </c>
      <c r="B4135" s="542" t="s">
        <v>9403</v>
      </c>
      <c r="C4135" s="544" t="s">
        <v>340</v>
      </c>
      <c r="D4135" s="545">
        <v>18.46</v>
      </c>
    </row>
    <row r="4136" spans="1:4" ht="25.5">
      <c r="A4136" s="544">
        <v>3108071</v>
      </c>
      <c r="B4136" s="542" t="s">
        <v>9404</v>
      </c>
      <c r="C4136" s="544" t="s">
        <v>340</v>
      </c>
      <c r="D4136" s="545">
        <v>13.51</v>
      </c>
    </row>
    <row r="4137" spans="1:4" ht="25.5">
      <c r="A4137" s="544">
        <v>3107967</v>
      </c>
      <c r="B4137" s="542" t="s">
        <v>9405</v>
      </c>
      <c r="C4137" s="544" t="s">
        <v>340</v>
      </c>
      <c r="D4137" s="545">
        <v>10.199999999999999</v>
      </c>
    </row>
    <row r="4138" spans="1:4" ht="25.5">
      <c r="A4138" s="544">
        <v>3107966</v>
      </c>
      <c r="B4138" s="542" t="s">
        <v>9406</v>
      </c>
      <c r="C4138" s="544" t="s">
        <v>340</v>
      </c>
      <c r="D4138" s="545">
        <v>26.52</v>
      </c>
    </row>
    <row r="4139" spans="1:4" ht="25.5">
      <c r="A4139" s="544">
        <v>3108072</v>
      </c>
      <c r="B4139" s="542" t="s">
        <v>9407</v>
      </c>
      <c r="C4139" s="544" t="s">
        <v>340</v>
      </c>
      <c r="D4139" s="545">
        <v>15.05</v>
      </c>
    </row>
    <row r="4140" spans="1:4" ht="25.5">
      <c r="A4140" s="544">
        <v>3117750</v>
      </c>
      <c r="B4140" s="542" t="s">
        <v>9408</v>
      </c>
      <c r="C4140" s="544" t="s">
        <v>340</v>
      </c>
      <c r="D4140" s="545">
        <v>17.88</v>
      </c>
    </row>
    <row r="4141" spans="1:4">
      <c r="A4141" s="544">
        <v>3117749</v>
      </c>
      <c r="B4141" s="542" t="s">
        <v>9409</v>
      </c>
      <c r="C4141" s="544" t="s">
        <v>340</v>
      </c>
      <c r="D4141" s="545">
        <v>14.79</v>
      </c>
    </row>
    <row r="4142" spans="1:4" ht="25.5">
      <c r="A4142" s="544">
        <v>3107964</v>
      </c>
      <c r="B4142" s="542" t="s">
        <v>9410</v>
      </c>
      <c r="C4142" s="544" t="s">
        <v>340</v>
      </c>
      <c r="D4142" s="545">
        <v>15.63</v>
      </c>
    </row>
    <row r="4143" spans="1:4" ht="25.5">
      <c r="A4143" s="544">
        <v>3106551</v>
      </c>
      <c r="B4143" s="542" t="s">
        <v>9411</v>
      </c>
      <c r="C4143" s="544" t="s">
        <v>340</v>
      </c>
      <c r="D4143" s="545">
        <v>11.14</v>
      </c>
    </row>
    <row r="4144" spans="1:4" ht="25.5">
      <c r="A4144" s="544">
        <v>3106427</v>
      </c>
      <c r="B4144" s="542" t="s">
        <v>9412</v>
      </c>
      <c r="C4144" s="544" t="s">
        <v>340</v>
      </c>
      <c r="D4144" s="545">
        <v>39.76</v>
      </c>
    </row>
    <row r="4145" spans="1:4">
      <c r="A4145" s="544">
        <v>3106552</v>
      </c>
      <c r="B4145" s="542" t="s">
        <v>9413</v>
      </c>
      <c r="C4145" s="544" t="s">
        <v>340</v>
      </c>
      <c r="D4145" s="545">
        <v>10.44</v>
      </c>
    </row>
    <row r="4146" spans="1:4" ht="25.5">
      <c r="A4146" s="544">
        <v>3107969</v>
      </c>
      <c r="B4146" s="542" t="s">
        <v>9414</v>
      </c>
      <c r="C4146" s="544" t="s">
        <v>340</v>
      </c>
      <c r="D4146" s="545">
        <v>119.4</v>
      </c>
    </row>
    <row r="4147" spans="1:4" ht="25.5">
      <c r="A4147" s="544">
        <v>3107970</v>
      </c>
      <c r="B4147" s="542" t="s">
        <v>9415</v>
      </c>
      <c r="C4147" s="544" t="s">
        <v>340</v>
      </c>
      <c r="D4147" s="545">
        <v>114.8</v>
      </c>
    </row>
    <row r="4148" spans="1:4" ht="25.5">
      <c r="A4148" s="544">
        <v>3108007</v>
      </c>
      <c r="B4148" s="542" t="s">
        <v>9416</v>
      </c>
      <c r="C4148" s="544" t="s">
        <v>340</v>
      </c>
      <c r="D4148" s="545">
        <v>135.41</v>
      </c>
    </row>
    <row r="4149" spans="1:4" ht="25.5">
      <c r="A4149" s="544">
        <v>3108008</v>
      </c>
      <c r="B4149" s="542" t="s">
        <v>9417</v>
      </c>
      <c r="C4149" s="544" t="s">
        <v>340</v>
      </c>
      <c r="D4149" s="545">
        <v>90.4</v>
      </c>
    </row>
    <row r="4150" spans="1:4" ht="25.5">
      <c r="A4150" s="544">
        <v>3108009</v>
      </c>
      <c r="B4150" s="542" t="s">
        <v>9418</v>
      </c>
      <c r="C4150" s="544" t="s">
        <v>340</v>
      </c>
      <c r="D4150" s="545">
        <v>76.900000000000006</v>
      </c>
    </row>
    <row r="4151" spans="1:4" ht="25.5">
      <c r="A4151" s="544">
        <v>3108011</v>
      </c>
      <c r="B4151" s="542" t="s">
        <v>9419</v>
      </c>
      <c r="C4151" s="544" t="s">
        <v>340</v>
      </c>
      <c r="D4151" s="545">
        <v>149.79</v>
      </c>
    </row>
    <row r="4152" spans="1:4" ht="25.5">
      <c r="A4152" s="544">
        <v>3108012</v>
      </c>
      <c r="B4152" s="542" t="s">
        <v>9420</v>
      </c>
      <c r="C4152" s="544" t="s">
        <v>340</v>
      </c>
      <c r="D4152" s="545">
        <v>97.95</v>
      </c>
    </row>
    <row r="4153" spans="1:4" ht="25.5">
      <c r="A4153" s="544">
        <v>3108013</v>
      </c>
      <c r="B4153" s="542" t="s">
        <v>9421</v>
      </c>
      <c r="C4153" s="544" t="s">
        <v>340</v>
      </c>
      <c r="D4153" s="545">
        <v>82.18</v>
      </c>
    </row>
    <row r="4154" spans="1:4" ht="25.5">
      <c r="A4154" s="544">
        <v>3108015</v>
      </c>
      <c r="B4154" s="542" t="s">
        <v>9422</v>
      </c>
      <c r="C4154" s="544" t="s">
        <v>340</v>
      </c>
      <c r="D4154" s="545">
        <v>161.53</v>
      </c>
    </row>
    <row r="4155" spans="1:4" ht="25.5">
      <c r="A4155" s="544">
        <v>3108016</v>
      </c>
      <c r="B4155" s="542" t="s">
        <v>577</v>
      </c>
      <c r="C4155" s="544" t="s">
        <v>340</v>
      </c>
      <c r="D4155" s="545">
        <v>104.12</v>
      </c>
    </row>
    <row r="4156" spans="1:4" ht="25.5">
      <c r="A4156" s="544">
        <v>3108017</v>
      </c>
      <c r="B4156" s="542" t="s">
        <v>606</v>
      </c>
      <c r="C4156" s="544" t="s">
        <v>340</v>
      </c>
      <c r="D4156" s="545">
        <v>86.5</v>
      </c>
    </row>
    <row r="4157" spans="1:4" ht="25.5">
      <c r="A4157" s="544">
        <v>3107995</v>
      </c>
      <c r="B4157" s="542" t="s">
        <v>9423</v>
      </c>
      <c r="C4157" s="544" t="s">
        <v>340</v>
      </c>
      <c r="D4157" s="545">
        <v>127.3</v>
      </c>
    </row>
    <row r="4158" spans="1:4" ht="25.5">
      <c r="A4158" s="544">
        <v>3107996</v>
      </c>
      <c r="B4158" s="542" t="s">
        <v>9424</v>
      </c>
      <c r="C4158" s="544" t="s">
        <v>340</v>
      </c>
      <c r="D4158" s="545">
        <v>86.19</v>
      </c>
    </row>
    <row r="4159" spans="1:4" ht="25.5">
      <c r="A4159" s="544">
        <v>3107997</v>
      </c>
      <c r="B4159" s="542" t="s">
        <v>9425</v>
      </c>
      <c r="C4159" s="544" t="s">
        <v>340</v>
      </c>
      <c r="D4159" s="545">
        <v>73.989999999999995</v>
      </c>
    </row>
    <row r="4160" spans="1:4" ht="25.5">
      <c r="A4160" s="544">
        <v>3107999</v>
      </c>
      <c r="B4160" s="542" t="s">
        <v>9426</v>
      </c>
      <c r="C4160" s="544" t="s">
        <v>340</v>
      </c>
      <c r="D4160" s="545">
        <v>142.25</v>
      </c>
    </row>
    <row r="4161" spans="1:4" ht="25.5">
      <c r="A4161" s="544">
        <v>3108000</v>
      </c>
      <c r="B4161" s="542" t="s">
        <v>9427</v>
      </c>
      <c r="C4161" s="544" t="s">
        <v>340</v>
      </c>
      <c r="D4161" s="545">
        <v>94.04</v>
      </c>
    </row>
    <row r="4162" spans="1:4" ht="25.5">
      <c r="A4162" s="544">
        <v>3108001</v>
      </c>
      <c r="B4162" s="542" t="s">
        <v>9428</v>
      </c>
      <c r="C4162" s="544" t="s">
        <v>340</v>
      </c>
      <c r="D4162" s="545">
        <v>79.48</v>
      </c>
    </row>
    <row r="4163" spans="1:4" ht="25.5">
      <c r="A4163" s="544">
        <v>3108003</v>
      </c>
      <c r="B4163" s="542" t="s">
        <v>9429</v>
      </c>
      <c r="C4163" s="544" t="s">
        <v>340</v>
      </c>
      <c r="D4163" s="545">
        <v>149.59</v>
      </c>
    </row>
    <row r="4164" spans="1:4" ht="25.5">
      <c r="A4164" s="544">
        <v>3108004</v>
      </c>
      <c r="B4164" s="542" t="s">
        <v>9430</v>
      </c>
      <c r="C4164" s="544" t="s">
        <v>340</v>
      </c>
      <c r="D4164" s="545">
        <v>97.9</v>
      </c>
    </row>
    <row r="4165" spans="1:4" ht="25.5">
      <c r="A4165" s="544">
        <v>3108005</v>
      </c>
      <c r="B4165" s="542" t="s">
        <v>9431</v>
      </c>
      <c r="C4165" s="544" t="s">
        <v>340</v>
      </c>
      <c r="D4165" s="545">
        <v>82.18</v>
      </c>
    </row>
    <row r="4166" spans="1:4">
      <c r="A4166" s="544">
        <v>3106119</v>
      </c>
      <c r="B4166" s="542" t="s">
        <v>9432</v>
      </c>
      <c r="C4166" s="544" t="s">
        <v>340</v>
      </c>
      <c r="D4166" s="545">
        <v>158.29</v>
      </c>
    </row>
    <row r="4167" spans="1:4">
      <c r="A4167" s="544">
        <v>3106120</v>
      </c>
      <c r="B4167" s="542" t="s">
        <v>9433</v>
      </c>
      <c r="C4167" s="544" t="s">
        <v>340</v>
      </c>
      <c r="D4167" s="545">
        <v>110.5</v>
      </c>
    </row>
    <row r="4168" spans="1:4">
      <c r="A4168" s="544">
        <v>3106121</v>
      </c>
      <c r="B4168" s="542" t="s">
        <v>9434</v>
      </c>
      <c r="C4168" s="544" t="s">
        <v>340</v>
      </c>
      <c r="D4168" s="545">
        <v>96.36</v>
      </c>
    </row>
    <row r="4169" spans="1:4" ht="25.5">
      <c r="A4169" s="544">
        <v>3103302</v>
      </c>
      <c r="B4169" s="542" t="s">
        <v>9435</v>
      </c>
      <c r="C4169" s="544" t="s">
        <v>340</v>
      </c>
      <c r="D4169" s="545">
        <v>70.89</v>
      </c>
    </row>
    <row r="4170" spans="1:4" ht="25.5">
      <c r="A4170" s="544">
        <v>3103303</v>
      </c>
      <c r="B4170" s="542" t="s">
        <v>9436</v>
      </c>
      <c r="C4170" s="544" t="s">
        <v>340</v>
      </c>
      <c r="D4170" s="545">
        <v>37.03</v>
      </c>
    </row>
    <row r="4171" spans="1:4" ht="25.5">
      <c r="A4171" s="544">
        <v>3106759</v>
      </c>
      <c r="B4171" s="542" t="s">
        <v>9437</v>
      </c>
      <c r="C4171" s="544" t="s">
        <v>340</v>
      </c>
      <c r="D4171" s="545">
        <v>116.5</v>
      </c>
    </row>
    <row r="4172" spans="1:4">
      <c r="A4172" s="544">
        <v>3108023</v>
      </c>
      <c r="B4172" s="542" t="s">
        <v>9438</v>
      </c>
      <c r="C4172" s="544" t="s">
        <v>346</v>
      </c>
      <c r="D4172" s="545">
        <v>4.49</v>
      </c>
    </row>
    <row r="4173" spans="1:4">
      <c r="A4173" s="544">
        <v>3108018</v>
      </c>
      <c r="B4173" s="542" t="s">
        <v>9439</v>
      </c>
      <c r="C4173" s="544" t="s">
        <v>346</v>
      </c>
      <c r="D4173" s="545">
        <v>3.29</v>
      </c>
    </row>
    <row r="4174" spans="1:4">
      <c r="A4174" s="544">
        <v>3108022</v>
      </c>
      <c r="B4174" s="542" t="s">
        <v>9440</v>
      </c>
      <c r="C4174" s="544" t="s">
        <v>346</v>
      </c>
      <c r="D4174" s="545">
        <v>3.69</v>
      </c>
    </row>
    <row r="4175" spans="1:4" ht="25.5">
      <c r="A4175" s="544">
        <v>3205864</v>
      </c>
      <c r="B4175" s="542" t="s">
        <v>9441</v>
      </c>
      <c r="C4175" s="544" t="s">
        <v>351</v>
      </c>
      <c r="D4175" s="545">
        <v>903.31</v>
      </c>
    </row>
    <row r="4176" spans="1:4" ht="25.5">
      <c r="A4176" s="544">
        <v>3205863</v>
      </c>
      <c r="B4176" s="542" t="s">
        <v>9442</v>
      </c>
      <c r="C4176" s="544" t="s">
        <v>351</v>
      </c>
      <c r="D4176" s="545">
        <v>805.42</v>
      </c>
    </row>
    <row r="4177" spans="1:4" ht="25.5">
      <c r="A4177" s="544">
        <v>3205868</v>
      </c>
      <c r="B4177" s="542" t="s">
        <v>9443</v>
      </c>
      <c r="C4177" s="544" t="s">
        <v>351</v>
      </c>
      <c r="D4177" s="545">
        <v>769.07</v>
      </c>
    </row>
    <row r="4178" spans="1:4" ht="25.5">
      <c r="A4178" s="544">
        <v>3205867</v>
      </c>
      <c r="B4178" s="542" t="s">
        <v>9444</v>
      </c>
      <c r="C4178" s="544" t="s">
        <v>351</v>
      </c>
      <c r="D4178" s="545">
        <v>671.19</v>
      </c>
    </row>
    <row r="4179" spans="1:4" ht="25.5">
      <c r="A4179" s="544">
        <v>3205866</v>
      </c>
      <c r="B4179" s="542" t="s">
        <v>9445</v>
      </c>
      <c r="C4179" s="544" t="s">
        <v>351</v>
      </c>
      <c r="D4179" s="545">
        <v>700.16</v>
      </c>
    </row>
    <row r="4180" spans="1:4" ht="25.5">
      <c r="A4180" s="544">
        <v>3205865</v>
      </c>
      <c r="B4180" s="542" t="s">
        <v>9446</v>
      </c>
      <c r="C4180" s="544" t="s">
        <v>351</v>
      </c>
      <c r="D4180" s="545">
        <v>602.28</v>
      </c>
    </row>
    <row r="4181" spans="1:4" ht="25.5">
      <c r="A4181" s="544">
        <v>3205870</v>
      </c>
      <c r="B4181" s="542" t="s">
        <v>9447</v>
      </c>
      <c r="C4181" s="544" t="s">
        <v>351</v>
      </c>
      <c r="D4181" s="545">
        <v>641.12</v>
      </c>
    </row>
    <row r="4182" spans="1:4" ht="25.5">
      <c r="A4182" s="544">
        <v>3205869</v>
      </c>
      <c r="B4182" s="542" t="s">
        <v>9448</v>
      </c>
      <c r="C4182" s="544" t="s">
        <v>351</v>
      </c>
      <c r="D4182" s="545">
        <v>543.23</v>
      </c>
    </row>
    <row r="4183" spans="1:4" ht="25.5">
      <c r="A4183" s="544">
        <v>3205872</v>
      </c>
      <c r="B4183" s="542" t="s">
        <v>9449</v>
      </c>
      <c r="C4183" s="544" t="s">
        <v>340</v>
      </c>
      <c r="D4183" s="545">
        <v>220.17</v>
      </c>
    </row>
    <row r="4184" spans="1:4" ht="25.5">
      <c r="A4184" s="544">
        <v>3205871</v>
      </c>
      <c r="B4184" s="542" t="s">
        <v>9450</v>
      </c>
      <c r="C4184" s="544" t="s">
        <v>340</v>
      </c>
      <c r="D4184" s="545">
        <v>203.53</v>
      </c>
    </row>
    <row r="4185" spans="1:4" ht="25.5">
      <c r="A4185" s="544">
        <v>3205874</v>
      </c>
      <c r="B4185" s="542" t="s">
        <v>9451</v>
      </c>
      <c r="C4185" s="544" t="s">
        <v>340</v>
      </c>
      <c r="D4185" s="545">
        <v>245.79</v>
      </c>
    </row>
    <row r="4186" spans="1:4" ht="25.5">
      <c r="A4186" s="544">
        <v>3205873</v>
      </c>
      <c r="B4186" s="542" t="s">
        <v>9452</v>
      </c>
      <c r="C4186" s="544" t="s">
        <v>340</v>
      </c>
      <c r="D4186" s="545">
        <v>223.28</v>
      </c>
    </row>
    <row r="4187" spans="1:4" ht="25.5">
      <c r="A4187" s="544">
        <v>3205876</v>
      </c>
      <c r="B4187" s="542" t="s">
        <v>9453</v>
      </c>
      <c r="C4187" s="544" t="s">
        <v>340</v>
      </c>
      <c r="D4187" s="545">
        <v>287.7</v>
      </c>
    </row>
    <row r="4188" spans="1:4" ht="25.5">
      <c r="A4188" s="544">
        <v>3205875</v>
      </c>
      <c r="B4188" s="542" t="s">
        <v>9454</v>
      </c>
      <c r="C4188" s="544" t="s">
        <v>340</v>
      </c>
      <c r="D4188" s="545">
        <v>258.33</v>
      </c>
    </row>
    <row r="4189" spans="1:4" ht="25.5">
      <c r="A4189" s="544">
        <v>3205862</v>
      </c>
      <c r="B4189" s="542" t="s">
        <v>9455</v>
      </c>
      <c r="C4189" s="544" t="s">
        <v>351</v>
      </c>
      <c r="D4189" s="545">
        <v>724.65</v>
      </c>
    </row>
    <row r="4190" spans="1:4" ht="25.5">
      <c r="A4190" s="544">
        <v>3205861</v>
      </c>
      <c r="B4190" s="542" t="s">
        <v>9456</v>
      </c>
      <c r="C4190" s="544" t="s">
        <v>351</v>
      </c>
      <c r="D4190" s="545">
        <v>626.77</v>
      </c>
    </row>
    <row r="4191" spans="1:4" ht="25.5">
      <c r="A4191" s="544">
        <v>3606579</v>
      </c>
      <c r="B4191" s="542" t="s">
        <v>9457</v>
      </c>
      <c r="C4191" s="544" t="s">
        <v>351</v>
      </c>
      <c r="D4191" s="545">
        <v>22.65</v>
      </c>
    </row>
    <row r="4192" spans="1:4" ht="25.5">
      <c r="A4192" s="544">
        <v>3606583</v>
      </c>
      <c r="B4192" s="542" t="s">
        <v>9458</v>
      </c>
      <c r="C4192" s="544" t="s">
        <v>351</v>
      </c>
      <c r="D4192" s="545">
        <v>23.51</v>
      </c>
    </row>
    <row r="4193" spans="1:4" ht="25.5">
      <c r="A4193" s="544">
        <v>3606584</v>
      </c>
      <c r="B4193" s="542" t="s">
        <v>9459</v>
      </c>
      <c r="C4193" s="544" t="s">
        <v>351</v>
      </c>
      <c r="D4193" s="545">
        <v>23.63</v>
      </c>
    </row>
    <row r="4194" spans="1:4" ht="25.5">
      <c r="A4194" s="544">
        <v>3606585</v>
      </c>
      <c r="B4194" s="542" t="s">
        <v>9460</v>
      </c>
      <c r="C4194" s="544" t="s">
        <v>351</v>
      </c>
      <c r="D4194" s="545">
        <v>23.76</v>
      </c>
    </row>
    <row r="4195" spans="1:4" ht="25.5">
      <c r="A4195" s="544">
        <v>3606586</v>
      </c>
      <c r="B4195" s="542" t="s">
        <v>9461</v>
      </c>
      <c r="C4195" s="544" t="s">
        <v>351</v>
      </c>
      <c r="D4195" s="545">
        <v>24</v>
      </c>
    </row>
    <row r="4196" spans="1:4" ht="25.5">
      <c r="A4196" s="544">
        <v>3606587</v>
      </c>
      <c r="B4196" s="542" t="s">
        <v>9462</v>
      </c>
      <c r="C4196" s="544" t="s">
        <v>351</v>
      </c>
      <c r="D4196" s="545">
        <v>24.25</v>
      </c>
    </row>
    <row r="4197" spans="1:4" ht="25.5">
      <c r="A4197" s="544">
        <v>3606588</v>
      </c>
      <c r="B4197" s="542" t="s">
        <v>9463</v>
      </c>
      <c r="C4197" s="544" t="s">
        <v>351</v>
      </c>
      <c r="D4197" s="545">
        <v>24.37</v>
      </c>
    </row>
    <row r="4198" spans="1:4" ht="25.5">
      <c r="A4198" s="544">
        <v>3606589</v>
      </c>
      <c r="B4198" s="542" t="s">
        <v>9464</v>
      </c>
      <c r="C4198" s="544" t="s">
        <v>351</v>
      </c>
      <c r="D4198" s="545">
        <v>24.49</v>
      </c>
    </row>
    <row r="4199" spans="1:4" ht="25.5">
      <c r="A4199" s="544">
        <v>3606580</v>
      </c>
      <c r="B4199" s="542" t="s">
        <v>9465</v>
      </c>
      <c r="C4199" s="544" t="s">
        <v>351</v>
      </c>
      <c r="D4199" s="545">
        <v>22.9</v>
      </c>
    </row>
    <row r="4200" spans="1:4" ht="25.5">
      <c r="A4200" s="544">
        <v>3606581</v>
      </c>
      <c r="B4200" s="542" t="s">
        <v>9466</v>
      </c>
      <c r="C4200" s="544" t="s">
        <v>351</v>
      </c>
      <c r="D4200" s="545">
        <v>23.14</v>
      </c>
    </row>
    <row r="4201" spans="1:4" ht="25.5">
      <c r="A4201" s="544">
        <v>3606582</v>
      </c>
      <c r="B4201" s="542" t="s">
        <v>9467</v>
      </c>
      <c r="C4201" s="544" t="s">
        <v>351</v>
      </c>
      <c r="D4201" s="545">
        <v>23.27</v>
      </c>
    </row>
    <row r="4202" spans="1:4" ht="25.5">
      <c r="A4202" s="544">
        <v>3606527</v>
      </c>
      <c r="B4202" s="542" t="s">
        <v>9468</v>
      </c>
      <c r="C4202" s="544" t="s">
        <v>351</v>
      </c>
      <c r="D4202" s="545">
        <v>51.08</v>
      </c>
    </row>
    <row r="4203" spans="1:4" ht="25.5">
      <c r="A4203" s="544">
        <v>3606528</v>
      </c>
      <c r="B4203" s="542" t="s">
        <v>9469</v>
      </c>
      <c r="C4203" s="544" t="s">
        <v>351</v>
      </c>
      <c r="D4203" s="545">
        <v>51.7</v>
      </c>
    </row>
    <row r="4204" spans="1:4" ht="25.5">
      <c r="A4204" s="544">
        <v>3606529</v>
      </c>
      <c r="B4204" s="542" t="s">
        <v>9470</v>
      </c>
      <c r="C4204" s="544" t="s">
        <v>351</v>
      </c>
      <c r="D4204" s="545">
        <v>54.44</v>
      </c>
    </row>
    <row r="4205" spans="1:4" ht="25.5">
      <c r="A4205" s="544">
        <v>3606530</v>
      </c>
      <c r="B4205" s="542" t="s">
        <v>9471</v>
      </c>
      <c r="C4205" s="544" t="s">
        <v>351</v>
      </c>
      <c r="D4205" s="545">
        <v>55.07</v>
      </c>
    </row>
    <row r="4206" spans="1:4" ht="25.5">
      <c r="A4206" s="544">
        <v>3606531</v>
      </c>
      <c r="B4206" s="542" t="s">
        <v>9472</v>
      </c>
      <c r="C4206" s="544" t="s">
        <v>351</v>
      </c>
      <c r="D4206" s="545">
        <v>55.69</v>
      </c>
    </row>
    <row r="4207" spans="1:4" ht="25.5">
      <c r="A4207" s="544">
        <v>3606532</v>
      </c>
      <c r="B4207" s="542" t="s">
        <v>9473</v>
      </c>
      <c r="C4207" s="544" t="s">
        <v>351</v>
      </c>
      <c r="D4207" s="545">
        <v>56.77</v>
      </c>
    </row>
    <row r="4208" spans="1:4" ht="25.5">
      <c r="A4208" s="544">
        <v>3606533</v>
      </c>
      <c r="B4208" s="542" t="s">
        <v>9474</v>
      </c>
      <c r="C4208" s="544" t="s">
        <v>351</v>
      </c>
      <c r="D4208" s="545">
        <v>58.64</v>
      </c>
    </row>
    <row r="4209" spans="1:4" ht="25.5">
      <c r="A4209" s="544">
        <v>3606534</v>
      </c>
      <c r="B4209" s="542" t="s">
        <v>9475</v>
      </c>
      <c r="C4209" s="544" t="s">
        <v>351</v>
      </c>
      <c r="D4209" s="545">
        <v>61.74</v>
      </c>
    </row>
    <row r="4210" spans="1:4" ht="38.25">
      <c r="A4210" s="544">
        <v>3606535</v>
      </c>
      <c r="B4210" s="542" t="s">
        <v>9476</v>
      </c>
      <c r="C4210" s="544" t="s">
        <v>351</v>
      </c>
      <c r="D4210" s="545">
        <v>49.01</v>
      </c>
    </row>
    <row r="4211" spans="1:4" ht="38.25">
      <c r="A4211" s="544">
        <v>3606536</v>
      </c>
      <c r="B4211" s="542" t="s">
        <v>9477</v>
      </c>
      <c r="C4211" s="544" t="s">
        <v>351</v>
      </c>
      <c r="D4211" s="545">
        <v>49.42</v>
      </c>
    </row>
    <row r="4212" spans="1:4" ht="38.25">
      <c r="A4212" s="544">
        <v>3606537</v>
      </c>
      <c r="B4212" s="542" t="s">
        <v>9478</v>
      </c>
      <c r="C4212" s="544" t="s">
        <v>351</v>
      </c>
      <c r="D4212" s="545">
        <v>49.84</v>
      </c>
    </row>
    <row r="4213" spans="1:4" ht="38.25">
      <c r="A4213" s="544">
        <v>3606538</v>
      </c>
      <c r="B4213" s="542" t="s">
        <v>9479</v>
      </c>
      <c r="C4213" s="544" t="s">
        <v>351</v>
      </c>
      <c r="D4213" s="545">
        <v>50.25</v>
      </c>
    </row>
    <row r="4214" spans="1:4" ht="38.25">
      <c r="A4214" s="544">
        <v>3606539</v>
      </c>
      <c r="B4214" s="542" t="s">
        <v>9480</v>
      </c>
      <c r="C4214" s="544" t="s">
        <v>351</v>
      </c>
      <c r="D4214" s="545">
        <v>50.67</v>
      </c>
    </row>
    <row r="4215" spans="1:4" ht="38.25">
      <c r="A4215" s="544">
        <v>3606540</v>
      </c>
      <c r="B4215" s="542" t="s">
        <v>9481</v>
      </c>
      <c r="C4215" s="544" t="s">
        <v>351</v>
      </c>
      <c r="D4215" s="545">
        <v>51.39</v>
      </c>
    </row>
    <row r="4216" spans="1:4" ht="38.25">
      <c r="A4216" s="544">
        <v>3606541</v>
      </c>
      <c r="B4216" s="542" t="s">
        <v>9482</v>
      </c>
      <c r="C4216" s="544" t="s">
        <v>351</v>
      </c>
      <c r="D4216" s="545">
        <v>54.6</v>
      </c>
    </row>
    <row r="4217" spans="1:4" ht="25.5">
      <c r="A4217" s="544">
        <v>3606542</v>
      </c>
      <c r="B4217" s="542" t="s">
        <v>9483</v>
      </c>
      <c r="C4217" s="544" t="s">
        <v>351</v>
      </c>
      <c r="D4217" s="545">
        <v>55.22</v>
      </c>
    </row>
    <row r="4218" spans="1:4" ht="25.5">
      <c r="A4218" s="544">
        <v>3606543</v>
      </c>
      <c r="B4218" s="542" t="s">
        <v>9484</v>
      </c>
      <c r="C4218" s="544" t="s">
        <v>351</v>
      </c>
      <c r="D4218" s="545">
        <v>48.29</v>
      </c>
    </row>
    <row r="4219" spans="1:4" ht="25.5">
      <c r="A4219" s="544">
        <v>3606544</v>
      </c>
      <c r="B4219" s="542" t="s">
        <v>9485</v>
      </c>
      <c r="C4219" s="544" t="s">
        <v>351</v>
      </c>
      <c r="D4219" s="545">
        <v>48.7</v>
      </c>
    </row>
    <row r="4220" spans="1:4" ht="25.5">
      <c r="A4220" s="544">
        <v>3606545</v>
      </c>
      <c r="B4220" s="542" t="s">
        <v>9486</v>
      </c>
      <c r="C4220" s="544" t="s">
        <v>351</v>
      </c>
      <c r="D4220" s="545">
        <v>49.01</v>
      </c>
    </row>
    <row r="4221" spans="1:4" ht="25.5">
      <c r="A4221" s="544">
        <v>3606546</v>
      </c>
      <c r="B4221" s="542" t="s">
        <v>9487</v>
      </c>
      <c r="C4221" s="544" t="s">
        <v>351</v>
      </c>
      <c r="D4221" s="545">
        <v>49.32</v>
      </c>
    </row>
    <row r="4222" spans="1:4" ht="25.5">
      <c r="A4222" s="544">
        <v>3606547</v>
      </c>
      <c r="B4222" s="542" t="s">
        <v>9488</v>
      </c>
      <c r="C4222" s="544" t="s">
        <v>351</v>
      </c>
      <c r="D4222" s="545">
        <v>49.74</v>
      </c>
    </row>
    <row r="4223" spans="1:4" ht="25.5">
      <c r="A4223" s="544">
        <v>3606548</v>
      </c>
      <c r="B4223" s="542" t="s">
        <v>9489</v>
      </c>
      <c r="C4223" s="544" t="s">
        <v>351</v>
      </c>
      <c r="D4223" s="545">
        <v>50.36</v>
      </c>
    </row>
    <row r="4224" spans="1:4" ht="25.5">
      <c r="A4224" s="544">
        <v>3606549</v>
      </c>
      <c r="B4224" s="542" t="s">
        <v>9490</v>
      </c>
      <c r="C4224" s="544" t="s">
        <v>351</v>
      </c>
      <c r="D4224" s="545">
        <v>51.29</v>
      </c>
    </row>
    <row r="4225" spans="1:4" ht="25.5">
      <c r="A4225" s="544">
        <v>3606550</v>
      </c>
      <c r="B4225" s="542" t="s">
        <v>9491</v>
      </c>
      <c r="C4225" s="544" t="s">
        <v>351</v>
      </c>
      <c r="D4225" s="545">
        <v>51.81</v>
      </c>
    </row>
    <row r="4226" spans="1:4" ht="25.5">
      <c r="A4226" s="544">
        <v>3606500</v>
      </c>
      <c r="B4226" s="542" t="s">
        <v>9492</v>
      </c>
      <c r="C4226" s="544" t="s">
        <v>351</v>
      </c>
      <c r="D4226" s="545">
        <v>47.04</v>
      </c>
    </row>
    <row r="4227" spans="1:4" ht="25.5">
      <c r="A4227" s="544">
        <v>3606501</v>
      </c>
      <c r="B4227" s="542" t="s">
        <v>9493</v>
      </c>
      <c r="C4227" s="544" t="s">
        <v>351</v>
      </c>
      <c r="D4227" s="545">
        <v>49.62</v>
      </c>
    </row>
    <row r="4228" spans="1:4" ht="25.5">
      <c r="A4228" s="544">
        <v>3606502</v>
      </c>
      <c r="B4228" s="542" t="s">
        <v>9494</v>
      </c>
      <c r="C4228" s="544" t="s">
        <v>351</v>
      </c>
      <c r="D4228" s="545">
        <v>50.4</v>
      </c>
    </row>
    <row r="4229" spans="1:4" ht="25.5">
      <c r="A4229" s="544">
        <v>3606503</v>
      </c>
      <c r="B4229" s="542" t="s">
        <v>9495</v>
      </c>
      <c r="C4229" s="544" t="s">
        <v>351</v>
      </c>
      <c r="D4229" s="545">
        <v>51.02</v>
      </c>
    </row>
    <row r="4230" spans="1:4" ht="25.5">
      <c r="A4230" s="544">
        <v>3606504</v>
      </c>
      <c r="B4230" s="542" t="s">
        <v>9496</v>
      </c>
      <c r="C4230" s="544" t="s">
        <v>351</v>
      </c>
      <c r="D4230" s="545">
        <v>51.64</v>
      </c>
    </row>
    <row r="4231" spans="1:4" ht="25.5">
      <c r="A4231" s="544">
        <v>3606505</v>
      </c>
      <c r="B4231" s="542" t="s">
        <v>9497</v>
      </c>
      <c r="C4231" s="544" t="s">
        <v>351</v>
      </c>
      <c r="D4231" s="545">
        <v>52.73</v>
      </c>
    </row>
    <row r="4232" spans="1:4" ht="25.5">
      <c r="A4232" s="544">
        <v>3606506</v>
      </c>
      <c r="B4232" s="542" t="s">
        <v>9498</v>
      </c>
      <c r="C4232" s="544" t="s">
        <v>351</v>
      </c>
      <c r="D4232" s="545">
        <v>54.6</v>
      </c>
    </row>
    <row r="4233" spans="1:4" ht="25.5">
      <c r="A4233" s="544">
        <v>3606507</v>
      </c>
      <c r="B4233" s="542" t="s">
        <v>9499</v>
      </c>
      <c r="C4233" s="544" t="s">
        <v>351</v>
      </c>
      <c r="D4233" s="545">
        <v>57.6</v>
      </c>
    </row>
    <row r="4234" spans="1:4" ht="25.5">
      <c r="A4234" s="544">
        <v>3606509</v>
      </c>
      <c r="B4234" s="542" t="s">
        <v>9500</v>
      </c>
      <c r="C4234" s="544" t="s">
        <v>351</v>
      </c>
      <c r="D4234" s="545">
        <v>44.97</v>
      </c>
    </row>
    <row r="4235" spans="1:4" ht="25.5">
      <c r="A4235" s="544">
        <v>3606510</v>
      </c>
      <c r="B4235" s="542" t="s">
        <v>9501</v>
      </c>
      <c r="C4235" s="544" t="s">
        <v>351</v>
      </c>
      <c r="D4235" s="545">
        <v>45.38</v>
      </c>
    </row>
    <row r="4236" spans="1:4" ht="25.5">
      <c r="A4236" s="544">
        <v>3606511</v>
      </c>
      <c r="B4236" s="542" t="s">
        <v>9502</v>
      </c>
      <c r="C4236" s="544" t="s">
        <v>351</v>
      </c>
      <c r="D4236" s="545">
        <v>45.8</v>
      </c>
    </row>
    <row r="4237" spans="1:4" ht="25.5">
      <c r="A4237" s="544">
        <v>3606512</v>
      </c>
      <c r="B4237" s="542" t="s">
        <v>9503</v>
      </c>
      <c r="C4237" s="544" t="s">
        <v>351</v>
      </c>
      <c r="D4237" s="545">
        <v>46.21</v>
      </c>
    </row>
    <row r="4238" spans="1:4" ht="25.5">
      <c r="A4238" s="544">
        <v>3606513</v>
      </c>
      <c r="B4238" s="542" t="s">
        <v>9504</v>
      </c>
      <c r="C4238" s="544" t="s">
        <v>351</v>
      </c>
      <c r="D4238" s="545">
        <v>46.63</v>
      </c>
    </row>
    <row r="4239" spans="1:4" ht="25.5">
      <c r="A4239" s="544">
        <v>3606514</v>
      </c>
      <c r="B4239" s="542" t="s">
        <v>9505</v>
      </c>
      <c r="C4239" s="544" t="s">
        <v>351</v>
      </c>
      <c r="D4239" s="545">
        <v>47.35</v>
      </c>
    </row>
    <row r="4240" spans="1:4" ht="25.5">
      <c r="A4240" s="544">
        <v>3606515</v>
      </c>
      <c r="B4240" s="542" t="s">
        <v>9506</v>
      </c>
      <c r="C4240" s="544" t="s">
        <v>351</v>
      </c>
      <c r="D4240" s="545">
        <v>50.56</v>
      </c>
    </row>
    <row r="4241" spans="1:4" ht="25.5">
      <c r="A4241" s="544">
        <v>3606516</v>
      </c>
      <c r="B4241" s="542" t="s">
        <v>9507</v>
      </c>
      <c r="C4241" s="544" t="s">
        <v>351</v>
      </c>
      <c r="D4241" s="545">
        <v>51.18</v>
      </c>
    </row>
    <row r="4242" spans="1:4" ht="25.5">
      <c r="A4242" s="544">
        <v>3606518</v>
      </c>
      <c r="B4242" s="542" t="s">
        <v>9508</v>
      </c>
      <c r="C4242" s="544" t="s">
        <v>351</v>
      </c>
      <c r="D4242" s="545">
        <v>44.24</v>
      </c>
    </row>
    <row r="4243" spans="1:4" ht="25.5">
      <c r="A4243" s="544">
        <v>3606519</v>
      </c>
      <c r="B4243" s="542" t="s">
        <v>9509</v>
      </c>
      <c r="C4243" s="544" t="s">
        <v>351</v>
      </c>
      <c r="D4243" s="545">
        <v>44.66</v>
      </c>
    </row>
    <row r="4244" spans="1:4" ht="25.5">
      <c r="A4244" s="544">
        <v>3606520</v>
      </c>
      <c r="B4244" s="542" t="s">
        <v>9510</v>
      </c>
      <c r="C4244" s="544" t="s">
        <v>351</v>
      </c>
      <c r="D4244" s="545">
        <v>44.97</v>
      </c>
    </row>
    <row r="4245" spans="1:4" ht="25.5">
      <c r="A4245" s="544">
        <v>3606521</v>
      </c>
      <c r="B4245" s="542" t="s">
        <v>9511</v>
      </c>
      <c r="C4245" s="544" t="s">
        <v>351</v>
      </c>
      <c r="D4245" s="545">
        <v>45.28</v>
      </c>
    </row>
    <row r="4246" spans="1:4" ht="25.5">
      <c r="A4246" s="544">
        <v>3606522</v>
      </c>
      <c r="B4246" s="542" t="s">
        <v>9512</v>
      </c>
      <c r="C4246" s="544" t="s">
        <v>351</v>
      </c>
      <c r="D4246" s="545">
        <v>45.59</v>
      </c>
    </row>
    <row r="4247" spans="1:4" ht="25.5">
      <c r="A4247" s="544">
        <v>3606523</v>
      </c>
      <c r="B4247" s="542" t="s">
        <v>9513</v>
      </c>
      <c r="C4247" s="544" t="s">
        <v>351</v>
      </c>
      <c r="D4247" s="545">
        <v>46.21</v>
      </c>
    </row>
    <row r="4248" spans="1:4" ht="25.5">
      <c r="A4248" s="544">
        <v>3606524</v>
      </c>
      <c r="B4248" s="542" t="s">
        <v>9514</v>
      </c>
      <c r="C4248" s="544" t="s">
        <v>351</v>
      </c>
      <c r="D4248" s="545">
        <v>47.25</v>
      </c>
    </row>
    <row r="4249" spans="1:4" ht="25.5">
      <c r="A4249" s="544">
        <v>3606525</v>
      </c>
      <c r="B4249" s="542" t="s">
        <v>9515</v>
      </c>
      <c r="C4249" s="544" t="s">
        <v>351</v>
      </c>
      <c r="D4249" s="545">
        <v>49.78</v>
      </c>
    </row>
    <row r="4250" spans="1:4">
      <c r="A4250" s="544">
        <v>3606577</v>
      </c>
      <c r="B4250" s="542" t="s">
        <v>9516</v>
      </c>
      <c r="C4250" s="544" t="s">
        <v>351</v>
      </c>
      <c r="D4250" s="545">
        <v>11.32</v>
      </c>
    </row>
    <row r="4251" spans="1:4">
      <c r="A4251" s="544">
        <v>3606576</v>
      </c>
      <c r="B4251" s="542" t="s">
        <v>9517</v>
      </c>
      <c r="C4251" s="544" t="s">
        <v>351</v>
      </c>
      <c r="D4251" s="545">
        <v>4.5</v>
      </c>
    </row>
    <row r="4252" spans="1:4">
      <c r="A4252" s="544">
        <v>3606561</v>
      </c>
      <c r="B4252" s="542" t="s">
        <v>9518</v>
      </c>
      <c r="C4252" s="544" t="s">
        <v>335</v>
      </c>
      <c r="D4252" s="545">
        <v>2374.71</v>
      </c>
    </row>
    <row r="4253" spans="1:4" ht="25.5">
      <c r="A4253" s="544">
        <v>3606556</v>
      </c>
      <c r="B4253" s="542" t="s">
        <v>9519</v>
      </c>
      <c r="C4253" s="544" t="s">
        <v>335</v>
      </c>
      <c r="D4253" s="545">
        <v>1768.5</v>
      </c>
    </row>
    <row r="4254" spans="1:4">
      <c r="A4254" s="544">
        <v>3606562</v>
      </c>
      <c r="B4254" s="542" t="s">
        <v>9520</v>
      </c>
      <c r="C4254" s="544" t="s">
        <v>335</v>
      </c>
      <c r="D4254" s="545">
        <v>2598.5100000000002</v>
      </c>
    </row>
    <row r="4255" spans="1:4" ht="25.5">
      <c r="A4255" s="544">
        <v>3606557</v>
      </c>
      <c r="B4255" s="542" t="s">
        <v>9521</v>
      </c>
      <c r="C4255" s="544" t="s">
        <v>335</v>
      </c>
      <c r="D4255" s="545">
        <v>1931.68</v>
      </c>
    </row>
    <row r="4256" spans="1:4">
      <c r="A4256" s="544">
        <v>3606563</v>
      </c>
      <c r="B4256" s="542" t="s">
        <v>9522</v>
      </c>
      <c r="C4256" s="544" t="s">
        <v>335</v>
      </c>
      <c r="D4256" s="545">
        <v>2831.03</v>
      </c>
    </row>
    <row r="4257" spans="1:4" ht="25.5">
      <c r="A4257" s="544">
        <v>3606558</v>
      </c>
      <c r="B4257" s="542" t="s">
        <v>9523</v>
      </c>
      <c r="C4257" s="544" t="s">
        <v>335</v>
      </c>
      <c r="D4257" s="545">
        <v>2103.58</v>
      </c>
    </row>
    <row r="4258" spans="1:4">
      <c r="A4258" s="544">
        <v>3606559</v>
      </c>
      <c r="B4258" s="542" t="s">
        <v>9524</v>
      </c>
      <c r="C4258" s="544" t="s">
        <v>335</v>
      </c>
      <c r="D4258" s="545">
        <v>1900.45</v>
      </c>
    </row>
    <row r="4259" spans="1:4">
      <c r="A4259" s="544">
        <v>3606554</v>
      </c>
      <c r="B4259" s="542" t="s">
        <v>9525</v>
      </c>
      <c r="C4259" s="544" t="s">
        <v>335</v>
      </c>
      <c r="D4259" s="545">
        <v>1415.49</v>
      </c>
    </row>
    <row r="4260" spans="1:4">
      <c r="A4260" s="544">
        <v>3606560</v>
      </c>
      <c r="B4260" s="542" t="s">
        <v>9526</v>
      </c>
      <c r="C4260" s="544" t="s">
        <v>335</v>
      </c>
      <c r="D4260" s="545">
        <v>2125.11</v>
      </c>
    </row>
    <row r="4261" spans="1:4">
      <c r="A4261" s="544">
        <v>3606555</v>
      </c>
      <c r="B4261" s="542" t="s">
        <v>9527</v>
      </c>
      <c r="C4261" s="544" t="s">
        <v>335</v>
      </c>
      <c r="D4261" s="545">
        <v>1579.52</v>
      </c>
    </row>
    <row r="4262" spans="1:4">
      <c r="A4262" s="544">
        <v>3606571</v>
      </c>
      <c r="B4262" s="542" t="s">
        <v>9528</v>
      </c>
      <c r="C4262" s="544" t="s">
        <v>335</v>
      </c>
      <c r="D4262" s="545">
        <v>2342.84</v>
      </c>
    </row>
    <row r="4263" spans="1:4">
      <c r="A4263" s="544">
        <v>3606566</v>
      </c>
      <c r="B4263" s="542" t="s">
        <v>9529</v>
      </c>
      <c r="C4263" s="544" t="s">
        <v>335</v>
      </c>
      <c r="D4263" s="545">
        <v>1736.63</v>
      </c>
    </row>
    <row r="4264" spans="1:4">
      <c r="A4264" s="544">
        <v>3606572</v>
      </c>
      <c r="B4264" s="542" t="s">
        <v>9530</v>
      </c>
      <c r="C4264" s="544" t="s">
        <v>335</v>
      </c>
      <c r="D4264" s="545">
        <v>2569.5100000000002</v>
      </c>
    </row>
    <row r="4265" spans="1:4">
      <c r="A4265" s="544">
        <v>3606567</v>
      </c>
      <c r="B4265" s="542" t="s">
        <v>9531</v>
      </c>
      <c r="C4265" s="544" t="s">
        <v>335</v>
      </c>
      <c r="D4265" s="545">
        <v>1902.68</v>
      </c>
    </row>
    <row r="4266" spans="1:4">
      <c r="A4266" s="544">
        <v>3606573</v>
      </c>
      <c r="B4266" s="542" t="s">
        <v>9532</v>
      </c>
      <c r="C4266" s="544" t="s">
        <v>335</v>
      </c>
      <c r="D4266" s="545">
        <v>2795.75</v>
      </c>
    </row>
    <row r="4267" spans="1:4">
      <c r="A4267" s="544">
        <v>3606568</v>
      </c>
      <c r="B4267" s="542" t="s">
        <v>9533</v>
      </c>
      <c r="C4267" s="544" t="s">
        <v>335</v>
      </c>
      <c r="D4267" s="545">
        <v>2068.3000000000002</v>
      </c>
    </row>
    <row r="4268" spans="1:4">
      <c r="A4268" s="544">
        <v>3606569</v>
      </c>
      <c r="B4268" s="542" t="s">
        <v>9534</v>
      </c>
      <c r="C4268" s="544" t="s">
        <v>335</v>
      </c>
      <c r="D4268" s="545">
        <v>1887.94</v>
      </c>
    </row>
    <row r="4269" spans="1:4">
      <c r="A4269" s="544">
        <v>3606564</v>
      </c>
      <c r="B4269" s="542" t="s">
        <v>9535</v>
      </c>
      <c r="C4269" s="544" t="s">
        <v>335</v>
      </c>
      <c r="D4269" s="545">
        <v>1402.98</v>
      </c>
    </row>
    <row r="4270" spans="1:4">
      <c r="A4270" s="544">
        <v>3606570</v>
      </c>
      <c r="B4270" s="542" t="s">
        <v>9536</v>
      </c>
      <c r="C4270" s="544" t="s">
        <v>335</v>
      </c>
      <c r="D4270" s="545">
        <v>2115.6799999999998</v>
      </c>
    </row>
    <row r="4271" spans="1:4">
      <c r="A4271" s="544">
        <v>3606565</v>
      </c>
      <c r="B4271" s="542" t="s">
        <v>9537</v>
      </c>
      <c r="C4271" s="544" t="s">
        <v>335</v>
      </c>
      <c r="D4271" s="545">
        <v>1570.09</v>
      </c>
    </row>
    <row r="4272" spans="1:4">
      <c r="A4272" s="544">
        <v>3606578</v>
      </c>
      <c r="B4272" s="542" t="s">
        <v>9538</v>
      </c>
      <c r="C4272" s="544" t="s">
        <v>335</v>
      </c>
      <c r="D4272" s="545">
        <v>122.56</v>
      </c>
    </row>
    <row r="4273" spans="1:4">
      <c r="A4273" s="544">
        <v>3606575</v>
      </c>
      <c r="B4273" s="542" t="s">
        <v>9539</v>
      </c>
      <c r="C4273" s="544" t="s">
        <v>351</v>
      </c>
      <c r="D4273" s="545">
        <v>1.87</v>
      </c>
    </row>
    <row r="4274" spans="1:4">
      <c r="A4274" s="544">
        <v>3606574</v>
      </c>
      <c r="B4274" s="542" t="s">
        <v>9540</v>
      </c>
      <c r="C4274" s="544" t="s">
        <v>351</v>
      </c>
      <c r="D4274" s="545">
        <v>0.93</v>
      </c>
    </row>
    <row r="4275" spans="1:4">
      <c r="A4275" s="544">
        <v>3713603</v>
      </c>
      <c r="B4275" s="542" t="s">
        <v>9541</v>
      </c>
      <c r="C4275" s="544" t="s">
        <v>346</v>
      </c>
      <c r="D4275" s="545">
        <v>1037.1199999999999</v>
      </c>
    </row>
    <row r="4276" spans="1:4">
      <c r="A4276" s="544">
        <v>3713601</v>
      </c>
      <c r="B4276" s="542" t="s">
        <v>9542</v>
      </c>
      <c r="C4276" s="544" t="s">
        <v>346</v>
      </c>
      <c r="D4276" s="545">
        <v>796.74</v>
      </c>
    </row>
    <row r="4277" spans="1:4">
      <c r="A4277" s="544">
        <v>3713607</v>
      </c>
      <c r="B4277" s="542" t="s">
        <v>9543</v>
      </c>
      <c r="C4277" s="544" t="s">
        <v>346</v>
      </c>
      <c r="D4277" s="545">
        <v>631.58000000000004</v>
      </c>
    </row>
    <row r="4278" spans="1:4">
      <c r="A4278" s="544">
        <v>3713605</v>
      </c>
      <c r="B4278" s="542" t="s">
        <v>9544</v>
      </c>
      <c r="C4278" s="544" t="s">
        <v>346</v>
      </c>
      <c r="D4278" s="545">
        <v>414.63</v>
      </c>
    </row>
    <row r="4279" spans="1:4" ht="25.5">
      <c r="A4279" s="544">
        <v>3719530</v>
      </c>
      <c r="B4279" s="542" t="s">
        <v>9545</v>
      </c>
      <c r="C4279" s="544" t="s">
        <v>346</v>
      </c>
      <c r="D4279" s="545">
        <v>318.5</v>
      </c>
    </row>
    <row r="4280" spans="1:4" ht="25.5">
      <c r="A4280" s="544">
        <v>3713828</v>
      </c>
      <c r="B4280" s="542" t="s">
        <v>9546</v>
      </c>
      <c r="C4280" s="544" t="s">
        <v>346</v>
      </c>
      <c r="D4280" s="545">
        <v>237.69</v>
      </c>
    </row>
    <row r="4281" spans="1:4">
      <c r="A4281" s="544">
        <v>3713875</v>
      </c>
      <c r="B4281" s="542" t="s">
        <v>9547</v>
      </c>
      <c r="C4281" s="544" t="s">
        <v>346</v>
      </c>
      <c r="D4281" s="545">
        <v>68.11</v>
      </c>
    </row>
    <row r="4282" spans="1:4" ht="25.5">
      <c r="A4282" s="544">
        <v>3713619</v>
      </c>
      <c r="B4282" s="542" t="s">
        <v>9548</v>
      </c>
      <c r="C4282" s="544" t="s">
        <v>346</v>
      </c>
      <c r="D4282" s="545">
        <v>68.53</v>
      </c>
    </row>
    <row r="4283" spans="1:4" ht="25.5">
      <c r="A4283" s="544">
        <v>3713876</v>
      </c>
      <c r="B4283" s="542" t="s">
        <v>9549</v>
      </c>
      <c r="C4283" s="544" t="s">
        <v>346</v>
      </c>
      <c r="D4283" s="545">
        <v>96.41</v>
      </c>
    </row>
    <row r="4284" spans="1:4" ht="25.5">
      <c r="A4284" s="544">
        <v>3713827</v>
      </c>
      <c r="B4284" s="542" t="s">
        <v>9550</v>
      </c>
      <c r="C4284" s="544" t="s">
        <v>346</v>
      </c>
      <c r="D4284" s="545">
        <v>94.69</v>
      </c>
    </row>
    <row r="4285" spans="1:4" ht="25.5">
      <c r="A4285" s="544">
        <v>3713904</v>
      </c>
      <c r="B4285" s="542" t="s">
        <v>9551</v>
      </c>
      <c r="C4285" s="544" t="s">
        <v>346</v>
      </c>
      <c r="D4285" s="545">
        <v>275.33999999999997</v>
      </c>
    </row>
    <row r="4286" spans="1:4" ht="25.5">
      <c r="A4286" s="544">
        <v>3719529</v>
      </c>
      <c r="B4286" s="542" t="s">
        <v>9552</v>
      </c>
      <c r="C4286" s="544" t="s">
        <v>346</v>
      </c>
      <c r="D4286" s="545">
        <v>200.85</v>
      </c>
    </row>
    <row r="4287" spans="1:4" ht="25.5">
      <c r="A4287" s="544">
        <v>3713878</v>
      </c>
      <c r="B4287" s="542" t="s">
        <v>9553</v>
      </c>
      <c r="C4287" s="544" t="s">
        <v>346</v>
      </c>
      <c r="D4287" s="545">
        <v>67.72</v>
      </c>
    </row>
    <row r="4288" spans="1:4" ht="25.5">
      <c r="A4288" s="544">
        <v>3713617</v>
      </c>
      <c r="B4288" s="542" t="s">
        <v>9554</v>
      </c>
      <c r="C4288" s="544" t="s">
        <v>346</v>
      </c>
      <c r="D4288" s="545">
        <v>67.930000000000007</v>
      </c>
    </row>
    <row r="4289" spans="1:4" ht="25.5">
      <c r="A4289" s="544">
        <v>3713879</v>
      </c>
      <c r="B4289" s="542" t="s">
        <v>9555</v>
      </c>
      <c r="C4289" s="544" t="s">
        <v>346</v>
      </c>
      <c r="D4289" s="545">
        <v>85.97</v>
      </c>
    </row>
    <row r="4290" spans="1:4" ht="25.5">
      <c r="A4290" s="544">
        <v>3713826</v>
      </c>
      <c r="B4290" s="542" t="s">
        <v>9556</v>
      </c>
      <c r="C4290" s="544" t="s">
        <v>346</v>
      </c>
      <c r="D4290" s="545">
        <v>81.760000000000005</v>
      </c>
    </row>
    <row r="4291" spans="1:4" ht="25.5">
      <c r="A4291" s="544">
        <v>3713610</v>
      </c>
      <c r="B4291" s="542" t="s">
        <v>9557</v>
      </c>
      <c r="C4291" s="544" t="s">
        <v>346</v>
      </c>
      <c r="D4291" s="545">
        <v>35.35</v>
      </c>
    </row>
    <row r="4292" spans="1:4" ht="25.5">
      <c r="A4292" s="544">
        <v>3713609</v>
      </c>
      <c r="B4292" s="542" t="s">
        <v>9558</v>
      </c>
      <c r="C4292" s="544" t="s">
        <v>346</v>
      </c>
      <c r="D4292" s="545">
        <v>33.75</v>
      </c>
    </row>
    <row r="4293" spans="1:4" ht="25.5">
      <c r="A4293" s="544">
        <v>3713612</v>
      </c>
      <c r="B4293" s="542" t="s">
        <v>9559</v>
      </c>
      <c r="C4293" s="544" t="s">
        <v>346</v>
      </c>
      <c r="D4293" s="545">
        <v>28.82</v>
      </c>
    </row>
    <row r="4294" spans="1:4" ht="25.5">
      <c r="A4294" s="544">
        <v>3713611</v>
      </c>
      <c r="B4294" s="542" t="s">
        <v>9560</v>
      </c>
      <c r="C4294" s="544" t="s">
        <v>346</v>
      </c>
      <c r="D4294" s="545">
        <v>28.13</v>
      </c>
    </row>
    <row r="4295" spans="1:4" ht="25.5">
      <c r="A4295" s="544">
        <v>3713608</v>
      </c>
      <c r="B4295" s="542" t="s">
        <v>9561</v>
      </c>
      <c r="C4295" s="544" t="s">
        <v>346</v>
      </c>
      <c r="D4295" s="545">
        <v>24.99</v>
      </c>
    </row>
    <row r="4296" spans="1:4" ht="25.5">
      <c r="A4296" s="544">
        <v>3713613</v>
      </c>
      <c r="B4296" s="542" t="s">
        <v>9562</v>
      </c>
      <c r="C4296" s="544" t="s">
        <v>346</v>
      </c>
      <c r="D4296" s="545">
        <v>23.09</v>
      </c>
    </row>
    <row r="4297" spans="1:4" ht="25.5">
      <c r="A4297" s="544">
        <v>3713822</v>
      </c>
      <c r="B4297" s="542" t="s">
        <v>9563</v>
      </c>
      <c r="C4297" s="544" t="s">
        <v>346</v>
      </c>
      <c r="D4297" s="545">
        <v>311.89</v>
      </c>
    </row>
    <row r="4298" spans="1:4" ht="25.5">
      <c r="A4298" s="544">
        <v>3713824</v>
      </c>
      <c r="B4298" s="542" t="s">
        <v>9564</v>
      </c>
      <c r="C4298" s="544" t="s">
        <v>346</v>
      </c>
      <c r="D4298" s="545">
        <v>231.08</v>
      </c>
    </row>
    <row r="4299" spans="1:4" ht="25.5">
      <c r="A4299" s="544">
        <v>3713825</v>
      </c>
      <c r="B4299" s="542" t="s">
        <v>9565</v>
      </c>
      <c r="C4299" s="544" t="s">
        <v>346</v>
      </c>
      <c r="D4299" s="545">
        <v>268.73</v>
      </c>
    </row>
    <row r="4300" spans="1:4" ht="25.5">
      <c r="A4300" s="544">
        <v>3713823</v>
      </c>
      <c r="B4300" s="542" t="s">
        <v>9566</v>
      </c>
      <c r="C4300" s="544" t="s">
        <v>346</v>
      </c>
      <c r="D4300" s="545">
        <v>194.24</v>
      </c>
    </row>
    <row r="4301" spans="1:4">
      <c r="A4301" s="544">
        <v>3713602</v>
      </c>
      <c r="B4301" s="542" t="s">
        <v>9567</v>
      </c>
      <c r="C4301" s="544" t="s">
        <v>346</v>
      </c>
      <c r="D4301" s="545">
        <v>955.97</v>
      </c>
    </row>
    <row r="4302" spans="1:4">
      <c r="A4302" s="544">
        <v>3713600</v>
      </c>
      <c r="B4302" s="542" t="s">
        <v>9568</v>
      </c>
      <c r="C4302" s="544" t="s">
        <v>346</v>
      </c>
      <c r="D4302" s="545">
        <v>729.56</v>
      </c>
    </row>
    <row r="4303" spans="1:4">
      <c r="A4303" s="544">
        <v>3713606</v>
      </c>
      <c r="B4303" s="542" t="s">
        <v>9569</v>
      </c>
      <c r="C4303" s="544" t="s">
        <v>346</v>
      </c>
      <c r="D4303" s="545">
        <v>550.41999999999996</v>
      </c>
    </row>
    <row r="4304" spans="1:4">
      <c r="A4304" s="544">
        <v>3713604</v>
      </c>
      <c r="B4304" s="542" t="s">
        <v>9570</v>
      </c>
      <c r="C4304" s="544" t="s">
        <v>346</v>
      </c>
      <c r="D4304" s="545">
        <v>359.04</v>
      </c>
    </row>
    <row r="4305" spans="1:4" ht="25.5">
      <c r="A4305" s="544">
        <v>3716129</v>
      </c>
      <c r="B4305" s="542" t="s">
        <v>9571</v>
      </c>
      <c r="C4305" s="544" t="s">
        <v>335</v>
      </c>
      <c r="D4305" s="545">
        <v>54.2</v>
      </c>
    </row>
    <row r="4306" spans="1:4" ht="25.5">
      <c r="A4306" s="544">
        <v>3716128</v>
      </c>
      <c r="B4306" s="542" t="s">
        <v>9572</v>
      </c>
      <c r="C4306" s="544" t="s">
        <v>335</v>
      </c>
      <c r="D4306" s="545">
        <v>47.43</v>
      </c>
    </row>
    <row r="4307" spans="1:4" ht="25.5">
      <c r="A4307" s="544">
        <v>3716133</v>
      </c>
      <c r="B4307" s="542" t="s">
        <v>9573</v>
      </c>
      <c r="C4307" s="544" t="s">
        <v>335</v>
      </c>
      <c r="D4307" s="545">
        <v>31.72</v>
      </c>
    </row>
    <row r="4308" spans="1:4" ht="25.5">
      <c r="A4308" s="544">
        <v>3716132</v>
      </c>
      <c r="B4308" s="542" t="s">
        <v>9574</v>
      </c>
      <c r="C4308" s="544" t="s">
        <v>335</v>
      </c>
      <c r="D4308" s="545">
        <v>28.79</v>
      </c>
    </row>
    <row r="4309" spans="1:4" ht="25.5">
      <c r="A4309" s="544">
        <v>3716131</v>
      </c>
      <c r="B4309" s="542" t="s">
        <v>9575</v>
      </c>
      <c r="C4309" s="544" t="s">
        <v>335</v>
      </c>
      <c r="D4309" s="545">
        <v>35.01</v>
      </c>
    </row>
    <row r="4310" spans="1:4" ht="25.5">
      <c r="A4310" s="544">
        <v>3716130</v>
      </c>
      <c r="B4310" s="542" t="s">
        <v>9576</v>
      </c>
      <c r="C4310" s="544" t="s">
        <v>335</v>
      </c>
      <c r="D4310" s="545">
        <v>31.53</v>
      </c>
    </row>
    <row r="4311" spans="1:4" ht="25.5">
      <c r="A4311" s="544">
        <v>3716135</v>
      </c>
      <c r="B4311" s="542" t="s">
        <v>9577</v>
      </c>
      <c r="C4311" s="544" t="s">
        <v>335</v>
      </c>
      <c r="D4311" s="545">
        <v>21.8</v>
      </c>
    </row>
    <row r="4312" spans="1:4" ht="25.5">
      <c r="A4312" s="544">
        <v>3716134</v>
      </c>
      <c r="B4312" s="542" t="s">
        <v>9578</v>
      </c>
      <c r="C4312" s="544" t="s">
        <v>335</v>
      </c>
      <c r="D4312" s="545">
        <v>20.29</v>
      </c>
    </row>
    <row r="4313" spans="1:4" ht="25.5">
      <c r="A4313" s="544">
        <v>3713698</v>
      </c>
      <c r="B4313" s="542" t="s">
        <v>9579</v>
      </c>
      <c r="C4313" s="544" t="s">
        <v>335</v>
      </c>
      <c r="D4313" s="545">
        <v>330250.58</v>
      </c>
    </row>
    <row r="4314" spans="1:4" ht="25.5">
      <c r="A4314" s="544">
        <v>3713699</v>
      </c>
      <c r="B4314" s="542" t="s">
        <v>9580</v>
      </c>
      <c r="C4314" s="544" t="s">
        <v>335</v>
      </c>
      <c r="D4314" s="545">
        <v>332440.96999999997</v>
      </c>
    </row>
    <row r="4315" spans="1:4" ht="25.5">
      <c r="A4315" s="544">
        <v>3713700</v>
      </c>
      <c r="B4315" s="542" t="s">
        <v>9581</v>
      </c>
      <c r="C4315" s="544" t="s">
        <v>335</v>
      </c>
      <c r="D4315" s="545">
        <v>333995.62</v>
      </c>
    </row>
    <row r="4316" spans="1:4" ht="25.5">
      <c r="A4316" s="544">
        <v>3713701</v>
      </c>
      <c r="B4316" s="542" t="s">
        <v>9582</v>
      </c>
      <c r="C4316" s="544" t="s">
        <v>335</v>
      </c>
      <c r="D4316" s="545">
        <v>342841.97</v>
      </c>
    </row>
    <row r="4317" spans="1:4" ht="25.5">
      <c r="A4317" s="544">
        <v>3713702</v>
      </c>
      <c r="B4317" s="542" t="s">
        <v>9583</v>
      </c>
      <c r="C4317" s="544" t="s">
        <v>335</v>
      </c>
      <c r="D4317" s="545">
        <v>348681.48</v>
      </c>
    </row>
    <row r="4318" spans="1:4" ht="38.25">
      <c r="A4318" s="544">
        <v>3713693</v>
      </c>
      <c r="B4318" s="542" t="s">
        <v>9584</v>
      </c>
      <c r="C4318" s="544" t="s">
        <v>335</v>
      </c>
      <c r="D4318" s="545">
        <v>275892.5</v>
      </c>
    </row>
    <row r="4319" spans="1:4" ht="38.25">
      <c r="A4319" s="544">
        <v>3713694</v>
      </c>
      <c r="B4319" s="542" t="s">
        <v>9585</v>
      </c>
      <c r="C4319" s="544" t="s">
        <v>335</v>
      </c>
      <c r="D4319" s="545">
        <v>290024.90000000002</v>
      </c>
    </row>
    <row r="4320" spans="1:4" ht="38.25">
      <c r="A4320" s="544">
        <v>3713695</v>
      </c>
      <c r="B4320" s="542" t="s">
        <v>9586</v>
      </c>
      <c r="C4320" s="544" t="s">
        <v>335</v>
      </c>
      <c r="D4320" s="545">
        <v>308574.09000000003</v>
      </c>
    </row>
    <row r="4321" spans="1:4" ht="38.25">
      <c r="A4321" s="544">
        <v>3713696</v>
      </c>
      <c r="B4321" s="542" t="s">
        <v>9587</v>
      </c>
      <c r="C4321" s="544" t="s">
        <v>335</v>
      </c>
      <c r="D4321" s="545">
        <v>322114.59000000003</v>
      </c>
    </row>
    <row r="4322" spans="1:4" ht="38.25">
      <c r="A4322" s="544">
        <v>3713697</v>
      </c>
      <c r="B4322" s="542" t="s">
        <v>9588</v>
      </c>
      <c r="C4322" s="544" t="s">
        <v>335</v>
      </c>
      <c r="D4322" s="545">
        <v>323883.2</v>
      </c>
    </row>
    <row r="4323" spans="1:4" ht="25.5">
      <c r="A4323" s="544">
        <v>3713692</v>
      </c>
      <c r="B4323" s="542" t="s">
        <v>9589</v>
      </c>
      <c r="C4323" s="544" t="s">
        <v>335</v>
      </c>
      <c r="D4323" s="545">
        <v>235225.46</v>
      </c>
    </row>
    <row r="4324" spans="1:4" ht="25.5">
      <c r="A4324" s="544">
        <v>3713691</v>
      </c>
      <c r="B4324" s="542" t="s">
        <v>9590</v>
      </c>
      <c r="C4324" s="544" t="s">
        <v>335</v>
      </c>
      <c r="D4324" s="545">
        <v>225246.79</v>
      </c>
    </row>
    <row r="4325" spans="1:4" ht="25.5">
      <c r="A4325" s="544">
        <v>3713873</v>
      </c>
      <c r="B4325" s="542" t="s">
        <v>9591</v>
      </c>
      <c r="C4325" s="544" t="s">
        <v>335</v>
      </c>
      <c r="D4325" s="545">
        <v>6873.4</v>
      </c>
    </row>
    <row r="4326" spans="1:4">
      <c r="A4326" s="544">
        <v>3713705</v>
      </c>
      <c r="B4326" s="542" t="s">
        <v>9592</v>
      </c>
      <c r="C4326" s="544" t="s">
        <v>346</v>
      </c>
      <c r="D4326" s="545">
        <v>23.14</v>
      </c>
    </row>
    <row r="4327" spans="1:4" ht="25.5">
      <c r="A4327" s="544">
        <v>3713902</v>
      </c>
      <c r="B4327" s="542" t="s">
        <v>9593</v>
      </c>
      <c r="C4327" s="544" t="s">
        <v>335</v>
      </c>
      <c r="D4327" s="545">
        <v>15458.84</v>
      </c>
    </row>
    <row r="4328" spans="1:4" ht="25.5">
      <c r="A4328" s="544">
        <v>3713903</v>
      </c>
      <c r="B4328" s="542" t="s">
        <v>9594</v>
      </c>
      <c r="C4328" s="544" t="s">
        <v>335</v>
      </c>
      <c r="D4328" s="545">
        <v>63703.14</v>
      </c>
    </row>
    <row r="4329" spans="1:4">
      <c r="A4329" s="544">
        <v>3713689</v>
      </c>
      <c r="B4329" s="542" t="s">
        <v>9595</v>
      </c>
      <c r="C4329" s="544" t="s">
        <v>335</v>
      </c>
      <c r="D4329" s="545">
        <v>375.62</v>
      </c>
    </row>
    <row r="4330" spans="1:4" ht="25.5">
      <c r="A4330" s="544">
        <v>3713690</v>
      </c>
      <c r="B4330" s="542" t="s">
        <v>9596</v>
      </c>
      <c r="C4330" s="544" t="s">
        <v>335</v>
      </c>
      <c r="D4330" s="545">
        <v>462.72</v>
      </c>
    </row>
    <row r="4331" spans="1:4" ht="25.5">
      <c r="A4331" s="544">
        <v>3713897</v>
      </c>
      <c r="B4331" s="542" t="s">
        <v>9597</v>
      </c>
      <c r="C4331" s="544" t="s">
        <v>346</v>
      </c>
      <c r="D4331" s="545">
        <v>302.39999999999998</v>
      </c>
    </row>
    <row r="4332" spans="1:4" ht="25.5">
      <c r="A4332" s="544">
        <v>3713893</v>
      </c>
      <c r="B4332" s="542" t="s">
        <v>9598</v>
      </c>
      <c r="C4332" s="544" t="s">
        <v>346</v>
      </c>
      <c r="D4332" s="545">
        <v>306.86</v>
      </c>
    </row>
    <row r="4333" spans="1:4" ht="25.5">
      <c r="A4333" s="544">
        <v>3713898</v>
      </c>
      <c r="B4333" s="542" t="s">
        <v>9599</v>
      </c>
      <c r="C4333" s="544" t="s">
        <v>346</v>
      </c>
      <c r="D4333" s="545">
        <v>324.36</v>
      </c>
    </row>
    <row r="4334" spans="1:4" ht="25.5">
      <c r="A4334" s="544">
        <v>3713894</v>
      </c>
      <c r="B4334" s="542" t="s">
        <v>9600</v>
      </c>
      <c r="C4334" s="544" t="s">
        <v>346</v>
      </c>
      <c r="D4334" s="545">
        <v>326.08999999999997</v>
      </c>
    </row>
    <row r="4335" spans="1:4" ht="25.5">
      <c r="A4335" s="544">
        <v>3713895</v>
      </c>
      <c r="B4335" s="542" t="s">
        <v>9601</v>
      </c>
      <c r="C4335" s="544" t="s">
        <v>346</v>
      </c>
      <c r="D4335" s="545">
        <v>279.56</v>
      </c>
    </row>
    <row r="4336" spans="1:4" ht="25.5">
      <c r="A4336" s="544">
        <v>3713891</v>
      </c>
      <c r="B4336" s="542" t="s">
        <v>9602</v>
      </c>
      <c r="C4336" s="544" t="s">
        <v>346</v>
      </c>
      <c r="D4336" s="545">
        <v>278.27</v>
      </c>
    </row>
    <row r="4337" spans="1:4" ht="25.5">
      <c r="A4337" s="544">
        <v>3713896</v>
      </c>
      <c r="B4337" s="542" t="s">
        <v>9603</v>
      </c>
      <c r="C4337" s="544" t="s">
        <v>346</v>
      </c>
      <c r="D4337" s="545">
        <v>294.19</v>
      </c>
    </row>
    <row r="4338" spans="1:4" ht="25.5">
      <c r="A4338" s="544">
        <v>3713892</v>
      </c>
      <c r="B4338" s="542" t="s">
        <v>9604</v>
      </c>
      <c r="C4338" s="544" t="s">
        <v>346</v>
      </c>
      <c r="D4338" s="545">
        <v>288.55</v>
      </c>
    </row>
    <row r="4339" spans="1:4" ht="25.5">
      <c r="A4339" s="544">
        <v>3806412</v>
      </c>
      <c r="B4339" s="542" t="s">
        <v>9605</v>
      </c>
      <c r="C4339" s="544" t="s">
        <v>335</v>
      </c>
      <c r="D4339" s="545">
        <v>64.900000000000006</v>
      </c>
    </row>
    <row r="4340" spans="1:4">
      <c r="A4340" s="544">
        <v>3806413</v>
      </c>
      <c r="B4340" s="542" t="s">
        <v>9606</v>
      </c>
      <c r="C4340" s="544" t="s">
        <v>340</v>
      </c>
      <c r="D4340" s="545">
        <v>23.26</v>
      </c>
    </row>
    <row r="4341" spans="1:4" ht="25.5">
      <c r="A4341" s="544">
        <v>3807863</v>
      </c>
      <c r="B4341" s="542" t="s">
        <v>9607</v>
      </c>
      <c r="C4341" s="544" t="s">
        <v>335</v>
      </c>
      <c r="D4341" s="545">
        <v>10.84</v>
      </c>
    </row>
    <row r="4342" spans="1:4" ht="25.5">
      <c r="A4342" s="544">
        <v>3807864</v>
      </c>
      <c r="B4342" s="542" t="s">
        <v>9608</v>
      </c>
      <c r="C4342" s="544" t="s">
        <v>335</v>
      </c>
      <c r="D4342" s="545">
        <v>13.43</v>
      </c>
    </row>
    <row r="4343" spans="1:4" ht="25.5">
      <c r="A4343" s="544">
        <v>3807865</v>
      </c>
      <c r="B4343" s="542" t="s">
        <v>9609</v>
      </c>
      <c r="C4343" s="544" t="s">
        <v>335</v>
      </c>
      <c r="D4343" s="545">
        <v>17.420000000000002</v>
      </c>
    </row>
    <row r="4344" spans="1:4" ht="25.5">
      <c r="A4344" s="544">
        <v>3807861</v>
      </c>
      <c r="B4344" s="542" t="s">
        <v>9610</v>
      </c>
      <c r="C4344" s="544" t="s">
        <v>335</v>
      </c>
      <c r="D4344" s="545">
        <v>3.12</v>
      </c>
    </row>
    <row r="4345" spans="1:4" ht="25.5">
      <c r="A4345" s="544">
        <v>3807862</v>
      </c>
      <c r="B4345" s="542" t="s">
        <v>9611</v>
      </c>
      <c r="C4345" s="544" t="s">
        <v>335</v>
      </c>
      <c r="D4345" s="545">
        <v>4.21</v>
      </c>
    </row>
    <row r="4346" spans="1:4" ht="25.5">
      <c r="A4346" s="544">
        <v>3807752</v>
      </c>
      <c r="B4346" s="542" t="s">
        <v>9612</v>
      </c>
      <c r="C4346" s="544" t="s">
        <v>346</v>
      </c>
      <c r="D4346" s="545">
        <v>9.1</v>
      </c>
    </row>
    <row r="4347" spans="1:4" ht="25.5">
      <c r="A4347" s="544">
        <v>3807753</v>
      </c>
      <c r="B4347" s="542" t="s">
        <v>9613</v>
      </c>
      <c r="C4347" s="544" t="s">
        <v>346</v>
      </c>
      <c r="D4347" s="545">
        <v>13.09</v>
      </c>
    </row>
    <row r="4348" spans="1:4" ht="25.5">
      <c r="A4348" s="544">
        <v>3807750</v>
      </c>
      <c r="B4348" s="542" t="s">
        <v>9614</v>
      </c>
      <c r="C4348" s="544" t="s">
        <v>346</v>
      </c>
      <c r="D4348" s="545">
        <v>5.34</v>
      </c>
    </row>
    <row r="4349" spans="1:4" ht="25.5">
      <c r="A4349" s="544">
        <v>3807751</v>
      </c>
      <c r="B4349" s="542" t="s">
        <v>9615</v>
      </c>
      <c r="C4349" s="544" t="s">
        <v>346</v>
      </c>
      <c r="D4349" s="545">
        <v>6.99</v>
      </c>
    </row>
    <row r="4350" spans="1:4">
      <c r="A4350" s="544">
        <v>3806415</v>
      </c>
      <c r="B4350" s="542" t="s">
        <v>9616</v>
      </c>
      <c r="C4350" s="544" t="s">
        <v>351</v>
      </c>
      <c r="D4350" s="545">
        <v>660.3</v>
      </c>
    </row>
    <row r="4351" spans="1:4" ht="25.5">
      <c r="A4351" s="544">
        <v>3806416</v>
      </c>
      <c r="B4351" s="542" t="s">
        <v>9617</v>
      </c>
      <c r="C4351" s="544" t="s">
        <v>335</v>
      </c>
      <c r="D4351" s="545">
        <v>81.13</v>
      </c>
    </row>
    <row r="4352" spans="1:4" ht="25.5">
      <c r="A4352" s="544">
        <v>3806419</v>
      </c>
      <c r="B4352" s="542" t="s">
        <v>9618</v>
      </c>
      <c r="C4352" s="544" t="s">
        <v>335</v>
      </c>
      <c r="D4352" s="545">
        <v>109.22</v>
      </c>
    </row>
    <row r="4353" spans="1:4" ht="25.5">
      <c r="A4353" s="544">
        <v>3806417</v>
      </c>
      <c r="B4353" s="542" t="s">
        <v>9619</v>
      </c>
      <c r="C4353" s="544" t="s">
        <v>335</v>
      </c>
      <c r="D4353" s="545">
        <v>91.51</v>
      </c>
    </row>
    <row r="4354" spans="1:4" ht="25.5">
      <c r="A4354" s="544">
        <v>3806418</v>
      </c>
      <c r="B4354" s="542" t="s">
        <v>9620</v>
      </c>
      <c r="C4354" s="544" t="s">
        <v>335</v>
      </c>
      <c r="D4354" s="545">
        <v>107.95</v>
      </c>
    </row>
    <row r="4355" spans="1:4" ht="25.5">
      <c r="A4355" s="544">
        <v>3808207</v>
      </c>
      <c r="B4355" s="542" t="s">
        <v>725</v>
      </c>
      <c r="C4355" s="544" t="s">
        <v>346</v>
      </c>
      <c r="D4355" s="545">
        <v>166.73</v>
      </c>
    </row>
    <row r="4356" spans="1:4">
      <c r="A4356" s="544">
        <v>3806400</v>
      </c>
      <c r="B4356" s="542" t="s">
        <v>9621</v>
      </c>
      <c r="C4356" s="544" t="s">
        <v>335</v>
      </c>
      <c r="D4356" s="545">
        <v>157165.63</v>
      </c>
    </row>
    <row r="4357" spans="1:4">
      <c r="A4357" s="544">
        <v>3806399</v>
      </c>
      <c r="B4357" s="542" t="s">
        <v>9622</v>
      </c>
      <c r="C4357" s="544" t="s">
        <v>335</v>
      </c>
      <c r="D4357" s="545">
        <v>223334.7</v>
      </c>
    </row>
    <row r="4358" spans="1:4">
      <c r="A4358" s="544">
        <v>3806387</v>
      </c>
      <c r="B4358" s="542" t="s">
        <v>9623</v>
      </c>
      <c r="C4358" s="544" t="s">
        <v>335</v>
      </c>
      <c r="D4358" s="545">
        <v>279955.78999999998</v>
      </c>
    </row>
    <row r="4359" spans="1:4">
      <c r="A4359" s="544">
        <v>3806397</v>
      </c>
      <c r="B4359" s="542" t="s">
        <v>9624</v>
      </c>
      <c r="C4359" s="544" t="s">
        <v>335</v>
      </c>
      <c r="D4359" s="545">
        <v>374988.41</v>
      </c>
    </row>
    <row r="4360" spans="1:4">
      <c r="A4360" s="544">
        <v>3806396</v>
      </c>
      <c r="B4360" s="542" t="s">
        <v>9625</v>
      </c>
      <c r="C4360" s="544" t="s">
        <v>335</v>
      </c>
      <c r="D4360" s="545">
        <v>431554.49</v>
      </c>
    </row>
    <row r="4361" spans="1:4">
      <c r="A4361" s="544">
        <v>3816118</v>
      </c>
      <c r="B4361" s="542" t="s">
        <v>9626</v>
      </c>
      <c r="C4361" s="544" t="s">
        <v>346</v>
      </c>
      <c r="D4361" s="545">
        <v>102.8</v>
      </c>
    </row>
    <row r="4362" spans="1:4">
      <c r="A4362" s="544">
        <v>3816117</v>
      </c>
      <c r="B4362" s="542" t="s">
        <v>9627</v>
      </c>
      <c r="C4362" s="544" t="s">
        <v>346</v>
      </c>
      <c r="D4362" s="545">
        <v>94.91</v>
      </c>
    </row>
    <row r="4363" spans="1:4" ht="25.5">
      <c r="A4363" s="544">
        <v>3806386</v>
      </c>
      <c r="B4363" s="542" t="s">
        <v>9628</v>
      </c>
      <c r="C4363" s="544" t="s">
        <v>346</v>
      </c>
      <c r="D4363" s="545">
        <v>666.83</v>
      </c>
    </row>
    <row r="4364" spans="1:4">
      <c r="A4364" s="544">
        <v>3816196</v>
      </c>
      <c r="B4364" s="542" t="s">
        <v>9629</v>
      </c>
      <c r="C4364" s="544" t="s">
        <v>351</v>
      </c>
      <c r="D4364" s="545">
        <v>1241.98</v>
      </c>
    </row>
    <row r="4365" spans="1:4">
      <c r="A4365" s="544">
        <v>3806426</v>
      </c>
      <c r="B4365" s="542" t="s">
        <v>555</v>
      </c>
      <c r="C4365" s="544" t="s">
        <v>466</v>
      </c>
      <c r="D4365" s="545">
        <v>59.2</v>
      </c>
    </row>
    <row r="4366" spans="1:4" ht="25.5">
      <c r="A4366" s="544">
        <v>3806401</v>
      </c>
      <c r="B4366" s="542" t="s">
        <v>9630</v>
      </c>
      <c r="C4366" s="544" t="s">
        <v>335</v>
      </c>
      <c r="D4366" s="545">
        <v>17475.87</v>
      </c>
    </row>
    <row r="4367" spans="1:4">
      <c r="A4367" s="544">
        <v>3806423</v>
      </c>
      <c r="B4367" s="542" t="s">
        <v>9631</v>
      </c>
      <c r="C4367" s="544" t="s">
        <v>335</v>
      </c>
      <c r="D4367" s="545">
        <v>12047.18</v>
      </c>
    </row>
    <row r="4368" spans="1:4">
      <c r="A4368" s="544">
        <v>3806421</v>
      </c>
      <c r="B4368" s="542" t="s">
        <v>9632</v>
      </c>
      <c r="C4368" s="544" t="s">
        <v>335</v>
      </c>
      <c r="D4368" s="545">
        <v>5868.53</v>
      </c>
    </row>
    <row r="4369" spans="1:4">
      <c r="A4369" s="544">
        <v>3806422</v>
      </c>
      <c r="B4369" s="542" t="s">
        <v>9633</v>
      </c>
      <c r="C4369" s="544" t="s">
        <v>335</v>
      </c>
      <c r="D4369" s="545">
        <v>10842.48</v>
      </c>
    </row>
    <row r="4370" spans="1:4">
      <c r="A4370" s="544">
        <v>3806425</v>
      </c>
      <c r="B4370" s="542" t="s">
        <v>9634</v>
      </c>
      <c r="C4370" s="544" t="s">
        <v>335</v>
      </c>
      <c r="D4370" s="545">
        <v>3281.26</v>
      </c>
    </row>
    <row r="4371" spans="1:4" ht="25.5">
      <c r="A4371" s="544">
        <v>3806424</v>
      </c>
      <c r="B4371" s="542" t="s">
        <v>558</v>
      </c>
      <c r="C4371" s="544" t="s">
        <v>335</v>
      </c>
      <c r="D4371" s="545">
        <v>5477.97</v>
      </c>
    </row>
    <row r="4372" spans="1:4">
      <c r="A4372" s="544">
        <v>3806420</v>
      </c>
      <c r="B4372" s="542" t="s">
        <v>9635</v>
      </c>
      <c r="C4372" s="544" t="s">
        <v>335</v>
      </c>
      <c r="D4372" s="545">
        <v>5134.9799999999996</v>
      </c>
    </row>
    <row r="4373" spans="1:4">
      <c r="A4373" s="544">
        <v>3806405</v>
      </c>
      <c r="B4373" s="542" t="s">
        <v>9636</v>
      </c>
      <c r="C4373" s="544" t="s">
        <v>335</v>
      </c>
      <c r="D4373" s="545">
        <v>138.12</v>
      </c>
    </row>
    <row r="4374" spans="1:4">
      <c r="A4374" s="544">
        <v>3806404</v>
      </c>
      <c r="B4374" s="542" t="s">
        <v>9637</v>
      </c>
      <c r="C4374" s="544" t="s">
        <v>351</v>
      </c>
      <c r="D4374" s="545">
        <v>135.61000000000001</v>
      </c>
    </row>
    <row r="4375" spans="1:4">
      <c r="A4375" s="544">
        <v>3806406</v>
      </c>
      <c r="B4375" s="542" t="s">
        <v>9638</v>
      </c>
      <c r="C4375" s="544" t="s">
        <v>346</v>
      </c>
      <c r="D4375" s="545">
        <v>5.9</v>
      </c>
    </row>
    <row r="4376" spans="1:4" ht="25.5">
      <c r="A4376" s="544">
        <v>3806403</v>
      </c>
      <c r="B4376" s="542" t="s">
        <v>9639</v>
      </c>
      <c r="C4376" s="544" t="s">
        <v>340</v>
      </c>
      <c r="D4376" s="545">
        <v>9.0500000000000007</v>
      </c>
    </row>
    <row r="4377" spans="1:4">
      <c r="A4377" s="544">
        <v>3806402</v>
      </c>
      <c r="B4377" s="542" t="s">
        <v>9640</v>
      </c>
      <c r="C4377" s="544" t="s">
        <v>340</v>
      </c>
      <c r="D4377" s="545">
        <v>2.36</v>
      </c>
    </row>
    <row r="4378" spans="1:4" ht="25.5">
      <c r="A4378" s="544">
        <v>3806407</v>
      </c>
      <c r="B4378" s="542" t="s">
        <v>9641</v>
      </c>
      <c r="C4378" s="544" t="s">
        <v>346</v>
      </c>
      <c r="D4378" s="545">
        <v>182.58</v>
      </c>
    </row>
    <row r="4379" spans="1:4">
      <c r="A4379" s="544">
        <v>3808043</v>
      </c>
      <c r="B4379" s="542" t="s">
        <v>9642</v>
      </c>
      <c r="C4379" s="544" t="s">
        <v>340</v>
      </c>
      <c r="D4379" s="545">
        <v>4.54</v>
      </c>
    </row>
    <row r="4380" spans="1:4" ht="25.5">
      <c r="A4380" s="544">
        <v>3806431</v>
      </c>
      <c r="B4380" s="542" t="s">
        <v>9643</v>
      </c>
      <c r="C4380" s="544" t="s">
        <v>335</v>
      </c>
      <c r="D4380" s="545">
        <v>5525.31</v>
      </c>
    </row>
    <row r="4381" spans="1:4" ht="25.5">
      <c r="A4381" s="544">
        <v>3806432</v>
      </c>
      <c r="B4381" s="542" t="s">
        <v>9644</v>
      </c>
      <c r="C4381" s="544" t="s">
        <v>335</v>
      </c>
      <c r="D4381" s="545">
        <v>2898.64</v>
      </c>
    </row>
    <row r="4382" spans="1:4" ht="25.5">
      <c r="A4382" s="544">
        <v>3806429</v>
      </c>
      <c r="B4382" s="542" t="s">
        <v>9645</v>
      </c>
      <c r="C4382" s="544" t="s">
        <v>351</v>
      </c>
      <c r="D4382" s="545">
        <v>18.100000000000001</v>
      </c>
    </row>
    <row r="4383" spans="1:4" ht="25.5">
      <c r="A4383" s="544">
        <v>3806430</v>
      </c>
      <c r="B4383" s="542" t="s">
        <v>9646</v>
      </c>
      <c r="C4383" s="544" t="s">
        <v>351</v>
      </c>
      <c r="D4383" s="545">
        <v>11.45</v>
      </c>
    </row>
    <row r="4384" spans="1:4" ht="25.5">
      <c r="A4384" s="544">
        <v>3806428</v>
      </c>
      <c r="B4384" s="542" t="s">
        <v>9647</v>
      </c>
      <c r="C4384" s="544" t="s">
        <v>351</v>
      </c>
      <c r="D4384" s="545">
        <v>42.4</v>
      </c>
    </row>
    <row r="4385" spans="1:4" ht="25.5">
      <c r="A4385" s="544">
        <v>3816198</v>
      </c>
      <c r="B4385" s="542" t="s">
        <v>9648</v>
      </c>
      <c r="C4385" s="544" t="s">
        <v>351</v>
      </c>
      <c r="D4385" s="545">
        <v>74.47</v>
      </c>
    </row>
    <row r="4386" spans="1:4" ht="25.5">
      <c r="A4386" s="544">
        <v>3816197</v>
      </c>
      <c r="B4386" s="542" t="s">
        <v>9649</v>
      </c>
      <c r="C4386" s="544" t="s">
        <v>351</v>
      </c>
      <c r="D4386" s="545">
        <v>68.569999999999993</v>
      </c>
    </row>
    <row r="4387" spans="1:4" ht="25.5">
      <c r="A4387" s="544">
        <v>3806410</v>
      </c>
      <c r="B4387" s="542" t="s">
        <v>9650</v>
      </c>
      <c r="C4387" s="544" t="s">
        <v>340</v>
      </c>
      <c r="D4387" s="545">
        <v>61.57</v>
      </c>
    </row>
    <row r="4388" spans="1:4" ht="25.5">
      <c r="A4388" s="544">
        <v>3806411</v>
      </c>
      <c r="B4388" s="542" t="s">
        <v>9651</v>
      </c>
      <c r="C4388" s="544" t="s">
        <v>222</v>
      </c>
      <c r="D4388" s="545">
        <v>851.47</v>
      </c>
    </row>
    <row r="4389" spans="1:4" ht="25.5">
      <c r="A4389" s="544">
        <v>3815644</v>
      </c>
      <c r="B4389" s="542" t="s">
        <v>9652</v>
      </c>
      <c r="C4389" s="544" t="s">
        <v>335</v>
      </c>
      <c r="D4389" s="545">
        <v>102.65</v>
      </c>
    </row>
    <row r="4390" spans="1:4" ht="25.5">
      <c r="A4390" s="544">
        <v>3815643</v>
      </c>
      <c r="B4390" s="542" t="s">
        <v>9653</v>
      </c>
      <c r="C4390" s="544" t="s">
        <v>335</v>
      </c>
      <c r="D4390" s="545">
        <v>97.09</v>
      </c>
    </row>
    <row r="4391" spans="1:4">
      <c r="A4391" s="544">
        <v>3815706</v>
      </c>
      <c r="B4391" s="542" t="s">
        <v>9654</v>
      </c>
      <c r="C4391" s="544" t="s">
        <v>346</v>
      </c>
      <c r="D4391" s="545">
        <v>138.9</v>
      </c>
    </row>
    <row r="4392" spans="1:4">
      <c r="A4392" s="544">
        <v>3815597</v>
      </c>
      <c r="B4392" s="542" t="s">
        <v>9655</v>
      </c>
      <c r="C4392" s="544" t="s">
        <v>346</v>
      </c>
      <c r="D4392" s="545">
        <v>131.01</v>
      </c>
    </row>
    <row r="4393" spans="1:4">
      <c r="A4393" s="544">
        <v>3815600</v>
      </c>
      <c r="B4393" s="542" t="s">
        <v>9656</v>
      </c>
      <c r="C4393" s="544" t="s">
        <v>340</v>
      </c>
      <c r="D4393" s="545">
        <v>74.05</v>
      </c>
    </row>
    <row r="4394" spans="1:4">
      <c r="A4394" s="544">
        <v>3815601</v>
      </c>
      <c r="B4394" s="542" t="s">
        <v>9657</v>
      </c>
      <c r="C4394" s="544" t="s">
        <v>340</v>
      </c>
      <c r="D4394" s="545">
        <v>69.77</v>
      </c>
    </row>
    <row r="4395" spans="1:4">
      <c r="A4395" s="544">
        <v>3815599</v>
      </c>
      <c r="B4395" s="542" t="s">
        <v>9658</v>
      </c>
      <c r="C4395" s="544" t="s">
        <v>340</v>
      </c>
      <c r="D4395" s="545">
        <v>27</v>
      </c>
    </row>
    <row r="4396" spans="1:4">
      <c r="A4396" s="544">
        <v>3806414</v>
      </c>
      <c r="B4396" s="542" t="s">
        <v>9659</v>
      </c>
      <c r="C4396" s="544" t="s">
        <v>351</v>
      </c>
      <c r="D4396" s="545">
        <v>597.52</v>
      </c>
    </row>
    <row r="4397" spans="1:4">
      <c r="A4397" s="544">
        <v>3806409</v>
      </c>
      <c r="B4397" s="542" t="s">
        <v>9660</v>
      </c>
      <c r="C4397" s="544" t="s">
        <v>346</v>
      </c>
      <c r="D4397" s="545">
        <v>69.400000000000006</v>
      </c>
    </row>
    <row r="4398" spans="1:4">
      <c r="A4398" s="544">
        <v>3815602</v>
      </c>
      <c r="B4398" s="542" t="s">
        <v>9661</v>
      </c>
      <c r="C4398" s="544" t="s">
        <v>346</v>
      </c>
      <c r="D4398" s="545">
        <v>38.78</v>
      </c>
    </row>
    <row r="4399" spans="1:4">
      <c r="A4399" s="544">
        <v>4011444</v>
      </c>
      <c r="B4399" s="542" t="s">
        <v>9662</v>
      </c>
      <c r="C4399" s="544" t="s">
        <v>466</v>
      </c>
      <c r="D4399" s="545">
        <v>186.92</v>
      </c>
    </row>
    <row r="4400" spans="1:4">
      <c r="A4400" s="544">
        <v>4011443</v>
      </c>
      <c r="B4400" s="542" t="s">
        <v>9663</v>
      </c>
      <c r="C4400" s="544" t="s">
        <v>466</v>
      </c>
      <c r="D4400" s="545">
        <v>114.27</v>
      </c>
    </row>
    <row r="4401" spans="1:4">
      <c r="A4401" s="544">
        <v>4011446</v>
      </c>
      <c r="B4401" s="542" t="s">
        <v>9664</v>
      </c>
      <c r="C4401" s="544" t="s">
        <v>466</v>
      </c>
      <c r="D4401" s="545">
        <v>178.35</v>
      </c>
    </row>
    <row r="4402" spans="1:4">
      <c r="A4402" s="544">
        <v>4011445</v>
      </c>
      <c r="B4402" s="542" t="s">
        <v>9665</v>
      </c>
      <c r="C4402" s="544" t="s">
        <v>466</v>
      </c>
      <c r="D4402" s="545">
        <v>104.11</v>
      </c>
    </row>
    <row r="4403" spans="1:4">
      <c r="A4403" s="544">
        <v>4011448</v>
      </c>
      <c r="B4403" s="542" t="s">
        <v>9666</v>
      </c>
      <c r="C4403" s="544" t="s">
        <v>466</v>
      </c>
      <c r="D4403" s="545">
        <v>181.15</v>
      </c>
    </row>
    <row r="4404" spans="1:4">
      <c r="A4404" s="544">
        <v>4011447</v>
      </c>
      <c r="B4404" s="542" t="s">
        <v>9667</v>
      </c>
      <c r="C4404" s="544" t="s">
        <v>466</v>
      </c>
      <c r="D4404" s="545">
        <v>104.82</v>
      </c>
    </row>
    <row r="4405" spans="1:4">
      <c r="A4405" s="544">
        <v>4011450</v>
      </c>
      <c r="B4405" s="542" t="s">
        <v>9668</v>
      </c>
      <c r="C4405" s="544" t="s">
        <v>466</v>
      </c>
      <c r="D4405" s="545">
        <v>185.87</v>
      </c>
    </row>
    <row r="4406" spans="1:4">
      <c r="A4406" s="544">
        <v>4011449</v>
      </c>
      <c r="B4406" s="542" t="s">
        <v>9669</v>
      </c>
      <c r="C4406" s="544" t="s">
        <v>466</v>
      </c>
      <c r="D4406" s="545">
        <v>110.9</v>
      </c>
    </row>
    <row r="4407" spans="1:4">
      <c r="A4407" s="544">
        <v>4011452</v>
      </c>
      <c r="B4407" s="542" t="s">
        <v>9670</v>
      </c>
      <c r="C4407" s="544" t="s">
        <v>466</v>
      </c>
      <c r="D4407" s="545">
        <v>188.93</v>
      </c>
    </row>
    <row r="4408" spans="1:4">
      <c r="A4408" s="544">
        <v>4011451</v>
      </c>
      <c r="B4408" s="542" t="s">
        <v>9671</v>
      </c>
      <c r="C4408" s="544" t="s">
        <v>466</v>
      </c>
      <c r="D4408" s="545">
        <v>114.92</v>
      </c>
    </row>
    <row r="4409" spans="1:4" ht="25.5">
      <c r="A4409" s="544">
        <v>4011219</v>
      </c>
      <c r="B4409" s="542" t="s">
        <v>9672</v>
      </c>
      <c r="C4409" s="544" t="s">
        <v>351</v>
      </c>
      <c r="D4409" s="545">
        <v>14.74</v>
      </c>
    </row>
    <row r="4410" spans="1:4" ht="25.5">
      <c r="A4410" s="544">
        <v>4011291</v>
      </c>
      <c r="B4410" s="542" t="s">
        <v>9673</v>
      </c>
      <c r="C4410" s="544" t="s">
        <v>351</v>
      </c>
      <c r="D4410" s="545">
        <v>74.11</v>
      </c>
    </row>
    <row r="4411" spans="1:4" ht="25.5">
      <c r="A4411" s="544">
        <v>4011287</v>
      </c>
      <c r="B4411" s="542" t="s">
        <v>9674</v>
      </c>
      <c r="C4411" s="544" t="s">
        <v>351</v>
      </c>
      <c r="D4411" s="545">
        <v>66.430000000000007</v>
      </c>
    </row>
    <row r="4412" spans="1:4" ht="25.5">
      <c r="A4412" s="544">
        <v>4011305</v>
      </c>
      <c r="B4412" s="542" t="s">
        <v>9675</v>
      </c>
      <c r="C4412" s="544" t="s">
        <v>351</v>
      </c>
      <c r="D4412" s="545">
        <v>80.930000000000007</v>
      </c>
    </row>
    <row r="4413" spans="1:4" ht="25.5">
      <c r="A4413" s="544">
        <v>4011221</v>
      </c>
      <c r="B4413" s="542" t="s">
        <v>9676</v>
      </c>
      <c r="C4413" s="544" t="s">
        <v>351</v>
      </c>
      <c r="D4413" s="545">
        <v>15.52</v>
      </c>
    </row>
    <row r="4414" spans="1:4" ht="25.5">
      <c r="A4414" s="544">
        <v>4011226</v>
      </c>
      <c r="B4414" s="542" t="s">
        <v>9677</v>
      </c>
      <c r="C4414" s="544" t="s">
        <v>351</v>
      </c>
      <c r="D4414" s="545">
        <v>34.5</v>
      </c>
    </row>
    <row r="4415" spans="1:4">
      <c r="A4415" s="544">
        <v>4011276</v>
      </c>
      <c r="B4415" s="542" t="s">
        <v>9678</v>
      </c>
      <c r="C4415" s="544" t="s">
        <v>351</v>
      </c>
      <c r="D4415" s="545">
        <v>235.45</v>
      </c>
    </row>
    <row r="4416" spans="1:4">
      <c r="A4416" s="544">
        <v>4011275</v>
      </c>
      <c r="B4416" s="542" t="s">
        <v>9679</v>
      </c>
      <c r="C4416" s="544" t="s">
        <v>351</v>
      </c>
      <c r="D4416" s="545">
        <v>114.7</v>
      </c>
    </row>
    <row r="4417" spans="1:4" ht="25.5">
      <c r="A4417" s="544">
        <v>4011549</v>
      </c>
      <c r="B4417" s="542" t="s">
        <v>9680</v>
      </c>
      <c r="C4417" s="544" t="s">
        <v>351</v>
      </c>
      <c r="D4417" s="545">
        <v>236.11</v>
      </c>
    </row>
    <row r="4418" spans="1:4" ht="25.5">
      <c r="A4418" s="544">
        <v>4011548</v>
      </c>
      <c r="B4418" s="542" t="s">
        <v>9681</v>
      </c>
      <c r="C4418" s="544" t="s">
        <v>351</v>
      </c>
      <c r="D4418" s="545">
        <v>115.36</v>
      </c>
    </row>
    <row r="4419" spans="1:4" ht="25.5">
      <c r="A4419" s="544">
        <v>4011278</v>
      </c>
      <c r="B4419" s="542" t="s">
        <v>9682</v>
      </c>
      <c r="C4419" s="544" t="s">
        <v>351</v>
      </c>
      <c r="D4419" s="545">
        <v>293.67</v>
      </c>
    </row>
    <row r="4420" spans="1:4" ht="25.5">
      <c r="A4420" s="544">
        <v>4011277</v>
      </c>
      <c r="B4420" s="542" t="s">
        <v>9683</v>
      </c>
      <c r="C4420" s="544" t="s">
        <v>351</v>
      </c>
      <c r="D4420" s="545">
        <v>175.05</v>
      </c>
    </row>
    <row r="4421" spans="1:4" ht="25.5">
      <c r="A4421" s="544">
        <v>4011561</v>
      </c>
      <c r="B4421" s="542" t="s">
        <v>9684</v>
      </c>
      <c r="C4421" s="544" t="s">
        <v>351</v>
      </c>
      <c r="D4421" s="545">
        <v>294.33</v>
      </c>
    </row>
    <row r="4422" spans="1:4" ht="25.5">
      <c r="A4422" s="544">
        <v>4011560</v>
      </c>
      <c r="B4422" s="542" t="s">
        <v>9685</v>
      </c>
      <c r="C4422" s="544" t="s">
        <v>351</v>
      </c>
      <c r="D4422" s="545">
        <v>175.71</v>
      </c>
    </row>
    <row r="4423" spans="1:4" ht="25.5">
      <c r="A4423" s="544">
        <v>4011282</v>
      </c>
      <c r="B4423" s="542" t="s">
        <v>9686</v>
      </c>
      <c r="C4423" s="544" t="s">
        <v>351</v>
      </c>
      <c r="D4423" s="545">
        <v>210.05</v>
      </c>
    </row>
    <row r="4424" spans="1:4" ht="25.5">
      <c r="A4424" s="544">
        <v>4011281</v>
      </c>
      <c r="B4424" s="542" t="s">
        <v>9687</v>
      </c>
      <c r="C4424" s="544" t="s">
        <v>351</v>
      </c>
      <c r="D4424" s="545">
        <v>103.09</v>
      </c>
    </row>
    <row r="4425" spans="1:4">
      <c r="A4425" s="544">
        <v>4011279</v>
      </c>
      <c r="B4425" s="542" t="s">
        <v>9688</v>
      </c>
      <c r="C4425" s="544" t="s">
        <v>351</v>
      </c>
      <c r="D4425" s="545">
        <v>202.1</v>
      </c>
    </row>
    <row r="4426" spans="1:4">
      <c r="A4426" s="544">
        <v>4011280</v>
      </c>
      <c r="B4426" s="542" t="s">
        <v>9689</v>
      </c>
      <c r="C4426" s="544" t="s">
        <v>351</v>
      </c>
      <c r="D4426" s="545">
        <v>95.15</v>
      </c>
    </row>
    <row r="4427" spans="1:4" ht="25.5">
      <c r="A4427" s="544">
        <v>4011314</v>
      </c>
      <c r="B4427" s="542" t="s">
        <v>9690</v>
      </c>
      <c r="C4427" s="544" t="s">
        <v>351</v>
      </c>
      <c r="D4427" s="545">
        <v>131.15</v>
      </c>
    </row>
    <row r="4428" spans="1:4" ht="25.5">
      <c r="A4428" s="544">
        <v>4011315</v>
      </c>
      <c r="B4428" s="542" t="s">
        <v>9691</v>
      </c>
      <c r="C4428" s="544" t="s">
        <v>351</v>
      </c>
      <c r="D4428" s="545">
        <v>130.99</v>
      </c>
    </row>
    <row r="4429" spans="1:4" ht="38.25">
      <c r="A4429" s="544">
        <v>4011316</v>
      </c>
      <c r="B4429" s="542" t="s">
        <v>9692</v>
      </c>
      <c r="C4429" s="544" t="s">
        <v>351</v>
      </c>
      <c r="D4429" s="545">
        <v>137.76</v>
      </c>
    </row>
    <row r="4430" spans="1:4" ht="38.25">
      <c r="A4430" s="544">
        <v>4011317</v>
      </c>
      <c r="B4430" s="542" t="s">
        <v>9693</v>
      </c>
      <c r="C4430" s="544" t="s">
        <v>351</v>
      </c>
      <c r="D4430" s="545">
        <v>102.28</v>
      </c>
    </row>
    <row r="4431" spans="1:4" ht="25.5">
      <c r="A4431" s="544">
        <v>4011318</v>
      </c>
      <c r="B4431" s="542" t="s">
        <v>9694</v>
      </c>
      <c r="C4431" s="544" t="s">
        <v>351</v>
      </c>
      <c r="D4431" s="545">
        <v>89.49</v>
      </c>
    </row>
    <row r="4432" spans="1:4" ht="25.5">
      <c r="A4432" s="544">
        <v>4011319</v>
      </c>
      <c r="B4432" s="542" t="s">
        <v>9695</v>
      </c>
      <c r="C4432" s="544" t="s">
        <v>351</v>
      </c>
      <c r="D4432" s="545">
        <v>52.91</v>
      </c>
    </row>
    <row r="4433" spans="1:4" ht="25.5">
      <c r="A4433" s="544">
        <v>4011320</v>
      </c>
      <c r="B4433" s="542" t="s">
        <v>9696</v>
      </c>
      <c r="C4433" s="544" t="s">
        <v>351</v>
      </c>
      <c r="D4433" s="545">
        <v>75.56</v>
      </c>
    </row>
    <row r="4434" spans="1:4" ht="25.5">
      <c r="A4434" s="544">
        <v>4011321</v>
      </c>
      <c r="B4434" s="542" t="s">
        <v>9697</v>
      </c>
      <c r="C4434" s="544" t="s">
        <v>351</v>
      </c>
      <c r="D4434" s="545">
        <v>38.979999999999997</v>
      </c>
    </row>
    <row r="4435" spans="1:4" ht="25.5">
      <c r="A4435" s="544">
        <v>4011327</v>
      </c>
      <c r="B4435" s="542" t="s">
        <v>9698</v>
      </c>
      <c r="C4435" s="544" t="s">
        <v>351</v>
      </c>
      <c r="D4435" s="545">
        <v>39.29</v>
      </c>
    </row>
    <row r="4436" spans="1:4" ht="25.5">
      <c r="A4436" s="544">
        <v>4011325</v>
      </c>
      <c r="B4436" s="542" t="s">
        <v>9699</v>
      </c>
      <c r="C4436" s="544" t="s">
        <v>351</v>
      </c>
      <c r="D4436" s="545">
        <v>25.34</v>
      </c>
    </row>
    <row r="4437" spans="1:4">
      <c r="A4437" s="544">
        <v>4011454</v>
      </c>
      <c r="B4437" s="542" t="s">
        <v>9700</v>
      </c>
      <c r="C4437" s="544" t="s">
        <v>466</v>
      </c>
      <c r="D4437" s="545">
        <v>177.19</v>
      </c>
    </row>
    <row r="4438" spans="1:4">
      <c r="A4438" s="544">
        <v>4011453</v>
      </c>
      <c r="B4438" s="542" t="s">
        <v>9701</v>
      </c>
      <c r="C4438" s="544" t="s">
        <v>466</v>
      </c>
      <c r="D4438" s="545">
        <v>123.5</v>
      </c>
    </row>
    <row r="4439" spans="1:4">
      <c r="A4439" s="544">
        <v>4011455</v>
      </c>
      <c r="B4439" s="542" t="s">
        <v>9702</v>
      </c>
      <c r="C4439" s="544" t="s">
        <v>466</v>
      </c>
      <c r="D4439" s="545">
        <v>17.36</v>
      </c>
    </row>
    <row r="4440" spans="1:4">
      <c r="A4440" s="544">
        <v>4011459</v>
      </c>
      <c r="B4440" s="542" t="s">
        <v>9703</v>
      </c>
      <c r="C4440" s="544" t="s">
        <v>466</v>
      </c>
      <c r="D4440" s="545">
        <v>176.38</v>
      </c>
    </row>
    <row r="4441" spans="1:4">
      <c r="A4441" s="544">
        <v>4011458</v>
      </c>
      <c r="B4441" s="542" t="s">
        <v>9704</v>
      </c>
      <c r="C4441" s="544" t="s">
        <v>466</v>
      </c>
      <c r="D4441" s="545">
        <v>123.64</v>
      </c>
    </row>
    <row r="4442" spans="1:4">
      <c r="A4442" s="544">
        <v>4011494</v>
      </c>
      <c r="B4442" s="542" t="s">
        <v>9705</v>
      </c>
      <c r="C4442" s="544" t="s">
        <v>466</v>
      </c>
      <c r="D4442" s="545">
        <v>17.86</v>
      </c>
    </row>
    <row r="4443" spans="1:4">
      <c r="A4443" s="544">
        <v>4011463</v>
      </c>
      <c r="B4443" s="542" t="s">
        <v>9706</v>
      </c>
      <c r="C4443" s="544" t="s">
        <v>466</v>
      </c>
      <c r="D4443" s="545">
        <v>174.63</v>
      </c>
    </row>
    <row r="4444" spans="1:4">
      <c r="A4444" s="544">
        <v>4011462</v>
      </c>
      <c r="B4444" s="542" t="s">
        <v>9707</v>
      </c>
      <c r="C4444" s="544" t="s">
        <v>466</v>
      </c>
      <c r="D4444" s="545">
        <v>123.26</v>
      </c>
    </row>
    <row r="4445" spans="1:4">
      <c r="A4445" s="544">
        <v>4011464</v>
      </c>
      <c r="B4445" s="542" t="s">
        <v>9708</v>
      </c>
      <c r="C4445" s="544" t="s">
        <v>466</v>
      </c>
      <c r="D4445" s="545">
        <v>17.86</v>
      </c>
    </row>
    <row r="4446" spans="1:4">
      <c r="A4446" s="544">
        <v>4011495</v>
      </c>
      <c r="B4446" s="542" t="s">
        <v>9709</v>
      </c>
      <c r="C4446" s="544" t="s">
        <v>466</v>
      </c>
      <c r="D4446" s="545">
        <v>173.18</v>
      </c>
    </row>
    <row r="4447" spans="1:4">
      <c r="A4447" s="544">
        <v>4011496</v>
      </c>
      <c r="B4447" s="542" t="s">
        <v>9710</v>
      </c>
      <c r="C4447" s="544" t="s">
        <v>466</v>
      </c>
      <c r="D4447" s="545">
        <v>123.29</v>
      </c>
    </row>
    <row r="4448" spans="1:4">
      <c r="A4448" s="544">
        <v>4011497</v>
      </c>
      <c r="B4448" s="542" t="s">
        <v>9711</v>
      </c>
      <c r="C4448" s="544" t="s">
        <v>466</v>
      </c>
      <c r="D4448" s="545">
        <v>17.86</v>
      </c>
    </row>
    <row r="4449" spans="1:4">
      <c r="A4449" s="544">
        <v>4011457</v>
      </c>
      <c r="B4449" s="542" t="s">
        <v>9712</v>
      </c>
      <c r="C4449" s="544" t="s">
        <v>466</v>
      </c>
      <c r="D4449" s="545">
        <v>189.59</v>
      </c>
    </row>
    <row r="4450" spans="1:4">
      <c r="A4450" s="544">
        <v>4011456</v>
      </c>
      <c r="B4450" s="542" t="s">
        <v>9713</v>
      </c>
      <c r="C4450" s="544" t="s">
        <v>466</v>
      </c>
      <c r="D4450" s="545">
        <v>126.89</v>
      </c>
    </row>
    <row r="4451" spans="1:4">
      <c r="A4451" s="544">
        <v>4011461</v>
      </c>
      <c r="B4451" s="542" t="s">
        <v>9714</v>
      </c>
      <c r="C4451" s="544" t="s">
        <v>466</v>
      </c>
      <c r="D4451" s="545">
        <v>192.16</v>
      </c>
    </row>
    <row r="4452" spans="1:4">
      <c r="A4452" s="544">
        <v>4011460</v>
      </c>
      <c r="B4452" s="542" t="s">
        <v>9715</v>
      </c>
      <c r="C4452" s="544" t="s">
        <v>466</v>
      </c>
      <c r="D4452" s="545">
        <v>128.94</v>
      </c>
    </row>
    <row r="4453" spans="1:4">
      <c r="A4453" s="544">
        <v>4011466</v>
      </c>
      <c r="B4453" s="542" t="s">
        <v>9716</v>
      </c>
      <c r="C4453" s="544" t="s">
        <v>466</v>
      </c>
      <c r="D4453" s="545">
        <v>196.45</v>
      </c>
    </row>
    <row r="4454" spans="1:4">
      <c r="A4454" s="544">
        <v>4011465</v>
      </c>
      <c r="B4454" s="542" t="s">
        <v>9717</v>
      </c>
      <c r="C4454" s="544" t="s">
        <v>466</v>
      </c>
      <c r="D4454" s="545">
        <v>130.1</v>
      </c>
    </row>
    <row r="4455" spans="1:4">
      <c r="A4455" s="544">
        <v>4011469</v>
      </c>
      <c r="B4455" s="542" t="s">
        <v>9718</v>
      </c>
      <c r="C4455" s="544" t="s">
        <v>466</v>
      </c>
      <c r="D4455" s="545">
        <v>222.94</v>
      </c>
    </row>
    <row r="4456" spans="1:4">
      <c r="A4456" s="544">
        <v>4011473</v>
      </c>
      <c r="B4456" s="542" t="s">
        <v>9719</v>
      </c>
      <c r="C4456" s="544" t="s">
        <v>466</v>
      </c>
      <c r="D4456" s="545">
        <v>172.67</v>
      </c>
    </row>
    <row r="4457" spans="1:4">
      <c r="A4457" s="544">
        <v>4011470</v>
      </c>
      <c r="B4457" s="542" t="s">
        <v>9720</v>
      </c>
      <c r="C4457" s="544" t="s">
        <v>466</v>
      </c>
      <c r="D4457" s="545">
        <v>225.74</v>
      </c>
    </row>
    <row r="4458" spans="1:4">
      <c r="A4458" s="544">
        <v>4011474</v>
      </c>
      <c r="B4458" s="542" t="s">
        <v>9721</v>
      </c>
      <c r="C4458" s="544" t="s">
        <v>466</v>
      </c>
      <c r="D4458" s="545">
        <v>176.24</v>
      </c>
    </row>
    <row r="4459" spans="1:4">
      <c r="A4459" s="544">
        <v>4011471</v>
      </c>
      <c r="B4459" s="542" t="s">
        <v>9722</v>
      </c>
      <c r="C4459" s="544" t="s">
        <v>466</v>
      </c>
      <c r="D4459" s="545">
        <v>225.52</v>
      </c>
    </row>
    <row r="4460" spans="1:4">
      <c r="A4460" s="544">
        <v>4011475</v>
      </c>
      <c r="B4460" s="542" t="s">
        <v>9723</v>
      </c>
      <c r="C4460" s="544" t="s">
        <v>466</v>
      </c>
      <c r="D4460" s="545">
        <v>178.01</v>
      </c>
    </row>
    <row r="4461" spans="1:4">
      <c r="A4461" s="544">
        <v>4011472</v>
      </c>
      <c r="B4461" s="542" t="s">
        <v>9724</v>
      </c>
      <c r="C4461" s="544" t="s">
        <v>466</v>
      </c>
      <c r="D4461" s="545">
        <v>223.66</v>
      </c>
    </row>
    <row r="4462" spans="1:4">
      <c r="A4462" s="544">
        <v>4011476</v>
      </c>
      <c r="B4462" s="542" t="s">
        <v>9725</v>
      </c>
      <c r="C4462" s="544" t="s">
        <v>466</v>
      </c>
      <c r="D4462" s="545">
        <v>172.55</v>
      </c>
    </row>
    <row r="4463" spans="1:4">
      <c r="A4463" s="544">
        <v>4011478</v>
      </c>
      <c r="B4463" s="542" t="s">
        <v>9726</v>
      </c>
      <c r="C4463" s="544" t="s">
        <v>466</v>
      </c>
      <c r="D4463" s="545">
        <v>168.8</v>
      </c>
    </row>
    <row r="4464" spans="1:4">
      <c r="A4464" s="544">
        <v>4011477</v>
      </c>
      <c r="B4464" s="542" t="s">
        <v>9727</v>
      </c>
      <c r="C4464" s="544" t="s">
        <v>466</v>
      </c>
      <c r="D4464" s="545">
        <v>133.38999999999999</v>
      </c>
    </row>
    <row r="4465" spans="1:4">
      <c r="A4465" s="544">
        <v>4011539</v>
      </c>
      <c r="B4465" s="542" t="s">
        <v>9728</v>
      </c>
      <c r="C4465" s="544" t="s">
        <v>340</v>
      </c>
      <c r="D4465" s="545">
        <v>0.21</v>
      </c>
    </row>
    <row r="4466" spans="1:4">
      <c r="A4466" s="544">
        <v>4011538</v>
      </c>
      <c r="B4466" s="542" t="s">
        <v>9729</v>
      </c>
      <c r="C4466" s="544" t="s">
        <v>340</v>
      </c>
      <c r="D4466" s="545">
        <v>0.32</v>
      </c>
    </row>
    <row r="4467" spans="1:4">
      <c r="A4467" s="544">
        <v>4016096</v>
      </c>
      <c r="B4467" s="542" t="s">
        <v>9730</v>
      </c>
      <c r="C4467" s="544" t="s">
        <v>351</v>
      </c>
      <c r="D4467" s="545">
        <v>1.47</v>
      </c>
    </row>
    <row r="4468" spans="1:4">
      <c r="A4468" s="544">
        <v>4016008</v>
      </c>
      <c r="B4468" s="542" t="s">
        <v>9731</v>
      </c>
      <c r="C4468" s="544" t="s">
        <v>351</v>
      </c>
      <c r="D4468" s="545">
        <v>4.54</v>
      </c>
    </row>
    <row r="4469" spans="1:4">
      <c r="A4469" s="544">
        <v>4016007</v>
      </c>
      <c r="B4469" s="542" t="s">
        <v>9732</v>
      </c>
      <c r="C4469" s="544" t="s">
        <v>351</v>
      </c>
      <c r="D4469" s="545">
        <v>5.12</v>
      </c>
    </row>
    <row r="4470" spans="1:4">
      <c r="A4470" s="544">
        <v>4015612</v>
      </c>
      <c r="B4470" s="542" t="s">
        <v>9733</v>
      </c>
      <c r="C4470" s="544" t="s">
        <v>351</v>
      </c>
      <c r="D4470" s="545">
        <v>13.55</v>
      </c>
    </row>
    <row r="4471" spans="1:4" ht="25.5">
      <c r="A4471" s="544">
        <v>4011562</v>
      </c>
      <c r="B4471" s="542" t="s">
        <v>9734</v>
      </c>
      <c r="C4471" s="544" t="s">
        <v>340</v>
      </c>
      <c r="D4471" s="545">
        <v>39.82</v>
      </c>
    </row>
    <row r="4472" spans="1:4">
      <c r="A4472" s="544">
        <v>4011351</v>
      </c>
      <c r="B4472" s="542" t="s">
        <v>9735</v>
      </c>
      <c r="C4472" s="544" t="s">
        <v>340</v>
      </c>
      <c r="D4472" s="545">
        <v>0.38</v>
      </c>
    </row>
    <row r="4473" spans="1:4">
      <c r="A4473" s="544">
        <v>4011352</v>
      </c>
      <c r="B4473" s="542" t="s">
        <v>9736</v>
      </c>
      <c r="C4473" s="544" t="s">
        <v>340</v>
      </c>
      <c r="D4473" s="545">
        <v>0.41</v>
      </c>
    </row>
    <row r="4474" spans="1:4">
      <c r="A4474" s="544">
        <v>4011402</v>
      </c>
      <c r="B4474" s="542" t="s">
        <v>9737</v>
      </c>
      <c r="C4474" s="544" t="s">
        <v>340</v>
      </c>
      <c r="D4474" s="545">
        <v>0.93</v>
      </c>
    </row>
    <row r="4475" spans="1:4">
      <c r="A4475" s="544">
        <v>4011401</v>
      </c>
      <c r="B4475" s="542" t="s">
        <v>9738</v>
      </c>
      <c r="C4475" s="544" t="s">
        <v>340</v>
      </c>
      <c r="D4475" s="545">
        <v>0.63</v>
      </c>
    </row>
    <row r="4476" spans="1:4">
      <c r="A4476" s="544">
        <v>4011404</v>
      </c>
      <c r="B4476" s="542" t="s">
        <v>9739</v>
      </c>
      <c r="C4476" s="544" t="s">
        <v>340</v>
      </c>
      <c r="D4476" s="545">
        <v>0.66</v>
      </c>
    </row>
    <row r="4477" spans="1:4">
      <c r="A4477" s="544">
        <v>4011403</v>
      </c>
      <c r="B4477" s="542" t="s">
        <v>9740</v>
      </c>
      <c r="C4477" s="544" t="s">
        <v>340</v>
      </c>
      <c r="D4477" s="545">
        <v>0.43</v>
      </c>
    </row>
    <row r="4478" spans="1:4">
      <c r="A4478" s="544">
        <v>4011406</v>
      </c>
      <c r="B4478" s="542" t="s">
        <v>9741</v>
      </c>
      <c r="C4478" s="544" t="s">
        <v>340</v>
      </c>
      <c r="D4478" s="545">
        <v>1.21</v>
      </c>
    </row>
    <row r="4479" spans="1:4">
      <c r="A4479" s="544">
        <v>4011405</v>
      </c>
      <c r="B4479" s="542" t="s">
        <v>9742</v>
      </c>
      <c r="C4479" s="544" t="s">
        <v>340</v>
      </c>
      <c r="D4479" s="545">
        <v>0.82</v>
      </c>
    </row>
    <row r="4480" spans="1:4">
      <c r="A4480" s="544">
        <v>4011392</v>
      </c>
      <c r="B4480" s="542" t="s">
        <v>9743</v>
      </c>
      <c r="C4480" s="544" t="s">
        <v>351</v>
      </c>
      <c r="D4480" s="545">
        <v>236.05</v>
      </c>
    </row>
    <row r="4481" spans="1:4">
      <c r="A4481" s="544">
        <v>4011391</v>
      </c>
      <c r="B4481" s="542" t="s">
        <v>9744</v>
      </c>
      <c r="C4481" s="544" t="s">
        <v>351</v>
      </c>
      <c r="D4481" s="545">
        <v>130.57</v>
      </c>
    </row>
    <row r="4482" spans="1:4">
      <c r="A4482" s="544">
        <v>4011394</v>
      </c>
      <c r="B4482" s="542" t="s">
        <v>9745</v>
      </c>
      <c r="C4482" s="544" t="s">
        <v>351</v>
      </c>
      <c r="D4482" s="545">
        <v>236.68</v>
      </c>
    </row>
    <row r="4483" spans="1:4">
      <c r="A4483" s="544">
        <v>4011393</v>
      </c>
      <c r="B4483" s="542" t="s">
        <v>9746</v>
      </c>
      <c r="C4483" s="544" t="s">
        <v>351</v>
      </c>
      <c r="D4483" s="545">
        <v>131.19</v>
      </c>
    </row>
    <row r="4484" spans="1:4">
      <c r="A4484" s="544">
        <v>4011396</v>
      </c>
      <c r="B4484" s="542" t="s">
        <v>9747</v>
      </c>
      <c r="C4484" s="544" t="s">
        <v>351</v>
      </c>
      <c r="D4484" s="545">
        <v>240.31</v>
      </c>
    </row>
    <row r="4485" spans="1:4">
      <c r="A4485" s="544">
        <v>4011395</v>
      </c>
      <c r="B4485" s="542" t="s">
        <v>9748</v>
      </c>
      <c r="C4485" s="544" t="s">
        <v>351</v>
      </c>
      <c r="D4485" s="545">
        <v>131.9</v>
      </c>
    </row>
    <row r="4486" spans="1:4">
      <c r="A4486" s="544">
        <v>4011398</v>
      </c>
      <c r="B4486" s="542" t="s">
        <v>9749</v>
      </c>
      <c r="C4486" s="544" t="s">
        <v>351</v>
      </c>
      <c r="D4486" s="545">
        <v>241.23</v>
      </c>
    </row>
    <row r="4487" spans="1:4">
      <c r="A4487" s="544">
        <v>4011397</v>
      </c>
      <c r="B4487" s="542" t="s">
        <v>9750</v>
      </c>
      <c r="C4487" s="544" t="s">
        <v>351</v>
      </c>
      <c r="D4487" s="545">
        <v>132.18</v>
      </c>
    </row>
    <row r="4488" spans="1:4" ht="25.5">
      <c r="A4488" s="544">
        <v>4011400</v>
      </c>
      <c r="B4488" s="542" t="s">
        <v>9751</v>
      </c>
      <c r="C4488" s="544" t="s">
        <v>351</v>
      </c>
      <c r="D4488" s="545">
        <v>252.21</v>
      </c>
    </row>
    <row r="4489" spans="1:4" ht="25.5">
      <c r="A4489" s="544">
        <v>4011399</v>
      </c>
      <c r="B4489" s="542" t="s">
        <v>9752</v>
      </c>
      <c r="C4489" s="544" t="s">
        <v>351</v>
      </c>
      <c r="D4489" s="545">
        <v>150.25</v>
      </c>
    </row>
    <row r="4490" spans="1:4" ht="25.5">
      <c r="A4490" s="544">
        <v>4011490</v>
      </c>
      <c r="B4490" s="542" t="s">
        <v>9753</v>
      </c>
      <c r="C4490" s="544" t="s">
        <v>340</v>
      </c>
      <c r="D4490" s="545">
        <v>5.44</v>
      </c>
    </row>
    <row r="4491" spans="1:4" ht="25.5">
      <c r="A4491" s="544">
        <v>4011536</v>
      </c>
      <c r="B4491" s="542" t="s">
        <v>9754</v>
      </c>
      <c r="C4491" s="544" t="s">
        <v>340</v>
      </c>
      <c r="D4491" s="545">
        <v>1.82</v>
      </c>
    </row>
    <row r="4492" spans="1:4">
      <c r="A4492" s="544">
        <v>4011415</v>
      </c>
      <c r="B4492" s="542" t="s">
        <v>9755</v>
      </c>
      <c r="C4492" s="544" t="s">
        <v>466</v>
      </c>
      <c r="D4492" s="545">
        <v>177.68</v>
      </c>
    </row>
    <row r="4493" spans="1:4">
      <c r="A4493" s="544">
        <v>4011416</v>
      </c>
      <c r="B4493" s="542" t="s">
        <v>9756</v>
      </c>
      <c r="C4493" s="544" t="s">
        <v>466</v>
      </c>
      <c r="D4493" s="545">
        <v>130.82</v>
      </c>
    </row>
    <row r="4494" spans="1:4" ht="25.5">
      <c r="A4494" s="544">
        <v>4011408</v>
      </c>
      <c r="B4494" s="542" t="s">
        <v>9757</v>
      </c>
      <c r="C4494" s="544" t="s">
        <v>340</v>
      </c>
      <c r="D4494" s="545">
        <v>2.44</v>
      </c>
    </row>
    <row r="4495" spans="1:4" ht="25.5">
      <c r="A4495" s="544">
        <v>4011407</v>
      </c>
      <c r="B4495" s="542" t="s">
        <v>9758</v>
      </c>
      <c r="C4495" s="544" t="s">
        <v>340</v>
      </c>
      <c r="D4495" s="545">
        <v>1.84</v>
      </c>
    </row>
    <row r="4496" spans="1:4" ht="25.5">
      <c r="A4496" s="544">
        <v>4011410</v>
      </c>
      <c r="B4496" s="542" t="s">
        <v>9759</v>
      </c>
      <c r="C4496" s="544" t="s">
        <v>340</v>
      </c>
      <c r="D4496" s="545">
        <v>4.72</v>
      </c>
    </row>
    <row r="4497" spans="1:4" ht="25.5">
      <c r="A4497" s="544">
        <v>4011409</v>
      </c>
      <c r="B4497" s="542" t="s">
        <v>9760</v>
      </c>
      <c r="C4497" s="544" t="s">
        <v>340</v>
      </c>
      <c r="D4497" s="545">
        <v>3.59</v>
      </c>
    </row>
    <row r="4498" spans="1:4" ht="25.5">
      <c r="A4498" s="544">
        <v>4011412</v>
      </c>
      <c r="B4498" s="542" t="s">
        <v>9761</v>
      </c>
      <c r="C4498" s="544" t="s">
        <v>340</v>
      </c>
      <c r="D4498" s="545">
        <v>6.29</v>
      </c>
    </row>
    <row r="4499" spans="1:4" ht="25.5">
      <c r="A4499" s="544">
        <v>4011411</v>
      </c>
      <c r="B4499" s="542" t="s">
        <v>9762</v>
      </c>
      <c r="C4499" s="544" t="s">
        <v>340</v>
      </c>
      <c r="D4499" s="545">
        <v>4.78</v>
      </c>
    </row>
    <row r="4500" spans="1:4">
      <c r="A4500" s="544">
        <v>4011520</v>
      </c>
      <c r="B4500" s="542" t="s">
        <v>9763</v>
      </c>
      <c r="C4500" s="544" t="s">
        <v>351</v>
      </c>
      <c r="D4500" s="545">
        <v>632.20000000000005</v>
      </c>
    </row>
    <row r="4501" spans="1:4" ht="25.5">
      <c r="A4501" s="544">
        <v>4011507</v>
      </c>
      <c r="B4501" s="542" t="s">
        <v>9764</v>
      </c>
      <c r="C4501" s="544" t="s">
        <v>351</v>
      </c>
      <c r="D4501" s="545">
        <v>491.79</v>
      </c>
    </row>
    <row r="4502" spans="1:4">
      <c r="A4502" s="544">
        <v>4011535</v>
      </c>
      <c r="B4502" s="542" t="s">
        <v>9765</v>
      </c>
      <c r="C4502" s="544" t="s">
        <v>351</v>
      </c>
      <c r="D4502" s="545">
        <v>477.8</v>
      </c>
    </row>
    <row r="4503" spans="1:4">
      <c r="A4503" s="544">
        <v>4011534</v>
      </c>
      <c r="B4503" s="542" t="s">
        <v>9766</v>
      </c>
      <c r="C4503" s="544" t="s">
        <v>351</v>
      </c>
      <c r="D4503" s="545">
        <v>352.23</v>
      </c>
    </row>
    <row r="4504" spans="1:4">
      <c r="A4504" s="544">
        <v>4011533</v>
      </c>
      <c r="B4504" s="542" t="s">
        <v>9767</v>
      </c>
      <c r="C4504" s="544" t="s">
        <v>351</v>
      </c>
      <c r="D4504" s="545">
        <v>487.82</v>
      </c>
    </row>
    <row r="4505" spans="1:4">
      <c r="A4505" s="544">
        <v>4011532</v>
      </c>
      <c r="B4505" s="542" t="s">
        <v>9768</v>
      </c>
      <c r="C4505" s="544" t="s">
        <v>351</v>
      </c>
      <c r="D4505" s="545">
        <v>362.25</v>
      </c>
    </row>
    <row r="4506" spans="1:4">
      <c r="A4506" s="544">
        <v>4011492</v>
      </c>
      <c r="B4506" s="542" t="s">
        <v>9769</v>
      </c>
      <c r="C4506" s="544" t="s">
        <v>351</v>
      </c>
      <c r="D4506" s="545">
        <v>377.56</v>
      </c>
    </row>
    <row r="4507" spans="1:4">
      <c r="A4507" s="544">
        <v>4011491</v>
      </c>
      <c r="B4507" s="542" t="s">
        <v>9770</v>
      </c>
      <c r="C4507" s="544" t="s">
        <v>351</v>
      </c>
      <c r="D4507" s="545">
        <v>259.43</v>
      </c>
    </row>
    <row r="4508" spans="1:4">
      <c r="A4508" s="544">
        <v>4011353</v>
      </c>
      <c r="B4508" s="542" t="s">
        <v>9771</v>
      </c>
      <c r="C4508" s="544" t="s">
        <v>340</v>
      </c>
      <c r="D4508" s="545">
        <v>0.28999999999999998</v>
      </c>
    </row>
    <row r="4509" spans="1:4">
      <c r="A4509" s="544">
        <v>4011354</v>
      </c>
      <c r="B4509" s="542" t="s">
        <v>9772</v>
      </c>
      <c r="C4509" s="544" t="s">
        <v>340</v>
      </c>
      <c r="D4509" s="545">
        <v>0.28999999999999998</v>
      </c>
    </row>
    <row r="4510" spans="1:4">
      <c r="A4510" s="544">
        <v>4011418</v>
      </c>
      <c r="B4510" s="542" t="s">
        <v>9773</v>
      </c>
      <c r="C4510" s="544" t="s">
        <v>351</v>
      </c>
      <c r="D4510" s="545">
        <v>328.63</v>
      </c>
    </row>
    <row r="4511" spans="1:4">
      <c r="A4511" s="544">
        <v>4011417</v>
      </c>
      <c r="B4511" s="542" t="s">
        <v>9774</v>
      </c>
      <c r="C4511" s="544" t="s">
        <v>351</v>
      </c>
      <c r="D4511" s="545">
        <v>187.81</v>
      </c>
    </row>
    <row r="4512" spans="1:4">
      <c r="A4512" s="544">
        <v>4011420</v>
      </c>
      <c r="B4512" s="542" t="s">
        <v>9775</v>
      </c>
      <c r="C4512" s="544" t="s">
        <v>351</v>
      </c>
      <c r="D4512" s="545">
        <v>329.65</v>
      </c>
    </row>
    <row r="4513" spans="1:4">
      <c r="A4513" s="544">
        <v>4011419</v>
      </c>
      <c r="B4513" s="542" t="s">
        <v>9776</v>
      </c>
      <c r="C4513" s="544" t="s">
        <v>351</v>
      </c>
      <c r="D4513" s="545">
        <v>184.49</v>
      </c>
    </row>
    <row r="4514" spans="1:4">
      <c r="A4514" s="544">
        <v>4011422</v>
      </c>
      <c r="B4514" s="542" t="s">
        <v>9777</v>
      </c>
      <c r="C4514" s="544" t="s">
        <v>351</v>
      </c>
      <c r="D4514" s="545">
        <v>339.23</v>
      </c>
    </row>
    <row r="4515" spans="1:4">
      <c r="A4515" s="544">
        <v>4011421</v>
      </c>
      <c r="B4515" s="542" t="s">
        <v>9778</v>
      </c>
      <c r="C4515" s="544" t="s">
        <v>351</v>
      </c>
      <c r="D4515" s="545">
        <v>197.19</v>
      </c>
    </row>
    <row r="4516" spans="1:4">
      <c r="A4516" s="544">
        <v>4011424</v>
      </c>
      <c r="B4516" s="542" t="s">
        <v>9779</v>
      </c>
      <c r="C4516" s="544" t="s">
        <v>351</v>
      </c>
      <c r="D4516" s="545">
        <v>340.45</v>
      </c>
    </row>
    <row r="4517" spans="1:4">
      <c r="A4517" s="544">
        <v>4011423</v>
      </c>
      <c r="B4517" s="542" t="s">
        <v>9780</v>
      </c>
      <c r="C4517" s="544" t="s">
        <v>351</v>
      </c>
      <c r="D4517" s="545">
        <v>193.87</v>
      </c>
    </row>
    <row r="4518" spans="1:4" ht="25.5">
      <c r="A4518" s="544">
        <v>4011426</v>
      </c>
      <c r="B4518" s="542" t="s">
        <v>9781</v>
      </c>
      <c r="C4518" s="544" t="s">
        <v>351</v>
      </c>
      <c r="D4518" s="545">
        <v>328.63</v>
      </c>
    </row>
    <row r="4519" spans="1:4" ht="25.5">
      <c r="A4519" s="544">
        <v>4011425</v>
      </c>
      <c r="B4519" s="542" t="s">
        <v>9782</v>
      </c>
      <c r="C4519" s="544" t="s">
        <v>351</v>
      </c>
      <c r="D4519" s="545">
        <v>187.81</v>
      </c>
    </row>
    <row r="4520" spans="1:4" ht="25.5">
      <c r="A4520" s="544">
        <v>4011428</v>
      </c>
      <c r="B4520" s="542" t="s">
        <v>9783</v>
      </c>
      <c r="C4520" s="544" t="s">
        <v>351</v>
      </c>
      <c r="D4520" s="545">
        <v>329.65</v>
      </c>
    </row>
    <row r="4521" spans="1:4" ht="25.5">
      <c r="A4521" s="544">
        <v>4011427</v>
      </c>
      <c r="B4521" s="542" t="s">
        <v>9784</v>
      </c>
      <c r="C4521" s="544" t="s">
        <v>351</v>
      </c>
      <c r="D4521" s="545">
        <v>184.49</v>
      </c>
    </row>
    <row r="4522" spans="1:4" ht="25.5">
      <c r="A4522" s="544">
        <v>4011430</v>
      </c>
      <c r="B4522" s="542" t="s">
        <v>9785</v>
      </c>
      <c r="C4522" s="544" t="s">
        <v>351</v>
      </c>
      <c r="D4522" s="545">
        <v>338.03</v>
      </c>
    </row>
    <row r="4523" spans="1:4" ht="25.5">
      <c r="A4523" s="544">
        <v>4011429</v>
      </c>
      <c r="B4523" s="542" t="s">
        <v>9786</v>
      </c>
      <c r="C4523" s="544" t="s">
        <v>351</v>
      </c>
      <c r="D4523" s="545">
        <v>196.67</v>
      </c>
    </row>
    <row r="4524" spans="1:4" ht="25.5">
      <c r="A4524" s="544">
        <v>4011432</v>
      </c>
      <c r="B4524" s="542" t="s">
        <v>9787</v>
      </c>
      <c r="C4524" s="544" t="s">
        <v>351</v>
      </c>
      <c r="D4524" s="545">
        <v>339.24</v>
      </c>
    </row>
    <row r="4525" spans="1:4" ht="25.5">
      <c r="A4525" s="544">
        <v>4011431</v>
      </c>
      <c r="B4525" s="542" t="s">
        <v>9788</v>
      </c>
      <c r="C4525" s="544" t="s">
        <v>351</v>
      </c>
      <c r="D4525" s="545">
        <v>193.36</v>
      </c>
    </row>
    <row r="4526" spans="1:4" ht="25.5">
      <c r="A4526" s="544">
        <v>4011434</v>
      </c>
      <c r="B4526" s="542" t="s">
        <v>9789</v>
      </c>
      <c r="C4526" s="544" t="s">
        <v>466</v>
      </c>
      <c r="D4526" s="545">
        <v>188.44</v>
      </c>
    </row>
    <row r="4527" spans="1:4" ht="25.5">
      <c r="A4527" s="544">
        <v>4011433</v>
      </c>
      <c r="B4527" s="542" t="s">
        <v>9790</v>
      </c>
      <c r="C4527" s="544" t="s">
        <v>466</v>
      </c>
      <c r="D4527" s="545">
        <v>126.54</v>
      </c>
    </row>
    <row r="4528" spans="1:4" ht="25.5">
      <c r="A4528" s="544">
        <v>4011436</v>
      </c>
      <c r="B4528" s="542" t="s">
        <v>9791</v>
      </c>
      <c r="C4528" s="544" t="s">
        <v>466</v>
      </c>
      <c r="D4528" s="545">
        <v>181.85</v>
      </c>
    </row>
    <row r="4529" spans="1:4" ht="25.5">
      <c r="A4529" s="544">
        <v>4011435</v>
      </c>
      <c r="B4529" s="542" t="s">
        <v>9792</v>
      </c>
      <c r="C4529" s="544" t="s">
        <v>466</v>
      </c>
      <c r="D4529" s="545">
        <v>118.2</v>
      </c>
    </row>
    <row r="4530" spans="1:4" ht="25.5">
      <c r="A4530" s="544">
        <v>4011438</v>
      </c>
      <c r="B4530" s="542" t="s">
        <v>9793</v>
      </c>
      <c r="C4530" s="544" t="s">
        <v>466</v>
      </c>
      <c r="D4530" s="545">
        <v>189.23</v>
      </c>
    </row>
    <row r="4531" spans="1:4" ht="25.5">
      <c r="A4531" s="544">
        <v>4011437</v>
      </c>
      <c r="B4531" s="542" t="s">
        <v>9794</v>
      </c>
      <c r="C4531" s="544" t="s">
        <v>466</v>
      </c>
      <c r="D4531" s="545">
        <v>124.29</v>
      </c>
    </row>
    <row r="4532" spans="1:4" ht="25.5">
      <c r="A4532" s="544">
        <v>4011440</v>
      </c>
      <c r="B4532" s="542" t="s">
        <v>9795</v>
      </c>
      <c r="C4532" s="544" t="s">
        <v>466</v>
      </c>
      <c r="D4532" s="545">
        <v>190.91</v>
      </c>
    </row>
    <row r="4533" spans="1:4" ht="25.5">
      <c r="A4533" s="544">
        <v>4011439</v>
      </c>
      <c r="B4533" s="542" t="s">
        <v>9796</v>
      </c>
      <c r="C4533" s="544" t="s">
        <v>466</v>
      </c>
      <c r="D4533" s="545">
        <v>130.79</v>
      </c>
    </row>
    <row r="4534" spans="1:4" ht="25.5">
      <c r="A4534" s="544">
        <v>4011442</v>
      </c>
      <c r="B4534" s="542" t="s">
        <v>9797</v>
      </c>
      <c r="C4534" s="544" t="s">
        <v>466</v>
      </c>
      <c r="D4534" s="545">
        <v>190.68</v>
      </c>
    </row>
    <row r="4535" spans="1:4" ht="25.5">
      <c r="A4535" s="544">
        <v>4011441</v>
      </c>
      <c r="B4535" s="542" t="s">
        <v>9798</v>
      </c>
      <c r="C4535" s="544" t="s">
        <v>466</v>
      </c>
      <c r="D4535" s="545">
        <v>130.36000000000001</v>
      </c>
    </row>
    <row r="4536" spans="1:4" ht="25.5">
      <c r="A4536" s="544">
        <v>4011482</v>
      </c>
      <c r="B4536" s="542" t="s">
        <v>9799</v>
      </c>
      <c r="C4536" s="544" t="s">
        <v>351</v>
      </c>
      <c r="D4536" s="545">
        <v>87.69</v>
      </c>
    </row>
    <row r="4537" spans="1:4" ht="25.5">
      <c r="A4537" s="544">
        <v>4011486</v>
      </c>
      <c r="B4537" s="542" t="s">
        <v>9800</v>
      </c>
      <c r="C4537" s="544" t="s">
        <v>351</v>
      </c>
      <c r="D4537" s="545">
        <v>128.56</v>
      </c>
    </row>
    <row r="4538" spans="1:4" ht="25.5">
      <c r="A4538" s="544">
        <v>4011485</v>
      </c>
      <c r="B4538" s="542" t="s">
        <v>9801</v>
      </c>
      <c r="C4538" s="544" t="s">
        <v>351</v>
      </c>
      <c r="D4538" s="545">
        <v>106.4</v>
      </c>
    </row>
    <row r="4539" spans="1:4" ht="25.5">
      <c r="A4539" s="544">
        <v>4011484</v>
      </c>
      <c r="B4539" s="542" t="s">
        <v>9802</v>
      </c>
      <c r="C4539" s="544" t="s">
        <v>351</v>
      </c>
      <c r="D4539" s="545">
        <v>78.3</v>
      </c>
    </row>
    <row r="4540" spans="1:4" ht="25.5">
      <c r="A4540" s="544">
        <v>4011483</v>
      </c>
      <c r="B4540" s="542" t="s">
        <v>9803</v>
      </c>
      <c r="C4540" s="544" t="s">
        <v>351</v>
      </c>
      <c r="D4540" s="545">
        <v>56.13</v>
      </c>
    </row>
    <row r="4541" spans="1:4" ht="25.5">
      <c r="A4541" s="544">
        <v>4011488</v>
      </c>
      <c r="B4541" s="542" t="s">
        <v>9804</v>
      </c>
      <c r="C4541" s="544" t="s">
        <v>351</v>
      </c>
      <c r="D4541" s="545">
        <v>61.84</v>
      </c>
    </row>
    <row r="4542" spans="1:4" ht="25.5">
      <c r="A4542" s="544">
        <v>4011487</v>
      </c>
      <c r="B4542" s="542" t="s">
        <v>9805</v>
      </c>
      <c r="C4542" s="544" t="s">
        <v>351</v>
      </c>
      <c r="D4542" s="545">
        <v>91.37</v>
      </c>
    </row>
    <row r="4543" spans="1:4" ht="25.5">
      <c r="A4543" s="544">
        <v>4011489</v>
      </c>
      <c r="B4543" s="542" t="s">
        <v>9806</v>
      </c>
      <c r="C4543" s="544" t="s">
        <v>351</v>
      </c>
      <c r="D4543" s="545">
        <v>147.77000000000001</v>
      </c>
    </row>
    <row r="4544" spans="1:4" ht="25.5">
      <c r="A4544" s="544">
        <v>4011493</v>
      </c>
      <c r="B4544" s="542" t="s">
        <v>9807</v>
      </c>
      <c r="C4544" s="544" t="s">
        <v>351</v>
      </c>
      <c r="D4544" s="545">
        <v>107.27</v>
      </c>
    </row>
    <row r="4545" spans="1:4" ht="25.5">
      <c r="A4545" s="544">
        <v>4011481</v>
      </c>
      <c r="B4545" s="542" t="s">
        <v>9808</v>
      </c>
      <c r="C4545" s="544" t="s">
        <v>351</v>
      </c>
      <c r="D4545" s="545">
        <v>37.43</v>
      </c>
    </row>
    <row r="4546" spans="1:4" ht="25.5">
      <c r="A4546" s="544">
        <v>4011347</v>
      </c>
      <c r="B4546" s="542" t="s">
        <v>9809</v>
      </c>
      <c r="C4546" s="544" t="s">
        <v>351</v>
      </c>
      <c r="D4546" s="545">
        <v>74.260000000000005</v>
      </c>
    </row>
    <row r="4547" spans="1:4" ht="25.5">
      <c r="A4547" s="544">
        <v>4011342</v>
      </c>
      <c r="B4547" s="542" t="s">
        <v>9810</v>
      </c>
      <c r="C4547" s="544" t="s">
        <v>351</v>
      </c>
      <c r="D4547" s="545">
        <v>91.97</v>
      </c>
    </row>
    <row r="4548" spans="1:4" ht="25.5">
      <c r="A4548" s="544">
        <v>4011344</v>
      </c>
      <c r="B4548" s="542" t="s">
        <v>9811</v>
      </c>
      <c r="C4548" s="544" t="s">
        <v>351</v>
      </c>
      <c r="D4548" s="545">
        <v>55.4</v>
      </c>
    </row>
    <row r="4549" spans="1:4" ht="25.5">
      <c r="A4549" s="544">
        <v>4011341</v>
      </c>
      <c r="B4549" s="542" t="s">
        <v>9812</v>
      </c>
      <c r="C4549" s="544" t="s">
        <v>351</v>
      </c>
      <c r="D4549" s="545">
        <v>15.2</v>
      </c>
    </row>
    <row r="4550" spans="1:4">
      <c r="A4550" s="544">
        <v>4011346</v>
      </c>
      <c r="B4550" s="542" t="s">
        <v>9813</v>
      </c>
      <c r="C4550" s="544" t="s">
        <v>351</v>
      </c>
      <c r="D4550" s="545">
        <v>11.54</v>
      </c>
    </row>
    <row r="4551" spans="1:4">
      <c r="A4551" s="544">
        <v>4011211</v>
      </c>
      <c r="B4551" s="542" t="s">
        <v>9814</v>
      </c>
      <c r="C4551" s="544" t="s">
        <v>351</v>
      </c>
      <c r="D4551" s="545">
        <v>13.55</v>
      </c>
    </row>
    <row r="4552" spans="1:4" ht="25.5">
      <c r="A4552" s="544">
        <v>4011304</v>
      </c>
      <c r="B4552" s="542" t="s">
        <v>9815</v>
      </c>
      <c r="C4552" s="544" t="s">
        <v>351</v>
      </c>
      <c r="D4552" s="545">
        <v>53.15</v>
      </c>
    </row>
    <row r="4553" spans="1:4">
      <c r="A4553" s="544">
        <v>4011209</v>
      </c>
      <c r="B4553" s="542" t="s">
        <v>9816</v>
      </c>
      <c r="C4553" s="544" t="s">
        <v>340</v>
      </c>
      <c r="D4553" s="545">
        <v>1.56</v>
      </c>
    </row>
    <row r="4554" spans="1:4" ht="25.5">
      <c r="A4554" s="544">
        <v>4011210</v>
      </c>
      <c r="B4554" s="542" t="s">
        <v>9817</v>
      </c>
      <c r="C4554" s="544" t="s">
        <v>340</v>
      </c>
      <c r="D4554" s="545">
        <v>1.68</v>
      </c>
    </row>
    <row r="4555" spans="1:4">
      <c r="A4555" s="544">
        <v>4011537</v>
      </c>
      <c r="B4555" s="542" t="s">
        <v>9818</v>
      </c>
      <c r="C4555" s="544" t="s">
        <v>346</v>
      </c>
      <c r="D4555" s="545">
        <v>20.34</v>
      </c>
    </row>
    <row r="4556" spans="1:4">
      <c r="A4556" s="544">
        <v>4011218</v>
      </c>
      <c r="B4556" s="542" t="s">
        <v>9819</v>
      </c>
      <c r="C4556" s="544" t="s">
        <v>351</v>
      </c>
      <c r="D4556" s="545">
        <v>487.94</v>
      </c>
    </row>
    <row r="4557" spans="1:4">
      <c r="A4557" s="544">
        <v>4011217</v>
      </c>
      <c r="B4557" s="542" t="s">
        <v>9820</v>
      </c>
      <c r="C4557" s="544" t="s">
        <v>351</v>
      </c>
      <c r="D4557" s="545">
        <v>336.83</v>
      </c>
    </row>
    <row r="4558" spans="1:4">
      <c r="A4558" s="544">
        <v>4011214</v>
      </c>
      <c r="B4558" s="542" t="s">
        <v>9821</v>
      </c>
      <c r="C4558" s="544" t="s">
        <v>351</v>
      </c>
      <c r="D4558" s="545">
        <v>314.33</v>
      </c>
    </row>
    <row r="4559" spans="1:4">
      <c r="A4559" s="544">
        <v>4011213</v>
      </c>
      <c r="B4559" s="542" t="s">
        <v>9822</v>
      </c>
      <c r="C4559" s="544" t="s">
        <v>351</v>
      </c>
      <c r="D4559" s="545">
        <v>190.84</v>
      </c>
    </row>
    <row r="4560" spans="1:4" ht="25.5">
      <c r="A4560" s="544">
        <v>4011227</v>
      </c>
      <c r="B4560" s="542" t="s">
        <v>9823</v>
      </c>
      <c r="C4560" s="544" t="s">
        <v>351</v>
      </c>
      <c r="D4560" s="545">
        <v>13.55</v>
      </c>
    </row>
    <row r="4561" spans="1:4" ht="25.5">
      <c r="A4561" s="544">
        <v>4011302</v>
      </c>
      <c r="B4561" s="542" t="s">
        <v>9824</v>
      </c>
      <c r="C4561" s="544" t="s">
        <v>351</v>
      </c>
      <c r="D4561" s="545">
        <v>71.819999999999993</v>
      </c>
    </row>
    <row r="4562" spans="1:4" ht="25.5">
      <c r="A4562" s="544">
        <v>4011300</v>
      </c>
      <c r="B4562" s="542" t="s">
        <v>9825</v>
      </c>
      <c r="C4562" s="544" t="s">
        <v>351</v>
      </c>
      <c r="D4562" s="545">
        <v>66.05</v>
      </c>
    </row>
    <row r="4563" spans="1:4" ht="25.5">
      <c r="A4563" s="544">
        <v>4011306</v>
      </c>
      <c r="B4563" s="542" t="s">
        <v>9826</v>
      </c>
      <c r="C4563" s="544" t="s">
        <v>351</v>
      </c>
      <c r="D4563" s="545">
        <v>79.03</v>
      </c>
    </row>
    <row r="4564" spans="1:4" ht="25.5">
      <c r="A4564" s="544">
        <v>4011228</v>
      </c>
      <c r="B4564" s="542" t="s">
        <v>9827</v>
      </c>
      <c r="C4564" s="544" t="s">
        <v>351</v>
      </c>
      <c r="D4564" s="545">
        <v>15.13</v>
      </c>
    </row>
    <row r="4565" spans="1:4" ht="25.5">
      <c r="A4565" s="544">
        <v>4011229</v>
      </c>
      <c r="B4565" s="542" t="s">
        <v>9828</v>
      </c>
      <c r="C4565" s="544" t="s">
        <v>351</v>
      </c>
      <c r="D4565" s="545">
        <v>32.21</v>
      </c>
    </row>
    <row r="4566" spans="1:4">
      <c r="A4566" s="544">
        <v>4011372</v>
      </c>
      <c r="B4566" s="542" t="s">
        <v>9829</v>
      </c>
      <c r="C4566" s="544" t="s">
        <v>340</v>
      </c>
      <c r="D4566" s="545">
        <v>6.15</v>
      </c>
    </row>
    <row r="4567" spans="1:4">
      <c r="A4567" s="544">
        <v>4011371</v>
      </c>
      <c r="B4567" s="542" t="s">
        <v>9830</v>
      </c>
      <c r="C4567" s="544" t="s">
        <v>340</v>
      </c>
      <c r="D4567" s="545">
        <v>4.13</v>
      </c>
    </row>
    <row r="4568" spans="1:4" ht="25.5">
      <c r="A4568" s="544">
        <v>4011378</v>
      </c>
      <c r="B4568" s="542" t="s">
        <v>9831</v>
      </c>
      <c r="C4568" s="544" t="s">
        <v>340</v>
      </c>
      <c r="D4568" s="545">
        <v>6.15</v>
      </c>
    </row>
    <row r="4569" spans="1:4" ht="25.5">
      <c r="A4569" s="544">
        <v>4011377</v>
      </c>
      <c r="B4569" s="542" t="s">
        <v>9832</v>
      </c>
      <c r="C4569" s="544" t="s">
        <v>340</v>
      </c>
      <c r="D4569" s="545">
        <v>4.13</v>
      </c>
    </row>
    <row r="4570" spans="1:4">
      <c r="A4570" s="544">
        <v>4011368</v>
      </c>
      <c r="B4570" s="542" t="s">
        <v>9833</v>
      </c>
      <c r="C4570" s="544" t="s">
        <v>340</v>
      </c>
      <c r="D4570" s="545">
        <v>4.9800000000000004</v>
      </c>
    </row>
    <row r="4571" spans="1:4">
      <c r="A4571" s="544">
        <v>4011367</v>
      </c>
      <c r="B4571" s="542" t="s">
        <v>9834</v>
      </c>
      <c r="C4571" s="544" t="s">
        <v>340</v>
      </c>
      <c r="D4571" s="545">
        <v>2.96</v>
      </c>
    </row>
    <row r="4572" spans="1:4">
      <c r="A4572" s="544">
        <v>4011374</v>
      </c>
      <c r="B4572" s="542" t="s">
        <v>9835</v>
      </c>
      <c r="C4572" s="544" t="s">
        <v>340</v>
      </c>
      <c r="D4572" s="545">
        <v>4.9800000000000004</v>
      </c>
    </row>
    <row r="4573" spans="1:4">
      <c r="A4573" s="544">
        <v>4011373</v>
      </c>
      <c r="B4573" s="542" t="s">
        <v>9836</v>
      </c>
      <c r="C4573" s="544" t="s">
        <v>340</v>
      </c>
      <c r="D4573" s="545">
        <v>2.96</v>
      </c>
    </row>
    <row r="4574" spans="1:4">
      <c r="A4574" s="544">
        <v>4011370</v>
      </c>
      <c r="B4574" s="542" t="s">
        <v>9837</v>
      </c>
      <c r="C4574" s="544" t="s">
        <v>340</v>
      </c>
      <c r="D4574" s="545">
        <v>5.61</v>
      </c>
    </row>
    <row r="4575" spans="1:4">
      <c r="A4575" s="544">
        <v>4011369</v>
      </c>
      <c r="B4575" s="542" t="s">
        <v>9838</v>
      </c>
      <c r="C4575" s="544" t="s">
        <v>340</v>
      </c>
      <c r="D4575" s="545">
        <v>3.59</v>
      </c>
    </row>
    <row r="4576" spans="1:4">
      <c r="A4576" s="544">
        <v>4011376</v>
      </c>
      <c r="B4576" s="542" t="s">
        <v>9839</v>
      </c>
      <c r="C4576" s="544" t="s">
        <v>340</v>
      </c>
      <c r="D4576" s="545">
        <v>5.61</v>
      </c>
    </row>
    <row r="4577" spans="1:4">
      <c r="A4577" s="544">
        <v>4011375</v>
      </c>
      <c r="B4577" s="542" t="s">
        <v>9840</v>
      </c>
      <c r="C4577" s="544" t="s">
        <v>340</v>
      </c>
      <c r="D4577" s="545">
        <v>3.59</v>
      </c>
    </row>
    <row r="4578" spans="1:4">
      <c r="A4578" s="544">
        <v>4011360</v>
      </c>
      <c r="B4578" s="542" t="s">
        <v>9841</v>
      </c>
      <c r="C4578" s="544" t="s">
        <v>340</v>
      </c>
      <c r="D4578" s="545">
        <v>2.13</v>
      </c>
    </row>
    <row r="4579" spans="1:4">
      <c r="A4579" s="544">
        <v>4011359</v>
      </c>
      <c r="B4579" s="542" t="s">
        <v>9842</v>
      </c>
      <c r="C4579" s="544" t="s">
        <v>340</v>
      </c>
      <c r="D4579" s="545">
        <v>1.5</v>
      </c>
    </row>
    <row r="4580" spans="1:4" ht="25.5">
      <c r="A4580" s="544">
        <v>4011366</v>
      </c>
      <c r="B4580" s="542" t="s">
        <v>9843</v>
      </c>
      <c r="C4580" s="544" t="s">
        <v>340</v>
      </c>
      <c r="D4580" s="545">
        <v>2.13</v>
      </c>
    </row>
    <row r="4581" spans="1:4" ht="25.5">
      <c r="A4581" s="544">
        <v>4011365</v>
      </c>
      <c r="B4581" s="542" t="s">
        <v>9844</v>
      </c>
      <c r="C4581" s="544" t="s">
        <v>340</v>
      </c>
      <c r="D4581" s="545">
        <v>1.5</v>
      </c>
    </row>
    <row r="4582" spans="1:4">
      <c r="A4582" s="544">
        <v>4011356</v>
      </c>
      <c r="B4582" s="542" t="s">
        <v>9845</v>
      </c>
      <c r="C4582" s="544" t="s">
        <v>340</v>
      </c>
      <c r="D4582" s="545">
        <v>1.65</v>
      </c>
    </row>
    <row r="4583" spans="1:4">
      <c r="A4583" s="544">
        <v>4011355</v>
      </c>
      <c r="B4583" s="542" t="s">
        <v>9846</v>
      </c>
      <c r="C4583" s="544" t="s">
        <v>340</v>
      </c>
      <c r="D4583" s="545">
        <v>1.02</v>
      </c>
    </row>
    <row r="4584" spans="1:4">
      <c r="A4584" s="544">
        <v>4011362</v>
      </c>
      <c r="B4584" s="542" t="s">
        <v>9847</v>
      </c>
      <c r="C4584" s="544" t="s">
        <v>340</v>
      </c>
      <c r="D4584" s="545">
        <v>1.65</v>
      </c>
    </row>
    <row r="4585" spans="1:4">
      <c r="A4585" s="544">
        <v>4011361</v>
      </c>
      <c r="B4585" s="542" t="s">
        <v>9848</v>
      </c>
      <c r="C4585" s="544" t="s">
        <v>340</v>
      </c>
      <c r="D4585" s="545">
        <v>1.02</v>
      </c>
    </row>
    <row r="4586" spans="1:4">
      <c r="A4586" s="544">
        <v>4011358</v>
      </c>
      <c r="B4586" s="542" t="s">
        <v>9849</v>
      </c>
      <c r="C4586" s="544" t="s">
        <v>340</v>
      </c>
      <c r="D4586" s="545">
        <v>1.9</v>
      </c>
    </row>
    <row r="4587" spans="1:4">
      <c r="A4587" s="544">
        <v>4011357</v>
      </c>
      <c r="B4587" s="542" t="s">
        <v>9850</v>
      </c>
      <c r="C4587" s="544" t="s">
        <v>340</v>
      </c>
      <c r="D4587" s="545">
        <v>1.27</v>
      </c>
    </row>
    <row r="4588" spans="1:4">
      <c r="A4588" s="544">
        <v>4011364</v>
      </c>
      <c r="B4588" s="542" t="s">
        <v>9851</v>
      </c>
      <c r="C4588" s="544" t="s">
        <v>340</v>
      </c>
      <c r="D4588" s="545">
        <v>1.9</v>
      </c>
    </row>
    <row r="4589" spans="1:4">
      <c r="A4589" s="544">
        <v>4011363</v>
      </c>
      <c r="B4589" s="542" t="s">
        <v>9852</v>
      </c>
      <c r="C4589" s="544" t="s">
        <v>340</v>
      </c>
      <c r="D4589" s="545">
        <v>1.27</v>
      </c>
    </row>
    <row r="4590" spans="1:4">
      <c r="A4590" s="544">
        <v>4011384</v>
      </c>
      <c r="B4590" s="542" t="s">
        <v>9853</v>
      </c>
      <c r="C4590" s="544" t="s">
        <v>340</v>
      </c>
      <c r="D4590" s="545">
        <v>6.7</v>
      </c>
    </row>
    <row r="4591" spans="1:4">
      <c r="A4591" s="544">
        <v>4011383</v>
      </c>
      <c r="B4591" s="542" t="s">
        <v>9854</v>
      </c>
      <c r="C4591" s="544" t="s">
        <v>340</v>
      </c>
      <c r="D4591" s="545">
        <v>4.5199999999999996</v>
      </c>
    </row>
    <row r="4592" spans="1:4">
      <c r="A4592" s="544">
        <v>4011390</v>
      </c>
      <c r="B4592" s="542" t="s">
        <v>9855</v>
      </c>
      <c r="C4592" s="544" t="s">
        <v>340</v>
      </c>
      <c r="D4592" s="545">
        <v>6.7</v>
      </c>
    </row>
    <row r="4593" spans="1:4">
      <c r="A4593" s="544">
        <v>4011389</v>
      </c>
      <c r="B4593" s="542" t="s">
        <v>9856</v>
      </c>
      <c r="C4593" s="544" t="s">
        <v>340</v>
      </c>
      <c r="D4593" s="545">
        <v>4.5199999999999996</v>
      </c>
    </row>
    <row r="4594" spans="1:4">
      <c r="A4594" s="544">
        <v>4011380</v>
      </c>
      <c r="B4594" s="542" t="s">
        <v>9857</v>
      </c>
      <c r="C4594" s="544" t="s">
        <v>340</v>
      </c>
      <c r="D4594" s="545">
        <v>5.53</v>
      </c>
    </row>
    <row r="4595" spans="1:4">
      <c r="A4595" s="544">
        <v>4011379</v>
      </c>
      <c r="B4595" s="542" t="s">
        <v>9858</v>
      </c>
      <c r="C4595" s="544" t="s">
        <v>340</v>
      </c>
      <c r="D4595" s="545">
        <v>3.35</v>
      </c>
    </row>
    <row r="4596" spans="1:4">
      <c r="A4596" s="544">
        <v>4011386</v>
      </c>
      <c r="B4596" s="542" t="s">
        <v>9859</v>
      </c>
      <c r="C4596" s="544" t="s">
        <v>340</v>
      </c>
      <c r="D4596" s="545">
        <v>5.53</v>
      </c>
    </row>
    <row r="4597" spans="1:4">
      <c r="A4597" s="544">
        <v>4011385</v>
      </c>
      <c r="B4597" s="542" t="s">
        <v>9860</v>
      </c>
      <c r="C4597" s="544" t="s">
        <v>340</v>
      </c>
      <c r="D4597" s="545">
        <v>3.35</v>
      </c>
    </row>
    <row r="4598" spans="1:4">
      <c r="A4598" s="544">
        <v>4011382</v>
      </c>
      <c r="B4598" s="542" t="s">
        <v>9861</v>
      </c>
      <c r="C4598" s="544" t="s">
        <v>340</v>
      </c>
      <c r="D4598" s="545">
        <v>6.16</v>
      </c>
    </row>
    <row r="4599" spans="1:4">
      <c r="A4599" s="544">
        <v>4011381</v>
      </c>
      <c r="B4599" s="542" t="s">
        <v>9862</v>
      </c>
      <c r="C4599" s="544" t="s">
        <v>340</v>
      </c>
      <c r="D4599" s="545">
        <v>3.99</v>
      </c>
    </row>
    <row r="4600" spans="1:4">
      <c r="A4600" s="544">
        <v>4011388</v>
      </c>
      <c r="B4600" s="542" t="s">
        <v>9863</v>
      </c>
      <c r="C4600" s="544" t="s">
        <v>340</v>
      </c>
      <c r="D4600" s="545">
        <v>6.16</v>
      </c>
    </row>
    <row r="4601" spans="1:4">
      <c r="A4601" s="544">
        <v>4011387</v>
      </c>
      <c r="B4601" s="542" t="s">
        <v>9864</v>
      </c>
      <c r="C4601" s="544" t="s">
        <v>340</v>
      </c>
      <c r="D4601" s="545">
        <v>3.99</v>
      </c>
    </row>
    <row r="4602" spans="1:4">
      <c r="A4602" s="544">
        <v>4011212</v>
      </c>
      <c r="B4602" s="542" t="s">
        <v>9865</v>
      </c>
      <c r="C4602" s="544" t="s">
        <v>340</v>
      </c>
      <c r="D4602" s="545">
        <v>7.0000000000000007E-2</v>
      </c>
    </row>
    <row r="4603" spans="1:4">
      <c r="A4603" s="544">
        <v>4208197</v>
      </c>
      <c r="B4603" s="542" t="s">
        <v>9866</v>
      </c>
      <c r="C4603" s="544" t="s">
        <v>335</v>
      </c>
      <c r="D4603" s="545">
        <v>14129.15</v>
      </c>
    </row>
    <row r="4604" spans="1:4">
      <c r="A4604" s="544">
        <v>4208158</v>
      </c>
      <c r="B4604" s="542" t="s">
        <v>9867</v>
      </c>
      <c r="C4604" s="544" t="s">
        <v>335</v>
      </c>
      <c r="D4604" s="545">
        <v>18605.28</v>
      </c>
    </row>
    <row r="4605" spans="1:4">
      <c r="A4605" s="544">
        <v>4208198</v>
      </c>
      <c r="B4605" s="542" t="s">
        <v>9868</v>
      </c>
      <c r="C4605" s="544" t="s">
        <v>335</v>
      </c>
      <c r="D4605" s="545">
        <v>22053.35</v>
      </c>
    </row>
    <row r="4606" spans="1:4">
      <c r="A4606" s="544">
        <v>4208159</v>
      </c>
      <c r="B4606" s="542" t="s">
        <v>9869</v>
      </c>
      <c r="C4606" s="544" t="s">
        <v>335</v>
      </c>
      <c r="D4606" s="545">
        <v>29764.43</v>
      </c>
    </row>
    <row r="4607" spans="1:4">
      <c r="A4607" s="544">
        <v>4208160</v>
      </c>
      <c r="B4607" s="542" t="s">
        <v>9870</v>
      </c>
      <c r="C4607" s="544" t="s">
        <v>335</v>
      </c>
      <c r="D4607" s="545">
        <v>35287.64</v>
      </c>
    </row>
    <row r="4608" spans="1:4">
      <c r="A4608" s="544">
        <v>4208199</v>
      </c>
      <c r="B4608" s="542" t="s">
        <v>9871</v>
      </c>
      <c r="C4608" s="544" t="s">
        <v>335</v>
      </c>
      <c r="D4608" s="545">
        <v>40808.75</v>
      </c>
    </row>
    <row r="4609" spans="1:4">
      <c r="A4609" s="544">
        <v>4208161</v>
      </c>
      <c r="B4609" s="542" t="s">
        <v>9872</v>
      </c>
      <c r="C4609" s="544" t="s">
        <v>335</v>
      </c>
      <c r="D4609" s="545">
        <v>51495.86</v>
      </c>
    </row>
    <row r="4610" spans="1:4">
      <c r="A4610" s="544">
        <v>4208162</v>
      </c>
      <c r="B4610" s="542" t="s">
        <v>9873</v>
      </c>
      <c r="C4610" s="544" t="s">
        <v>335</v>
      </c>
      <c r="D4610" s="545">
        <v>56781.85</v>
      </c>
    </row>
    <row r="4611" spans="1:4">
      <c r="A4611" s="544">
        <v>4208163</v>
      </c>
      <c r="B4611" s="542" t="s">
        <v>9874</v>
      </c>
      <c r="C4611" s="544" t="s">
        <v>335</v>
      </c>
      <c r="D4611" s="545">
        <v>67548.95</v>
      </c>
    </row>
    <row r="4612" spans="1:4">
      <c r="A4612" s="544">
        <v>4208200</v>
      </c>
      <c r="B4612" s="542" t="s">
        <v>9875</v>
      </c>
      <c r="C4612" s="544" t="s">
        <v>335</v>
      </c>
      <c r="D4612" s="545">
        <v>78589.39</v>
      </c>
    </row>
    <row r="4613" spans="1:4">
      <c r="A4613" s="544">
        <v>4208164</v>
      </c>
      <c r="B4613" s="542" t="s">
        <v>9876</v>
      </c>
      <c r="C4613" s="544" t="s">
        <v>335</v>
      </c>
      <c r="D4613" s="545">
        <v>83727.14</v>
      </c>
    </row>
    <row r="4614" spans="1:4" ht="25.5">
      <c r="A4614" s="544">
        <v>4208201</v>
      </c>
      <c r="B4614" s="542" t="s">
        <v>9877</v>
      </c>
      <c r="C4614" s="544" t="s">
        <v>335</v>
      </c>
      <c r="D4614" s="545">
        <v>24552.91</v>
      </c>
    </row>
    <row r="4615" spans="1:4" ht="25.5">
      <c r="A4615" s="544">
        <v>4208151</v>
      </c>
      <c r="B4615" s="542" t="s">
        <v>9878</v>
      </c>
      <c r="C4615" s="544" t="s">
        <v>335</v>
      </c>
      <c r="D4615" s="545">
        <v>32104.400000000001</v>
      </c>
    </row>
    <row r="4616" spans="1:4" ht="25.5">
      <c r="A4616" s="544">
        <v>4208202</v>
      </c>
      <c r="B4616" s="542" t="s">
        <v>9879</v>
      </c>
      <c r="C4616" s="544" t="s">
        <v>335</v>
      </c>
      <c r="D4616" s="545">
        <v>38036.74</v>
      </c>
    </row>
    <row r="4617" spans="1:4" ht="25.5">
      <c r="A4617" s="544">
        <v>4208152</v>
      </c>
      <c r="B4617" s="542" t="s">
        <v>9880</v>
      </c>
      <c r="C4617" s="544" t="s">
        <v>335</v>
      </c>
      <c r="D4617" s="545">
        <v>51203.49</v>
      </c>
    </row>
    <row r="4618" spans="1:4" ht="25.5">
      <c r="A4618" s="544">
        <v>4208153</v>
      </c>
      <c r="B4618" s="542" t="s">
        <v>9881</v>
      </c>
      <c r="C4618" s="544" t="s">
        <v>335</v>
      </c>
      <c r="D4618" s="545">
        <v>60693.440000000002</v>
      </c>
    </row>
    <row r="4619" spans="1:4" ht="25.5">
      <c r="A4619" s="544">
        <v>4208203</v>
      </c>
      <c r="B4619" s="542" t="s">
        <v>9882</v>
      </c>
      <c r="C4619" s="544" t="s">
        <v>335</v>
      </c>
      <c r="D4619" s="545">
        <v>70273.66</v>
      </c>
    </row>
    <row r="4620" spans="1:4" ht="25.5">
      <c r="A4620" s="544">
        <v>4208154</v>
      </c>
      <c r="B4620" s="542" t="s">
        <v>9883</v>
      </c>
      <c r="C4620" s="544" t="s">
        <v>335</v>
      </c>
      <c r="D4620" s="545">
        <v>88655.74</v>
      </c>
    </row>
    <row r="4621" spans="1:4" ht="25.5">
      <c r="A4621" s="544">
        <v>4208155</v>
      </c>
      <c r="B4621" s="542" t="s">
        <v>9884</v>
      </c>
      <c r="C4621" s="544" t="s">
        <v>335</v>
      </c>
      <c r="D4621" s="545">
        <v>98384.93</v>
      </c>
    </row>
    <row r="4622" spans="1:4" ht="25.5">
      <c r="A4622" s="544">
        <v>4208156</v>
      </c>
      <c r="B4622" s="542" t="s">
        <v>9885</v>
      </c>
      <c r="C4622" s="544" t="s">
        <v>335</v>
      </c>
      <c r="D4622" s="545">
        <v>117115.09</v>
      </c>
    </row>
    <row r="4623" spans="1:4" ht="25.5">
      <c r="A4623" s="544">
        <v>4208204</v>
      </c>
      <c r="B4623" s="542" t="s">
        <v>9886</v>
      </c>
      <c r="C4623" s="544" t="s">
        <v>335</v>
      </c>
      <c r="D4623" s="545">
        <v>136171.41</v>
      </c>
    </row>
    <row r="4624" spans="1:4" ht="25.5">
      <c r="A4624" s="544">
        <v>4208157</v>
      </c>
      <c r="B4624" s="542" t="s">
        <v>9887</v>
      </c>
      <c r="C4624" s="544" t="s">
        <v>335</v>
      </c>
      <c r="D4624" s="545">
        <v>145437.5</v>
      </c>
    </row>
    <row r="4625" spans="1:4">
      <c r="A4625" s="544">
        <v>4208127</v>
      </c>
      <c r="B4625" s="542" t="s">
        <v>9888</v>
      </c>
      <c r="C4625" s="544" t="s">
        <v>454</v>
      </c>
      <c r="D4625" s="545">
        <v>27.97</v>
      </c>
    </row>
    <row r="4626" spans="1:4" ht="25.5">
      <c r="A4626" s="544">
        <v>4208196</v>
      </c>
      <c r="B4626" s="542" t="s">
        <v>9889</v>
      </c>
      <c r="C4626" s="544" t="s">
        <v>335</v>
      </c>
      <c r="D4626" s="545">
        <v>2616.75</v>
      </c>
    </row>
    <row r="4627" spans="1:4" ht="25.5">
      <c r="A4627" s="544">
        <v>4208209</v>
      </c>
      <c r="B4627" s="542" t="s">
        <v>9890</v>
      </c>
      <c r="C4627" s="544" t="s">
        <v>335</v>
      </c>
      <c r="D4627" s="545">
        <v>12008.08</v>
      </c>
    </row>
    <row r="4628" spans="1:4" ht="25.5">
      <c r="A4628" s="544">
        <v>4208206</v>
      </c>
      <c r="B4628" s="542" t="s">
        <v>9891</v>
      </c>
      <c r="C4628" s="544" t="s">
        <v>222</v>
      </c>
      <c r="D4628" s="545">
        <v>125.01</v>
      </c>
    </row>
    <row r="4629" spans="1:4">
      <c r="A4629" s="544">
        <v>4208210</v>
      </c>
      <c r="B4629" s="542" t="s">
        <v>9892</v>
      </c>
      <c r="C4629" s="544" t="s">
        <v>335</v>
      </c>
      <c r="D4629" s="545">
        <v>26919.47</v>
      </c>
    </row>
    <row r="4630" spans="1:4" ht="25.5">
      <c r="A4630" s="544">
        <v>4208195</v>
      </c>
      <c r="B4630" s="542" t="s">
        <v>9893</v>
      </c>
      <c r="C4630" s="544" t="s">
        <v>335</v>
      </c>
      <c r="D4630" s="545">
        <v>14065.83</v>
      </c>
    </row>
    <row r="4631" spans="1:4" ht="25.5">
      <c r="A4631" s="544">
        <v>4208208</v>
      </c>
      <c r="B4631" s="542" t="s">
        <v>9894</v>
      </c>
      <c r="C4631" s="544" t="s">
        <v>222</v>
      </c>
      <c r="D4631" s="545">
        <v>613.15</v>
      </c>
    </row>
    <row r="4632" spans="1:4" ht="25.5">
      <c r="A4632" s="544">
        <v>4208135</v>
      </c>
      <c r="B4632" s="542" t="s">
        <v>9895</v>
      </c>
      <c r="C4632" s="544" t="s">
        <v>346</v>
      </c>
      <c r="D4632" s="545">
        <v>1521.33</v>
      </c>
    </row>
    <row r="4633" spans="1:4" ht="25.5">
      <c r="A4633" s="544">
        <v>4208136</v>
      </c>
      <c r="B4633" s="542" t="s">
        <v>9896</v>
      </c>
      <c r="C4633" s="544" t="s">
        <v>346</v>
      </c>
      <c r="D4633" s="545">
        <v>1727.86</v>
      </c>
    </row>
    <row r="4634" spans="1:4" ht="25.5">
      <c r="A4634" s="544">
        <v>4208137</v>
      </c>
      <c r="B4634" s="542" t="s">
        <v>9897</v>
      </c>
      <c r="C4634" s="544" t="s">
        <v>346</v>
      </c>
      <c r="D4634" s="545">
        <v>1985.18</v>
      </c>
    </row>
    <row r="4635" spans="1:4" ht="25.5">
      <c r="A4635" s="544">
        <v>4208138</v>
      </c>
      <c r="B4635" s="542" t="s">
        <v>9898</v>
      </c>
      <c r="C4635" s="544" t="s">
        <v>346</v>
      </c>
      <c r="D4635" s="545">
        <v>2234.42</v>
      </c>
    </row>
    <row r="4636" spans="1:4" ht="25.5">
      <c r="A4636" s="544">
        <v>4208139</v>
      </c>
      <c r="B4636" s="542" t="s">
        <v>9899</v>
      </c>
      <c r="C4636" s="544" t="s">
        <v>346</v>
      </c>
      <c r="D4636" s="545">
        <v>2238.48</v>
      </c>
    </row>
    <row r="4637" spans="1:4" ht="25.5">
      <c r="A4637" s="544">
        <v>4208140</v>
      </c>
      <c r="B4637" s="542" t="s">
        <v>9900</v>
      </c>
      <c r="C4637" s="544" t="s">
        <v>346</v>
      </c>
      <c r="D4637" s="545">
        <v>2779.37</v>
      </c>
    </row>
    <row r="4638" spans="1:4" ht="25.5">
      <c r="A4638" s="544">
        <v>4208141</v>
      </c>
      <c r="B4638" s="542" t="s">
        <v>9901</v>
      </c>
      <c r="C4638" s="544" t="s">
        <v>346</v>
      </c>
      <c r="D4638" s="545">
        <v>2789.52</v>
      </c>
    </row>
    <row r="4639" spans="1:4" ht="25.5">
      <c r="A4639" s="544">
        <v>4208212</v>
      </c>
      <c r="B4639" s="542" t="s">
        <v>9902</v>
      </c>
      <c r="C4639" s="544" t="s">
        <v>346</v>
      </c>
      <c r="D4639" s="545">
        <v>2791.26</v>
      </c>
    </row>
    <row r="4640" spans="1:4" ht="25.5">
      <c r="A4640" s="544">
        <v>4208213</v>
      </c>
      <c r="B4640" s="542" t="s">
        <v>9903</v>
      </c>
      <c r="C4640" s="544" t="s">
        <v>346</v>
      </c>
      <c r="D4640" s="545">
        <v>3204.81</v>
      </c>
    </row>
    <row r="4641" spans="1:4" ht="25.5">
      <c r="A4641" s="544">
        <v>4208214</v>
      </c>
      <c r="B4641" s="542" t="s">
        <v>9904</v>
      </c>
      <c r="C4641" s="544" t="s">
        <v>346</v>
      </c>
      <c r="D4641" s="545">
        <v>3627.73</v>
      </c>
    </row>
    <row r="4642" spans="1:4" ht="25.5">
      <c r="A4642" s="544">
        <v>4208215</v>
      </c>
      <c r="B4642" s="542" t="s">
        <v>9905</v>
      </c>
      <c r="C4642" s="544" t="s">
        <v>346</v>
      </c>
      <c r="D4642" s="545">
        <v>3634.66</v>
      </c>
    </row>
    <row r="4643" spans="1:4" ht="25.5">
      <c r="A4643" s="544">
        <v>4208216</v>
      </c>
      <c r="B4643" s="542" t="s">
        <v>9906</v>
      </c>
      <c r="C4643" s="544" t="s">
        <v>346</v>
      </c>
      <c r="D4643" s="545">
        <v>2520.4899999999998</v>
      </c>
    </row>
    <row r="4644" spans="1:4" ht="25.5">
      <c r="A4644" s="544">
        <v>4208217</v>
      </c>
      <c r="B4644" s="542" t="s">
        <v>9907</v>
      </c>
      <c r="C4644" s="544" t="s">
        <v>346</v>
      </c>
      <c r="D4644" s="545">
        <v>2865.34</v>
      </c>
    </row>
    <row r="4645" spans="1:4" ht="25.5">
      <c r="A4645" s="544">
        <v>4208218</v>
      </c>
      <c r="B4645" s="542" t="s">
        <v>9908</v>
      </c>
      <c r="C4645" s="544" t="s">
        <v>346</v>
      </c>
      <c r="D4645" s="545">
        <v>3744.91</v>
      </c>
    </row>
    <row r="4646" spans="1:4" ht="25.5">
      <c r="A4646" s="544">
        <v>4208219</v>
      </c>
      <c r="B4646" s="542" t="s">
        <v>9909</v>
      </c>
      <c r="C4646" s="544" t="s">
        <v>346</v>
      </c>
      <c r="D4646" s="545">
        <v>4839.1499999999996</v>
      </c>
    </row>
    <row r="4647" spans="1:4" ht="25.5">
      <c r="A4647" s="544">
        <v>4208220</v>
      </c>
      <c r="B4647" s="542" t="s">
        <v>9910</v>
      </c>
      <c r="C4647" s="544" t="s">
        <v>346</v>
      </c>
      <c r="D4647" s="545">
        <v>5129.17</v>
      </c>
    </row>
    <row r="4648" spans="1:4" ht="25.5">
      <c r="A4648" s="544">
        <v>4208221</v>
      </c>
      <c r="B4648" s="542" t="s">
        <v>9911</v>
      </c>
      <c r="C4648" s="544" t="s">
        <v>346</v>
      </c>
      <c r="D4648" s="545">
        <v>6747.16</v>
      </c>
    </row>
    <row r="4649" spans="1:4" ht="25.5">
      <c r="A4649" s="544">
        <v>4208222</v>
      </c>
      <c r="B4649" s="542" t="s">
        <v>9912</v>
      </c>
      <c r="C4649" s="544" t="s">
        <v>346</v>
      </c>
      <c r="D4649" s="545">
        <v>8513.1299999999992</v>
      </c>
    </row>
    <row r="4650" spans="1:4" ht="25.5">
      <c r="A4650" s="544">
        <v>4208223</v>
      </c>
      <c r="B4650" s="542" t="s">
        <v>9913</v>
      </c>
      <c r="C4650" s="544" t="s">
        <v>346</v>
      </c>
      <c r="D4650" s="545">
        <v>8515.82</v>
      </c>
    </row>
    <row r="4651" spans="1:4" ht="25.5">
      <c r="A4651" s="544">
        <v>4208224</v>
      </c>
      <c r="B4651" s="542" t="s">
        <v>9914</v>
      </c>
      <c r="C4651" s="544" t="s">
        <v>346</v>
      </c>
      <c r="D4651" s="545">
        <v>9919.67</v>
      </c>
    </row>
    <row r="4652" spans="1:4" ht="25.5">
      <c r="A4652" s="544">
        <v>4208225</v>
      </c>
      <c r="B4652" s="542" t="s">
        <v>9915</v>
      </c>
      <c r="C4652" s="544" t="s">
        <v>346</v>
      </c>
      <c r="D4652" s="545">
        <v>11328.58</v>
      </c>
    </row>
    <row r="4653" spans="1:4" ht="25.5">
      <c r="A4653" s="544">
        <v>4208226</v>
      </c>
      <c r="B4653" s="542" t="s">
        <v>9916</v>
      </c>
      <c r="C4653" s="544" t="s">
        <v>346</v>
      </c>
      <c r="D4653" s="545">
        <v>11367.08</v>
      </c>
    </row>
    <row r="4654" spans="1:4" ht="25.5">
      <c r="A4654" s="544">
        <v>4208227</v>
      </c>
      <c r="B4654" s="542" t="s">
        <v>9917</v>
      </c>
      <c r="C4654" s="544" t="s">
        <v>346</v>
      </c>
      <c r="D4654" s="545">
        <v>1181.97</v>
      </c>
    </row>
    <row r="4655" spans="1:4" ht="25.5">
      <c r="A4655" s="544">
        <v>4208228</v>
      </c>
      <c r="B4655" s="542" t="s">
        <v>9918</v>
      </c>
      <c r="C4655" s="544" t="s">
        <v>346</v>
      </c>
      <c r="D4655" s="545">
        <v>1356.62</v>
      </c>
    </row>
    <row r="4656" spans="1:4" ht="25.5">
      <c r="A4656" s="544">
        <v>4208229</v>
      </c>
      <c r="B4656" s="542" t="s">
        <v>9919</v>
      </c>
      <c r="C4656" s="544" t="s">
        <v>346</v>
      </c>
      <c r="D4656" s="545">
        <v>1750.58</v>
      </c>
    </row>
    <row r="4657" spans="1:4" ht="25.5">
      <c r="A4657" s="544">
        <v>4208230</v>
      </c>
      <c r="B4657" s="542" t="s">
        <v>9920</v>
      </c>
      <c r="C4657" s="544" t="s">
        <v>346</v>
      </c>
      <c r="D4657" s="545">
        <v>2258.0300000000002</v>
      </c>
    </row>
    <row r="4658" spans="1:4" ht="25.5">
      <c r="A4658" s="544">
        <v>4208231</v>
      </c>
      <c r="B4658" s="542" t="s">
        <v>9921</v>
      </c>
      <c r="C4658" s="544" t="s">
        <v>346</v>
      </c>
      <c r="D4658" s="545">
        <v>2396.06</v>
      </c>
    </row>
    <row r="4659" spans="1:4" ht="25.5">
      <c r="A4659" s="544">
        <v>4208232</v>
      </c>
      <c r="B4659" s="542" t="s">
        <v>9922</v>
      </c>
      <c r="C4659" s="544" t="s">
        <v>346</v>
      </c>
      <c r="D4659" s="545">
        <v>3140.02</v>
      </c>
    </row>
    <row r="4660" spans="1:4" ht="25.5">
      <c r="A4660" s="544">
        <v>4208233</v>
      </c>
      <c r="B4660" s="542" t="s">
        <v>9923</v>
      </c>
      <c r="C4660" s="544" t="s">
        <v>346</v>
      </c>
      <c r="D4660" s="545">
        <v>3953.28</v>
      </c>
    </row>
    <row r="4661" spans="1:4" ht="25.5">
      <c r="A4661" s="544">
        <v>4208234</v>
      </c>
      <c r="B4661" s="542" t="s">
        <v>9924</v>
      </c>
      <c r="C4661" s="544" t="s">
        <v>346</v>
      </c>
      <c r="D4661" s="545">
        <v>3955.78</v>
      </c>
    </row>
    <row r="4662" spans="1:4" ht="25.5">
      <c r="A4662" s="544">
        <v>4208235</v>
      </c>
      <c r="B4662" s="542" t="s">
        <v>9925</v>
      </c>
      <c r="C4662" s="544" t="s">
        <v>346</v>
      </c>
      <c r="D4662" s="545">
        <v>4625.38</v>
      </c>
    </row>
    <row r="4663" spans="1:4" ht="25.5">
      <c r="A4663" s="544">
        <v>4208236</v>
      </c>
      <c r="B4663" s="542" t="s">
        <v>9926</v>
      </c>
      <c r="C4663" s="544" t="s">
        <v>346</v>
      </c>
      <c r="D4663" s="545">
        <v>5274.98</v>
      </c>
    </row>
    <row r="4664" spans="1:4" ht="25.5">
      <c r="A4664" s="544">
        <v>4208237</v>
      </c>
      <c r="B4664" s="542" t="s">
        <v>9927</v>
      </c>
      <c r="C4664" s="544" t="s">
        <v>346</v>
      </c>
      <c r="D4664" s="545">
        <v>5313.37</v>
      </c>
    </row>
    <row r="4665" spans="1:4">
      <c r="A4665" s="544">
        <v>4208128</v>
      </c>
      <c r="B4665" s="542" t="s">
        <v>9928</v>
      </c>
      <c r="C4665" s="544" t="s">
        <v>346</v>
      </c>
      <c r="D4665" s="545">
        <v>262.52999999999997</v>
      </c>
    </row>
    <row r="4666" spans="1:4">
      <c r="A4666" s="544">
        <v>4208129</v>
      </c>
      <c r="B4666" s="542" t="s">
        <v>9929</v>
      </c>
      <c r="C4666" s="544" t="s">
        <v>346</v>
      </c>
      <c r="D4666" s="545">
        <v>291.37</v>
      </c>
    </row>
    <row r="4667" spans="1:4">
      <c r="A4667" s="544">
        <v>4208130</v>
      </c>
      <c r="B4667" s="542" t="s">
        <v>9930</v>
      </c>
      <c r="C4667" s="544" t="s">
        <v>346</v>
      </c>
      <c r="D4667" s="545">
        <v>334.57</v>
      </c>
    </row>
    <row r="4668" spans="1:4">
      <c r="A4668" s="544">
        <v>4208131</v>
      </c>
      <c r="B4668" s="542" t="s">
        <v>9931</v>
      </c>
      <c r="C4668" s="544" t="s">
        <v>346</v>
      </c>
      <c r="D4668" s="545">
        <v>388.56</v>
      </c>
    </row>
    <row r="4669" spans="1:4">
      <c r="A4669" s="544">
        <v>4208132</v>
      </c>
      <c r="B4669" s="542" t="s">
        <v>9932</v>
      </c>
      <c r="C4669" s="544" t="s">
        <v>346</v>
      </c>
      <c r="D4669" s="545">
        <v>442.41</v>
      </c>
    </row>
    <row r="4670" spans="1:4">
      <c r="A4670" s="544">
        <v>4208133</v>
      </c>
      <c r="B4670" s="542" t="s">
        <v>9933</v>
      </c>
      <c r="C4670" s="544" t="s">
        <v>346</v>
      </c>
      <c r="D4670" s="545">
        <v>501.56</v>
      </c>
    </row>
    <row r="4671" spans="1:4">
      <c r="A4671" s="544">
        <v>4208134</v>
      </c>
      <c r="B4671" s="542" t="s">
        <v>9934</v>
      </c>
      <c r="C4671" s="544" t="s">
        <v>346</v>
      </c>
      <c r="D4671" s="545">
        <v>561.62</v>
      </c>
    </row>
    <row r="4672" spans="1:4">
      <c r="A4672" s="544">
        <v>4208238</v>
      </c>
      <c r="B4672" s="542" t="s">
        <v>9935</v>
      </c>
      <c r="C4672" s="544" t="s">
        <v>346</v>
      </c>
      <c r="D4672" s="545">
        <v>592.42999999999995</v>
      </c>
    </row>
    <row r="4673" spans="1:4">
      <c r="A4673" s="544">
        <v>4208239</v>
      </c>
      <c r="B4673" s="542" t="s">
        <v>9936</v>
      </c>
      <c r="C4673" s="544" t="s">
        <v>346</v>
      </c>
      <c r="D4673" s="545">
        <v>641.79</v>
      </c>
    </row>
    <row r="4674" spans="1:4" ht="25.5">
      <c r="A4674" s="544">
        <v>4413920</v>
      </c>
      <c r="B4674" s="542" t="s">
        <v>9937</v>
      </c>
      <c r="C4674" s="544" t="s">
        <v>340</v>
      </c>
      <c r="D4674" s="545">
        <v>0.48</v>
      </c>
    </row>
    <row r="4675" spans="1:4" ht="25.5">
      <c r="A4675" s="544">
        <v>4413024</v>
      </c>
      <c r="B4675" s="542" t="s">
        <v>9938</v>
      </c>
      <c r="C4675" s="544" t="s">
        <v>340</v>
      </c>
      <c r="D4675" s="545">
        <v>0.36</v>
      </c>
    </row>
    <row r="4676" spans="1:4" ht="25.5">
      <c r="A4676" s="544">
        <v>4413022</v>
      </c>
      <c r="B4676" s="542" t="s">
        <v>9939</v>
      </c>
      <c r="C4676" s="544" t="s">
        <v>340</v>
      </c>
      <c r="D4676" s="545">
        <v>0.51</v>
      </c>
    </row>
    <row r="4677" spans="1:4" ht="25.5">
      <c r="A4677" s="544">
        <v>4413020</v>
      </c>
      <c r="B4677" s="542" t="s">
        <v>9940</v>
      </c>
      <c r="C4677" s="544" t="s">
        <v>346</v>
      </c>
      <c r="D4677" s="545">
        <v>39.14</v>
      </c>
    </row>
    <row r="4678" spans="1:4" ht="25.5">
      <c r="A4678" s="544">
        <v>4413013</v>
      </c>
      <c r="B4678" s="542" t="s">
        <v>9941</v>
      </c>
      <c r="C4678" s="544" t="s">
        <v>346</v>
      </c>
      <c r="D4678" s="545">
        <v>89.5</v>
      </c>
    </row>
    <row r="4679" spans="1:4" ht="25.5">
      <c r="A4679" s="544">
        <v>4413019</v>
      </c>
      <c r="B4679" s="542" t="s">
        <v>9942</v>
      </c>
      <c r="C4679" s="544" t="s">
        <v>346</v>
      </c>
      <c r="D4679" s="545">
        <v>31.81</v>
      </c>
    </row>
    <row r="4680" spans="1:4">
      <c r="A4680" s="544">
        <v>4413026</v>
      </c>
      <c r="B4680" s="542" t="s">
        <v>9943</v>
      </c>
      <c r="C4680" s="544" t="s">
        <v>340</v>
      </c>
      <c r="D4680" s="545">
        <v>232.75</v>
      </c>
    </row>
    <row r="4681" spans="1:4">
      <c r="A4681" s="544">
        <v>4413996</v>
      </c>
      <c r="B4681" s="542" t="s">
        <v>9944</v>
      </c>
      <c r="C4681" s="544" t="s">
        <v>340</v>
      </c>
      <c r="D4681" s="545">
        <v>9.83</v>
      </c>
    </row>
    <row r="4682" spans="1:4">
      <c r="A4682" s="544">
        <v>4413942</v>
      </c>
      <c r="B4682" s="542" t="s">
        <v>9945</v>
      </c>
      <c r="C4682" s="544" t="s">
        <v>351</v>
      </c>
      <c r="D4682" s="545">
        <v>2.0099999999999998</v>
      </c>
    </row>
    <row r="4683" spans="1:4" ht="25.5">
      <c r="A4683" s="544">
        <v>4413018</v>
      </c>
      <c r="B4683" s="542" t="s">
        <v>9946</v>
      </c>
      <c r="C4683" s="544" t="s">
        <v>454</v>
      </c>
      <c r="D4683" s="545">
        <v>12.96</v>
      </c>
    </row>
    <row r="4684" spans="1:4">
      <c r="A4684" s="544">
        <v>4413905</v>
      </c>
      <c r="B4684" s="542" t="s">
        <v>9947</v>
      </c>
      <c r="C4684" s="544" t="s">
        <v>340</v>
      </c>
      <c r="D4684" s="545">
        <v>6.9</v>
      </c>
    </row>
    <row r="4685" spans="1:4">
      <c r="A4685" s="544">
        <v>4413987</v>
      </c>
      <c r="B4685" s="542" t="s">
        <v>9948</v>
      </c>
      <c r="C4685" s="544" t="s">
        <v>340</v>
      </c>
      <c r="D4685" s="545">
        <v>0.35</v>
      </c>
    </row>
    <row r="4686" spans="1:4">
      <c r="A4686" s="544">
        <v>4413995</v>
      </c>
      <c r="B4686" s="542" t="s">
        <v>9949</v>
      </c>
      <c r="C4686" s="544" t="s">
        <v>340</v>
      </c>
      <c r="D4686" s="545">
        <v>3.01</v>
      </c>
    </row>
    <row r="4687" spans="1:4" ht="25.5">
      <c r="A4687" s="544">
        <v>4413994</v>
      </c>
      <c r="B4687" s="542" t="s">
        <v>9950</v>
      </c>
      <c r="C4687" s="544" t="s">
        <v>346</v>
      </c>
      <c r="D4687" s="545">
        <v>680.5</v>
      </c>
    </row>
    <row r="4688" spans="1:4">
      <c r="A4688" s="544">
        <v>4413200</v>
      </c>
      <c r="B4688" s="542" t="s">
        <v>9951</v>
      </c>
      <c r="C4688" s="544" t="s">
        <v>340</v>
      </c>
      <c r="D4688" s="545">
        <v>17.84</v>
      </c>
    </row>
    <row r="4689" spans="1:4">
      <c r="A4689" s="544">
        <v>4413990</v>
      </c>
      <c r="B4689" s="542" t="s">
        <v>9952</v>
      </c>
      <c r="C4689" s="544" t="s">
        <v>335</v>
      </c>
      <c r="D4689" s="545">
        <v>31.81</v>
      </c>
    </row>
    <row r="4690" spans="1:4">
      <c r="A4690" s="544">
        <v>4413989</v>
      </c>
      <c r="B4690" s="542" t="s">
        <v>9953</v>
      </c>
      <c r="C4690" s="544" t="s">
        <v>335</v>
      </c>
      <c r="D4690" s="545">
        <v>39.14</v>
      </c>
    </row>
    <row r="4691" spans="1:4" ht="25.5">
      <c r="A4691" s="544">
        <v>4413951</v>
      </c>
      <c r="B4691" s="542" t="s">
        <v>9954</v>
      </c>
      <c r="C4691" s="544" t="s">
        <v>335</v>
      </c>
      <c r="D4691" s="545">
        <v>50.7</v>
      </c>
    </row>
    <row r="4692" spans="1:4" ht="25.5">
      <c r="A4692" s="544">
        <v>4413950</v>
      </c>
      <c r="B4692" s="542" t="s">
        <v>9955</v>
      </c>
      <c r="C4692" s="544" t="s">
        <v>335</v>
      </c>
      <c r="D4692" s="545">
        <v>100.03</v>
      </c>
    </row>
    <row r="4693" spans="1:4" ht="25.5">
      <c r="A4693" s="544">
        <v>4413949</v>
      </c>
      <c r="B4693" s="542" t="s">
        <v>9956</v>
      </c>
      <c r="C4693" s="544" t="s">
        <v>335</v>
      </c>
      <c r="D4693" s="545">
        <v>214.68</v>
      </c>
    </row>
    <row r="4694" spans="1:4" ht="25.5">
      <c r="A4694" s="544">
        <v>4413948</v>
      </c>
      <c r="B4694" s="542" t="s">
        <v>9957</v>
      </c>
      <c r="C4694" s="544" t="s">
        <v>335</v>
      </c>
      <c r="D4694" s="545">
        <v>47.03</v>
      </c>
    </row>
    <row r="4695" spans="1:4" ht="25.5">
      <c r="A4695" s="544">
        <v>4413947</v>
      </c>
      <c r="B4695" s="542" t="s">
        <v>9958</v>
      </c>
      <c r="C4695" s="544" t="s">
        <v>335</v>
      </c>
      <c r="D4695" s="545">
        <v>90.26</v>
      </c>
    </row>
    <row r="4696" spans="1:4" ht="25.5">
      <c r="A4696" s="544">
        <v>4413946</v>
      </c>
      <c r="B4696" s="542" t="s">
        <v>9959</v>
      </c>
      <c r="C4696" s="544" t="s">
        <v>335</v>
      </c>
      <c r="D4696" s="545">
        <v>111.47</v>
      </c>
    </row>
    <row r="4697" spans="1:4">
      <c r="A4697" s="544">
        <v>4413952</v>
      </c>
      <c r="B4697" s="542" t="s">
        <v>9960</v>
      </c>
      <c r="C4697" s="544" t="s">
        <v>340</v>
      </c>
      <c r="D4697" s="545">
        <v>65.48</v>
      </c>
    </row>
    <row r="4698" spans="1:4" ht="25.5">
      <c r="A4698" s="544">
        <v>4413012</v>
      </c>
      <c r="B4698" s="542" t="s">
        <v>9961</v>
      </c>
      <c r="C4698" s="544" t="s">
        <v>351</v>
      </c>
      <c r="D4698" s="545">
        <v>374.88</v>
      </c>
    </row>
    <row r="4699" spans="1:4" ht="25.5">
      <c r="A4699" s="544">
        <v>4413014</v>
      </c>
      <c r="B4699" s="542" t="s">
        <v>9962</v>
      </c>
      <c r="C4699" s="544" t="s">
        <v>340</v>
      </c>
      <c r="D4699" s="545">
        <v>17.010000000000002</v>
      </c>
    </row>
    <row r="4700" spans="1:4" ht="25.5">
      <c r="A4700" s="544">
        <v>4413016</v>
      </c>
      <c r="B4700" s="542" t="s">
        <v>9963</v>
      </c>
      <c r="C4700" s="544" t="s">
        <v>340</v>
      </c>
      <c r="D4700" s="545">
        <v>10.55</v>
      </c>
    </row>
    <row r="4701" spans="1:4">
      <c r="A4701" s="544">
        <v>4413984</v>
      </c>
      <c r="B4701" s="542" t="s">
        <v>9964</v>
      </c>
      <c r="C4701" s="544" t="s">
        <v>351</v>
      </c>
      <c r="D4701" s="545">
        <v>3.92</v>
      </c>
    </row>
    <row r="4702" spans="1:4">
      <c r="A4702" s="544">
        <v>4413986</v>
      </c>
      <c r="B4702" s="542" t="s">
        <v>9965</v>
      </c>
      <c r="C4702" s="544" t="s">
        <v>340</v>
      </c>
      <c r="D4702" s="545">
        <v>7.0000000000000007E-2</v>
      </c>
    </row>
    <row r="4703" spans="1:4">
      <c r="A4703" s="544">
        <v>4413985</v>
      </c>
      <c r="B4703" s="542" t="s">
        <v>9966</v>
      </c>
      <c r="C4703" s="544" t="s">
        <v>340</v>
      </c>
      <c r="D4703" s="545">
        <v>23.39</v>
      </c>
    </row>
    <row r="4704" spans="1:4">
      <c r="A4704" s="544">
        <v>4413017</v>
      </c>
      <c r="B4704" s="542" t="s">
        <v>9967</v>
      </c>
      <c r="C4704" s="544" t="s">
        <v>346</v>
      </c>
      <c r="D4704" s="545">
        <v>69.08</v>
      </c>
    </row>
    <row r="4705" spans="1:4">
      <c r="A4705" s="544">
        <v>4415673</v>
      </c>
      <c r="B4705" s="542" t="s">
        <v>9968</v>
      </c>
      <c r="C4705" s="544" t="s">
        <v>340</v>
      </c>
      <c r="D4705" s="545">
        <v>8.2100000000000009</v>
      </c>
    </row>
    <row r="4706" spans="1:4">
      <c r="A4706" s="544">
        <v>4415684</v>
      </c>
      <c r="B4706" s="542" t="s">
        <v>9969</v>
      </c>
      <c r="C4706" s="544" t="s">
        <v>340</v>
      </c>
      <c r="D4706" s="545">
        <v>4.5999999999999996</v>
      </c>
    </row>
    <row r="4707" spans="1:4">
      <c r="A4707" s="544">
        <v>4413993</v>
      </c>
      <c r="B4707" s="542" t="s">
        <v>9970</v>
      </c>
      <c r="C4707" s="544" t="s">
        <v>340</v>
      </c>
      <c r="D4707" s="545">
        <v>0.49</v>
      </c>
    </row>
    <row r="4708" spans="1:4">
      <c r="A4708" s="544">
        <v>4507754</v>
      </c>
      <c r="B4708" s="542" t="s">
        <v>9971</v>
      </c>
      <c r="C4708" s="544" t="s">
        <v>335</v>
      </c>
      <c r="D4708" s="545">
        <v>858.21</v>
      </c>
    </row>
    <row r="4709" spans="1:4">
      <c r="A4709" s="544">
        <v>4507738</v>
      </c>
      <c r="B4709" s="542" t="s">
        <v>9972</v>
      </c>
      <c r="C4709" s="544" t="s">
        <v>335</v>
      </c>
      <c r="D4709" s="545">
        <v>1166.8800000000001</v>
      </c>
    </row>
    <row r="4710" spans="1:4">
      <c r="A4710" s="544">
        <v>4507755</v>
      </c>
      <c r="B4710" s="542" t="s">
        <v>543</v>
      </c>
      <c r="C4710" s="544" t="s">
        <v>335</v>
      </c>
      <c r="D4710" s="545">
        <v>993.2</v>
      </c>
    </row>
    <row r="4711" spans="1:4">
      <c r="A4711" s="544">
        <v>4507756</v>
      </c>
      <c r="B4711" s="542" t="s">
        <v>9973</v>
      </c>
      <c r="C4711" s="544" t="s">
        <v>335</v>
      </c>
      <c r="D4711" s="545">
        <v>1322.67</v>
      </c>
    </row>
    <row r="4712" spans="1:4">
      <c r="A4712" s="544">
        <v>4507757</v>
      </c>
      <c r="B4712" s="542" t="s">
        <v>9974</v>
      </c>
      <c r="C4712" s="544" t="s">
        <v>335</v>
      </c>
      <c r="D4712" s="545">
        <v>1521.01</v>
      </c>
    </row>
    <row r="4713" spans="1:4">
      <c r="A4713" s="544">
        <v>4507758</v>
      </c>
      <c r="B4713" s="542" t="s">
        <v>9975</v>
      </c>
      <c r="C4713" s="544" t="s">
        <v>335</v>
      </c>
      <c r="D4713" s="545">
        <v>1753.22</v>
      </c>
    </row>
    <row r="4714" spans="1:4">
      <c r="A4714" s="544">
        <v>4507759</v>
      </c>
      <c r="B4714" s="542" t="s">
        <v>9976</v>
      </c>
      <c r="C4714" s="544" t="s">
        <v>335</v>
      </c>
      <c r="D4714" s="545">
        <v>1883.68</v>
      </c>
    </row>
    <row r="4715" spans="1:4">
      <c r="A4715" s="544">
        <v>4507760</v>
      </c>
      <c r="B4715" s="542" t="s">
        <v>9977</v>
      </c>
      <c r="C4715" s="544" t="s">
        <v>335</v>
      </c>
      <c r="D4715" s="545">
        <v>2290.5300000000002</v>
      </c>
    </row>
    <row r="4716" spans="1:4">
      <c r="A4716" s="544">
        <v>4507761</v>
      </c>
      <c r="B4716" s="542" t="s">
        <v>9978</v>
      </c>
      <c r="C4716" s="544" t="s">
        <v>335</v>
      </c>
      <c r="D4716" s="545">
        <v>2453.75</v>
      </c>
    </row>
    <row r="4717" spans="1:4">
      <c r="A4717" s="544">
        <v>4507762</v>
      </c>
      <c r="B4717" s="542" t="s">
        <v>9979</v>
      </c>
      <c r="C4717" s="544" t="s">
        <v>335</v>
      </c>
      <c r="D4717" s="545">
        <v>2901.74</v>
      </c>
    </row>
    <row r="4718" spans="1:4">
      <c r="A4718" s="544">
        <v>4507763</v>
      </c>
      <c r="B4718" s="542" t="s">
        <v>9980</v>
      </c>
      <c r="C4718" s="544" t="s">
        <v>335</v>
      </c>
      <c r="D4718" s="545">
        <v>2962.71</v>
      </c>
    </row>
    <row r="4719" spans="1:4">
      <c r="A4719" s="544">
        <v>4507764</v>
      </c>
      <c r="B4719" s="542" t="s">
        <v>9981</v>
      </c>
      <c r="C4719" s="544" t="s">
        <v>335</v>
      </c>
      <c r="D4719" s="545">
        <v>3806.73</v>
      </c>
    </row>
    <row r="4720" spans="1:4">
      <c r="A4720" s="544">
        <v>4507765</v>
      </c>
      <c r="B4720" s="542" t="s">
        <v>9982</v>
      </c>
      <c r="C4720" s="544" t="s">
        <v>335</v>
      </c>
      <c r="D4720" s="545">
        <v>3025.84</v>
      </c>
    </row>
    <row r="4721" spans="1:4">
      <c r="A4721" s="544">
        <v>4508192</v>
      </c>
      <c r="B4721" s="542" t="s">
        <v>9983</v>
      </c>
      <c r="C4721" s="544" t="s">
        <v>335</v>
      </c>
      <c r="D4721" s="545">
        <v>5169.17</v>
      </c>
    </row>
    <row r="4722" spans="1:4">
      <c r="A4722" s="544">
        <v>4507766</v>
      </c>
      <c r="B4722" s="542" t="s">
        <v>9984</v>
      </c>
      <c r="C4722" s="544" t="s">
        <v>335</v>
      </c>
      <c r="D4722" s="545">
        <v>403.13</v>
      </c>
    </row>
    <row r="4723" spans="1:4">
      <c r="A4723" s="544">
        <v>4507767</v>
      </c>
      <c r="B4723" s="542" t="s">
        <v>9985</v>
      </c>
      <c r="C4723" s="544" t="s">
        <v>335</v>
      </c>
      <c r="D4723" s="545">
        <v>566.74</v>
      </c>
    </row>
    <row r="4724" spans="1:4">
      <c r="A4724" s="544">
        <v>4507768</v>
      </c>
      <c r="B4724" s="542" t="s">
        <v>9986</v>
      </c>
      <c r="C4724" s="544" t="s">
        <v>335</v>
      </c>
      <c r="D4724" s="545">
        <v>526.69000000000005</v>
      </c>
    </row>
    <row r="4725" spans="1:4">
      <c r="A4725" s="544">
        <v>4507769</v>
      </c>
      <c r="B4725" s="542" t="s">
        <v>9987</v>
      </c>
      <c r="C4725" s="544" t="s">
        <v>335</v>
      </c>
      <c r="D4725" s="545">
        <v>656.61</v>
      </c>
    </row>
    <row r="4726" spans="1:4">
      <c r="A4726" s="544">
        <v>4507770</v>
      </c>
      <c r="B4726" s="542" t="s">
        <v>9988</v>
      </c>
      <c r="C4726" s="544" t="s">
        <v>335</v>
      </c>
      <c r="D4726" s="545">
        <v>588.91</v>
      </c>
    </row>
    <row r="4727" spans="1:4">
      <c r="A4727" s="544">
        <v>4507771</v>
      </c>
      <c r="B4727" s="542" t="s">
        <v>9989</v>
      </c>
      <c r="C4727" s="544" t="s">
        <v>335</v>
      </c>
      <c r="D4727" s="545">
        <v>715.37</v>
      </c>
    </row>
    <row r="4728" spans="1:4">
      <c r="A4728" s="544">
        <v>4507772</v>
      </c>
      <c r="B4728" s="542" t="s">
        <v>9990</v>
      </c>
      <c r="C4728" s="544" t="s">
        <v>335</v>
      </c>
      <c r="D4728" s="545">
        <v>759.85</v>
      </c>
    </row>
    <row r="4729" spans="1:4">
      <c r="A4729" s="544">
        <v>4508193</v>
      </c>
      <c r="B4729" s="542" t="s">
        <v>9991</v>
      </c>
      <c r="C4729" s="544" t="s">
        <v>335</v>
      </c>
      <c r="D4729" s="545">
        <v>940.5</v>
      </c>
    </row>
    <row r="4730" spans="1:4">
      <c r="A4730" s="544">
        <v>4507773</v>
      </c>
      <c r="B4730" s="542" t="s">
        <v>9992</v>
      </c>
      <c r="C4730" s="544" t="s">
        <v>335</v>
      </c>
      <c r="D4730" s="545">
        <v>793.87</v>
      </c>
    </row>
    <row r="4731" spans="1:4">
      <c r="A4731" s="544">
        <v>4507774</v>
      </c>
      <c r="B4731" s="542" t="s">
        <v>9993</v>
      </c>
      <c r="C4731" s="544" t="s">
        <v>335</v>
      </c>
      <c r="D4731" s="545">
        <v>1037.43</v>
      </c>
    </row>
    <row r="4732" spans="1:4" ht="25.5">
      <c r="A4732" s="544">
        <v>4507775</v>
      </c>
      <c r="B4732" s="542" t="s">
        <v>9994</v>
      </c>
      <c r="C4732" s="544" t="s">
        <v>335</v>
      </c>
      <c r="D4732" s="545">
        <v>94.06</v>
      </c>
    </row>
    <row r="4733" spans="1:4" ht="25.5">
      <c r="A4733" s="544">
        <v>4507776</v>
      </c>
      <c r="B4733" s="542" t="s">
        <v>9995</v>
      </c>
      <c r="C4733" s="544" t="s">
        <v>335</v>
      </c>
      <c r="D4733" s="545">
        <v>104.14</v>
      </c>
    </row>
    <row r="4734" spans="1:4" ht="25.5">
      <c r="A4734" s="544">
        <v>4507783</v>
      </c>
      <c r="B4734" s="542" t="s">
        <v>9996</v>
      </c>
      <c r="C4734" s="544" t="s">
        <v>335</v>
      </c>
      <c r="D4734" s="545">
        <v>80.98</v>
      </c>
    </row>
    <row r="4735" spans="1:4" ht="25.5">
      <c r="A4735" s="544">
        <v>4507784</v>
      </c>
      <c r="B4735" s="542" t="s">
        <v>9997</v>
      </c>
      <c r="C4735" s="544" t="s">
        <v>335</v>
      </c>
      <c r="D4735" s="545">
        <v>113.48</v>
      </c>
    </row>
    <row r="4736" spans="1:4" ht="25.5">
      <c r="A4736" s="544">
        <v>4507777</v>
      </c>
      <c r="B4736" s="542" t="s">
        <v>9998</v>
      </c>
      <c r="C4736" s="544" t="s">
        <v>335</v>
      </c>
      <c r="D4736" s="545">
        <v>184.61</v>
      </c>
    </row>
    <row r="4737" spans="1:4" ht="25.5">
      <c r="A4737" s="544">
        <v>4507778</v>
      </c>
      <c r="B4737" s="542" t="s">
        <v>9999</v>
      </c>
      <c r="C4737" s="544" t="s">
        <v>335</v>
      </c>
      <c r="D4737" s="545">
        <v>228.71</v>
      </c>
    </row>
    <row r="4738" spans="1:4" ht="25.5">
      <c r="A4738" s="544">
        <v>4507779</v>
      </c>
      <c r="B4738" s="542" t="s">
        <v>10000</v>
      </c>
      <c r="C4738" s="544" t="s">
        <v>335</v>
      </c>
      <c r="D4738" s="545">
        <v>247.97</v>
      </c>
    </row>
    <row r="4739" spans="1:4" ht="25.5">
      <c r="A4739" s="544">
        <v>4507780</v>
      </c>
      <c r="B4739" s="542" t="s">
        <v>10001</v>
      </c>
      <c r="C4739" s="544" t="s">
        <v>335</v>
      </c>
      <c r="D4739" s="545">
        <v>307.14999999999998</v>
      </c>
    </row>
    <row r="4740" spans="1:4" ht="25.5">
      <c r="A4740" s="544">
        <v>4507781</v>
      </c>
      <c r="B4740" s="542" t="s">
        <v>10002</v>
      </c>
      <c r="C4740" s="544" t="s">
        <v>335</v>
      </c>
      <c r="D4740" s="545">
        <v>322.17</v>
      </c>
    </row>
    <row r="4741" spans="1:4" ht="25.5">
      <c r="A4741" s="544">
        <v>4507782</v>
      </c>
      <c r="B4741" s="542" t="s">
        <v>10003</v>
      </c>
      <c r="C4741" s="544" t="s">
        <v>335</v>
      </c>
      <c r="D4741" s="545">
        <v>380.53</v>
      </c>
    </row>
    <row r="4742" spans="1:4" ht="25.5">
      <c r="A4742" s="544">
        <v>4507785</v>
      </c>
      <c r="B4742" s="542" t="s">
        <v>10004</v>
      </c>
      <c r="C4742" s="544" t="s">
        <v>335</v>
      </c>
      <c r="D4742" s="545">
        <v>140.97</v>
      </c>
    </row>
    <row r="4743" spans="1:4" ht="25.5">
      <c r="A4743" s="544">
        <v>4508194</v>
      </c>
      <c r="B4743" s="542" t="s">
        <v>10005</v>
      </c>
      <c r="C4743" s="544" t="s">
        <v>335</v>
      </c>
      <c r="D4743" s="545">
        <v>161.97999999999999</v>
      </c>
    </row>
    <row r="4744" spans="1:4" ht="25.5">
      <c r="A4744" s="544">
        <v>4507786</v>
      </c>
      <c r="B4744" s="542" t="s">
        <v>10006</v>
      </c>
      <c r="C4744" s="544" t="s">
        <v>335</v>
      </c>
      <c r="D4744" s="545">
        <v>168.71</v>
      </c>
    </row>
    <row r="4745" spans="1:4" ht="25.5">
      <c r="A4745" s="544">
        <v>4507787</v>
      </c>
      <c r="B4745" s="542" t="s">
        <v>10007</v>
      </c>
      <c r="C4745" s="544" t="s">
        <v>335</v>
      </c>
      <c r="D4745" s="545">
        <v>169.2</v>
      </c>
    </row>
    <row r="4746" spans="1:4" ht="25.5">
      <c r="A4746" s="544">
        <v>4507788</v>
      </c>
      <c r="B4746" s="542" t="s">
        <v>10008</v>
      </c>
      <c r="C4746" s="544" t="s">
        <v>335</v>
      </c>
      <c r="D4746" s="545">
        <v>219.69</v>
      </c>
    </row>
    <row r="4747" spans="1:4" ht="25.5">
      <c r="A4747" s="544">
        <v>4507789</v>
      </c>
      <c r="B4747" s="542" t="s">
        <v>10009</v>
      </c>
      <c r="C4747" s="544" t="s">
        <v>335</v>
      </c>
      <c r="D4747" s="545">
        <v>254.75</v>
      </c>
    </row>
    <row r="4748" spans="1:4" ht="25.5">
      <c r="A4748" s="544">
        <v>4507790</v>
      </c>
      <c r="B4748" s="542" t="s">
        <v>10010</v>
      </c>
      <c r="C4748" s="544" t="s">
        <v>335</v>
      </c>
      <c r="D4748" s="545">
        <v>270.42</v>
      </c>
    </row>
    <row r="4749" spans="1:4" ht="25.5">
      <c r="A4749" s="544">
        <v>4507791</v>
      </c>
      <c r="B4749" s="542" t="s">
        <v>10011</v>
      </c>
      <c r="C4749" s="544" t="s">
        <v>335</v>
      </c>
      <c r="D4749" s="545">
        <v>266.42</v>
      </c>
    </row>
    <row r="4750" spans="1:4" ht="25.5">
      <c r="A4750" s="544">
        <v>4507792</v>
      </c>
      <c r="B4750" s="542" t="s">
        <v>10012</v>
      </c>
      <c r="C4750" s="544" t="s">
        <v>335</v>
      </c>
      <c r="D4750" s="545">
        <v>318.18</v>
      </c>
    </row>
    <row r="4751" spans="1:4" ht="25.5">
      <c r="A4751" s="544">
        <v>4507793</v>
      </c>
      <c r="B4751" s="542" t="s">
        <v>10013</v>
      </c>
      <c r="C4751" s="544" t="s">
        <v>335</v>
      </c>
      <c r="D4751" s="545">
        <v>336.39</v>
      </c>
    </row>
    <row r="4752" spans="1:4" ht="25.5">
      <c r="A4752" s="544">
        <v>4507794</v>
      </c>
      <c r="B4752" s="542" t="s">
        <v>10014</v>
      </c>
      <c r="C4752" s="544" t="s">
        <v>335</v>
      </c>
      <c r="D4752" s="545">
        <v>408.53</v>
      </c>
    </row>
    <row r="4753" spans="1:4" ht="25.5">
      <c r="A4753" s="544">
        <v>4507795</v>
      </c>
      <c r="B4753" s="542" t="s">
        <v>10015</v>
      </c>
      <c r="C4753" s="544" t="s">
        <v>335</v>
      </c>
      <c r="D4753" s="545">
        <v>440.48</v>
      </c>
    </row>
    <row r="4754" spans="1:4" ht="25.5">
      <c r="A4754" s="544">
        <v>4507796</v>
      </c>
      <c r="B4754" s="542" t="s">
        <v>10016</v>
      </c>
      <c r="C4754" s="544" t="s">
        <v>335</v>
      </c>
      <c r="D4754" s="545">
        <v>468.71</v>
      </c>
    </row>
    <row r="4755" spans="1:4" ht="25.5">
      <c r="A4755" s="544">
        <v>4508190</v>
      </c>
      <c r="B4755" s="542" t="s">
        <v>10017</v>
      </c>
      <c r="C4755" s="544" t="s">
        <v>335</v>
      </c>
      <c r="D4755" s="545">
        <v>521.30999999999995</v>
      </c>
    </row>
    <row r="4756" spans="1:4" ht="25.5">
      <c r="A4756" s="544">
        <v>4507797</v>
      </c>
      <c r="B4756" s="542" t="s">
        <v>10018</v>
      </c>
      <c r="C4756" s="544" t="s">
        <v>335</v>
      </c>
      <c r="D4756" s="545">
        <v>65.81</v>
      </c>
    </row>
    <row r="4757" spans="1:4" ht="25.5">
      <c r="A4757" s="544">
        <v>4507798</v>
      </c>
      <c r="B4757" s="542" t="s">
        <v>10019</v>
      </c>
      <c r="C4757" s="544" t="s">
        <v>335</v>
      </c>
      <c r="D4757" s="545">
        <v>66.790000000000006</v>
      </c>
    </row>
    <row r="4758" spans="1:4" ht="25.5">
      <c r="A4758" s="544">
        <v>4507799</v>
      </c>
      <c r="B4758" s="542" t="s">
        <v>10020</v>
      </c>
      <c r="C4758" s="544" t="s">
        <v>335</v>
      </c>
      <c r="D4758" s="545">
        <v>95.84</v>
      </c>
    </row>
    <row r="4759" spans="1:4" ht="25.5">
      <c r="A4759" s="544">
        <v>4507800</v>
      </c>
      <c r="B4759" s="542" t="s">
        <v>10021</v>
      </c>
      <c r="C4759" s="544" t="s">
        <v>335</v>
      </c>
      <c r="D4759" s="545">
        <v>92.1</v>
      </c>
    </row>
    <row r="4760" spans="1:4" ht="25.5">
      <c r="A4760" s="544">
        <v>4507801</v>
      </c>
      <c r="B4760" s="542" t="s">
        <v>10022</v>
      </c>
      <c r="C4760" s="544" t="s">
        <v>335</v>
      </c>
      <c r="D4760" s="545">
        <v>111.91</v>
      </c>
    </row>
    <row r="4761" spans="1:4" ht="25.5">
      <c r="A4761" s="544">
        <v>4507802</v>
      </c>
      <c r="B4761" s="542" t="s">
        <v>10023</v>
      </c>
      <c r="C4761" s="544" t="s">
        <v>335</v>
      </c>
      <c r="D4761" s="545">
        <v>113.61</v>
      </c>
    </row>
    <row r="4762" spans="1:4" ht="25.5">
      <c r="A4762" s="544">
        <v>4507803</v>
      </c>
      <c r="B4762" s="542" t="s">
        <v>10024</v>
      </c>
      <c r="C4762" s="544" t="s">
        <v>335</v>
      </c>
      <c r="D4762" s="545">
        <v>112.37</v>
      </c>
    </row>
    <row r="4763" spans="1:4" ht="25.5">
      <c r="A4763" s="544">
        <v>4508191</v>
      </c>
      <c r="B4763" s="542" t="s">
        <v>10025</v>
      </c>
      <c r="C4763" s="544" t="s">
        <v>335</v>
      </c>
      <c r="D4763" s="545">
        <v>114.07</v>
      </c>
    </row>
    <row r="4764" spans="1:4" ht="25.5">
      <c r="A4764" s="544">
        <v>4507804</v>
      </c>
      <c r="B4764" s="542" t="s">
        <v>10026</v>
      </c>
      <c r="C4764" s="544" t="s">
        <v>335</v>
      </c>
      <c r="D4764" s="545">
        <v>138.47999999999999</v>
      </c>
    </row>
    <row r="4765" spans="1:4" ht="25.5">
      <c r="A4765" s="544">
        <v>4507805</v>
      </c>
      <c r="B4765" s="542" t="s">
        <v>10027</v>
      </c>
      <c r="C4765" s="544" t="s">
        <v>335</v>
      </c>
      <c r="D4765" s="545">
        <v>137.36000000000001</v>
      </c>
    </row>
    <row r="4766" spans="1:4" ht="25.5">
      <c r="A4766" s="544">
        <v>4507806</v>
      </c>
      <c r="B4766" s="542" t="s">
        <v>10028</v>
      </c>
      <c r="C4766" s="544" t="s">
        <v>335</v>
      </c>
      <c r="D4766" s="545">
        <v>27.44</v>
      </c>
    </row>
    <row r="4767" spans="1:4" ht="25.5">
      <c r="A4767" s="544">
        <v>4507807</v>
      </c>
      <c r="B4767" s="542" t="s">
        <v>10029</v>
      </c>
      <c r="C4767" s="544" t="s">
        <v>335</v>
      </c>
      <c r="D4767" s="545">
        <v>33.020000000000003</v>
      </c>
    </row>
    <row r="4768" spans="1:4" ht="25.5">
      <c r="A4768" s="544">
        <v>4507866</v>
      </c>
      <c r="B4768" s="542" t="s">
        <v>10030</v>
      </c>
      <c r="C4768" s="544" t="s">
        <v>335</v>
      </c>
      <c r="D4768" s="545">
        <v>75.739999999999995</v>
      </c>
    </row>
    <row r="4769" spans="1:4" ht="25.5">
      <c r="A4769" s="544">
        <v>4507867</v>
      </c>
      <c r="B4769" s="542" t="s">
        <v>10031</v>
      </c>
      <c r="C4769" s="544" t="s">
        <v>335</v>
      </c>
      <c r="D4769" s="545">
        <v>108.24</v>
      </c>
    </row>
    <row r="4770" spans="1:4" ht="25.5">
      <c r="A4770" s="544">
        <v>4507808</v>
      </c>
      <c r="B4770" s="542" t="s">
        <v>10032</v>
      </c>
      <c r="C4770" s="544" t="s">
        <v>335</v>
      </c>
      <c r="D4770" s="545">
        <v>30.96</v>
      </c>
    </row>
    <row r="4771" spans="1:4" ht="25.5">
      <c r="A4771" s="544">
        <v>4507809</v>
      </c>
      <c r="B4771" s="542" t="s">
        <v>10033</v>
      </c>
      <c r="C4771" s="544" t="s">
        <v>335</v>
      </c>
      <c r="D4771" s="545">
        <v>39.270000000000003</v>
      </c>
    </row>
    <row r="4772" spans="1:4" ht="25.5">
      <c r="A4772" s="544">
        <v>4507810</v>
      </c>
      <c r="B4772" s="542" t="s">
        <v>10034</v>
      </c>
      <c r="C4772" s="544" t="s">
        <v>335</v>
      </c>
      <c r="D4772" s="545">
        <v>52.52</v>
      </c>
    </row>
    <row r="4773" spans="1:4" ht="25.5">
      <c r="A4773" s="544">
        <v>4507811</v>
      </c>
      <c r="B4773" s="542" t="s">
        <v>10035</v>
      </c>
      <c r="C4773" s="544" t="s">
        <v>335</v>
      </c>
      <c r="D4773" s="545">
        <v>60.85</v>
      </c>
    </row>
    <row r="4774" spans="1:4" ht="25.5">
      <c r="A4774" s="544">
        <v>4507812</v>
      </c>
      <c r="B4774" s="542" t="s">
        <v>10036</v>
      </c>
      <c r="C4774" s="544" t="s">
        <v>335</v>
      </c>
      <c r="D4774" s="545">
        <v>58.19</v>
      </c>
    </row>
    <row r="4775" spans="1:4" ht="25.5">
      <c r="A4775" s="544">
        <v>4507813</v>
      </c>
      <c r="B4775" s="542" t="s">
        <v>10037</v>
      </c>
      <c r="C4775" s="544" t="s">
        <v>335</v>
      </c>
      <c r="D4775" s="545">
        <v>66.41</v>
      </c>
    </row>
    <row r="4776" spans="1:4" ht="25.5">
      <c r="A4776" s="544">
        <v>4507851</v>
      </c>
      <c r="B4776" s="542" t="s">
        <v>10038</v>
      </c>
      <c r="C4776" s="544" t="s">
        <v>346</v>
      </c>
      <c r="D4776" s="545">
        <v>23.63</v>
      </c>
    </row>
    <row r="4777" spans="1:4" ht="25.5">
      <c r="A4777" s="544">
        <v>4507852</v>
      </c>
      <c r="B4777" s="542" t="s">
        <v>10039</v>
      </c>
      <c r="C4777" s="544" t="s">
        <v>346</v>
      </c>
      <c r="D4777" s="545">
        <v>23.46</v>
      </c>
    </row>
    <row r="4778" spans="1:4" ht="25.5">
      <c r="A4778" s="544">
        <v>4507853</v>
      </c>
      <c r="B4778" s="542" t="s">
        <v>10040</v>
      </c>
      <c r="C4778" s="544" t="s">
        <v>346</v>
      </c>
      <c r="D4778" s="545">
        <v>26.47</v>
      </c>
    </row>
    <row r="4779" spans="1:4" ht="25.5">
      <c r="A4779" s="544">
        <v>4507854</v>
      </c>
      <c r="B4779" s="542" t="s">
        <v>10041</v>
      </c>
      <c r="C4779" s="544" t="s">
        <v>346</v>
      </c>
      <c r="D4779" s="545">
        <v>28.25</v>
      </c>
    </row>
    <row r="4780" spans="1:4" ht="25.5">
      <c r="A4780" s="544">
        <v>4507855</v>
      </c>
      <c r="B4780" s="542" t="s">
        <v>10042</v>
      </c>
      <c r="C4780" s="544" t="s">
        <v>346</v>
      </c>
      <c r="D4780" s="545">
        <v>23.86</v>
      </c>
    </row>
    <row r="4781" spans="1:4" ht="25.5">
      <c r="A4781" s="544">
        <v>4507856</v>
      </c>
      <c r="B4781" s="542" t="s">
        <v>10043</v>
      </c>
      <c r="C4781" s="544" t="s">
        <v>346</v>
      </c>
      <c r="D4781" s="545">
        <v>23.62</v>
      </c>
    </row>
    <row r="4782" spans="1:4" ht="25.5">
      <c r="A4782" s="544">
        <v>4507857</v>
      </c>
      <c r="B4782" s="542" t="s">
        <v>10044</v>
      </c>
      <c r="C4782" s="544" t="s">
        <v>346</v>
      </c>
      <c r="D4782" s="545">
        <v>28.55</v>
      </c>
    </row>
    <row r="4783" spans="1:4" ht="25.5">
      <c r="A4783" s="544">
        <v>4507858</v>
      </c>
      <c r="B4783" s="542" t="s">
        <v>10045</v>
      </c>
      <c r="C4783" s="544" t="s">
        <v>346</v>
      </c>
      <c r="D4783" s="545">
        <v>31.32</v>
      </c>
    </row>
    <row r="4784" spans="1:4" ht="25.5">
      <c r="A4784" s="544">
        <v>4508177</v>
      </c>
      <c r="B4784" s="542" t="s">
        <v>10046</v>
      </c>
      <c r="C4784" s="544" t="s">
        <v>346</v>
      </c>
      <c r="D4784" s="545">
        <v>59.47</v>
      </c>
    </row>
    <row r="4785" spans="1:4" ht="25.5">
      <c r="A4785" s="544">
        <v>4508178</v>
      </c>
      <c r="B4785" s="542" t="s">
        <v>10047</v>
      </c>
      <c r="C4785" s="544" t="s">
        <v>346</v>
      </c>
      <c r="D4785" s="545">
        <v>59.23</v>
      </c>
    </row>
    <row r="4786" spans="1:4" ht="25.5">
      <c r="A4786" s="544">
        <v>4507821</v>
      </c>
      <c r="B4786" s="542" t="s">
        <v>10048</v>
      </c>
      <c r="C4786" s="544" t="s">
        <v>346</v>
      </c>
      <c r="D4786" s="545">
        <v>58.75</v>
      </c>
    </row>
    <row r="4787" spans="1:4" ht="25.5">
      <c r="A4787" s="544">
        <v>4507822</v>
      </c>
      <c r="B4787" s="542" t="s">
        <v>10049</v>
      </c>
      <c r="C4787" s="544" t="s">
        <v>346</v>
      </c>
      <c r="D4787" s="545">
        <v>58.51</v>
      </c>
    </row>
    <row r="4788" spans="1:4" ht="25.5">
      <c r="A4788" s="544">
        <v>4507823</v>
      </c>
      <c r="B4788" s="542" t="s">
        <v>10050</v>
      </c>
      <c r="C4788" s="544" t="s">
        <v>346</v>
      </c>
      <c r="D4788" s="545">
        <v>59.48</v>
      </c>
    </row>
    <row r="4789" spans="1:4" ht="25.5">
      <c r="A4789" s="544">
        <v>4508188</v>
      </c>
      <c r="B4789" s="542" t="s">
        <v>10051</v>
      </c>
      <c r="C4789" s="544" t="s">
        <v>346</v>
      </c>
      <c r="D4789" s="545">
        <v>59.31</v>
      </c>
    </row>
    <row r="4790" spans="1:4" ht="25.5">
      <c r="A4790" s="544">
        <v>4507824</v>
      </c>
      <c r="B4790" s="542" t="s">
        <v>10052</v>
      </c>
      <c r="C4790" s="544" t="s">
        <v>346</v>
      </c>
      <c r="D4790" s="545">
        <v>65.22</v>
      </c>
    </row>
    <row r="4791" spans="1:4" ht="25.5">
      <c r="A4791" s="544">
        <v>4507825</v>
      </c>
      <c r="B4791" s="542" t="s">
        <v>10053</v>
      </c>
      <c r="C4791" s="544" t="s">
        <v>346</v>
      </c>
      <c r="D4791" s="545">
        <v>65.5</v>
      </c>
    </row>
    <row r="4792" spans="1:4" ht="25.5">
      <c r="A4792" s="544">
        <v>4507826</v>
      </c>
      <c r="B4792" s="542" t="s">
        <v>10054</v>
      </c>
      <c r="C4792" s="544" t="s">
        <v>346</v>
      </c>
      <c r="D4792" s="545">
        <v>70.5</v>
      </c>
    </row>
    <row r="4793" spans="1:4" ht="25.5">
      <c r="A4793" s="544">
        <v>4508179</v>
      </c>
      <c r="B4793" s="542" t="s">
        <v>10055</v>
      </c>
      <c r="C4793" s="544" t="s">
        <v>346</v>
      </c>
      <c r="D4793" s="545">
        <v>70.260000000000005</v>
      </c>
    </row>
    <row r="4794" spans="1:4" ht="25.5">
      <c r="A4794" s="544">
        <v>4507827</v>
      </c>
      <c r="B4794" s="542" t="s">
        <v>10056</v>
      </c>
      <c r="C4794" s="544" t="s">
        <v>346</v>
      </c>
      <c r="D4794" s="545">
        <v>74.7</v>
      </c>
    </row>
    <row r="4795" spans="1:4" ht="25.5">
      <c r="A4795" s="544">
        <v>4508180</v>
      </c>
      <c r="B4795" s="542" t="s">
        <v>10057</v>
      </c>
      <c r="C4795" s="544" t="s">
        <v>346</v>
      </c>
      <c r="D4795" s="545">
        <v>22.94</v>
      </c>
    </row>
    <row r="4796" spans="1:4" ht="25.5">
      <c r="A4796" s="544">
        <v>4507739</v>
      </c>
      <c r="B4796" s="542" t="s">
        <v>10058</v>
      </c>
      <c r="C4796" s="544" t="s">
        <v>346</v>
      </c>
      <c r="D4796" s="545">
        <v>24.23</v>
      </c>
    </row>
    <row r="4797" spans="1:4" ht="25.5">
      <c r="A4797" s="544">
        <v>4508181</v>
      </c>
      <c r="B4797" s="542" t="s">
        <v>10059</v>
      </c>
      <c r="C4797" s="544" t="s">
        <v>346</v>
      </c>
      <c r="D4797" s="545">
        <v>24.21</v>
      </c>
    </row>
    <row r="4798" spans="1:4" ht="25.5">
      <c r="A4798" s="544">
        <v>4508125</v>
      </c>
      <c r="B4798" s="542" t="s">
        <v>10060</v>
      </c>
      <c r="C4798" s="544" t="s">
        <v>346</v>
      </c>
      <c r="D4798" s="545">
        <v>26.58</v>
      </c>
    </row>
    <row r="4799" spans="1:4" ht="25.5">
      <c r="A4799" s="544">
        <v>4507828</v>
      </c>
      <c r="B4799" s="542" t="s">
        <v>10061</v>
      </c>
      <c r="C4799" s="544" t="s">
        <v>346</v>
      </c>
      <c r="D4799" s="545">
        <v>26.63</v>
      </c>
    </row>
    <row r="4800" spans="1:4" ht="25.5">
      <c r="A4800" s="544">
        <v>4507829</v>
      </c>
      <c r="B4800" s="542" t="s">
        <v>10062</v>
      </c>
      <c r="C4800" s="544" t="s">
        <v>346</v>
      </c>
      <c r="D4800" s="545">
        <v>28.75</v>
      </c>
    </row>
    <row r="4801" spans="1:4" ht="25.5">
      <c r="A4801" s="544">
        <v>4508182</v>
      </c>
      <c r="B4801" s="542" t="s">
        <v>10063</v>
      </c>
      <c r="C4801" s="544" t="s">
        <v>346</v>
      </c>
      <c r="D4801" s="545">
        <v>28.87</v>
      </c>
    </row>
    <row r="4802" spans="1:4" ht="25.5">
      <c r="A4802" s="544">
        <v>4508092</v>
      </c>
      <c r="B4802" s="542" t="s">
        <v>10064</v>
      </c>
      <c r="C4802" s="544" t="s">
        <v>346</v>
      </c>
      <c r="D4802" s="545">
        <v>30.22</v>
      </c>
    </row>
    <row r="4803" spans="1:4" ht="25.5">
      <c r="A4803" s="544">
        <v>4507830</v>
      </c>
      <c r="B4803" s="542" t="s">
        <v>10065</v>
      </c>
      <c r="C4803" s="544" t="s">
        <v>346</v>
      </c>
      <c r="D4803" s="545">
        <v>30.42</v>
      </c>
    </row>
    <row r="4804" spans="1:4" ht="25.5">
      <c r="A4804" s="544">
        <v>4508183</v>
      </c>
      <c r="B4804" s="542" t="s">
        <v>10066</v>
      </c>
      <c r="C4804" s="544" t="s">
        <v>346</v>
      </c>
      <c r="D4804" s="545">
        <v>35.97</v>
      </c>
    </row>
    <row r="4805" spans="1:4" ht="25.5">
      <c r="A4805" s="544">
        <v>4507831</v>
      </c>
      <c r="B4805" s="542" t="s">
        <v>10067</v>
      </c>
      <c r="C4805" s="544" t="s">
        <v>346</v>
      </c>
      <c r="D4805" s="545">
        <v>33.21</v>
      </c>
    </row>
    <row r="4806" spans="1:4" ht="25.5">
      <c r="A4806" s="544">
        <v>4507832</v>
      </c>
      <c r="B4806" s="542" t="s">
        <v>10068</v>
      </c>
      <c r="C4806" s="544" t="s">
        <v>346</v>
      </c>
      <c r="D4806" s="545">
        <v>36.67</v>
      </c>
    </row>
    <row r="4807" spans="1:4" ht="25.5">
      <c r="A4807" s="544">
        <v>4507833</v>
      </c>
      <c r="B4807" s="542" t="s">
        <v>10069</v>
      </c>
      <c r="C4807" s="544" t="s">
        <v>346</v>
      </c>
      <c r="D4807" s="545">
        <v>36.61</v>
      </c>
    </row>
    <row r="4808" spans="1:4" ht="25.5">
      <c r="A4808" s="544">
        <v>4507834</v>
      </c>
      <c r="B4808" s="542" t="s">
        <v>10070</v>
      </c>
      <c r="C4808" s="544" t="s">
        <v>346</v>
      </c>
      <c r="D4808" s="545">
        <v>37.909999999999997</v>
      </c>
    </row>
    <row r="4809" spans="1:4" ht="25.5">
      <c r="A4809" s="544">
        <v>4508184</v>
      </c>
      <c r="B4809" s="542" t="s">
        <v>10071</v>
      </c>
      <c r="C4809" s="544" t="s">
        <v>346</v>
      </c>
      <c r="D4809" s="545">
        <v>37.74</v>
      </c>
    </row>
    <row r="4810" spans="1:4" ht="25.5">
      <c r="A4810" s="544">
        <v>4507835</v>
      </c>
      <c r="B4810" s="542" t="s">
        <v>516</v>
      </c>
      <c r="C4810" s="544" t="s">
        <v>346</v>
      </c>
      <c r="D4810" s="545">
        <v>37.57</v>
      </c>
    </row>
    <row r="4811" spans="1:4" ht="25.5">
      <c r="A4811" s="544">
        <v>4508174</v>
      </c>
      <c r="B4811" s="542" t="s">
        <v>10072</v>
      </c>
      <c r="C4811" s="544" t="s">
        <v>346</v>
      </c>
      <c r="D4811" s="545">
        <v>37.9</v>
      </c>
    </row>
    <row r="4812" spans="1:4" ht="25.5">
      <c r="A4812" s="544">
        <v>4507836</v>
      </c>
      <c r="B4812" s="542" t="s">
        <v>10073</v>
      </c>
      <c r="C4812" s="544" t="s">
        <v>346</v>
      </c>
      <c r="D4812" s="545">
        <v>37.67</v>
      </c>
    </row>
    <row r="4813" spans="1:4" ht="25.5">
      <c r="A4813" s="544">
        <v>4507837</v>
      </c>
      <c r="B4813" s="542" t="s">
        <v>10074</v>
      </c>
      <c r="C4813" s="544" t="s">
        <v>346</v>
      </c>
      <c r="D4813" s="545">
        <v>40.700000000000003</v>
      </c>
    </row>
    <row r="4814" spans="1:4" ht="25.5">
      <c r="A4814" s="544">
        <v>4507838</v>
      </c>
      <c r="B4814" s="542" t="s">
        <v>10075</v>
      </c>
      <c r="C4814" s="544" t="s">
        <v>346</v>
      </c>
      <c r="D4814" s="545">
        <v>41.05</v>
      </c>
    </row>
    <row r="4815" spans="1:4" ht="25.5">
      <c r="A4815" s="544">
        <v>4507839</v>
      </c>
      <c r="B4815" s="542" t="s">
        <v>10076</v>
      </c>
      <c r="C4815" s="544" t="s">
        <v>346</v>
      </c>
      <c r="D4815" s="545">
        <v>42.94</v>
      </c>
    </row>
    <row r="4816" spans="1:4" ht="25.5">
      <c r="A4816" s="544">
        <v>4508175</v>
      </c>
      <c r="B4816" s="542" t="s">
        <v>10077</v>
      </c>
      <c r="C4816" s="544" t="s">
        <v>346</v>
      </c>
      <c r="D4816" s="545">
        <v>42.7</v>
      </c>
    </row>
    <row r="4817" spans="1:4" ht="25.5">
      <c r="A4817" s="544">
        <v>4507840</v>
      </c>
      <c r="B4817" s="542" t="s">
        <v>10078</v>
      </c>
      <c r="C4817" s="544" t="s">
        <v>346</v>
      </c>
      <c r="D4817" s="545">
        <v>42.66</v>
      </c>
    </row>
    <row r="4818" spans="1:4" ht="25.5">
      <c r="A4818" s="544">
        <v>4507841</v>
      </c>
      <c r="B4818" s="542" t="s">
        <v>10079</v>
      </c>
      <c r="C4818" s="544" t="s">
        <v>346</v>
      </c>
      <c r="D4818" s="545">
        <v>42.32</v>
      </c>
    </row>
    <row r="4819" spans="1:4" ht="25.5">
      <c r="A4819" s="544">
        <v>4507842</v>
      </c>
      <c r="B4819" s="542" t="s">
        <v>10080</v>
      </c>
      <c r="C4819" s="544" t="s">
        <v>346</v>
      </c>
      <c r="D4819" s="545">
        <v>46.2</v>
      </c>
    </row>
    <row r="4820" spans="1:4" ht="25.5">
      <c r="A4820" s="544">
        <v>4508185</v>
      </c>
      <c r="B4820" s="542" t="s">
        <v>10081</v>
      </c>
      <c r="C4820" s="544" t="s">
        <v>346</v>
      </c>
      <c r="D4820" s="545">
        <v>45.89</v>
      </c>
    </row>
    <row r="4821" spans="1:4" ht="25.5">
      <c r="A4821" s="544">
        <v>4507843</v>
      </c>
      <c r="B4821" s="542" t="s">
        <v>10082</v>
      </c>
      <c r="C4821" s="544" t="s">
        <v>346</v>
      </c>
      <c r="D4821" s="545">
        <v>45.73</v>
      </c>
    </row>
    <row r="4822" spans="1:4" ht="25.5">
      <c r="A4822" s="544">
        <v>4507844</v>
      </c>
      <c r="B4822" s="542" t="s">
        <v>10083</v>
      </c>
      <c r="C4822" s="544" t="s">
        <v>346</v>
      </c>
      <c r="D4822" s="545">
        <v>48.6</v>
      </c>
    </row>
    <row r="4823" spans="1:4" ht="25.5">
      <c r="A4823" s="544">
        <v>4508186</v>
      </c>
      <c r="B4823" s="542" t="s">
        <v>10084</v>
      </c>
      <c r="C4823" s="544" t="s">
        <v>346</v>
      </c>
      <c r="D4823" s="545">
        <v>48.68</v>
      </c>
    </row>
    <row r="4824" spans="1:4" ht="25.5">
      <c r="A4824" s="544">
        <v>4508187</v>
      </c>
      <c r="B4824" s="542" t="s">
        <v>10085</v>
      </c>
      <c r="C4824" s="544" t="s">
        <v>346</v>
      </c>
      <c r="D4824" s="545">
        <v>48.51</v>
      </c>
    </row>
    <row r="4825" spans="1:4" ht="25.5">
      <c r="A4825" s="544">
        <v>4507845</v>
      </c>
      <c r="B4825" s="542" t="s">
        <v>10086</v>
      </c>
      <c r="C4825" s="544" t="s">
        <v>346</v>
      </c>
      <c r="D4825" s="545">
        <v>48.18</v>
      </c>
    </row>
    <row r="4826" spans="1:4" ht="25.5">
      <c r="A4826" s="544">
        <v>4507846</v>
      </c>
      <c r="B4826" s="542" t="s">
        <v>10087</v>
      </c>
      <c r="C4826" s="544" t="s">
        <v>346</v>
      </c>
      <c r="D4826" s="545">
        <v>48.01</v>
      </c>
    </row>
    <row r="4827" spans="1:4" ht="25.5">
      <c r="A4827" s="544">
        <v>4507847</v>
      </c>
      <c r="B4827" s="542" t="s">
        <v>10088</v>
      </c>
      <c r="C4827" s="544" t="s">
        <v>346</v>
      </c>
      <c r="D4827" s="545">
        <v>54</v>
      </c>
    </row>
    <row r="4828" spans="1:4" ht="25.5">
      <c r="A4828" s="544">
        <v>4507848</v>
      </c>
      <c r="B4828" s="542" t="s">
        <v>10089</v>
      </c>
      <c r="C4828" s="544" t="s">
        <v>346</v>
      </c>
      <c r="D4828" s="545">
        <v>53.52</v>
      </c>
    </row>
    <row r="4829" spans="1:4" ht="25.5">
      <c r="A4829" s="544">
        <v>4507849</v>
      </c>
      <c r="B4829" s="542" t="s">
        <v>10090</v>
      </c>
      <c r="C4829" s="544" t="s">
        <v>346</v>
      </c>
      <c r="D4829" s="545">
        <v>53.32</v>
      </c>
    </row>
    <row r="4830" spans="1:4" ht="25.5">
      <c r="A4830" s="544">
        <v>4508176</v>
      </c>
      <c r="B4830" s="542" t="s">
        <v>10091</v>
      </c>
      <c r="C4830" s="544" t="s">
        <v>346</v>
      </c>
      <c r="D4830" s="545">
        <v>55.21</v>
      </c>
    </row>
    <row r="4831" spans="1:4" ht="25.5">
      <c r="A4831" s="544">
        <v>4507850</v>
      </c>
      <c r="B4831" s="542" t="s">
        <v>10092</v>
      </c>
      <c r="C4831" s="544" t="s">
        <v>346</v>
      </c>
      <c r="D4831" s="545">
        <v>54.97</v>
      </c>
    </row>
    <row r="4832" spans="1:4">
      <c r="A4832" s="544">
        <v>4507956</v>
      </c>
      <c r="B4832" s="542" t="s">
        <v>497</v>
      </c>
      <c r="C4832" s="544" t="s">
        <v>454</v>
      </c>
      <c r="D4832" s="545">
        <v>10.71</v>
      </c>
    </row>
    <row r="4833" spans="1:4">
      <c r="A4833" s="544">
        <v>4507957</v>
      </c>
      <c r="B4833" s="542" t="s">
        <v>10093</v>
      </c>
      <c r="C4833" s="544" t="s">
        <v>454</v>
      </c>
      <c r="D4833" s="545">
        <v>10.69</v>
      </c>
    </row>
    <row r="4834" spans="1:4">
      <c r="A4834" s="544">
        <v>4507958</v>
      </c>
      <c r="B4834" s="542" t="s">
        <v>10094</v>
      </c>
      <c r="C4834" s="544" t="s">
        <v>454</v>
      </c>
      <c r="D4834" s="545">
        <v>14.81</v>
      </c>
    </row>
    <row r="4835" spans="1:4">
      <c r="A4835" s="544">
        <v>4507959</v>
      </c>
      <c r="B4835" s="542" t="s">
        <v>10095</v>
      </c>
      <c r="C4835" s="544" t="s">
        <v>454</v>
      </c>
      <c r="D4835" s="545">
        <v>14.81</v>
      </c>
    </row>
    <row r="4836" spans="1:4" ht="25.5">
      <c r="A4836" s="544">
        <v>4516138</v>
      </c>
      <c r="B4836" s="542" t="s">
        <v>510</v>
      </c>
      <c r="C4836" s="544" t="s">
        <v>454</v>
      </c>
      <c r="D4836" s="545">
        <v>9.66</v>
      </c>
    </row>
    <row r="4837" spans="1:4">
      <c r="A4837" s="544">
        <v>4516137</v>
      </c>
      <c r="B4837" s="542" t="s">
        <v>552</v>
      </c>
      <c r="C4837" s="544" t="s">
        <v>340</v>
      </c>
      <c r="D4837" s="545">
        <v>134.88999999999999</v>
      </c>
    </row>
    <row r="4838" spans="1:4">
      <c r="A4838" s="544">
        <v>4805755</v>
      </c>
      <c r="B4838" s="542" t="s">
        <v>10096</v>
      </c>
      <c r="C4838" s="544" t="s">
        <v>351</v>
      </c>
      <c r="D4838" s="545">
        <v>33.89</v>
      </c>
    </row>
    <row r="4839" spans="1:4">
      <c r="A4839" s="544">
        <v>4805756</v>
      </c>
      <c r="B4839" s="542" t="s">
        <v>10097</v>
      </c>
      <c r="C4839" s="544" t="s">
        <v>340</v>
      </c>
      <c r="D4839" s="545">
        <v>5.08</v>
      </c>
    </row>
    <row r="4840" spans="1:4">
      <c r="A4840" s="544">
        <v>4816020</v>
      </c>
      <c r="B4840" s="542" t="s">
        <v>641</v>
      </c>
      <c r="C4840" s="544" t="s">
        <v>351</v>
      </c>
      <c r="D4840" s="545">
        <v>12.02</v>
      </c>
    </row>
    <row r="4841" spans="1:4">
      <c r="A4841" s="544">
        <v>4816019</v>
      </c>
      <c r="B4841" s="542" t="s">
        <v>10098</v>
      </c>
      <c r="C4841" s="544" t="s">
        <v>351</v>
      </c>
      <c r="D4841" s="545">
        <v>7.7</v>
      </c>
    </row>
    <row r="4842" spans="1:4">
      <c r="A4842" s="544">
        <v>4816018</v>
      </c>
      <c r="B4842" s="542" t="s">
        <v>10099</v>
      </c>
      <c r="C4842" s="544" t="s">
        <v>351</v>
      </c>
      <c r="D4842" s="545">
        <v>5.0999999999999996</v>
      </c>
    </row>
    <row r="4843" spans="1:4">
      <c r="A4843" s="544">
        <v>4816012</v>
      </c>
      <c r="B4843" s="542" t="s">
        <v>642</v>
      </c>
      <c r="C4843" s="544" t="s">
        <v>351</v>
      </c>
      <c r="D4843" s="545">
        <v>56.64</v>
      </c>
    </row>
    <row r="4844" spans="1:4">
      <c r="A4844" s="544">
        <v>4815805</v>
      </c>
      <c r="B4844" s="542" t="s">
        <v>10100</v>
      </c>
      <c r="C4844" s="544" t="s">
        <v>340</v>
      </c>
      <c r="D4844" s="545">
        <v>14.22</v>
      </c>
    </row>
    <row r="4845" spans="1:4">
      <c r="A4845" s="544">
        <v>4815802</v>
      </c>
      <c r="B4845" s="542" t="s">
        <v>10101</v>
      </c>
      <c r="C4845" s="544" t="s">
        <v>340</v>
      </c>
      <c r="D4845" s="545">
        <v>21</v>
      </c>
    </row>
    <row r="4846" spans="1:4">
      <c r="A4846" s="544">
        <v>4805754</v>
      </c>
      <c r="B4846" s="542" t="s">
        <v>10102</v>
      </c>
      <c r="C4846" s="544" t="s">
        <v>351</v>
      </c>
      <c r="D4846" s="545">
        <v>7.17</v>
      </c>
    </row>
    <row r="4847" spans="1:4">
      <c r="A4847" s="544">
        <v>4816145</v>
      </c>
      <c r="B4847" s="542" t="s">
        <v>10103</v>
      </c>
      <c r="C4847" s="544" t="s">
        <v>346</v>
      </c>
      <c r="D4847" s="545">
        <v>28.45</v>
      </c>
    </row>
    <row r="4848" spans="1:4">
      <c r="A4848" s="544">
        <v>4816144</v>
      </c>
      <c r="B4848" s="542" t="s">
        <v>10104</v>
      </c>
      <c r="C4848" s="544" t="s">
        <v>346</v>
      </c>
      <c r="D4848" s="545">
        <v>26.09</v>
      </c>
    </row>
    <row r="4849" spans="1:4">
      <c r="A4849" s="544">
        <v>4816147</v>
      </c>
      <c r="B4849" s="542" t="s">
        <v>10105</v>
      </c>
      <c r="C4849" s="544" t="s">
        <v>346</v>
      </c>
      <c r="D4849" s="545">
        <v>39.72</v>
      </c>
    </row>
    <row r="4850" spans="1:4">
      <c r="A4850" s="544">
        <v>4816146</v>
      </c>
      <c r="B4850" s="542" t="s">
        <v>10106</v>
      </c>
      <c r="C4850" s="544" t="s">
        <v>346</v>
      </c>
      <c r="D4850" s="545">
        <v>35.479999999999997</v>
      </c>
    </row>
    <row r="4851" spans="1:4">
      <c r="A4851" s="544">
        <v>4816121</v>
      </c>
      <c r="B4851" s="542" t="s">
        <v>10107</v>
      </c>
      <c r="C4851" s="544" t="s">
        <v>346</v>
      </c>
      <c r="D4851" s="545">
        <v>32.630000000000003</v>
      </c>
    </row>
    <row r="4852" spans="1:4">
      <c r="A4852" s="544">
        <v>4816120</v>
      </c>
      <c r="B4852" s="542" t="s">
        <v>10108</v>
      </c>
      <c r="C4852" s="544" t="s">
        <v>346</v>
      </c>
      <c r="D4852" s="545">
        <v>29.33</v>
      </c>
    </row>
    <row r="4853" spans="1:4">
      <c r="A4853" s="544">
        <v>4816123</v>
      </c>
      <c r="B4853" s="542" t="s">
        <v>10109</v>
      </c>
      <c r="C4853" s="544" t="s">
        <v>346</v>
      </c>
      <c r="D4853" s="545">
        <v>43.21</v>
      </c>
    </row>
    <row r="4854" spans="1:4">
      <c r="A4854" s="544">
        <v>4816122</v>
      </c>
      <c r="B4854" s="542" t="s">
        <v>10110</v>
      </c>
      <c r="C4854" s="544" t="s">
        <v>346</v>
      </c>
      <c r="D4854" s="545">
        <v>38.49</v>
      </c>
    </row>
    <row r="4855" spans="1:4">
      <c r="A4855" s="544">
        <v>4816125</v>
      </c>
      <c r="B4855" s="542" t="s">
        <v>10111</v>
      </c>
      <c r="C4855" s="544" t="s">
        <v>346</v>
      </c>
      <c r="D4855" s="545">
        <v>61.85</v>
      </c>
    </row>
    <row r="4856" spans="1:4">
      <c r="A4856" s="544">
        <v>4816124</v>
      </c>
      <c r="B4856" s="542" t="s">
        <v>10112</v>
      </c>
      <c r="C4856" s="544" t="s">
        <v>346</v>
      </c>
      <c r="D4856" s="545">
        <v>53.36</v>
      </c>
    </row>
    <row r="4857" spans="1:4">
      <c r="A4857" s="544">
        <v>4816022</v>
      </c>
      <c r="B4857" s="542" t="s">
        <v>10113</v>
      </c>
      <c r="C4857" s="544" t="s">
        <v>346</v>
      </c>
      <c r="D4857" s="545">
        <v>83.67</v>
      </c>
    </row>
    <row r="4858" spans="1:4">
      <c r="A4858" s="544">
        <v>4816021</v>
      </c>
      <c r="B4858" s="542" t="s">
        <v>10114</v>
      </c>
      <c r="C4858" s="544" t="s">
        <v>346</v>
      </c>
      <c r="D4858" s="545">
        <v>70.47</v>
      </c>
    </row>
    <row r="4859" spans="1:4">
      <c r="A4859" s="544">
        <v>4816106</v>
      </c>
      <c r="B4859" s="542" t="s">
        <v>10115</v>
      </c>
      <c r="C4859" s="544" t="s">
        <v>346</v>
      </c>
      <c r="D4859" s="545">
        <v>33.76</v>
      </c>
    </row>
    <row r="4860" spans="1:4">
      <c r="A4860" s="544">
        <v>4816105</v>
      </c>
      <c r="B4860" s="542" t="s">
        <v>10116</v>
      </c>
      <c r="C4860" s="544" t="s">
        <v>346</v>
      </c>
      <c r="D4860" s="545">
        <v>30.46</v>
      </c>
    </row>
    <row r="4861" spans="1:4">
      <c r="A4861" s="544">
        <v>4816108</v>
      </c>
      <c r="B4861" s="542" t="s">
        <v>10117</v>
      </c>
      <c r="C4861" s="544" t="s">
        <v>346</v>
      </c>
      <c r="D4861" s="545">
        <v>44.34</v>
      </c>
    </row>
    <row r="4862" spans="1:4">
      <c r="A4862" s="544">
        <v>4816107</v>
      </c>
      <c r="B4862" s="542" t="s">
        <v>10118</v>
      </c>
      <c r="C4862" s="544" t="s">
        <v>346</v>
      </c>
      <c r="D4862" s="545">
        <v>39.619999999999997</v>
      </c>
    </row>
    <row r="4863" spans="1:4">
      <c r="A4863" s="544">
        <v>4816110</v>
      </c>
      <c r="B4863" s="542" t="s">
        <v>10119</v>
      </c>
      <c r="C4863" s="544" t="s">
        <v>346</v>
      </c>
      <c r="D4863" s="545">
        <v>62.98</v>
      </c>
    </row>
    <row r="4864" spans="1:4">
      <c r="A4864" s="544">
        <v>4816109</v>
      </c>
      <c r="B4864" s="542" t="s">
        <v>10120</v>
      </c>
      <c r="C4864" s="544" t="s">
        <v>346</v>
      </c>
      <c r="D4864" s="545">
        <v>54.49</v>
      </c>
    </row>
    <row r="4865" spans="1:4">
      <c r="A4865" s="544">
        <v>4816100</v>
      </c>
      <c r="B4865" s="542" t="s">
        <v>10121</v>
      </c>
      <c r="C4865" s="544" t="s">
        <v>346</v>
      </c>
      <c r="D4865" s="545">
        <v>33.369999999999997</v>
      </c>
    </row>
    <row r="4866" spans="1:4">
      <c r="A4866" s="544">
        <v>4816099</v>
      </c>
      <c r="B4866" s="542" t="s">
        <v>10122</v>
      </c>
      <c r="C4866" s="544" t="s">
        <v>346</v>
      </c>
      <c r="D4866" s="545">
        <v>31.36</v>
      </c>
    </row>
    <row r="4867" spans="1:4">
      <c r="A4867" s="544">
        <v>4816102</v>
      </c>
      <c r="B4867" s="542" t="s">
        <v>10123</v>
      </c>
      <c r="C4867" s="544" t="s">
        <v>346</v>
      </c>
      <c r="D4867" s="545">
        <v>42.91</v>
      </c>
    </row>
    <row r="4868" spans="1:4">
      <c r="A4868" s="544">
        <v>4816101</v>
      </c>
      <c r="B4868" s="542" t="s">
        <v>10124</v>
      </c>
      <c r="C4868" s="544" t="s">
        <v>346</v>
      </c>
      <c r="D4868" s="545">
        <v>40.92</v>
      </c>
    </row>
    <row r="4869" spans="1:4">
      <c r="A4869" s="544">
        <v>4816104</v>
      </c>
      <c r="B4869" s="542" t="s">
        <v>10125</v>
      </c>
      <c r="C4869" s="544" t="s">
        <v>346</v>
      </c>
      <c r="D4869" s="545">
        <v>61.3</v>
      </c>
    </row>
    <row r="4870" spans="1:4">
      <c r="A4870" s="544">
        <v>4816103</v>
      </c>
      <c r="B4870" s="542" t="s">
        <v>10126</v>
      </c>
      <c r="C4870" s="544" t="s">
        <v>346</v>
      </c>
      <c r="D4870" s="545">
        <v>56.15</v>
      </c>
    </row>
    <row r="4871" spans="1:4" ht="25.5">
      <c r="A4871" s="544">
        <v>4815804</v>
      </c>
      <c r="B4871" s="542" t="s">
        <v>10127</v>
      </c>
      <c r="C4871" s="544" t="s">
        <v>335</v>
      </c>
      <c r="D4871" s="545">
        <v>0.56999999999999995</v>
      </c>
    </row>
    <row r="4872" spans="1:4">
      <c r="A4872" s="544">
        <v>4816002</v>
      </c>
      <c r="B4872" s="542" t="s">
        <v>10128</v>
      </c>
      <c r="C4872" s="544" t="s">
        <v>351</v>
      </c>
      <c r="D4872" s="545">
        <v>1386.46</v>
      </c>
    </row>
    <row r="4873" spans="1:4">
      <c r="A4873" s="544">
        <v>4805765</v>
      </c>
      <c r="B4873" s="542" t="s">
        <v>10129</v>
      </c>
      <c r="C4873" s="544" t="s">
        <v>351</v>
      </c>
      <c r="D4873" s="545">
        <v>204.03</v>
      </c>
    </row>
    <row r="4874" spans="1:4">
      <c r="A4874" s="544">
        <v>4816000</v>
      </c>
      <c r="B4874" s="542" t="s">
        <v>10130</v>
      </c>
      <c r="C4874" s="544" t="s">
        <v>351</v>
      </c>
      <c r="D4874" s="545">
        <v>485.11</v>
      </c>
    </row>
    <row r="4875" spans="1:4">
      <c r="A4875" s="544">
        <v>4816001</v>
      </c>
      <c r="B4875" s="542" t="s">
        <v>10131</v>
      </c>
      <c r="C4875" s="544" t="s">
        <v>351</v>
      </c>
      <c r="D4875" s="545">
        <v>795.65</v>
      </c>
    </row>
    <row r="4876" spans="1:4">
      <c r="A4876" s="544">
        <v>4805749</v>
      </c>
      <c r="B4876" s="542" t="s">
        <v>10132</v>
      </c>
      <c r="C4876" s="544" t="s">
        <v>351</v>
      </c>
      <c r="D4876" s="545">
        <v>77.959999999999994</v>
      </c>
    </row>
    <row r="4877" spans="1:4">
      <c r="A4877" s="544">
        <v>4805751</v>
      </c>
      <c r="B4877" s="542" t="s">
        <v>10133</v>
      </c>
      <c r="C4877" s="544" t="s">
        <v>351</v>
      </c>
      <c r="D4877" s="545">
        <v>58.47</v>
      </c>
    </row>
    <row r="4878" spans="1:4">
      <c r="A4878" s="544">
        <v>4805752</v>
      </c>
      <c r="B4878" s="542" t="s">
        <v>10134</v>
      </c>
      <c r="C4878" s="544" t="s">
        <v>351</v>
      </c>
      <c r="D4878" s="545">
        <v>70.16</v>
      </c>
    </row>
    <row r="4879" spans="1:4">
      <c r="A4879" s="544">
        <v>4805753</v>
      </c>
      <c r="B4879" s="542" t="s">
        <v>10135</v>
      </c>
      <c r="C4879" s="544" t="s">
        <v>351</v>
      </c>
      <c r="D4879" s="545">
        <v>81.86</v>
      </c>
    </row>
    <row r="4880" spans="1:4">
      <c r="A4880" s="544">
        <v>4805750</v>
      </c>
      <c r="B4880" s="542" t="s">
        <v>783</v>
      </c>
      <c r="C4880" s="544" t="s">
        <v>351</v>
      </c>
      <c r="D4880" s="545">
        <v>46.77</v>
      </c>
    </row>
    <row r="4881" spans="1:4">
      <c r="A4881" s="544">
        <v>4805767</v>
      </c>
      <c r="B4881" s="542" t="s">
        <v>10136</v>
      </c>
      <c r="C4881" s="544" t="s">
        <v>351</v>
      </c>
      <c r="D4881" s="545">
        <v>80.010000000000005</v>
      </c>
    </row>
    <row r="4882" spans="1:4">
      <c r="A4882" s="544">
        <v>4805769</v>
      </c>
      <c r="B4882" s="542" t="s">
        <v>10137</v>
      </c>
      <c r="C4882" s="544" t="s">
        <v>351</v>
      </c>
      <c r="D4882" s="545">
        <v>95.25</v>
      </c>
    </row>
    <row r="4883" spans="1:4">
      <c r="A4883" s="544">
        <v>4805770</v>
      </c>
      <c r="B4883" s="542" t="s">
        <v>10138</v>
      </c>
      <c r="C4883" s="544" t="s">
        <v>351</v>
      </c>
      <c r="D4883" s="545">
        <v>110.48</v>
      </c>
    </row>
    <row r="4884" spans="1:4">
      <c r="A4884" s="544">
        <v>4805760</v>
      </c>
      <c r="B4884" s="542" t="s">
        <v>10139</v>
      </c>
      <c r="C4884" s="544" t="s">
        <v>351</v>
      </c>
      <c r="D4884" s="545">
        <v>64.77</v>
      </c>
    </row>
    <row r="4885" spans="1:4">
      <c r="A4885" s="544">
        <v>4805757</v>
      </c>
      <c r="B4885" s="542" t="s">
        <v>10140</v>
      </c>
      <c r="C4885" s="544" t="s">
        <v>351</v>
      </c>
      <c r="D4885" s="545">
        <v>6.85</v>
      </c>
    </row>
    <row r="4886" spans="1:4">
      <c r="A4886" s="544">
        <v>4805762</v>
      </c>
      <c r="B4886" s="542" t="s">
        <v>10141</v>
      </c>
      <c r="C4886" s="544" t="s">
        <v>351</v>
      </c>
      <c r="D4886" s="545">
        <v>8.3699999999999992</v>
      </c>
    </row>
    <row r="4887" spans="1:4">
      <c r="A4887" s="544">
        <v>4806395</v>
      </c>
      <c r="B4887" s="542" t="s">
        <v>10142</v>
      </c>
      <c r="C4887" s="544" t="s">
        <v>335</v>
      </c>
      <c r="D4887" s="545">
        <v>5.61</v>
      </c>
    </row>
    <row r="4888" spans="1:4">
      <c r="A4888" s="544">
        <v>4816003</v>
      </c>
      <c r="B4888" s="542" t="s">
        <v>10143</v>
      </c>
      <c r="C4888" s="544" t="s">
        <v>346</v>
      </c>
      <c r="D4888" s="545">
        <v>42.3</v>
      </c>
    </row>
    <row r="4889" spans="1:4" ht="25.5">
      <c r="A4889" s="544">
        <v>4816017</v>
      </c>
      <c r="B4889" s="542" t="s">
        <v>10144</v>
      </c>
      <c r="C4889" s="544" t="s">
        <v>351</v>
      </c>
      <c r="D4889" s="545">
        <v>22.78</v>
      </c>
    </row>
    <row r="4890" spans="1:4">
      <c r="A4890" s="544">
        <v>4816023</v>
      </c>
      <c r="B4890" s="542" t="s">
        <v>10145</v>
      </c>
      <c r="C4890" s="544" t="s">
        <v>222</v>
      </c>
      <c r="D4890" s="545">
        <v>255.52</v>
      </c>
    </row>
    <row r="4891" spans="1:4" ht="25.5">
      <c r="A4891" s="544">
        <v>4816025</v>
      </c>
      <c r="B4891" s="542" t="s">
        <v>10146</v>
      </c>
      <c r="C4891" s="544" t="s">
        <v>222</v>
      </c>
      <c r="D4891" s="545">
        <v>463.7</v>
      </c>
    </row>
    <row r="4892" spans="1:4" ht="25.5">
      <c r="A4892" s="544">
        <v>4816024</v>
      </c>
      <c r="B4892" s="542" t="s">
        <v>10147</v>
      </c>
      <c r="C4892" s="544" t="s">
        <v>222</v>
      </c>
      <c r="D4892" s="545">
        <v>328.02</v>
      </c>
    </row>
    <row r="4893" spans="1:4">
      <c r="A4893" s="544">
        <v>4816005</v>
      </c>
      <c r="B4893" s="542" t="s">
        <v>10148</v>
      </c>
      <c r="C4893" s="544" t="s">
        <v>351</v>
      </c>
      <c r="D4893" s="545">
        <v>90.29</v>
      </c>
    </row>
    <row r="4894" spans="1:4">
      <c r="A4894" s="544">
        <v>4800400</v>
      </c>
      <c r="B4894" s="542" t="s">
        <v>10149</v>
      </c>
      <c r="C4894" s="544" t="s">
        <v>340</v>
      </c>
      <c r="D4894" s="545">
        <v>5.44</v>
      </c>
    </row>
    <row r="4895" spans="1:4">
      <c r="A4895" s="544">
        <v>4816016</v>
      </c>
      <c r="B4895" s="542" t="s">
        <v>10150</v>
      </c>
      <c r="C4895" s="544" t="s">
        <v>351</v>
      </c>
      <c r="D4895" s="545">
        <v>42.43</v>
      </c>
    </row>
    <row r="4896" spans="1:4">
      <c r="A4896" s="544">
        <v>4800412</v>
      </c>
      <c r="B4896" s="542" t="s">
        <v>10151</v>
      </c>
      <c r="C4896" s="544" t="s">
        <v>340</v>
      </c>
      <c r="D4896" s="545">
        <v>4.68</v>
      </c>
    </row>
    <row r="4897" spans="1:4">
      <c r="A4897" s="544">
        <v>4815671</v>
      </c>
      <c r="B4897" s="542" t="s">
        <v>10152</v>
      </c>
      <c r="C4897" s="544" t="s">
        <v>351</v>
      </c>
      <c r="D4897" s="545">
        <v>17.649999999999999</v>
      </c>
    </row>
    <row r="4898" spans="1:4">
      <c r="A4898" s="544">
        <v>4815803</v>
      </c>
      <c r="B4898" s="542" t="s">
        <v>10153</v>
      </c>
      <c r="C4898" s="544" t="s">
        <v>346</v>
      </c>
      <c r="D4898" s="545">
        <v>7.94</v>
      </c>
    </row>
    <row r="4899" spans="1:4">
      <c r="A4899" s="544">
        <v>4816011</v>
      </c>
      <c r="B4899" s="542" t="s">
        <v>10154</v>
      </c>
      <c r="C4899" s="544" t="s">
        <v>351</v>
      </c>
      <c r="D4899" s="545">
        <v>1759.68</v>
      </c>
    </row>
    <row r="4900" spans="1:4">
      <c r="A4900" s="544">
        <v>4816014</v>
      </c>
      <c r="B4900" s="542" t="s">
        <v>10155</v>
      </c>
      <c r="C4900" s="544" t="s">
        <v>351</v>
      </c>
      <c r="D4900" s="545">
        <v>47.13</v>
      </c>
    </row>
    <row r="4901" spans="1:4">
      <c r="A4901" s="544">
        <v>4816010</v>
      </c>
      <c r="B4901" s="542" t="s">
        <v>1001</v>
      </c>
      <c r="C4901" s="544" t="s">
        <v>351</v>
      </c>
      <c r="D4901" s="545">
        <v>38.78</v>
      </c>
    </row>
    <row r="4902" spans="1:4">
      <c r="A4902" s="544">
        <v>4816015</v>
      </c>
      <c r="B4902" s="542" t="s">
        <v>10156</v>
      </c>
      <c r="C4902" s="544" t="s">
        <v>351</v>
      </c>
      <c r="D4902" s="545">
        <v>23.57</v>
      </c>
    </row>
    <row r="4903" spans="1:4">
      <c r="A4903" s="544">
        <v>4816119</v>
      </c>
      <c r="B4903" s="542" t="s">
        <v>10157</v>
      </c>
      <c r="C4903" s="544" t="s">
        <v>351</v>
      </c>
      <c r="D4903" s="545">
        <v>38.409999999999997</v>
      </c>
    </row>
    <row r="4904" spans="1:4">
      <c r="A4904" s="544">
        <v>4816004</v>
      </c>
      <c r="B4904" s="542" t="s">
        <v>10158</v>
      </c>
      <c r="C4904" s="544" t="s">
        <v>346</v>
      </c>
      <c r="D4904" s="545">
        <v>51.5</v>
      </c>
    </row>
    <row r="4905" spans="1:4" ht="25.5">
      <c r="A4905" s="544">
        <v>4915652</v>
      </c>
      <c r="B4905" s="542" t="s">
        <v>10159</v>
      </c>
      <c r="C4905" s="544" t="s">
        <v>335</v>
      </c>
      <c r="D4905" s="545">
        <v>8.36</v>
      </c>
    </row>
    <row r="4906" spans="1:4" ht="25.5">
      <c r="A4906" s="544">
        <v>4915651</v>
      </c>
      <c r="B4906" s="542" t="s">
        <v>10160</v>
      </c>
      <c r="C4906" s="544" t="s">
        <v>335</v>
      </c>
      <c r="D4906" s="545">
        <v>9.94</v>
      </c>
    </row>
    <row r="4907" spans="1:4">
      <c r="A4907" s="544">
        <v>4915723</v>
      </c>
      <c r="B4907" s="542" t="s">
        <v>10161</v>
      </c>
      <c r="C4907" s="544" t="s">
        <v>340</v>
      </c>
      <c r="D4907" s="545">
        <v>3.27</v>
      </c>
    </row>
    <row r="4908" spans="1:4">
      <c r="A4908" s="544">
        <v>4915724</v>
      </c>
      <c r="B4908" s="542" t="s">
        <v>10162</v>
      </c>
      <c r="C4908" s="544" t="s">
        <v>340</v>
      </c>
      <c r="D4908" s="545">
        <v>1.88</v>
      </c>
    </row>
    <row r="4909" spans="1:4">
      <c r="A4909" s="544">
        <v>4915637</v>
      </c>
      <c r="B4909" s="542" t="s">
        <v>10163</v>
      </c>
      <c r="C4909" s="544" t="s">
        <v>340</v>
      </c>
      <c r="D4909" s="545">
        <v>1.02</v>
      </c>
    </row>
    <row r="4910" spans="1:4">
      <c r="A4910" s="544">
        <v>4915779</v>
      </c>
      <c r="B4910" s="542" t="s">
        <v>10164</v>
      </c>
      <c r="C4910" s="544" t="s">
        <v>340</v>
      </c>
      <c r="D4910" s="545">
        <v>0.66</v>
      </c>
    </row>
    <row r="4911" spans="1:4">
      <c r="A4911" s="544">
        <v>4915638</v>
      </c>
      <c r="B4911" s="542" t="s">
        <v>10165</v>
      </c>
      <c r="C4911" s="544" t="s">
        <v>340</v>
      </c>
      <c r="D4911" s="545">
        <v>0.79</v>
      </c>
    </row>
    <row r="4912" spans="1:4">
      <c r="A4912" s="544">
        <v>4915636</v>
      </c>
      <c r="B4912" s="542" t="s">
        <v>10166</v>
      </c>
      <c r="C4912" s="544" t="s">
        <v>340</v>
      </c>
      <c r="D4912" s="545">
        <v>1.05</v>
      </c>
    </row>
    <row r="4913" spans="1:4">
      <c r="A4913" s="544">
        <v>4915744</v>
      </c>
      <c r="B4913" s="542" t="s">
        <v>10167</v>
      </c>
      <c r="C4913" s="544" t="s">
        <v>340</v>
      </c>
      <c r="D4913" s="545">
        <v>0.78</v>
      </c>
    </row>
    <row r="4914" spans="1:4">
      <c r="A4914" s="544">
        <v>4915700</v>
      </c>
      <c r="B4914" s="542" t="s">
        <v>10168</v>
      </c>
      <c r="C4914" s="544" t="s">
        <v>340</v>
      </c>
      <c r="D4914" s="545">
        <v>1.21</v>
      </c>
    </row>
    <row r="4915" spans="1:4">
      <c r="A4915" s="544">
        <v>4915590</v>
      </c>
      <c r="B4915" s="542" t="s">
        <v>10169</v>
      </c>
      <c r="C4915" s="544" t="s">
        <v>340</v>
      </c>
      <c r="D4915" s="545">
        <v>0.79</v>
      </c>
    </row>
    <row r="4916" spans="1:4">
      <c r="A4916" s="544">
        <v>4915591</v>
      </c>
      <c r="B4916" s="542" t="s">
        <v>10170</v>
      </c>
      <c r="C4916" s="544" t="s">
        <v>340</v>
      </c>
      <c r="D4916" s="545">
        <v>0.93</v>
      </c>
    </row>
    <row r="4917" spans="1:4">
      <c r="A4917" s="544">
        <v>4915701</v>
      </c>
      <c r="B4917" s="542" t="s">
        <v>10171</v>
      </c>
      <c r="C4917" s="544" t="s">
        <v>340</v>
      </c>
      <c r="D4917" s="545">
        <v>1.2</v>
      </c>
    </row>
    <row r="4918" spans="1:4">
      <c r="A4918" s="544">
        <v>4915703</v>
      </c>
      <c r="B4918" s="542" t="s">
        <v>10172</v>
      </c>
      <c r="C4918" s="544" t="s">
        <v>351</v>
      </c>
      <c r="D4918" s="545">
        <v>110.43</v>
      </c>
    </row>
    <row r="4919" spans="1:4" ht="25.5">
      <c r="A4919" s="544">
        <v>4915705</v>
      </c>
      <c r="B4919" s="542" t="s">
        <v>10173</v>
      </c>
      <c r="C4919" s="544" t="s">
        <v>351</v>
      </c>
      <c r="D4919" s="545">
        <v>118.49</v>
      </c>
    </row>
    <row r="4920" spans="1:4">
      <c r="A4920" s="544">
        <v>4915743</v>
      </c>
      <c r="B4920" s="542" t="s">
        <v>10174</v>
      </c>
      <c r="C4920" s="544" t="s">
        <v>340</v>
      </c>
      <c r="D4920" s="545">
        <v>0.09</v>
      </c>
    </row>
    <row r="4921" spans="1:4">
      <c r="A4921" s="544">
        <v>4915768</v>
      </c>
      <c r="B4921" s="542" t="s">
        <v>10175</v>
      </c>
      <c r="C4921" s="544" t="s">
        <v>351</v>
      </c>
      <c r="D4921" s="545">
        <v>15.17</v>
      </c>
    </row>
    <row r="4922" spans="1:4">
      <c r="A4922" s="544">
        <v>4915713</v>
      </c>
      <c r="B4922" s="542" t="s">
        <v>10176</v>
      </c>
      <c r="C4922" s="544" t="s">
        <v>351</v>
      </c>
      <c r="D4922" s="545">
        <v>67.790000000000006</v>
      </c>
    </row>
    <row r="4923" spans="1:4">
      <c r="A4923" s="544">
        <v>4915655</v>
      </c>
      <c r="B4923" s="542" t="s">
        <v>10177</v>
      </c>
      <c r="C4923" s="544" t="s">
        <v>351</v>
      </c>
      <c r="D4923" s="545">
        <v>85.37</v>
      </c>
    </row>
    <row r="4924" spans="1:4">
      <c r="A4924" s="544">
        <v>4915656</v>
      </c>
      <c r="B4924" s="542" t="s">
        <v>10178</v>
      </c>
      <c r="C4924" s="544" t="s">
        <v>351</v>
      </c>
      <c r="D4924" s="545">
        <v>66.98</v>
      </c>
    </row>
    <row r="4925" spans="1:4">
      <c r="A4925" s="544">
        <v>4915657</v>
      </c>
      <c r="B4925" s="542" t="s">
        <v>10179</v>
      </c>
      <c r="C4925" s="544" t="s">
        <v>351</v>
      </c>
      <c r="D4925" s="545">
        <v>56.03</v>
      </c>
    </row>
    <row r="4926" spans="1:4">
      <c r="A4926" s="544">
        <v>4915658</v>
      </c>
      <c r="B4926" s="542" t="s">
        <v>10180</v>
      </c>
      <c r="C4926" s="544" t="s">
        <v>351</v>
      </c>
      <c r="D4926" s="545">
        <v>48.88</v>
      </c>
    </row>
    <row r="4927" spans="1:4">
      <c r="A4927" s="544">
        <v>4915659</v>
      </c>
      <c r="B4927" s="542" t="s">
        <v>10181</v>
      </c>
      <c r="C4927" s="544" t="s">
        <v>351</v>
      </c>
      <c r="D4927" s="545">
        <v>43.89</v>
      </c>
    </row>
    <row r="4928" spans="1:4">
      <c r="A4928" s="544">
        <v>4915660</v>
      </c>
      <c r="B4928" s="542" t="s">
        <v>10182</v>
      </c>
      <c r="C4928" s="544" t="s">
        <v>351</v>
      </c>
      <c r="D4928" s="545">
        <v>40.36</v>
      </c>
    </row>
    <row r="4929" spans="1:4">
      <c r="A4929" s="544">
        <v>4915661</v>
      </c>
      <c r="B4929" s="542" t="s">
        <v>10183</v>
      </c>
      <c r="C4929" s="544" t="s">
        <v>351</v>
      </c>
      <c r="D4929" s="545">
        <v>111.11</v>
      </c>
    </row>
    <row r="4930" spans="1:4">
      <c r="A4930" s="544">
        <v>4915662</v>
      </c>
      <c r="B4930" s="542" t="s">
        <v>10184</v>
      </c>
      <c r="C4930" s="544" t="s">
        <v>351</v>
      </c>
      <c r="D4930" s="545">
        <v>87.84</v>
      </c>
    </row>
    <row r="4931" spans="1:4">
      <c r="A4931" s="544">
        <v>4915663</v>
      </c>
      <c r="B4931" s="542" t="s">
        <v>10185</v>
      </c>
      <c r="C4931" s="544" t="s">
        <v>351</v>
      </c>
      <c r="D4931" s="545">
        <v>72.75</v>
      </c>
    </row>
    <row r="4932" spans="1:4">
      <c r="A4932" s="544">
        <v>4915664</v>
      </c>
      <c r="B4932" s="542" t="s">
        <v>10186</v>
      </c>
      <c r="C4932" s="544" t="s">
        <v>351</v>
      </c>
      <c r="D4932" s="545">
        <v>64.010000000000005</v>
      </c>
    </row>
    <row r="4933" spans="1:4">
      <c r="A4933" s="544">
        <v>4915665</v>
      </c>
      <c r="B4933" s="542" t="s">
        <v>10187</v>
      </c>
      <c r="C4933" s="544" t="s">
        <v>351</v>
      </c>
      <c r="D4933" s="545">
        <v>58</v>
      </c>
    </row>
    <row r="4934" spans="1:4">
      <c r="A4934" s="544">
        <v>4915666</v>
      </c>
      <c r="B4934" s="542" t="s">
        <v>10188</v>
      </c>
      <c r="C4934" s="544" t="s">
        <v>351</v>
      </c>
      <c r="D4934" s="545">
        <v>53.7</v>
      </c>
    </row>
    <row r="4935" spans="1:4" ht="25.5">
      <c r="A4935" s="544">
        <v>4915650</v>
      </c>
      <c r="B4935" s="542" t="s">
        <v>10189</v>
      </c>
      <c r="C4935" s="544" t="s">
        <v>454</v>
      </c>
      <c r="D4935" s="545">
        <v>293.08</v>
      </c>
    </row>
    <row r="4936" spans="1:4" ht="38.25">
      <c r="A4936" s="544">
        <v>4915645</v>
      </c>
      <c r="B4936" s="542" t="s">
        <v>10190</v>
      </c>
      <c r="C4936" s="544" t="s">
        <v>454</v>
      </c>
      <c r="D4936" s="545">
        <v>214.27</v>
      </c>
    </row>
    <row r="4937" spans="1:4">
      <c r="A4937" s="544">
        <v>4915712</v>
      </c>
      <c r="B4937" s="542" t="s">
        <v>10191</v>
      </c>
      <c r="C4937" s="544" t="s">
        <v>351</v>
      </c>
      <c r="D4937" s="545">
        <v>22.6</v>
      </c>
    </row>
    <row r="4938" spans="1:4">
      <c r="A4938" s="544">
        <v>4915711</v>
      </c>
      <c r="B4938" s="542" t="s">
        <v>10192</v>
      </c>
      <c r="C4938" s="544" t="s">
        <v>346</v>
      </c>
      <c r="D4938" s="545">
        <v>1.51</v>
      </c>
    </row>
    <row r="4939" spans="1:4" ht="25.5">
      <c r="A4939" s="544">
        <v>4915790</v>
      </c>
      <c r="B4939" s="542" t="s">
        <v>10193</v>
      </c>
      <c r="C4939" s="544" t="s">
        <v>466</v>
      </c>
      <c r="D4939" s="545">
        <v>238.15</v>
      </c>
    </row>
    <row r="4940" spans="1:4" ht="25.5">
      <c r="A4940" s="544">
        <v>4915793</v>
      </c>
      <c r="B4940" s="542" t="s">
        <v>10194</v>
      </c>
      <c r="C4940" s="544" t="s">
        <v>466</v>
      </c>
      <c r="D4940" s="545">
        <v>186.46</v>
      </c>
    </row>
    <row r="4941" spans="1:4" ht="25.5">
      <c r="A4941" s="544">
        <v>4915792</v>
      </c>
      <c r="B4941" s="542" t="s">
        <v>10195</v>
      </c>
      <c r="C4941" s="544" t="s">
        <v>466</v>
      </c>
      <c r="D4941" s="545">
        <v>81.25</v>
      </c>
    </row>
    <row r="4942" spans="1:4">
      <c r="A4942" s="544">
        <v>4915718</v>
      </c>
      <c r="B4942" s="542" t="s">
        <v>10196</v>
      </c>
      <c r="C4942" s="544" t="s">
        <v>340</v>
      </c>
      <c r="D4942" s="545">
        <v>9.3000000000000007</v>
      </c>
    </row>
    <row r="4943" spans="1:4">
      <c r="A4943" s="544">
        <v>4915672</v>
      </c>
      <c r="B4943" s="542" t="s">
        <v>10197</v>
      </c>
      <c r="C4943" s="544" t="s">
        <v>346</v>
      </c>
      <c r="D4943" s="545">
        <v>4.5199999999999996</v>
      </c>
    </row>
    <row r="4944" spans="1:4">
      <c r="A4944" s="544">
        <v>4915708</v>
      </c>
      <c r="B4944" s="542" t="s">
        <v>10198</v>
      </c>
      <c r="C4944" s="544" t="s">
        <v>346</v>
      </c>
      <c r="D4944" s="545">
        <v>0.75</v>
      </c>
    </row>
    <row r="4945" spans="1:4">
      <c r="A4945" s="544">
        <v>4915710</v>
      </c>
      <c r="B4945" s="542" t="s">
        <v>10199</v>
      </c>
      <c r="C4945" s="544" t="s">
        <v>346</v>
      </c>
      <c r="D4945" s="545">
        <v>4.5199999999999996</v>
      </c>
    </row>
    <row r="4946" spans="1:4">
      <c r="A4946" s="544">
        <v>4915709</v>
      </c>
      <c r="B4946" s="542" t="s">
        <v>10200</v>
      </c>
      <c r="C4946" s="544" t="s">
        <v>346</v>
      </c>
      <c r="D4946" s="545">
        <v>1.1299999999999999</v>
      </c>
    </row>
    <row r="4947" spans="1:4">
      <c r="A4947" s="544">
        <v>4915686</v>
      </c>
      <c r="B4947" s="542" t="s">
        <v>10201</v>
      </c>
      <c r="C4947" s="544" t="s">
        <v>335</v>
      </c>
      <c r="D4947" s="545">
        <v>4.5199999999999996</v>
      </c>
    </row>
    <row r="4948" spans="1:4">
      <c r="A4948" s="544">
        <v>4915687</v>
      </c>
      <c r="B4948" s="542" t="s">
        <v>10202</v>
      </c>
      <c r="C4948" s="544" t="s">
        <v>335</v>
      </c>
      <c r="D4948" s="545">
        <v>2.82</v>
      </c>
    </row>
    <row r="4949" spans="1:4" ht="25.5">
      <c r="A4949" s="544">
        <v>4915634</v>
      </c>
      <c r="B4949" s="542" t="s">
        <v>10203</v>
      </c>
      <c r="C4949" s="544" t="s">
        <v>346</v>
      </c>
      <c r="D4949" s="545">
        <v>62.48</v>
      </c>
    </row>
    <row r="4950" spans="1:4">
      <c r="A4950" s="544">
        <v>4915633</v>
      </c>
      <c r="B4950" s="542" t="s">
        <v>10204</v>
      </c>
      <c r="C4950" s="544" t="s">
        <v>346</v>
      </c>
      <c r="D4950" s="545">
        <v>20.61</v>
      </c>
    </row>
    <row r="4951" spans="1:4" ht="38.25">
      <c r="A4951" s="544">
        <v>4915714</v>
      </c>
      <c r="B4951" s="542" t="s">
        <v>10205</v>
      </c>
      <c r="C4951" s="544" t="s">
        <v>346</v>
      </c>
      <c r="D4951" s="545">
        <v>3.03</v>
      </c>
    </row>
    <row r="4952" spans="1:4" ht="25.5">
      <c r="A4952" s="544">
        <v>4915759</v>
      </c>
      <c r="B4952" s="542" t="s">
        <v>10206</v>
      </c>
      <c r="C4952" s="544" t="s">
        <v>335</v>
      </c>
      <c r="D4952" s="545">
        <v>7.6</v>
      </c>
    </row>
    <row r="4953" spans="1:4">
      <c r="A4953" s="544">
        <v>4915758</v>
      </c>
      <c r="B4953" s="542" t="s">
        <v>10207</v>
      </c>
      <c r="C4953" s="544" t="s">
        <v>346</v>
      </c>
      <c r="D4953" s="545">
        <v>4.54</v>
      </c>
    </row>
    <row r="4954" spans="1:4">
      <c r="A4954" s="544">
        <v>4915640</v>
      </c>
      <c r="B4954" s="542" t="s">
        <v>10208</v>
      </c>
      <c r="C4954" s="544" t="s">
        <v>351</v>
      </c>
      <c r="D4954" s="545">
        <v>22.6</v>
      </c>
    </row>
    <row r="4955" spans="1:4">
      <c r="A4955" s="544">
        <v>4915639</v>
      </c>
      <c r="B4955" s="542" t="s">
        <v>10209</v>
      </c>
      <c r="C4955" s="544" t="s">
        <v>340</v>
      </c>
      <c r="D4955" s="545">
        <v>4.5199999999999996</v>
      </c>
    </row>
    <row r="4956" spans="1:4" ht="25.5">
      <c r="A4956" s="544">
        <v>4915695</v>
      </c>
      <c r="B4956" s="542" t="s">
        <v>10210</v>
      </c>
      <c r="C4956" s="544" t="s">
        <v>346</v>
      </c>
      <c r="D4956" s="545">
        <v>7.15</v>
      </c>
    </row>
    <row r="4957" spans="1:4" ht="25.5">
      <c r="A4957" s="544">
        <v>4915696</v>
      </c>
      <c r="B4957" s="542" t="s">
        <v>10211</v>
      </c>
      <c r="C4957" s="544" t="s">
        <v>346</v>
      </c>
      <c r="D4957" s="545">
        <v>7.15</v>
      </c>
    </row>
    <row r="4958" spans="1:4" ht="25.5">
      <c r="A4958" s="544">
        <v>4915694</v>
      </c>
      <c r="B4958" s="542" t="s">
        <v>10212</v>
      </c>
      <c r="C4958" s="544" t="s">
        <v>346</v>
      </c>
      <c r="D4958" s="545">
        <v>32.200000000000003</v>
      </c>
    </row>
    <row r="4959" spans="1:4">
      <c r="A4959" s="544">
        <v>4915654</v>
      </c>
      <c r="B4959" s="542" t="s">
        <v>10213</v>
      </c>
      <c r="C4959" s="544" t="s">
        <v>340</v>
      </c>
      <c r="D4959" s="545">
        <v>11.94</v>
      </c>
    </row>
    <row r="4960" spans="1:4">
      <c r="A4960" s="544">
        <v>4900001</v>
      </c>
      <c r="B4960" s="542" t="s">
        <v>4982</v>
      </c>
      <c r="C4960" s="544" t="s">
        <v>351</v>
      </c>
      <c r="D4960" s="545">
        <v>0</v>
      </c>
    </row>
    <row r="4961" spans="1:4">
      <c r="A4961" s="544">
        <v>4915801</v>
      </c>
      <c r="B4961" s="542" t="s">
        <v>4980</v>
      </c>
      <c r="C4961" s="544" t="s">
        <v>351</v>
      </c>
      <c r="D4961" s="545">
        <v>0</v>
      </c>
    </row>
    <row r="4962" spans="1:4">
      <c r="A4962" s="544">
        <v>4916290</v>
      </c>
      <c r="B4962" s="542" t="s">
        <v>10214</v>
      </c>
      <c r="C4962" s="544" t="s">
        <v>351</v>
      </c>
      <c r="D4962" s="545">
        <v>357.47</v>
      </c>
    </row>
    <row r="4963" spans="1:4">
      <c r="A4963" s="544">
        <v>4915765</v>
      </c>
      <c r="B4963" s="542" t="s">
        <v>10215</v>
      </c>
      <c r="C4963" s="544" t="s">
        <v>351</v>
      </c>
      <c r="D4963" s="545">
        <v>179.08</v>
      </c>
    </row>
    <row r="4964" spans="1:4">
      <c r="A4964" s="544">
        <v>4915766</v>
      </c>
      <c r="B4964" s="542" t="s">
        <v>10216</v>
      </c>
      <c r="C4964" s="544" t="s">
        <v>351</v>
      </c>
      <c r="D4964" s="545">
        <v>105.11</v>
      </c>
    </row>
    <row r="4965" spans="1:4">
      <c r="A4965" s="544">
        <v>4915764</v>
      </c>
      <c r="B4965" s="542" t="s">
        <v>10217</v>
      </c>
      <c r="C4965" s="544" t="s">
        <v>351</v>
      </c>
      <c r="D4965" s="545">
        <v>322.33999999999997</v>
      </c>
    </row>
    <row r="4966" spans="1:4">
      <c r="A4966" s="544">
        <v>4915767</v>
      </c>
      <c r="B4966" s="542" t="s">
        <v>10218</v>
      </c>
      <c r="C4966" s="544" t="s">
        <v>351</v>
      </c>
      <c r="D4966" s="545">
        <v>69.069999999999993</v>
      </c>
    </row>
    <row r="4967" spans="1:4">
      <c r="A4967" s="544">
        <v>4915777</v>
      </c>
      <c r="B4967" s="542" t="s">
        <v>10219</v>
      </c>
      <c r="C4967" s="544" t="s">
        <v>346</v>
      </c>
      <c r="D4967" s="545">
        <v>14.51</v>
      </c>
    </row>
    <row r="4968" spans="1:4" ht="25.5">
      <c r="A4968" s="544">
        <v>4915618</v>
      </c>
      <c r="B4968" s="542" t="s">
        <v>10220</v>
      </c>
      <c r="C4968" s="544" t="s">
        <v>340</v>
      </c>
      <c r="D4968" s="545">
        <v>4.16</v>
      </c>
    </row>
    <row r="4969" spans="1:4">
      <c r="A4969" s="544">
        <v>4915774</v>
      </c>
      <c r="B4969" s="542" t="s">
        <v>10221</v>
      </c>
      <c r="C4969" s="544" t="s">
        <v>351</v>
      </c>
      <c r="D4969" s="545">
        <v>24.88</v>
      </c>
    </row>
    <row r="4970" spans="1:4">
      <c r="A4970" s="544">
        <v>4915719</v>
      </c>
      <c r="B4970" s="542" t="s">
        <v>10222</v>
      </c>
      <c r="C4970" s="544" t="s">
        <v>340</v>
      </c>
      <c r="D4970" s="545">
        <v>34.92</v>
      </c>
    </row>
    <row r="4971" spans="1:4" ht="25.5">
      <c r="A4971" s="544">
        <v>4915611</v>
      </c>
      <c r="B4971" s="542" t="s">
        <v>10223</v>
      </c>
      <c r="C4971" s="544" t="s">
        <v>351</v>
      </c>
      <c r="D4971" s="545">
        <v>10.54</v>
      </c>
    </row>
    <row r="4972" spans="1:4">
      <c r="A4972" s="544">
        <v>4915733</v>
      </c>
      <c r="B4972" s="542" t="s">
        <v>10224</v>
      </c>
      <c r="C4972" s="544" t="s">
        <v>351</v>
      </c>
      <c r="D4972" s="545">
        <v>41.52</v>
      </c>
    </row>
    <row r="4973" spans="1:4">
      <c r="A4973" s="544">
        <v>4915734</v>
      </c>
      <c r="B4973" s="542" t="s">
        <v>10225</v>
      </c>
      <c r="C4973" s="544" t="s">
        <v>351</v>
      </c>
      <c r="D4973" s="545">
        <v>12.07</v>
      </c>
    </row>
    <row r="4974" spans="1:4">
      <c r="A4974" s="544">
        <v>4915727</v>
      </c>
      <c r="B4974" s="542" t="s">
        <v>10226</v>
      </c>
      <c r="C4974" s="544" t="s">
        <v>346</v>
      </c>
      <c r="D4974" s="545">
        <v>11.01</v>
      </c>
    </row>
    <row r="4975" spans="1:4" ht="25.5">
      <c r="A4975" s="544">
        <v>4915726</v>
      </c>
      <c r="B4975" s="542" t="s">
        <v>10227</v>
      </c>
      <c r="C4975" s="544" t="s">
        <v>346</v>
      </c>
      <c r="D4975" s="545">
        <v>25.91</v>
      </c>
    </row>
    <row r="4976" spans="1:4" ht="25.5">
      <c r="A4976" s="544">
        <v>4915594</v>
      </c>
      <c r="B4976" s="542" t="s">
        <v>10228</v>
      </c>
      <c r="C4976" s="544" t="s">
        <v>346</v>
      </c>
      <c r="D4976" s="545">
        <v>24.31</v>
      </c>
    </row>
    <row r="4977" spans="1:4" ht="25.5">
      <c r="A4977" s="544">
        <v>4915729</v>
      </c>
      <c r="B4977" s="542" t="s">
        <v>10229</v>
      </c>
      <c r="C4977" s="544" t="s">
        <v>346</v>
      </c>
      <c r="D4977" s="545">
        <v>19.91</v>
      </c>
    </row>
    <row r="4978" spans="1:4" ht="25.5">
      <c r="A4978" s="544">
        <v>4915596</v>
      </c>
      <c r="B4978" s="542" t="s">
        <v>10230</v>
      </c>
      <c r="C4978" s="544" t="s">
        <v>346</v>
      </c>
      <c r="D4978" s="545">
        <v>19.22</v>
      </c>
    </row>
    <row r="4979" spans="1:4">
      <c r="A4979" s="544">
        <v>4915732</v>
      </c>
      <c r="B4979" s="542" t="s">
        <v>10231</v>
      </c>
      <c r="C4979" s="544" t="s">
        <v>346</v>
      </c>
      <c r="D4979" s="545">
        <v>8.4499999999999993</v>
      </c>
    </row>
    <row r="4980" spans="1:4">
      <c r="A4980" s="544">
        <v>4915731</v>
      </c>
      <c r="B4980" s="542" t="s">
        <v>10232</v>
      </c>
      <c r="C4980" s="544" t="s">
        <v>346</v>
      </c>
      <c r="D4980" s="545">
        <v>21.89</v>
      </c>
    </row>
    <row r="4981" spans="1:4" ht="25.5">
      <c r="A4981" s="544">
        <v>4915725</v>
      </c>
      <c r="B4981" s="542" t="s">
        <v>10233</v>
      </c>
      <c r="C4981" s="544" t="s">
        <v>346</v>
      </c>
      <c r="D4981" s="545">
        <v>31.16</v>
      </c>
    </row>
    <row r="4982" spans="1:4" ht="25.5">
      <c r="A4982" s="544">
        <v>4915593</v>
      </c>
      <c r="B4982" s="542" t="s">
        <v>10234</v>
      </c>
      <c r="C4982" s="544" t="s">
        <v>346</v>
      </c>
      <c r="D4982" s="545">
        <v>29.56</v>
      </c>
    </row>
    <row r="4983" spans="1:4" ht="25.5">
      <c r="A4983" s="544">
        <v>4915728</v>
      </c>
      <c r="B4983" s="542" t="s">
        <v>10235</v>
      </c>
      <c r="C4983" s="544" t="s">
        <v>346</v>
      </c>
      <c r="D4983" s="545">
        <v>30.5</v>
      </c>
    </row>
    <row r="4984" spans="1:4" ht="25.5">
      <c r="A4984" s="544">
        <v>4915595</v>
      </c>
      <c r="B4984" s="542" t="s">
        <v>10236</v>
      </c>
      <c r="C4984" s="544" t="s">
        <v>346</v>
      </c>
      <c r="D4984" s="545">
        <v>29.81</v>
      </c>
    </row>
    <row r="4985" spans="1:4">
      <c r="A4985" s="544">
        <v>4915730</v>
      </c>
      <c r="B4985" s="542" t="s">
        <v>10237</v>
      </c>
      <c r="C4985" s="544" t="s">
        <v>346</v>
      </c>
      <c r="D4985" s="545">
        <v>29.49</v>
      </c>
    </row>
    <row r="4986" spans="1:4">
      <c r="A4986" s="544">
        <v>4915598</v>
      </c>
      <c r="B4986" s="542" t="s">
        <v>10238</v>
      </c>
      <c r="C4986" s="544" t="s">
        <v>340</v>
      </c>
      <c r="D4986" s="545">
        <v>0.1</v>
      </c>
    </row>
    <row r="4987" spans="1:4">
      <c r="A4987" s="544">
        <v>4915748</v>
      </c>
      <c r="B4987" s="542" t="s">
        <v>10239</v>
      </c>
      <c r="C4987" s="544" t="s">
        <v>340</v>
      </c>
      <c r="D4987" s="545">
        <v>239.41</v>
      </c>
    </row>
    <row r="4988" spans="1:4">
      <c r="A4988" s="544">
        <v>4915608</v>
      </c>
      <c r="B4988" s="542" t="s">
        <v>10240</v>
      </c>
      <c r="C4988" s="544" t="s">
        <v>340</v>
      </c>
      <c r="D4988" s="545">
        <v>2.74</v>
      </c>
    </row>
    <row r="4989" spans="1:4">
      <c r="A4989" s="544">
        <v>4915613</v>
      </c>
      <c r="B4989" s="542" t="s">
        <v>10241</v>
      </c>
      <c r="C4989" s="544" t="s">
        <v>340</v>
      </c>
      <c r="D4989" s="545">
        <v>0.17</v>
      </c>
    </row>
    <row r="4990" spans="1:4">
      <c r="A4990" s="544">
        <v>4915692</v>
      </c>
      <c r="B4990" s="542" t="s">
        <v>10242</v>
      </c>
      <c r="C4990" s="544" t="s">
        <v>351</v>
      </c>
      <c r="D4990" s="545">
        <v>384.33</v>
      </c>
    </row>
    <row r="4991" spans="1:4" ht="25.5">
      <c r="A4991" s="544">
        <v>4915746</v>
      </c>
      <c r="B4991" s="542" t="s">
        <v>10243</v>
      </c>
      <c r="C4991" s="544" t="s">
        <v>351</v>
      </c>
      <c r="D4991" s="545">
        <v>292.58</v>
      </c>
    </row>
    <row r="4992" spans="1:4">
      <c r="A4992" s="544">
        <v>4915630</v>
      </c>
      <c r="B4992" s="542" t="s">
        <v>10244</v>
      </c>
      <c r="C4992" s="544" t="s">
        <v>351</v>
      </c>
      <c r="D4992" s="545">
        <v>384.33</v>
      </c>
    </row>
    <row r="4993" spans="1:4" ht="25.5">
      <c r="A4993" s="544">
        <v>4915631</v>
      </c>
      <c r="B4993" s="542" t="s">
        <v>10245</v>
      </c>
      <c r="C4993" s="544" t="s">
        <v>351</v>
      </c>
      <c r="D4993" s="545">
        <v>292.58</v>
      </c>
    </row>
    <row r="4994" spans="1:4" ht="25.5">
      <c r="A4994" s="544">
        <v>4915785</v>
      </c>
      <c r="B4994" s="542" t="s">
        <v>10246</v>
      </c>
      <c r="C4994" s="544" t="s">
        <v>466</v>
      </c>
      <c r="D4994" s="545">
        <v>378.3</v>
      </c>
    </row>
    <row r="4995" spans="1:4">
      <c r="A4995" s="544">
        <v>4915786</v>
      </c>
      <c r="B4995" s="542" t="s">
        <v>10247</v>
      </c>
      <c r="C4995" s="544" t="s">
        <v>466</v>
      </c>
      <c r="D4995" s="545">
        <v>173.43</v>
      </c>
    </row>
    <row r="4996" spans="1:4">
      <c r="A4996" s="544">
        <v>4915795</v>
      </c>
      <c r="B4996" s="542" t="s">
        <v>10248</v>
      </c>
      <c r="C4996" s="544" t="s">
        <v>466</v>
      </c>
      <c r="D4996" s="545">
        <v>350.79</v>
      </c>
    </row>
    <row r="4997" spans="1:4">
      <c r="A4997" s="544">
        <v>4915800</v>
      </c>
      <c r="B4997" s="542" t="s">
        <v>10249</v>
      </c>
      <c r="C4997" s="544" t="s">
        <v>466</v>
      </c>
      <c r="D4997" s="545">
        <v>48.28</v>
      </c>
    </row>
    <row r="4998" spans="1:4">
      <c r="A4998" s="544">
        <v>4915799</v>
      </c>
      <c r="B4998" s="542" t="s">
        <v>10250</v>
      </c>
      <c r="C4998" s="544" t="s">
        <v>466</v>
      </c>
      <c r="D4998" s="545">
        <v>37.19</v>
      </c>
    </row>
    <row r="4999" spans="1:4">
      <c r="A4999" s="544">
        <v>4915698</v>
      </c>
      <c r="B4999" s="542" t="s">
        <v>10251</v>
      </c>
      <c r="C4999" s="544" t="s">
        <v>466</v>
      </c>
      <c r="D4999" s="545">
        <v>19.03</v>
      </c>
    </row>
    <row r="5000" spans="1:4">
      <c r="A5000" s="544">
        <v>4915794</v>
      </c>
      <c r="B5000" s="542" t="s">
        <v>10252</v>
      </c>
      <c r="C5000" s="544" t="s">
        <v>466</v>
      </c>
      <c r="D5000" s="545">
        <v>585.85</v>
      </c>
    </row>
    <row r="5001" spans="1:4" ht="25.5">
      <c r="A5001" s="544">
        <v>4915789</v>
      </c>
      <c r="B5001" s="542" t="s">
        <v>10253</v>
      </c>
      <c r="C5001" s="544" t="s">
        <v>335</v>
      </c>
      <c r="D5001" s="545">
        <v>1892.26</v>
      </c>
    </row>
    <row r="5002" spans="1:4" ht="25.5">
      <c r="A5002" s="544">
        <v>4915798</v>
      </c>
      <c r="B5002" s="542" t="s">
        <v>10254</v>
      </c>
      <c r="C5002" s="544" t="s">
        <v>335</v>
      </c>
      <c r="D5002" s="545">
        <v>1579.8</v>
      </c>
    </row>
    <row r="5003" spans="1:4" ht="25.5">
      <c r="A5003" s="544">
        <v>4915788</v>
      </c>
      <c r="B5003" s="542" t="s">
        <v>10255</v>
      </c>
      <c r="C5003" s="544" t="s">
        <v>335</v>
      </c>
      <c r="D5003" s="545">
        <v>1716.12</v>
      </c>
    </row>
    <row r="5004" spans="1:4" ht="25.5">
      <c r="A5004" s="544">
        <v>4915797</v>
      </c>
      <c r="B5004" s="542" t="s">
        <v>10256</v>
      </c>
      <c r="C5004" s="544" t="s">
        <v>335</v>
      </c>
      <c r="D5004" s="545">
        <v>988.93</v>
      </c>
    </row>
    <row r="5005" spans="1:4" ht="25.5">
      <c r="A5005" s="544">
        <v>4915787</v>
      </c>
      <c r="B5005" s="542" t="s">
        <v>10257</v>
      </c>
      <c r="C5005" s="544" t="s">
        <v>335</v>
      </c>
      <c r="D5005" s="545">
        <v>867.16</v>
      </c>
    </row>
    <row r="5006" spans="1:4" ht="25.5">
      <c r="A5006" s="544">
        <v>4915796</v>
      </c>
      <c r="B5006" s="542" t="s">
        <v>10258</v>
      </c>
      <c r="C5006" s="544" t="s">
        <v>335</v>
      </c>
      <c r="D5006" s="545">
        <v>342.35</v>
      </c>
    </row>
    <row r="5007" spans="1:4">
      <c r="A5007" s="544">
        <v>4915760</v>
      </c>
      <c r="B5007" s="542" t="s">
        <v>10259</v>
      </c>
      <c r="C5007" s="544" t="s">
        <v>340</v>
      </c>
      <c r="D5007" s="545">
        <v>19.13</v>
      </c>
    </row>
    <row r="5008" spans="1:4">
      <c r="A5008" s="544">
        <v>4915699</v>
      </c>
      <c r="B5008" s="542" t="s">
        <v>10260</v>
      </c>
      <c r="C5008" s="544" t="s">
        <v>466</v>
      </c>
      <c r="D5008" s="545">
        <v>29.52</v>
      </c>
    </row>
    <row r="5009" spans="1:4">
      <c r="A5009" s="544">
        <v>4915736</v>
      </c>
      <c r="B5009" s="542" t="s">
        <v>10261</v>
      </c>
      <c r="C5009" s="544" t="s">
        <v>351</v>
      </c>
      <c r="D5009" s="545">
        <v>17.05</v>
      </c>
    </row>
    <row r="5010" spans="1:4">
      <c r="A5010" s="544">
        <v>4915735</v>
      </c>
      <c r="B5010" s="542" t="s">
        <v>10262</v>
      </c>
      <c r="C5010" s="544" t="s">
        <v>351</v>
      </c>
      <c r="D5010" s="545">
        <v>14.03</v>
      </c>
    </row>
    <row r="5011" spans="1:4">
      <c r="A5011" s="544">
        <v>4915670</v>
      </c>
      <c r="B5011" s="542" t="s">
        <v>10263</v>
      </c>
      <c r="C5011" s="544" t="s">
        <v>351</v>
      </c>
      <c r="D5011" s="545">
        <v>199.78</v>
      </c>
    </row>
    <row r="5012" spans="1:4">
      <c r="A5012" s="544">
        <v>4915668</v>
      </c>
      <c r="B5012" s="542" t="s">
        <v>10264</v>
      </c>
      <c r="C5012" s="544" t="s">
        <v>351</v>
      </c>
      <c r="D5012" s="545">
        <v>309.57</v>
      </c>
    </row>
    <row r="5013" spans="1:4">
      <c r="A5013" s="544">
        <v>4915761</v>
      </c>
      <c r="B5013" s="542" t="s">
        <v>10265</v>
      </c>
      <c r="C5013" s="544" t="s">
        <v>340</v>
      </c>
      <c r="D5013" s="545">
        <v>4.5199999999999996</v>
      </c>
    </row>
    <row r="5014" spans="1:4">
      <c r="A5014" s="544">
        <v>4915762</v>
      </c>
      <c r="B5014" s="542" t="s">
        <v>10266</v>
      </c>
      <c r="C5014" s="544" t="s">
        <v>346</v>
      </c>
      <c r="D5014" s="545">
        <v>2.2599999999999998</v>
      </c>
    </row>
    <row r="5015" spans="1:4">
      <c r="A5015" s="544">
        <v>4915738</v>
      </c>
      <c r="B5015" s="542" t="s">
        <v>10267</v>
      </c>
      <c r="C5015" s="544" t="s">
        <v>351</v>
      </c>
      <c r="D5015" s="545">
        <v>5.71</v>
      </c>
    </row>
    <row r="5016" spans="1:4">
      <c r="A5016" s="544">
        <v>4915737</v>
      </c>
      <c r="B5016" s="542" t="s">
        <v>10268</v>
      </c>
      <c r="C5016" s="544" t="s">
        <v>351</v>
      </c>
      <c r="D5016" s="545">
        <v>4.79</v>
      </c>
    </row>
    <row r="5017" spans="1:4">
      <c r="A5017" s="544">
        <v>4915669</v>
      </c>
      <c r="B5017" s="542" t="s">
        <v>10269</v>
      </c>
      <c r="C5017" s="544" t="s">
        <v>351</v>
      </c>
      <c r="D5017" s="545">
        <v>7.53</v>
      </c>
    </row>
    <row r="5018" spans="1:4">
      <c r="A5018" s="544">
        <v>4915667</v>
      </c>
      <c r="B5018" s="542" t="s">
        <v>10270</v>
      </c>
      <c r="C5018" s="544" t="s">
        <v>351</v>
      </c>
      <c r="D5018" s="545">
        <v>12.07</v>
      </c>
    </row>
    <row r="5019" spans="1:4">
      <c r="A5019" s="544">
        <v>4915632</v>
      </c>
      <c r="B5019" s="542" t="s">
        <v>10271</v>
      </c>
      <c r="C5019" s="544" t="s">
        <v>351</v>
      </c>
      <c r="D5019" s="545">
        <v>425.15</v>
      </c>
    </row>
    <row r="5020" spans="1:4">
      <c r="A5020" s="544">
        <v>4915753</v>
      </c>
      <c r="B5020" s="542" t="s">
        <v>10272</v>
      </c>
      <c r="C5020" s="544" t="s">
        <v>351</v>
      </c>
      <c r="D5020" s="545">
        <v>1457.31</v>
      </c>
    </row>
    <row r="5021" spans="1:4">
      <c r="A5021" s="544">
        <v>4915776</v>
      </c>
      <c r="B5021" s="542" t="s">
        <v>10273</v>
      </c>
      <c r="C5021" s="544" t="s">
        <v>10274</v>
      </c>
      <c r="D5021" s="545">
        <v>822.8</v>
      </c>
    </row>
    <row r="5022" spans="1:4">
      <c r="A5022" s="544">
        <v>4915740</v>
      </c>
      <c r="B5022" s="542" t="s">
        <v>10275</v>
      </c>
      <c r="C5022" s="544" t="s">
        <v>10274</v>
      </c>
      <c r="D5022" s="545">
        <v>1948.91</v>
      </c>
    </row>
    <row r="5023" spans="1:4">
      <c r="A5023" s="544">
        <v>4915741</v>
      </c>
      <c r="B5023" s="542" t="s">
        <v>10276</v>
      </c>
      <c r="C5023" s="544" t="s">
        <v>10274</v>
      </c>
      <c r="D5023" s="545">
        <v>4677.3900000000003</v>
      </c>
    </row>
    <row r="5024" spans="1:4">
      <c r="A5024" s="544">
        <v>4915775</v>
      </c>
      <c r="B5024" s="542" t="s">
        <v>10277</v>
      </c>
      <c r="C5024" s="544" t="s">
        <v>10274</v>
      </c>
      <c r="D5024" s="545">
        <v>779.62</v>
      </c>
    </row>
    <row r="5025" spans="1:4">
      <c r="A5025" s="544">
        <v>4915742</v>
      </c>
      <c r="B5025" s="542" t="s">
        <v>10278</v>
      </c>
      <c r="C5025" s="544" t="s">
        <v>10274</v>
      </c>
      <c r="D5025" s="545">
        <v>476.05</v>
      </c>
    </row>
    <row r="5026" spans="1:4">
      <c r="A5026" s="544">
        <v>4915626</v>
      </c>
      <c r="B5026" s="542" t="s">
        <v>10279</v>
      </c>
      <c r="C5026" s="544" t="s">
        <v>346</v>
      </c>
      <c r="D5026" s="545">
        <v>2.11</v>
      </c>
    </row>
    <row r="5027" spans="1:4" ht="25.5">
      <c r="A5027" s="544">
        <v>4915653</v>
      </c>
      <c r="B5027" s="542" t="s">
        <v>10280</v>
      </c>
      <c r="C5027" s="544" t="s">
        <v>454</v>
      </c>
      <c r="D5027" s="545">
        <v>73.8</v>
      </c>
    </row>
    <row r="5028" spans="1:4">
      <c r="A5028" s="544">
        <v>4915623</v>
      </c>
      <c r="B5028" s="542" t="s">
        <v>10281</v>
      </c>
      <c r="C5028" s="544" t="s">
        <v>351</v>
      </c>
      <c r="D5028" s="545">
        <v>65.05</v>
      </c>
    </row>
    <row r="5029" spans="1:4">
      <c r="A5029" s="544">
        <v>4915625</v>
      </c>
      <c r="B5029" s="542" t="s">
        <v>10282</v>
      </c>
      <c r="C5029" s="544" t="s">
        <v>351</v>
      </c>
      <c r="D5029" s="545">
        <v>54.74</v>
      </c>
    </row>
    <row r="5030" spans="1:4">
      <c r="A5030" s="544">
        <v>4915621</v>
      </c>
      <c r="B5030" s="542" t="s">
        <v>10283</v>
      </c>
      <c r="C5030" s="544" t="s">
        <v>351</v>
      </c>
      <c r="D5030" s="545">
        <v>4.67</v>
      </c>
    </row>
    <row r="5031" spans="1:4">
      <c r="A5031" s="544">
        <v>4915720</v>
      </c>
      <c r="B5031" s="542" t="s">
        <v>10284</v>
      </c>
      <c r="C5031" s="544" t="s">
        <v>335</v>
      </c>
      <c r="D5031" s="545">
        <v>31.73</v>
      </c>
    </row>
    <row r="5032" spans="1:4">
      <c r="A5032" s="544">
        <v>4915592</v>
      </c>
      <c r="B5032" s="542" t="s">
        <v>10285</v>
      </c>
      <c r="C5032" s="544" t="s">
        <v>335</v>
      </c>
      <c r="D5032" s="545">
        <v>31.07</v>
      </c>
    </row>
    <row r="5033" spans="1:4" ht="25.5">
      <c r="A5033" s="544">
        <v>4913703</v>
      </c>
      <c r="B5033" s="542" t="s">
        <v>10286</v>
      </c>
      <c r="C5033" s="544" t="s">
        <v>335</v>
      </c>
      <c r="D5033" s="545">
        <v>5574.86</v>
      </c>
    </row>
    <row r="5034" spans="1:4" ht="25.5">
      <c r="A5034" s="544">
        <v>4913704</v>
      </c>
      <c r="B5034" s="542" t="s">
        <v>10287</v>
      </c>
      <c r="C5034" s="544" t="s">
        <v>335</v>
      </c>
      <c r="D5034" s="545">
        <v>5454.89</v>
      </c>
    </row>
    <row r="5035" spans="1:4">
      <c r="A5035" s="544">
        <v>4915757</v>
      </c>
      <c r="B5035" s="542" t="s">
        <v>10288</v>
      </c>
      <c r="C5035" s="544" t="s">
        <v>351</v>
      </c>
      <c r="D5035" s="545">
        <v>448.57</v>
      </c>
    </row>
    <row r="5036" spans="1:4">
      <c r="A5036" s="544">
        <v>4915678</v>
      </c>
      <c r="B5036" s="542" t="s">
        <v>10289</v>
      </c>
      <c r="C5036" s="544" t="s">
        <v>351</v>
      </c>
      <c r="D5036" s="545">
        <v>389.97</v>
      </c>
    </row>
    <row r="5037" spans="1:4">
      <c r="A5037" s="544">
        <v>4919547</v>
      </c>
      <c r="B5037" s="542" t="s">
        <v>10290</v>
      </c>
      <c r="C5037" s="544" t="s">
        <v>335</v>
      </c>
      <c r="D5037" s="545">
        <v>484.17</v>
      </c>
    </row>
    <row r="5038" spans="1:4">
      <c r="A5038" s="544">
        <v>4915716</v>
      </c>
      <c r="B5038" s="542" t="s">
        <v>10291</v>
      </c>
      <c r="C5038" s="544" t="s">
        <v>340</v>
      </c>
      <c r="D5038" s="545">
        <v>15.84</v>
      </c>
    </row>
    <row r="5039" spans="1:4" ht="25.5">
      <c r="A5039" s="544">
        <v>4915750</v>
      </c>
      <c r="B5039" s="542" t="s">
        <v>10292</v>
      </c>
      <c r="C5039" s="544" t="s">
        <v>346</v>
      </c>
      <c r="D5039" s="545">
        <v>217.91</v>
      </c>
    </row>
    <row r="5040" spans="1:4">
      <c r="A5040" s="544">
        <v>4915769</v>
      </c>
      <c r="B5040" s="542" t="s">
        <v>10293</v>
      </c>
      <c r="C5040" s="544" t="s">
        <v>351</v>
      </c>
      <c r="D5040" s="545">
        <v>31.67</v>
      </c>
    </row>
    <row r="5041" spans="1:4" ht="25.5">
      <c r="A5041" s="544">
        <v>5213836</v>
      </c>
      <c r="B5041" s="542" t="s">
        <v>10294</v>
      </c>
      <c r="C5041" s="544" t="s">
        <v>344</v>
      </c>
      <c r="D5041" s="545">
        <v>1.27</v>
      </c>
    </row>
    <row r="5042" spans="1:4">
      <c r="A5042" s="544">
        <v>5213368</v>
      </c>
      <c r="B5042" s="542" t="s">
        <v>10295</v>
      </c>
      <c r="C5042" s="544" t="s">
        <v>335</v>
      </c>
      <c r="D5042" s="545">
        <v>20.22</v>
      </c>
    </row>
    <row r="5043" spans="1:4">
      <c r="A5043" s="544">
        <v>5213367</v>
      </c>
      <c r="B5043" s="542" t="s">
        <v>10296</v>
      </c>
      <c r="C5043" s="544" t="s">
        <v>335</v>
      </c>
      <c r="D5043" s="545">
        <v>19.02</v>
      </c>
    </row>
    <row r="5044" spans="1:4">
      <c r="A5044" s="544">
        <v>5213385</v>
      </c>
      <c r="B5044" s="542" t="s">
        <v>10297</v>
      </c>
      <c r="C5044" s="544" t="s">
        <v>335</v>
      </c>
      <c r="D5044" s="545">
        <v>380.11</v>
      </c>
    </row>
    <row r="5045" spans="1:4" ht="25.5">
      <c r="A5045" s="544">
        <v>5213343</v>
      </c>
      <c r="B5045" s="542" t="s">
        <v>10298</v>
      </c>
      <c r="C5045" s="544" t="s">
        <v>344</v>
      </c>
      <c r="D5045" s="545">
        <v>4.0199999999999996</v>
      </c>
    </row>
    <row r="5046" spans="1:4">
      <c r="A5046" s="544">
        <v>5213390</v>
      </c>
      <c r="B5046" s="542" t="s">
        <v>10299</v>
      </c>
      <c r="C5046" s="544" t="s">
        <v>346</v>
      </c>
      <c r="D5046" s="545">
        <v>326.63</v>
      </c>
    </row>
    <row r="5047" spans="1:4" ht="25.5">
      <c r="A5047" s="544">
        <v>5213344</v>
      </c>
      <c r="B5047" s="542" t="s">
        <v>10300</v>
      </c>
      <c r="C5047" s="544" t="s">
        <v>10301</v>
      </c>
      <c r="D5047" s="545">
        <v>3.51</v>
      </c>
    </row>
    <row r="5048" spans="1:4">
      <c r="A5048" s="544">
        <v>5213386</v>
      </c>
      <c r="B5048" s="542" t="s">
        <v>10302</v>
      </c>
      <c r="C5048" s="544" t="s">
        <v>335</v>
      </c>
      <c r="D5048" s="545">
        <v>622.16</v>
      </c>
    </row>
    <row r="5049" spans="1:4" ht="25.5">
      <c r="A5049" s="544">
        <v>5213345</v>
      </c>
      <c r="B5049" s="542" t="s">
        <v>10303</v>
      </c>
      <c r="C5049" s="544" t="s">
        <v>344</v>
      </c>
      <c r="D5049" s="545">
        <v>5.97</v>
      </c>
    </row>
    <row r="5050" spans="1:4">
      <c r="A5050" s="544">
        <v>5213387</v>
      </c>
      <c r="B5050" s="542" t="s">
        <v>10304</v>
      </c>
      <c r="C5050" s="544" t="s">
        <v>335</v>
      </c>
      <c r="D5050" s="545">
        <v>892.41</v>
      </c>
    </row>
    <row r="5051" spans="1:4" ht="25.5">
      <c r="A5051" s="544">
        <v>5213346</v>
      </c>
      <c r="B5051" s="542" t="s">
        <v>10305</v>
      </c>
      <c r="C5051" s="544" t="s">
        <v>344</v>
      </c>
      <c r="D5051" s="545">
        <v>8.3800000000000008</v>
      </c>
    </row>
    <row r="5052" spans="1:4" ht="25.5">
      <c r="A5052" s="544">
        <v>5213843</v>
      </c>
      <c r="B5052" s="542" t="s">
        <v>10306</v>
      </c>
      <c r="C5052" s="544" t="s">
        <v>10301</v>
      </c>
      <c r="D5052" s="545">
        <v>0.99</v>
      </c>
    </row>
    <row r="5053" spans="1:4" ht="25.5">
      <c r="A5053" s="544">
        <v>5213833</v>
      </c>
      <c r="B5053" s="542" t="s">
        <v>10307</v>
      </c>
      <c r="C5053" s="544" t="s">
        <v>344</v>
      </c>
      <c r="D5053" s="545">
        <v>10.81</v>
      </c>
    </row>
    <row r="5054" spans="1:4" ht="25.5">
      <c r="A5054" s="544">
        <v>5213834</v>
      </c>
      <c r="B5054" s="542" t="s">
        <v>10308</v>
      </c>
      <c r="C5054" s="544" t="s">
        <v>344</v>
      </c>
      <c r="D5054" s="545">
        <v>7.08</v>
      </c>
    </row>
    <row r="5055" spans="1:4">
      <c r="A5055" s="544">
        <v>5219544</v>
      </c>
      <c r="B5055" s="542" t="s">
        <v>10309</v>
      </c>
      <c r="C5055" s="544" t="s">
        <v>335</v>
      </c>
      <c r="D5055" s="545">
        <v>228.18</v>
      </c>
    </row>
    <row r="5056" spans="1:4" ht="25.5">
      <c r="A5056" s="544">
        <v>5213383</v>
      </c>
      <c r="B5056" s="542" t="s">
        <v>10310</v>
      </c>
      <c r="C5056" s="544" t="s">
        <v>344</v>
      </c>
      <c r="D5056" s="545">
        <v>0.8</v>
      </c>
    </row>
    <row r="5057" spans="1:4" ht="25.5">
      <c r="A5057" s="544">
        <v>5213380</v>
      </c>
      <c r="B5057" s="542" t="s">
        <v>10311</v>
      </c>
      <c r="C5057" s="544" t="s">
        <v>344</v>
      </c>
      <c r="D5057" s="545">
        <v>1.89</v>
      </c>
    </row>
    <row r="5058" spans="1:4" ht="25.5">
      <c r="A5058" s="544">
        <v>5213838</v>
      </c>
      <c r="B5058" s="542" t="s">
        <v>10312</v>
      </c>
      <c r="C5058" s="544" t="s">
        <v>344</v>
      </c>
      <c r="D5058" s="545">
        <v>4.8099999999999996</v>
      </c>
    </row>
    <row r="5059" spans="1:4" ht="25.5">
      <c r="A5059" s="544">
        <v>5213837</v>
      </c>
      <c r="B5059" s="542" t="s">
        <v>800</v>
      </c>
      <c r="C5059" s="544" t="s">
        <v>335</v>
      </c>
      <c r="D5059" s="545">
        <v>183.9</v>
      </c>
    </row>
    <row r="5060" spans="1:4" ht="25.5">
      <c r="A5060" s="544">
        <v>5213835</v>
      </c>
      <c r="B5060" s="542" t="s">
        <v>807</v>
      </c>
      <c r="C5060" s="544" t="s">
        <v>344</v>
      </c>
      <c r="D5060" s="545">
        <v>0.81</v>
      </c>
    </row>
    <row r="5061" spans="1:4">
      <c r="A5061" s="544">
        <v>5213839</v>
      </c>
      <c r="B5061" s="542" t="s">
        <v>10313</v>
      </c>
      <c r="C5061" s="544" t="s">
        <v>340</v>
      </c>
      <c r="D5061" s="545">
        <v>342.61</v>
      </c>
    </row>
    <row r="5062" spans="1:4" ht="25.5">
      <c r="A5062" s="544">
        <v>5213347</v>
      </c>
      <c r="B5062" s="542" t="s">
        <v>10314</v>
      </c>
      <c r="C5062" s="544" t="s">
        <v>10315</v>
      </c>
      <c r="D5062" s="545">
        <v>7.74</v>
      </c>
    </row>
    <row r="5063" spans="1:4">
      <c r="A5063" s="544">
        <v>5213840</v>
      </c>
      <c r="B5063" s="542" t="s">
        <v>10316</v>
      </c>
      <c r="C5063" s="544" t="s">
        <v>340</v>
      </c>
      <c r="D5063" s="545">
        <v>44.95</v>
      </c>
    </row>
    <row r="5064" spans="1:4" ht="25.5">
      <c r="A5064" s="544">
        <v>5213349</v>
      </c>
      <c r="B5064" s="542" t="s">
        <v>10317</v>
      </c>
      <c r="C5064" s="544" t="s">
        <v>10315</v>
      </c>
      <c r="D5064" s="545">
        <v>0.73</v>
      </c>
    </row>
    <row r="5065" spans="1:4" ht="25.5">
      <c r="A5065" s="544">
        <v>5213841</v>
      </c>
      <c r="B5065" s="542" t="s">
        <v>10318</v>
      </c>
      <c r="C5065" s="544" t="s">
        <v>340</v>
      </c>
      <c r="D5065" s="545">
        <v>73.73</v>
      </c>
    </row>
    <row r="5066" spans="1:4" ht="38.25">
      <c r="A5066" s="544">
        <v>5213348</v>
      </c>
      <c r="B5066" s="542" t="s">
        <v>10319</v>
      </c>
      <c r="C5066" s="544" t="s">
        <v>10315</v>
      </c>
      <c r="D5066" s="545">
        <v>0.83</v>
      </c>
    </row>
    <row r="5067" spans="1:4">
      <c r="A5067" s="544">
        <v>5216116</v>
      </c>
      <c r="B5067" s="542" t="s">
        <v>10320</v>
      </c>
      <c r="C5067" s="544" t="s">
        <v>335</v>
      </c>
      <c r="D5067" s="545">
        <v>17.25</v>
      </c>
    </row>
    <row r="5068" spans="1:4" ht="25.5">
      <c r="A5068" s="544">
        <v>5216115</v>
      </c>
      <c r="B5068" s="542" t="s">
        <v>10321</v>
      </c>
      <c r="C5068" s="544" t="s">
        <v>335</v>
      </c>
      <c r="D5068" s="545">
        <v>16.59</v>
      </c>
    </row>
    <row r="5069" spans="1:4" ht="25.5">
      <c r="A5069" s="544">
        <v>5213842</v>
      </c>
      <c r="B5069" s="542" t="s">
        <v>796</v>
      </c>
      <c r="C5069" s="544" t="s">
        <v>346</v>
      </c>
      <c r="D5069" s="545">
        <v>0.13</v>
      </c>
    </row>
    <row r="5070" spans="1:4" ht="25.5">
      <c r="A5070" s="544">
        <v>5213358</v>
      </c>
      <c r="B5070" s="542" t="s">
        <v>10322</v>
      </c>
      <c r="C5070" s="544" t="s">
        <v>340</v>
      </c>
      <c r="D5070" s="545">
        <v>210.3</v>
      </c>
    </row>
    <row r="5071" spans="1:4" ht="25.5">
      <c r="A5071" s="544">
        <v>5213848</v>
      </c>
      <c r="B5071" s="542" t="s">
        <v>791</v>
      </c>
      <c r="C5071" s="544" t="s">
        <v>344</v>
      </c>
      <c r="D5071" s="545">
        <v>1.0900000000000001</v>
      </c>
    </row>
    <row r="5072" spans="1:4" ht="25.5">
      <c r="A5072" s="544">
        <v>5214012</v>
      </c>
      <c r="B5072" s="542" t="s">
        <v>10323</v>
      </c>
      <c r="C5072" s="544" t="s">
        <v>340</v>
      </c>
      <c r="D5072" s="545">
        <v>19.86</v>
      </c>
    </row>
    <row r="5073" spans="1:4" ht="25.5">
      <c r="A5073" s="544">
        <v>5213356</v>
      </c>
      <c r="B5073" s="542" t="s">
        <v>10324</v>
      </c>
      <c r="C5073" s="544" t="s">
        <v>340</v>
      </c>
      <c r="D5073" s="545">
        <v>27.35</v>
      </c>
    </row>
    <row r="5074" spans="1:4" ht="25.5">
      <c r="A5074" s="544">
        <v>5214011</v>
      </c>
      <c r="B5074" s="542" t="s">
        <v>10325</v>
      </c>
      <c r="C5074" s="544" t="s">
        <v>340</v>
      </c>
      <c r="D5074" s="545">
        <v>12.34</v>
      </c>
    </row>
    <row r="5075" spans="1:4" ht="25.5">
      <c r="A5075" s="544">
        <v>5213354</v>
      </c>
      <c r="B5075" s="542" t="s">
        <v>10326</v>
      </c>
      <c r="C5075" s="544" t="s">
        <v>340</v>
      </c>
      <c r="D5075" s="545">
        <v>14.76</v>
      </c>
    </row>
    <row r="5076" spans="1:4" ht="25.5">
      <c r="A5076" s="544">
        <v>5213355</v>
      </c>
      <c r="B5076" s="542" t="s">
        <v>10327</v>
      </c>
      <c r="C5076" s="544" t="s">
        <v>340</v>
      </c>
      <c r="D5076" s="545">
        <v>17.21</v>
      </c>
    </row>
    <row r="5077" spans="1:4">
      <c r="A5077" s="544">
        <v>5213850</v>
      </c>
      <c r="B5077" s="542" t="s">
        <v>789</v>
      </c>
      <c r="C5077" s="544" t="s">
        <v>222</v>
      </c>
      <c r="D5077" s="545">
        <v>22.6</v>
      </c>
    </row>
    <row r="5078" spans="1:4">
      <c r="A5078" s="544">
        <v>5213846</v>
      </c>
      <c r="B5078" s="542" t="s">
        <v>10328</v>
      </c>
      <c r="C5078" s="544" t="s">
        <v>222</v>
      </c>
      <c r="D5078" s="545">
        <v>5.41</v>
      </c>
    </row>
    <row r="5079" spans="1:4" ht="25.5">
      <c r="A5079" s="544">
        <v>5213847</v>
      </c>
      <c r="B5079" s="542" t="s">
        <v>10329</v>
      </c>
      <c r="C5079" s="544" t="s">
        <v>222</v>
      </c>
      <c r="D5079" s="545">
        <v>93.14</v>
      </c>
    </row>
    <row r="5080" spans="1:4" ht="25.5">
      <c r="A5080" s="544">
        <v>5213845</v>
      </c>
      <c r="B5080" s="542" t="s">
        <v>10330</v>
      </c>
      <c r="C5080" s="544" t="s">
        <v>222</v>
      </c>
      <c r="D5080" s="545">
        <v>24.41</v>
      </c>
    </row>
    <row r="5081" spans="1:4" ht="25.5">
      <c r="A5081" s="544">
        <v>5213412</v>
      </c>
      <c r="B5081" s="542" t="s">
        <v>10331</v>
      </c>
      <c r="C5081" s="544" t="s">
        <v>340</v>
      </c>
      <c r="D5081" s="545">
        <v>119.31</v>
      </c>
    </row>
    <row r="5082" spans="1:4" ht="25.5">
      <c r="A5082" s="544">
        <v>5213411</v>
      </c>
      <c r="B5082" s="542" t="s">
        <v>10332</v>
      </c>
      <c r="C5082" s="544" t="s">
        <v>340</v>
      </c>
      <c r="D5082" s="545">
        <v>211.29</v>
      </c>
    </row>
    <row r="5083" spans="1:4" ht="25.5">
      <c r="A5083" s="544">
        <v>5214009</v>
      </c>
      <c r="B5083" s="542" t="s">
        <v>10333</v>
      </c>
      <c r="C5083" s="544" t="s">
        <v>340</v>
      </c>
      <c r="D5083" s="545">
        <v>119.31</v>
      </c>
    </row>
    <row r="5084" spans="1:4" ht="25.5">
      <c r="A5084" s="544">
        <v>5214010</v>
      </c>
      <c r="B5084" s="542" t="s">
        <v>10334</v>
      </c>
      <c r="C5084" s="544" t="s">
        <v>340</v>
      </c>
      <c r="D5084" s="545">
        <v>219.29</v>
      </c>
    </row>
    <row r="5085" spans="1:4" ht="25.5">
      <c r="A5085" s="544">
        <v>5213413</v>
      </c>
      <c r="B5085" s="542" t="s">
        <v>10335</v>
      </c>
      <c r="C5085" s="544" t="s">
        <v>340</v>
      </c>
      <c r="D5085" s="545">
        <v>68.94</v>
      </c>
    </row>
    <row r="5086" spans="1:4" ht="25.5">
      <c r="A5086" s="544">
        <v>5213410</v>
      </c>
      <c r="B5086" s="542" t="s">
        <v>10336</v>
      </c>
      <c r="C5086" s="544" t="s">
        <v>340</v>
      </c>
      <c r="D5086" s="545">
        <v>139.72</v>
      </c>
    </row>
    <row r="5087" spans="1:4" ht="25.5">
      <c r="A5087" s="544">
        <v>5214004</v>
      </c>
      <c r="B5087" s="542" t="s">
        <v>10337</v>
      </c>
      <c r="C5087" s="544" t="s">
        <v>340</v>
      </c>
      <c r="D5087" s="545">
        <v>167.7</v>
      </c>
    </row>
    <row r="5088" spans="1:4" ht="25.5">
      <c r="A5088" s="544">
        <v>5214005</v>
      </c>
      <c r="B5088" s="542" t="s">
        <v>10338</v>
      </c>
      <c r="C5088" s="544" t="s">
        <v>340</v>
      </c>
      <c r="D5088" s="545">
        <v>150.46</v>
      </c>
    </row>
    <row r="5089" spans="1:4" ht="25.5">
      <c r="A5089" s="544">
        <v>5214006</v>
      </c>
      <c r="B5089" s="542" t="s">
        <v>10339</v>
      </c>
      <c r="C5089" s="544" t="s">
        <v>340</v>
      </c>
      <c r="D5089" s="545">
        <v>96.99</v>
      </c>
    </row>
    <row r="5090" spans="1:4" ht="25.5">
      <c r="A5090" s="544">
        <v>5214007</v>
      </c>
      <c r="B5090" s="542" t="s">
        <v>10340</v>
      </c>
      <c r="C5090" s="544" t="s">
        <v>340</v>
      </c>
      <c r="D5090" s="545">
        <v>82.99</v>
      </c>
    </row>
    <row r="5091" spans="1:4" ht="25.5">
      <c r="A5091" s="544">
        <v>5214008</v>
      </c>
      <c r="B5091" s="542" t="s">
        <v>10341</v>
      </c>
      <c r="C5091" s="544" t="s">
        <v>340</v>
      </c>
      <c r="D5091" s="545">
        <v>81.489999999999995</v>
      </c>
    </row>
    <row r="5092" spans="1:4">
      <c r="A5092" s="544">
        <v>5213408</v>
      </c>
      <c r="B5092" s="542" t="s">
        <v>10342</v>
      </c>
      <c r="C5092" s="544" t="s">
        <v>340</v>
      </c>
      <c r="D5092" s="545">
        <v>46.59</v>
      </c>
    </row>
    <row r="5093" spans="1:4">
      <c r="A5093" s="544">
        <v>5213400</v>
      </c>
      <c r="B5093" s="542" t="s">
        <v>10343</v>
      </c>
      <c r="C5093" s="544" t="s">
        <v>340</v>
      </c>
      <c r="D5093" s="545">
        <v>20.14</v>
      </c>
    </row>
    <row r="5094" spans="1:4">
      <c r="A5094" s="544">
        <v>5213401</v>
      </c>
      <c r="B5094" s="542" t="s">
        <v>818</v>
      </c>
      <c r="C5094" s="544" t="s">
        <v>340</v>
      </c>
      <c r="D5094" s="545">
        <v>27.68</v>
      </c>
    </row>
    <row r="5095" spans="1:4">
      <c r="A5095" s="544">
        <v>5214001</v>
      </c>
      <c r="B5095" s="542" t="s">
        <v>10344</v>
      </c>
      <c r="C5095" s="544" t="s">
        <v>340</v>
      </c>
      <c r="D5095" s="545">
        <v>12.6</v>
      </c>
    </row>
    <row r="5096" spans="1:4">
      <c r="A5096" s="544">
        <v>5213402</v>
      </c>
      <c r="B5096" s="542" t="s">
        <v>10345</v>
      </c>
      <c r="C5096" s="544" t="s">
        <v>340</v>
      </c>
      <c r="D5096" s="545">
        <v>15.04</v>
      </c>
    </row>
    <row r="5097" spans="1:4">
      <c r="A5097" s="544">
        <v>5213403</v>
      </c>
      <c r="B5097" s="542" t="s">
        <v>10346</v>
      </c>
      <c r="C5097" s="544" t="s">
        <v>340</v>
      </c>
      <c r="D5097" s="545">
        <v>17.510000000000002</v>
      </c>
    </row>
    <row r="5098" spans="1:4">
      <c r="A5098" s="544">
        <v>5214003</v>
      </c>
      <c r="B5098" s="542" t="s">
        <v>10347</v>
      </c>
      <c r="C5098" s="544" t="s">
        <v>340</v>
      </c>
      <c r="D5098" s="545">
        <v>57</v>
      </c>
    </row>
    <row r="5099" spans="1:4">
      <c r="A5099" s="544">
        <v>5213409</v>
      </c>
      <c r="B5099" s="542" t="s">
        <v>10348</v>
      </c>
      <c r="C5099" s="544" t="s">
        <v>340</v>
      </c>
      <c r="D5099" s="545">
        <v>96.44</v>
      </c>
    </row>
    <row r="5100" spans="1:4">
      <c r="A5100" s="544">
        <v>5213404</v>
      </c>
      <c r="B5100" s="542" t="s">
        <v>10349</v>
      </c>
      <c r="C5100" s="544" t="s">
        <v>340</v>
      </c>
      <c r="D5100" s="545">
        <v>34.229999999999997</v>
      </c>
    </row>
    <row r="5101" spans="1:4">
      <c r="A5101" s="544">
        <v>5213405</v>
      </c>
      <c r="B5101" s="542" t="s">
        <v>10350</v>
      </c>
      <c r="C5101" s="544" t="s">
        <v>340</v>
      </c>
      <c r="D5101" s="545">
        <v>41.24</v>
      </c>
    </row>
    <row r="5102" spans="1:4" ht="25.5">
      <c r="A5102" s="544">
        <v>5214002</v>
      </c>
      <c r="B5102" s="542" t="s">
        <v>10351</v>
      </c>
      <c r="C5102" s="544" t="s">
        <v>340</v>
      </c>
      <c r="D5102" s="545">
        <v>26.9</v>
      </c>
    </row>
    <row r="5103" spans="1:4" ht="25.5">
      <c r="A5103" s="544">
        <v>5213406</v>
      </c>
      <c r="B5103" s="542" t="s">
        <v>10352</v>
      </c>
      <c r="C5103" s="544" t="s">
        <v>340</v>
      </c>
      <c r="D5103" s="545">
        <v>29.13</v>
      </c>
    </row>
    <row r="5104" spans="1:4" ht="25.5">
      <c r="A5104" s="544">
        <v>5213407</v>
      </c>
      <c r="B5104" s="542" t="s">
        <v>10353</v>
      </c>
      <c r="C5104" s="544" t="s">
        <v>340</v>
      </c>
      <c r="D5104" s="545">
        <v>31.36</v>
      </c>
    </row>
    <row r="5105" spans="1:4">
      <c r="A5105" s="544">
        <v>5212552</v>
      </c>
      <c r="B5105" s="542" t="s">
        <v>959</v>
      </c>
      <c r="C5105" s="544" t="s">
        <v>340</v>
      </c>
      <c r="D5105" s="545">
        <v>16.36</v>
      </c>
    </row>
    <row r="5106" spans="1:4" ht="25.5">
      <c r="A5106" s="544">
        <v>5213464</v>
      </c>
      <c r="B5106" s="542" t="s">
        <v>10354</v>
      </c>
      <c r="C5106" s="544" t="s">
        <v>335</v>
      </c>
      <c r="D5106" s="545">
        <v>272.49</v>
      </c>
    </row>
    <row r="5107" spans="1:4" ht="25.5">
      <c r="A5107" s="544">
        <v>5213465</v>
      </c>
      <c r="B5107" s="542" t="s">
        <v>10355</v>
      </c>
      <c r="C5107" s="544" t="s">
        <v>335</v>
      </c>
      <c r="D5107" s="545">
        <v>469.69</v>
      </c>
    </row>
    <row r="5108" spans="1:4" ht="25.5">
      <c r="A5108" s="544">
        <v>5213466</v>
      </c>
      <c r="B5108" s="542" t="s">
        <v>10356</v>
      </c>
      <c r="C5108" s="544" t="s">
        <v>335</v>
      </c>
      <c r="D5108" s="545">
        <v>659.95</v>
      </c>
    </row>
    <row r="5109" spans="1:4" ht="25.5">
      <c r="A5109" s="544">
        <v>5213467</v>
      </c>
      <c r="B5109" s="542" t="s">
        <v>10357</v>
      </c>
      <c r="C5109" s="544" t="s">
        <v>335</v>
      </c>
      <c r="D5109" s="545">
        <v>1062.1099999999999</v>
      </c>
    </row>
    <row r="5110" spans="1:4" ht="25.5">
      <c r="A5110" s="544">
        <v>5213468</v>
      </c>
      <c r="B5110" s="542" t="s">
        <v>10358</v>
      </c>
      <c r="C5110" s="544" t="s">
        <v>335</v>
      </c>
      <c r="D5110" s="545">
        <v>259.25</v>
      </c>
    </row>
    <row r="5111" spans="1:4" ht="25.5">
      <c r="A5111" s="544">
        <v>5213469</v>
      </c>
      <c r="B5111" s="542" t="s">
        <v>10359</v>
      </c>
      <c r="C5111" s="544" t="s">
        <v>335</v>
      </c>
      <c r="D5111" s="545">
        <v>444.48</v>
      </c>
    </row>
    <row r="5112" spans="1:4" ht="25.5">
      <c r="A5112" s="544">
        <v>5213470</v>
      </c>
      <c r="B5112" s="542" t="s">
        <v>10360</v>
      </c>
      <c r="C5112" s="544" t="s">
        <v>335</v>
      </c>
      <c r="D5112" s="545">
        <v>623.17999999999995</v>
      </c>
    </row>
    <row r="5113" spans="1:4" ht="25.5">
      <c r="A5113" s="544">
        <v>5213471</v>
      </c>
      <c r="B5113" s="542" t="s">
        <v>10361</v>
      </c>
      <c r="C5113" s="544" t="s">
        <v>335</v>
      </c>
      <c r="D5113" s="545">
        <v>1009.17</v>
      </c>
    </row>
    <row r="5114" spans="1:4" ht="25.5">
      <c r="A5114" s="544">
        <v>5212560</v>
      </c>
      <c r="B5114" s="542" t="s">
        <v>10362</v>
      </c>
      <c r="C5114" s="544" t="s">
        <v>344</v>
      </c>
      <c r="D5114" s="545">
        <v>3.93</v>
      </c>
    </row>
    <row r="5115" spans="1:4" ht="25.5">
      <c r="A5115" s="544">
        <v>5213472</v>
      </c>
      <c r="B5115" s="542" t="s">
        <v>10363</v>
      </c>
      <c r="C5115" s="544" t="s">
        <v>335</v>
      </c>
      <c r="D5115" s="545">
        <v>304.18</v>
      </c>
    </row>
    <row r="5116" spans="1:4" ht="25.5">
      <c r="A5116" s="544">
        <v>5213473</v>
      </c>
      <c r="B5116" s="542" t="s">
        <v>10364</v>
      </c>
      <c r="C5116" s="544" t="s">
        <v>335</v>
      </c>
      <c r="D5116" s="545">
        <v>395.6</v>
      </c>
    </row>
    <row r="5117" spans="1:4" ht="25.5">
      <c r="A5117" s="544">
        <v>5213474</v>
      </c>
      <c r="B5117" s="542" t="s">
        <v>10365</v>
      </c>
      <c r="C5117" s="544" t="s">
        <v>335</v>
      </c>
      <c r="D5117" s="545">
        <v>282.11</v>
      </c>
    </row>
    <row r="5118" spans="1:4" ht="25.5">
      <c r="A5118" s="544">
        <v>5213475</v>
      </c>
      <c r="B5118" s="542" t="s">
        <v>10366</v>
      </c>
      <c r="C5118" s="544" t="s">
        <v>335</v>
      </c>
      <c r="D5118" s="545">
        <v>368.02</v>
      </c>
    </row>
    <row r="5119" spans="1:4" ht="25.5">
      <c r="A5119" s="544">
        <v>5213440</v>
      </c>
      <c r="B5119" s="542" t="s">
        <v>10367</v>
      </c>
      <c r="C5119" s="544" t="s">
        <v>335</v>
      </c>
      <c r="D5119" s="545">
        <v>272.45</v>
      </c>
    </row>
    <row r="5120" spans="1:4" ht="25.5">
      <c r="A5120" s="544">
        <v>5213441</v>
      </c>
      <c r="B5120" s="542" t="s">
        <v>10368</v>
      </c>
      <c r="C5120" s="544" t="s">
        <v>335</v>
      </c>
      <c r="D5120" s="545">
        <v>469.74</v>
      </c>
    </row>
    <row r="5121" spans="1:4" ht="25.5">
      <c r="A5121" s="544">
        <v>5213442</v>
      </c>
      <c r="B5121" s="542" t="s">
        <v>815</v>
      </c>
      <c r="C5121" s="544" t="s">
        <v>335</v>
      </c>
      <c r="D5121" s="545">
        <v>659.95</v>
      </c>
    </row>
    <row r="5122" spans="1:4" ht="25.5">
      <c r="A5122" s="544">
        <v>5213443</v>
      </c>
      <c r="B5122" s="542" t="s">
        <v>10369</v>
      </c>
      <c r="C5122" s="544" t="s">
        <v>335</v>
      </c>
      <c r="D5122" s="545">
        <v>1062.1300000000001</v>
      </c>
    </row>
    <row r="5123" spans="1:4" ht="25.5">
      <c r="A5123" s="544">
        <v>5213444</v>
      </c>
      <c r="B5123" s="542" t="s">
        <v>10370</v>
      </c>
      <c r="C5123" s="544" t="s">
        <v>335</v>
      </c>
      <c r="D5123" s="545">
        <v>272.51</v>
      </c>
    </row>
    <row r="5124" spans="1:4" ht="25.5">
      <c r="A5124" s="544">
        <v>5213445</v>
      </c>
      <c r="B5124" s="542" t="s">
        <v>10371</v>
      </c>
      <c r="C5124" s="544" t="s">
        <v>335</v>
      </c>
      <c r="D5124" s="545">
        <v>469.66</v>
      </c>
    </row>
    <row r="5125" spans="1:4" ht="25.5">
      <c r="A5125" s="544">
        <v>5213446</v>
      </c>
      <c r="B5125" s="542" t="s">
        <v>10372</v>
      </c>
      <c r="C5125" s="544" t="s">
        <v>335</v>
      </c>
      <c r="D5125" s="545">
        <v>659.95</v>
      </c>
    </row>
    <row r="5126" spans="1:4" ht="25.5">
      <c r="A5126" s="544">
        <v>5213447</v>
      </c>
      <c r="B5126" s="542" t="s">
        <v>10373</v>
      </c>
      <c r="C5126" s="544" t="s">
        <v>335</v>
      </c>
      <c r="D5126" s="545">
        <v>1062.19</v>
      </c>
    </row>
    <row r="5127" spans="1:4" ht="25.5">
      <c r="A5127" s="544">
        <v>5213448</v>
      </c>
      <c r="B5127" s="542" t="s">
        <v>10374</v>
      </c>
      <c r="C5127" s="544" t="s">
        <v>335</v>
      </c>
      <c r="D5127" s="545">
        <v>186.63</v>
      </c>
    </row>
    <row r="5128" spans="1:4" ht="25.5">
      <c r="A5128" s="544">
        <v>5213449</v>
      </c>
      <c r="B5128" s="542" t="s">
        <v>10375</v>
      </c>
      <c r="C5128" s="544" t="s">
        <v>335</v>
      </c>
      <c r="D5128" s="545">
        <v>296.69</v>
      </c>
    </row>
    <row r="5129" spans="1:4" ht="25.5">
      <c r="A5129" s="544">
        <v>5213450</v>
      </c>
      <c r="B5129" s="542" t="s">
        <v>10376</v>
      </c>
      <c r="C5129" s="544" t="s">
        <v>335</v>
      </c>
      <c r="D5129" s="545">
        <v>417.77</v>
      </c>
    </row>
    <row r="5130" spans="1:4" ht="25.5">
      <c r="A5130" s="544">
        <v>5213451</v>
      </c>
      <c r="B5130" s="542" t="s">
        <v>10377</v>
      </c>
      <c r="C5130" s="544" t="s">
        <v>335</v>
      </c>
      <c r="D5130" s="545">
        <v>614.28</v>
      </c>
    </row>
    <row r="5131" spans="1:4" ht="25.5">
      <c r="A5131" s="544">
        <v>5213452</v>
      </c>
      <c r="B5131" s="542" t="s">
        <v>10378</v>
      </c>
      <c r="C5131" s="544" t="s">
        <v>335</v>
      </c>
      <c r="D5131" s="545">
        <v>259.22000000000003</v>
      </c>
    </row>
    <row r="5132" spans="1:4" ht="25.5">
      <c r="A5132" s="544">
        <v>5213453</v>
      </c>
      <c r="B5132" s="542" t="s">
        <v>10379</v>
      </c>
      <c r="C5132" s="544" t="s">
        <v>335</v>
      </c>
      <c r="D5132" s="545">
        <v>444.52</v>
      </c>
    </row>
    <row r="5133" spans="1:4" ht="25.5">
      <c r="A5133" s="544">
        <v>5213454</v>
      </c>
      <c r="B5133" s="542" t="s">
        <v>10380</v>
      </c>
      <c r="C5133" s="544" t="s">
        <v>335</v>
      </c>
      <c r="D5133" s="545">
        <v>623.17999999999995</v>
      </c>
    </row>
    <row r="5134" spans="1:4" ht="25.5">
      <c r="A5134" s="544">
        <v>5213455</v>
      </c>
      <c r="B5134" s="542" t="s">
        <v>10381</v>
      </c>
      <c r="C5134" s="544" t="s">
        <v>335</v>
      </c>
      <c r="D5134" s="545">
        <v>1009.19</v>
      </c>
    </row>
    <row r="5135" spans="1:4" ht="25.5">
      <c r="A5135" s="544">
        <v>5213456</v>
      </c>
      <c r="B5135" s="542" t="s">
        <v>10382</v>
      </c>
      <c r="C5135" s="544" t="s">
        <v>335</v>
      </c>
      <c r="D5135" s="545">
        <v>259.27</v>
      </c>
    </row>
    <row r="5136" spans="1:4" ht="25.5">
      <c r="A5136" s="544">
        <v>5213457</v>
      </c>
      <c r="B5136" s="542" t="s">
        <v>10383</v>
      </c>
      <c r="C5136" s="544" t="s">
        <v>335</v>
      </c>
      <c r="D5136" s="545">
        <v>444.45</v>
      </c>
    </row>
    <row r="5137" spans="1:4" ht="25.5">
      <c r="A5137" s="544">
        <v>5213458</v>
      </c>
      <c r="B5137" s="542" t="s">
        <v>10384</v>
      </c>
      <c r="C5137" s="544" t="s">
        <v>335</v>
      </c>
      <c r="D5137" s="545">
        <v>623.17999999999995</v>
      </c>
    </row>
    <row r="5138" spans="1:4" ht="25.5">
      <c r="A5138" s="544">
        <v>5213459</v>
      </c>
      <c r="B5138" s="542" t="s">
        <v>10385</v>
      </c>
      <c r="C5138" s="544" t="s">
        <v>335</v>
      </c>
      <c r="D5138" s="545">
        <v>1009.25</v>
      </c>
    </row>
    <row r="5139" spans="1:4" ht="25.5">
      <c r="A5139" s="544">
        <v>5213460</v>
      </c>
      <c r="B5139" s="542" t="s">
        <v>10386</v>
      </c>
      <c r="C5139" s="544" t="s">
        <v>335</v>
      </c>
      <c r="D5139" s="545">
        <v>178.61</v>
      </c>
    </row>
    <row r="5140" spans="1:4" ht="25.5">
      <c r="A5140" s="544">
        <v>5213461</v>
      </c>
      <c r="B5140" s="542" t="s">
        <v>10387</v>
      </c>
      <c r="C5140" s="544" t="s">
        <v>335</v>
      </c>
      <c r="D5140" s="545">
        <v>281.98</v>
      </c>
    </row>
    <row r="5141" spans="1:4" ht="25.5">
      <c r="A5141" s="544">
        <v>5213462</v>
      </c>
      <c r="B5141" s="542" t="s">
        <v>10388</v>
      </c>
      <c r="C5141" s="544" t="s">
        <v>335</v>
      </c>
      <c r="D5141" s="545">
        <v>395.71</v>
      </c>
    </row>
    <row r="5142" spans="1:4" ht="25.5">
      <c r="A5142" s="544">
        <v>5213463</v>
      </c>
      <c r="B5142" s="542" t="s">
        <v>10389</v>
      </c>
      <c r="C5142" s="544" t="s">
        <v>335</v>
      </c>
      <c r="D5142" s="545">
        <v>509.44</v>
      </c>
    </row>
    <row r="5143" spans="1:4" ht="38.25">
      <c r="A5143" s="544">
        <v>5212557</v>
      </c>
      <c r="B5143" s="542" t="s">
        <v>10390</v>
      </c>
      <c r="C5143" s="544" t="s">
        <v>344</v>
      </c>
      <c r="D5143" s="545">
        <v>3.69</v>
      </c>
    </row>
    <row r="5144" spans="1:4" ht="38.25">
      <c r="A5144" s="544">
        <v>5212558</v>
      </c>
      <c r="B5144" s="542" t="s">
        <v>10391</v>
      </c>
      <c r="C5144" s="544" t="s">
        <v>344</v>
      </c>
      <c r="D5144" s="545">
        <v>3.74</v>
      </c>
    </row>
    <row r="5145" spans="1:4" ht="38.25">
      <c r="A5145" s="544">
        <v>5212559</v>
      </c>
      <c r="B5145" s="542" t="s">
        <v>10392</v>
      </c>
      <c r="C5145" s="544" t="s">
        <v>344</v>
      </c>
      <c r="D5145" s="545">
        <v>3.31</v>
      </c>
    </row>
    <row r="5146" spans="1:4" ht="25.5">
      <c r="A5146" s="544">
        <v>5213477</v>
      </c>
      <c r="B5146" s="542" t="s">
        <v>10393</v>
      </c>
      <c r="C5146" s="544" t="s">
        <v>335</v>
      </c>
      <c r="D5146" s="545">
        <v>165.21</v>
      </c>
    </row>
    <row r="5147" spans="1:4" ht="25.5">
      <c r="A5147" s="544">
        <v>5213476</v>
      </c>
      <c r="B5147" s="542" t="s">
        <v>10394</v>
      </c>
      <c r="C5147" s="544" t="s">
        <v>335</v>
      </c>
      <c r="D5147" s="545">
        <v>177.51</v>
      </c>
    </row>
    <row r="5148" spans="1:4" ht="25.5">
      <c r="A5148" s="544">
        <v>5213479</v>
      </c>
      <c r="B5148" s="542" t="s">
        <v>10395</v>
      </c>
      <c r="C5148" s="544" t="s">
        <v>335</v>
      </c>
      <c r="D5148" s="545">
        <v>155.28</v>
      </c>
    </row>
    <row r="5149" spans="1:4" ht="25.5">
      <c r="A5149" s="544">
        <v>5213478</v>
      </c>
      <c r="B5149" s="542" t="s">
        <v>10396</v>
      </c>
      <c r="C5149" s="544" t="s">
        <v>335</v>
      </c>
      <c r="D5149" s="545">
        <v>166.48</v>
      </c>
    </row>
    <row r="5150" spans="1:4" ht="25.5">
      <c r="A5150" s="544">
        <v>5213489</v>
      </c>
      <c r="B5150" s="542" t="s">
        <v>10397</v>
      </c>
      <c r="C5150" s="544" t="s">
        <v>335</v>
      </c>
      <c r="D5150" s="545">
        <v>913.93</v>
      </c>
    </row>
    <row r="5151" spans="1:4" ht="25.5">
      <c r="A5151" s="544">
        <v>5213498</v>
      </c>
      <c r="B5151" s="542" t="s">
        <v>10398</v>
      </c>
      <c r="C5151" s="544" t="s">
        <v>335</v>
      </c>
      <c r="D5151" s="545">
        <v>991.27</v>
      </c>
    </row>
    <row r="5152" spans="1:4" ht="25.5">
      <c r="A5152" s="544">
        <v>5213365</v>
      </c>
      <c r="B5152" s="542" t="s">
        <v>10399</v>
      </c>
      <c r="C5152" s="544" t="s">
        <v>335</v>
      </c>
      <c r="D5152" s="545">
        <v>1158.5899999999999</v>
      </c>
    </row>
    <row r="5153" spans="1:4" ht="25.5">
      <c r="A5153" s="544">
        <v>5213507</v>
      </c>
      <c r="B5153" s="542" t="s">
        <v>10400</v>
      </c>
      <c r="C5153" s="544" t="s">
        <v>335</v>
      </c>
      <c r="D5153" s="545">
        <v>1184.6300000000001</v>
      </c>
    </row>
    <row r="5154" spans="1:4" ht="25.5">
      <c r="A5154" s="544">
        <v>5213372</v>
      </c>
      <c r="B5154" s="542" t="s">
        <v>10401</v>
      </c>
      <c r="C5154" s="544" t="s">
        <v>335</v>
      </c>
      <c r="D5154" s="545">
        <v>1351.95</v>
      </c>
    </row>
    <row r="5155" spans="1:4" ht="25.5">
      <c r="A5155" s="544">
        <v>5213490</v>
      </c>
      <c r="B5155" s="542" t="s">
        <v>10402</v>
      </c>
      <c r="C5155" s="544" t="s">
        <v>335</v>
      </c>
      <c r="D5155" s="545">
        <v>1954.08</v>
      </c>
    </row>
    <row r="5156" spans="1:4" ht="25.5">
      <c r="A5156" s="544">
        <v>5213499</v>
      </c>
      <c r="B5156" s="542" t="s">
        <v>10403</v>
      </c>
      <c r="C5156" s="544" t="s">
        <v>335</v>
      </c>
      <c r="D5156" s="545">
        <v>2128.1</v>
      </c>
    </row>
    <row r="5157" spans="1:4" ht="25.5">
      <c r="A5157" s="544">
        <v>5213366</v>
      </c>
      <c r="B5157" s="542" t="s">
        <v>10404</v>
      </c>
      <c r="C5157" s="544" t="s">
        <v>335</v>
      </c>
      <c r="D5157" s="545">
        <v>2504.5700000000002</v>
      </c>
    </row>
    <row r="5158" spans="1:4" ht="25.5">
      <c r="A5158" s="544">
        <v>5213508</v>
      </c>
      <c r="B5158" s="542" t="s">
        <v>10405</v>
      </c>
      <c r="C5158" s="544" t="s">
        <v>335</v>
      </c>
      <c r="D5158" s="545">
        <v>2563.16</v>
      </c>
    </row>
    <row r="5159" spans="1:4" ht="25.5">
      <c r="A5159" s="544">
        <v>5213373</v>
      </c>
      <c r="B5159" s="542" t="s">
        <v>10406</v>
      </c>
      <c r="C5159" s="544" t="s">
        <v>335</v>
      </c>
      <c r="D5159" s="545">
        <v>2939.63</v>
      </c>
    </row>
    <row r="5160" spans="1:4" ht="25.5">
      <c r="A5160" s="544">
        <v>5213491</v>
      </c>
      <c r="B5160" s="542" t="s">
        <v>10407</v>
      </c>
      <c r="C5160" s="544" t="s">
        <v>335</v>
      </c>
      <c r="D5160" s="545">
        <v>2578.17</v>
      </c>
    </row>
    <row r="5161" spans="1:4" ht="25.5">
      <c r="A5161" s="544">
        <v>5213500</v>
      </c>
      <c r="B5161" s="542" t="s">
        <v>10408</v>
      </c>
      <c r="C5161" s="544" t="s">
        <v>335</v>
      </c>
      <c r="D5161" s="545">
        <v>2810.19</v>
      </c>
    </row>
    <row r="5162" spans="1:4" ht="25.5">
      <c r="A5162" s="544">
        <v>5213369</v>
      </c>
      <c r="B5162" s="542" t="s">
        <v>10409</v>
      </c>
      <c r="C5162" s="544" t="s">
        <v>335</v>
      </c>
      <c r="D5162" s="545">
        <v>3312.15</v>
      </c>
    </row>
    <row r="5163" spans="1:4" ht="25.5">
      <c r="A5163" s="544">
        <v>5213509</v>
      </c>
      <c r="B5163" s="542" t="s">
        <v>10410</v>
      </c>
      <c r="C5163" s="544" t="s">
        <v>335</v>
      </c>
      <c r="D5163" s="545">
        <v>3390.27</v>
      </c>
    </row>
    <row r="5164" spans="1:4" ht="25.5">
      <c r="A5164" s="544">
        <v>5213374</v>
      </c>
      <c r="B5164" s="542" t="s">
        <v>10411</v>
      </c>
      <c r="C5164" s="544" t="s">
        <v>335</v>
      </c>
      <c r="D5164" s="545">
        <v>3892.23</v>
      </c>
    </row>
    <row r="5165" spans="1:4" ht="25.5">
      <c r="A5165" s="544">
        <v>5213492</v>
      </c>
      <c r="B5165" s="542" t="s">
        <v>10412</v>
      </c>
      <c r="C5165" s="544" t="s">
        <v>335</v>
      </c>
      <c r="D5165" s="545">
        <v>3492.1</v>
      </c>
    </row>
    <row r="5166" spans="1:4" ht="25.5">
      <c r="A5166" s="544">
        <v>5213501</v>
      </c>
      <c r="B5166" s="542" t="s">
        <v>10413</v>
      </c>
      <c r="C5166" s="544" t="s">
        <v>335</v>
      </c>
      <c r="D5166" s="545">
        <v>3801.46</v>
      </c>
    </row>
    <row r="5167" spans="1:4" ht="25.5">
      <c r="A5167" s="544">
        <v>5213370</v>
      </c>
      <c r="B5167" s="542" t="s">
        <v>10414</v>
      </c>
      <c r="C5167" s="544" t="s">
        <v>335</v>
      </c>
      <c r="D5167" s="545">
        <v>4470.74</v>
      </c>
    </row>
    <row r="5168" spans="1:4" ht="25.5">
      <c r="A5168" s="544">
        <v>5213510</v>
      </c>
      <c r="B5168" s="542" t="s">
        <v>10415</v>
      </c>
      <c r="C5168" s="544" t="s">
        <v>335</v>
      </c>
      <c r="D5168" s="545">
        <v>4574.8999999999996</v>
      </c>
    </row>
    <row r="5169" spans="1:4" ht="25.5">
      <c r="A5169" s="544">
        <v>5213375</v>
      </c>
      <c r="B5169" s="542" t="s">
        <v>10416</v>
      </c>
      <c r="C5169" s="544" t="s">
        <v>335</v>
      </c>
      <c r="D5169" s="545">
        <v>5244.18</v>
      </c>
    </row>
    <row r="5170" spans="1:4" ht="25.5">
      <c r="A5170" s="544">
        <v>5213494</v>
      </c>
      <c r="B5170" s="542" t="s">
        <v>10417</v>
      </c>
      <c r="C5170" s="544" t="s">
        <v>335</v>
      </c>
      <c r="D5170" s="545">
        <v>5156.34</v>
      </c>
    </row>
    <row r="5171" spans="1:4" ht="25.5">
      <c r="A5171" s="544">
        <v>5213503</v>
      </c>
      <c r="B5171" s="542" t="s">
        <v>10418</v>
      </c>
      <c r="C5171" s="544" t="s">
        <v>335</v>
      </c>
      <c r="D5171" s="545">
        <v>5620.38</v>
      </c>
    </row>
    <row r="5172" spans="1:4" ht="25.5">
      <c r="A5172" s="544">
        <v>5213371</v>
      </c>
      <c r="B5172" s="542" t="s">
        <v>10419</v>
      </c>
      <c r="C5172" s="544" t="s">
        <v>335</v>
      </c>
      <c r="D5172" s="545">
        <v>6624.3</v>
      </c>
    </row>
    <row r="5173" spans="1:4" ht="25.5">
      <c r="A5173" s="544">
        <v>5213512</v>
      </c>
      <c r="B5173" s="542" t="s">
        <v>10420</v>
      </c>
      <c r="C5173" s="544" t="s">
        <v>335</v>
      </c>
      <c r="D5173" s="545">
        <v>6780.54</v>
      </c>
    </row>
    <row r="5174" spans="1:4" ht="25.5">
      <c r="A5174" s="544">
        <v>5213376</v>
      </c>
      <c r="B5174" s="542" t="s">
        <v>10421</v>
      </c>
      <c r="C5174" s="544" t="s">
        <v>335</v>
      </c>
      <c r="D5174" s="545">
        <v>7784.46</v>
      </c>
    </row>
    <row r="5175" spans="1:4">
      <c r="A5175" s="544">
        <v>5213377</v>
      </c>
      <c r="B5175" s="542" t="s">
        <v>10422</v>
      </c>
      <c r="C5175" s="544" t="s">
        <v>340</v>
      </c>
      <c r="D5175" s="545">
        <v>321.47000000000003</v>
      </c>
    </row>
    <row r="5176" spans="1:4">
      <c r="A5176" s="544">
        <v>5213570</v>
      </c>
      <c r="B5176" s="542" t="s">
        <v>10423</v>
      </c>
      <c r="C5176" s="544" t="s">
        <v>340</v>
      </c>
      <c r="D5176" s="545">
        <v>470.6</v>
      </c>
    </row>
    <row r="5177" spans="1:4">
      <c r="A5177" s="544">
        <v>5213378</v>
      </c>
      <c r="B5177" s="542" t="s">
        <v>10424</v>
      </c>
      <c r="C5177" s="544" t="s">
        <v>340</v>
      </c>
      <c r="D5177" s="545">
        <v>360.14</v>
      </c>
    </row>
    <row r="5178" spans="1:4">
      <c r="A5178" s="544">
        <v>5213571</v>
      </c>
      <c r="B5178" s="542" t="s">
        <v>10425</v>
      </c>
      <c r="C5178" s="544" t="s">
        <v>340</v>
      </c>
      <c r="D5178" s="545">
        <v>509.27</v>
      </c>
    </row>
    <row r="5179" spans="1:4">
      <c r="A5179" s="544">
        <v>5213379</v>
      </c>
      <c r="B5179" s="542" t="s">
        <v>10426</v>
      </c>
      <c r="C5179" s="544" t="s">
        <v>340</v>
      </c>
      <c r="D5179" s="545">
        <v>456.82</v>
      </c>
    </row>
    <row r="5180" spans="1:4">
      <c r="A5180" s="544">
        <v>5213572</v>
      </c>
      <c r="B5180" s="542" t="s">
        <v>10427</v>
      </c>
      <c r="C5180" s="544" t="s">
        <v>340</v>
      </c>
      <c r="D5180" s="545">
        <v>605.95000000000005</v>
      </c>
    </row>
    <row r="5181" spans="1:4" ht="25.5">
      <c r="A5181" s="544">
        <v>5212553</v>
      </c>
      <c r="B5181" s="542" t="s">
        <v>10428</v>
      </c>
      <c r="C5181" s="544" t="s">
        <v>340</v>
      </c>
      <c r="D5181" s="545">
        <v>266.93</v>
      </c>
    </row>
    <row r="5182" spans="1:4">
      <c r="A5182" s="544">
        <v>5213416</v>
      </c>
      <c r="B5182" s="542" t="s">
        <v>10429</v>
      </c>
      <c r="C5182" s="544" t="s">
        <v>340</v>
      </c>
      <c r="D5182" s="545">
        <v>416.06</v>
      </c>
    </row>
    <row r="5183" spans="1:4" ht="25.5">
      <c r="A5183" s="544">
        <v>5212554</v>
      </c>
      <c r="B5183" s="542" t="s">
        <v>10430</v>
      </c>
      <c r="C5183" s="544" t="s">
        <v>340</v>
      </c>
      <c r="D5183" s="545">
        <v>305.60000000000002</v>
      </c>
    </row>
    <row r="5184" spans="1:4">
      <c r="A5184" s="544">
        <v>5213417</v>
      </c>
      <c r="B5184" s="542" t="s">
        <v>10431</v>
      </c>
      <c r="C5184" s="544" t="s">
        <v>340</v>
      </c>
      <c r="D5184" s="545">
        <v>454.73</v>
      </c>
    </row>
    <row r="5185" spans="1:4">
      <c r="A5185" s="544">
        <v>5213421</v>
      </c>
      <c r="B5185" s="542" t="s">
        <v>10432</v>
      </c>
      <c r="C5185" s="544" t="s">
        <v>340</v>
      </c>
      <c r="D5185" s="545">
        <v>409.89</v>
      </c>
    </row>
    <row r="5186" spans="1:4">
      <c r="A5186" s="544">
        <v>5213414</v>
      </c>
      <c r="B5186" s="542" t="s">
        <v>816</v>
      </c>
      <c r="C5186" s="544" t="s">
        <v>340</v>
      </c>
      <c r="D5186" s="545">
        <v>605.41</v>
      </c>
    </row>
    <row r="5187" spans="1:4">
      <c r="A5187" s="544">
        <v>5213419</v>
      </c>
      <c r="B5187" s="542" t="s">
        <v>10433</v>
      </c>
      <c r="C5187" s="544" t="s">
        <v>340</v>
      </c>
      <c r="D5187" s="545">
        <v>538.39</v>
      </c>
    </row>
    <row r="5188" spans="1:4" ht="25.5">
      <c r="A5188" s="544">
        <v>5212555</v>
      </c>
      <c r="B5188" s="542" t="s">
        <v>10434</v>
      </c>
      <c r="C5188" s="544" t="s">
        <v>340</v>
      </c>
      <c r="D5188" s="545">
        <v>402.28</v>
      </c>
    </row>
    <row r="5189" spans="1:4">
      <c r="A5189" s="544">
        <v>5213418</v>
      </c>
      <c r="B5189" s="542" t="s">
        <v>10435</v>
      </c>
      <c r="C5189" s="544" t="s">
        <v>340</v>
      </c>
      <c r="D5189" s="545">
        <v>551.41</v>
      </c>
    </row>
    <row r="5190" spans="1:4">
      <c r="A5190" s="544">
        <v>5213415</v>
      </c>
      <c r="B5190" s="542" t="s">
        <v>10436</v>
      </c>
      <c r="C5190" s="544" t="s">
        <v>340</v>
      </c>
      <c r="D5190" s="545">
        <v>699.7</v>
      </c>
    </row>
    <row r="5191" spans="1:4">
      <c r="A5191" s="544">
        <v>5213420</v>
      </c>
      <c r="B5191" s="542" t="s">
        <v>10437</v>
      </c>
      <c r="C5191" s="544" t="s">
        <v>340</v>
      </c>
      <c r="D5191" s="545">
        <v>635.07000000000005</v>
      </c>
    </row>
    <row r="5192" spans="1:4" ht="25.5">
      <c r="A5192" s="544">
        <v>5213543</v>
      </c>
      <c r="B5192" s="542" t="s">
        <v>10438</v>
      </c>
      <c r="C5192" s="544" t="s">
        <v>335</v>
      </c>
      <c r="D5192" s="545">
        <v>1147.97</v>
      </c>
    </row>
    <row r="5193" spans="1:4" ht="25.5">
      <c r="A5193" s="544">
        <v>5213552</v>
      </c>
      <c r="B5193" s="542" t="s">
        <v>812</v>
      </c>
      <c r="C5193" s="544" t="s">
        <v>335</v>
      </c>
      <c r="D5193" s="545">
        <v>1225.31</v>
      </c>
    </row>
    <row r="5194" spans="1:4" ht="25.5">
      <c r="A5194" s="544">
        <v>5213561</v>
      </c>
      <c r="B5194" s="542" t="s">
        <v>10439</v>
      </c>
      <c r="C5194" s="544" t="s">
        <v>335</v>
      </c>
      <c r="D5194" s="545">
        <v>1418.65</v>
      </c>
    </row>
    <row r="5195" spans="1:4" ht="25.5">
      <c r="A5195" s="544">
        <v>5213544</v>
      </c>
      <c r="B5195" s="542" t="s">
        <v>10440</v>
      </c>
      <c r="C5195" s="544" t="s">
        <v>335</v>
      </c>
      <c r="D5195" s="545">
        <v>2480.67</v>
      </c>
    </row>
    <row r="5196" spans="1:4" ht="25.5">
      <c r="A5196" s="544">
        <v>5213553</v>
      </c>
      <c r="B5196" s="542" t="s">
        <v>10441</v>
      </c>
      <c r="C5196" s="544" t="s">
        <v>335</v>
      </c>
      <c r="D5196" s="545">
        <v>2654.69</v>
      </c>
    </row>
    <row r="5197" spans="1:4" ht="25.5">
      <c r="A5197" s="544">
        <v>5213562</v>
      </c>
      <c r="B5197" s="542" t="s">
        <v>10442</v>
      </c>
      <c r="C5197" s="544" t="s">
        <v>335</v>
      </c>
      <c r="D5197" s="545">
        <v>3089.7</v>
      </c>
    </row>
    <row r="5198" spans="1:4" ht="25.5">
      <c r="A5198" s="544">
        <v>5213545</v>
      </c>
      <c r="B5198" s="542" t="s">
        <v>10443</v>
      </c>
      <c r="C5198" s="544" t="s">
        <v>335</v>
      </c>
      <c r="D5198" s="545">
        <v>3280.29</v>
      </c>
    </row>
    <row r="5199" spans="1:4" ht="25.5">
      <c r="A5199" s="544">
        <v>5213554</v>
      </c>
      <c r="B5199" s="542" t="s">
        <v>10444</v>
      </c>
      <c r="C5199" s="544" t="s">
        <v>335</v>
      </c>
      <c r="D5199" s="545">
        <v>3512.31</v>
      </c>
    </row>
    <row r="5200" spans="1:4" ht="25.5">
      <c r="A5200" s="544">
        <v>5213563</v>
      </c>
      <c r="B5200" s="542" t="s">
        <v>10445</v>
      </c>
      <c r="C5200" s="544" t="s">
        <v>335</v>
      </c>
      <c r="D5200" s="545">
        <v>4092.33</v>
      </c>
    </row>
    <row r="5201" spans="1:4" ht="25.5">
      <c r="A5201" s="544">
        <v>5213546</v>
      </c>
      <c r="B5201" s="542" t="s">
        <v>10446</v>
      </c>
      <c r="C5201" s="544" t="s">
        <v>335</v>
      </c>
      <c r="D5201" s="545">
        <v>4428.26</v>
      </c>
    </row>
    <row r="5202" spans="1:4" ht="25.5">
      <c r="A5202" s="544">
        <v>5213555</v>
      </c>
      <c r="B5202" s="542" t="s">
        <v>10447</v>
      </c>
      <c r="C5202" s="544" t="s">
        <v>335</v>
      </c>
      <c r="D5202" s="545">
        <v>4737.62</v>
      </c>
    </row>
    <row r="5203" spans="1:4" ht="25.5">
      <c r="A5203" s="544">
        <v>5213564</v>
      </c>
      <c r="B5203" s="542" t="s">
        <v>10448</v>
      </c>
      <c r="C5203" s="544" t="s">
        <v>335</v>
      </c>
      <c r="D5203" s="545">
        <v>5510.98</v>
      </c>
    </row>
    <row r="5204" spans="1:4" ht="25.5">
      <c r="A5204" s="544">
        <v>5213548</v>
      </c>
      <c r="B5204" s="542" t="s">
        <v>10449</v>
      </c>
      <c r="C5204" s="544" t="s">
        <v>335</v>
      </c>
      <c r="D5204" s="545">
        <v>6560.58</v>
      </c>
    </row>
    <row r="5205" spans="1:4" ht="25.5">
      <c r="A5205" s="544">
        <v>5213557</v>
      </c>
      <c r="B5205" s="542" t="s">
        <v>10450</v>
      </c>
      <c r="C5205" s="544" t="s">
        <v>335</v>
      </c>
      <c r="D5205" s="545">
        <v>7024.62</v>
      </c>
    </row>
    <row r="5206" spans="1:4" ht="25.5">
      <c r="A5206" s="544">
        <v>5213566</v>
      </c>
      <c r="B5206" s="542" t="s">
        <v>10451</v>
      </c>
      <c r="C5206" s="544" t="s">
        <v>335</v>
      </c>
      <c r="D5206" s="545">
        <v>8184.66</v>
      </c>
    </row>
    <row r="5207" spans="1:4">
      <c r="A5207" s="544">
        <v>5213576</v>
      </c>
      <c r="B5207" s="542" t="s">
        <v>10452</v>
      </c>
      <c r="C5207" s="544" t="s">
        <v>340</v>
      </c>
      <c r="D5207" s="545">
        <v>587.62</v>
      </c>
    </row>
    <row r="5208" spans="1:4">
      <c r="A5208" s="544">
        <v>5213577</v>
      </c>
      <c r="B5208" s="542" t="s">
        <v>10453</v>
      </c>
      <c r="C5208" s="544" t="s">
        <v>340</v>
      </c>
      <c r="D5208" s="545">
        <v>626.29</v>
      </c>
    </row>
    <row r="5209" spans="1:4">
      <c r="A5209" s="544">
        <v>5213578</v>
      </c>
      <c r="B5209" s="542" t="s">
        <v>10454</v>
      </c>
      <c r="C5209" s="544" t="s">
        <v>340</v>
      </c>
      <c r="D5209" s="545">
        <v>722.96</v>
      </c>
    </row>
    <row r="5210" spans="1:4" ht="25.5">
      <c r="A5210" s="544">
        <v>5213425</v>
      </c>
      <c r="B5210" s="542" t="s">
        <v>10455</v>
      </c>
      <c r="C5210" s="544" t="s">
        <v>340</v>
      </c>
      <c r="D5210" s="545">
        <v>590.59</v>
      </c>
    </row>
    <row r="5211" spans="1:4" ht="25.5">
      <c r="A5211" s="544">
        <v>5213426</v>
      </c>
      <c r="B5211" s="542" t="s">
        <v>10456</v>
      </c>
      <c r="C5211" s="544" t="s">
        <v>340</v>
      </c>
      <c r="D5211" s="545">
        <v>687.26</v>
      </c>
    </row>
    <row r="5212" spans="1:4" ht="25.5">
      <c r="A5212" s="544">
        <v>5213427</v>
      </c>
      <c r="B5212" s="542" t="s">
        <v>10457</v>
      </c>
      <c r="C5212" s="544" t="s">
        <v>340</v>
      </c>
      <c r="D5212" s="545">
        <v>770.93</v>
      </c>
    </row>
    <row r="5213" spans="1:4" ht="25.5">
      <c r="A5213" s="544">
        <v>5213567</v>
      </c>
      <c r="B5213" s="542" t="s">
        <v>10458</v>
      </c>
      <c r="C5213" s="544" t="s">
        <v>340</v>
      </c>
      <c r="D5213" s="545">
        <v>945.65</v>
      </c>
    </row>
    <row r="5214" spans="1:4" ht="25.5">
      <c r="A5214" s="544">
        <v>5213486</v>
      </c>
      <c r="B5214" s="542" t="s">
        <v>10459</v>
      </c>
      <c r="C5214" s="544" t="s">
        <v>340</v>
      </c>
      <c r="D5214" s="545">
        <v>915.7</v>
      </c>
    </row>
    <row r="5215" spans="1:4" ht="25.5">
      <c r="A5215" s="544">
        <v>5213487</v>
      </c>
      <c r="B5215" s="542" t="s">
        <v>10460</v>
      </c>
      <c r="C5215" s="544" t="s">
        <v>340</v>
      </c>
      <c r="D5215" s="545">
        <v>1012.37</v>
      </c>
    </row>
    <row r="5216" spans="1:4" ht="25.5">
      <c r="A5216" s="544">
        <v>5213488</v>
      </c>
      <c r="B5216" s="542" t="s">
        <v>10461</v>
      </c>
      <c r="C5216" s="544" t="s">
        <v>340</v>
      </c>
      <c r="D5216" s="545">
        <v>1096.04</v>
      </c>
    </row>
    <row r="5217" spans="1:4" ht="25.5">
      <c r="A5217" s="544">
        <v>5213568</v>
      </c>
      <c r="B5217" s="542" t="s">
        <v>10462</v>
      </c>
      <c r="C5217" s="544" t="s">
        <v>340</v>
      </c>
      <c r="D5217" s="545">
        <v>1270.76</v>
      </c>
    </row>
    <row r="5218" spans="1:4" ht="25.5">
      <c r="A5218" s="544">
        <v>5213483</v>
      </c>
      <c r="B5218" s="542" t="s">
        <v>10463</v>
      </c>
      <c r="C5218" s="544" t="s">
        <v>340</v>
      </c>
      <c r="D5218" s="545">
        <v>942.32</v>
      </c>
    </row>
    <row r="5219" spans="1:4" ht="25.5">
      <c r="A5219" s="544">
        <v>5213484</v>
      </c>
      <c r="B5219" s="542" t="s">
        <v>10464</v>
      </c>
      <c r="C5219" s="544" t="s">
        <v>340</v>
      </c>
      <c r="D5219" s="545">
        <v>1039</v>
      </c>
    </row>
    <row r="5220" spans="1:4" ht="25.5">
      <c r="A5220" s="544">
        <v>5213485</v>
      </c>
      <c r="B5220" s="542" t="s">
        <v>10465</v>
      </c>
      <c r="C5220" s="544" t="s">
        <v>340</v>
      </c>
      <c r="D5220" s="545">
        <v>1122.6600000000001</v>
      </c>
    </row>
    <row r="5221" spans="1:4" ht="25.5">
      <c r="A5221" s="544">
        <v>5213434</v>
      </c>
      <c r="B5221" s="542" t="s">
        <v>10466</v>
      </c>
      <c r="C5221" s="544" t="s">
        <v>340</v>
      </c>
      <c r="D5221" s="545">
        <v>617.21</v>
      </c>
    </row>
    <row r="5222" spans="1:4" ht="25.5">
      <c r="A5222" s="544">
        <v>5213435</v>
      </c>
      <c r="B5222" s="542" t="s">
        <v>10467</v>
      </c>
      <c r="C5222" s="544" t="s">
        <v>340</v>
      </c>
      <c r="D5222" s="545">
        <v>713.89</v>
      </c>
    </row>
    <row r="5223" spans="1:4" ht="25.5">
      <c r="A5223" s="544">
        <v>5213436</v>
      </c>
      <c r="B5223" s="542" t="s">
        <v>10468</v>
      </c>
      <c r="C5223" s="544" t="s">
        <v>340</v>
      </c>
      <c r="D5223" s="545">
        <v>797.55</v>
      </c>
    </row>
    <row r="5224" spans="1:4" ht="25.5">
      <c r="A5224" s="544">
        <v>5213430</v>
      </c>
      <c r="B5224" s="542" t="s">
        <v>10469</v>
      </c>
      <c r="C5224" s="544" t="s">
        <v>340</v>
      </c>
      <c r="D5224" s="545">
        <v>379.29</v>
      </c>
    </row>
    <row r="5225" spans="1:4" ht="25.5">
      <c r="A5225" s="544">
        <v>5213431</v>
      </c>
      <c r="B5225" s="542" t="s">
        <v>10470</v>
      </c>
      <c r="C5225" s="544" t="s">
        <v>340</v>
      </c>
      <c r="D5225" s="545">
        <v>417.96</v>
      </c>
    </row>
    <row r="5226" spans="1:4" ht="25.5">
      <c r="A5226" s="544">
        <v>5213433</v>
      </c>
      <c r="B5226" s="542" t="s">
        <v>10471</v>
      </c>
      <c r="C5226" s="544" t="s">
        <v>340</v>
      </c>
      <c r="D5226" s="545">
        <v>373.12</v>
      </c>
    </row>
    <row r="5227" spans="1:4" ht="25.5">
      <c r="A5227" s="544">
        <v>5213428</v>
      </c>
      <c r="B5227" s="542" t="s">
        <v>10472</v>
      </c>
      <c r="C5227" s="544" t="s">
        <v>340</v>
      </c>
      <c r="D5227" s="545">
        <v>568.64</v>
      </c>
    </row>
    <row r="5228" spans="1:4" ht="25.5">
      <c r="A5228" s="544">
        <v>5213432</v>
      </c>
      <c r="B5228" s="542" t="s">
        <v>10473</v>
      </c>
      <c r="C5228" s="544" t="s">
        <v>340</v>
      </c>
      <c r="D5228" s="545">
        <v>514.64</v>
      </c>
    </row>
    <row r="5229" spans="1:4" ht="25.5">
      <c r="A5229" s="544">
        <v>5213429</v>
      </c>
      <c r="B5229" s="542" t="s">
        <v>10474</v>
      </c>
      <c r="C5229" s="544" t="s">
        <v>340</v>
      </c>
      <c r="D5229" s="545">
        <v>662.94</v>
      </c>
    </row>
    <row r="5230" spans="1:4" ht="25.5">
      <c r="A5230" s="544">
        <v>5213516</v>
      </c>
      <c r="B5230" s="542" t="s">
        <v>10475</v>
      </c>
      <c r="C5230" s="544" t="s">
        <v>335</v>
      </c>
      <c r="D5230" s="545">
        <v>840.39</v>
      </c>
    </row>
    <row r="5231" spans="1:4" ht="25.5">
      <c r="A5231" s="544">
        <v>5213525</v>
      </c>
      <c r="B5231" s="542" t="s">
        <v>10476</v>
      </c>
      <c r="C5231" s="544" t="s">
        <v>335</v>
      </c>
      <c r="D5231" s="545">
        <v>917.73</v>
      </c>
    </row>
    <row r="5232" spans="1:4" ht="25.5">
      <c r="A5232" s="544">
        <v>5213534</v>
      </c>
      <c r="B5232" s="542" t="s">
        <v>10477</v>
      </c>
      <c r="C5232" s="544" t="s">
        <v>335</v>
      </c>
      <c r="D5232" s="545">
        <v>1111.0899999999999</v>
      </c>
    </row>
    <row r="5233" spans="1:4" ht="25.5">
      <c r="A5233" s="544">
        <v>5213517</v>
      </c>
      <c r="B5233" s="542" t="s">
        <v>10478</v>
      </c>
      <c r="C5233" s="544" t="s">
        <v>335</v>
      </c>
      <c r="D5233" s="545">
        <v>1788.62</v>
      </c>
    </row>
    <row r="5234" spans="1:4" ht="25.5">
      <c r="A5234" s="544">
        <v>5213526</v>
      </c>
      <c r="B5234" s="542" t="s">
        <v>10479</v>
      </c>
      <c r="C5234" s="544" t="s">
        <v>335</v>
      </c>
      <c r="D5234" s="545">
        <v>1962.63</v>
      </c>
    </row>
    <row r="5235" spans="1:4" ht="25.5">
      <c r="A5235" s="544">
        <v>5213535</v>
      </c>
      <c r="B5235" s="542" t="s">
        <v>10480</v>
      </c>
      <c r="C5235" s="544" t="s">
        <v>335</v>
      </c>
      <c r="D5235" s="545">
        <v>2397.69</v>
      </c>
    </row>
    <row r="5236" spans="1:4" ht="25.5">
      <c r="A5236" s="544">
        <v>5213518</v>
      </c>
      <c r="B5236" s="542" t="s">
        <v>10481</v>
      </c>
      <c r="C5236" s="544" t="s">
        <v>335</v>
      </c>
      <c r="D5236" s="545">
        <v>2357.5500000000002</v>
      </c>
    </row>
    <row r="5237" spans="1:4" ht="25.5">
      <c r="A5237" s="544">
        <v>5213527</v>
      </c>
      <c r="B5237" s="542" t="s">
        <v>10482</v>
      </c>
      <c r="C5237" s="544" t="s">
        <v>335</v>
      </c>
      <c r="D5237" s="545">
        <v>2589.5700000000002</v>
      </c>
    </row>
    <row r="5238" spans="1:4" ht="25.5">
      <c r="A5238" s="544">
        <v>5213536</v>
      </c>
      <c r="B5238" s="542" t="s">
        <v>10483</v>
      </c>
      <c r="C5238" s="544" t="s">
        <v>335</v>
      </c>
      <c r="D5238" s="545">
        <v>3169.65</v>
      </c>
    </row>
    <row r="5239" spans="1:4" ht="25.5">
      <c r="A5239" s="544">
        <v>5213519</v>
      </c>
      <c r="B5239" s="542" t="s">
        <v>10484</v>
      </c>
      <c r="C5239" s="544" t="s">
        <v>335</v>
      </c>
      <c r="D5239" s="545">
        <v>3197.94</v>
      </c>
    </row>
    <row r="5240" spans="1:4" ht="25.5">
      <c r="A5240" s="544">
        <v>5213528</v>
      </c>
      <c r="B5240" s="542" t="s">
        <v>10485</v>
      </c>
      <c r="C5240" s="544" t="s">
        <v>335</v>
      </c>
      <c r="D5240" s="545">
        <v>3507.3</v>
      </c>
    </row>
    <row r="5241" spans="1:4" ht="25.5">
      <c r="A5241" s="544">
        <v>5213537</v>
      </c>
      <c r="B5241" s="542" t="s">
        <v>10486</v>
      </c>
      <c r="C5241" s="544" t="s">
        <v>335</v>
      </c>
      <c r="D5241" s="545">
        <v>4280.74</v>
      </c>
    </row>
    <row r="5242" spans="1:4" ht="25.5">
      <c r="A5242" s="544">
        <v>5213521</v>
      </c>
      <c r="B5242" s="542" t="s">
        <v>10487</v>
      </c>
      <c r="C5242" s="544" t="s">
        <v>335</v>
      </c>
      <c r="D5242" s="545">
        <v>4715.1000000000004</v>
      </c>
    </row>
    <row r="5243" spans="1:4" ht="25.5">
      <c r="A5243" s="544">
        <v>5213530</v>
      </c>
      <c r="B5243" s="542" t="s">
        <v>10488</v>
      </c>
      <c r="C5243" s="544" t="s">
        <v>335</v>
      </c>
      <c r="D5243" s="545">
        <v>5179.1400000000003</v>
      </c>
    </row>
    <row r="5244" spans="1:4" ht="25.5">
      <c r="A5244" s="544">
        <v>5213539</v>
      </c>
      <c r="B5244" s="542" t="s">
        <v>10489</v>
      </c>
      <c r="C5244" s="544" t="s">
        <v>335</v>
      </c>
      <c r="D5244" s="545">
        <v>6339.3</v>
      </c>
    </row>
    <row r="5245" spans="1:4">
      <c r="A5245" s="544">
        <v>5213573</v>
      </c>
      <c r="B5245" s="542" t="s">
        <v>10490</v>
      </c>
      <c r="C5245" s="544" t="s">
        <v>340</v>
      </c>
      <c r="D5245" s="545">
        <v>433.83</v>
      </c>
    </row>
    <row r="5246" spans="1:4">
      <c r="A5246" s="544">
        <v>5213574</v>
      </c>
      <c r="B5246" s="542" t="s">
        <v>10491</v>
      </c>
      <c r="C5246" s="544" t="s">
        <v>340</v>
      </c>
      <c r="D5246" s="545">
        <v>472.5</v>
      </c>
    </row>
    <row r="5247" spans="1:4">
      <c r="A5247" s="544">
        <v>5213575</v>
      </c>
      <c r="B5247" s="542" t="s">
        <v>10492</v>
      </c>
      <c r="C5247" s="544" t="s">
        <v>340</v>
      </c>
      <c r="D5247" s="545">
        <v>569.17999999999995</v>
      </c>
    </row>
    <row r="5248" spans="1:4" ht="25.5">
      <c r="A5248" s="544">
        <v>5213480</v>
      </c>
      <c r="B5248" s="542" t="s">
        <v>10493</v>
      </c>
      <c r="C5248" s="544" t="s">
        <v>340</v>
      </c>
      <c r="D5248" s="545">
        <v>854.95</v>
      </c>
    </row>
    <row r="5249" spans="1:4" ht="25.5">
      <c r="A5249" s="544">
        <v>5213481</v>
      </c>
      <c r="B5249" s="542" t="s">
        <v>10494</v>
      </c>
      <c r="C5249" s="544" t="s">
        <v>340</v>
      </c>
      <c r="D5249" s="545">
        <v>951.63</v>
      </c>
    </row>
    <row r="5250" spans="1:4" ht="25.5">
      <c r="A5250" s="544">
        <v>5213482</v>
      </c>
      <c r="B5250" s="542" t="s">
        <v>10495</v>
      </c>
      <c r="C5250" s="544" t="s">
        <v>340</v>
      </c>
      <c r="D5250" s="545">
        <v>1035.29</v>
      </c>
    </row>
    <row r="5251" spans="1:4" ht="25.5">
      <c r="A5251" s="544">
        <v>5213422</v>
      </c>
      <c r="B5251" s="542" t="s">
        <v>10496</v>
      </c>
      <c r="C5251" s="544" t="s">
        <v>340</v>
      </c>
      <c r="D5251" s="545">
        <v>533.08000000000004</v>
      </c>
    </row>
    <row r="5252" spans="1:4" ht="25.5">
      <c r="A5252" s="544">
        <v>5213423</v>
      </c>
      <c r="B5252" s="542" t="s">
        <v>813</v>
      </c>
      <c r="C5252" s="544" t="s">
        <v>340</v>
      </c>
      <c r="D5252" s="545">
        <v>571.75</v>
      </c>
    </row>
    <row r="5253" spans="1:4" ht="25.5">
      <c r="A5253" s="544">
        <v>5213424</v>
      </c>
      <c r="B5253" s="542" t="s">
        <v>10497</v>
      </c>
      <c r="C5253" s="544" t="s">
        <v>340</v>
      </c>
      <c r="D5253" s="545">
        <v>668.42</v>
      </c>
    </row>
    <row r="5254" spans="1:4" ht="25.5">
      <c r="A5254" s="544">
        <v>5213437</v>
      </c>
      <c r="B5254" s="542" t="s">
        <v>10498</v>
      </c>
      <c r="C5254" s="544" t="s">
        <v>340</v>
      </c>
      <c r="D5254" s="545">
        <v>529.84</v>
      </c>
    </row>
    <row r="5255" spans="1:4" ht="25.5">
      <c r="A5255" s="544">
        <v>5213438</v>
      </c>
      <c r="B5255" s="542" t="s">
        <v>10499</v>
      </c>
      <c r="C5255" s="544" t="s">
        <v>340</v>
      </c>
      <c r="D5255" s="545">
        <v>626.52</v>
      </c>
    </row>
    <row r="5256" spans="1:4" ht="25.5">
      <c r="A5256" s="544">
        <v>5213439</v>
      </c>
      <c r="B5256" s="542" t="s">
        <v>10500</v>
      </c>
      <c r="C5256" s="544" t="s">
        <v>340</v>
      </c>
      <c r="D5256" s="545">
        <v>710.18</v>
      </c>
    </row>
    <row r="5257" spans="1:4" ht="25.5">
      <c r="A5257" s="544">
        <v>5212556</v>
      </c>
      <c r="B5257" s="542" t="s">
        <v>10501</v>
      </c>
      <c r="C5257" s="544" t="s">
        <v>344</v>
      </c>
      <c r="D5257" s="545">
        <v>1.95</v>
      </c>
    </row>
    <row r="5258" spans="1:4" ht="25.5">
      <c r="A5258" s="544">
        <v>5213649</v>
      </c>
      <c r="B5258" s="542" t="s">
        <v>10502</v>
      </c>
      <c r="C5258" s="544" t="s">
        <v>335</v>
      </c>
      <c r="D5258" s="545">
        <v>101535.95</v>
      </c>
    </row>
    <row r="5259" spans="1:4" ht="25.5">
      <c r="A5259" s="544">
        <v>5213591</v>
      </c>
      <c r="B5259" s="542" t="s">
        <v>10503</v>
      </c>
      <c r="C5259" s="544" t="s">
        <v>335</v>
      </c>
      <c r="D5259" s="545">
        <v>101535.95</v>
      </c>
    </row>
    <row r="5260" spans="1:4" ht="25.5">
      <c r="A5260" s="544">
        <v>5213718</v>
      </c>
      <c r="B5260" s="542" t="s">
        <v>10504</v>
      </c>
      <c r="C5260" s="544" t="s">
        <v>335</v>
      </c>
      <c r="D5260" s="545">
        <v>112340.86</v>
      </c>
    </row>
    <row r="5261" spans="1:4" ht="25.5">
      <c r="A5261" s="544">
        <v>5213741</v>
      </c>
      <c r="B5261" s="542" t="s">
        <v>10505</v>
      </c>
      <c r="C5261" s="544" t="s">
        <v>335</v>
      </c>
      <c r="D5261" s="545">
        <v>112340.86</v>
      </c>
    </row>
    <row r="5262" spans="1:4" ht="25.5">
      <c r="A5262" s="544">
        <v>5213776</v>
      </c>
      <c r="B5262" s="542" t="s">
        <v>10506</v>
      </c>
      <c r="C5262" s="544" t="s">
        <v>335</v>
      </c>
      <c r="D5262" s="545">
        <v>113026.92</v>
      </c>
    </row>
    <row r="5263" spans="1:4" ht="25.5">
      <c r="A5263" s="544">
        <v>5213799</v>
      </c>
      <c r="B5263" s="542" t="s">
        <v>10507</v>
      </c>
      <c r="C5263" s="544" t="s">
        <v>335</v>
      </c>
      <c r="D5263" s="545">
        <v>113026.92</v>
      </c>
    </row>
    <row r="5264" spans="1:4">
      <c r="A5264" s="544">
        <v>5213363</v>
      </c>
      <c r="B5264" s="542" t="s">
        <v>10508</v>
      </c>
      <c r="C5264" s="544" t="s">
        <v>340</v>
      </c>
      <c r="D5264" s="545">
        <v>36.07</v>
      </c>
    </row>
    <row r="5265" spans="1:4">
      <c r="A5265" s="544">
        <v>5213667</v>
      </c>
      <c r="B5265" s="542" t="s">
        <v>10509</v>
      </c>
      <c r="C5265" s="544" t="s">
        <v>335</v>
      </c>
      <c r="D5265" s="545">
        <v>333.07</v>
      </c>
    </row>
    <row r="5266" spans="1:4">
      <c r="A5266" s="544">
        <v>5213683</v>
      </c>
      <c r="B5266" s="542" t="s">
        <v>10510</v>
      </c>
      <c r="C5266" s="544" t="s">
        <v>335</v>
      </c>
      <c r="D5266" s="545">
        <v>236.25</v>
      </c>
    </row>
    <row r="5267" spans="1:4">
      <c r="A5267" s="544">
        <v>5213660</v>
      </c>
      <c r="B5267" s="542" t="s">
        <v>10511</v>
      </c>
      <c r="C5267" s="544" t="s">
        <v>335</v>
      </c>
      <c r="D5267" s="545">
        <v>196.87</v>
      </c>
    </row>
    <row r="5268" spans="1:4">
      <c r="A5268" s="544">
        <v>5213364</v>
      </c>
      <c r="B5268" s="542" t="s">
        <v>10512</v>
      </c>
      <c r="C5268" s="544" t="s">
        <v>340</v>
      </c>
      <c r="D5268" s="545">
        <v>20.83</v>
      </c>
    </row>
    <row r="5269" spans="1:4">
      <c r="A5269" s="544">
        <v>5213832</v>
      </c>
      <c r="B5269" s="542" t="s">
        <v>10513</v>
      </c>
      <c r="C5269" s="544" t="s">
        <v>340</v>
      </c>
      <c r="D5269" s="545">
        <v>4.09</v>
      </c>
    </row>
    <row r="5270" spans="1:4">
      <c r="A5270" s="544">
        <v>5213830</v>
      </c>
      <c r="B5270" s="542" t="s">
        <v>10514</v>
      </c>
      <c r="C5270" s="544" t="s">
        <v>340</v>
      </c>
      <c r="D5270" s="545">
        <v>4.91</v>
      </c>
    </row>
    <row r="5271" spans="1:4" ht="25.5">
      <c r="A5271" s="544">
        <v>5213831</v>
      </c>
      <c r="B5271" s="542" t="s">
        <v>10515</v>
      </c>
      <c r="C5271" s="544" t="s">
        <v>340</v>
      </c>
      <c r="D5271" s="545">
        <v>59.55</v>
      </c>
    </row>
    <row r="5272" spans="1:4">
      <c r="A5272" s="544">
        <v>5213849</v>
      </c>
      <c r="B5272" s="542" t="s">
        <v>10516</v>
      </c>
      <c r="C5272" s="544" t="s">
        <v>222</v>
      </c>
      <c r="D5272" s="545">
        <v>3.51</v>
      </c>
    </row>
    <row r="5273" spans="1:4" ht="25.5">
      <c r="A5273" s="544">
        <v>5213636</v>
      </c>
      <c r="B5273" s="542" t="s">
        <v>10517</v>
      </c>
      <c r="C5273" s="544" t="s">
        <v>335</v>
      </c>
      <c r="D5273" s="545">
        <v>99748.57</v>
      </c>
    </row>
    <row r="5274" spans="1:4" ht="25.5">
      <c r="A5274" s="544">
        <v>5213642</v>
      </c>
      <c r="B5274" s="542" t="s">
        <v>10518</v>
      </c>
      <c r="C5274" s="544" t="s">
        <v>335</v>
      </c>
      <c r="D5274" s="545">
        <v>99748.57</v>
      </c>
    </row>
    <row r="5275" spans="1:4" ht="25.5">
      <c r="A5275" s="544">
        <v>5213757</v>
      </c>
      <c r="B5275" s="542" t="s">
        <v>10519</v>
      </c>
      <c r="C5275" s="544" t="s">
        <v>335</v>
      </c>
      <c r="D5275" s="545">
        <v>110584.98</v>
      </c>
    </row>
    <row r="5276" spans="1:4" ht="25.5">
      <c r="A5276" s="544">
        <v>5213763</v>
      </c>
      <c r="B5276" s="542" t="s">
        <v>10520</v>
      </c>
      <c r="C5276" s="544" t="s">
        <v>335</v>
      </c>
      <c r="D5276" s="545">
        <v>110584.98</v>
      </c>
    </row>
    <row r="5277" spans="1:4" ht="25.5">
      <c r="A5277" s="544">
        <v>5213815</v>
      </c>
      <c r="B5277" s="542" t="s">
        <v>10521</v>
      </c>
      <c r="C5277" s="544" t="s">
        <v>335</v>
      </c>
      <c r="D5277" s="545">
        <v>121421.39</v>
      </c>
    </row>
    <row r="5278" spans="1:4" ht="25.5">
      <c r="A5278" s="544">
        <v>5213821</v>
      </c>
      <c r="B5278" s="542" t="s">
        <v>10522</v>
      </c>
      <c r="C5278" s="544" t="s">
        <v>335</v>
      </c>
      <c r="D5278" s="545">
        <v>121421.39</v>
      </c>
    </row>
    <row r="5279" spans="1:4" ht="25.5">
      <c r="A5279" s="544">
        <v>5213630</v>
      </c>
      <c r="B5279" s="542" t="s">
        <v>10523</v>
      </c>
      <c r="C5279" s="544" t="s">
        <v>335</v>
      </c>
      <c r="D5279" s="545">
        <v>62066.92</v>
      </c>
    </row>
    <row r="5280" spans="1:4" ht="25.5">
      <c r="A5280" s="544">
        <v>5213584</v>
      </c>
      <c r="B5280" s="542" t="s">
        <v>10524</v>
      </c>
      <c r="C5280" s="544" t="s">
        <v>335</v>
      </c>
      <c r="D5280" s="545">
        <v>62066.92</v>
      </c>
    </row>
    <row r="5281" spans="1:4" ht="25.5">
      <c r="A5281" s="544">
        <v>5213711</v>
      </c>
      <c r="B5281" s="542" t="s">
        <v>10525</v>
      </c>
      <c r="C5281" s="544" t="s">
        <v>335</v>
      </c>
      <c r="D5281" s="545">
        <v>66556.05</v>
      </c>
    </row>
    <row r="5282" spans="1:4" ht="25.5">
      <c r="A5282" s="544">
        <v>5213734</v>
      </c>
      <c r="B5282" s="542" t="s">
        <v>10526</v>
      </c>
      <c r="C5282" s="544" t="s">
        <v>335</v>
      </c>
      <c r="D5282" s="545">
        <v>66556.05</v>
      </c>
    </row>
    <row r="5283" spans="1:4" ht="25.5">
      <c r="A5283" s="544">
        <v>5213769</v>
      </c>
      <c r="B5283" s="542" t="s">
        <v>10527</v>
      </c>
      <c r="C5283" s="544" t="s">
        <v>335</v>
      </c>
      <c r="D5283" s="545">
        <v>72753.710000000006</v>
      </c>
    </row>
    <row r="5284" spans="1:4" ht="25.5">
      <c r="A5284" s="544">
        <v>5213792</v>
      </c>
      <c r="B5284" s="542" t="s">
        <v>10528</v>
      </c>
      <c r="C5284" s="544" t="s">
        <v>335</v>
      </c>
      <c r="D5284" s="545">
        <v>72753.710000000006</v>
      </c>
    </row>
    <row r="5285" spans="1:4" ht="25.5">
      <c r="A5285" s="544">
        <v>5213844</v>
      </c>
      <c r="B5285" s="542" t="s">
        <v>10529</v>
      </c>
      <c r="C5285" s="544" t="s">
        <v>222</v>
      </c>
      <c r="D5285" s="545">
        <v>3.46</v>
      </c>
    </row>
    <row r="5286" spans="1:4" ht="25.5">
      <c r="A5286" s="544">
        <v>5213869</v>
      </c>
      <c r="B5286" s="542" t="s">
        <v>10530</v>
      </c>
      <c r="C5286" s="544" t="s">
        <v>335</v>
      </c>
      <c r="D5286" s="545">
        <v>2470.39</v>
      </c>
    </row>
    <row r="5287" spans="1:4" ht="25.5">
      <c r="A5287" s="544">
        <v>5213870</v>
      </c>
      <c r="B5287" s="542" t="s">
        <v>10531</v>
      </c>
      <c r="C5287" s="544" t="s">
        <v>335</v>
      </c>
      <c r="D5287" s="545">
        <v>3382.51</v>
      </c>
    </row>
    <row r="5288" spans="1:4" ht="25.5">
      <c r="A5288" s="544">
        <v>5213871</v>
      </c>
      <c r="B5288" s="542" t="s">
        <v>10532</v>
      </c>
      <c r="C5288" s="544" t="s">
        <v>335</v>
      </c>
      <c r="D5288" s="545">
        <v>3460.74</v>
      </c>
    </row>
    <row r="5289" spans="1:4" ht="25.5">
      <c r="A5289" s="544">
        <v>5213872</v>
      </c>
      <c r="B5289" s="542" t="s">
        <v>10533</v>
      </c>
      <c r="C5289" s="544" t="s">
        <v>335</v>
      </c>
      <c r="D5289" s="545">
        <v>5458.47</v>
      </c>
    </row>
    <row r="5290" spans="1:4">
      <c r="A5290" s="544">
        <v>5213867</v>
      </c>
      <c r="B5290" s="542" t="s">
        <v>10534</v>
      </c>
      <c r="C5290" s="544" t="s">
        <v>335</v>
      </c>
      <c r="D5290" s="545">
        <v>578.75</v>
      </c>
    </row>
    <row r="5291" spans="1:4" ht="25.5">
      <c r="A5291" s="544">
        <v>5213863</v>
      </c>
      <c r="B5291" s="542" t="s">
        <v>10535</v>
      </c>
      <c r="C5291" s="544" t="s">
        <v>335</v>
      </c>
      <c r="D5291" s="545">
        <v>461.82</v>
      </c>
    </row>
    <row r="5292" spans="1:4" ht="25.5">
      <c r="A5292" s="544">
        <v>5213864</v>
      </c>
      <c r="B5292" s="542" t="s">
        <v>10536</v>
      </c>
      <c r="C5292" s="544" t="s">
        <v>335</v>
      </c>
      <c r="D5292" s="545">
        <v>491.62</v>
      </c>
    </row>
    <row r="5293" spans="1:4" ht="25.5">
      <c r="A5293" s="544">
        <v>5213865</v>
      </c>
      <c r="B5293" s="542" t="s">
        <v>787</v>
      </c>
      <c r="C5293" s="544" t="s">
        <v>335</v>
      </c>
      <c r="D5293" s="545">
        <v>521.61</v>
      </c>
    </row>
    <row r="5294" spans="1:4" ht="25.5">
      <c r="A5294" s="544">
        <v>5213866</v>
      </c>
      <c r="B5294" s="542" t="s">
        <v>10537</v>
      </c>
      <c r="C5294" s="544" t="s">
        <v>335</v>
      </c>
      <c r="D5294" s="545">
        <v>591.29</v>
      </c>
    </row>
    <row r="5295" spans="1:4" ht="25.5">
      <c r="A5295" s="544">
        <v>5213855</v>
      </c>
      <c r="B5295" s="542" t="s">
        <v>10538</v>
      </c>
      <c r="C5295" s="544" t="s">
        <v>335</v>
      </c>
      <c r="D5295" s="545">
        <v>415.38</v>
      </c>
    </row>
    <row r="5296" spans="1:4" ht="25.5">
      <c r="A5296" s="544">
        <v>5213856</v>
      </c>
      <c r="B5296" s="542" t="s">
        <v>10539</v>
      </c>
      <c r="C5296" s="544" t="s">
        <v>335</v>
      </c>
      <c r="D5296" s="545">
        <v>430.73</v>
      </c>
    </row>
    <row r="5297" spans="1:4" ht="25.5">
      <c r="A5297" s="544">
        <v>5213857</v>
      </c>
      <c r="B5297" s="542" t="s">
        <v>10540</v>
      </c>
      <c r="C5297" s="544" t="s">
        <v>335</v>
      </c>
      <c r="D5297" s="545">
        <v>445.46</v>
      </c>
    </row>
    <row r="5298" spans="1:4" ht="25.5">
      <c r="A5298" s="544">
        <v>5213858</v>
      </c>
      <c r="B5298" s="542" t="s">
        <v>10541</v>
      </c>
      <c r="C5298" s="544" t="s">
        <v>335</v>
      </c>
      <c r="D5298" s="545">
        <v>461</v>
      </c>
    </row>
    <row r="5299" spans="1:4" ht="25.5">
      <c r="A5299" s="544">
        <v>5213859</v>
      </c>
      <c r="B5299" s="542" t="s">
        <v>10542</v>
      </c>
      <c r="C5299" s="544" t="s">
        <v>335</v>
      </c>
      <c r="D5299" s="545">
        <v>456.81</v>
      </c>
    </row>
    <row r="5300" spans="1:4" ht="25.5">
      <c r="A5300" s="544">
        <v>5213860</v>
      </c>
      <c r="B5300" s="542" t="s">
        <v>10543</v>
      </c>
      <c r="C5300" s="544" t="s">
        <v>335</v>
      </c>
      <c r="D5300" s="545">
        <v>472.1</v>
      </c>
    </row>
    <row r="5301" spans="1:4" ht="25.5">
      <c r="A5301" s="544">
        <v>5213861</v>
      </c>
      <c r="B5301" s="542" t="s">
        <v>10544</v>
      </c>
      <c r="C5301" s="544" t="s">
        <v>335</v>
      </c>
      <c r="D5301" s="545">
        <v>500.82</v>
      </c>
    </row>
    <row r="5302" spans="1:4" ht="25.5">
      <c r="A5302" s="544">
        <v>5213862</v>
      </c>
      <c r="B5302" s="542" t="s">
        <v>10545</v>
      </c>
      <c r="C5302" s="544" t="s">
        <v>335</v>
      </c>
      <c r="D5302" s="545">
        <v>570.15</v>
      </c>
    </row>
    <row r="5303" spans="1:4">
      <c r="A5303" s="544">
        <v>5213868</v>
      </c>
      <c r="B5303" s="542" t="s">
        <v>775</v>
      </c>
      <c r="C5303" s="544" t="s">
        <v>335</v>
      </c>
      <c r="D5303" s="545">
        <v>1139.71</v>
      </c>
    </row>
    <row r="5304" spans="1:4">
      <c r="A5304" s="544">
        <v>5219546</v>
      </c>
      <c r="B5304" s="542" t="s">
        <v>10546</v>
      </c>
      <c r="C5304" s="544" t="s">
        <v>335</v>
      </c>
      <c r="D5304" s="545">
        <v>342.19</v>
      </c>
    </row>
    <row r="5305" spans="1:4" ht="25.5">
      <c r="A5305" s="544">
        <v>5216111</v>
      </c>
      <c r="B5305" s="542" t="s">
        <v>10547</v>
      </c>
      <c r="C5305" s="544" t="s">
        <v>335</v>
      </c>
      <c r="D5305" s="545">
        <v>112.17</v>
      </c>
    </row>
    <row r="5306" spans="1:4" ht="25.5">
      <c r="A5306" s="544">
        <v>5213351</v>
      </c>
      <c r="B5306" s="542" t="s">
        <v>10548</v>
      </c>
      <c r="C5306" s="544" t="s">
        <v>335</v>
      </c>
      <c r="D5306" s="545">
        <v>703.29</v>
      </c>
    </row>
    <row r="5307" spans="1:4" ht="25.5">
      <c r="A5307" s="544">
        <v>5213350</v>
      </c>
      <c r="B5307" s="542" t="s">
        <v>10549</v>
      </c>
      <c r="C5307" s="544" t="s">
        <v>335</v>
      </c>
      <c r="D5307" s="545">
        <v>1801.05</v>
      </c>
    </row>
    <row r="5308" spans="1:4" ht="25.5">
      <c r="A5308" s="544">
        <v>5213352</v>
      </c>
      <c r="B5308" s="542" t="s">
        <v>10550</v>
      </c>
      <c r="C5308" s="544" t="s">
        <v>335</v>
      </c>
      <c r="D5308" s="545">
        <v>1026.92</v>
      </c>
    </row>
    <row r="5309" spans="1:4" ht="25.5">
      <c r="A5309" s="544">
        <v>5213353</v>
      </c>
      <c r="B5309" s="542" t="s">
        <v>10551</v>
      </c>
      <c r="C5309" s="544" t="s">
        <v>335</v>
      </c>
      <c r="D5309" s="545">
        <v>2996.19</v>
      </c>
    </row>
    <row r="5310" spans="1:4" ht="25.5">
      <c r="A5310" s="544">
        <v>5213360</v>
      </c>
      <c r="B5310" s="542" t="s">
        <v>838</v>
      </c>
      <c r="C5310" s="544" t="s">
        <v>335</v>
      </c>
      <c r="D5310" s="545">
        <v>32.56</v>
      </c>
    </row>
    <row r="5311" spans="1:4">
      <c r="A5311" s="544">
        <v>5219605</v>
      </c>
      <c r="B5311" s="542" t="s">
        <v>10552</v>
      </c>
      <c r="C5311" s="544" t="s">
        <v>335</v>
      </c>
      <c r="D5311" s="545">
        <v>29.25</v>
      </c>
    </row>
    <row r="5312" spans="1:4" ht="25.5">
      <c r="A5312" s="544">
        <v>5219606</v>
      </c>
      <c r="B5312" s="542" t="s">
        <v>10553</v>
      </c>
      <c r="C5312" s="544" t="s">
        <v>335</v>
      </c>
      <c r="D5312" s="545">
        <v>37.79</v>
      </c>
    </row>
    <row r="5313" spans="1:4">
      <c r="A5313" s="544">
        <v>5219607</v>
      </c>
      <c r="B5313" s="542" t="s">
        <v>10554</v>
      </c>
      <c r="C5313" s="544" t="s">
        <v>335</v>
      </c>
      <c r="D5313" s="545">
        <v>32.909999999999997</v>
      </c>
    </row>
    <row r="5314" spans="1:4" ht="25.5">
      <c r="A5314" s="544">
        <v>5219608</v>
      </c>
      <c r="B5314" s="542" t="s">
        <v>10555</v>
      </c>
      <c r="C5314" s="544" t="s">
        <v>335</v>
      </c>
      <c r="D5314" s="545">
        <v>40.53</v>
      </c>
    </row>
    <row r="5315" spans="1:4">
      <c r="A5315" s="544">
        <v>5219609</v>
      </c>
      <c r="B5315" s="542" t="s">
        <v>10556</v>
      </c>
      <c r="C5315" s="544" t="s">
        <v>335</v>
      </c>
      <c r="D5315" s="545">
        <v>36.82</v>
      </c>
    </row>
    <row r="5316" spans="1:4" ht="25.5">
      <c r="A5316" s="544">
        <v>5219610</v>
      </c>
      <c r="B5316" s="542" t="s">
        <v>10557</v>
      </c>
      <c r="C5316" s="544" t="s">
        <v>335</v>
      </c>
      <c r="D5316" s="545">
        <v>42.36</v>
      </c>
    </row>
    <row r="5317" spans="1:4">
      <c r="A5317" s="544">
        <v>5219611</v>
      </c>
      <c r="B5317" s="542" t="s">
        <v>10558</v>
      </c>
      <c r="C5317" s="544" t="s">
        <v>335</v>
      </c>
      <c r="D5317" s="545">
        <v>38.85</v>
      </c>
    </row>
    <row r="5318" spans="1:4" ht="25.5">
      <c r="A5318" s="544">
        <v>5213359</v>
      </c>
      <c r="B5318" s="542" t="s">
        <v>10559</v>
      </c>
      <c r="C5318" s="544" t="s">
        <v>335</v>
      </c>
      <c r="D5318" s="545">
        <v>28.61</v>
      </c>
    </row>
    <row r="5319" spans="1:4">
      <c r="A5319" s="544">
        <v>5219612</v>
      </c>
      <c r="B5319" s="542" t="s">
        <v>10560</v>
      </c>
      <c r="C5319" s="544" t="s">
        <v>335</v>
      </c>
      <c r="D5319" s="545">
        <v>26.07</v>
      </c>
    </row>
    <row r="5320" spans="1:4" ht="25.5">
      <c r="A5320" s="544">
        <v>5219613</v>
      </c>
      <c r="B5320" s="542" t="s">
        <v>10561</v>
      </c>
      <c r="C5320" s="544" t="s">
        <v>335</v>
      </c>
      <c r="D5320" s="545">
        <v>32.74</v>
      </c>
    </row>
    <row r="5321" spans="1:4">
      <c r="A5321" s="544">
        <v>5219614</v>
      </c>
      <c r="B5321" s="542" t="s">
        <v>10562</v>
      </c>
      <c r="C5321" s="544" t="s">
        <v>335</v>
      </c>
      <c r="D5321" s="545">
        <v>30.28</v>
      </c>
    </row>
    <row r="5322" spans="1:4" ht="25.5">
      <c r="A5322" s="544">
        <v>5219615</v>
      </c>
      <c r="B5322" s="542" t="s">
        <v>10563</v>
      </c>
      <c r="C5322" s="544" t="s">
        <v>335</v>
      </c>
      <c r="D5322" s="545">
        <v>33.630000000000003</v>
      </c>
    </row>
    <row r="5323" spans="1:4">
      <c r="A5323" s="544">
        <v>5219616</v>
      </c>
      <c r="B5323" s="542" t="s">
        <v>10564</v>
      </c>
      <c r="C5323" s="544" t="s">
        <v>335</v>
      </c>
      <c r="D5323" s="545">
        <v>30.78</v>
      </c>
    </row>
    <row r="5324" spans="1:4" ht="25.5">
      <c r="A5324" s="544">
        <v>5219617</v>
      </c>
      <c r="B5324" s="542" t="s">
        <v>10565</v>
      </c>
      <c r="C5324" s="544" t="s">
        <v>335</v>
      </c>
      <c r="D5324" s="545">
        <v>39.78</v>
      </c>
    </row>
    <row r="5325" spans="1:4">
      <c r="A5325" s="544">
        <v>5219618</v>
      </c>
      <c r="B5325" s="542" t="s">
        <v>10566</v>
      </c>
      <c r="C5325" s="544" t="s">
        <v>335</v>
      </c>
      <c r="D5325" s="545">
        <v>37.25</v>
      </c>
    </row>
    <row r="5326" spans="1:4" ht="25.5">
      <c r="A5326" s="544">
        <v>5219619</v>
      </c>
      <c r="B5326" s="542" t="s">
        <v>10567</v>
      </c>
      <c r="C5326" s="544" t="s">
        <v>335</v>
      </c>
      <c r="D5326" s="545">
        <v>42.41</v>
      </c>
    </row>
    <row r="5327" spans="1:4">
      <c r="A5327" s="544">
        <v>5219620</v>
      </c>
      <c r="B5327" s="542" t="s">
        <v>10568</v>
      </c>
      <c r="C5327" s="544" t="s">
        <v>335</v>
      </c>
      <c r="D5327" s="545">
        <v>39.89</v>
      </c>
    </row>
    <row r="5328" spans="1:4" ht="25.5">
      <c r="A5328" s="544">
        <v>5219621</v>
      </c>
      <c r="B5328" s="542" t="s">
        <v>10569</v>
      </c>
      <c r="C5328" s="544" t="s">
        <v>335</v>
      </c>
      <c r="D5328" s="545">
        <v>49.52</v>
      </c>
    </row>
    <row r="5329" spans="1:4">
      <c r="A5329" s="544">
        <v>5219622</v>
      </c>
      <c r="B5329" s="542" t="s">
        <v>10570</v>
      </c>
      <c r="C5329" s="544" t="s">
        <v>335</v>
      </c>
      <c r="D5329" s="545">
        <v>46.91</v>
      </c>
    </row>
    <row r="5330" spans="1:4" ht="25.5">
      <c r="A5330" s="544">
        <v>5219623</v>
      </c>
      <c r="B5330" s="542" t="s">
        <v>10571</v>
      </c>
      <c r="C5330" s="544" t="s">
        <v>335</v>
      </c>
      <c r="D5330" s="545">
        <v>53.79</v>
      </c>
    </row>
    <row r="5331" spans="1:4">
      <c r="A5331" s="544">
        <v>5219624</v>
      </c>
      <c r="B5331" s="542" t="s">
        <v>10572</v>
      </c>
      <c r="C5331" s="544" t="s">
        <v>335</v>
      </c>
      <c r="D5331" s="545">
        <v>51.02</v>
      </c>
    </row>
    <row r="5332" spans="1:4" ht="25.5">
      <c r="A5332" s="544">
        <v>5219625</v>
      </c>
      <c r="B5332" s="542" t="s">
        <v>10573</v>
      </c>
      <c r="C5332" s="544" t="s">
        <v>335</v>
      </c>
      <c r="D5332" s="545">
        <v>55.18</v>
      </c>
    </row>
    <row r="5333" spans="1:4">
      <c r="A5333" s="544">
        <v>5219626</v>
      </c>
      <c r="B5333" s="542" t="s">
        <v>10574</v>
      </c>
      <c r="C5333" s="544" t="s">
        <v>335</v>
      </c>
      <c r="D5333" s="545">
        <v>52.6</v>
      </c>
    </row>
    <row r="5334" spans="1:4" ht="25.5">
      <c r="A5334" s="544">
        <v>5219627</v>
      </c>
      <c r="B5334" s="542" t="s">
        <v>10575</v>
      </c>
      <c r="C5334" s="544" t="s">
        <v>335</v>
      </c>
      <c r="D5334" s="545">
        <v>39.53</v>
      </c>
    </row>
    <row r="5335" spans="1:4">
      <c r="A5335" s="544">
        <v>5219628</v>
      </c>
      <c r="B5335" s="542" t="s">
        <v>10576</v>
      </c>
      <c r="C5335" s="544" t="s">
        <v>335</v>
      </c>
      <c r="D5335" s="545">
        <v>36.94</v>
      </c>
    </row>
    <row r="5336" spans="1:4" ht="25.5">
      <c r="A5336" s="544">
        <v>5219629</v>
      </c>
      <c r="B5336" s="542" t="s">
        <v>10577</v>
      </c>
      <c r="C5336" s="544" t="s">
        <v>335</v>
      </c>
      <c r="D5336" s="545">
        <v>45.98</v>
      </c>
    </row>
    <row r="5337" spans="1:4">
      <c r="A5337" s="544">
        <v>5219630</v>
      </c>
      <c r="B5337" s="542" t="s">
        <v>10578</v>
      </c>
      <c r="C5337" s="544" t="s">
        <v>335</v>
      </c>
      <c r="D5337" s="545">
        <v>43.37</v>
      </c>
    </row>
    <row r="5338" spans="1:4" ht="25.5">
      <c r="A5338" s="544">
        <v>5219631</v>
      </c>
      <c r="B5338" s="542" t="s">
        <v>10579</v>
      </c>
      <c r="C5338" s="544" t="s">
        <v>335</v>
      </c>
      <c r="D5338" s="545">
        <v>49.84</v>
      </c>
    </row>
    <row r="5339" spans="1:4">
      <c r="A5339" s="544">
        <v>5219632</v>
      </c>
      <c r="B5339" s="542" t="s">
        <v>10580</v>
      </c>
      <c r="C5339" s="544" t="s">
        <v>335</v>
      </c>
      <c r="D5339" s="545">
        <v>47.15</v>
      </c>
    </row>
    <row r="5340" spans="1:4" ht="25.5">
      <c r="A5340" s="544">
        <v>5219633</v>
      </c>
      <c r="B5340" s="542" t="s">
        <v>10581</v>
      </c>
      <c r="C5340" s="544" t="s">
        <v>335</v>
      </c>
      <c r="D5340" s="545">
        <v>53.78</v>
      </c>
    </row>
    <row r="5341" spans="1:4">
      <c r="A5341" s="544">
        <v>5219634</v>
      </c>
      <c r="B5341" s="542" t="s">
        <v>10582</v>
      </c>
      <c r="C5341" s="544" t="s">
        <v>335</v>
      </c>
      <c r="D5341" s="545">
        <v>51.24</v>
      </c>
    </row>
    <row r="5342" spans="1:4">
      <c r="A5342" s="544">
        <v>5213395</v>
      </c>
      <c r="B5342" s="542" t="s">
        <v>10583</v>
      </c>
      <c r="C5342" s="544" t="s">
        <v>335</v>
      </c>
      <c r="D5342" s="545">
        <v>39.409999999999997</v>
      </c>
    </row>
    <row r="5343" spans="1:4">
      <c r="A5343" s="544">
        <v>5213394</v>
      </c>
      <c r="B5343" s="542" t="s">
        <v>10584</v>
      </c>
      <c r="C5343" s="544" t="s">
        <v>335</v>
      </c>
      <c r="D5343" s="545">
        <v>34.82</v>
      </c>
    </row>
    <row r="5344" spans="1:4">
      <c r="A5344" s="544">
        <v>5219635</v>
      </c>
      <c r="B5344" s="542" t="s">
        <v>10585</v>
      </c>
      <c r="C5344" s="544" t="s">
        <v>335</v>
      </c>
      <c r="D5344" s="545">
        <v>36.409999999999997</v>
      </c>
    </row>
    <row r="5345" spans="1:4">
      <c r="A5345" s="544">
        <v>5219636</v>
      </c>
      <c r="B5345" s="542" t="s">
        <v>10586</v>
      </c>
      <c r="C5345" s="544" t="s">
        <v>335</v>
      </c>
      <c r="D5345" s="545">
        <v>31.41</v>
      </c>
    </row>
    <row r="5346" spans="1:4">
      <c r="A5346" s="544">
        <v>5219637</v>
      </c>
      <c r="B5346" s="542" t="s">
        <v>10587</v>
      </c>
      <c r="C5346" s="544" t="s">
        <v>335</v>
      </c>
      <c r="D5346" s="545">
        <v>69.73</v>
      </c>
    </row>
    <row r="5347" spans="1:4">
      <c r="A5347" s="544">
        <v>5219638</v>
      </c>
      <c r="B5347" s="542" t="s">
        <v>10588</v>
      </c>
      <c r="C5347" s="544" t="s">
        <v>335</v>
      </c>
      <c r="D5347" s="545">
        <v>66.45</v>
      </c>
    </row>
    <row r="5348" spans="1:4" ht="25.5">
      <c r="A5348" s="544">
        <v>5213393</v>
      </c>
      <c r="B5348" s="542" t="s">
        <v>10589</v>
      </c>
      <c r="C5348" s="544" t="s">
        <v>335</v>
      </c>
      <c r="D5348" s="545">
        <v>34.340000000000003</v>
      </c>
    </row>
    <row r="5349" spans="1:4" ht="25.5">
      <c r="A5349" s="544">
        <v>5213392</v>
      </c>
      <c r="B5349" s="542" t="s">
        <v>10590</v>
      </c>
      <c r="C5349" s="544" t="s">
        <v>335</v>
      </c>
      <c r="D5349" s="545">
        <v>28.83</v>
      </c>
    </row>
    <row r="5350" spans="1:4" ht="25.5">
      <c r="A5350" s="544">
        <v>5219639</v>
      </c>
      <c r="B5350" s="542" t="s">
        <v>10591</v>
      </c>
      <c r="C5350" s="544" t="s">
        <v>335</v>
      </c>
      <c r="D5350" s="545">
        <v>32.85</v>
      </c>
    </row>
    <row r="5351" spans="1:4" ht="25.5">
      <c r="A5351" s="544">
        <v>5219640</v>
      </c>
      <c r="B5351" s="542" t="s">
        <v>10592</v>
      </c>
      <c r="C5351" s="544" t="s">
        <v>335</v>
      </c>
      <c r="D5351" s="545">
        <v>27.75</v>
      </c>
    </row>
    <row r="5352" spans="1:4" ht="25.5">
      <c r="A5352" s="544">
        <v>5219641</v>
      </c>
      <c r="B5352" s="542" t="s">
        <v>10593</v>
      </c>
      <c r="C5352" s="544" t="s">
        <v>335</v>
      </c>
      <c r="D5352" s="545">
        <v>61.73</v>
      </c>
    </row>
    <row r="5353" spans="1:4" ht="25.5">
      <c r="A5353" s="544">
        <v>5219642</v>
      </c>
      <c r="B5353" s="542" t="s">
        <v>10594</v>
      </c>
      <c r="C5353" s="544" t="s">
        <v>335</v>
      </c>
      <c r="D5353" s="545">
        <v>61.66</v>
      </c>
    </row>
    <row r="5354" spans="1:4">
      <c r="A5354" s="544">
        <v>5213362</v>
      </c>
      <c r="B5354" s="542" t="s">
        <v>10595</v>
      </c>
      <c r="C5354" s="544" t="s">
        <v>335</v>
      </c>
      <c r="D5354" s="545">
        <v>85.39</v>
      </c>
    </row>
    <row r="5355" spans="1:4">
      <c r="A5355" s="544">
        <v>5213361</v>
      </c>
      <c r="B5355" s="542" t="s">
        <v>10596</v>
      </c>
      <c r="C5355" s="544" t="s">
        <v>335</v>
      </c>
      <c r="D5355" s="545">
        <v>85.12</v>
      </c>
    </row>
    <row r="5356" spans="1:4">
      <c r="A5356" s="544">
        <v>5219643</v>
      </c>
      <c r="B5356" s="542" t="s">
        <v>10597</v>
      </c>
      <c r="C5356" s="544" t="s">
        <v>335</v>
      </c>
      <c r="D5356" s="545">
        <v>76.34</v>
      </c>
    </row>
    <row r="5357" spans="1:4">
      <c r="A5357" s="544">
        <v>5219644</v>
      </c>
      <c r="B5357" s="542" t="s">
        <v>10598</v>
      </c>
      <c r="C5357" s="544" t="s">
        <v>335</v>
      </c>
      <c r="D5357" s="545">
        <v>74.39</v>
      </c>
    </row>
    <row r="5358" spans="1:4" ht="25.5">
      <c r="A5358" s="544">
        <v>5214000</v>
      </c>
      <c r="B5358" s="542" t="s">
        <v>10599</v>
      </c>
      <c r="C5358" s="544" t="s">
        <v>340</v>
      </c>
      <c r="D5358" s="545">
        <v>334.56</v>
      </c>
    </row>
    <row r="5359" spans="1:4">
      <c r="A5359" s="544">
        <v>5301014</v>
      </c>
      <c r="B5359" s="542" t="s">
        <v>10600</v>
      </c>
      <c r="C5359" s="544" t="s">
        <v>272</v>
      </c>
      <c r="D5359" s="545">
        <v>148.47</v>
      </c>
    </row>
    <row r="5360" spans="1:4">
      <c r="A5360" s="544">
        <v>5300995</v>
      </c>
      <c r="B5360" s="542" t="s">
        <v>10601</v>
      </c>
      <c r="C5360" s="544" t="s">
        <v>335</v>
      </c>
      <c r="D5360" s="545">
        <v>2491.38</v>
      </c>
    </row>
    <row r="5361" spans="1:4">
      <c r="A5361" s="544">
        <v>5300996</v>
      </c>
      <c r="B5361" s="542" t="s">
        <v>10602</v>
      </c>
      <c r="C5361" s="544" t="s">
        <v>335</v>
      </c>
      <c r="D5361" s="545">
        <v>3258.36</v>
      </c>
    </row>
    <row r="5362" spans="1:4">
      <c r="A5362" s="544">
        <v>5300998</v>
      </c>
      <c r="B5362" s="542" t="s">
        <v>10603</v>
      </c>
      <c r="C5362" s="544" t="s">
        <v>335</v>
      </c>
      <c r="D5362" s="545">
        <v>6410.29</v>
      </c>
    </row>
    <row r="5363" spans="1:4">
      <c r="A5363" s="544">
        <v>5300997</v>
      </c>
      <c r="B5363" s="542" t="s">
        <v>10604</v>
      </c>
      <c r="C5363" s="544" t="s">
        <v>335</v>
      </c>
      <c r="D5363" s="545">
        <v>5324.21</v>
      </c>
    </row>
    <row r="5364" spans="1:4">
      <c r="A5364" s="544">
        <v>5300999</v>
      </c>
      <c r="B5364" s="542" t="s">
        <v>10605</v>
      </c>
      <c r="C5364" s="544" t="s">
        <v>335</v>
      </c>
      <c r="D5364" s="545">
        <v>846.86</v>
      </c>
    </row>
    <row r="5365" spans="1:4">
      <c r="A5365" s="544">
        <v>5301000</v>
      </c>
      <c r="B5365" s="542" t="s">
        <v>10606</v>
      </c>
      <c r="C5365" s="544" t="s">
        <v>335</v>
      </c>
      <c r="D5365" s="545">
        <v>1268.94</v>
      </c>
    </row>
    <row r="5366" spans="1:4">
      <c r="A5366" s="544">
        <v>5301001</v>
      </c>
      <c r="B5366" s="542" t="s">
        <v>10607</v>
      </c>
      <c r="C5366" s="544" t="s">
        <v>335</v>
      </c>
      <c r="D5366" s="545">
        <v>576.89</v>
      </c>
    </row>
    <row r="5367" spans="1:4">
      <c r="A5367" s="544">
        <v>5301002</v>
      </c>
      <c r="B5367" s="542" t="s">
        <v>10608</v>
      </c>
      <c r="C5367" s="544" t="s">
        <v>335</v>
      </c>
      <c r="D5367" s="545">
        <v>367.35</v>
      </c>
    </row>
    <row r="5368" spans="1:4">
      <c r="A5368" s="544">
        <v>5301003</v>
      </c>
      <c r="B5368" s="542" t="s">
        <v>10609</v>
      </c>
      <c r="C5368" s="544" t="s">
        <v>335</v>
      </c>
      <c r="D5368" s="545">
        <v>357.73</v>
      </c>
    </row>
    <row r="5369" spans="1:4" ht="25.5">
      <c r="A5369" s="544">
        <v>5301064</v>
      </c>
      <c r="B5369" s="542" t="s">
        <v>10610</v>
      </c>
      <c r="C5369" s="544" t="s">
        <v>335</v>
      </c>
      <c r="D5369" s="545">
        <v>624.80999999999995</v>
      </c>
    </row>
    <row r="5370" spans="1:4" ht="25.5">
      <c r="A5370" s="544">
        <v>5301046</v>
      </c>
      <c r="B5370" s="542" t="s">
        <v>10611</v>
      </c>
      <c r="C5370" s="544" t="s">
        <v>335</v>
      </c>
      <c r="D5370" s="545">
        <v>1301.93</v>
      </c>
    </row>
    <row r="5371" spans="1:4" ht="25.5">
      <c r="A5371" s="544">
        <v>5301065</v>
      </c>
      <c r="B5371" s="542" t="s">
        <v>10612</v>
      </c>
      <c r="C5371" s="544" t="s">
        <v>335</v>
      </c>
      <c r="D5371" s="545">
        <v>1123.01</v>
      </c>
    </row>
    <row r="5372" spans="1:4" ht="25.5">
      <c r="A5372" s="544">
        <v>5301047</v>
      </c>
      <c r="B5372" s="542" t="s">
        <v>10613</v>
      </c>
      <c r="C5372" s="544" t="s">
        <v>335</v>
      </c>
      <c r="D5372" s="545">
        <v>2234.8200000000002</v>
      </c>
    </row>
    <row r="5373" spans="1:4" ht="25.5">
      <c r="A5373" s="544">
        <v>5301066</v>
      </c>
      <c r="B5373" s="542" t="s">
        <v>10614</v>
      </c>
      <c r="C5373" s="544" t="s">
        <v>335</v>
      </c>
      <c r="D5373" s="545">
        <v>1260.8900000000001</v>
      </c>
    </row>
    <row r="5374" spans="1:4" ht="25.5">
      <c r="A5374" s="544">
        <v>5301048</v>
      </c>
      <c r="B5374" s="542" t="s">
        <v>10615</v>
      </c>
      <c r="C5374" s="544" t="s">
        <v>335</v>
      </c>
      <c r="D5374" s="545">
        <v>2435.35</v>
      </c>
    </row>
    <row r="5375" spans="1:4" ht="25.5">
      <c r="A5375" s="544">
        <v>5301040</v>
      </c>
      <c r="B5375" s="542" t="s">
        <v>10616</v>
      </c>
      <c r="C5375" s="544" t="s">
        <v>335</v>
      </c>
      <c r="D5375" s="545">
        <v>2352.7399999999998</v>
      </c>
    </row>
    <row r="5376" spans="1:4" ht="25.5">
      <c r="A5376" s="544">
        <v>5301058</v>
      </c>
      <c r="B5376" s="542" t="s">
        <v>10617</v>
      </c>
      <c r="C5376" s="544" t="s">
        <v>335</v>
      </c>
      <c r="D5376" s="545">
        <v>1669.87</v>
      </c>
    </row>
    <row r="5377" spans="1:4" ht="25.5">
      <c r="A5377" s="544">
        <v>5301041</v>
      </c>
      <c r="B5377" s="542" t="s">
        <v>10618</v>
      </c>
      <c r="C5377" s="544" t="s">
        <v>335</v>
      </c>
      <c r="D5377" s="545">
        <v>5223.24</v>
      </c>
    </row>
    <row r="5378" spans="1:4" ht="25.5">
      <c r="A5378" s="544">
        <v>5301059</v>
      </c>
      <c r="B5378" s="542" t="s">
        <v>10619</v>
      </c>
      <c r="C5378" s="544" t="s">
        <v>335</v>
      </c>
      <c r="D5378" s="545">
        <v>4094</v>
      </c>
    </row>
    <row r="5379" spans="1:4" ht="25.5">
      <c r="A5379" s="544">
        <v>5301060</v>
      </c>
      <c r="B5379" s="542" t="s">
        <v>10620</v>
      </c>
      <c r="C5379" s="544" t="s">
        <v>335</v>
      </c>
      <c r="D5379" s="545">
        <v>4535.2299999999996</v>
      </c>
    </row>
    <row r="5380" spans="1:4" ht="25.5">
      <c r="A5380" s="544">
        <v>5301042</v>
      </c>
      <c r="B5380" s="542" t="s">
        <v>10621</v>
      </c>
      <c r="C5380" s="544" t="s">
        <v>335</v>
      </c>
      <c r="D5380" s="545">
        <v>5728.53</v>
      </c>
    </row>
    <row r="5381" spans="1:4" ht="25.5">
      <c r="A5381" s="544">
        <v>5301072</v>
      </c>
      <c r="B5381" s="542" t="s">
        <v>10622</v>
      </c>
      <c r="C5381" s="544" t="s">
        <v>335</v>
      </c>
      <c r="D5381" s="545">
        <v>5160.5200000000004</v>
      </c>
    </row>
    <row r="5382" spans="1:4" ht="38.25">
      <c r="A5382" s="544">
        <v>5301054</v>
      </c>
      <c r="B5382" s="542" t="s">
        <v>10623</v>
      </c>
      <c r="C5382" s="544" t="s">
        <v>335</v>
      </c>
      <c r="D5382" s="545">
        <v>5730.71</v>
      </c>
    </row>
    <row r="5383" spans="1:4" ht="25.5">
      <c r="A5383" s="544">
        <v>5301070</v>
      </c>
      <c r="B5383" s="542" t="s">
        <v>10624</v>
      </c>
      <c r="C5383" s="544" t="s">
        <v>335</v>
      </c>
      <c r="D5383" s="545">
        <v>2409.42</v>
      </c>
    </row>
    <row r="5384" spans="1:4" ht="38.25">
      <c r="A5384" s="544">
        <v>5301052</v>
      </c>
      <c r="B5384" s="542" t="s">
        <v>10625</v>
      </c>
      <c r="C5384" s="544" t="s">
        <v>335</v>
      </c>
      <c r="D5384" s="545">
        <v>2953.37</v>
      </c>
    </row>
    <row r="5385" spans="1:4" ht="25.5">
      <c r="A5385" s="544">
        <v>5301071</v>
      </c>
      <c r="B5385" s="542" t="s">
        <v>10626</v>
      </c>
      <c r="C5385" s="544" t="s">
        <v>335</v>
      </c>
      <c r="D5385" s="545">
        <v>3224.05</v>
      </c>
    </row>
    <row r="5386" spans="1:4" ht="38.25">
      <c r="A5386" s="544">
        <v>5301053</v>
      </c>
      <c r="B5386" s="542" t="s">
        <v>10627</v>
      </c>
      <c r="C5386" s="544" t="s">
        <v>335</v>
      </c>
      <c r="D5386" s="545">
        <v>3768.4</v>
      </c>
    </row>
    <row r="5387" spans="1:4" ht="25.5">
      <c r="A5387" s="544">
        <v>5301061</v>
      </c>
      <c r="B5387" s="542" t="s">
        <v>10628</v>
      </c>
      <c r="C5387" s="544" t="s">
        <v>335</v>
      </c>
      <c r="D5387" s="545">
        <v>184.92</v>
      </c>
    </row>
    <row r="5388" spans="1:4" ht="25.5">
      <c r="A5388" s="544">
        <v>5301043</v>
      </c>
      <c r="B5388" s="542" t="s">
        <v>10629</v>
      </c>
      <c r="C5388" s="544" t="s">
        <v>335</v>
      </c>
      <c r="D5388" s="545">
        <v>723.15</v>
      </c>
    </row>
    <row r="5389" spans="1:4" ht="25.5">
      <c r="A5389" s="544">
        <v>5301062</v>
      </c>
      <c r="B5389" s="542" t="s">
        <v>10630</v>
      </c>
      <c r="C5389" s="544" t="s">
        <v>335</v>
      </c>
      <c r="D5389" s="545">
        <v>318.27</v>
      </c>
    </row>
    <row r="5390" spans="1:4" ht="25.5">
      <c r="A5390" s="544">
        <v>5301044</v>
      </c>
      <c r="B5390" s="542" t="s">
        <v>10631</v>
      </c>
      <c r="C5390" s="544" t="s">
        <v>335</v>
      </c>
      <c r="D5390" s="545">
        <v>1084.53</v>
      </c>
    </row>
    <row r="5391" spans="1:4" ht="25.5">
      <c r="A5391" s="544">
        <v>5301063</v>
      </c>
      <c r="B5391" s="542" t="s">
        <v>10632</v>
      </c>
      <c r="C5391" s="544" t="s">
        <v>335</v>
      </c>
      <c r="D5391" s="545">
        <v>370.82</v>
      </c>
    </row>
    <row r="5392" spans="1:4" ht="25.5">
      <c r="A5392" s="544">
        <v>5301045</v>
      </c>
      <c r="B5392" s="542" t="s">
        <v>10633</v>
      </c>
      <c r="C5392" s="544" t="s">
        <v>335</v>
      </c>
      <c r="D5392" s="545">
        <v>1191.1099999999999</v>
      </c>
    </row>
    <row r="5393" spans="1:4" ht="25.5">
      <c r="A5393" s="544">
        <v>5301037</v>
      </c>
      <c r="B5393" s="542" t="s">
        <v>10634</v>
      </c>
      <c r="C5393" s="544" t="s">
        <v>335</v>
      </c>
      <c r="D5393" s="545">
        <v>1231.78</v>
      </c>
    </row>
    <row r="5394" spans="1:4" ht="25.5">
      <c r="A5394" s="544">
        <v>5301055</v>
      </c>
      <c r="B5394" s="542" t="s">
        <v>10635</v>
      </c>
      <c r="C5394" s="544" t="s">
        <v>335</v>
      </c>
      <c r="D5394" s="545">
        <v>690.59</v>
      </c>
    </row>
    <row r="5395" spans="1:4" ht="25.5">
      <c r="A5395" s="544">
        <v>5301038</v>
      </c>
      <c r="B5395" s="542" t="s">
        <v>10636</v>
      </c>
      <c r="C5395" s="544" t="s">
        <v>335</v>
      </c>
      <c r="D5395" s="545">
        <v>2544.3000000000002</v>
      </c>
    </row>
    <row r="5396" spans="1:4" ht="25.5">
      <c r="A5396" s="544">
        <v>5301056</v>
      </c>
      <c r="B5396" s="542" t="s">
        <v>10637</v>
      </c>
      <c r="C5396" s="544" t="s">
        <v>335</v>
      </c>
      <c r="D5396" s="545">
        <v>1769.02</v>
      </c>
    </row>
    <row r="5397" spans="1:4" ht="25.5">
      <c r="A5397" s="544">
        <v>5301057</v>
      </c>
      <c r="B5397" s="542" t="s">
        <v>10638</v>
      </c>
      <c r="C5397" s="544" t="s">
        <v>335</v>
      </c>
      <c r="D5397" s="545">
        <v>1969.33</v>
      </c>
    </row>
    <row r="5398" spans="1:4" ht="25.5">
      <c r="A5398" s="544">
        <v>5301039</v>
      </c>
      <c r="B5398" s="542" t="s">
        <v>10639</v>
      </c>
      <c r="C5398" s="544" t="s">
        <v>335</v>
      </c>
      <c r="D5398" s="545">
        <v>2799.85</v>
      </c>
    </row>
    <row r="5399" spans="1:4" ht="25.5">
      <c r="A5399" s="544">
        <v>5301069</v>
      </c>
      <c r="B5399" s="542" t="s">
        <v>10640</v>
      </c>
      <c r="C5399" s="544" t="s">
        <v>335</v>
      </c>
      <c r="D5399" s="545">
        <v>2309.1799999999998</v>
      </c>
    </row>
    <row r="5400" spans="1:4" ht="38.25">
      <c r="A5400" s="544">
        <v>5301051</v>
      </c>
      <c r="B5400" s="542" t="s">
        <v>10641</v>
      </c>
      <c r="C5400" s="544" t="s">
        <v>335</v>
      </c>
      <c r="D5400" s="545">
        <v>2776.66</v>
      </c>
    </row>
    <row r="5401" spans="1:4" ht="25.5">
      <c r="A5401" s="544">
        <v>5301067</v>
      </c>
      <c r="B5401" s="542" t="s">
        <v>10642</v>
      </c>
      <c r="C5401" s="544" t="s">
        <v>335</v>
      </c>
      <c r="D5401" s="545">
        <v>1075.79</v>
      </c>
    </row>
    <row r="5402" spans="1:4" ht="38.25">
      <c r="A5402" s="544">
        <v>5301049</v>
      </c>
      <c r="B5402" s="542" t="s">
        <v>10643</v>
      </c>
      <c r="C5402" s="544" t="s">
        <v>335</v>
      </c>
      <c r="D5402" s="545">
        <v>1542.38</v>
      </c>
    </row>
    <row r="5403" spans="1:4" ht="25.5">
      <c r="A5403" s="544">
        <v>5301068</v>
      </c>
      <c r="B5403" s="542" t="s">
        <v>10644</v>
      </c>
      <c r="C5403" s="544" t="s">
        <v>335</v>
      </c>
      <c r="D5403" s="545">
        <v>1364.13</v>
      </c>
    </row>
    <row r="5404" spans="1:4" ht="38.25">
      <c r="A5404" s="544">
        <v>5301050</v>
      </c>
      <c r="B5404" s="542" t="s">
        <v>10645</v>
      </c>
      <c r="C5404" s="544" t="s">
        <v>335</v>
      </c>
      <c r="D5404" s="545">
        <v>1830.92</v>
      </c>
    </row>
    <row r="5405" spans="1:4" ht="25.5">
      <c r="A5405" s="544">
        <v>5301022</v>
      </c>
      <c r="B5405" s="542" t="s">
        <v>10646</v>
      </c>
      <c r="C5405" s="544" t="s">
        <v>335</v>
      </c>
      <c r="D5405" s="545">
        <v>971.28</v>
      </c>
    </row>
    <row r="5406" spans="1:4" ht="25.5">
      <c r="A5406" s="544">
        <v>5301021</v>
      </c>
      <c r="B5406" s="542" t="s">
        <v>10647</v>
      </c>
      <c r="C5406" s="544" t="s">
        <v>335</v>
      </c>
      <c r="D5406" s="545">
        <v>629.70000000000005</v>
      </c>
    </row>
    <row r="5407" spans="1:4" ht="25.5">
      <c r="A5407" s="544">
        <v>5301020</v>
      </c>
      <c r="B5407" s="542" t="s">
        <v>10648</v>
      </c>
      <c r="C5407" s="544" t="s">
        <v>346</v>
      </c>
      <c r="D5407" s="545">
        <v>326.88</v>
      </c>
    </row>
    <row r="5408" spans="1:4" ht="25.5">
      <c r="A5408" s="544">
        <v>5301018</v>
      </c>
      <c r="B5408" s="542" t="s">
        <v>10649</v>
      </c>
      <c r="C5408" s="544" t="s">
        <v>346</v>
      </c>
      <c r="D5408" s="545">
        <v>87.62</v>
      </c>
    </row>
    <row r="5409" spans="1:4" ht="25.5">
      <c r="A5409" s="544">
        <v>5301019</v>
      </c>
      <c r="B5409" s="542" t="s">
        <v>10650</v>
      </c>
      <c r="C5409" s="544" t="s">
        <v>346</v>
      </c>
      <c r="D5409" s="545">
        <v>206.82</v>
      </c>
    </row>
    <row r="5410" spans="1:4" ht="25.5">
      <c r="A5410" s="544">
        <v>5301077</v>
      </c>
      <c r="B5410" s="542" t="s">
        <v>10651</v>
      </c>
      <c r="C5410" s="544" t="s">
        <v>335</v>
      </c>
      <c r="D5410" s="545">
        <v>5048.28</v>
      </c>
    </row>
    <row r="5411" spans="1:4" ht="25.5">
      <c r="A5411" s="544">
        <v>5301078</v>
      </c>
      <c r="B5411" s="542" t="s">
        <v>10652</v>
      </c>
      <c r="C5411" s="544" t="s">
        <v>335</v>
      </c>
      <c r="D5411" s="545">
        <v>5905.03</v>
      </c>
    </row>
    <row r="5412" spans="1:4" ht="25.5">
      <c r="A5412" s="544">
        <v>5301079</v>
      </c>
      <c r="B5412" s="542" t="s">
        <v>10653</v>
      </c>
      <c r="C5412" s="544" t="s">
        <v>335</v>
      </c>
      <c r="D5412" s="545">
        <v>8378.43</v>
      </c>
    </row>
    <row r="5413" spans="1:4" ht="25.5">
      <c r="A5413" s="544">
        <v>5301080</v>
      </c>
      <c r="B5413" s="542" t="s">
        <v>10654</v>
      </c>
      <c r="C5413" s="544" t="s">
        <v>335</v>
      </c>
      <c r="D5413" s="545">
        <v>10007.51</v>
      </c>
    </row>
    <row r="5414" spans="1:4" ht="25.5">
      <c r="A5414" s="544">
        <v>5301081</v>
      </c>
      <c r="B5414" s="542" t="s">
        <v>10655</v>
      </c>
      <c r="C5414" s="544" t="s">
        <v>335</v>
      </c>
      <c r="D5414" s="545">
        <v>12246.2</v>
      </c>
    </row>
    <row r="5415" spans="1:4" ht="25.5">
      <c r="A5415" s="544">
        <v>5301023</v>
      </c>
      <c r="B5415" s="542" t="s">
        <v>10656</v>
      </c>
      <c r="C5415" s="544" t="s">
        <v>335</v>
      </c>
      <c r="D5415" s="545">
        <v>3820.75</v>
      </c>
    </row>
    <row r="5416" spans="1:4" ht="25.5">
      <c r="A5416" s="544">
        <v>5301024</v>
      </c>
      <c r="B5416" s="542" t="s">
        <v>10657</v>
      </c>
      <c r="C5416" s="544" t="s">
        <v>335</v>
      </c>
      <c r="D5416" s="545">
        <v>4677.51</v>
      </c>
    </row>
    <row r="5417" spans="1:4" ht="25.5">
      <c r="A5417" s="544">
        <v>5301025</v>
      </c>
      <c r="B5417" s="542" t="s">
        <v>10658</v>
      </c>
      <c r="C5417" s="544" t="s">
        <v>335</v>
      </c>
      <c r="D5417" s="545">
        <v>7150.9</v>
      </c>
    </row>
    <row r="5418" spans="1:4" ht="25.5">
      <c r="A5418" s="544">
        <v>5301026</v>
      </c>
      <c r="B5418" s="542" t="s">
        <v>10659</v>
      </c>
      <c r="C5418" s="544" t="s">
        <v>335</v>
      </c>
      <c r="D5418" s="545">
        <v>8779.98</v>
      </c>
    </row>
    <row r="5419" spans="1:4" ht="25.5">
      <c r="A5419" s="544">
        <v>5301027</v>
      </c>
      <c r="B5419" s="542" t="s">
        <v>10660</v>
      </c>
      <c r="C5419" s="544" t="s">
        <v>335</v>
      </c>
      <c r="D5419" s="545">
        <v>11018.68</v>
      </c>
    </row>
    <row r="5420" spans="1:4" ht="25.5">
      <c r="A5420" s="544">
        <v>5301028</v>
      </c>
      <c r="B5420" s="542" t="s">
        <v>10661</v>
      </c>
      <c r="C5420" s="544" t="s">
        <v>335</v>
      </c>
      <c r="D5420" s="545">
        <v>3758.7</v>
      </c>
    </row>
    <row r="5421" spans="1:4" ht="25.5">
      <c r="A5421" s="544">
        <v>5301082</v>
      </c>
      <c r="B5421" s="542" t="s">
        <v>10662</v>
      </c>
      <c r="C5421" s="544" t="s">
        <v>335</v>
      </c>
      <c r="D5421" s="545">
        <v>4888.51</v>
      </c>
    </row>
    <row r="5422" spans="1:4" ht="25.5">
      <c r="A5422" s="544">
        <v>5301029</v>
      </c>
      <c r="B5422" s="542" t="s">
        <v>10663</v>
      </c>
      <c r="C5422" s="544" t="s">
        <v>335</v>
      </c>
      <c r="D5422" s="545">
        <v>4615.46</v>
      </c>
    </row>
    <row r="5423" spans="1:4" ht="25.5">
      <c r="A5423" s="544">
        <v>5301083</v>
      </c>
      <c r="B5423" s="542" t="s">
        <v>10664</v>
      </c>
      <c r="C5423" s="544" t="s">
        <v>335</v>
      </c>
      <c r="D5423" s="545">
        <v>5745.27</v>
      </c>
    </row>
    <row r="5424" spans="1:4" ht="25.5">
      <c r="A5424" s="544">
        <v>5301030</v>
      </c>
      <c r="B5424" s="542" t="s">
        <v>10665</v>
      </c>
      <c r="C5424" s="544" t="s">
        <v>335</v>
      </c>
      <c r="D5424" s="545">
        <v>7088.85</v>
      </c>
    </row>
    <row r="5425" spans="1:4" ht="25.5">
      <c r="A5425" s="544">
        <v>5301084</v>
      </c>
      <c r="B5425" s="542" t="s">
        <v>10666</v>
      </c>
      <c r="C5425" s="544" t="s">
        <v>335</v>
      </c>
      <c r="D5425" s="545">
        <v>8218.66</v>
      </c>
    </row>
    <row r="5426" spans="1:4" ht="25.5">
      <c r="A5426" s="544">
        <v>5301031</v>
      </c>
      <c r="B5426" s="542" t="s">
        <v>10667</v>
      </c>
      <c r="C5426" s="544" t="s">
        <v>335</v>
      </c>
      <c r="D5426" s="545">
        <v>8717.93</v>
      </c>
    </row>
    <row r="5427" spans="1:4" ht="25.5">
      <c r="A5427" s="544">
        <v>5301085</v>
      </c>
      <c r="B5427" s="542" t="s">
        <v>10668</v>
      </c>
      <c r="C5427" s="544" t="s">
        <v>335</v>
      </c>
      <c r="D5427" s="545">
        <v>9847.74</v>
      </c>
    </row>
    <row r="5428" spans="1:4" ht="25.5">
      <c r="A5428" s="544">
        <v>5301032</v>
      </c>
      <c r="B5428" s="542" t="s">
        <v>10669</v>
      </c>
      <c r="C5428" s="544" t="s">
        <v>335</v>
      </c>
      <c r="D5428" s="545">
        <v>10956.63</v>
      </c>
    </row>
    <row r="5429" spans="1:4" ht="25.5">
      <c r="A5429" s="544">
        <v>5301086</v>
      </c>
      <c r="B5429" s="542" t="s">
        <v>10670</v>
      </c>
      <c r="C5429" s="544" t="s">
        <v>335</v>
      </c>
      <c r="D5429" s="545">
        <v>12086.44</v>
      </c>
    </row>
    <row r="5430" spans="1:4">
      <c r="A5430" s="544">
        <v>5301033</v>
      </c>
      <c r="B5430" s="542" t="s">
        <v>10671</v>
      </c>
      <c r="C5430" s="544" t="s">
        <v>335</v>
      </c>
      <c r="D5430" s="545">
        <v>76.459999999999994</v>
      </c>
    </row>
    <row r="5431" spans="1:4" ht="25.5">
      <c r="A5431" s="544">
        <v>5301034</v>
      </c>
      <c r="B5431" s="542" t="s">
        <v>10672</v>
      </c>
      <c r="C5431" s="544" t="s">
        <v>335</v>
      </c>
      <c r="D5431" s="545">
        <v>596.84</v>
      </c>
    </row>
    <row r="5432" spans="1:4" ht="25.5">
      <c r="A5432" s="544">
        <v>5301073</v>
      </c>
      <c r="B5432" s="542" t="s">
        <v>10673</v>
      </c>
      <c r="C5432" s="544" t="s">
        <v>335</v>
      </c>
      <c r="D5432" s="545">
        <v>440.38</v>
      </c>
    </row>
    <row r="5433" spans="1:4" ht="25.5">
      <c r="A5433" s="544">
        <v>5301074</v>
      </c>
      <c r="B5433" s="542" t="s">
        <v>10674</v>
      </c>
      <c r="C5433" s="544" t="s">
        <v>335</v>
      </c>
      <c r="D5433" s="545">
        <v>1724.04</v>
      </c>
    </row>
    <row r="5434" spans="1:4" ht="25.5">
      <c r="A5434" s="544">
        <v>5301015</v>
      </c>
      <c r="B5434" s="542" t="s">
        <v>10675</v>
      </c>
      <c r="C5434" s="544" t="s">
        <v>335</v>
      </c>
      <c r="D5434" s="545">
        <v>1087.8900000000001</v>
      </c>
    </row>
    <row r="5435" spans="1:4" ht="25.5">
      <c r="A5435" s="544">
        <v>5300992</v>
      </c>
      <c r="B5435" s="542" t="s">
        <v>10676</v>
      </c>
      <c r="C5435" s="544" t="s">
        <v>340</v>
      </c>
      <c r="D5435" s="545">
        <v>12.29</v>
      </c>
    </row>
    <row r="5436" spans="1:4" ht="25.5">
      <c r="A5436" s="544">
        <v>5300994</v>
      </c>
      <c r="B5436" s="542" t="s">
        <v>10677</v>
      </c>
      <c r="C5436" s="544" t="s">
        <v>340</v>
      </c>
      <c r="D5436" s="545">
        <v>11.59</v>
      </c>
    </row>
    <row r="5437" spans="1:4" ht="25.5">
      <c r="A5437" s="544">
        <v>5300993</v>
      </c>
      <c r="B5437" s="542" t="s">
        <v>10678</v>
      </c>
      <c r="C5437" s="544" t="s">
        <v>340</v>
      </c>
      <c r="D5437" s="545">
        <v>10.039999999999999</v>
      </c>
    </row>
    <row r="5438" spans="1:4">
      <c r="A5438" s="544">
        <v>5301088</v>
      </c>
      <c r="B5438" s="542" t="s">
        <v>10679</v>
      </c>
      <c r="C5438" s="544" t="s">
        <v>335</v>
      </c>
      <c r="D5438" s="545">
        <v>369.46</v>
      </c>
    </row>
    <row r="5439" spans="1:4">
      <c r="A5439" s="544">
        <v>5301004</v>
      </c>
      <c r="B5439" s="542" t="s">
        <v>10680</v>
      </c>
      <c r="C5439" s="544" t="s">
        <v>335</v>
      </c>
      <c r="D5439" s="545">
        <v>529.34</v>
      </c>
    </row>
    <row r="5440" spans="1:4">
      <c r="A5440" s="544">
        <v>5301087</v>
      </c>
      <c r="B5440" s="542" t="s">
        <v>10681</v>
      </c>
      <c r="C5440" s="544" t="s">
        <v>335</v>
      </c>
      <c r="D5440" s="545">
        <v>213.77</v>
      </c>
    </row>
    <row r="5441" spans="1:4">
      <c r="A5441" s="544">
        <v>5301005</v>
      </c>
      <c r="B5441" s="542" t="s">
        <v>10682</v>
      </c>
      <c r="C5441" s="544" t="s">
        <v>335</v>
      </c>
      <c r="D5441" s="545">
        <v>353.88</v>
      </c>
    </row>
    <row r="5442" spans="1:4">
      <c r="A5442" s="544">
        <v>5301006</v>
      </c>
      <c r="B5442" s="542" t="s">
        <v>10683</v>
      </c>
      <c r="C5442" s="544" t="s">
        <v>335</v>
      </c>
      <c r="D5442" s="545">
        <v>435.31</v>
      </c>
    </row>
    <row r="5443" spans="1:4">
      <c r="A5443" s="544">
        <v>5301008</v>
      </c>
      <c r="B5443" s="542" t="s">
        <v>10684</v>
      </c>
      <c r="C5443" s="544" t="s">
        <v>335</v>
      </c>
      <c r="D5443" s="545">
        <v>783.06</v>
      </c>
    </row>
    <row r="5444" spans="1:4">
      <c r="A5444" s="544">
        <v>5301007</v>
      </c>
      <c r="B5444" s="542" t="s">
        <v>10685</v>
      </c>
      <c r="C5444" s="544" t="s">
        <v>335</v>
      </c>
      <c r="D5444" s="545">
        <v>715.54</v>
      </c>
    </row>
    <row r="5445" spans="1:4">
      <c r="A5445" s="544">
        <v>5301009</v>
      </c>
      <c r="B5445" s="542" t="s">
        <v>10686</v>
      </c>
      <c r="C5445" s="544" t="s">
        <v>335</v>
      </c>
      <c r="D5445" s="545">
        <v>223.4</v>
      </c>
    </row>
    <row r="5446" spans="1:4">
      <c r="A5446" s="544">
        <v>5301010</v>
      </c>
      <c r="B5446" s="542" t="s">
        <v>10687</v>
      </c>
      <c r="C5446" s="544" t="s">
        <v>335</v>
      </c>
      <c r="D5446" s="545">
        <v>337.32</v>
      </c>
    </row>
    <row r="5447" spans="1:4">
      <c r="A5447" s="544">
        <v>5301011</v>
      </c>
      <c r="B5447" s="542" t="s">
        <v>10688</v>
      </c>
      <c r="C5447" s="544" t="s">
        <v>335</v>
      </c>
      <c r="D5447" s="545">
        <v>284.17</v>
      </c>
    </row>
    <row r="5448" spans="1:4">
      <c r="A5448" s="544">
        <v>5301012</v>
      </c>
      <c r="B5448" s="542" t="s">
        <v>10689</v>
      </c>
      <c r="C5448" s="544" t="s">
        <v>335</v>
      </c>
      <c r="D5448" s="545">
        <v>201.12</v>
      </c>
    </row>
    <row r="5449" spans="1:4">
      <c r="A5449" s="544">
        <v>5301013</v>
      </c>
      <c r="B5449" s="542" t="s">
        <v>10690</v>
      </c>
      <c r="C5449" s="544" t="s">
        <v>335</v>
      </c>
      <c r="D5449" s="545">
        <v>173.71</v>
      </c>
    </row>
    <row r="5450" spans="1:4" ht="25.5">
      <c r="A5450" s="544">
        <v>5301016</v>
      </c>
      <c r="B5450" s="542" t="s">
        <v>10691</v>
      </c>
      <c r="C5450" s="544" t="s">
        <v>335</v>
      </c>
      <c r="D5450" s="545">
        <v>1804.88</v>
      </c>
    </row>
    <row r="5451" spans="1:4" ht="25.5">
      <c r="A5451" s="544">
        <v>5301017</v>
      </c>
      <c r="B5451" s="542" t="s">
        <v>10692</v>
      </c>
      <c r="C5451" s="544" t="s">
        <v>335</v>
      </c>
      <c r="D5451" s="545">
        <v>1317.28</v>
      </c>
    </row>
    <row r="5452" spans="1:4">
      <c r="A5452" s="544">
        <v>5301035</v>
      </c>
      <c r="B5452" s="542" t="s">
        <v>10693</v>
      </c>
      <c r="C5452" s="544" t="s">
        <v>335</v>
      </c>
      <c r="D5452" s="545">
        <v>109.08</v>
      </c>
    </row>
    <row r="5453" spans="1:4" ht="25.5">
      <c r="A5453" s="544">
        <v>5301036</v>
      </c>
      <c r="B5453" s="542" t="s">
        <v>10694</v>
      </c>
      <c r="C5453" s="544" t="s">
        <v>335</v>
      </c>
      <c r="D5453" s="545">
        <v>1193.69</v>
      </c>
    </row>
    <row r="5454" spans="1:4" ht="25.5">
      <c r="A5454" s="544">
        <v>5301075</v>
      </c>
      <c r="B5454" s="542" t="s">
        <v>10695</v>
      </c>
      <c r="C5454" s="544" t="s">
        <v>335</v>
      </c>
      <c r="D5454" s="545">
        <v>506.64</v>
      </c>
    </row>
    <row r="5455" spans="1:4" ht="25.5">
      <c r="A5455" s="544">
        <v>5301076</v>
      </c>
      <c r="B5455" s="542" t="s">
        <v>10696</v>
      </c>
      <c r="C5455" s="544" t="s">
        <v>335</v>
      </c>
      <c r="D5455" s="545">
        <v>1910.81</v>
      </c>
    </row>
    <row r="5456" spans="1:4" ht="25.5">
      <c r="A5456" s="544">
        <v>5405977</v>
      </c>
      <c r="B5456" s="542" t="s">
        <v>10697</v>
      </c>
      <c r="C5456" s="544" t="s">
        <v>351</v>
      </c>
      <c r="D5456" s="545">
        <v>38.15</v>
      </c>
    </row>
    <row r="5457" spans="1:4" ht="25.5">
      <c r="A5457" s="544">
        <v>5406044</v>
      </c>
      <c r="B5457" s="542" t="s">
        <v>10698</v>
      </c>
      <c r="C5457" s="544" t="s">
        <v>351</v>
      </c>
      <c r="D5457" s="545">
        <v>215.88</v>
      </c>
    </row>
    <row r="5458" spans="1:4" ht="25.5">
      <c r="A5458" s="544">
        <v>5406045</v>
      </c>
      <c r="B5458" s="542" t="s">
        <v>10699</v>
      </c>
      <c r="C5458" s="544" t="s">
        <v>351</v>
      </c>
      <c r="D5458" s="545">
        <v>229.6</v>
      </c>
    </row>
    <row r="5459" spans="1:4" ht="25.5">
      <c r="A5459" s="544">
        <v>5406046</v>
      </c>
      <c r="B5459" s="542" t="s">
        <v>10700</v>
      </c>
      <c r="C5459" s="544" t="s">
        <v>351</v>
      </c>
      <c r="D5459" s="545">
        <v>256.88</v>
      </c>
    </row>
    <row r="5460" spans="1:4" ht="25.5">
      <c r="A5460" s="544">
        <v>5406047</v>
      </c>
      <c r="B5460" s="542" t="s">
        <v>10701</v>
      </c>
      <c r="C5460" s="544" t="s">
        <v>351</v>
      </c>
      <c r="D5460" s="545">
        <v>338.88</v>
      </c>
    </row>
    <row r="5461" spans="1:4" ht="25.5">
      <c r="A5461" s="544">
        <v>5405978</v>
      </c>
      <c r="B5461" s="542" t="s">
        <v>10702</v>
      </c>
      <c r="C5461" s="544" t="s">
        <v>351</v>
      </c>
      <c r="D5461" s="545">
        <v>65.59</v>
      </c>
    </row>
    <row r="5462" spans="1:4" ht="25.5">
      <c r="A5462" s="544">
        <v>5405982</v>
      </c>
      <c r="B5462" s="542" t="s">
        <v>10703</v>
      </c>
      <c r="C5462" s="544" t="s">
        <v>351</v>
      </c>
      <c r="D5462" s="545">
        <v>79.150000000000006</v>
      </c>
    </row>
    <row r="5463" spans="1:4" ht="25.5">
      <c r="A5463" s="544">
        <v>5405983</v>
      </c>
      <c r="B5463" s="542" t="s">
        <v>10704</v>
      </c>
      <c r="C5463" s="544" t="s">
        <v>351</v>
      </c>
      <c r="D5463" s="545">
        <v>92.87</v>
      </c>
    </row>
    <row r="5464" spans="1:4" ht="25.5">
      <c r="A5464" s="544">
        <v>5405984</v>
      </c>
      <c r="B5464" s="542" t="s">
        <v>10705</v>
      </c>
      <c r="C5464" s="544" t="s">
        <v>351</v>
      </c>
      <c r="D5464" s="545">
        <v>120.15</v>
      </c>
    </row>
    <row r="5465" spans="1:4" ht="25.5">
      <c r="A5465" s="544">
        <v>5405985</v>
      </c>
      <c r="B5465" s="542" t="s">
        <v>10706</v>
      </c>
      <c r="C5465" s="544" t="s">
        <v>351</v>
      </c>
      <c r="D5465" s="545">
        <v>147.6</v>
      </c>
    </row>
    <row r="5466" spans="1:4" ht="25.5">
      <c r="A5466" s="544">
        <v>5406043</v>
      </c>
      <c r="B5466" s="542" t="s">
        <v>10707</v>
      </c>
      <c r="C5466" s="544" t="s">
        <v>351</v>
      </c>
      <c r="D5466" s="545">
        <v>174.87</v>
      </c>
    </row>
    <row r="5467" spans="1:4" ht="25.5">
      <c r="A5467" s="544">
        <v>5405975</v>
      </c>
      <c r="B5467" s="542" t="s">
        <v>10708</v>
      </c>
      <c r="C5467" s="544" t="s">
        <v>340</v>
      </c>
      <c r="D5467" s="545">
        <v>37.72</v>
      </c>
    </row>
    <row r="5468" spans="1:4" ht="25.5">
      <c r="A5468" s="544">
        <v>5405970</v>
      </c>
      <c r="B5468" s="542" t="s">
        <v>10709</v>
      </c>
      <c r="C5468" s="544" t="s">
        <v>351</v>
      </c>
      <c r="D5468" s="545">
        <v>1522.68</v>
      </c>
    </row>
    <row r="5469" spans="1:4" ht="25.5">
      <c r="A5469" s="544">
        <v>5405972</v>
      </c>
      <c r="B5469" s="542" t="s">
        <v>10710</v>
      </c>
      <c r="C5469" s="544" t="s">
        <v>351</v>
      </c>
      <c r="D5469" s="545">
        <v>1380.18</v>
      </c>
    </row>
    <row r="5470" spans="1:4" ht="25.5">
      <c r="A5470" s="544">
        <v>5405971</v>
      </c>
      <c r="B5470" s="542" t="s">
        <v>10711</v>
      </c>
      <c r="C5470" s="544" t="s">
        <v>351</v>
      </c>
      <c r="D5470" s="545">
        <v>1706.78</v>
      </c>
    </row>
    <row r="5471" spans="1:4" ht="25.5">
      <c r="A5471" s="544">
        <v>5405973</v>
      </c>
      <c r="B5471" s="542" t="s">
        <v>10712</v>
      </c>
      <c r="C5471" s="544" t="s">
        <v>351</v>
      </c>
      <c r="D5471" s="545">
        <v>1564.28</v>
      </c>
    </row>
    <row r="5472" spans="1:4" ht="25.5">
      <c r="A5472" s="544">
        <v>5405986</v>
      </c>
      <c r="B5472" s="542" t="s">
        <v>10713</v>
      </c>
      <c r="C5472" s="544" t="s">
        <v>340</v>
      </c>
      <c r="D5472" s="545">
        <v>9.4700000000000006</v>
      </c>
    </row>
    <row r="5473" spans="1:4">
      <c r="A5473" s="544">
        <v>5405976</v>
      </c>
      <c r="B5473" s="542" t="s">
        <v>10714</v>
      </c>
      <c r="C5473" s="544" t="s">
        <v>340</v>
      </c>
      <c r="D5473" s="545">
        <v>122.44</v>
      </c>
    </row>
    <row r="5474" spans="1:4" ht="25.5">
      <c r="A5474" s="544">
        <v>5406023</v>
      </c>
      <c r="B5474" s="542" t="s">
        <v>10715</v>
      </c>
      <c r="C5474" s="544" t="s">
        <v>340</v>
      </c>
      <c r="D5474" s="545">
        <v>356.83</v>
      </c>
    </row>
    <row r="5475" spans="1:4" ht="25.5">
      <c r="A5475" s="544">
        <v>5406033</v>
      </c>
      <c r="B5475" s="542" t="s">
        <v>10716</v>
      </c>
      <c r="C5475" s="544" t="s">
        <v>340</v>
      </c>
      <c r="D5475" s="545">
        <v>336.88</v>
      </c>
    </row>
    <row r="5476" spans="1:4" ht="25.5">
      <c r="A5476" s="544">
        <v>5406024</v>
      </c>
      <c r="B5476" s="542" t="s">
        <v>10717</v>
      </c>
      <c r="C5476" s="544" t="s">
        <v>340</v>
      </c>
      <c r="D5476" s="545">
        <v>382.61</v>
      </c>
    </row>
    <row r="5477" spans="1:4" ht="25.5">
      <c r="A5477" s="544">
        <v>5406034</v>
      </c>
      <c r="B5477" s="542" t="s">
        <v>10718</v>
      </c>
      <c r="C5477" s="544" t="s">
        <v>340</v>
      </c>
      <c r="D5477" s="545">
        <v>362.66</v>
      </c>
    </row>
    <row r="5478" spans="1:4" ht="25.5">
      <c r="A5478" s="544">
        <v>5406031</v>
      </c>
      <c r="B5478" s="542" t="s">
        <v>10719</v>
      </c>
      <c r="C5478" s="544" t="s">
        <v>340</v>
      </c>
      <c r="D5478" s="545">
        <v>339.47</v>
      </c>
    </row>
    <row r="5479" spans="1:4" ht="25.5">
      <c r="A5479" s="544">
        <v>5406041</v>
      </c>
      <c r="B5479" s="542" t="s">
        <v>10720</v>
      </c>
      <c r="C5479" s="544" t="s">
        <v>340</v>
      </c>
      <c r="D5479" s="545">
        <v>319.52</v>
      </c>
    </row>
    <row r="5480" spans="1:4" ht="25.5">
      <c r="A5480" s="544">
        <v>5406032</v>
      </c>
      <c r="B5480" s="542" t="s">
        <v>10721</v>
      </c>
      <c r="C5480" s="544" t="s">
        <v>340</v>
      </c>
      <c r="D5480" s="545">
        <v>365.25</v>
      </c>
    </row>
    <row r="5481" spans="1:4" ht="25.5">
      <c r="A5481" s="544">
        <v>5406042</v>
      </c>
      <c r="B5481" s="542" t="s">
        <v>10722</v>
      </c>
      <c r="C5481" s="544" t="s">
        <v>340</v>
      </c>
      <c r="D5481" s="545">
        <v>345.3</v>
      </c>
    </row>
    <row r="5482" spans="1:4" ht="25.5">
      <c r="A5482" s="544">
        <v>5406025</v>
      </c>
      <c r="B5482" s="542" t="s">
        <v>10723</v>
      </c>
      <c r="C5482" s="544" t="s">
        <v>340</v>
      </c>
      <c r="D5482" s="545">
        <v>344.1</v>
      </c>
    </row>
    <row r="5483" spans="1:4" ht="25.5">
      <c r="A5483" s="544">
        <v>5406035</v>
      </c>
      <c r="B5483" s="542" t="s">
        <v>10724</v>
      </c>
      <c r="C5483" s="544" t="s">
        <v>340</v>
      </c>
      <c r="D5483" s="545">
        <v>324.14999999999998</v>
      </c>
    </row>
    <row r="5484" spans="1:4" ht="25.5">
      <c r="A5484" s="544">
        <v>5406026</v>
      </c>
      <c r="B5484" s="542" t="s">
        <v>10725</v>
      </c>
      <c r="C5484" s="544" t="s">
        <v>340</v>
      </c>
      <c r="D5484" s="545">
        <v>369.88</v>
      </c>
    </row>
    <row r="5485" spans="1:4" ht="25.5">
      <c r="A5485" s="544">
        <v>5406036</v>
      </c>
      <c r="B5485" s="542" t="s">
        <v>10726</v>
      </c>
      <c r="C5485" s="544" t="s">
        <v>340</v>
      </c>
      <c r="D5485" s="545">
        <v>349.93</v>
      </c>
    </row>
    <row r="5486" spans="1:4" ht="25.5">
      <c r="A5486" s="544">
        <v>5406027</v>
      </c>
      <c r="B5486" s="542" t="s">
        <v>10727</v>
      </c>
      <c r="C5486" s="544" t="s">
        <v>340</v>
      </c>
      <c r="D5486" s="545">
        <v>341.68</v>
      </c>
    </row>
    <row r="5487" spans="1:4" ht="25.5">
      <c r="A5487" s="544">
        <v>5406037</v>
      </c>
      <c r="B5487" s="542" t="s">
        <v>10728</v>
      </c>
      <c r="C5487" s="544" t="s">
        <v>340</v>
      </c>
      <c r="D5487" s="545">
        <v>321.73</v>
      </c>
    </row>
    <row r="5488" spans="1:4" ht="25.5">
      <c r="A5488" s="544">
        <v>5406028</v>
      </c>
      <c r="B5488" s="542" t="s">
        <v>10729</v>
      </c>
      <c r="C5488" s="544" t="s">
        <v>340</v>
      </c>
      <c r="D5488" s="545">
        <v>367.45</v>
      </c>
    </row>
    <row r="5489" spans="1:4" ht="25.5">
      <c r="A5489" s="544">
        <v>5406038</v>
      </c>
      <c r="B5489" s="542" t="s">
        <v>10730</v>
      </c>
      <c r="C5489" s="544" t="s">
        <v>340</v>
      </c>
      <c r="D5489" s="545">
        <v>347.5</v>
      </c>
    </row>
    <row r="5490" spans="1:4" ht="25.5">
      <c r="A5490" s="544">
        <v>5406029</v>
      </c>
      <c r="B5490" s="542" t="s">
        <v>10731</v>
      </c>
      <c r="C5490" s="544" t="s">
        <v>340</v>
      </c>
      <c r="D5490" s="545">
        <v>340.33</v>
      </c>
    </row>
    <row r="5491" spans="1:4" ht="25.5">
      <c r="A5491" s="544">
        <v>5406039</v>
      </c>
      <c r="B5491" s="542" t="s">
        <v>10732</v>
      </c>
      <c r="C5491" s="544" t="s">
        <v>340</v>
      </c>
      <c r="D5491" s="545">
        <v>320.38</v>
      </c>
    </row>
    <row r="5492" spans="1:4" ht="25.5">
      <c r="A5492" s="544">
        <v>5406030</v>
      </c>
      <c r="B5492" s="542" t="s">
        <v>10733</v>
      </c>
      <c r="C5492" s="544" t="s">
        <v>340</v>
      </c>
      <c r="D5492" s="545">
        <v>366.1</v>
      </c>
    </row>
    <row r="5493" spans="1:4" ht="25.5">
      <c r="A5493" s="544">
        <v>5406040</v>
      </c>
      <c r="B5493" s="542" t="s">
        <v>10734</v>
      </c>
      <c r="C5493" s="544" t="s">
        <v>340</v>
      </c>
      <c r="D5493" s="545">
        <v>346.15</v>
      </c>
    </row>
    <row r="5494" spans="1:4">
      <c r="A5494" s="544">
        <v>5405987</v>
      </c>
      <c r="B5494" s="542" t="s">
        <v>10735</v>
      </c>
      <c r="C5494" s="544" t="s">
        <v>335</v>
      </c>
      <c r="D5494" s="545">
        <v>8.93</v>
      </c>
    </row>
    <row r="5495" spans="1:4" ht="25.5">
      <c r="A5495" s="544">
        <v>5405979</v>
      </c>
      <c r="B5495" s="542" t="s">
        <v>10736</v>
      </c>
      <c r="C5495" s="544" t="s">
        <v>340</v>
      </c>
      <c r="D5495" s="545">
        <v>16.059999999999999</v>
      </c>
    </row>
    <row r="5496" spans="1:4">
      <c r="A5496" s="544">
        <v>5502806</v>
      </c>
      <c r="B5496" s="542" t="s">
        <v>10737</v>
      </c>
      <c r="C5496" s="544" t="s">
        <v>351</v>
      </c>
      <c r="D5496" s="545">
        <v>153.88999999999999</v>
      </c>
    </row>
    <row r="5497" spans="1:4">
      <c r="A5497" s="544">
        <v>5502807</v>
      </c>
      <c r="B5497" s="542" t="s">
        <v>10738</v>
      </c>
      <c r="C5497" s="544" t="s">
        <v>351</v>
      </c>
      <c r="D5497" s="545">
        <v>15.47</v>
      </c>
    </row>
    <row r="5498" spans="1:4">
      <c r="A5498" s="544">
        <v>5503041</v>
      </c>
      <c r="B5498" s="542" t="s">
        <v>891</v>
      </c>
      <c r="C5498" s="544" t="s">
        <v>351</v>
      </c>
      <c r="D5498" s="545">
        <v>5.85</v>
      </c>
    </row>
    <row r="5499" spans="1:4">
      <c r="A5499" s="544">
        <v>5502978</v>
      </c>
      <c r="B5499" s="542" t="s">
        <v>10739</v>
      </c>
      <c r="C5499" s="544" t="s">
        <v>351</v>
      </c>
      <c r="D5499" s="545">
        <v>5.08</v>
      </c>
    </row>
    <row r="5500" spans="1:4">
      <c r="A5500" s="544">
        <v>5502822</v>
      </c>
      <c r="B5500" s="542" t="s">
        <v>10740</v>
      </c>
      <c r="C5500" s="544" t="s">
        <v>351</v>
      </c>
      <c r="D5500" s="545">
        <v>41.51</v>
      </c>
    </row>
    <row r="5501" spans="1:4">
      <c r="A5501" s="544">
        <v>5502979</v>
      </c>
      <c r="B5501" s="542" t="s">
        <v>10741</v>
      </c>
      <c r="C5501" s="544" t="s">
        <v>351</v>
      </c>
      <c r="D5501" s="545">
        <v>16.82</v>
      </c>
    </row>
    <row r="5502" spans="1:4">
      <c r="A5502" s="544">
        <v>5501700</v>
      </c>
      <c r="B5502" s="542" t="s">
        <v>10742</v>
      </c>
      <c r="C5502" s="544" t="s">
        <v>340</v>
      </c>
      <c r="D5502" s="545">
        <v>0.54</v>
      </c>
    </row>
    <row r="5503" spans="1:4">
      <c r="A5503" s="544">
        <v>5500991</v>
      </c>
      <c r="B5503" s="542" t="s">
        <v>10743</v>
      </c>
      <c r="C5503" s="544" t="s">
        <v>351</v>
      </c>
      <c r="D5503" s="545">
        <v>160.18</v>
      </c>
    </row>
    <row r="5504" spans="1:4">
      <c r="A5504" s="544">
        <v>5515739</v>
      </c>
      <c r="B5504" s="542" t="s">
        <v>10744</v>
      </c>
      <c r="C5504" s="544" t="s">
        <v>351</v>
      </c>
      <c r="D5504" s="545">
        <v>46.22</v>
      </c>
    </row>
    <row r="5505" spans="1:4">
      <c r="A5505" s="544">
        <v>5505766</v>
      </c>
      <c r="B5505" s="542" t="s">
        <v>10745</v>
      </c>
      <c r="C5505" s="544" t="s">
        <v>351</v>
      </c>
      <c r="D5505" s="545">
        <v>361.01</v>
      </c>
    </row>
    <row r="5506" spans="1:4">
      <c r="A5506" s="544">
        <v>5501701</v>
      </c>
      <c r="B5506" s="542" t="s">
        <v>10746</v>
      </c>
      <c r="C5506" s="544" t="s">
        <v>335</v>
      </c>
      <c r="D5506" s="545">
        <v>39.54</v>
      </c>
    </row>
    <row r="5507" spans="1:4">
      <c r="A5507" s="544">
        <v>5501702</v>
      </c>
      <c r="B5507" s="542" t="s">
        <v>10747</v>
      </c>
      <c r="C5507" s="544" t="s">
        <v>335</v>
      </c>
      <c r="D5507" s="545">
        <v>98.84</v>
      </c>
    </row>
    <row r="5508" spans="1:4" ht="25.5">
      <c r="A5508" s="544">
        <v>5502972</v>
      </c>
      <c r="B5508" s="542" t="s">
        <v>10748</v>
      </c>
      <c r="C5508" s="544" t="s">
        <v>351</v>
      </c>
      <c r="D5508" s="545">
        <v>213.3</v>
      </c>
    </row>
    <row r="5509" spans="1:4" ht="25.5">
      <c r="A5509" s="544">
        <v>5502968</v>
      </c>
      <c r="B5509" s="542" t="s">
        <v>10749</v>
      </c>
      <c r="C5509" s="544" t="s">
        <v>351</v>
      </c>
      <c r="D5509" s="545">
        <v>24.09</v>
      </c>
    </row>
    <row r="5510" spans="1:4" ht="25.5">
      <c r="A5510" s="544">
        <v>5502969</v>
      </c>
      <c r="B5510" s="542" t="s">
        <v>10750</v>
      </c>
      <c r="C5510" s="544" t="s">
        <v>351</v>
      </c>
      <c r="D5510" s="545">
        <v>30.39</v>
      </c>
    </row>
    <row r="5511" spans="1:4" ht="25.5">
      <c r="A5511" s="544">
        <v>5502970</v>
      </c>
      <c r="B5511" s="542" t="s">
        <v>10751</v>
      </c>
      <c r="C5511" s="544" t="s">
        <v>351</v>
      </c>
      <c r="D5511" s="545">
        <v>55.65</v>
      </c>
    </row>
    <row r="5512" spans="1:4" ht="25.5">
      <c r="A5512" s="544">
        <v>5502971</v>
      </c>
      <c r="B5512" s="542" t="s">
        <v>10752</v>
      </c>
      <c r="C5512" s="544" t="s">
        <v>351</v>
      </c>
      <c r="D5512" s="545">
        <v>103.57</v>
      </c>
    </row>
    <row r="5513" spans="1:4">
      <c r="A5513" s="544">
        <v>5502663</v>
      </c>
      <c r="B5513" s="542" t="s">
        <v>10753</v>
      </c>
      <c r="C5513" s="544" t="s">
        <v>351</v>
      </c>
      <c r="D5513" s="545">
        <v>35.83</v>
      </c>
    </row>
    <row r="5514" spans="1:4">
      <c r="A5514" s="544">
        <v>5502993</v>
      </c>
      <c r="B5514" s="542" t="s">
        <v>10754</v>
      </c>
      <c r="C5514" s="544" t="s">
        <v>351</v>
      </c>
      <c r="D5514" s="545">
        <v>27.29</v>
      </c>
    </row>
    <row r="5515" spans="1:4" ht="25.5">
      <c r="A5515" s="544">
        <v>5502967</v>
      </c>
      <c r="B5515" s="542" t="s">
        <v>10755</v>
      </c>
      <c r="C5515" s="544" t="s">
        <v>351</v>
      </c>
      <c r="D5515" s="545">
        <v>118.03</v>
      </c>
    </row>
    <row r="5516" spans="1:4" ht="25.5">
      <c r="A5516" s="544">
        <v>5502963</v>
      </c>
      <c r="B5516" s="542" t="s">
        <v>10756</v>
      </c>
      <c r="C5516" s="544" t="s">
        <v>351</v>
      </c>
      <c r="D5516" s="545">
        <v>14.42</v>
      </c>
    </row>
    <row r="5517" spans="1:4" ht="25.5">
      <c r="A5517" s="544">
        <v>5502964</v>
      </c>
      <c r="B5517" s="542" t="s">
        <v>10757</v>
      </c>
      <c r="C5517" s="544" t="s">
        <v>351</v>
      </c>
      <c r="D5517" s="545">
        <v>18.059999999999999</v>
      </c>
    </row>
    <row r="5518" spans="1:4" ht="25.5">
      <c r="A5518" s="544">
        <v>5502965</v>
      </c>
      <c r="B5518" s="542" t="s">
        <v>10758</v>
      </c>
      <c r="C5518" s="544" t="s">
        <v>351</v>
      </c>
      <c r="D5518" s="545">
        <v>32.51</v>
      </c>
    </row>
    <row r="5519" spans="1:4" ht="25.5">
      <c r="A5519" s="544">
        <v>5502966</v>
      </c>
      <c r="B5519" s="542" t="s">
        <v>10759</v>
      </c>
      <c r="C5519" s="544" t="s">
        <v>351</v>
      </c>
      <c r="D5519" s="545">
        <v>59.58</v>
      </c>
    </row>
    <row r="5520" spans="1:4">
      <c r="A5520" s="544">
        <v>5501706</v>
      </c>
      <c r="B5520" s="542" t="s">
        <v>10760</v>
      </c>
      <c r="C5520" s="544" t="s">
        <v>351</v>
      </c>
      <c r="D5520" s="545">
        <v>6.85</v>
      </c>
    </row>
    <row r="5521" spans="1:4" ht="25.5">
      <c r="A5521" s="544">
        <v>5501880</v>
      </c>
      <c r="B5521" s="542" t="s">
        <v>10761</v>
      </c>
      <c r="C5521" s="544" t="s">
        <v>351</v>
      </c>
      <c r="D5521" s="545">
        <v>12.3</v>
      </c>
    </row>
    <row r="5522" spans="1:4" ht="25.5">
      <c r="A5522" s="544">
        <v>5502114</v>
      </c>
      <c r="B5522" s="542" t="s">
        <v>10762</v>
      </c>
      <c r="C5522" s="544" t="s">
        <v>351</v>
      </c>
      <c r="D5522" s="545">
        <v>8.2200000000000006</v>
      </c>
    </row>
    <row r="5523" spans="1:4" ht="38.25">
      <c r="A5523" s="544">
        <v>5501906</v>
      </c>
      <c r="B5523" s="542" t="s">
        <v>10763</v>
      </c>
      <c r="C5523" s="544" t="s">
        <v>351</v>
      </c>
      <c r="D5523" s="545">
        <v>10.99</v>
      </c>
    </row>
    <row r="5524" spans="1:4" ht="38.25">
      <c r="A5524" s="544">
        <v>5502140</v>
      </c>
      <c r="B5524" s="542" t="s">
        <v>10764</v>
      </c>
      <c r="C5524" s="544" t="s">
        <v>351</v>
      </c>
      <c r="D5524" s="545">
        <v>6.91</v>
      </c>
    </row>
    <row r="5525" spans="1:4" ht="25.5">
      <c r="A5525" s="544">
        <v>5501932</v>
      </c>
      <c r="B5525" s="542" t="s">
        <v>10765</v>
      </c>
      <c r="C5525" s="544" t="s">
        <v>351</v>
      </c>
      <c r="D5525" s="545">
        <v>10.99</v>
      </c>
    </row>
    <row r="5526" spans="1:4" ht="25.5">
      <c r="A5526" s="544">
        <v>5502166</v>
      </c>
      <c r="B5526" s="542" t="s">
        <v>10766</v>
      </c>
      <c r="C5526" s="544" t="s">
        <v>351</v>
      </c>
      <c r="D5526" s="545">
        <v>7.33</v>
      </c>
    </row>
    <row r="5527" spans="1:4" ht="25.5">
      <c r="A5527" s="544">
        <v>5501881</v>
      </c>
      <c r="B5527" s="542" t="s">
        <v>10767</v>
      </c>
      <c r="C5527" s="544" t="s">
        <v>351</v>
      </c>
      <c r="D5527" s="545">
        <v>12.58</v>
      </c>
    </row>
    <row r="5528" spans="1:4" ht="25.5">
      <c r="A5528" s="544">
        <v>5502115</v>
      </c>
      <c r="B5528" s="542" t="s">
        <v>10768</v>
      </c>
      <c r="C5528" s="544" t="s">
        <v>351</v>
      </c>
      <c r="D5528" s="545">
        <v>8.92</v>
      </c>
    </row>
    <row r="5529" spans="1:4" ht="38.25">
      <c r="A5529" s="544">
        <v>5501907</v>
      </c>
      <c r="B5529" s="542" t="s">
        <v>10769</v>
      </c>
      <c r="C5529" s="544" t="s">
        <v>351</v>
      </c>
      <c r="D5529" s="545">
        <v>11.18</v>
      </c>
    </row>
    <row r="5530" spans="1:4" ht="38.25">
      <c r="A5530" s="544">
        <v>5502141</v>
      </c>
      <c r="B5530" s="542" t="s">
        <v>10770</v>
      </c>
      <c r="C5530" s="544" t="s">
        <v>351</v>
      </c>
      <c r="D5530" s="545">
        <v>7.48</v>
      </c>
    </row>
    <row r="5531" spans="1:4" ht="25.5">
      <c r="A5531" s="544">
        <v>5501933</v>
      </c>
      <c r="B5531" s="542" t="s">
        <v>10771</v>
      </c>
      <c r="C5531" s="544" t="s">
        <v>351</v>
      </c>
      <c r="D5531" s="545">
        <v>11.18</v>
      </c>
    </row>
    <row r="5532" spans="1:4" ht="25.5">
      <c r="A5532" s="544">
        <v>5502167</v>
      </c>
      <c r="B5532" s="542" t="s">
        <v>10772</v>
      </c>
      <c r="C5532" s="544" t="s">
        <v>351</v>
      </c>
      <c r="D5532" s="545">
        <v>7.48</v>
      </c>
    </row>
    <row r="5533" spans="1:4" ht="25.5">
      <c r="A5533" s="544">
        <v>5501882</v>
      </c>
      <c r="B5533" s="542" t="s">
        <v>10773</v>
      </c>
      <c r="C5533" s="544" t="s">
        <v>351</v>
      </c>
      <c r="D5533" s="545">
        <v>12.86</v>
      </c>
    </row>
    <row r="5534" spans="1:4" ht="25.5">
      <c r="A5534" s="544">
        <v>5502116</v>
      </c>
      <c r="B5534" s="542" t="s">
        <v>10774</v>
      </c>
      <c r="C5534" s="544" t="s">
        <v>351</v>
      </c>
      <c r="D5534" s="545">
        <v>9.16</v>
      </c>
    </row>
    <row r="5535" spans="1:4" ht="38.25">
      <c r="A5535" s="544">
        <v>5501908</v>
      </c>
      <c r="B5535" s="542" t="s">
        <v>10775</v>
      </c>
      <c r="C5535" s="544" t="s">
        <v>351</v>
      </c>
      <c r="D5535" s="545">
        <v>11.37</v>
      </c>
    </row>
    <row r="5536" spans="1:4" ht="38.25">
      <c r="A5536" s="544">
        <v>5502142</v>
      </c>
      <c r="B5536" s="542" t="s">
        <v>10776</v>
      </c>
      <c r="C5536" s="544" t="s">
        <v>351</v>
      </c>
      <c r="D5536" s="545">
        <v>7.68</v>
      </c>
    </row>
    <row r="5537" spans="1:4" ht="25.5">
      <c r="A5537" s="544">
        <v>5501934</v>
      </c>
      <c r="B5537" s="542" t="s">
        <v>10777</v>
      </c>
      <c r="C5537" s="544" t="s">
        <v>351</v>
      </c>
      <c r="D5537" s="545">
        <v>11.32</v>
      </c>
    </row>
    <row r="5538" spans="1:4" ht="25.5">
      <c r="A5538" s="544">
        <v>5502168</v>
      </c>
      <c r="B5538" s="542" t="s">
        <v>10778</v>
      </c>
      <c r="C5538" s="544" t="s">
        <v>351</v>
      </c>
      <c r="D5538" s="545">
        <v>7.63</v>
      </c>
    </row>
    <row r="5539" spans="1:4" ht="25.5">
      <c r="A5539" s="544">
        <v>5501883</v>
      </c>
      <c r="B5539" s="542" t="s">
        <v>10779</v>
      </c>
      <c r="C5539" s="544" t="s">
        <v>351</v>
      </c>
      <c r="D5539" s="545">
        <v>13.14</v>
      </c>
    </row>
    <row r="5540" spans="1:4" ht="25.5">
      <c r="A5540" s="544">
        <v>5502117</v>
      </c>
      <c r="B5540" s="542" t="s">
        <v>10780</v>
      </c>
      <c r="C5540" s="544" t="s">
        <v>351</v>
      </c>
      <c r="D5540" s="545">
        <v>9.4499999999999993</v>
      </c>
    </row>
    <row r="5541" spans="1:4" ht="38.25">
      <c r="A5541" s="544">
        <v>5501909</v>
      </c>
      <c r="B5541" s="542" t="s">
        <v>10781</v>
      </c>
      <c r="C5541" s="544" t="s">
        <v>351</v>
      </c>
      <c r="D5541" s="545">
        <v>11.55</v>
      </c>
    </row>
    <row r="5542" spans="1:4" ht="38.25">
      <c r="A5542" s="544">
        <v>5502143</v>
      </c>
      <c r="B5542" s="542" t="s">
        <v>10782</v>
      </c>
      <c r="C5542" s="544" t="s">
        <v>351</v>
      </c>
      <c r="D5542" s="545">
        <v>7.88</v>
      </c>
    </row>
    <row r="5543" spans="1:4" ht="25.5">
      <c r="A5543" s="544">
        <v>5501935</v>
      </c>
      <c r="B5543" s="542" t="s">
        <v>10783</v>
      </c>
      <c r="C5543" s="544" t="s">
        <v>351</v>
      </c>
      <c r="D5543" s="545">
        <v>11.51</v>
      </c>
    </row>
    <row r="5544" spans="1:4" ht="25.5">
      <c r="A5544" s="544">
        <v>5502169</v>
      </c>
      <c r="B5544" s="542" t="s">
        <v>10784</v>
      </c>
      <c r="C5544" s="544" t="s">
        <v>351</v>
      </c>
      <c r="D5544" s="545">
        <v>7.83</v>
      </c>
    </row>
    <row r="5545" spans="1:4" ht="25.5">
      <c r="A5545" s="544">
        <v>5501884</v>
      </c>
      <c r="B5545" s="542" t="s">
        <v>10785</v>
      </c>
      <c r="C5545" s="544" t="s">
        <v>351</v>
      </c>
      <c r="D5545" s="545">
        <v>13.79</v>
      </c>
    </row>
    <row r="5546" spans="1:4" ht="25.5">
      <c r="A5546" s="544">
        <v>5502118</v>
      </c>
      <c r="B5546" s="542" t="s">
        <v>10786</v>
      </c>
      <c r="C5546" s="544" t="s">
        <v>351</v>
      </c>
      <c r="D5546" s="545">
        <v>9.75</v>
      </c>
    </row>
    <row r="5547" spans="1:4" ht="38.25">
      <c r="A5547" s="544">
        <v>5501910</v>
      </c>
      <c r="B5547" s="542" t="s">
        <v>10787</v>
      </c>
      <c r="C5547" s="544" t="s">
        <v>351</v>
      </c>
      <c r="D5547" s="545">
        <v>11.74</v>
      </c>
    </row>
    <row r="5548" spans="1:4" ht="38.25">
      <c r="A5548" s="544">
        <v>5502144</v>
      </c>
      <c r="B5548" s="542" t="s">
        <v>10788</v>
      </c>
      <c r="C5548" s="544" t="s">
        <v>351</v>
      </c>
      <c r="D5548" s="545">
        <v>8.02</v>
      </c>
    </row>
    <row r="5549" spans="1:4" ht="25.5">
      <c r="A5549" s="544">
        <v>5501936</v>
      </c>
      <c r="B5549" s="542" t="s">
        <v>10789</v>
      </c>
      <c r="C5549" s="544" t="s">
        <v>351</v>
      </c>
      <c r="D5549" s="545">
        <v>11.65</v>
      </c>
    </row>
    <row r="5550" spans="1:4" ht="25.5">
      <c r="A5550" s="544">
        <v>5502170</v>
      </c>
      <c r="B5550" s="542" t="s">
        <v>10790</v>
      </c>
      <c r="C5550" s="544" t="s">
        <v>351</v>
      </c>
      <c r="D5550" s="545">
        <v>7.97</v>
      </c>
    </row>
    <row r="5551" spans="1:4" ht="25.5">
      <c r="A5551" s="544">
        <v>5501885</v>
      </c>
      <c r="B5551" s="542" t="s">
        <v>10791</v>
      </c>
      <c r="C5551" s="544" t="s">
        <v>351</v>
      </c>
      <c r="D5551" s="545">
        <v>14.31</v>
      </c>
    </row>
    <row r="5552" spans="1:4" ht="25.5">
      <c r="A5552" s="544">
        <v>5502119</v>
      </c>
      <c r="B5552" s="542" t="s">
        <v>10792</v>
      </c>
      <c r="C5552" s="544" t="s">
        <v>351</v>
      </c>
      <c r="D5552" s="545">
        <v>10.65</v>
      </c>
    </row>
    <row r="5553" spans="1:4" ht="38.25">
      <c r="A5553" s="544">
        <v>5501911</v>
      </c>
      <c r="B5553" s="542" t="s">
        <v>10793</v>
      </c>
      <c r="C5553" s="544" t="s">
        <v>351</v>
      </c>
      <c r="D5553" s="545">
        <v>12.41</v>
      </c>
    </row>
    <row r="5554" spans="1:4" ht="38.25">
      <c r="A5554" s="544">
        <v>5502145</v>
      </c>
      <c r="B5554" s="542" t="s">
        <v>10794</v>
      </c>
      <c r="C5554" s="544" t="s">
        <v>351</v>
      </c>
      <c r="D5554" s="545">
        <v>8.3699999999999992</v>
      </c>
    </row>
    <row r="5555" spans="1:4" ht="25.5">
      <c r="A5555" s="544">
        <v>5501937</v>
      </c>
      <c r="B5555" s="542" t="s">
        <v>10795</v>
      </c>
      <c r="C5555" s="544" t="s">
        <v>351</v>
      </c>
      <c r="D5555" s="545">
        <v>12.35</v>
      </c>
    </row>
    <row r="5556" spans="1:4" ht="25.5">
      <c r="A5556" s="544">
        <v>5502171</v>
      </c>
      <c r="B5556" s="542" t="s">
        <v>10796</v>
      </c>
      <c r="C5556" s="544" t="s">
        <v>351</v>
      </c>
      <c r="D5556" s="545">
        <v>8.27</v>
      </c>
    </row>
    <row r="5557" spans="1:4" ht="25.5">
      <c r="A5557" s="544">
        <v>5501886</v>
      </c>
      <c r="B5557" s="542" t="s">
        <v>10797</v>
      </c>
      <c r="C5557" s="544" t="s">
        <v>351</v>
      </c>
      <c r="D5557" s="545">
        <v>15.45</v>
      </c>
    </row>
    <row r="5558" spans="1:4" ht="25.5">
      <c r="A5558" s="544">
        <v>5502120</v>
      </c>
      <c r="B5558" s="542" t="s">
        <v>10798</v>
      </c>
      <c r="C5558" s="544" t="s">
        <v>351</v>
      </c>
      <c r="D5558" s="545">
        <v>11.8</v>
      </c>
    </row>
    <row r="5559" spans="1:4" ht="38.25">
      <c r="A5559" s="544">
        <v>5501912</v>
      </c>
      <c r="B5559" s="542" t="s">
        <v>10799</v>
      </c>
      <c r="C5559" s="544" t="s">
        <v>351</v>
      </c>
      <c r="D5559" s="545">
        <v>12.91</v>
      </c>
    </row>
    <row r="5560" spans="1:4" ht="38.25">
      <c r="A5560" s="544">
        <v>5502146</v>
      </c>
      <c r="B5560" s="542" t="s">
        <v>10800</v>
      </c>
      <c r="C5560" s="544" t="s">
        <v>351</v>
      </c>
      <c r="D5560" s="545">
        <v>9.2799999999999994</v>
      </c>
    </row>
    <row r="5561" spans="1:4" ht="25.5">
      <c r="A5561" s="544">
        <v>5501938</v>
      </c>
      <c r="B5561" s="542" t="s">
        <v>10801</v>
      </c>
      <c r="C5561" s="544" t="s">
        <v>351</v>
      </c>
      <c r="D5561" s="545">
        <v>12.8</v>
      </c>
    </row>
    <row r="5562" spans="1:4" ht="25.5">
      <c r="A5562" s="544">
        <v>5502172</v>
      </c>
      <c r="B5562" s="542" t="s">
        <v>10802</v>
      </c>
      <c r="C5562" s="544" t="s">
        <v>351</v>
      </c>
      <c r="D5562" s="545">
        <v>9.16</v>
      </c>
    </row>
    <row r="5563" spans="1:4" ht="25.5">
      <c r="A5563" s="544">
        <v>5501876</v>
      </c>
      <c r="B5563" s="542" t="s">
        <v>10803</v>
      </c>
      <c r="C5563" s="544" t="s">
        <v>351</v>
      </c>
      <c r="D5563" s="545">
        <v>10.23</v>
      </c>
    </row>
    <row r="5564" spans="1:4" ht="25.5">
      <c r="A5564" s="544">
        <v>5502110</v>
      </c>
      <c r="B5564" s="542" t="s">
        <v>10804</v>
      </c>
      <c r="C5564" s="544" t="s">
        <v>351</v>
      </c>
      <c r="D5564" s="545">
        <v>6.52</v>
      </c>
    </row>
    <row r="5565" spans="1:4" ht="38.25">
      <c r="A5565" s="544">
        <v>5501902</v>
      </c>
      <c r="B5565" s="542" t="s">
        <v>10805</v>
      </c>
      <c r="C5565" s="544" t="s">
        <v>351</v>
      </c>
      <c r="D5565" s="545">
        <v>9.7799999999999994</v>
      </c>
    </row>
    <row r="5566" spans="1:4" ht="38.25">
      <c r="A5566" s="544">
        <v>5502136</v>
      </c>
      <c r="B5566" s="542" t="s">
        <v>10806</v>
      </c>
      <c r="C5566" s="544" t="s">
        <v>351</v>
      </c>
      <c r="D5566" s="545">
        <v>6.08</v>
      </c>
    </row>
    <row r="5567" spans="1:4" ht="25.5">
      <c r="A5567" s="544">
        <v>5501928</v>
      </c>
      <c r="B5567" s="542" t="s">
        <v>10807</v>
      </c>
      <c r="C5567" s="544" t="s">
        <v>351</v>
      </c>
      <c r="D5567" s="545">
        <v>9.86</v>
      </c>
    </row>
    <row r="5568" spans="1:4" ht="25.5">
      <c r="A5568" s="544">
        <v>5502162</v>
      </c>
      <c r="B5568" s="542" t="s">
        <v>10808</v>
      </c>
      <c r="C5568" s="544" t="s">
        <v>351</v>
      </c>
      <c r="D5568" s="545">
        <v>6.16</v>
      </c>
    </row>
    <row r="5569" spans="1:4" ht="25.5">
      <c r="A5569" s="544">
        <v>5501877</v>
      </c>
      <c r="B5569" s="542" t="s">
        <v>10809</v>
      </c>
      <c r="C5569" s="544" t="s">
        <v>351</v>
      </c>
      <c r="D5569" s="545">
        <v>10.99</v>
      </c>
    </row>
    <row r="5570" spans="1:4" ht="25.5">
      <c r="A5570" s="544">
        <v>5502111</v>
      </c>
      <c r="B5570" s="542" t="s">
        <v>10810</v>
      </c>
      <c r="C5570" s="544" t="s">
        <v>351</v>
      </c>
      <c r="D5570" s="545">
        <v>6.91</v>
      </c>
    </row>
    <row r="5571" spans="1:4" ht="38.25">
      <c r="A5571" s="544">
        <v>5501903</v>
      </c>
      <c r="B5571" s="542" t="s">
        <v>10811</v>
      </c>
      <c r="C5571" s="544" t="s">
        <v>351</v>
      </c>
      <c r="D5571" s="545">
        <v>10.050000000000001</v>
      </c>
    </row>
    <row r="5572" spans="1:4" ht="38.25">
      <c r="A5572" s="544">
        <v>5502137</v>
      </c>
      <c r="B5572" s="542" t="s">
        <v>10812</v>
      </c>
      <c r="C5572" s="544" t="s">
        <v>351</v>
      </c>
      <c r="D5572" s="545">
        <v>6.32</v>
      </c>
    </row>
    <row r="5573" spans="1:4" ht="25.5">
      <c r="A5573" s="544">
        <v>5501929</v>
      </c>
      <c r="B5573" s="542" t="s">
        <v>10813</v>
      </c>
      <c r="C5573" s="544" t="s">
        <v>351</v>
      </c>
      <c r="D5573" s="545">
        <v>10.08</v>
      </c>
    </row>
    <row r="5574" spans="1:4" ht="25.5">
      <c r="A5574" s="544">
        <v>5502163</v>
      </c>
      <c r="B5574" s="542" t="s">
        <v>10814</v>
      </c>
      <c r="C5574" s="544" t="s">
        <v>351</v>
      </c>
      <c r="D5574" s="545">
        <v>6.36</v>
      </c>
    </row>
    <row r="5575" spans="1:4" ht="25.5">
      <c r="A5575" s="544">
        <v>5501875</v>
      </c>
      <c r="B5575" s="542" t="s">
        <v>10815</v>
      </c>
      <c r="C5575" s="544" t="s">
        <v>351</v>
      </c>
      <c r="D5575" s="545">
        <v>9.7799999999999994</v>
      </c>
    </row>
    <row r="5576" spans="1:4" ht="25.5">
      <c r="A5576" s="544">
        <v>5502109</v>
      </c>
      <c r="B5576" s="542" t="s">
        <v>10816</v>
      </c>
      <c r="C5576" s="544" t="s">
        <v>351</v>
      </c>
      <c r="D5576" s="545">
        <v>6.08</v>
      </c>
    </row>
    <row r="5577" spans="1:4" ht="38.25">
      <c r="A5577" s="544">
        <v>5501901</v>
      </c>
      <c r="B5577" s="542" t="s">
        <v>10817</v>
      </c>
      <c r="C5577" s="544" t="s">
        <v>351</v>
      </c>
      <c r="D5577" s="545">
        <v>9.11</v>
      </c>
    </row>
    <row r="5578" spans="1:4" ht="38.25">
      <c r="A5578" s="544">
        <v>5502135</v>
      </c>
      <c r="B5578" s="542" t="s">
        <v>10818</v>
      </c>
      <c r="C5578" s="544" t="s">
        <v>351</v>
      </c>
      <c r="D5578" s="545">
        <v>5.37</v>
      </c>
    </row>
    <row r="5579" spans="1:4" ht="25.5">
      <c r="A5579" s="544">
        <v>5501927</v>
      </c>
      <c r="B5579" s="542" t="s">
        <v>10819</v>
      </c>
      <c r="C5579" s="544" t="s">
        <v>351</v>
      </c>
      <c r="D5579" s="545">
        <v>9.6</v>
      </c>
    </row>
    <row r="5580" spans="1:4" ht="25.5">
      <c r="A5580" s="544">
        <v>5502161</v>
      </c>
      <c r="B5580" s="542" t="s">
        <v>10820</v>
      </c>
      <c r="C5580" s="544" t="s">
        <v>351</v>
      </c>
      <c r="D5580" s="545">
        <v>5.46</v>
      </c>
    </row>
    <row r="5581" spans="1:4" ht="25.5">
      <c r="A5581" s="544">
        <v>5501878</v>
      </c>
      <c r="B5581" s="542" t="s">
        <v>10821</v>
      </c>
      <c r="C5581" s="544" t="s">
        <v>351</v>
      </c>
      <c r="D5581" s="545">
        <v>11.32</v>
      </c>
    </row>
    <row r="5582" spans="1:4" ht="25.5">
      <c r="A5582" s="544">
        <v>5502112</v>
      </c>
      <c r="B5582" s="542" t="s">
        <v>10822</v>
      </c>
      <c r="C5582" s="544" t="s">
        <v>351</v>
      </c>
      <c r="D5582" s="545">
        <v>7.63</v>
      </c>
    </row>
    <row r="5583" spans="1:4" ht="38.25">
      <c r="A5583" s="544">
        <v>5501904</v>
      </c>
      <c r="B5583" s="542" t="s">
        <v>10823</v>
      </c>
      <c r="C5583" s="544" t="s">
        <v>351</v>
      </c>
      <c r="D5583" s="545">
        <v>10.23</v>
      </c>
    </row>
    <row r="5584" spans="1:4" ht="38.25">
      <c r="A5584" s="544">
        <v>5502138</v>
      </c>
      <c r="B5584" s="542" t="s">
        <v>10824</v>
      </c>
      <c r="C5584" s="544" t="s">
        <v>351</v>
      </c>
      <c r="D5584" s="545">
        <v>6.55</v>
      </c>
    </row>
    <row r="5585" spans="1:4" ht="25.5">
      <c r="A5585" s="544">
        <v>5501930</v>
      </c>
      <c r="B5585" s="542" t="s">
        <v>10825</v>
      </c>
      <c r="C5585" s="544" t="s">
        <v>351</v>
      </c>
      <c r="D5585" s="545">
        <v>10.27</v>
      </c>
    </row>
    <row r="5586" spans="1:4" ht="25.5">
      <c r="A5586" s="544">
        <v>5502164</v>
      </c>
      <c r="B5586" s="542" t="s">
        <v>10826</v>
      </c>
      <c r="C5586" s="544" t="s">
        <v>351</v>
      </c>
      <c r="D5586" s="545">
        <v>6.55</v>
      </c>
    </row>
    <row r="5587" spans="1:4" ht="25.5">
      <c r="A5587" s="544">
        <v>5501879</v>
      </c>
      <c r="B5587" s="542" t="s">
        <v>10827</v>
      </c>
      <c r="C5587" s="544" t="s">
        <v>351</v>
      </c>
      <c r="D5587" s="545">
        <v>11.65</v>
      </c>
    </row>
    <row r="5588" spans="1:4" ht="25.5">
      <c r="A5588" s="544">
        <v>5502113</v>
      </c>
      <c r="B5588" s="542" t="s">
        <v>10828</v>
      </c>
      <c r="C5588" s="544" t="s">
        <v>351</v>
      </c>
      <c r="D5588" s="545">
        <v>7.93</v>
      </c>
    </row>
    <row r="5589" spans="1:4" ht="38.25">
      <c r="A5589" s="544">
        <v>5501905</v>
      </c>
      <c r="B5589" s="542" t="s">
        <v>10829</v>
      </c>
      <c r="C5589" s="544" t="s">
        <v>351</v>
      </c>
      <c r="D5589" s="545">
        <v>10.46</v>
      </c>
    </row>
    <row r="5590" spans="1:4" ht="38.25">
      <c r="A5590" s="544">
        <v>5502139</v>
      </c>
      <c r="B5590" s="542" t="s">
        <v>10830</v>
      </c>
      <c r="C5590" s="544" t="s">
        <v>351</v>
      </c>
      <c r="D5590" s="545">
        <v>6.75</v>
      </c>
    </row>
    <row r="5591" spans="1:4" ht="25.5">
      <c r="A5591" s="544">
        <v>5501931</v>
      </c>
      <c r="B5591" s="542" t="s">
        <v>10831</v>
      </c>
      <c r="C5591" s="544" t="s">
        <v>351</v>
      </c>
      <c r="D5591" s="545">
        <v>10.85</v>
      </c>
    </row>
    <row r="5592" spans="1:4" ht="25.5">
      <c r="A5592" s="544">
        <v>5502165</v>
      </c>
      <c r="B5592" s="542" t="s">
        <v>10832</v>
      </c>
      <c r="C5592" s="544" t="s">
        <v>351</v>
      </c>
      <c r="D5592" s="545">
        <v>6.75</v>
      </c>
    </row>
    <row r="5593" spans="1:4" ht="25.5">
      <c r="A5593" s="544">
        <v>5502825</v>
      </c>
      <c r="B5593" s="542" t="s">
        <v>10833</v>
      </c>
      <c r="C5593" s="544" t="s">
        <v>351</v>
      </c>
      <c r="D5593" s="545">
        <v>16.29</v>
      </c>
    </row>
    <row r="5594" spans="1:4" ht="25.5">
      <c r="A5594" s="544">
        <v>5502834</v>
      </c>
      <c r="B5594" s="542" t="s">
        <v>10834</v>
      </c>
      <c r="C5594" s="544" t="s">
        <v>351</v>
      </c>
      <c r="D5594" s="545">
        <v>12.27</v>
      </c>
    </row>
    <row r="5595" spans="1:4" ht="38.25">
      <c r="A5595" s="544">
        <v>5502826</v>
      </c>
      <c r="B5595" s="542" t="s">
        <v>10835</v>
      </c>
      <c r="C5595" s="544" t="s">
        <v>351</v>
      </c>
      <c r="D5595" s="545">
        <v>13.19</v>
      </c>
    </row>
    <row r="5596" spans="1:4" ht="38.25">
      <c r="A5596" s="544">
        <v>5502835</v>
      </c>
      <c r="B5596" s="542" t="s">
        <v>10836</v>
      </c>
      <c r="C5596" s="544" t="s">
        <v>351</v>
      </c>
      <c r="D5596" s="545">
        <v>9.57</v>
      </c>
    </row>
    <row r="5597" spans="1:4" ht="25.5">
      <c r="A5597" s="544">
        <v>5502827</v>
      </c>
      <c r="B5597" s="542" t="s">
        <v>10837</v>
      </c>
      <c r="C5597" s="544" t="s">
        <v>351</v>
      </c>
      <c r="D5597" s="545">
        <v>13.03</v>
      </c>
    </row>
    <row r="5598" spans="1:4" ht="25.5">
      <c r="A5598" s="544">
        <v>5502836</v>
      </c>
      <c r="B5598" s="542" t="s">
        <v>10838</v>
      </c>
      <c r="C5598" s="544" t="s">
        <v>351</v>
      </c>
      <c r="D5598" s="545">
        <v>9.4</v>
      </c>
    </row>
    <row r="5599" spans="1:4" ht="25.5">
      <c r="A5599" s="544">
        <v>5502356</v>
      </c>
      <c r="B5599" s="542" t="s">
        <v>10839</v>
      </c>
      <c r="C5599" s="544" t="s">
        <v>351</v>
      </c>
      <c r="D5599" s="545">
        <v>18.63</v>
      </c>
    </row>
    <row r="5600" spans="1:4" ht="25.5">
      <c r="A5600" s="544">
        <v>5502590</v>
      </c>
      <c r="B5600" s="542" t="s">
        <v>711</v>
      </c>
      <c r="C5600" s="544" t="s">
        <v>351</v>
      </c>
      <c r="D5600" s="545">
        <v>11</v>
      </c>
    </row>
    <row r="5601" spans="1:4" ht="38.25">
      <c r="A5601" s="544">
        <v>5502382</v>
      </c>
      <c r="B5601" s="542" t="s">
        <v>10840</v>
      </c>
      <c r="C5601" s="544" t="s">
        <v>351</v>
      </c>
      <c r="D5601" s="545">
        <v>17.16</v>
      </c>
    </row>
    <row r="5602" spans="1:4" ht="38.25">
      <c r="A5602" s="544">
        <v>5502616</v>
      </c>
      <c r="B5602" s="542" t="s">
        <v>10841</v>
      </c>
      <c r="C5602" s="544" t="s">
        <v>351</v>
      </c>
      <c r="D5602" s="545">
        <v>9.39</v>
      </c>
    </row>
    <row r="5603" spans="1:4" ht="25.5">
      <c r="A5603" s="544">
        <v>5502408</v>
      </c>
      <c r="B5603" s="542" t="s">
        <v>10842</v>
      </c>
      <c r="C5603" s="544" t="s">
        <v>351</v>
      </c>
      <c r="D5603" s="545">
        <v>17.16</v>
      </c>
    </row>
    <row r="5604" spans="1:4" ht="25.5">
      <c r="A5604" s="544">
        <v>5502642</v>
      </c>
      <c r="B5604" s="542" t="s">
        <v>10843</v>
      </c>
      <c r="C5604" s="544" t="s">
        <v>351</v>
      </c>
      <c r="D5604" s="545">
        <v>9.33</v>
      </c>
    </row>
    <row r="5605" spans="1:4" ht="25.5">
      <c r="A5605" s="544">
        <v>5502357</v>
      </c>
      <c r="B5605" s="542" t="s">
        <v>10844</v>
      </c>
      <c r="C5605" s="544" t="s">
        <v>351</v>
      </c>
      <c r="D5605" s="545">
        <v>18.95</v>
      </c>
    </row>
    <row r="5606" spans="1:4" ht="25.5">
      <c r="A5606" s="544">
        <v>5502591</v>
      </c>
      <c r="B5606" s="542" t="s">
        <v>10845</v>
      </c>
      <c r="C5606" s="544" t="s">
        <v>351</v>
      </c>
      <c r="D5606" s="545">
        <v>11.34</v>
      </c>
    </row>
    <row r="5607" spans="1:4" ht="38.25">
      <c r="A5607" s="544">
        <v>5502383</v>
      </c>
      <c r="B5607" s="542" t="s">
        <v>10846</v>
      </c>
      <c r="C5607" s="544" t="s">
        <v>351</v>
      </c>
      <c r="D5607" s="545">
        <v>17.36</v>
      </c>
    </row>
    <row r="5608" spans="1:4" ht="38.25">
      <c r="A5608" s="544">
        <v>5502617</v>
      </c>
      <c r="B5608" s="542" t="s">
        <v>10847</v>
      </c>
      <c r="C5608" s="544" t="s">
        <v>351</v>
      </c>
      <c r="D5608" s="545">
        <v>9.5399999999999991</v>
      </c>
    </row>
    <row r="5609" spans="1:4" ht="25.5">
      <c r="A5609" s="544">
        <v>5502409</v>
      </c>
      <c r="B5609" s="542" t="s">
        <v>10848</v>
      </c>
      <c r="C5609" s="544" t="s">
        <v>351</v>
      </c>
      <c r="D5609" s="545">
        <v>17.309999999999999</v>
      </c>
    </row>
    <row r="5610" spans="1:4" ht="25.5">
      <c r="A5610" s="544">
        <v>5502643</v>
      </c>
      <c r="B5610" s="542" t="s">
        <v>10849</v>
      </c>
      <c r="C5610" s="544" t="s">
        <v>351</v>
      </c>
      <c r="D5610" s="545">
        <v>9.5399999999999991</v>
      </c>
    </row>
    <row r="5611" spans="1:4" ht="25.5">
      <c r="A5611" s="544">
        <v>5502358</v>
      </c>
      <c r="B5611" s="542" t="s">
        <v>10850</v>
      </c>
      <c r="C5611" s="544" t="s">
        <v>351</v>
      </c>
      <c r="D5611" s="545">
        <v>19.260000000000002</v>
      </c>
    </row>
    <row r="5612" spans="1:4" ht="25.5">
      <c r="A5612" s="544">
        <v>5502592</v>
      </c>
      <c r="B5612" s="542" t="s">
        <v>10851</v>
      </c>
      <c r="C5612" s="544" t="s">
        <v>351</v>
      </c>
      <c r="D5612" s="545">
        <v>11.61</v>
      </c>
    </row>
    <row r="5613" spans="1:4" ht="38.25">
      <c r="A5613" s="544">
        <v>5502384</v>
      </c>
      <c r="B5613" s="542" t="s">
        <v>10852</v>
      </c>
      <c r="C5613" s="544" t="s">
        <v>351</v>
      </c>
      <c r="D5613" s="545">
        <v>17.559999999999999</v>
      </c>
    </row>
    <row r="5614" spans="1:4" ht="38.25">
      <c r="A5614" s="544">
        <v>5502618</v>
      </c>
      <c r="B5614" s="542" t="s">
        <v>10853</v>
      </c>
      <c r="C5614" s="544" t="s">
        <v>351</v>
      </c>
      <c r="D5614" s="545">
        <v>10.46</v>
      </c>
    </row>
    <row r="5615" spans="1:4" ht="25.5">
      <c r="A5615" s="544">
        <v>5502410</v>
      </c>
      <c r="B5615" s="542" t="s">
        <v>10854</v>
      </c>
      <c r="C5615" s="544" t="s">
        <v>351</v>
      </c>
      <c r="D5615" s="545">
        <v>17.510000000000002</v>
      </c>
    </row>
    <row r="5616" spans="1:4" ht="25.5">
      <c r="A5616" s="544">
        <v>5502644</v>
      </c>
      <c r="B5616" s="542" t="s">
        <v>10855</v>
      </c>
      <c r="C5616" s="544" t="s">
        <v>351</v>
      </c>
      <c r="D5616" s="545">
        <v>10.39</v>
      </c>
    </row>
    <row r="5617" spans="1:4" ht="25.5">
      <c r="A5617" s="544">
        <v>5502359</v>
      </c>
      <c r="B5617" s="542" t="s">
        <v>10856</v>
      </c>
      <c r="C5617" s="544" t="s">
        <v>351</v>
      </c>
      <c r="D5617" s="545">
        <v>19.57</v>
      </c>
    </row>
    <row r="5618" spans="1:4" ht="25.5">
      <c r="A5618" s="544">
        <v>5502593</v>
      </c>
      <c r="B5618" s="542" t="s">
        <v>10857</v>
      </c>
      <c r="C5618" s="544" t="s">
        <v>351</v>
      </c>
      <c r="D5618" s="545">
        <v>11.95</v>
      </c>
    </row>
    <row r="5619" spans="1:4" ht="38.25">
      <c r="A5619" s="544">
        <v>5502385</v>
      </c>
      <c r="B5619" s="542" t="s">
        <v>10858</v>
      </c>
      <c r="C5619" s="544" t="s">
        <v>351</v>
      </c>
      <c r="D5619" s="545">
        <v>17.760000000000002</v>
      </c>
    </row>
    <row r="5620" spans="1:4" ht="38.25">
      <c r="A5620" s="544">
        <v>5502619</v>
      </c>
      <c r="B5620" s="542" t="s">
        <v>10859</v>
      </c>
      <c r="C5620" s="544" t="s">
        <v>351</v>
      </c>
      <c r="D5620" s="545">
        <v>10.67</v>
      </c>
    </row>
    <row r="5621" spans="1:4" ht="25.5">
      <c r="A5621" s="544">
        <v>5502411</v>
      </c>
      <c r="B5621" s="542" t="s">
        <v>10860</v>
      </c>
      <c r="C5621" s="544" t="s">
        <v>351</v>
      </c>
      <c r="D5621" s="545">
        <v>17.71</v>
      </c>
    </row>
    <row r="5622" spans="1:4" ht="25.5">
      <c r="A5622" s="544">
        <v>5502645</v>
      </c>
      <c r="B5622" s="542" t="s">
        <v>10861</v>
      </c>
      <c r="C5622" s="544" t="s">
        <v>351</v>
      </c>
      <c r="D5622" s="545">
        <v>10.6</v>
      </c>
    </row>
    <row r="5623" spans="1:4" ht="25.5">
      <c r="A5623" s="544">
        <v>5502360</v>
      </c>
      <c r="B5623" s="542" t="s">
        <v>10862</v>
      </c>
      <c r="C5623" s="544" t="s">
        <v>351</v>
      </c>
      <c r="D5623" s="545">
        <v>20.36</v>
      </c>
    </row>
    <row r="5624" spans="1:4" ht="25.5">
      <c r="A5624" s="544">
        <v>5502594</v>
      </c>
      <c r="B5624" s="542" t="s">
        <v>10863</v>
      </c>
      <c r="C5624" s="544" t="s">
        <v>351</v>
      </c>
      <c r="D5624" s="545">
        <v>12.96</v>
      </c>
    </row>
    <row r="5625" spans="1:4" ht="38.25">
      <c r="A5625" s="544">
        <v>5502386</v>
      </c>
      <c r="B5625" s="542" t="s">
        <v>10864</v>
      </c>
      <c r="C5625" s="544" t="s">
        <v>351</v>
      </c>
      <c r="D5625" s="545">
        <v>18.440000000000001</v>
      </c>
    </row>
    <row r="5626" spans="1:4" ht="38.25">
      <c r="A5626" s="544">
        <v>5502620</v>
      </c>
      <c r="B5626" s="542" t="s">
        <v>10865</v>
      </c>
      <c r="C5626" s="544" t="s">
        <v>351</v>
      </c>
      <c r="D5626" s="545">
        <v>10.8</v>
      </c>
    </row>
    <row r="5627" spans="1:4" ht="25.5">
      <c r="A5627" s="544">
        <v>5502412</v>
      </c>
      <c r="B5627" s="542" t="s">
        <v>10866</v>
      </c>
      <c r="C5627" s="544" t="s">
        <v>351</v>
      </c>
      <c r="D5627" s="545">
        <v>18.38</v>
      </c>
    </row>
    <row r="5628" spans="1:4" ht="25.5">
      <c r="A5628" s="544">
        <v>5502646</v>
      </c>
      <c r="B5628" s="542" t="s">
        <v>10867</v>
      </c>
      <c r="C5628" s="544" t="s">
        <v>351</v>
      </c>
      <c r="D5628" s="545">
        <v>10.73</v>
      </c>
    </row>
    <row r="5629" spans="1:4" ht="25.5">
      <c r="A5629" s="544">
        <v>5502361</v>
      </c>
      <c r="B5629" s="542" t="s">
        <v>10868</v>
      </c>
      <c r="C5629" s="544" t="s">
        <v>351</v>
      </c>
      <c r="D5629" s="545">
        <v>20.89</v>
      </c>
    </row>
    <row r="5630" spans="1:4" ht="25.5">
      <c r="A5630" s="544">
        <v>5502595</v>
      </c>
      <c r="B5630" s="542" t="s">
        <v>10869</v>
      </c>
      <c r="C5630" s="544" t="s">
        <v>351</v>
      </c>
      <c r="D5630" s="545">
        <v>13.46</v>
      </c>
    </row>
    <row r="5631" spans="1:4" ht="38.25">
      <c r="A5631" s="544">
        <v>5502387</v>
      </c>
      <c r="B5631" s="542" t="s">
        <v>10870</v>
      </c>
      <c r="C5631" s="544" t="s">
        <v>351</v>
      </c>
      <c r="D5631" s="545">
        <v>18.82</v>
      </c>
    </row>
    <row r="5632" spans="1:4" ht="38.25">
      <c r="A5632" s="544">
        <v>5502621</v>
      </c>
      <c r="B5632" s="542" t="s">
        <v>10871</v>
      </c>
      <c r="C5632" s="544" t="s">
        <v>351</v>
      </c>
      <c r="D5632" s="545">
        <v>11.21</v>
      </c>
    </row>
    <row r="5633" spans="1:4" ht="25.5">
      <c r="A5633" s="544">
        <v>5502413</v>
      </c>
      <c r="B5633" s="542" t="s">
        <v>10872</v>
      </c>
      <c r="C5633" s="544" t="s">
        <v>351</v>
      </c>
      <c r="D5633" s="545">
        <v>18.7</v>
      </c>
    </row>
    <row r="5634" spans="1:4" ht="25.5">
      <c r="A5634" s="544">
        <v>5502647</v>
      </c>
      <c r="B5634" s="542" t="s">
        <v>10873</v>
      </c>
      <c r="C5634" s="544" t="s">
        <v>351</v>
      </c>
      <c r="D5634" s="545">
        <v>11.07</v>
      </c>
    </row>
    <row r="5635" spans="1:4" ht="25.5">
      <c r="A5635" s="544">
        <v>5502362</v>
      </c>
      <c r="B5635" s="542" t="s">
        <v>10874</v>
      </c>
      <c r="C5635" s="544" t="s">
        <v>351</v>
      </c>
      <c r="D5635" s="545">
        <v>22.31</v>
      </c>
    </row>
    <row r="5636" spans="1:4" ht="25.5">
      <c r="A5636" s="544">
        <v>5502596</v>
      </c>
      <c r="B5636" s="542" t="s">
        <v>10875</v>
      </c>
      <c r="C5636" s="544" t="s">
        <v>351</v>
      </c>
      <c r="D5636" s="545">
        <v>14.31</v>
      </c>
    </row>
    <row r="5637" spans="1:4" ht="38.25">
      <c r="A5637" s="544">
        <v>5502388</v>
      </c>
      <c r="B5637" s="542" t="s">
        <v>10876</v>
      </c>
      <c r="C5637" s="544" t="s">
        <v>351</v>
      </c>
      <c r="D5637" s="545">
        <v>19.32</v>
      </c>
    </row>
    <row r="5638" spans="1:4" ht="38.25">
      <c r="A5638" s="544">
        <v>5502622</v>
      </c>
      <c r="B5638" s="542" t="s">
        <v>10877</v>
      </c>
      <c r="C5638" s="544" t="s">
        <v>351</v>
      </c>
      <c r="D5638" s="545">
        <v>11.75</v>
      </c>
    </row>
    <row r="5639" spans="1:4" ht="25.5">
      <c r="A5639" s="544">
        <v>5502414</v>
      </c>
      <c r="B5639" s="542" t="s">
        <v>10878</v>
      </c>
      <c r="C5639" s="544" t="s">
        <v>351</v>
      </c>
      <c r="D5639" s="545">
        <v>19.2</v>
      </c>
    </row>
    <row r="5640" spans="1:4" ht="25.5">
      <c r="A5640" s="544">
        <v>5502648</v>
      </c>
      <c r="B5640" s="542" t="s">
        <v>10879</v>
      </c>
      <c r="C5640" s="544" t="s">
        <v>351</v>
      </c>
      <c r="D5640" s="545">
        <v>11.61</v>
      </c>
    </row>
    <row r="5641" spans="1:4" ht="25.5">
      <c r="A5641" s="544">
        <v>5502352</v>
      </c>
      <c r="B5641" s="542" t="s">
        <v>10880</v>
      </c>
      <c r="C5641" s="544" t="s">
        <v>351</v>
      </c>
      <c r="D5641" s="545">
        <v>16.71</v>
      </c>
    </row>
    <row r="5642" spans="1:4" ht="25.5">
      <c r="A5642" s="544">
        <v>5502586</v>
      </c>
      <c r="B5642" s="542" t="s">
        <v>10881</v>
      </c>
      <c r="C5642" s="544" t="s">
        <v>351</v>
      </c>
      <c r="D5642" s="545">
        <v>8.93</v>
      </c>
    </row>
    <row r="5643" spans="1:4" ht="38.25">
      <c r="A5643" s="544">
        <v>5502378</v>
      </c>
      <c r="B5643" s="542" t="s">
        <v>10882</v>
      </c>
      <c r="C5643" s="544" t="s">
        <v>351</v>
      </c>
      <c r="D5643" s="545">
        <v>15.71</v>
      </c>
    </row>
    <row r="5644" spans="1:4" ht="38.25">
      <c r="A5644" s="544">
        <v>5502612</v>
      </c>
      <c r="B5644" s="542" t="s">
        <v>10883</v>
      </c>
      <c r="C5644" s="544" t="s">
        <v>351</v>
      </c>
      <c r="D5644" s="545">
        <v>8.42</v>
      </c>
    </row>
    <row r="5645" spans="1:4" ht="25.5">
      <c r="A5645" s="544">
        <v>5502404</v>
      </c>
      <c r="B5645" s="542" t="s">
        <v>10884</v>
      </c>
      <c r="C5645" s="544" t="s">
        <v>351</v>
      </c>
      <c r="D5645" s="545">
        <v>15.78</v>
      </c>
    </row>
    <row r="5646" spans="1:4" ht="25.5">
      <c r="A5646" s="544">
        <v>5502638</v>
      </c>
      <c r="B5646" s="542" t="s">
        <v>10885</v>
      </c>
      <c r="C5646" s="544" t="s">
        <v>351</v>
      </c>
      <c r="D5646" s="545">
        <v>8.52</v>
      </c>
    </row>
    <row r="5647" spans="1:4" ht="25.5">
      <c r="A5647" s="544">
        <v>5502353</v>
      </c>
      <c r="B5647" s="542" t="s">
        <v>10886</v>
      </c>
      <c r="C5647" s="544" t="s">
        <v>351</v>
      </c>
      <c r="D5647" s="545">
        <v>17.11</v>
      </c>
    </row>
    <row r="5648" spans="1:4" ht="25.5">
      <c r="A5648" s="544">
        <v>5502587</v>
      </c>
      <c r="B5648" s="542" t="s">
        <v>10887</v>
      </c>
      <c r="C5648" s="544" t="s">
        <v>351</v>
      </c>
      <c r="D5648" s="545">
        <v>9.33</v>
      </c>
    </row>
    <row r="5649" spans="1:4" ht="38.25">
      <c r="A5649" s="544">
        <v>5502379</v>
      </c>
      <c r="B5649" s="542" t="s">
        <v>10888</v>
      </c>
      <c r="C5649" s="544" t="s">
        <v>351</v>
      </c>
      <c r="D5649" s="545">
        <v>16.010000000000002</v>
      </c>
    </row>
    <row r="5650" spans="1:4" ht="38.25">
      <c r="A5650" s="544">
        <v>5502613</v>
      </c>
      <c r="B5650" s="542" t="s">
        <v>10889</v>
      </c>
      <c r="C5650" s="544" t="s">
        <v>351</v>
      </c>
      <c r="D5650" s="545">
        <v>8.73</v>
      </c>
    </row>
    <row r="5651" spans="1:4" ht="25.5">
      <c r="A5651" s="544">
        <v>5502405</v>
      </c>
      <c r="B5651" s="542" t="s">
        <v>10890</v>
      </c>
      <c r="C5651" s="544" t="s">
        <v>351</v>
      </c>
      <c r="D5651" s="545">
        <v>16.55</v>
      </c>
    </row>
    <row r="5652" spans="1:4" ht="25.5">
      <c r="A5652" s="544">
        <v>5502639</v>
      </c>
      <c r="B5652" s="542" t="s">
        <v>10891</v>
      </c>
      <c r="C5652" s="544" t="s">
        <v>351</v>
      </c>
      <c r="D5652" s="545">
        <v>8.7799999999999994</v>
      </c>
    </row>
    <row r="5653" spans="1:4" ht="25.5">
      <c r="A5653" s="544">
        <v>5502351</v>
      </c>
      <c r="B5653" s="542" t="s">
        <v>10892</v>
      </c>
      <c r="C5653" s="544" t="s">
        <v>351</v>
      </c>
      <c r="D5653" s="545">
        <v>15.71</v>
      </c>
    </row>
    <row r="5654" spans="1:4" ht="25.5">
      <c r="A5654" s="544">
        <v>5502585</v>
      </c>
      <c r="B5654" s="542" t="s">
        <v>10893</v>
      </c>
      <c r="C5654" s="544" t="s">
        <v>351</v>
      </c>
      <c r="D5654" s="545">
        <v>8.42</v>
      </c>
    </row>
    <row r="5655" spans="1:4" ht="38.25">
      <c r="A5655" s="544">
        <v>5502377</v>
      </c>
      <c r="B5655" s="542" t="s">
        <v>10894</v>
      </c>
      <c r="C5655" s="544" t="s">
        <v>351</v>
      </c>
      <c r="D5655" s="545">
        <v>15.4</v>
      </c>
    </row>
    <row r="5656" spans="1:4" ht="38.25">
      <c r="A5656" s="544">
        <v>5502611</v>
      </c>
      <c r="B5656" s="542" t="s">
        <v>10895</v>
      </c>
      <c r="C5656" s="544" t="s">
        <v>351</v>
      </c>
      <c r="D5656" s="545">
        <v>8.1199999999999992</v>
      </c>
    </row>
    <row r="5657" spans="1:4" ht="25.5">
      <c r="A5657" s="544">
        <v>5502403</v>
      </c>
      <c r="B5657" s="542" t="s">
        <v>10896</v>
      </c>
      <c r="C5657" s="544" t="s">
        <v>351</v>
      </c>
      <c r="D5657" s="545">
        <v>15.52</v>
      </c>
    </row>
    <row r="5658" spans="1:4" ht="25.5">
      <c r="A5658" s="544">
        <v>5502637</v>
      </c>
      <c r="B5658" s="542" t="s">
        <v>10897</v>
      </c>
      <c r="C5658" s="544" t="s">
        <v>351</v>
      </c>
      <c r="D5658" s="545">
        <v>8.2200000000000006</v>
      </c>
    </row>
    <row r="5659" spans="1:4">
      <c r="A5659" s="544">
        <v>5502187</v>
      </c>
      <c r="B5659" s="542" t="s">
        <v>10898</v>
      </c>
      <c r="C5659" s="544" t="s">
        <v>351</v>
      </c>
      <c r="D5659" s="545">
        <v>7.33</v>
      </c>
    </row>
    <row r="5660" spans="1:4" ht="25.5">
      <c r="A5660" s="544">
        <v>5502354</v>
      </c>
      <c r="B5660" s="542" t="s">
        <v>10899</v>
      </c>
      <c r="C5660" s="544" t="s">
        <v>351</v>
      </c>
      <c r="D5660" s="545">
        <v>17.510000000000002</v>
      </c>
    </row>
    <row r="5661" spans="1:4" ht="25.5">
      <c r="A5661" s="544">
        <v>5502588</v>
      </c>
      <c r="B5661" s="542" t="s">
        <v>10900</v>
      </c>
      <c r="C5661" s="544" t="s">
        <v>351</v>
      </c>
      <c r="D5661" s="545">
        <v>10.39</v>
      </c>
    </row>
    <row r="5662" spans="1:4" ht="38.25">
      <c r="A5662" s="544">
        <v>5502380</v>
      </c>
      <c r="B5662" s="542" t="s">
        <v>10901</v>
      </c>
      <c r="C5662" s="544" t="s">
        <v>351</v>
      </c>
      <c r="D5662" s="545">
        <v>16.760000000000002</v>
      </c>
    </row>
    <row r="5663" spans="1:4" ht="38.25">
      <c r="A5663" s="544">
        <v>5502614</v>
      </c>
      <c r="B5663" s="542" t="s">
        <v>10902</v>
      </c>
      <c r="C5663" s="544" t="s">
        <v>351</v>
      </c>
      <c r="D5663" s="545">
        <v>8.93</v>
      </c>
    </row>
    <row r="5664" spans="1:4" ht="25.5">
      <c r="A5664" s="544">
        <v>5502406</v>
      </c>
      <c r="B5664" s="542" t="s">
        <v>10903</v>
      </c>
      <c r="C5664" s="544" t="s">
        <v>351</v>
      </c>
      <c r="D5664" s="545">
        <v>16.760000000000002</v>
      </c>
    </row>
    <row r="5665" spans="1:4" ht="25.5">
      <c r="A5665" s="544">
        <v>5502640</v>
      </c>
      <c r="B5665" s="542" t="s">
        <v>10904</v>
      </c>
      <c r="C5665" s="544" t="s">
        <v>351</v>
      </c>
      <c r="D5665" s="545">
        <v>8.98</v>
      </c>
    </row>
    <row r="5666" spans="1:4" ht="25.5">
      <c r="A5666" s="544">
        <v>5502355</v>
      </c>
      <c r="B5666" s="542" t="s">
        <v>10905</v>
      </c>
      <c r="C5666" s="544" t="s">
        <v>351</v>
      </c>
      <c r="D5666" s="545">
        <v>17.809999999999999</v>
      </c>
    </row>
    <row r="5667" spans="1:4" ht="25.5">
      <c r="A5667" s="544">
        <v>5502589</v>
      </c>
      <c r="B5667" s="542" t="s">
        <v>10906</v>
      </c>
      <c r="C5667" s="544" t="s">
        <v>351</v>
      </c>
      <c r="D5667" s="545">
        <v>10.73</v>
      </c>
    </row>
    <row r="5668" spans="1:4" ht="38.25">
      <c r="A5668" s="544">
        <v>5502381</v>
      </c>
      <c r="B5668" s="542" t="s">
        <v>10907</v>
      </c>
      <c r="C5668" s="544" t="s">
        <v>351</v>
      </c>
      <c r="D5668" s="545">
        <v>16.96</v>
      </c>
    </row>
    <row r="5669" spans="1:4" ht="38.25">
      <c r="A5669" s="544">
        <v>5502615</v>
      </c>
      <c r="B5669" s="542" t="s">
        <v>10908</v>
      </c>
      <c r="C5669" s="544" t="s">
        <v>351</v>
      </c>
      <c r="D5669" s="545">
        <v>9.18</v>
      </c>
    </row>
    <row r="5670" spans="1:4" ht="25.5">
      <c r="A5670" s="544">
        <v>5502407</v>
      </c>
      <c r="B5670" s="542" t="s">
        <v>10909</v>
      </c>
      <c r="C5670" s="544" t="s">
        <v>351</v>
      </c>
      <c r="D5670" s="545">
        <v>16.96</v>
      </c>
    </row>
    <row r="5671" spans="1:4" ht="25.5">
      <c r="A5671" s="544">
        <v>5502641</v>
      </c>
      <c r="B5671" s="542" t="s">
        <v>10910</v>
      </c>
      <c r="C5671" s="544" t="s">
        <v>351</v>
      </c>
      <c r="D5671" s="545">
        <v>9.18</v>
      </c>
    </row>
    <row r="5672" spans="1:4" ht="25.5">
      <c r="A5672" s="544">
        <v>5502880</v>
      </c>
      <c r="B5672" s="542" t="s">
        <v>10911</v>
      </c>
      <c r="C5672" s="544" t="s">
        <v>351</v>
      </c>
      <c r="D5672" s="545">
        <v>15.45</v>
      </c>
    </row>
    <row r="5673" spans="1:4" ht="25.5">
      <c r="A5673" s="544">
        <v>5502857</v>
      </c>
      <c r="B5673" s="542" t="s">
        <v>10912</v>
      </c>
      <c r="C5673" s="544" t="s">
        <v>351</v>
      </c>
      <c r="D5673" s="545">
        <v>22.75</v>
      </c>
    </row>
    <row r="5674" spans="1:4" ht="38.25">
      <c r="A5674" s="544">
        <v>5502881</v>
      </c>
      <c r="B5674" s="542" t="s">
        <v>10913</v>
      </c>
      <c r="C5674" s="544" t="s">
        <v>351</v>
      </c>
      <c r="D5674" s="545">
        <v>12.02</v>
      </c>
    </row>
    <row r="5675" spans="1:4" ht="25.5">
      <c r="A5675" s="544">
        <v>5502859</v>
      </c>
      <c r="B5675" s="542" t="s">
        <v>10914</v>
      </c>
      <c r="C5675" s="544" t="s">
        <v>351</v>
      </c>
      <c r="D5675" s="545">
        <v>19.45</v>
      </c>
    </row>
    <row r="5676" spans="1:4" ht="25.5">
      <c r="A5676" s="544">
        <v>5502882</v>
      </c>
      <c r="B5676" s="542" t="s">
        <v>10915</v>
      </c>
      <c r="C5676" s="544" t="s">
        <v>351</v>
      </c>
      <c r="D5676" s="545">
        <v>11.88</v>
      </c>
    </row>
    <row r="5677" spans="1:4" ht="38.25">
      <c r="A5677" s="544">
        <v>5502858</v>
      </c>
      <c r="B5677" s="542" t="s">
        <v>10916</v>
      </c>
      <c r="C5677" s="544" t="s">
        <v>351</v>
      </c>
      <c r="D5677" s="545">
        <v>20.13</v>
      </c>
    </row>
    <row r="5678" spans="1:4" ht="25.5">
      <c r="A5678" s="544">
        <v>5502747</v>
      </c>
      <c r="B5678" s="542" t="s">
        <v>10917</v>
      </c>
      <c r="C5678" s="544" t="s">
        <v>351</v>
      </c>
      <c r="D5678" s="545">
        <v>48.78</v>
      </c>
    </row>
    <row r="5679" spans="1:4" ht="25.5">
      <c r="A5679" s="544">
        <v>5502773</v>
      </c>
      <c r="B5679" s="542" t="s">
        <v>10918</v>
      </c>
      <c r="C5679" s="544" t="s">
        <v>351</v>
      </c>
      <c r="D5679" s="545">
        <v>47.29</v>
      </c>
    </row>
    <row r="5680" spans="1:4" ht="25.5">
      <c r="A5680" s="544">
        <v>5502799</v>
      </c>
      <c r="B5680" s="542" t="s">
        <v>10919</v>
      </c>
      <c r="C5680" s="544" t="s">
        <v>351</v>
      </c>
      <c r="D5680" s="545">
        <v>45.49</v>
      </c>
    </row>
    <row r="5681" spans="1:4" ht="25.5">
      <c r="A5681" s="544">
        <v>5502748</v>
      </c>
      <c r="B5681" s="542" t="s">
        <v>10920</v>
      </c>
      <c r="C5681" s="544" t="s">
        <v>351</v>
      </c>
      <c r="D5681" s="545">
        <v>49.32</v>
      </c>
    </row>
    <row r="5682" spans="1:4" ht="25.5">
      <c r="A5682" s="544">
        <v>5502774</v>
      </c>
      <c r="B5682" s="542" t="s">
        <v>10921</v>
      </c>
      <c r="C5682" s="544" t="s">
        <v>351</v>
      </c>
      <c r="D5682" s="545">
        <v>47.61</v>
      </c>
    </row>
    <row r="5683" spans="1:4" ht="25.5">
      <c r="A5683" s="544">
        <v>5502800</v>
      </c>
      <c r="B5683" s="542" t="s">
        <v>10922</v>
      </c>
      <c r="C5683" s="544" t="s">
        <v>351</v>
      </c>
      <c r="D5683" s="545">
        <v>47.29</v>
      </c>
    </row>
    <row r="5684" spans="1:4" ht="25.5">
      <c r="A5684" s="544">
        <v>5502749</v>
      </c>
      <c r="B5684" s="542" t="s">
        <v>10923</v>
      </c>
      <c r="C5684" s="544" t="s">
        <v>351</v>
      </c>
      <c r="D5684" s="545">
        <v>49.75</v>
      </c>
    </row>
    <row r="5685" spans="1:4" ht="25.5">
      <c r="A5685" s="544">
        <v>5502775</v>
      </c>
      <c r="B5685" s="542" t="s">
        <v>10924</v>
      </c>
      <c r="C5685" s="544" t="s">
        <v>351</v>
      </c>
      <c r="D5685" s="545">
        <v>47.93</v>
      </c>
    </row>
    <row r="5686" spans="1:4" ht="25.5">
      <c r="A5686" s="544">
        <v>5502801</v>
      </c>
      <c r="B5686" s="542" t="s">
        <v>10925</v>
      </c>
      <c r="C5686" s="544" t="s">
        <v>351</v>
      </c>
      <c r="D5686" s="545">
        <v>47.61</v>
      </c>
    </row>
    <row r="5687" spans="1:4" ht="25.5">
      <c r="A5687" s="544">
        <v>5502750</v>
      </c>
      <c r="B5687" s="542" t="s">
        <v>10926</v>
      </c>
      <c r="C5687" s="544" t="s">
        <v>351</v>
      </c>
      <c r="D5687" s="545">
        <v>50.17</v>
      </c>
    </row>
    <row r="5688" spans="1:4" ht="25.5">
      <c r="A5688" s="544">
        <v>5502776</v>
      </c>
      <c r="B5688" s="542" t="s">
        <v>10927</v>
      </c>
      <c r="C5688" s="544" t="s">
        <v>351</v>
      </c>
      <c r="D5688" s="545">
        <v>48.25</v>
      </c>
    </row>
    <row r="5689" spans="1:4" ht="25.5">
      <c r="A5689" s="544">
        <v>5502802</v>
      </c>
      <c r="B5689" s="542" t="s">
        <v>10928</v>
      </c>
      <c r="C5689" s="544" t="s">
        <v>351</v>
      </c>
      <c r="D5689" s="545">
        <v>47.82</v>
      </c>
    </row>
    <row r="5690" spans="1:4" ht="25.5">
      <c r="A5690" s="544">
        <v>5502751</v>
      </c>
      <c r="B5690" s="542" t="s">
        <v>10929</v>
      </c>
      <c r="C5690" s="544" t="s">
        <v>351</v>
      </c>
      <c r="D5690" s="545">
        <v>52.29</v>
      </c>
    </row>
    <row r="5691" spans="1:4" ht="25.5">
      <c r="A5691" s="544">
        <v>5502777</v>
      </c>
      <c r="B5691" s="542" t="s">
        <v>10930</v>
      </c>
      <c r="C5691" s="544" t="s">
        <v>351</v>
      </c>
      <c r="D5691" s="545">
        <v>48.46</v>
      </c>
    </row>
    <row r="5692" spans="1:4" ht="25.5">
      <c r="A5692" s="544">
        <v>5502803</v>
      </c>
      <c r="B5692" s="542" t="s">
        <v>10931</v>
      </c>
      <c r="C5692" s="544" t="s">
        <v>351</v>
      </c>
      <c r="D5692" s="545">
        <v>48.14</v>
      </c>
    </row>
    <row r="5693" spans="1:4" ht="25.5">
      <c r="A5693" s="544">
        <v>5502752</v>
      </c>
      <c r="B5693" s="542" t="s">
        <v>10932</v>
      </c>
      <c r="C5693" s="544" t="s">
        <v>351</v>
      </c>
      <c r="D5693" s="545">
        <v>53.01</v>
      </c>
    </row>
    <row r="5694" spans="1:4" ht="25.5">
      <c r="A5694" s="544">
        <v>5502778</v>
      </c>
      <c r="B5694" s="542" t="s">
        <v>10933</v>
      </c>
      <c r="C5694" s="544" t="s">
        <v>351</v>
      </c>
      <c r="D5694" s="545">
        <v>49.1</v>
      </c>
    </row>
    <row r="5695" spans="1:4" ht="25.5">
      <c r="A5695" s="544">
        <v>5502804</v>
      </c>
      <c r="B5695" s="542" t="s">
        <v>10934</v>
      </c>
      <c r="C5695" s="544" t="s">
        <v>351</v>
      </c>
      <c r="D5695" s="545">
        <v>48.57</v>
      </c>
    </row>
    <row r="5696" spans="1:4" ht="25.5">
      <c r="A5696" s="544">
        <v>5502753</v>
      </c>
      <c r="B5696" s="542" t="s">
        <v>10935</v>
      </c>
      <c r="C5696" s="544" t="s">
        <v>351</v>
      </c>
      <c r="D5696" s="545">
        <v>54.43</v>
      </c>
    </row>
    <row r="5697" spans="1:4" ht="25.5">
      <c r="A5697" s="544">
        <v>5502779</v>
      </c>
      <c r="B5697" s="542" t="s">
        <v>10936</v>
      </c>
      <c r="C5697" s="544" t="s">
        <v>351</v>
      </c>
      <c r="D5697" s="545">
        <v>49.85</v>
      </c>
    </row>
    <row r="5698" spans="1:4" ht="25.5">
      <c r="A5698" s="544">
        <v>5502805</v>
      </c>
      <c r="B5698" s="542" t="s">
        <v>10937</v>
      </c>
      <c r="C5698" s="544" t="s">
        <v>351</v>
      </c>
      <c r="D5698" s="545">
        <v>49.32</v>
      </c>
    </row>
    <row r="5699" spans="1:4" ht="25.5">
      <c r="A5699" s="544">
        <v>5502743</v>
      </c>
      <c r="B5699" s="542" t="s">
        <v>10938</v>
      </c>
      <c r="C5699" s="544" t="s">
        <v>351</v>
      </c>
      <c r="D5699" s="545">
        <v>45.13</v>
      </c>
    </row>
    <row r="5700" spans="1:4" ht="25.5">
      <c r="A5700" s="544">
        <v>5502769</v>
      </c>
      <c r="B5700" s="542" t="s">
        <v>10939</v>
      </c>
      <c r="C5700" s="544" t="s">
        <v>351</v>
      </c>
      <c r="D5700" s="545">
        <v>44.35</v>
      </c>
    </row>
    <row r="5701" spans="1:4" ht="25.5">
      <c r="A5701" s="544">
        <v>5502795</v>
      </c>
      <c r="B5701" s="542" t="s">
        <v>10940</v>
      </c>
      <c r="C5701" s="544" t="s">
        <v>351</v>
      </c>
      <c r="D5701" s="545">
        <v>44.28</v>
      </c>
    </row>
    <row r="5702" spans="1:4" ht="25.5">
      <c r="A5702" s="544">
        <v>5502744</v>
      </c>
      <c r="B5702" s="542" t="s">
        <v>10941</v>
      </c>
      <c r="C5702" s="544" t="s">
        <v>351</v>
      </c>
      <c r="D5702" s="545">
        <v>47.29</v>
      </c>
    </row>
    <row r="5703" spans="1:4" ht="25.5">
      <c r="A5703" s="544">
        <v>5502770</v>
      </c>
      <c r="B5703" s="542" t="s">
        <v>10942</v>
      </c>
      <c r="C5703" s="544" t="s">
        <v>351</v>
      </c>
      <c r="D5703" s="545">
        <v>44.78</v>
      </c>
    </row>
    <row r="5704" spans="1:4" ht="25.5">
      <c r="A5704" s="544">
        <v>5502796</v>
      </c>
      <c r="B5704" s="542" t="s">
        <v>10943</v>
      </c>
      <c r="C5704" s="544" t="s">
        <v>351</v>
      </c>
      <c r="D5704" s="545">
        <v>44.63</v>
      </c>
    </row>
    <row r="5705" spans="1:4" ht="25.5">
      <c r="A5705" s="544">
        <v>5502742</v>
      </c>
      <c r="B5705" s="542" t="s">
        <v>10944</v>
      </c>
      <c r="C5705" s="544" t="s">
        <v>351</v>
      </c>
      <c r="D5705" s="545">
        <v>44.35</v>
      </c>
    </row>
    <row r="5706" spans="1:4" ht="25.5">
      <c r="A5706" s="544">
        <v>5502768</v>
      </c>
      <c r="B5706" s="542" t="s">
        <v>10945</v>
      </c>
      <c r="C5706" s="544" t="s">
        <v>351</v>
      </c>
      <c r="D5706" s="545">
        <v>43.85</v>
      </c>
    </row>
    <row r="5707" spans="1:4" ht="25.5">
      <c r="A5707" s="544">
        <v>5502794</v>
      </c>
      <c r="B5707" s="542" t="s">
        <v>10946</v>
      </c>
      <c r="C5707" s="544" t="s">
        <v>351</v>
      </c>
      <c r="D5707" s="545">
        <v>43.85</v>
      </c>
    </row>
    <row r="5708" spans="1:4" ht="25.5">
      <c r="A5708" s="544">
        <v>5502745</v>
      </c>
      <c r="B5708" s="542" t="s">
        <v>10947</v>
      </c>
      <c r="C5708" s="544" t="s">
        <v>351</v>
      </c>
      <c r="D5708" s="545">
        <v>47.82</v>
      </c>
    </row>
    <row r="5709" spans="1:4" ht="25.5">
      <c r="A5709" s="544">
        <v>5502771</v>
      </c>
      <c r="B5709" s="542" t="s">
        <v>10948</v>
      </c>
      <c r="C5709" s="544" t="s">
        <v>351</v>
      </c>
      <c r="D5709" s="545">
        <v>45.13</v>
      </c>
    </row>
    <row r="5710" spans="1:4" ht="25.5">
      <c r="A5710" s="544">
        <v>5502797</v>
      </c>
      <c r="B5710" s="542" t="s">
        <v>10949</v>
      </c>
      <c r="C5710" s="544" t="s">
        <v>351</v>
      </c>
      <c r="D5710" s="545">
        <v>44.99</v>
      </c>
    </row>
    <row r="5711" spans="1:4" ht="25.5">
      <c r="A5711" s="544">
        <v>5502746</v>
      </c>
      <c r="B5711" s="542" t="s">
        <v>10950</v>
      </c>
      <c r="C5711" s="544" t="s">
        <v>351</v>
      </c>
      <c r="D5711" s="545">
        <v>48.36</v>
      </c>
    </row>
    <row r="5712" spans="1:4" ht="25.5">
      <c r="A5712" s="544">
        <v>5502772</v>
      </c>
      <c r="B5712" s="542" t="s">
        <v>10951</v>
      </c>
      <c r="C5712" s="544" t="s">
        <v>351</v>
      </c>
      <c r="D5712" s="545">
        <v>45.49</v>
      </c>
    </row>
    <row r="5713" spans="1:4" ht="25.5">
      <c r="A5713" s="544">
        <v>5502798</v>
      </c>
      <c r="B5713" s="542" t="s">
        <v>10952</v>
      </c>
      <c r="C5713" s="544" t="s">
        <v>351</v>
      </c>
      <c r="D5713" s="545">
        <v>45.27</v>
      </c>
    </row>
    <row r="5714" spans="1:4" ht="25.5">
      <c r="A5714" s="544">
        <v>5502886</v>
      </c>
      <c r="B5714" s="542" t="s">
        <v>10953</v>
      </c>
      <c r="C5714" s="544" t="s">
        <v>351</v>
      </c>
      <c r="D5714" s="545">
        <v>55.14</v>
      </c>
    </row>
    <row r="5715" spans="1:4" ht="25.5">
      <c r="A5715" s="544">
        <v>5502887</v>
      </c>
      <c r="B5715" s="542" t="s">
        <v>10954</v>
      </c>
      <c r="C5715" s="544" t="s">
        <v>351</v>
      </c>
      <c r="D5715" s="545">
        <v>50.39</v>
      </c>
    </row>
    <row r="5716" spans="1:4" ht="25.5">
      <c r="A5716" s="544">
        <v>5502888</v>
      </c>
      <c r="B5716" s="542" t="s">
        <v>10955</v>
      </c>
      <c r="C5716" s="544" t="s">
        <v>351</v>
      </c>
      <c r="D5716" s="545">
        <v>49.75</v>
      </c>
    </row>
    <row r="5717" spans="1:4">
      <c r="A5717" s="544">
        <v>5502820</v>
      </c>
      <c r="B5717" s="542" t="s">
        <v>10956</v>
      </c>
      <c r="C5717" s="544" t="s">
        <v>351</v>
      </c>
      <c r="D5717" s="545">
        <v>7.13</v>
      </c>
    </row>
    <row r="5718" spans="1:4" ht="25.5">
      <c r="A5718" s="544">
        <v>5502904</v>
      </c>
      <c r="B5718" s="542" t="s">
        <v>10957</v>
      </c>
      <c r="C5718" s="544" t="s">
        <v>351</v>
      </c>
      <c r="D5718" s="545">
        <v>20.91</v>
      </c>
    </row>
    <row r="5719" spans="1:4" ht="25.5">
      <c r="A5719" s="544">
        <v>5502930</v>
      </c>
      <c r="B5719" s="542" t="s">
        <v>10958</v>
      </c>
      <c r="C5719" s="544" t="s">
        <v>351</v>
      </c>
      <c r="D5719" s="545">
        <v>19.809999999999999</v>
      </c>
    </row>
    <row r="5720" spans="1:4" ht="25.5">
      <c r="A5720" s="544">
        <v>5502956</v>
      </c>
      <c r="B5720" s="542" t="s">
        <v>10959</v>
      </c>
      <c r="C5720" s="544" t="s">
        <v>351</v>
      </c>
      <c r="D5720" s="545">
        <v>19.41</v>
      </c>
    </row>
    <row r="5721" spans="1:4" ht="25.5">
      <c r="A5721" s="544">
        <v>5502905</v>
      </c>
      <c r="B5721" s="542" t="s">
        <v>10960</v>
      </c>
      <c r="C5721" s="544" t="s">
        <v>351</v>
      </c>
      <c r="D5721" s="545">
        <v>23.3</v>
      </c>
    </row>
    <row r="5722" spans="1:4" ht="25.5">
      <c r="A5722" s="544">
        <v>5502931</v>
      </c>
      <c r="B5722" s="542" t="s">
        <v>10961</v>
      </c>
      <c r="C5722" s="544" t="s">
        <v>351</v>
      </c>
      <c r="D5722" s="545">
        <v>20.010000000000002</v>
      </c>
    </row>
    <row r="5723" spans="1:4" ht="25.5">
      <c r="A5723" s="544">
        <v>5502957</v>
      </c>
      <c r="B5723" s="542" t="s">
        <v>10962</v>
      </c>
      <c r="C5723" s="544" t="s">
        <v>351</v>
      </c>
      <c r="D5723" s="545">
        <v>19.61</v>
      </c>
    </row>
    <row r="5724" spans="1:4" ht="25.5">
      <c r="A5724" s="544">
        <v>5502906</v>
      </c>
      <c r="B5724" s="542" t="s">
        <v>10963</v>
      </c>
      <c r="C5724" s="544" t="s">
        <v>351</v>
      </c>
      <c r="D5724" s="545">
        <v>23.6</v>
      </c>
    </row>
    <row r="5725" spans="1:4" ht="25.5">
      <c r="A5725" s="544">
        <v>5502932</v>
      </c>
      <c r="B5725" s="542" t="s">
        <v>10964</v>
      </c>
      <c r="C5725" s="544" t="s">
        <v>351</v>
      </c>
      <c r="D5725" s="545">
        <v>20.21</v>
      </c>
    </row>
    <row r="5726" spans="1:4" ht="25.5">
      <c r="A5726" s="544">
        <v>5502958</v>
      </c>
      <c r="B5726" s="542" t="s">
        <v>10965</v>
      </c>
      <c r="C5726" s="544" t="s">
        <v>351</v>
      </c>
      <c r="D5726" s="545">
        <v>19.809999999999999</v>
      </c>
    </row>
    <row r="5727" spans="1:4" ht="25.5">
      <c r="A5727" s="544">
        <v>5502907</v>
      </c>
      <c r="B5727" s="542" t="s">
        <v>10966</v>
      </c>
      <c r="C5727" s="544" t="s">
        <v>351</v>
      </c>
      <c r="D5727" s="545">
        <v>24.05</v>
      </c>
    </row>
    <row r="5728" spans="1:4" ht="25.5">
      <c r="A5728" s="544">
        <v>5502933</v>
      </c>
      <c r="B5728" s="542" t="s">
        <v>10967</v>
      </c>
      <c r="C5728" s="544" t="s">
        <v>351</v>
      </c>
      <c r="D5728" s="545">
        <v>20.51</v>
      </c>
    </row>
    <row r="5729" spans="1:4" ht="25.5">
      <c r="A5729" s="544">
        <v>5502959</v>
      </c>
      <c r="B5729" s="542" t="s">
        <v>10968</v>
      </c>
      <c r="C5729" s="544" t="s">
        <v>351</v>
      </c>
      <c r="D5729" s="545">
        <v>20.010000000000002</v>
      </c>
    </row>
    <row r="5730" spans="1:4" ht="25.5">
      <c r="A5730" s="544">
        <v>5502908</v>
      </c>
      <c r="B5730" s="542" t="s">
        <v>10969</v>
      </c>
      <c r="C5730" s="544" t="s">
        <v>351</v>
      </c>
      <c r="D5730" s="545">
        <v>24.35</v>
      </c>
    </row>
    <row r="5731" spans="1:4" ht="25.5">
      <c r="A5731" s="544">
        <v>5502934</v>
      </c>
      <c r="B5731" s="542" t="s">
        <v>10970</v>
      </c>
      <c r="C5731" s="544" t="s">
        <v>351</v>
      </c>
      <c r="D5731" s="545">
        <v>20.71</v>
      </c>
    </row>
    <row r="5732" spans="1:4" ht="25.5">
      <c r="A5732" s="544">
        <v>5502960</v>
      </c>
      <c r="B5732" s="542" t="s">
        <v>10971</v>
      </c>
      <c r="C5732" s="544" t="s">
        <v>351</v>
      </c>
      <c r="D5732" s="545">
        <v>20.11</v>
      </c>
    </row>
    <row r="5733" spans="1:4" ht="25.5">
      <c r="A5733" s="544">
        <v>5502909</v>
      </c>
      <c r="B5733" s="542" t="s">
        <v>10972</v>
      </c>
      <c r="C5733" s="544" t="s">
        <v>351</v>
      </c>
      <c r="D5733" s="545">
        <v>24.95</v>
      </c>
    </row>
    <row r="5734" spans="1:4" ht="25.5">
      <c r="A5734" s="544">
        <v>5502935</v>
      </c>
      <c r="B5734" s="542" t="s">
        <v>10973</v>
      </c>
      <c r="C5734" s="544" t="s">
        <v>351</v>
      </c>
      <c r="D5734" s="545">
        <v>21.11</v>
      </c>
    </row>
    <row r="5735" spans="1:4" ht="25.5">
      <c r="A5735" s="544">
        <v>5502961</v>
      </c>
      <c r="B5735" s="542" t="s">
        <v>10974</v>
      </c>
      <c r="C5735" s="544" t="s">
        <v>351</v>
      </c>
      <c r="D5735" s="545">
        <v>20.51</v>
      </c>
    </row>
    <row r="5736" spans="1:4" ht="25.5">
      <c r="A5736" s="544">
        <v>5502910</v>
      </c>
      <c r="B5736" s="542" t="s">
        <v>10975</v>
      </c>
      <c r="C5736" s="544" t="s">
        <v>351</v>
      </c>
      <c r="D5736" s="545">
        <v>26</v>
      </c>
    </row>
    <row r="5737" spans="1:4" ht="25.5">
      <c r="A5737" s="544">
        <v>5502936</v>
      </c>
      <c r="B5737" s="542" t="s">
        <v>10976</v>
      </c>
      <c r="C5737" s="544" t="s">
        <v>351</v>
      </c>
      <c r="D5737" s="545">
        <v>23.75</v>
      </c>
    </row>
    <row r="5738" spans="1:4" ht="25.5">
      <c r="A5738" s="544">
        <v>5502962</v>
      </c>
      <c r="B5738" s="542" t="s">
        <v>10977</v>
      </c>
      <c r="C5738" s="544" t="s">
        <v>351</v>
      </c>
      <c r="D5738" s="545">
        <v>21.01</v>
      </c>
    </row>
    <row r="5739" spans="1:4" ht="25.5">
      <c r="A5739" s="544">
        <v>5502900</v>
      </c>
      <c r="B5739" s="542" t="s">
        <v>10978</v>
      </c>
      <c r="C5739" s="544" t="s">
        <v>351</v>
      </c>
      <c r="D5739" s="545">
        <v>19.309999999999999</v>
      </c>
    </row>
    <row r="5740" spans="1:4" ht="25.5">
      <c r="A5740" s="544">
        <v>5502926</v>
      </c>
      <c r="B5740" s="542" t="s">
        <v>10979</v>
      </c>
      <c r="C5740" s="544" t="s">
        <v>351</v>
      </c>
      <c r="D5740" s="545">
        <v>18.71</v>
      </c>
    </row>
    <row r="5741" spans="1:4" ht="25.5">
      <c r="A5741" s="544">
        <v>5502952</v>
      </c>
      <c r="B5741" s="542" t="s">
        <v>10980</v>
      </c>
      <c r="C5741" s="544" t="s">
        <v>351</v>
      </c>
      <c r="D5741" s="545">
        <v>18.510000000000002</v>
      </c>
    </row>
    <row r="5742" spans="1:4" ht="25.5">
      <c r="A5742" s="544">
        <v>5502901</v>
      </c>
      <c r="B5742" s="542" t="s">
        <v>10981</v>
      </c>
      <c r="C5742" s="544" t="s">
        <v>351</v>
      </c>
      <c r="D5742" s="545">
        <v>19.71</v>
      </c>
    </row>
    <row r="5743" spans="1:4" ht="25.5">
      <c r="A5743" s="544">
        <v>5502927</v>
      </c>
      <c r="B5743" s="542" t="s">
        <v>10982</v>
      </c>
      <c r="C5743" s="544" t="s">
        <v>351</v>
      </c>
      <c r="D5743" s="545">
        <v>19.010000000000002</v>
      </c>
    </row>
    <row r="5744" spans="1:4" ht="25.5">
      <c r="A5744" s="544">
        <v>5502953</v>
      </c>
      <c r="B5744" s="542" t="s">
        <v>10983</v>
      </c>
      <c r="C5744" s="544" t="s">
        <v>351</v>
      </c>
      <c r="D5744" s="545">
        <v>18.809999999999999</v>
      </c>
    </row>
    <row r="5745" spans="1:4" ht="25.5">
      <c r="A5745" s="544">
        <v>5502899</v>
      </c>
      <c r="B5745" s="542" t="s">
        <v>10984</v>
      </c>
      <c r="C5745" s="544" t="s">
        <v>351</v>
      </c>
      <c r="D5745" s="545">
        <v>18.71</v>
      </c>
    </row>
    <row r="5746" spans="1:4" ht="25.5">
      <c r="A5746" s="544">
        <v>5502925</v>
      </c>
      <c r="B5746" s="542" t="s">
        <v>10985</v>
      </c>
      <c r="C5746" s="544" t="s">
        <v>351</v>
      </c>
      <c r="D5746" s="545">
        <v>18.41</v>
      </c>
    </row>
    <row r="5747" spans="1:4" ht="25.5">
      <c r="A5747" s="544">
        <v>5502951</v>
      </c>
      <c r="B5747" s="542" t="s">
        <v>10986</v>
      </c>
      <c r="C5747" s="544" t="s">
        <v>351</v>
      </c>
      <c r="D5747" s="545">
        <v>18.21</v>
      </c>
    </row>
    <row r="5748" spans="1:4" ht="25.5">
      <c r="A5748" s="544">
        <v>5502902</v>
      </c>
      <c r="B5748" s="542" t="s">
        <v>10987</v>
      </c>
      <c r="C5748" s="544" t="s">
        <v>351</v>
      </c>
      <c r="D5748" s="545">
        <v>20.21</v>
      </c>
    </row>
    <row r="5749" spans="1:4" ht="25.5">
      <c r="A5749" s="544">
        <v>5502928</v>
      </c>
      <c r="B5749" s="542" t="s">
        <v>10988</v>
      </c>
      <c r="C5749" s="544" t="s">
        <v>351</v>
      </c>
      <c r="D5749" s="545">
        <v>19.309999999999999</v>
      </c>
    </row>
    <row r="5750" spans="1:4" ht="25.5">
      <c r="A5750" s="544">
        <v>5502954</v>
      </c>
      <c r="B5750" s="542" t="s">
        <v>10989</v>
      </c>
      <c r="C5750" s="544" t="s">
        <v>351</v>
      </c>
      <c r="D5750" s="545">
        <v>19.010000000000002</v>
      </c>
    </row>
    <row r="5751" spans="1:4" ht="25.5">
      <c r="A5751" s="544">
        <v>5502903</v>
      </c>
      <c r="B5751" s="542" t="s">
        <v>10990</v>
      </c>
      <c r="C5751" s="544" t="s">
        <v>351</v>
      </c>
      <c r="D5751" s="545">
        <v>20.51</v>
      </c>
    </row>
    <row r="5752" spans="1:4" ht="25.5">
      <c r="A5752" s="544">
        <v>5502929</v>
      </c>
      <c r="B5752" s="542" t="s">
        <v>10991</v>
      </c>
      <c r="C5752" s="544" t="s">
        <v>351</v>
      </c>
      <c r="D5752" s="545">
        <v>19.510000000000002</v>
      </c>
    </row>
    <row r="5753" spans="1:4" ht="25.5">
      <c r="A5753" s="544">
        <v>5502955</v>
      </c>
      <c r="B5753" s="542" t="s">
        <v>10992</v>
      </c>
      <c r="C5753" s="544" t="s">
        <v>351</v>
      </c>
      <c r="D5753" s="545">
        <v>19.21</v>
      </c>
    </row>
    <row r="5754" spans="1:4" ht="25.5">
      <c r="A5754" s="544">
        <v>5502889</v>
      </c>
      <c r="B5754" s="542" t="s">
        <v>10993</v>
      </c>
      <c r="C5754" s="544" t="s">
        <v>351</v>
      </c>
      <c r="D5754" s="545">
        <v>26.45</v>
      </c>
    </row>
    <row r="5755" spans="1:4" ht="25.5">
      <c r="A5755" s="544">
        <v>5502996</v>
      </c>
      <c r="B5755" s="542" t="s">
        <v>10994</v>
      </c>
      <c r="C5755" s="544" t="s">
        <v>351</v>
      </c>
      <c r="D5755" s="545">
        <v>24.05</v>
      </c>
    </row>
    <row r="5756" spans="1:4" ht="25.5">
      <c r="A5756" s="544">
        <v>5502997</v>
      </c>
      <c r="B5756" s="542" t="s">
        <v>10995</v>
      </c>
      <c r="C5756" s="544" t="s">
        <v>351</v>
      </c>
      <c r="D5756" s="545">
        <v>23.3</v>
      </c>
    </row>
    <row r="5757" spans="1:4" ht="25.5">
      <c r="A5757" s="544">
        <v>5501716</v>
      </c>
      <c r="B5757" s="542" t="s">
        <v>10996</v>
      </c>
      <c r="C5757" s="544" t="s">
        <v>351</v>
      </c>
      <c r="D5757" s="545">
        <v>21.51</v>
      </c>
    </row>
    <row r="5758" spans="1:4" ht="25.5">
      <c r="A5758" s="544">
        <v>5501717</v>
      </c>
      <c r="B5758" s="542" t="s">
        <v>10997</v>
      </c>
      <c r="C5758" s="544" t="s">
        <v>351</v>
      </c>
      <c r="D5758" s="545">
        <v>24.26</v>
      </c>
    </row>
    <row r="5759" spans="1:4" ht="25.5">
      <c r="A5759" s="544">
        <v>5501712</v>
      </c>
      <c r="B5759" s="542" t="s">
        <v>10998</v>
      </c>
      <c r="C5759" s="544" t="s">
        <v>351</v>
      </c>
      <c r="D5759" s="545">
        <v>12.45</v>
      </c>
    </row>
    <row r="5760" spans="1:4" ht="25.5">
      <c r="A5760" s="544">
        <v>5501713</v>
      </c>
      <c r="B5760" s="542" t="s">
        <v>10999</v>
      </c>
      <c r="C5760" s="544" t="s">
        <v>351</v>
      </c>
      <c r="D5760" s="545">
        <v>13.82</v>
      </c>
    </row>
    <row r="5761" spans="1:4" ht="25.5">
      <c r="A5761" s="544">
        <v>5501711</v>
      </c>
      <c r="B5761" s="542" t="s">
        <v>11000</v>
      </c>
      <c r="C5761" s="544" t="s">
        <v>351</v>
      </c>
      <c r="D5761" s="545">
        <v>9.9600000000000009</v>
      </c>
    </row>
    <row r="5762" spans="1:4">
      <c r="A5762" s="544">
        <v>5501710</v>
      </c>
      <c r="B5762" s="542" t="s">
        <v>11001</v>
      </c>
      <c r="C5762" s="544" t="s">
        <v>351</v>
      </c>
      <c r="D5762" s="545">
        <v>2.87</v>
      </c>
    </row>
    <row r="5763" spans="1:4" ht="25.5">
      <c r="A5763" s="544">
        <v>5501714</v>
      </c>
      <c r="B5763" s="542" t="s">
        <v>11002</v>
      </c>
      <c r="C5763" s="544" t="s">
        <v>351</v>
      </c>
      <c r="D5763" s="545">
        <v>16.27</v>
      </c>
    </row>
    <row r="5764" spans="1:4" ht="25.5">
      <c r="A5764" s="544">
        <v>5501715</v>
      </c>
      <c r="B5764" s="542" t="s">
        <v>11003</v>
      </c>
      <c r="C5764" s="544" t="s">
        <v>351</v>
      </c>
      <c r="D5764" s="545">
        <v>18.77</v>
      </c>
    </row>
    <row r="5765" spans="1:4">
      <c r="A5765" s="544">
        <v>5502986</v>
      </c>
      <c r="B5765" s="542" t="s">
        <v>11004</v>
      </c>
      <c r="C5765" s="544" t="s">
        <v>351</v>
      </c>
      <c r="D5765" s="545">
        <v>3.23</v>
      </c>
    </row>
    <row r="5766" spans="1:4">
      <c r="A5766" s="544">
        <v>5502977</v>
      </c>
      <c r="B5766" s="542" t="s">
        <v>11005</v>
      </c>
      <c r="C5766" s="544" t="s">
        <v>351</v>
      </c>
      <c r="D5766" s="545">
        <v>9.2799999999999994</v>
      </c>
    </row>
    <row r="5767" spans="1:4">
      <c r="A5767" s="544">
        <v>5502985</v>
      </c>
      <c r="B5767" s="542" t="s">
        <v>11006</v>
      </c>
      <c r="C5767" s="544" t="s">
        <v>340</v>
      </c>
      <c r="D5767" s="545">
        <v>0.56999999999999995</v>
      </c>
    </row>
    <row r="5768" spans="1:4">
      <c r="A5768" s="544">
        <v>5503018</v>
      </c>
      <c r="B5768" s="542" t="s">
        <v>11007</v>
      </c>
      <c r="C5768" s="544" t="s">
        <v>272</v>
      </c>
      <c r="D5768" s="545">
        <v>63.85</v>
      </c>
    </row>
    <row r="5769" spans="1:4">
      <c r="A5769" s="544">
        <v>5505768</v>
      </c>
      <c r="B5769" s="542" t="s">
        <v>11008</v>
      </c>
      <c r="C5769" s="544" t="s">
        <v>340</v>
      </c>
      <c r="D5769" s="545">
        <v>90.22</v>
      </c>
    </row>
    <row r="5770" spans="1:4">
      <c r="A5770" s="544">
        <v>5503020</v>
      </c>
      <c r="B5770" s="542" t="s">
        <v>11009</v>
      </c>
      <c r="C5770" s="544" t="s">
        <v>272</v>
      </c>
      <c r="D5770" s="545">
        <v>295.64999999999998</v>
      </c>
    </row>
    <row r="5771" spans="1:4" ht="25.5">
      <c r="A5771" s="544">
        <v>5605798</v>
      </c>
      <c r="B5771" s="542" t="s">
        <v>11010</v>
      </c>
      <c r="C5771" s="544" t="s">
        <v>346</v>
      </c>
      <c r="D5771" s="545">
        <v>94.59</v>
      </c>
    </row>
    <row r="5772" spans="1:4" ht="25.5">
      <c r="A5772" s="544">
        <v>5605925</v>
      </c>
      <c r="B5772" s="542" t="s">
        <v>11011</v>
      </c>
      <c r="C5772" s="544" t="s">
        <v>346</v>
      </c>
      <c r="D5772" s="545">
        <v>89.34</v>
      </c>
    </row>
    <row r="5773" spans="1:4" ht="25.5">
      <c r="A5773" s="544">
        <v>5605799</v>
      </c>
      <c r="B5773" s="542" t="s">
        <v>11012</v>
      </c>
      <c r="C5773" s="544" t="s">
        <v>346</v>
      </c>
      <c r="D5773" s="545">
        <v>104.96</v>
      </c>
    </row>
    <row r="5774" spans="1:4" ht="25.5">
      <c r="A5774" s="544">
        <v>5605800</v>
      </c>
      <c r="B5774" s="542" t="s">
        <v>11013</v>
      </c>
      <c r="C5774" s="544" t="s">
        <v>346</v>
      </c>
      <c r="D5774" s="545">
        <v>117.93</v>
      </c>
    </row>
    <row r="5775" spans="1:4" ht="25.5">
      <c r="A5775" s="544">
        <v>5613944</v>
      </c>
      <c r="B5775" s="542" t="s">
        <v>11014</v>
      </c>
      <c r="C5775" s="544" t="s">
        <v>346</v>
      </c>
      <c r="D5775" s="545">
        <v>134.13999999999999</v>
      </c>
    </row>
    <row r="5776" spans="1:4" ht="25.5">
      <c r="A5776" s="544">
        <v>5605894</v>
      </c>
      <c r="B5776" s="542" t="s">
        <v>11015</v>
      </c>
      <c r="C5776" s="544" t="s">
        <v>346</v>
      </c>
      <c r="D5776" s="545">
        <v>56.47</v>
      </c>
    </row>
    <row r="5777" spans="1:4" ht="25.5">
      <c r="A5777" s="544">
        <v>5605895</v>
      </c>
      <c r="B5777" s="542" t="s">
        <v>11016</v>
      </c>
      <c r="C5777" s="544" t="s">
        <v>346</v>
      </c>
      <c r="D5777" s="545">
        <v>60.42</v>
      </c>
    </row>
    <row r="5778" spans="1:4" ht="25.5">
      <c r="A5778" s="544">
        <v>5605896</v>
      </c>
      <c r="B5778" s="542" t="s">
        <v>11017</v>
      </c>
      <c r="C5778" s="544" t="s">
        <v>346</v>
      </c>
      <c r="D5778" s="545">
        <v>66.38</v>
      </c>
    </row>
    <row r="5779" spans="1:4" ht="25.5">
      <c r="A5779" s="544">
        <v>5605911</v>
      </c>
      <c r="B5779" s="542" t="s">
        <v>11018</v>
      </c>
      <c r="C5779" s="544" t="s">
        <v>346</v>
      </c>
      <c r="D5779" s="545">
        <v>44.42</v>
      </c>
    </row>
    <row r="5780" spans="1:4" ht="25.5">
      <c r="A5780" s="544">
        <v>5605912</v>
      </c>
      <c r="B5780" s="542" t="s">
        <v>11019</v>
      </c>
      <c r="C5780" s="544" t="s">
        <v>346</v>
      </c>
      <c r="D5780" s="545">
        <v>71.95</v>
      </c>
    </row>
    <row r="5781" spans="1:4">
      <c r="A5781" s="544">
        <v>5605938</v>
      </c>
      <c r="B5781" s="542" t="s">
        <v>11020</v>
      </c>
      <c r="C5781" s="544" t="s">
        <v>346</v>
      </c>
      <c r="D5781" s="545">
        <v>26.87</v>
      </c>
    </row>
    <row r="5782" spans="1:4">
      <c r="A5782" s="544">
        <v>5605939</v>
      </c>
      <c r="B5782" s="542" t="s">
        <v>11021</v>
      </c>
      <c r="C5782" s="544" t="s">
        <v>346</v>
      </c>
      <c r="D5782" s="545">
        <v>32.29</v>
      </c>
    </row>
    <row r="5783" spans="1:4">
      <c r="A5783" s="544">
        <v>5605940</v>
      </c>
      <c r="B5783" s="542" t="s">
        <v>11022</v>
      </c>
      <c r="C5783" s="544" t="s">
        <v>346</v>
      </c>
      <c r="D5783" s="545">
        <v>72.319999999999993</v>
      </c>
    </row>
    <row r="5784" spans="1:4">
      <c r="A5784" s="544">
        <v>5605942</v>
      </c>
      <c r="B5784" s="542" t="s">
        <v>11023</v>
      </c>
      <c r="C5784" s="544" t="s">
        <v>340</v>
      </c>
      <c r="D5784" s="545">
        <v>46.66</v>
      </c>
    </row>
    <row r="5785" spans="1:4" ht="25.5">
      <c r="A5785" s="544">
        <v>5605955</v>
      </c>
      <c r="B5785" s="542" t="s">
        <v>11024</v>
      </c>
      <c r="C5785" s="544" t="s">
        <v>335</v>
      </c>
      <c r="D5785" s="545">
        <v>758.61</v>
      </c>
    </row>
    <row r="5786" spans="1:4" ht="25.5">
      <c r="A5786" s="544">
        <v>5605956</v>
      </c>
      <c r="B5786" s="542" t="s">
        <v>11025</v>
      </c>
      <c r="C5786" s="544" t="s">
        <v>335</v>
      </c>
      <c r="D5786" s="545">
        <v>905.79</v>
      </c>
    </row>
    <row r="5787" spans="1:4" ht="25.5">
      <c r="A5787" s="544">
        <v>5605953</v>
      </c>
      <c r="B5787" s="542" t="s">
        <v>11026</v>
      </c>
      <c r="C5787" s="544" t="s">
        <v>335</v>
      </c>
      <c r="D5787" s="545">
        <v>545.29</v>
      </c>
    </row>
    <row r="5788" spans="1:4" ht="25.5">
      <c r="A5788" s="544">
        <v>5605954</v>
      </c>
      <c r="B5788" s="542" t="s">
        <v>11027</v>
      </c>
      <c r="C5788" s="544" t="s">
        <v>335</v>
      </c>
      <c r="D5788" s="545">
        <v>658.91</v>
      </c>
    </row>
    <row r="5789" spans="1:4" ht="38.25">
      <c r="A5789" s="544">
        <v>5605909</v>
      </c>
      <c r="B5789" s="542" t="s">
        <v>11028</v>
      </c>
      <c r="C5789" s="544" t="s">
        <v>335</v>
      </c>
      <c r="D5789" s="545">
        <v>503.48</v>
      </c>
    </row>
    <row r="5790" spans="1:4" ht="38.25">
      <c r="A5790" s="544">
        <v>5605908</v>
      </c>
      <c r="B5790" s="542" t="s">
        <v>11029</v>
      </c>
      <c r="C5790" s="544" t="s">
        <v>335</v>
      </c>
      <c r="D5790" s="545">
        <v>503.48</v>
      </c>
    </row>
    <row r="5791" spans="1:4" ht="38.25">
      <c r="A5791" s="544">
        <v>5605907</v>
      </c>
      <c r="B5791" s="542" t="s">
        <v>11030</v>
      </c>
      <c r="C5791" s="544" t="s">
        <v>335</v>
      </c>
      <c r="D5791" s="545">
        <v>535.20000000000005</v>
      </c>
    </row>
    <row r="5792" spans="1:4" ht="38.25">
      <c r="A5792" s="544">
        <v>5605906</v>
      </c>
      <c r="B5792" s="542" t="s">
        <v>11031</v>
      </c>
      <c r="C5792" s="544" t="s">
        <v>335</v>
      </c>
      <c r="D5792" s="545">
        <v>638.28</v>
      </c>
    </row>
    <row r="5793" spans="1:4" ht="38.25">
      <c r="A5793" s="544">
        <v>5605905</v>
      </c>
      <c r="B5793" s="542" t="s">
        <v>11032</v>
      </c>
      <c r="C5793" s="544" t="s">
        <v>335</v>
      </c>
      <c r="D5793" s="545">
        <v>737.53</v>
      </c>
    </row>
    <row r="5794" spans="1:4" ht="38.25">
      <c r="A5794" s="544">
        <v>5605944</v>
      </c>
      <c r="B5794" s="542" t="s">
        <v>11033</v>
      </c>
      <c r="C5794" s="544" t="s">
        <v>335</v>
      </c>
      <c r="D5794" s="545">
        <v>455.35</v>
      </c>
    </row>
    <row r="5795" spans="1:4" ht="38.25">
      <c r="A5795" s="544">
        <v>5605910</v>
      </c>
      <c r="B5795" s="542" t="s">
        <v>11034</v>
      </c>
      <c r="C5795" s="544" t="s">
        <v>335</v>
      </c>
      <c r="D5795" s="545">
        <v>529.78</v>
      </c>
    </row>
    <row r="5796" spans="1:4" ht="38.25">
      <c r="A5796" s="544">
        <v>5605945</v>
      </c>
      <c r="B5796" s="542" t="s">
        <v>11035</v>
      </c>
      <c r="C5796" s="544" t="s">
        <v>335</v>
      </c>
      <c r="D5796" s="545">
        <v>561.04999999999995</v>
      </c>
    </row>
    <row r="5797" spans="1:4" ht="38.25">
      <c r="A5797" s="544">
        <v>5605946</v>
      </c>
      <c r="B5797" s="542" t="s">
        <v>11036</v>
      </c>
      <c r="C5797" s="544" t="s">
        <v>335</v>
      </c>
      <c r="D5797" s="545">
        <v>535.20000000000005</v>
      </c>
    </row>
    <row r="5798" spans="1:4" ht="38.25">
      <c r="A5798" s="544">
        <v>5605947</v>
      </c>
      <c r="B5798" s="542" t="s">
        <v>11037</v>
      </c>
      <c r="C5798" s="544" t="s">
        <v>335</v>
      </c>
      <c r="D5798" s="545">
        <v>596.87</v>
      </c>
    </row>
    <row r="5799" spans="1:4" ht="38.25">
      <c r="A5799" s="544">
        <v>5605948</v>
      </c>
      <c r="B5799" s="542" t="s">
        <v>11038</v>
      </c>
      <c r="C5799" s="544" t="s">
        <v>335</v>
      </c>
      <c r="D5799" s="545">
        <v>737.53</v>
      </c>
    </row>
    <row r="5800" spans="1:4" ht="38.25">
      <c r="A5800" s="544">
        <v>5605949</v>
      </c>
      <c r="B5800" s="542" t="s">
        <v>11039</v>
      </c>
      <c r="C5800" s="544" t="s">
        <v>335</v>
      </c>
      <c r="D5800" s="545">
        <v>1036.54</v>
      </c>
    </row>
    <row r="5801" spans="1:4" ht="38.25">
      <c r="A5801" s="544">
        <v>5605950</v>
      </c>
      <c r="B5801" s="542" t="s">
        <v>11040</v>
      </c>
      <c r="C5801" s="544" t="s">
        <v>335</v>
      </c>
      <c r="D5801" s="545">
        <v>1061.56</v>
      </c>
    </row>
    <row r="5802" spans="1:4" ht="38.25">
      <c r="A5802" s="544">
        <v>5605951</v>
      </c>
      <c r="B5802" s="542" t="s">
        <v>11041</v>
      </c>
      <c r="C5802" s="544" t="s">
        <v>335</v>
      </c>
      <c r="D5802" s="545">
        <v>1661.76</v>
      </c>
    </row>
    <row r="5803" spans="1:4" ht="38.25">
      <c r="A5803" s="544">
        <v>5605952</v>
      </c>
      <c r="B5803" s="542" t="s">
        <v>11042</v>
      </c>
      <c r="C5803" s="544" t="s">
        <v>335</v>
      </c>
      <c r="D5803" s="545">
        <v>2508.2600000000002</v>
      </c>
    </row>
    <row r="5804" spans="1:4" ht="38.25">
      <c r="A5804" s="544">
        <v>5605932</v>
      </c>
      <c r="B5804" s="542" t="s">
        <v>11043</v>
      </c>
      <c r="C5804" s="544" t="s">
        <v>346</v>
      </c>
      <c r="D5804" s="545">
        <v>132.15</v>
      </c>
    </row>
    <row r="5805" spans="1:4" ht="38.25">
      <c r="A5805" s="544">
        <v>5605934</v>
      </c>
      <c r="B5805" s="542" t="s">
        <v>11044</v>
      </c>
      <c r="C5805" s="544" t="s">
        <v>346</v>
      </c>
      <c r="D5805" s="545">
        <v>142.82</v>
      </c>
    </row>
    <row r="5806" spans="1:4" ht="38.25">
      <c r="A5806" s="544">
        <v>5605928</v>
      </c>
      <c r="B5806" s="542" t="s">
        <v>11045</v>
      </c>
      <c r="C5806" s="544" t="s">
        <v>346</v>
      </c>
      <c r="D5806" s="545">
        <v>170.31</v>
      </c>
    </row>
    <row r="5807" spans="1:4" ht="38.25">
      <c r="A5807" s="544">
        <v>5605935</v>
      </c>
      <c r="B5807" s="542" t="s">
        <v>11046</v>
      </c>
      <c r="C5807" s="544" t="s">
        <v>346</v>
      </c>
      <c r="D5807" s="545">
        <v>156.72999999999999</v>
      </c>
    </row>
    <row r="5808" spans="1:4" ht="38.25">
      <c r="A5808" s="544">
        <v>5605936</v>
      </c>
      <c r="B5808" s="542" t="s">
        <v>11047</v>
      </c>
      <c r="C5808" s="544" t="s">
        <v>346</v>
      </c>
      <c r="D5808" s="545">
        <v>237.82</v>
      </c>
    </row>
    <row r="5809" spans="1:4" ht="38.25">
      <c r="A5809" s="544">
        <v>5605937</v>
      </c>
      <c r="B5809" s="542" t="s">
        <v>11048</v>
      </c>
      <c r="C5809" s="544" t="s">
        <v>346</v>
      </c>
      <c r="D5809" s="545">
        <v>293.69</v>
      </c>
    </row>
    <row r="5810" spans="1:4" ht="25.5">
      <c r="A5810" s="544">
        <v>5605957</v>
      </c>
      <c r="B5810" s="542" t="s">
        <v>11049</v>
      </c>
      <c r="C5810" s="544" t="s">
        <v>346</v>
      </c>
      <c r="D5810" s="545">
        <v>215.18</v>
      </c>
    </row>
    <row r="5811" spans="1:4" ht="25.5">
      <c r="A5811" s="544">
        <v>5605958</v>
      </c>
      <c r="B5811" s="542" t="s">
        <v>11050</v>
      </c>
      <c r="C5811" s="544" t="s">
        <v>346</v>
      </c>
      <c r="D5811" s="545">
        <v>246.3</v>
      </c>
    </row>
    <row r="5812" spans="1:4" ht="25.5">
      <c r="A5812" s="544">
        <v>5605959</v>
      </c>
      <c r="B5812" s="542" t="s">
        <v>11051</v>
      </c>
      <c r="C5812" s="544" t="s">
        <v>346</v>
      </c>
      <c r="D5812" s="545">
        <v>298.37</v>
      </c>
    </row>
    <row r="5813" spans="1:4" ht="25.5">
      <c r="A5813" s="544">
        <v>5605960</v>
      </c>
      <c r="B5813" s="542" t="s">
        <v>11052</v>
      </c>
      <c r="C5813" s="544" t="s">
        <v>346</v>
      </c>
      <c r="D5813" s="545">
        <v>390.2</v>
      </c>
    </row>
    <row r="5814" spans="1:4" ht="25.5">
      <c r="A5814" s="544">
        <v>5605961</v>
      </c>
      <c r="B5814" s="542" t="s">
        <v>11053</v>
      </c>
      <c r="C5814" s="544" t="s">
        <v>346</v>
      </c>
      <c r="D5814" s="545">
        <v>444.96</v>
      </c>
    </row>
    <row r="5815" spans="1:4" ht="25.5">
      <c r="A5815" s="544">
        <v>5605885</v>
      </c>
      <c r="B5815" s="542" t="s">
        <v>11054</v>
      </c>
      <c r="C5815" s="544" t="s">
        <v>346</v>
      </c>
      <c r="D5815" s="545">
        <v>233.36</v>
      </c>
    </row>
    <row r="5816" spans="1:4" ht="25.5">
      <c r="A5816" s="544">
        <v>5605886</v>
      </c>
      <c r="B5816" s="542" t="s">
        <v>11055</v>
      </c>
      <c r="C5816" s="544" t="s">
        <v>346</v>
      </c>
      <c r="D5816" s="545">
        <v>251.65</v>
      </c>
    </row>
    <row r="5817" spans="1:4" ht="25.5">
      <c r="A5817" s="544">
        <v>5605883</v>
      </c>
      <c r="B5817" s="542" t="s">
        <v>11056</v>
      </c>
      <c r="C5817" s="544" t="s">
        <v>346</v>
      </c>
      <c r="D5817" s="545">
        <v>191.99</v>
      </c>
    </row>
    <row r="5818" spans="1:4" ht="25.5">
      <c r="A5818" s="544">
        <v>5605884</v>
      </c>
      <c r="B5818" s="542" t="s">
        <v>11057</v>
      </c>
      <c r="C5818" s="544" t="s">
        <v>346</v>
      </c>
      <c r="D5818" s="545">
        <v>210.28</v>
      </c>
    </row>
    <row r="5819" spans="1:4" ht="25.5">
      <c r="A5819" s="544">
        <v>5605962</v>
      </c>
      <c r="B5819" s="542" t="s">
        <v>11058</v>
      </c>
      <c r="C5819" s="544" t="s">
        <v>346</v>
      </c>
      <c r="D5819" s="545">
        <v>156.47</v>
      </c>
    </row>
    <row r="5820" spans="1:4" ht="25.5">
      <c r="A5820" s="544">
        <v>5605881</v>
      </c>
      <c r="B5820" s="542" t="s">
        <v>11059</v>
      </c>
      <c r="C5820" s="544" t="s">
        <v>346</v>
      </c>
      <c r="D5820" s="545">
        <v>236.39</v>
      </c>
    </row>
    <row r="5821" spans="1:4" ht="25.5">
      <c r="A5821" s="544">
        <v>5605882</v>
      </c>
      <c r="B5821" s="542" t="s">
        <v>11060</v>
      </c>
      <c r="C5821" s="544" t="s">
        <v>346</v>
      </c>
      <c r="D5821" s="545">
        <v>389.99</v>
      </c>
    </row>
    <row r="5822" spans="1:4" ht="25.5">
      <c r="A5822" s="544">
        <v>5605963</v>
      </c>
      <c r="B5822" s="542" t="s">
        <v>11061</v>
      </c>
      <c r="C5822" s="544" t="s">
        <v>346</v>
      </c>
      <c r="D5822" s="545">
        <v>245</v>
      </c>
    </row>
    <row r="5823" spans="1:4" ht="25.5">
      <c r="A5823" s="544">
        <v>5605964</v>
      </c>
      <c r="B5823" s="542" t="s">
        <v>11062</v>
      </c>
      <c r="C5823" s="544" t="s">
        <v>346</v>
      </c>
      <c r="D5823" s="545">
        <v>312.74</v>
      </c>
    </row>
    <row r="5824" spans="1:4" ht="25.5">
      <c r="A5824" s="544">
        <v>5605965</v>
      </c>
      <c r="B5824" s="542" t="s">
        <v>11063</v>
      </c>
      <c r="C5824" s="544" t="s">
        <v>346</v>
      </c>
      <c r="D5824" s="545">
        <v>369.08</v>
      </c>
    </row>
    <row r="5825" spans="1:4" ht="25.5">
      <c r="A5825" s="544">
        <v>5605966</v>
      </c>
      <c r="B5825" s="542" t="s">
        <v>11064</v>
      </c>
      <c r="C5825" s="544" t="s">
        <v>346</v>
      </c>
      <c r="D5825" s="545">
        <v>410.53</v>
      </c>
    </row>
    <row r="5826" spans="1:4" ht="25.5">
      <c r="A5826" s="544">
        <v>5605967</v>
      </c>
      <c r="B5826" s="542" t="s">
        <v>11065</v>
      </c>
      <c r="C5826" s="544" t="s">
        <v>346</v>
      </c>
      <c r="D5826" s="545">
        <v>461.17</v>
      </c>
    </row>
    <row r="5827" spans="1:4" ht="25.5">
      <c r="A5827" s="544">
        <v>5605968</v>
      </c>
      <c r="B5827" s="542" t="s">
        <v>11066</v>
      </c>
      <c r="C5827" s="544" t="s">
        <v>346</v>
      </c>
      <c r="D5827" s="545">
        <v>563.41</v>
      </c>
    </row>
    <row r="5828" spans="1:4" ht="25.5">
      <c r="A5828" s="544">
        <v>5605969</v>
      </c>
      <c r="B5828" s="542" t="s">
        <v>11067</v>
      </c>
      <c r="C5828" s="544" t="s">
        <v>346</v>
      </c>
      <c r="D5828" s="545">
        <v>681.83</v>
      </c>
    </row>
    <row r="5829" spans="1:4" ht="38.25">
      <c r="A5829" s="544">
        <v>5909130</v>
      </c>
      <c r="B5829" s="542" t="s">
        <v>11068</v>
      </c>
      <c r="C5829" s="544" t="s">
        <v>466</v>
      </c>
      <c r="D5829" s="545">
        <v>25.71</v>
      </c>
    </row>
    <row r="5830" spans="1:4" ht="38.25">
      <c r="A5830" s="544">
        <v>5914703</v>
      </c>
      <c r="B5830" s="542" t="s">
        <v>11069</v>
      </c>
      <c r="C5830" s="544" t="s">
        <v>466</v>
      </c>
      <c r="D5830" s="545">
        <v>5.74</v>
      </c>
    </row>
    <row r="5831" spans="1:4" ht="38.25">
      <c r="A5831" s="544">
        <v>5914704</v>
      </c>
      <c r="B5831" s="542" t="s">
        <v>11070</v>
      </c>
      <c r="C5831" s="544" t="s">
        <v>466</v>
      </c>
      <c r="D5831" s="545">
        <v>5.87</v>
      </c>
    </row>
    <row r="5832" spans="1:4" ht="38.25">
      <c r="A5832" s="544">
        <v>5914710</v>
      </c>
      <c r="B5832" s="542" t="s">
        <v>11071</v>
      </c>
      <c r="C5832" s="544" t="s">
        <v>466</v>
      </c>
      <c r="D5832" s="545">
        <v>11.02</v>
      </c>
    </row>
    <row r="5833" spans="1:4" ht="38.25">
      <c r="A5833" s="544">
        <v>5914711</v>
      </c>
      <c r="B5833" s="542" t="s">
        <v>11072</v>
      </c>
      <c r="C5833" s="544" t="s">
        <v>466</v>
      </c>
      <c r="D5833" s="545">
        <v>9.8699999999999992</v>
      </c>
    </row>
    <row r="5834" spans="1:4" ht="38.25">
      <c r="A5834" s="544">
        <v>5914712</v>
      </c>
      <c r="B5834" s="542" t="s">
        <v>11073</v>
      </c>
      <c r="C5834" s="544" t="s">
        <v>466</v>
      </c>
      <c r="D5834" s="545">
        <v>10</v>
      </c>
    </row>
    <row r="5835" spans="1:4" ht="25.5">
      <c r="A5835" s="544">
        <v>5915369</v>
      </c>
      <c r="B5835" s="542" t="s">
        <v>11074</v>
      </c>
      <c r="C5835" s="544" t="s">
        <v>335</v>
      </c>
      <c r="D5835" s="545">
        <v>8390.61</v>
      </c>
    </row>
    <row r="5836" spans="1:4" ht="25.5">
      <c r="A5836" s="544">
        <v>5915401</v>
      </c>
      <c r="B5836" s="542" t="s">
        <v>11075</v>
      </c>
      <c r="C5836" s="544" t="s">
        <v>335</v>
      </c>
      <c r="D5836" s="545">
        <v>7720.81</v>
      </c>
    </row>
    <row r="5837" spans="1:4" ht="25.5">
      <c r="A5837" s="544">
        <v>5915402</v>
      </c>
      <c r="B5837" s="542" t="s">
        <v>11076</v>
      </c>
      <c r="C5837" s="544" t="s">
        <v>335</v>
      </c>
      <c r="D5837" s="545">
        <v>4461.04</v>
      </c>
    </row>
    <row r="5838" spans="1:4" ht="25.5">
      <c r="A5838" s="544">
        <v>5915400</v>
      </c>
      <c r="B5838" s="542" t="s">
        <v>489</v>
      </c>
      <c r="C5838" s="544" t="s">
        <v>335</v>
      </c>
      <c r="D5838" s="545">
        <v>4029.35</v>
      </c>
    </row>
    <row r="5839" spans="1:4" ht="25.5">
      <c r="A5839" s="544">
        <v>5914651</v>
      </c>
      <c r="B5839" s="542" t="s">
        <v>11077</v>
      </c>
      <c r="C5839" s="544" t="s">
        <v>466</v>
      </c>
      <c r="D5839" s="545">
        <v>2.4700000000000002</v>
      </c>
    </row>
    <row r="5840" spans="1:4" ht="25.5">
      <c r="A5840" s="544">
        <v>5914648</v>
      </c>
      <c r="B5840" s="542" t="s">
        <v>11078</v>
      </c>
      <c r="C5840" s="544" t="s">
        <v>466</v>
      </c>
      <c r="D5840" s="545">
        <v>7.48</v>
      </c>
    </row>
    <row r="5841" spans="1:4" ht="25.5">
      <c r="A5841" s="544">
        <v>5914647</v>
      </c>
      <c r="B5841" s="542" t="s">
        <v>11079</v>
      </c>
      <c r="C5841" s="544" t="s">
        <v>466</v>
      </c>
      <c r="D5841" s="545">
        <v>1.72</v>
      </c>
    </row>
    <row r="5842" spans="1:4" ht="25.5">
      <c r="A5842" s="544">
        <v>5915411</v>
      </c>
      <c r="B5842" s="542" t="s">
        <v>11080</v>
      </c>
      <c r="C5842" s="544" t="s">
        <v>466</v>
      </c>
      <c r="D5842" s="545">
        <v>3.48</v>
      </c>
    </row>
    <row r="5843" spans="1:4" ht="25.5">
      <c r="A5843" s="544">
        <v>5915409</v>
      </c>
      <c r="B5843" s="542" t="s">
        <v>11081</v>
      </c>
      <c r="C5843" s="544" t="s">
        <v>466</v>
      </c>
      <c r="D5843" s="545">
        <v>8.48</v>
      </c>
    </row>
    <row r="5844" spans="1:4" ht="25.5">
      <c r="A5844" s="544">
        <v>5915407</v>
      </c>
      <c r="B5844" s="542" t="s">
        <v>11082</v>
      </c>
      <c r="C5844" s="544" t="s">
        <v>466</v>
      </c>
      <c r="D5844" s="545">
        <v>2.72</v>
      </c>
    </row>
    <row r="5845" spans="1:4" ht="25.5">
      <c r="A5845" s="544">
        <v>5914354</v>
      </c>
      <c r="B5845" s="542" t="s">
        <v>11083</v>
      </c>
      <c r="C5845" s="544" t="s">
        <v>466</v>
      </c>
      <c r="D5845" s="545">
        <v>1.79</v>
      </c>
    </row>
    <row r="5846" spans="1:4" ht="25.5">
      <c r="A5846" s="544">
        <v>5915406</v>
      </c>
      <c r="B5846" s="542" t="s">
        <v>11084</v>
      </c>
      <c r="C5846" s="544" t="s">
        <v>466</v>
      </c>
      <c r="D5846" s="545">
        <v>9.07</v>
      </c>
    </row>
    <row r="5847" spans="1:4" ht="25.5">
      <c r="A5847" s="544">
        <v>5914652</v>
      </c>
      <c r="B5847" s="542" t="s">
        <v>11085</v>
      </c>
      <c r="C5847" s="544" t="s">
        <v>466</v>
      </c>
      <c r="D5847" s="545">
        <v>3.31</v>
      </c>
    </row>
    <row r="5848" spans="1:4" ht="25.5">
      <c r="A5848" s="544">
        <v>5915417</v>
      </c>
      <c r="B5848" s="542" t="s">
        <v>11086</v>
      </c>
      <c r="C5848" s="544" t="s">
        <v>466</v>
      </c>
      <c r="D5848" s="545">
        <v>5.21</v>
      </c>
    </row>
    <row r="5849" spans="1:4" ht="25.5">
      <c r="A5849" s="544">
        <v>5915414</v>
      </c>
      <c r="B5849" s="542" t="s">
        <v>11087</v>
      </c>
      <c r="C5849" s="544" t="s">
        <v>466</v>
      </c>
      <c r="D5849" s="545">
        <v>2.72</v>
      </c>
    </row>
    <row r="5850" spans="1:4" ht="25.5">
      <c r="A5850" s="544">
        <v>5914351</v>
      </c>
      <c r="B5850" s="542" t="s">
        <v>11088</v>
      </c>
      <c r="C5850" s="544" t="s">
        <v>466</v>
      </c>
      <c r="D5850" s="545">
        <v>2.7</v>
      </c>
    </row>
    <row r="5851" spans="1:4" ht="25.5">
      <c r="A5851" s="544">
        <v>5914645</v>
      </c>
      <c r="B5851" s="542" t="s">
        <v>11089</v>
      </c>
      <c r="C5851" s="544" t="s">
        <v>466</v>
      </c>
      <c r="D5851" s="545">
        <v>2.83</v>
      </c>
    </row>
    <row r="5852" spans="1:4" ht="25.5">
      <c r="A5852" s="544">
        <v>5914642</v>
      </c>
      <c r="B5852" s="542" t="s">
        <v>11090</v>
      </c>
      <c r="C5852" s="544" t="s">
        <v>466</v>
      </c>
      <c r="D5852" s="545">
        <v>5.51</v>
      </c>
    </row>
    <row r="5853" spans="1:4" ht="25.5">
      <c r="A5853" s="544">
        <v>5914641</v>
      </c>
      <c r="B5853" s="542" t="s">
        <v>11091</v>
      </c>
      <c r="C5853" s="544" t="s">
        <v>466</v>
      </c>
      <c r="D5853" s="545">
        <v>1.96</v>
      </c>
    </row>
    <row r="5854" spans="1:4" ht="25.5">
      <c r="A5854" s="544">
        <v>5915456</v>
      </c>
      <c r="B5854" s="542" t="s">
        <v>11092</v>
      </c>
      <c r="C5854" s="544" t="s">
        <v>466</v>
      </c>
      <c r="D5854" s="545">
        <v>3.71</v>
      </c>
    </row>
    <row r="5855" spans="1:4" ht="25.5">
      <c r="A5855" s="544">
        <v>5915454</v>
      </c>
      <c r="B5855" s="542" t="s">
        <v>11093</v>
      </c>
      <c r="C5855" s="544" t="s">
        <v>466</v>
      </c>
      <c r="D5855" s="545">
        <v>6.39</v>
      </c>
    </row>
    <row r="5856" spans="1:4" ht="25.5">
      <c r="A5856" s="544">
        <v>5915399</v>
      </c>
      <c r="B5856" s="542" t="s">
        <v>11094</v>
      </c>
      <c r="C5856" s="544" t="s">
        <v>466</v>
      </c>
      <c r="D5856" s="545">
        <v>2.84</v>
      </c>
    </row>
    <row r="5857" spans="1:4" ht="25.5">
      <c r="A5857" s="544">
        <v>5914353</v>
      </c>
      <c r="B5857" s="542" t="s">
        <v>11095</v>
      </c>
      <c r="C5857" s="544" t="s">
        <v>466</v>
      </c>
      <c r="D5857" s="545">
        <v>1.48</v>
      </c>
    </row>
    <row r="5858" spans="1:4" ht="25.5">
      <c r="A5858" s="544">
        <v>5915470</v>
      </c>
      <c r="B5858" s="542" t="s">
        <v>11096</v>
      </c>
      <c r="C5858" s="544" t="s">
        <v>466</v>
      </c>
      <c r="D5858" s="545">
        <v>2.1800000000000002</v>
      </c>
    </row>
    <row r="5859" spans="1:4" ht="25.5">
      <c r="A5859" s="544">
        <v>5915459</v>
      </c>
      <c r="B5859" s="542" t="s">
        <v>11097</v>
      </c>
      <c r="C5859" s="544" t="s">
        <v>466</v>
      </c>
      <c r="D5859" s="545">
        <v>7.37</v>
      </c>
    </row>
    <row r="5860" spans="1:4" ht="25.5">
      <c r="A5860" s="544">
        <v>5915476</v>
      </c>
      <c r="B5860" s="542" t="s">
        <v>11098</v>
      </c>
      <c r="C5860" s="544" t="s">
        <v>466</v>
      </c>
      <c r="D5860" s="545">
        <v>28.82</v>
      </c>
    </row>
    <row r="5861" spans="1:4" ht="38.25">
      <c r="A5861" s="544">
        <v>5914702</v>
      </c>
      <c r="B5861" s="542" t="s">
        <v>11099</v>
      </c>
      <c r="C5861" s="544" t="s">
        <v>466</v>
      </c>
      <c r="D5861" s="545">
        <v>14.69</v>
      </c>
    </row>
    <row r="5862" spans="1:4" ht="38.25">
      <c r="A5862" s="544">
        <v>5914701</v>
      </c>
      <c r="B5862" s="542" t="s">
        <v>11100</v>
      </c>
      <c r="C5862" s="544" t="s">
        <v>466</v>
      </c>
      <c r="D5862" s="545">
        <v>15.22</v>
      </c>
    </row>
    <row r="5863" spans="1:4" ht="25.5">
      <c r="A5863" s="544">
        <v>5915018</v>
      </c>
      <c r="B5863" s="542" t="s">
        <v>11101</v>
      </c>
      <c r="C5863" s="544" t="s">
        <v>466</v>
      </c>
      <c r="D5863" s="545">
        <v>8.17</v>
      </c>
    </row>
    <row r="5864" spans="1:4" ht="38.25">
      <c r="A5864" s="544">
        <v>5906592</v>
      </c>
      <c r="B5864" s="542" t="s">
        <v>11102</v>
      </c>
      <c r="C5864" s="544" t="s">
        <v>335</v>
      </c>
      <c r="D5864" s="545">
        <v>34.65</v>
      </c>
    </row>
    <row r="5865" spans="1:4" ht="38.25">
      <c r="A5865" s="544">
        <v>5906591</v>
      </c>
      <c r="B5865" s="542" t="s">
        <v>11103</v>
      </c>
      <c r="C5865" s="544" t="s">
        <v>335</v>
      </c>
      <c r="D5865" s="545">
        <v>32.85</v>
      </c>
    </row>
    <row r="5866" spans="1:4" ht="25.5">
      <c r="A5866" s="544">
        <v>5914653</v>
      </c>
      <c r="B5866" s="542" t="s">
        <v>11104</v>
      </c>
      <c r="C5866" s="544" t="s">
        <v>466</v>
      </c>
      <c r="D5866" s="545">
        <v>3.39</v>
      </c>
    </row>
    <row r="5867" spans="1:4" ht="25.5">
      <c r="A5867" s="544">
        <v>5915405</v>
      </c>
      <c r="B5867" s="542" t="s">
        <v>11105</v>
      </c>
      <c r="C5867" s="544" t="s">
        <v>466</v>
      </c>
      <c r="D5867" s="545">
        <v>5.52</v>
      </c>
    </row>
    <row r="5868" spans="1:4" ht="25.5">
      <c r="A5868" s="544">
        <v>5914657</v>
      </c>
      <c r="B5868" s="542" t="s">
        <v>11106</v>
      </c>
      <c r="C5868" s="544" t="s">
        <v>466</v>
      </c>
      <c r="D5868" s="545">
        <v>17.329999999999998</v>
      </c>
    </row>
    <row r="5869" spans="1:4" ht="25.5">
      <c r="A5869" s="544">
        <v>5914363</v>
      </c>
      <c r="B5869" s="542" t="s">
        <v>11107</v>
      </c>
      <c r="C5869" s="544" t="s">
        <v>466</v>
      </c>
      <c r="D5869" s="545">
        <v>17.350000000000001</v>
      </c>
    </row>
    <row r="5870" spans="1:4" ht="38.25">
      <c r="A5870" s="544">
        <v>5914646</v>
      </c>
      <c r="B5870" s="542" t="s">
        <v>11108</v>
      </c>
      <c r="C5870" s="544" t="s">
        <v>466</v>
      </c>
      <c r="D5870" s="545">
        <v>8.4499999999999993</v>
      </c>
    </row>
    <row r="5871" spans="1:4" ht="25.5">
      <c r="A5871" s="544">
        <v>5919535</v>
      </c>
      <c r="B5871" s="542" t="s">
        <v>11109</v>
      </c>
      <c r="C5871" s="544" t="s">
        <v>466</v>
      </c>
      <c r="D5871" s="545">
        <v>21.4</v>
      </c>
    </row>
    <row r="5872" spans="1:4" ht="25.5">
      <c r="A5872" s="544">
        <v>5919533</v>
      </c>
      <c r="B5872" s="542" t="s">
        <v>11110</v>
      </c>
      <c r="C5872" s="544" t="s">
        <v>466</v>
      </c>
      <c r="D5872" s="545">
        <v>70.78</v>
      </c>
    </row>
    <row r="5873" spans="1:4" ht="25.5">
      <c r="A5873" s="544">
        <v>5919534</v>
      </c>
      <c r="B5873" s="542" t="s">
        <v>11111</v>
      </c>
      <c r="C5873" s="544" t="s">
        <v>466</v>
      </c>
      <c r="D5873" s="545">
        <v>64.67</v>
      </c>
    </row>
    <row r="5874" spans="1:4" ht="25.5">
      <c r="A5874" s="544">
        <v>5909007</v>
      </c>
      <c r="B5874" s="542" t="s">
        <v>11112</v>
      </c>
      <c r="C5874" s="544" t="s">
        <v>466</v>
      </c>
      <c r="D5874" s="545">
        <v>19.68</v>
      </c>
    </row>
    <row r="5875" spans="1:4" ht="25.5">
      <c r="A5875" s="544">
        <v>5919538</v>
      </c>
      <c r="B5875" s="542" t="s">
        <v>11113</v>
      </c>
      <c r="C5875" s="544" t="s">
        <v>466</v>
      </c>
      <c r="D5875" s="545">
        <v>16.71</v>
      </c>
    </row>
    <row r="5876" spans="1:4" ht="25.5">
      <c r="A5876" s="544">
        <v>5919540</v>
      </c>
      <c r="B5876" s="542" t="s">
        <v>11114</v>
      </c>
      <c r="C5876" s="544" t="s">
        <v>466</v>
      </c>
      <c r="D5876" s="545">
        <v>2.99</v>
      </c>
    </row>
    <row r="5877" spans="1:4" ht="38.25">
      <c r="A5877" s="544">
        <v>5914705</v>
      </c>
      <c r="B5877" s="542" t="s">
        <v>11115</v>
      </c>
      <c r="C5877" s="544" t="s">
        <v>466</v>
      </c>
      <c r="D5877" s="545">
        <v>22.05</v>
      </c>
    </row>
    <row r="5878" spans="1:4" ht="38.25">
      <c r="A5878" s="544">
        <v>5914706</v>
      </c>
      <c r="B5878" s="542" t="s">
        <v>11116</v>
      </c>
      <c r="C5878" s="544" t="s">
        <v>466</v>
      </c>
      <c r="D5878" s="545">
        <v>19.75</v>
      </c>
    </row>
    <row r="5879" spans="1:4" ht="38.25">
      <c r="A5879" s="544">
        <v>5914707</v>
      </c>
      <c r="B5879" s="542" t="s">
        <v>11117</v>
      </c>
      <c r="C5879" s="544" t="s">
        <v>466</v>
      </c>
      <c r="D5879" s="545">
        <v>20</v>
      </c>
    </row>
    <row r="5880" spans="1:4" ht="38.25">
      <c r="A5880" s="544">
        <v>5914677</v>
      </c>
      <c r="B5880" s="542" t="s">
        <v>11118</v>
      </c>
      <c r="C5880" s="544" t="s">
        <v>466</v>
      </c>
      <c r="D5880" s="545">
        <v>29.45</v>
      </c>
    </row>
    <row r="5881" spans="1:4" ht="38.25">
      <c r="A5881" s="544">
        <v>5914676</v>
      </c>
      <c r="B5881" s="542" t="s">
        <v>11119</v>
      </c>
      <c r="C5881" s="544" t="s">
        <v>466</v>
      </c>
      <c r="D5881" s="545">
        <v>25.09</v>
      </c>
    </row>
    <row r="5882" spans="1:4" ht="38.25">
      <c r="A5882" s="544">
        <v>5915016</v>
      </c>
      <c r="B5882" s="542" t="s">
        <v>11120</v>
      </c>
      <c r="C5882" s="544" t="s">
        <v>466</v>
      </c>
      <c r="D5882" s="545">
        <v>13.25</v>
      </c>
    </row>
    <row r="5883" spans="1:4" ht="38.25">
      <c r="A5883" s="544">
        <v>5915017</v>
      </c>
      <c r="B5883" s="542" t="s">
        <v>11121</v>
      </c>
      <c r="C5883" s="544" t="s">
        <v>466</v>
      </c>
      <c r="D5883" s="545">
        <v>16.37</v>
      </c>
    </row>
    <row r="5884" spans="1:4" ht="38.25">
      <c r="A5884" s="544">
        <v>5914678</v>
      </c>
      <c r="B5884" s="542" t="s">
        <v>11122</v>
      </c>
      <c r="C5884" s="544" t="s">
        <v>466</v>
      </c>
      <c r="D5884" s="545">
        <v>35.909999999999997</v>
      </c>
    </row>
    <row r="5885" spans="1:4" ht="38.25">
      <c r="A5885" s="544">
        <v>5914679</v>
      </c>
      <c r="B5885" s="542" t="s">
        <v>11123</v>
      </c>
      <c r="C5885" s="544" t="s">
        <v>466</v>
      </c>
      <c r="D5885" s="545">
        <v>56.62</v>
      </c>
    </row>
    <row r="5886" spans="1:4" ht="38.25">
      <c r="A5886" s="544">
        <v>5914681</v>
      </c>
      <c r="B5886" s="542" t="s">
        <v>11124</v>
      </c>
      <c r="C5886" s="544" t="s">
        <v>466</v>
      </c>
      <c r="D5886" s="545">
        <v>67.56</v>
      </c>
    </row>
    <row r="5887" spans="1:4" ht="38.25">
      <c r="A5887" s="544">
        <v>5914680</v>
      </c>
      <c r="B5887" s="542" t="s">
        <v>11125</v>
      </c>
      <c r="C5887" s="544" t="s">
        <v>466</v>
      </c>
      <c r="D5887" s="545">
        <v>47.52</v>
      </c>
    </row>
    <row r="5888" spans="1:4" ht="25.5">
      <c r="A5888" s="544">
        <v>5915015</v>
      </c>
      <c r="B5888" s="542" t="s">
        <v>11126</v>
      </c>
      <c r="C5888" s="544" t="s">
        <v>466</v>
      </c>
      <c r="D5888" s="545">
        <v>19.84</v>
      </c>
    </row>
    <row r="5889" spans="1:4" ht="25.5">
      <c r="A5889" s="544">
        <v>5915373</v>
      </c>
      <c r="B5889" s="542" t="s">
        <v>11127</v>
      </c>
      <c r="C5889" s="544" t="s">
        <v>466</v>
      </c>
      <c r="D5889" s="545">
        <v>17.510000000000002</v>
      </c>
    </row>
    <row r="5890" spans="1:4" ht="25.5">
      <c r="A5890" s="544">
        <v>5914333</v>
      </c>
      <c r="B5890" s="542" t="s">
        <v>11128</v>
      </c>
      <c r="C5890" s="544" t="s">
        <v>466</v>
      </c>
      <c r="D5890" s="545">
        <v>31.99</v>
      </c>
    </row>
    <row r="5891" spans="1:4" ht="25.5">
      <c r="A5891" s="544">
        <v>5914655</v>
      </c>
      <c r="B5891" s="542" t="s">
        <v>11129</v>
      </c>
      <c r="C5891" s="544" t="s">
        <v>466</v>
      </c>
      <c r="D5891" s="545">
        <v>32.659999999999997</v>
      </c>
    </row>
    <row r="5892" spans="1:4" ht="25.5">
      <c r="A5892" s="544">
        <v>5915474</v>
      </c>
      <c r="B5892" s="542" t="s">
        <v>11130</v>
      </c>
      <c r="C5892" s="544" t="s">
        <v>466</v>
      </c>
      <c r="D5892" s="545">
        <v>31.28</v>
      </c>
    </row>
    <row r="5893" spans="1:4" ht="25.5">
      <c r="A5893" s="544">
        <v>5914654</v>
      </c>
      <c r="B5893" s="542" t="s">
        <v>11131</v>
      </c>
      <c r="C5893" s="544" t="s">
        <v>466</v>
      </c>
      <c r="D5893" s="545">
        <v>26.31</v>
      </c>
    </row>
    <row r="5894" spans="1:4" ht="38.25">
      <c r="A5894" s="544">
        <v>5914686</v>
      </c>
      <c r="B5894" s="542" t="s">
        <v>11132</v>
      </c>
      <c r="C5894" s="544" t="s">
        <v>466</v>
      </c>
      <c r="D5894" s="545">
        <v>25.01</v>
      </c>
    </row>
    <row r="5895" spans="1:4" ht="38.25">
      <c r="A5895" s="544">
        <v>5914685</v>
      </c>
      <c r="B5895" s="542" t="s">
        <v>11133</v>
      </c>
      <c r="C5895" s="544" t="s">
        <v>466</v>
      </c>
      <c r="D5895" s="545">
        <v>25.44</v>
      </c>
    </row>
    <row r="5896" spans="1:4" ht="38.25">
      <c r="A5896" s="544">
        <v>5914682</v>
      </c>
      <c r="B5896" s="542" t="s">
        <v>11134</v>
      </c>
      <c r="C5896" s="544" t="s">
        <v>466</v>
      </c>
      <c r="D5896" s="545">
        <v>32.700000000000003</v>
      </c>
    </row>
    <row r="5897" spans="1:4" ht="38.25">
      <c r="A5897" s="544">
        <v>5915019</v>
      </c>
      <c r="B5897" s="542" t="s">
        <v>11135</v>
      </c>
      <c r="C5897" s="544" t="s">
        <v>466</v>
      </c>
      <c r="D5897" s="545">
        <v>13.59</v>
      </c>
    </row>
    <row r="5898" spans="1:4" ht="38.25">
      <c r="A5898" s="544">
        <v>5914683</v>
      </c>
      <c r="B5898" s="542" t="s">
        <v>11136</v>
      </c>
      <c r="C5898" s="544" t="s">
        <v>466</v>
      </c>
      <c r="D5898" s="545">
        <v>37.15</v>
      </c>
    </row>
    <row r="5899" spans="1:4" ht="38.25">
      <c r="A5899" s="544">
        <v>5915020</v>
      </c>
      <c r="B5899" s="542" t="s">
        <v>11137</v>
      </c>
      <c r="C5899" s="544" t="s">
        <v>466</v>
      </c>
      <c r="D5899" s="545">
        <v>15.62</v>
      </c>
    </row>
    <row r="5900" spans="1:4" ht="38.25">
      <c r="A5900" s="544">
        <v>5914684</v>
      </c>
      <c r="B5900" s="542" t="s">
        <v>11138</v>
      </c>
      <c r="C5900" s="544" t="s">
        <v>466</v>
      </c>
      <c r="D5900" s="545">
        <v>28.34</v>
      </c>
    </row>
    <row r="5901" spans="1:4" ht="38.25">
      <c r="A5901" s="544">
        <v>5915021</v>
      </c>
      <c r="B5901" s="542" t="s">
        <v>11139</v>
      </c>
      <c r="C5901" s="544" t="s">
        <v>466</v>
      </c>
      <c r="D5901" s="545">
        <v>11.77</v>
      </c>
    </row>
    <row r="5902" spans="1:4" ht="25.5">
      <c r="A5902" s="544">
        <v>5914675</v>
      </c>
      <c r="B5902" s="542" t="s">
        <v>11140</v>
      </c>
      <c r="C5902" s="544" t="s">
        <v>466</v>
      </c>
      <c r="D5902" s="545">
        <v>3.01</v>
      </c>
    </row>
    <row r="5903" spans="1:4" ht="25.5">
      <c r="A5903" s="544">
        <v>5915433</v>
      </c>
      <c r="B5903" s="542" t="s">
        <v>11141</v>
      </c>
      <c r="C5903" s="544" t="s">
        <v>466</v>
      </c>
      <c r="D5903" s="545">
        <v>34.840000000000003</v>
      </c>
    </row>
    <row r="5904" spans="1:4" ht="25.5">
      <c r="A5904" s="544">
        <v>5914304</v>
      </c>
      <c r="B5904" s="542" t="s">
        <v>11142</v>
      </c>
      <c r="C5904" s="544" t="s">
        <v>466</v>
      </c>
      <c r="D5904" s="545">
        <v>3.47</v>
      </c>
    </row>
    <row r="5905" spans="1:4" ht="25.5">
      <c r="A5905" s="544">
        <v>5914305</v>
      </c>
      <c r="B5905" s="542" t="s">
        <v>11143</v>
      </c>
      <c r="C5905" s="544" t="s">
        <v>466</v>
      </c>
      <c r="D5905" s="545">
        <v>3.39</v>
      </c>
    </row>
    <row r="5906" spans="1:4" ht="25.5">
      <c r="A5906" s="544">
        <v>5915440</v>
      </c>
      <c r="B5906" s="542" t="s">
        <v>11144</v>
      </c>
      <c r="C5906" s="544" t="s">
        <v>466</v>
      </c>
      <c r="D5906" s="545">
        <v>3.03</v>
      </c>
    </row>
    <row r="5907" spans="1:4" ht="25.5">
      <c r="A5907" s="544">
        <v>5914306</v>
      </c>
      <c r="B5907" s="542" t="s">
        <v>11145</v>
      </c>
      <c r="C5907" s="544" t="s">
        <v>466</v>
      </c>
      <c r="D5907" s="545">
        <v>2.82</v>
      </c>
    </row>
    <row r="5908" spans="1:4" ht="25.5">
      <c r="A5908" s="544">
        <v>5914307</v>
      </c>
      <c r="B5908" s="542" t="s">
        <v>11146</v>
      </c>
      <c r="C5908" s="544" t="s">
        <v>466</v>
      </c>
      <c r="D5908" s="545">
        <v>2.67</v>
      </c>
    </row>
    <row r="5909" spans="1:4" ht="25.5">
      <c r="A5909" s="544">
        <v>5914308</v>
      </c>
      <c r="B5909" s="542" t="s">
        <v>11147</v>
      </c>
      <c r="C5909" s="544" t="s">
        <v>466</v>
      </c>
      <c r="D5909" s="545">
        <v>2.59</v>
      </c>
    </row>
    <row r="5910" spans="1:4" ht="25.5">
      <c r="A5910" s="544">
        <v>5914309</v>
      </c>
      <c r="B5910" s="542" t="s">
        <v>11148</v>
      </c>
      <c r="C5910" s="544" t="s">
        <v>466</v>
      </c>
      <c r="D5910" s="545">
        <v>5.73</v>
      </c>
    </row>
    <row r="5911" spans="1:4" ht="25.5">
      <c r="A5911" s="544">
        <v>5914310</v>
      </c>
      <c r="B5911" s="542" t="s">
        <v>11149</v>
      </c>
      <c r="C5911" s="544" t="s">
        <v>466</v>
      </c>
      <c r="D5911" s="545">
        <v>4.79</v>
      </c>
    </row>
    <row r="5912" spans="1:4" ht="25.5">
      <c r="A5912" s="544">
        <v>5914352</v>
      </c>
      <c r="B5912" s="542" t="s">
        <v>11150</v>
      </c>
      <c r="C5912" s="544" t="s">
        <v>466</v>
      </c>
      <c r="D5912" s="545">
        <v>4.2699999999999996</v>
      </c>
    </row>
    <row r="5913" spans="1:4" ht="25.5">
      <c r="A5913" s="544">
        <v>5914311</v>
      </c>
      <c r="B5913" s="542" t="s">
        <v>11151</v>
      </c>
      <c r="C5913" s="544" t="s">
        <v>466</v>
      </c>
      <c r="D5913" s="545">
        <v>3.93</v>
      </c>
    </row>
    <row r="5914" spans="1:4" ht="25.5">
      <c r="A5914" s="544">
        <v>5914312</v>
      </c>
      <c r="B5914" s="542" t="s">
        <v>11152</v>
      </c>
      <c r="C5914" s="544" t="s">
        <v>466</v>
      </c>
      <c r="D5914" s="545">
        <v>3.71</v>
      </c>
    </row>
    <row r="5915" spans="1:4" ht="25.5">
      <c r="A5915" s="544">
        <v>5914313</v>
      </c>
      <c r="B5915" s="542" t="s">
        <v>11153</v>
      </c>
      <c r="C5915" s="544" t="s">
        <v>466</v>
      </c>
      <c r="D5915" s="545">
        <v>3.56</v>
      </c>
    </row>
    <row r="5916" spans="1:4" ht="25.5">
      <c r="A5916" s="544">
        <v>5914339</v>
      </c>
      <c r="B5916" s="542" t="s">
        <v>11154</v>
      </c>
      <c r="C5916" s="544" t="s">
        <v>466</v>
      </c>
      <c r="D5916" s="545">
        <v>9.3000000000000007</v>
      </c>
    </row>
    <row r="5917" spans="1:4" ht="25.5">
      <c r="A5917" s="544">
        <v>5914650</v>
      </c>
      <c r="B5917" s="542" t="s">
        <v>11155</v>
      </c>
      <c r="C5917" s="544" t="s">
        <v>466</v>
      </c>
      <c r="D5917" s="545">
        <v>10.93</v>
      </c>
    </row>
    <row r="5918" spans="1:4" ht="25.5">
      <c r="A5918" s="544">
        <v>5914358</v>
      </c>
      <c r="B5918" s="542" t="s">
        <v>11156</v>
      </c>
      <c r="C5918" s="544" t="s">
        <v>466</v>
      </c>
      <c r="D5918" s="545">
        <v>8.77</v>
      </c>
    </row>
    <row r="5919" spans="1:4" ht="25.5">
      <c r="A5919" s="544">
        <v>5915421</v>
      </c>
      <c r="B5919" s="542" t="s">
        <v>11157</v>
      </c>
      <c r="C5919" s="544" t="s">
        <v>466</v>
      </c>
      <c r="D5919" s="545">
        <v>25.2</v>
      </c>
    </row>
    <row r="5920" spans="1:4" ht="25.5">
      <c r="A5920" s="544">
        <v>5914649</v>
      </c>
      <c r="B5920" s="542" t="s">
        <v>11158</v>
      </c>
      <c r="C5920" s="544" t="s">
        <v>466</v>
      </c>
      <c r="D5920" s="545">
        <v>7.57</v>
      </c>
    </row>
    <row r="5921" spans="1:4" ht="25.5">
      <c r="A5921" s="544">
        <v>5914643</v>
      </c>
      <c r="B5921" s="542" t="s">
        <v>11159</v>
      </c>
      <c r="C5921" s="544" t="s">
        <v>466</v>
      </c>
      <c r="D5921" s="545">
        <v>5.31</v>
      </c>
    </row>
    <row r="5922" spans="1:4" ht="25.5">
      <c r="A5922" s="544">
        <v>5914328</v>
      </c>
      <c r="B5922" s="542" t="s">
        <v>11160</v>
      </c>
      <c r="C5922" s="544" t="s">
        <v>466</v>
      </c>
      <c r="D5922" s="545">
        <v>26.53</v>
      </c>
    </row>
    <row r="5923" spans="1:4" ht="25.5">
      <c r="A5923" s="544">
        <v>5914610</v>
      </c>
      <c r="B5923" s="542" t="s">
        <v>11161</v>
      </c>
      <c r="C5923" s="544" t="s">
        <v>466</v>
      </c>
      <c r="D5923" s="545">
        <v>26.22</v>
      </c>
    </row>
    <row r="5924" spans="1:4" ht="38.25">
      <c r="A5924" s="544">
        <v>5915408</v>
      </c>
      <c r="B5924" s="542" t="s">
        <v>11162</v>
      </c>
      <c r="C5924" s="544" t="s">
        <v>466</v>
      </c>
      <c r="D5924" s="545">
        <v>5.47</v>
      </c>
    </row>
    <row r="5925" spans="1:4" ht="25.5">
      <c r="A5925" s="544">
        <v>5915306</v>
      </c>
      <c r="B5925" s="542" t="s">
        <v>11163</v>
      </c>
      <c r="C5925" s="544" t="s">
        <v>335</v>
      </c>
      <c r="D5925" s="545">
        <v>37.96</v>
      </c>
    </row>
    <row r="5926" spans="1:4" ht="38.25">
      <c r="A5926" s="544">
        <v>5914708</v>
      </c>
      <c r="B5926" s="542" t="s">
        <v>11164</v>
      </c>
      <c r="C5926" s="544" t="s">
        <v>466</v>
      </c>
      <c r="D5926" s="545">
        <v>41.79</v>
      </c>
    </row>
    <row r="5927" spans="1:4" ht="38.25">
      <c r="A5927" s="544">
        <v>5914687</v>
      </c>
      <c r="B5927" s="542" t="s">
        <v>11165</v>
      </c>
      <c r="C5927" s="544" t="s">
        <v>466</v>
      </c>
      <c r="D5927" s="545">
        <v>42.23</v>
      </c>
    </row>
    <row r="5928" spans="1:4" ht="38.25">
      <c r="A5928" s="544">
        <v>5914709</v>
      </c>
      <c r="B5928" s="542" t="s">
        <v>11166</v>
      </c>
      <c r="C5928" s="544" t="s">
        <v>466</v>
      </c>
      <c r="D5928" s="545">
        <v>45.92</v>
      </c>
    </row>
    <row r="5929" spans="1:4" ht="38.25">
      <c r="A5929" s="544">
        <v>5914688</v>
      </c>
      <c r="B5929" s="542" t="s">
        <v>11167</v>
      </c>
      <c r="C5929" s="544" t="s">
        <v>466</v>
      </c>
      <c r="D5929" s="545">
        <v>45.84</v>
      </c>
    </row>
    <row r="5930" spans="1:4" ht="38.25">
      <c r="A5930" s="544">
        <v>5914695</v>
      </c>
      <c r="B5930" s="542" t="s">
        <v>11168</v>
      </c>
      <c r="C5930" s="544" t="s">
        <v>466</v>
      </c>
      <c r="D5930" s="545">
        <v>32.79</v>
      </c>
    </row>
    <row r="5931" spans="1:4" ht="38.25">
      <c r="A5931" s="544">
        <v>5914689</v>
      </c>
      <c r="B5931" s="542" t="s">
        <v>11169</v>
      </c>
      <c r="C5931" s="544" t="s">
        <v>466</v>
      </c>
      <c r="D5931" s="545">
        <v>33.14</v>
      </c>
    </row>
    <row r="5932" spans="1:4" ht="38.25">
      <c r="A5932" s="544">
        <v>5914696</v>
      </c>
      <c r="B5932" s="542" t="s">
        <v>11170</v>
      </c>
      <c r="C5932" s="544" t="s">
        <v>466</v>
      </c>
      <c r="D5932" s="545">
        <v>36.03</v>
      </c>
    </row>
    <row r="5933" spans="1:4" ht="38.25">
      <c r="A5933" s="544">
        <v>5914690</v>
      </c>
      <c r="B5933" s="542" t="s">
        <v>11171</v>
      </c>
      <c r="C5933" s="544" t="s">
        <v>466</v>
      </c>
      <c r="D5933" s="545">
        <v>35.97</v>
      </c>
    </row>
    <row r="5934" spans="1:4" ht="38.25">
      <c r="A5934" s="544">
        <v>5914697</v>
      </c>
      <c r="B5934" s="542" t="s">
        <v>11172</v>
      </c>
      <c r="C5934" s="544" t="s">
        <v>466</v>
      </c>
      <c r="D5934" s="545">
        <v>27.68</v>
      </c>
    </row>
    <row r="5935" spans="1:4" ht="38.25">
      <c r="A5935" s="544">
        <v>5914691</v>
      </c>
      <c r="B5935" s="542" t="s">
        <v>11173</v>
      </c>
      <c r="C5935" s="544" t="s">
        <v>466</v>
      </c>
      <c r="D5935" s="545">
        <v>27.97</v>
      </c>
    </row>
    <row r="5936" spans="1:4" ht="38.25">
      <c r="A5936" s="544">
        <v>5914698</v>
      </c>
      <c r="B5936" s="542" t="s">
        <v>11174</v>
      </c>
      <c r="C5936" s="544" t="s">
        <v>466</v>
      </c>
      <c r="D5936" s="545">
        <v>30.42</v>
      </c>
    </row>
    <row r="5937" spans="1:4" ht="38.25">
      <c r="A5937" s="544">
        <v>5914692</v>
      </c>
      <c r="B5937" s="542" t="s">
        <v>11175</v>
      </c>
      <c r="C5937" s="544" t="s">
        <v>466</v>
      </c>
      <c r="D5937" s="545">
        <v>30.36</v>
      </c>
    </row>
    <row r="5938" spans="1:4" ht="38.25">
      <c r="A5938" s="544">
        <v>5914699</v>
      </c>
      <c r="B5938" s="542" t="s">
        <v>11176</v>
      </c>
      <c r="C5938" s="544" t="s">
        <v>466</v>
      </c>
      <c r="D5938" s="545">
        <v>30.99</v>
      </c>
    </row>
    <row r="5939" spans="1:4" ht="38.25">
      <c r="A5939" s="544">
        <v>5914693</v>
      </c>
      <c r="B5939" s="542" t="s">
        <v>11177</v>
      </c>
      <c r="C5939" s="544" t="s">
        <v>466</v>
      </c>
      <c r="D5939" s="545">
        <v>31.32</v>
      </c>
    </row>
    <row r="5940" spans="1:4" ht="38.25">
      <c r="A5940" s="544">
        <v>5914700</v>
      </c>
      <c r="B5940" s="542" t="s">
        <v>11178</v>
      </c>
      <c r="C5940" s="544" t="s">
        <v>466</v>
      </c>
      <c r="D5940" s="545">
        <v>34.049999999999997</v>
      </c>
    </row>
    <row r="5941" spans="1:4" ht="38.25">
      <c r="A5941" s="544">
        <v>5914694</v>
      </c>
      <c r="B5941" s="542" t="s">
        <v>11179</v>
      </c>
      <c r="C5941" s="544" t="s">
        <v>466</v>
      </c>
      <c r="D5941" s="545">
        <v>33.99</v>
      </c>
    </row>
    <row r="5942" spans="1:4" ht="25.5">
      <c r="A5942" s="544">
        <v>5915441</v>
      </c>
      <c r="B5942" s="542" t="s">
        <v>11180</v>
      </c>
      <c r="C5942" s="544" t="s">
        <v>466</v>
      </c>
      <c r="D5942" s="545">
        <v>98.54</v>
      </c>
    </row>
    <row r="5943" spans="1:4" ht="25.5">
      <c r="A5943" s="544">
        <v>5901639</v>
      </c>
      <c r="B5943" s="542" t="s">
        <v>11181</v>
      </c>
      <c r="C5943" s="544" t="s">
        <v>228</v>
      </c>
      <c r="D5943" s="545">
        <v>0.92</v>
      </c>
    </row>
    <row r="5944" spans="1:4" ht="25.5">
      <c r="A5944" s="544">
        <v>5901638</v>
      </c>
      <c r="B5944" s="542" t="s">
        <v>11182</v>
      </c>
      <c r="C5944" s="544" t="s">
        <v>228</v>
      </c>
      <c r="D5944" s="545">
        <v>0.74</v>
      </c>
    </row>
    <row r="5945" spans="1:4" ht="25.5">
      <c r="A5945" s="544">
        <v>5901640</v>
      </c>
      <c r="B5945" s="542" t="s">
        <v>11183</v>
      </c>
      <c r="C5945" s="544" t="s">
        <v>228</v>
      </c>
      <c r="D5945" s="545">
        <v>0.66</v>
      </c>
    </row>
    <row r="5946" spans="1:4">
      <c r="A5946" s="544">
        <v>5914359</v>
      </c>
      <c r="B5946" s="542" t="s">
        <v>11184</v>
      </c>
      <c r="C5946" s="544" t="s">
        <v>228</v>
      </c>
      <c r="D5946" s="545">
        <v>1.21</v>
      </c>
    </row>
    <row r="5947" spans="1:4">
      <c r="A5947" s="544">
        <v>5914374</v>
      </c>
      <c r="B5947" s="542" t="s">
        <v>11185</v>
      </c>
      <c r="C5947" s="544" t="s">
        <v>228</v>
      </c>
      <c r="D5947" s="545">
        <v>0.97</v>
      </c>
    </row>
    <row r="5948" spans="1:4">
      <c r="A5948" s="544">
        <v>5914389</v>
      </c>
      <c r="B5948" s="542" t="s">
        <v>227</v>
      </c>
      <c r="C5948" s="544" t="s">
        <v>228</v>
      </c>
      <c r="D5948" s="545">
        <v>0.78</v>
      </c>
    </row>
    <row r="5949" spans="1:4">
      <c r="A5949" s="544">
        <v>5915319</v>
      </c>
      <c r="B5949" s="542" t="s">
        <v>11186</v>
      </c>
      <c r="C5949" s="544" t="s">
        <v>228</v>
      </c>
      <c r="D5949" s="545">
        <v>0.92</v>
      </c>
    </row>
    <row r="5950" spans="1:4">
      <c r="A5950" s="544">
        <v>5915320</v>
      </c>
      <c r="B5950" s="542" t="s">
        <v>11187</v>
      </c>
      <c r="C5950" s="544" t="s">
        <v>228</v>
      </c>
      <c r="D5950" s="545">
        <v>0.73</v>
      </c>
    </row>
    <row r="5951" spans="1:4">
      <c r="A5951" s="544">
        <v>5915321</v>
      </c>
      <c r="B5951" s="542" t="s">
        <v>853</v>
      </c>
      <c r="C5951" s="544" t="s">
        <v>228</v>
      </c>
      <c r="D5951" s="545">
        <v>0.66</v>
      </c>
    </row>
    <row r="5952" spans="1:4">
      <c r="A5952" s="544">
        <v>5914314</v>
      </c>
      <c r="B5952" s="542" t="s">
        <v>11188</v>
      </c>
      <c r="C5952" s="544" t="s">
        <v>228</v>
      </c>
      <c r="D5952" s="545">
        <v>1.27</v>
      </c>
    </row>
    <row r="5953" spans="1:4">
      <c r="A5953" s="544">
        <v>5914329</v>
      </c>
      <c r="B5953" s="542" t="s">
        <v>11189</v>
      </c>
      <c r="C5953" s="544" t="s">
        <v>228</v>
      </c>
      <c r="D5953" s="545">
        <v>1.01</v>
      </c>
    </row>
    <row r="5954" spans="1:4">
      <c r="A5954" s="544">
        <v>5914344</v>
      </c>
      <c r="B5954" s="542" t="s">
        <v>11190</v>
      </c>
      <c r="C5954" s="544" t="s">
        <v>228</v>
      </c>
      <c r="D5954" s="545">
        <v>0.82</v>
      </c>
    </row>
    <row r="5955" spans="1:4">
      <c r="A5955" s="544">
        <v>5914539</v>
      </c>
      <c r="B5955" s="542" t="s">
        <v>11191</v>
      </c>
      <c r="C5955" s="544" t="s">
        <v>228</v>
      </c>
      <c r="D5955" s="545">
        <v>1.1100000000000001</v>
      </c>
    </row>
    <row r="5956" spans="1:4">
      <c r="A5956" s="544">
        <v>5914554</v>
      </c>
      <c r="B5956" s="542" t="s">
        <v>11192</v>
      </c>
      <c r="C5956" s="544" t="s">
        <v>228</v>
      </c>
      <c r="D5956" s="545">
        <v>0.89</v>
      </c>
    </row>
    <row r="5957" spans="1:4">
      <c r="A5957" s="544">
        <v>5914569</v>
      </c>
      <c r="B5957" s="542" t="s">
        <v>485</v>
      </c>
      <c r="C5957" s="544" t="s">
        <v>228</v>
      </c>
      <c r="D5957" s="545">
        <v>0.72</v>
      </c>
    </row>
    <row r="5958" spans="1:4" ht="25.5">
      <c r="A5958" s="544">
        <v>5915012</v>
      </c>
      <c r="B5958" s="542" t="s">
        <v>11193</v>
      </c>
      <c r="C5958" s="544" t="s">
        <v>228</v>
      </c>
      <c r="D5958" s="545">
        <v>1.92</v>
      </c>
    </row>
    <row r="5959" spans="1:4" ht="25.5">
      <c r="A5959" s="544">
        <v>5915013</v>
      </c>
      <c r="B5959" s="542" t="s">
        <v>11194</v>
      </c>
      <c r="C5959" s="544" t="s">
        <v>228</v>
      </c>
      <c r="D5959" s="545">
        <v>1.54</v>
      </c>
    </row>
    <row r="5960" spans="1:4" ht="25.5">
      <c r="A5960" s="544">
        <v>5915014</v>
      </c>
      <c r="B5960" s="542" t="s">
        <v>11195</v>
      </c>
      <c r="C5960" s="544" t="s">
        <v>228</v>
      </c>
      <c r="D5960" s="545">
        <v>1.24</v>
      </c>
    </row>
    <row r="5961" spans="1:4" ht="25.5">
      <c r="A5961" s="544">
        <v>5914584</v>
      </c>
      <c r="B5961" s="542" t="s">
        <v>11196</v>
      </c>
      <c r="C5961" s="544" t="s">
        <v>228</v>
      </c>
      <c r="D5961" s="545">
        <v>2.62</v>
      </c>
    </row>
    <row r="5962" spans="1:4" ht="25.5">
      <c r="A5962" s="544">
        <v>5914599</v>
      </c>
      <c r="B5962" s="542" t="s">
        <v>11197</v>
      </c>
      <c r="C5962" s="544" t="s">
        <v>228</v>
      </c>
      <c r="D5962" s="545">
        <v>2.09</v>
      </c>
    </row>
    <row r="5963" spans="1:4" ht="25.5">
      <c r="A5963" s="544">
        <v>5914614</v>
      </c>
      <c r="B5963" s="542" t="s">
        <v>11198</v>
      </c>
      <c r="C5963" s="544" t="s">
        <v>228</v>
      </c>
      <c r="D5963" s="545">
        <v>1.69</v>
      </c>
    </row>
    <row r="5964" spans="1:4" ht="25.5">
      <c r="A5964" s="544">
        <v>5914581</v>
      </c>
      <c r="B5964" s="542" t="s">
        <v>11199</v>
      </c>
      <c r="C5964" s="544" t="s">
        <v>228</v>
      </c>
      <c r="D5964" s="545">
        <v>1.97</v>
      </c>
    </row>
    <row r="5965" spans="1:4" ht="25.5">
      <c r="A5965" s="544">
        <v>5914582</v>
      </c>
      <c r="B5965" s="542" t="s">
        <v>11200</v>
      </c>
      <c r="C5965" s="544" t="s">
        <v>228</v>
      </c>
      <c r="D5965" s="545">
        <v>1.57</v>
      </c>
    </row>
    <row r="5966" spans="1:4" ht="25.5">
      <c r="A5966" s="544">
        <v>5914583</v>
      </c>
      <c r="B5966" s="542" t="s">
        <v>11201</v>
      </c>
      <c r="C5966" s="544" t="s">
        <v>228</v>
      </c>
      <c r="D5966" s="545">
        <v>1.27</v>
      </c>
    </row>
    <row r="5967" spans="1:4">
      <c r="A5967" s="544">
        <v>5914449</v>
      </c>
      <c r="B5967" s="542" t="s">
        <v>231</v>
      </c>
      <c r="C5967" s="544" t="s">
        <v>228</v>
      </c>
      <c r="D5967" s="545">
        <v>1.07</v>
      </c>
    </row>
    <row r="5968" spans="1:4">
      <c r="A5968" s="544">
        <v>5914464</v>
      </c>
      <c r="B5968" s="542" t="s">
        <v>11202</v>
      </c>
      <c r="C5968" s="544" t="s">
        <v>228</v>
      </c>
      <c r="D5968" s="545">
        <v>0.86</v>
      </c>
    </row>
    <row r="5969" spans="1:4">
      <c r="A5969" s="544">
        <v>5914479</v>
      </c>
      <c r="B5969" s="542" t="s">
        <v>229</v>
      </c>
      <c r="C5969" s="544" t="s">
        <v>228</v>
      </c>
      <c r="D5969" s="545">
        <v>0.69</v>
      </c>
    </row>
    <row r="5970" spans="1:4">
      <c r="A5970" s="544">
        <v>5915322</v>
      </c>
      <c r="B5970" s="542" t="s">
        <v>11203</v>
      </c>
      <c r="C5970" s="544" t="s">
        <v>228</v>
      </c>
      <c r="D5970" s="545">
        <v>1.88</v>
      </c>
    </row>
    <row r="5971" spans="1:4">
      <c r="A5971" s="544">
        <v>5915323</v>
      </c>
      <c r="B5971" s="542" t="s">
        <v>11204</v>
      </c>
      <c r="C5971" s="544" t="s">
        <v>228</v>
      </c>
      <c r="D5971" s="545">
        <v>1.51</v>
      </c>
    </row>
    <row r="5972" spans="1:4">
      <c r="A5972" s="544">
        <v>5915324</v>
      </c>
      <c r="B5972" s="542" t="s">
        <v>11205</v>
      </c>
      <c r="C5972" s="544" t="s">
        <v>228</v>
      </c>
      <c r="D5972" s="545">
        <v>1.21</v>
      </c>
    </row>
    <row r="5973" spans="1:4">
      <c r="A5973" s="544">
        <v>5914404</v>
      </c>
      <c r="B5973" s="542" t="s">
        <v>11206</v>
      </c>
      <c r="C5973" s="544" t="s">
        <v>228</v>
      </c>
      <c r="D5973" s="545">
        <v>1.21</v>
      </c>
    </row>
    <row r="5974" spans="1:4">
      <c r="A5974" s="544">
        <v>5914419</v>
      </c>
      <c r="B5974" s="542" t="s">
        <v>11207</v>
      </c>
      <c r="C5974" s="544" t="s">
        <v>228</v>
      </c>
      <c r="D5974" s="545">
        <v>0.97</v>
      </c>
    </row>
    <row r="5975" spans="1:4">
      <c r="A5975" s="544">
        <v>5914434</v>
      </c>
      <c r="B5975" s="542" t="s">
        <v>11208</v>
      </c>
      <c r="C5975" s="544" t="s">
        <v>228</v>
      </c>
      <c r="D5975" s="545">
        <v>0.78</v>
      </c>
    </row>
    <row r="5976" spans="1:4" ht="25.5">
      <c r="A5976" s="544">
        <v>5914635</v>
      </c>
      <c r="B5976" s="542" t="s">
        <v>11209</v>
      </c>
      <c r="C5976" s="544" t="s">
        <v>228</v>
      </c>
      <c r="D5976" s="545">
        <v>1.27</v>
      </c>
    </row>
    <row r="5977" spans="1:4" ht="25.5">
      <c r="A5977" s="544">
        <v>5914636</v>
      </c>
      <c r="B5977" s="542" t="s">
        <v>11210</v>
      </c>
      <c r="C5977" s="544" t="s">
        <v>228</v>
      </c>
      <c r="D5977" s="545">
        <v>1.01</v>
      </c>
    </row>
    <row r="5978" spans="1:4" ht="25.5">
      <c r="A5978" s="544">
        <v>5914637</v>
      </c>
      <c r="B5978" s="542" t="s">
        <v>11211</v>
      </c>
      <c r="C5978" s="544" t="s">
        <v>228</v>
      </c>
      <c r="D5978" s="545">
        <v>0.81</v>
      </c>
    </row>
    <row r="5979" spans="1:4" ht="25.5">
      <c r="A5979" s="544">
        <v>5914638</v>
      </c>
      <c r="B5979" s="542" t="s">
        <v>11212</v>
      </c>
      <c r="C5979" s="544" t="s">
        <v>228</v>
      </c>
      <c r="D5979" s="545">
        <v>0.88</v>
      </c>
    </row>
    <row r="5980" spans="1:4" ht="25.5">
      <c r="A5980" s="544">
        <v>5914639</v>
      </c>
      <c r="B5980" s="542" t="s">
        <v>11213</v>
      </c>
      <c r="C5980" s="544" t="s">
        <v>228</v>
      </c>
      <c r="D5980" s="545">
        <v>0.7</v>
      </c>
    </row>
    <row r="5981" spans="1:4" ht="25.5">
      <c r="A5981" s="544">
        <v>5914640</v>
      </c>
      <c r="B5981" s="542" t="s">
        <v>11214</v>
      </c>
      <c r="C5981" s="544" t="s">
        <v>228</v>
      </c>
      <c r="D5981" s="545">
        <v>0.56000000000000005</v>
      </c>
    </row>
    <row r="5982" spans="1:4">
      <c r="A5982" s="544">
        <v>5915466</v>
      </c>
      <c r="B5982" s="542" t="s">
        <v>11215</v>
      </c>
      <c r="C5982" s="544" t="s">
        <v>228</v>
      </c>
      <c r="D5982" s="545">
        <v>2.0499999999999998</v>
      </c>
    </row>
    <row r="5983" spans="1:4">
      <c r="A5983" s="544">
        <v>5915467</v>
      </c>
      <c r="B5983" s="542" t="s">
        <v>11216</v>
      </c>
      <c r="C5983" s="544" t="s">
        <v>228</v>
      </c>
      <c r="D5983" s="545">
        <v>1.64</v>
      </c>
    </row>
    <row r="5984" spans="1:4">
      <c r="A5984" s="544">
        <v>5915468</v>
      </c>
      <c r="B5984" s="542" t="s">
        <v>11217</v>
      </c>
      <c r="C5984" s="544" t="s">
        <v>228</v>
      </c>
      <c r="D5984" s="545">
        <v>1.32</v>
      </c>
    </row>
    <row r="5985" spans="1:4">
      <c r="A5985" s="544">
        <v>5914617</v>
      </c>
      <c r="B5985" s="542" t="s">
        <v>11218</v>
      </c>
      <c r="C5985" s="544" t="s">
        <v>228</v>
      </c>
      <c r="D5985" s="545">
        <v>1.58</v>
      </c>
    </row>
    <row r="5986" spans="1:4">
      <c r="A5986" s="544">
        <v>5914618</v>
      </c>
      <c r="B5986" s="542" t="s">
        <v>11219</v>
      </c>
      <c r="C5986" s="544" t="s">
        <v>228</v>
      </c>
      <c r="D5986" s="545">
        <v>1.26</v>
      </c>
    </row>
    <row r="5987" spans="1:4">
      <c r="A5987" s="544">
        <v>5914619</v>
      </c>
      <c r="B5987" s="542" t="s">
        <v>11220</v>
      </c>
      <c r="C5987" s="544" t="s">
        <v>228</v>
      </c>
      <c r="D5987" s="545">
        <v>1.02</v>
      </c>
    </row>
    <row r="5988" spans="1:4">
      <c r="A5988" s="544">
        <v>5915451</v>
      </c>
      <c r="B5988" s="542" t="s">
        <v>11221</v>
      </c>
      <c r="C5988" s="544" t="s">
        <v>228</v>
      </c>
      <c r="D5988" s="545">
        <v>2.59</v>
      </c>
    </row>
    <row r="5989" spans="1:4">
      <c r="A5989" s="544">
        <v>5915452</v>
      </c>
      <c r="B5989" s="542" t="s">
        <v>11222</v>
      </c>
      <c r="C5989" s="544" t="s">
        <v>228</v>
      </c>
      <c r="D5989" s="545">
        <v>2.0699999999999998</v>
      </c>
    </row>
    <row r="5990" spans="1:4">
      <c r="A5990" s="544">
        <v>5915453</v>
      </c>
      <c r="B5990" s="542" t="s">
        <v>11223</v>
      </c>
      <c r="C5990" s="544" t="s">
        <v>228</v>
      </c>
      <c r="D5990" s="545">
        <v>1.67</v>
      </c>
    </row>
    <row r="5991" spans="1:4">
      <c r="A5991" s="544">
        <v>5915448</v>
      </c>
      <c r="B5991" s="542" t="s">
        <v>11224</v>
      </c>
      <c r="C5991" s="544" t="s">
        <v>228</v>
      </c>
      <c r="D5991" s="545">
        <v>2</v>
      </c>
    </row>
    <row r="5992" spans="1:4">
      <c r="A5992" s="544">
        <v>5915449</v>
      </c>
      <c r="B5992" s="542" t="s">
        <v>11225</v>
      </c>
      <c r="C5992" s="544" t="s">
        <v>228</v>
      </c>
      <c r="D5992" s="545">
        <v>1.6</v>
      </c>
    </row>
    <row r="5993" spans="1:4">
      <c r="A5993" s="544">
        <v>5915450</v>
      </c>
      <c r="B5993" s="542" t="s">
        <v>11226</v>
      </c>
      <c r="C5993" s="544" t="s">
        <v>228</v>
      </c>
      <c r="D5993" s="545">
        <v>1.29</v>
      </c>
    </row>
    <row r="5994" spans="1:4">
      <c r="A5994" s="544">
        <v>5901641</v>
      </c>
      <c r="B5994" s="542" t="s">
        <v>11227</v>
      </c>
      <c r="C5994" s="544" t="s">
        <v>11228</v>
      </c>
      <c r="D5994" s="545">
        <v>1.93</v>
      </c>
    </row>
    <row r="5995" spans="1:4">
      <c r="A5995" s="544">
        <v>5901642</v>
      </c>
      <c r="B5995" s="542" t="s">
        <v>11229</v>
      </c>
      <c r="C5995" s="544" t="s">
        <v>11228</v>
      </c>
      <c r="D5995" s="545">
        <v>0.49</v>
      </c>
    </row>
    <row r="5996" spans="1:4">
      <c r="A5996" s="544">
        <v>5901643</v>
      </c>
      <c r="B5996" s="542" t="s">
        <v>11230</v>
      </c>
      <c r="C5996" s="544" t="s">
        <v>11228</v>
      </c>
      <c r="D5996" s="545">
        <v>0.46</v>
      </c>
    </row>
    <row r="5997" spans="1:4">
      <c r="A5997" s="544">
        <v>5901644</v>
      </c>
      <c r="B5997" s="542" t="s">
        <v>11231</v>
      </c>
      <c r="C5997" s="544" t="s">
        <v>11228</v>
      </c>
      <c r="D5997" s="545">
        <v>1.1399999999999999</v>
      </c>
    </row>
    <row r="5998" spans="1:4">
      <c r="A5998" s="544">
        <v>5901645</v>
      </c>
      <c r="B5998" s="542" t="s">
        <v>11232</v>
      </c>
      <c r="C5998" s="544" t="s">
        <v>11228</v>
      </c>
      <c r="D5998" s="545">
        <v>0.45</v>
      </c>
    </row>
    <row r="5999" spans="1:4">
      <c r="A5999" s="544">
        <v>5901646</v>
      </c>
      <c r="B5999" s="542" t="s">
        <v>11233</v>
      </c>
      <c r="C5999" s="544" t="s">
        <v>11228</v>
      </c>
      <c r="D5999" s="545">
        <v>0.9</v>
      </c>
    </row>
    <row r="6000" spans="1:4">
      <c r="A6000" s="544">
        <v>5901647</v>
      </c>
      <c r="B6000" s="542" t="s">
        <v>11234</v>
      </c>
      <c r="C6000" s="544" t="s">
        <v>11228</v>
      </c>
      <c r="D6000" s="545">
        <v>0.77</v>
      </c>
    </row>
    <row r="6001" spans="1:4">
      <c r="A6001" s="544">
        <v>5901648</v>
      </c>
      <c r="B6001" s="542" t="s">
        <v>11235</v>
      </c>
      <c r="C6001" s="544" t="s">
        <v>11228</v>
      </c>
      <c r="D6001" s="545">
        <v>0.68</v>
      </c>
    </row>
    <row r="6002" spans="1:4">
      <c r="A6002" s="544">
        <v>5901649</v>
      </c>
      <c r="B6002" s="542" t="s">
        <v>11236</v>
      </c>
      <c r="C6002" s="544" t="s">
        <v>11228</v>
      </c>
      <c r="D6002" s="545">
        <v>2.81</v>
      </c>
    </row>
    <row r="6003" spans="1:4">
      <c r="A6003" s="544">
        <v>5901650</v>
      </c>
      <c r="B6003" s="542" t="s">
        <v>11237</v>
      </c>
      <c r="C6003" s="544" t="s">
        <v>11228</v>
      </c>
      <c r="D6003" s="545">
        <v>1.88</v>
      </c>
    </row>
    <row r="6004" spans="1:4">
      <c r="A6004" s="544">
        <v>5901651</v>
      </c>
      <c r="B6004" s="542" t="s">
        <v>11238</v>
      </c>
      <c r="C6004" s="544" t="s">
        <v>11228</v>
      </c>
      <c r="D6004" s="545">
        <v>0.48</v>
      </c>
    </row>
    <row r="6005" spans="1:4">
      <c r="A6005" s="544">
        <v>5901652</v>
      </c>
      <c r="B6005" s="542" t="s">
        <v>11239</v>
      </c>
      <c r="C6005" s="544" t="s">
        <v>11228</v>
      </c>
      <c r="D6005" s="545">
        <v>0.45</v>
      </c>
    </row>
    <row r="6006" spans="1:4">
      <c r="A6006" s="544">
        <v>5901653</v>
      </c>
      <c r="B6006" s="542" t="s">
        <v>11240</v>
      </c>
      <c r="C6006" s="544" t="s">
        <v>11228</v>
      </c>
      <c r="D6006" s="545">
        <v>1.1100000000000001</v>
      </c>
    </row>
    <row r="6007" spans="1:4">
      <c r="A6007" s="544">
        <v>5901654</v>
      </c>
      <c r="B6007" s="542" t="s">
        <v>11241</v>
      </c>
      <c r="C6007" s="544" t="s">
        <v>11228</v>
      </c>
      <c r="D6007" s="545">
        <v>0.44</v>
      </c>
    </row>
    <row r="6008" spans="1:4">
      <c r="A6008" s="544">
        <v>5901655</v>
      </c>
      <c r="B6008" s="542" t="s">
        <v>11242</v>
      </c>
      <c r="C6008" s="544" t="s">
        <v>11228</v>
      </c>
      <c r="D6008" s="545">
        <v>0.87</v>
      </c>
    </row>
    <row r="6009" spans="1:4">
      <c r="A6009" s="544">
        <v>5901656</v>
      </c>
      <c r="B6009" s="542" t="s">
        <v>11243</v>
      </c>
      <c r="C6009" s="544" t="s">
        <v>11228</v>
      </c>
      <c r="D6009" s="545">
        <v>0.75</v>
      </c>
    </row>
    <row r="6010" spans="1:4">
      <c r="A6010" s="544">
        <v>5901657</v>
      </c>
      <c r="B6010" s="542" t="s">
        <v>11244</v>
      </c>
      <c r="C6010" s="544" t="s">
        <v>11228</v>
      </c>
      <c r="D6010" s="545">
        <v>0.66</v>
      </c>
    </row>
    <row r="6011" spans="1:4">
      <c r="A6011" s="544">
        <v>5901658</v>
      </c>
      <c r="B6011" s="542" t="s">
        <v>11245</v>
      </c>
      <c r="C6011" s="544" t="s">
        <v>11228</v>
      </c>
      <c r="D6011" s="545">
        <v>2.74</v>
      </c>
    </row>
    <row r="6012" spans="1:4">
      <c r="A6012" s="544">
        <v>5901659</v>
      </c>
      <c r="B6012" s="542" t="s">
        <v>11246</v>
      </c>
      <c r="C6012" s="544" t="s">
        <v>11228</v>
      </c>
      <c r="D6012" s="545">
        <v>1.9</v>
      </c>
    </row>
    <row r="6013" spans="1:4">
      <c r="A6013" s="544">
        <v>5901660</v>
      </c>
      <c r="B6013" s="542" t="s">
        <v>11247</v>
      </c>
      <c r="C6013" s="544" t="s">
        <v>11228</v>
      </c>
      <c r="D6013" s="545">
        <v>0.49</v>
      </c>
    </row>
    <row r="6014" spans="1:4">
      <c r="A6014" s="544">
        <v>5901661</v>
      </c>
      <c r="B6014" s="542" t="s">
        <v>11248</v>
      </c>
      <c r="C6014" s="544" t="s">
        <v>11228</v>
      </c>
      <c r="D6014" s="545">
        <v>0.46</v>
      </c>
    </row>
    <row r="6015" spans="1:4">
      <c r="A6015" s="544">
        <v>5901662</v>
      </c>
      <c r="B6015" s="542" t="s">
        <v>11249</v>
      </c>
      <c r="C6015" s="544" t="s">
        <v>11228</v>
      </c>
      <c r="D6015" s="545">
        <v>1.1200000000000001</v>
      </c>
    </row>
    <row r="6016" spans="1:4">
      <c r="A6016" s="544">
        <v>5901663</v>
      </c>
      <c r="B6016" s="542" t="s">
        <v>11250</v>
      </c>
      <c r="C6016" s="544" t="s">
        <v>11228</v>
      </c>
      <c r="D6016" s="545">
        <v>0.44</v>
      </c>
    </row>
    <row r="6017" spans="1:4">
      <c r="A6017" s="544">
        <v>5901664</v>
      </c>
      <c r="B6017" s="542" t="s">
        <v>11251</v>
      </c>
      <c r="C6017" s="544" t="s">
        <v>11228</v>
      </c>
      <c r="D6017" s="545">
        <v>0.88</v>
      </c>
    </row>
    <row r="6018" spans="1:4">
      <c r="A6018" s="544">
        <v>5901665</v>
      </c>
      <c r="B6018" s="542" t="s">
        <v>11252</v>
      </c>
      <c r="C6018" s="544" t="s">
        <v>11228</v>
      </c>
      <c r="D6018" s="545">
        <v>0.76</v>
      </c>
    </row>
    <row r="6019" spans="1:4">
      <c r="A6019" s="544">
        <v>5901666</v>
      </c>
      <c r="B6019" s="542" t="s">
        <v>11253</v>
      </c>
      <c r="C6019" s="544" t="s">
        <v>11228</v>
      </c>
      <c r="D6019" s="545">
        <v>0.67</v>
      </c>
    </row>
    <row r="6020" spans="1:4">
      <c r="A6020" s="544">
        <v>5901667</v>
      </c>
      <c r="B6020" s="542" t="s">
        <v>11254</v>
      </c>
      <c r="C6020" s="544" t="s">
        <v>11228</v>
      </c>
      <c r="D6020" s="545">
        <v>2.77</v>
      </c>
    </row>
    <row r="6021" spans="1:4" ht="25.5">
      <c r="A6021" s="544">
        <v>5914511</v>
      </c>
      <c r="B6021" s="542" t="s">
        <v>11255</v>
      </c>
      <c r="C6021" s="544" t="s">
        <v>228</v>
      </c>
      <c r="D6021" s="545">
        <v>0.28000000000000003</v>
      </c>
    </row>
    <row r="6022" spans="1:4" ht="25.5">
      <c r="A6022" s="544">
        <v>5914510</v>
      </c>
      <c r="B6022" s="542" t="s">
        <v>11256</v>
      </c>
      <c r="C6022" s="544" t="s">
        <v>228</v>
      </c>
      <c r="D6022" s="545">
        <v>0.25</v>
      </c>
    </row>
    <row r="6023" spans="1:4" ht="38.25">
      <c r="A6023" s="544">
        <v>5906597</v>
      </c>
      <c r="B6023" s="542" t="s">
        <v>11257</v>
      </c>
      <c r="C6023" s="544" t="s">
        <v>11258</v>
      </c>
      <c r="D6023" s="545">
        <v>14.13</v>
      </c>
    </row>
    <row r="6024" spans="1:4" ht="38.25">
      <c r="A6024" s="544">
        <v>5906598</v>
      </c>
      <c r="B6024" s="542" t="s">
        <v>11259</v>
      </c>
      <c r="C6024" s="544" t="s">
        <v>11258</v>
      </c>
      <c r="D6024" s="545">
        <v>11.3</v>
      </c>
    </row>
    <row r="6025" spans="1:4" ht="25.5">
      <c r="A6025" s="544">
        <v>5906599</v>
      </c>
      <c r="B6025" s="542" t="s">
        <v>11260</v>
      </c>
      <c r="C6025" s="544" t="s">
        <v>11258</v>
      </c>
      <c r="D6025" s="545">
        <v>9.1</v>
      </c>
    </row>
    <row r="6026" spans="1:4" ht="25.5">
      <c r="A6026" s="544">
        <v>5906594</v>
      </c>
      <c r="B6026" s="542" t="s">
        <v>11261</v>
      </c>
      <c r="C6026" s="544" t="s">
        <v>11258</v>
      </c>
      <c r="D6026" s="545">
        <v>9.42</v>
      </c>
    </row>
    <row r="6027" spans="1:4" ht="38.25">
      <c r="A6027" s="544">
        <v>5906595</v>
      </c>
      <c r="B6027" s="542" t="s">
        <v>11262</v>
      </c>
      <c r="C6027" s="544" t="s">
        <v>11258</v>
      </c>
      <c r="D6027" s="545">
        <v>7.54</v>
      </c>
    </row>
    <row r="6028" spans="1:4" ht="25.5">
      <c r="A6028" s="544">
        <v>5906596</v>
      </c>
      <c r="B6028" s="542" t="s">
        <v>11263</v>
      </c>
      <c r="C6028" s="544" t="s">
        <v>11258</v>
      </c>
      <c r="D6028" s="545">
        <v>6.07</v>
      </c>
    </row>
    <row r="6029" spans="1:4">
      <c r="A6029" s="544">
        <v>5901668</v>
      </c>
      <c r="B6029" s="542" t="s">
        <v>11264</v>
      </c>
      <c r="C6029" s="544" t="s">
        <v>11228</v>
      </c>
      <c r="D6029" s="545">
        <v>1.95</v>
      </c>
    </row>
    <row r="6030" spans="1:4">
      <c r="A6030" s="544">
        <v>5901669</v>
      </c>
      <c r="B6030" s="542" t="s">
        <v>11265</v>
      </c>
      <c r="C6030" s="544" t="s">
        <v>11228</v>
      </c>
      <c r="D6030" s="545">
        <v>0.5</v>
      </c>
    </row>
    <row r="6031" spans="1:4">
      <c r="A6031" s="544">
        <v>5901670</v>
      </c>
      <c r="B6031" s="542" t="s">
        <v>11266</v>
      </c>
      <c r="C6031" s="544" t="s">
        <v>11228</v>
      </c>
      <c r="D6031" s="545">
        <v>0.47</v>
      </c>
    </row>
    <row r="6032" spans="1:4">
      <c r="A6032" s="544">
        <v>5901671</v>
      </c>
      <c r="B6032" s="542" t="s">
        <v>11267</v>
      </c>
      <c r="C6032" s="544" t="s">
        <v>11228</v>
      </c>
      <c r="D6032" s="545">
        <v>1.1499999999999999</v>
      </c>
    </row>
    <row r="6033" spans="1:4">
      <c r="A6033" s="544">
        <v>5901672</v>
      </c>
      <c r="B6033" s="542" t="s">
        <v>11268</v>
      </c>
      <c r="C6033" s="544" t="s">
        <v>11228</v>
      </c>
      <c r="D6033" s="545">
        <v>0.45</v>
      </c>
    </row>
    <row r="6034" spans="1:4">
      <c r="A6034" s="544">
        <v>5901673</v>
      </c>
      <c r="B6034" s="542" t="s">
        <v>11269</v>
      </c>
      <c r="C6034" s="544" t="s">
        <v>11228</v>
      </c>
      <c r="D6034" s="545">
        <v>0.9</v>
      </c>
    </row>
    <row r="6035" spans="1:4">
      <c r="A6035" s="544">
        <v>5901674</v>
      </c>
      <c r="B6035" s="542" t="s">
        <v>11270</v>
      </c>
      <c r="C6035" s="544" t="s">
        <v>11228</v>
      </c>
      <c r="D6035" s="545">
        <v>0.78</v>
      </c>
    </row>
    <row r="6036" spans="1:4">
      <c r="A6036" s="544">
        <v>5901675</v>
      </c>
      <c r="B6036" s="542" t="s">
        <v>11271</v>
      </c>
      <c r="C6036" s="544" t="s">
        <v>11228</v>
      </c>
      <c r="D6036" s="545">
        <v>0.69</v>
      </c>
    </row>
    <row r="6037" spans="1:4">
      <c r="A6037" s="544">
        <v>5901676</v>
      </c>
      <c r="B6037" s="542" t="s">
        <v>11272</v>
      </c>
      <c r="C6037" s="544" t="s">
        <v>11228</v>
      </c>
      <c r="D6037" s="545">
        <v>2.84</v>
      </c>
    </row>
    <row r="6038" spans="1:4">
      <c r="A6038" s="544">
        <v>5901677</v>
      </c>
      <c r="B6038" s="542" t="s">
        <v>11273</v>
      </c>
      <c r="C6038" s="544" t="s">
        <v>11228</v>
      </c>
      <c r="D6038" s="545">
        <v>1.91</v>
      </c>
    </row>
    <row r="6039" spans="1:4">
      <c r="A6039" s="544">
        <v>5901678</v>
      </c>
      <c r="B6039" s="542" t="s">
        <v>11274</v>
      </c>
      <c r="C6039" s="544" t="s">
        <v>11228</v>
      </c>
      <c r="D6039" s="545">
        <v>0.49</v>
      </c>
    </row>
    <row r="6040" spans="1:4">
      <c r="A6040" s="544">
        <v>5901679</v>
      </c>
      <c r="B6040" s="542" t="s">
        <v>11275</v>
      </c>
      <c r="C6040" s="544" t="s">
        <v>11228</v>
      </c>
      <c r="D6040" s="545">
        <v>0.46</v>
      </c>
    </row>
    <row r="6041" spans="1:4">
      <c r="A6041" s="544">
        <v>5901680</v>
      </c>
      <c r="B6041" s="542" t="s">
        <v>11276</v>
      </c>
      <c r="C6041" s="544" t="s">
        <v>11228</v>
      </c>
      <c r="D6041" s="545">
        <v>1.1299999999999999</v>
      </c>
    </row>
    <row r="6042" spans="1:4">
      <c r="A6042" s="544">
        <v>5901681</v>
      </c>
      <c r="B6042" s="542" t="s">
        <v>11277</v>
      </c>
      <c r="C6042" s="544" t="s">
        <v>11228</v>
      </c>
      <c r="D6042" s="545">
        <v>0.45</v>
      </c>
    </row>
    <row r="6043" spans="1:4">
      <c r="A6043" s="544">
        <v>5901682</v>
      </c>
      <c r="B6043" s="542" t="s">
        <v>11278</v>
      </c>
      <c r="C6043" s="544" t="s">
        <v>11228</v>
      </c>
      <c r="D6043" s="545">
        <v>0.89</v>
      </c>
    </row>
    <row r="6044" spans="1:4">
      <c r="A6044" s="544">
        <v>5901683</v>
      </c>
      <c r="B6044" s="542" t="s">
        <v>11279</v>
      </c>
      <c r="C6044" s="544" t="s">
        <v>11228</v>
      </c>
      <c r="D6044" s="545">
        <v>0.77</v>
      </c>
    </row>
    <row r="6045" spans="1:4">
      <c r="A6045" s="544">
        <v>5901684</v>
      </c>
      <c r="B6045" s="542" t="s">
        <v>11280</v>
      </c>
      <c r="C6045" s="544" t="s">
        <v>11228</v>
      </c>
      <c r="D6045" s="545">
        <v>0.67</v>
      </c>
    </row>
    <row r="6046" spans="1:4">
      <c r="A6046" s="544">
        <v>5901685</v>
      </c>
      <c r="B6046" s="542" t="s">
        <v>11281</v>
      </c>
      <c r="C6046" s="544" t="s">
        <v>11228</v>
      </c>
      <c r="D6046" s="545">
        <v>2.78</v>
      </c>
    </row>
    <row r="6047" spans="1:4" ht="25.5">
      <c r="A6047" s="544">
        <v>5914360</v>
      </c>
      <c r="B6047" s="542" t="s">
        <v>11282</v>
      </c>
      <c r="C6047" s="544" t="s">
        <v>228</v>
      </c>
      <c r="D6047" s="545">
        <v>1.24</v>
      </c>
    </row>
    <row r="6048" spans="1:4" ht="25.5">
      <c r="A6048" s="544">
        <v>5914361</v>
      </c>
      <c r="B6048" s="542" t="s">
        <v>11283</v>
      </c>
      <c r="C6048" s="544" t="s">
        <v>228</v>
      </c>
      <c r="D6048" s="545">
        <v>0.99</v>
      </c>
    </row>
    <row r="6049" spans="1:4">
      <c r="A6049" s="544">
        <v>5914362</v>
      </c>
      <c r="B6049" s="542" t="s">
        <v>11284</v>
      </c>
      <c r="C6049" s="544" t="s">
        <v>228</v>
      </c>
      <c r="D6049" s="545">
        <v>0.9</v>
      </c>
    </row>
    <row r="6050" spans="1:4" ht="25.5">
      <c r="A6050" s="544">
        <v>5914364</v>
      </c>
      <c r="B6050" s="542" t="s">
        <v>11285</v>
      </c>
      <c r="C6050" s="544" t="s">
        <v>228</v>
      </c>
      <c r="D6050" s="545">
        <v>0.9</v>
      </c>
    </row>
    <row r="6051" spans="1:4" ht="25.5">
      <c r="A6051" s="544">
        <v>5914365</v>
      </c>
      <c r="B6051" s="542" t="s">
        <v>11286</v>
      </c>
      <c r="C6051" s="544" t="s">
        <v>228</v>
      </c>
      <c r="D6051" s="545">
        <v>0.72</v>
      </c>
    </row>
    <row r="6052" spans="1:4" ht="25.5">
      <c r="A6052" s="544">
        <v>5914366</v>
      </c>
      <c r="B6052" s="542" t="s">
        <v>11287</v>
      </c>
      <c r="C6052" s="544" t="s">
        <v>228</v>
      </c>
      <c r="D6052" s="545">
        <v>0.62</v>
      </c>
    </row>
    <row r="6053" spans="1:4">
      <c r="A6053" s="544">
        <v>5914315</v>
      </c>
      <c r="B6053" s="542" t="s">
        <v>11288</v>
      </c>
      <c r="C6053" s="544" t="s">
        <v>228</v>
      </c>
      <c r="D6053" s="545">
        <v>0.9</v>
      </c>
    </row>
    <row r="6054" spans="1:4" ht="25.5">
      <c r="A6054" s="544">
        <v>5914330</v>
      </c>
      <c r="B6054" s="542" t="s">
        <v>11289</v>
      </c>
      <c r="C6054" s="544" t="s">
        <v>228</v>
      </c>
      <c r="D6054" s="545">
        <v>0.72</v>
      </c>
    </row>
    <row r="6055" spans="1:4">
      <c r="A6055" s="544">
        <v>5914345</v>
      </c>
      <c r="B6055" s="542" t="s">
        <v>11290</v>
      </c>
      <c r="C6055" s="544" t="s">
        <v>228</v>
      </c>
      <c r="D6055" s="545">
        <v>0.65</v>
      </c>
    </row>
    <row r="6056" spans="1:4" ht="25.5">
      <c r="A6056" s="544">
        <v>5914367</v>
      </c>
      <c r="B6056" s="542" t="s">
        <v>11291</v>
      </c>
      <c r="C6056" s="544" t="s">
        <v>228</v>
      </c>
      <c r="D6056" s="545">
        <v>1.64</v>
      </c>
    </row>
    <row r="6057" spans="1:4" ht="25.5">
      <c r="A6057" s="544">
        <v>5914368</v>
      </c>
      <c r="B6057" s="542" t="s">
        <v>11292</v>
      </c>
      <c r="C6057" s="544" t="s">
        <v>228</v>
      </c>
      <c r="D6057" s="545">
        <v>1.31</v>
      </c>
    </row>
    <row r="6058" spans="1:4" ht="25.5">
      <c r="A6058" s="544">
        <v>5914369</v>
      </c>
      <c r="B6058" s="542" t="s">
        <v>11293</v>
      </c>
      <c r="C6058" s="544" t="s">
        <v>228</v>
      </c>
      <c r="D6058" s="545">
        <v>1.06</v>
      </c>
    </row>
    <row r="6059" spans="1:4" ht="25.5">
      <c r="A6059" s="544">
        <v>5914489</v>
      </c>
      <c r="B6059" s="542" t="s">
        <v>11294</v>
      </c>
      <c r="C6059" s="544" t="s">
        <v>228</v>
      </c>
      <c r="D6059" s="545">
        <v>0.25</v>
      </c>
    </row>
    <row r="6060" spans="1:4" ht="25.5">
      <c r="A6060" s="544">
        <v>5914491</v>
      </c>
      <c r="B6060" s="542" t="s">
        <v>11295</v>
      </c>
      <c r="C6060" s="544" t="s">
        <v>228</v>
      </c>
      <c r="D6060" s="545">
        <v>0.28000000000000003</v>
      </c>
    </row>
    <row r="6061" spans="1:4" ht="25.5">
      <c r="A6061" s="544">
        <v>5914490</v>
      </c>
      <c r="B6061" s="542" t="s">
        <v>11296</v>
      </c>
      <c r="C6061" s="544" t="s">
        <v>228</v>
      </c>
      <c r="D6061" s="545">
        <v>0.26</v>
      </c>
    </row>
    <row r="6062" spans="1:4" ht="38.25">
      <c r="A6062" s="544">
        <v>5914495</v>
      </c>
      <c r="B6062" s="542" t="s">
        <v>11297</v>
      </c>
      <c r="C6062" s="544" t="s">
        <v>228</v>
      </c>
      <c r="D6062" s="545">
        <v>1.64</v>
      </c>
    </row>
    <row r="6063" spans="1:4" ht="38.25">
      <c r="A6063" s="544">
        <v>5914494</v>
      </c>
      <c r="B6063" s="542" t="s">
        <v>11298</v>
      </c>
      <c r="C6063" s="544" t="s">
        <v>228</v>
      </c>
      <c r="D6063" s="545">
        <v>3.6</v>
      </c>
    </row>
    <row r="6064" spans="1:4" ht="25.5">
      <c r="A6064" s="544">
        <v>5914487</v>
      </c>
      <c r="B6064" s="542" t="s">
        <v>11299</v>
      </c>
      <c r="C6064" s="544" t="s">
        <v>228</v>
      </c>
      <c r="D6064" s="545">
        <v>0.25</v>
      </c>
    </row>
    <row r="6065" spans="1:4" ht="25.5">
      <c r="A6065" s="544">
        <v>5914488</v>
      </c>
      <c r="B6065" s="542" t="s">
        <v>11300</v>
      </c>
      <c r="C6065" s="544" t="s">
        <v>228</v>
      </c>
      <c r="D6065" s="545">
        <v>0.28000000000000003</v>
      </c>
    </row>
    <row r="6066" spans="1:4" ht="25.5">
      <c r="A6066" s="544">
        <v>5914493</v>
      </c>
      <c r="B6066" s="542" t="s">
        <v>11301</v>
      </c>
      <c r="C6066" s="544" t="s">
        <v>228</v>
      </c>
      <c r="D6066" s="545">
        <v>6.06</v>
      </c>
    </row>
    <row r="6067" spans="1:4" ht="25.5">
      <c r="A6067" s="544">
        <v>5914492</v>
      </c>
      <c r="B6067" s="542" t="s">
        <v>11302</v>
      </c>
      <c r="C6067" s="544" t="s">
        <v>228</v>
      </c>
      <c r="D6067" s="545">
        <v>14.32</v>
      </c>
    </row>
    <row r="6068" spans="1:4" ht="25.5">
      <c r="A6068" s="544">
        <v>5914482</v>
      </c>
      <c r="B6068" s="542" t="s">
        <v>11303</v>
      </c>
      <c r="C6068" s="544" t="s">
        <v>228</v>
      </c>
      <c r="D6068" s="545">
        <v>0.64</v>
      </c>
    </row>
    <row r="6069" spans="1:4" ht="25.5">
      <c r="A6069" s="544">
        <v>5914483</v>
      </c>
      <c r="B6069" s="542" t="s">
        <v>11304</v>
      </c>
      <c r="C6069" s="544" t="s">
        <v>228</v>
      </c>
      <c r="D6069" s="545">
        <v>0.47</v>
      </c>
    </row>
    <row r="6070" spans="1:4" ht="25.5">
      <c r="A6070" s="544">
        <v>5914480</v>
      </c>
      <c r="B6070" s="542" t="s">
        <v>11305</v>
      </c>
      <c r="C6070" s="544" t="s">
        <v>228</v>
      </c>
      <c r="D6070" s="545">
        <v>0.66</v>
      </c>
    </row>
    <row r="6071" spans="1:4" ht="25.5">
      <c r="A6071" s="544">
        <v>5914481</v>
      </c>
      <c r="B6071" s="542" t="s">
        <v>11306</v>
      </c>
      <c r="C6071" s="544" t="s">
        <v>228</v>
      </c>
      <c r="D6071" s="545">
        <v>0.44</v>
      </c>
    </row>
    <row r="6072" spans="1:4" ht="25.5">
      <c r="A6072" s="544">
        <v>5914485</v>
      </c>
      <c r="B6072" s="542" t="s">
        <v>11307</v>
      </c>
      <c r="C6072" s="544" t="s">
        <v>228</v>
      </c>
      <c r="D6072" s="545">
        <v>4.17</v>
      </c>
    </row>
    <row r="6073" spans="1:4" ht="25.5">
      <c r="A6073" s="544">
        <v>5914486</v>
      </c>
      <c r="B6073" s="542" t="s">
        <v>11308</v>
      </c>
      <c r="C6073" s="544" t="s">
        <v>228</v>
      </c>
      <c r="D6073" s="545">
        <v>5.15</v>
      </c>
    </row>
    <row r="6074" spans="1:4" ht="25.5">
      <c r="A6074" s="544">
        <v>5914484</v>
      </c>
      <c r="B6074" s="542" t="s">
        <v>11309</v>
      </c>
      <c r="C6074" s="544" t="s">
        <v>228</v>
      </c>
      <c r="D6074" s="545">
        <v>3.61</v>
      </c>
    </row>
    <row r="6075" spans="1:4" ht="25.5">
      <c r="A6075" s="544">
        <v>5914620</v>
      </c>
      <c r="B6075" s="542" t="s">
        <v>11310</v>
      </c>
      <c r="C6075" s="544" t="s">
        <v>228</v>
      </c>
      <c r="D6075" s="545">
        <v>2.73</v>
      </c>
    </row>
    <row r="6076" spans="1:4" ht="25.5">
      <c r="A6076" s="544">
        <v>5914621</v>
      </c>
      <c r="B6076" s="542" t="s">
        <v>11311</v>
      </c>
      <c r="C6076" s="544" t="s">
        <v>228</v>
      </c>
      <c r="D6076" s="545">
        <v>2.19</v>
      </c>
    </row>
    <row r="6077" spans="1:4" ht="25.5">
      <c r="A6077" s="544">
        <v>5914622</v>
      </c>
      <c r="B6077" s="542" t="s">
        <v>11312</v>
      </c>
      <c r="C6077" s="544" t="s">
        <v>228</v>
      </c>
      <c r="D6077" s="545">
        <v>1.76</v>
      </c>
    </row>
    <row r="6078" spans="1:4" ht="25.5">
      <c r="A6078" s="544">
        <v>5901695</v>
      </c>
      <c r="B6078" s="542" t="s">
        <v>11313</v>
      </c>
      <c r="C6078" s="544" t="s">
        <v>11228</v>
      </c>
      <c r="D6078" s="545">
        <v>0.78</v>
      </c>
    </row>
    <row r="6079" spans="1:4" ht="25.5">
      <c r="A6079" s="544">
        <v>5901696</v>
      </c>
      <c r="B6079" s="542" t="s">
        <v>11314</v>
      </c>
      <c r="C6079" s="544" t="s">
        <v>11228</v>
      </c>
      <c r="D6079" s="545">
        <v>0.57999999999999996</v>
      </c>
    </row>
    <row r="6080" spans="1:4">
      <c r="A6080" s="544">
        <v>5901697</v>
      </c>
      <c r="B6080" s="542" t="s">
        <v>11315</v>
      </c>
      <c r="C6080" s="544" t="s">
        <v>11228</v>
      </c>
      <c r="D6080" s="545">
        <v>2.36</v>
      </c>
    </row>
    <row r="6081" spans="1:4" ht="25.5">
      <c r="A6081" s="544">
        <v>5901698</v>
      </c>
      <c r="B6081" s="542" t="s">
        <v>11316</v>
      </c>
      <c r="C6081" s="544" t="s">
        <v>11228</v>
      </c>
      <c r="D6081" s="545">
        <v>2.36</v>
      </c>
    </row>
    <row r="6082" spans="1:4" ht="25.5">
      <c r="A6082" s="544">
        <v>5916654</v>
      </c>
      <c r="B6082" s="542" t="s">
        <v>11317</v>
      </c>
      <c r="C6082" s="544" t="s">
        <v>11228</v>
      </c>
      <c r="D6082" s="545">
        <v>1.42</v>
      </c>
    </row>
    <row r="6083" spans="1:4">
      <c r="A6083" s="544">
        <v>5916637</v>
      </c>
      <c r="B6083" s="542" t="s">
        <v>11318</v>
      </c>
      <c r="C6083" s="544" t="s">
        <v>11228</v>
      </c>
      <c r="D6083" s="545">
        <v>6.95</v>
      </c>
    </row>
    <row r="6084" spans="1:4" ht="25.5">
      <c r="A6084" s="544">
        <v>5916618</v>
      </c>
      <c r="B6084" s="542" t="s">
        <v>11319</v>
      </c>
      <c r="C6084" s="544" t="s">
        <v>11228</v>
      </c>
      <c r="D6084" s="545">
        <v>6.95</v>
      </c>
    </row>
    <row r="6085" spans="1:4" ht="25.5">
      <c r="A6085" s="544">
        <v>5914334</v>
      </c>
      <c r="B6085" s="542" t="s">
        <v>11320</v>
      </c>
      <c r="C6085" s="544" t="s">
        <v>228</v>
      </c>
      <c r="D6085" s="545">
        <v>1.1399999999999999</v>
      </c>
    </row>
    <row r="6086" spans="1:4" ht="25.5">
      <c r="A6086" s="544">
        <v>5914335</v>
      </c>
      <c r="B6086" s="542" t="s">
        <v>11321</v>
      </c>
      <c r="C6086" s="544" t="s">
        <v>228</v>
      </c>
      <c r="D6086" s="545">
        <v>0.91</v>
      </c>
    </row>
    <row r="6087" spans="1:4" ht="25.5">
      <c r="A6087" s="544">
        <v>5914336</v>
      </c>
      <c r="B6087" s="542" t="s">
        <v>11322</v>
      </c>
      <c r="C6087" s="544" t="s">
        <v>228</v>
      </c>
      <c r="D6087" s="545">
        <v>0.77</v>
      </c>
    </row>
    <row r="6088" spans="1:4" ht="25.5">
      <c r="A6088" s="544">
        <v>5914346</v>
      </c>
      <c r="B6088" s="542" t="s">
        <v>11323</v>
      </c>
      <c r="C6088" s="544" t="s">
        <v>228</v>
      </c>
      <c r="D6088" s="545">
        <v>1.54</v>
      </c>
    </row>
    <row r="6089" spans="1:4" ht="25.5">
      <c r="A6089" s="544">
        <v>5914347</v>
      </c>
      <c r="B6089" s="542" t="s">
        <v>11324</v>
      </c>
      <c r="C6089" s="544" t="s">
        <v>228</v>
      </c>
      <c r="D6089" s="545">
        <v>1.23</v>
      </c>
    </row>
    <row r="6090" spans="1:4" ht="25.5">
      <c r="A6090" s="544">
        <v>5914348</v>
      </c>
      <c r="B6090" s="542" t="s">
        <v>11325</v>
      </c>
      <c r="C6090" s="544" t="s">
        <v>228</v>
      </c>
      <c r="D6090" s="545">
        <v>0.99</v>
      </c>
    </row>
    <row r="6091" spans="1:4" ht="25.5">
      <c r="A6091" s="544">
        <v>5914611</v>
      </c>
      <c r="B6091" s="542" t="s">
        <v>11326</v>
      </c>
      <c r="C6091" s="544" t="s">
        <v>228</v>
      </c>
      <c r="D6091" s="545">
        <v>1.25</v>
      </c>
    </row>
    <row r="6092" spans="1:4" ht="25.5">
      <c r="A6092" s="544">
        <v>5914613</v>
      </c>
      <c r="B6092" s="542" t="s">
        <v>11327</v>
      </c>
      <c r="C6092" s="544" t="s">
        <v>228</v>
      </c>
      <c r="D6092" s="545">
        <v>1</v>
      </c>
    </row>
    <row r="6093" spans="1:4" ht="25.5">
      <c r="A6093" s="544">
        <v>5914612</v>
      </c>
      <c r="B6093" s="542" t="s">
        <v>11328</v>
      </c>
      <c r="C6093" s="544" t="s">
        <v>228</v>
      </c>
      <c r="D6093" s="545">
        <v>0.8</v>
      </c>
    </row>
    <row r="6094" spans="1:4">
      <c r="A6094" s="544">
        <v>5901686</v>
      </c>
      <c r="B6094" s="542" t="s">
        <v>11329</v>
      </c>
      <c r="C6094" s="544" t="s">
        <v>11228</v>
      </c>
      <c r="D6094" s="545">
        <v>5.54</v>
      </c>
    </row>
    <row r="6095" spans="1:4">
      <c r="A6095" s="544">
        <v>5901687</v>
      </c>
      <c r="B6095" s="542" t="s">
        <v>11330</v>
      </c>
      <c r="C6095" s="544" t="s">
        <v>11228</v>
      </c>
      <c r="D6095" s="545">
        <v>1.42</v>
      </c>
    </row>
    <row r="6096" spans="1:4">
      <c r="A6096" s="544">
        <v>5901688</v>
      </c>
      <c r="B6096" s="542" t="s">
        <v>11331</v>
      </c>
      <c r="C6096" s="544" t="s">
        <v>11228</v>
      </c>
      <c r="D6096" s="545">
        <v>1.33</v>
      </c>
    </row>
    <row r="6097" spans="1:4">
      <c r="A6097" s="544">
        <v>5901689</v>
      </c>
      <c r="B6097" s="542" t="s">
        <v>11332</v>
      </c>
      <c r="C6097" s="544" t="s">
        <v>11228</v>
      </c>
      <c r="D6097" s="545">
        <v>3.27</v>
      </c>
    </row>
    <row r="6098" spans="1:4">
      <c r="A6098" s="544">
        <v>5901690</v>
      </c>
      <c r="B6098" s="542" t="s">
        <v>11333</v>
      </c>
      <c r="C6098" s="544" t="s">
        <v>11228</v>
      </c>
      <c r="D6098" s="545">
        <v>1.29</v>
      </c>
    </row>
    <row r="6099" spans="1:4">
      <c r="A6099" s="544">
        <v>5901691</v>
      </c>
      <c r="B6099" s="542" t="s">
        <v>11334</v>
      </c>
      <c r="C6099" s="544" t="s">
        <v>11228</v>
      </c>
      <c r="D6099" s="545">
        <v>2.57</v>
      </c>
    </row>
    <row r="6100" spans="1:4">
      <c r="A6100" s="544">
        <v>5901692</v>
      </c>
      <c r="B6100" s="542" t="s">
        <v>11335</v>
      </c>
      <c r="C6100" s="544" t="s">
        <v>11228</v>
      </c>
      <c r="D6100" s="545">
        <v>2.2200000000000002</v>
      </c>
    </row>
    <row r="6101" spans="1:4">
      <c r="A6101" s="544">
        <v>5901693</v>
      </c>
      <c r="B6101" s="542" t="s">
        <v>11336</v>
      </c>
      <c r="C6101" s="544" t="s">
        <v>11228</v>
      </c>
      <c r="D6101" s="545">
        <v>1.95</v>
      </c>
    </row>
    <row r="6102" spans="1:4">
      <c r="A6102" s="544">
        <v>5901694</v>
      </c>
      <c r="B6102" s="542" t="s">
        <v>11337</v>
      </c>
      <c r="C6102" s="544" t="s">
        <v>11228</v>
      </c>
      <c r="D6102" s="545">
        <v>8.06</v>
      </c>
    </row>
    <row r="6103" spans="1:4" ht="25.5">
      <c r="A6103" s="544">
        <v>5914512</v>
      </c>
      <c r="B6103" s="542" t="s">
        <v>11338</v>
      </c>
      <c r="C6103" s="544" t="s">
        <v>228</v>
      </c>
      <c r="D6103" s="545">
        <v>1.51</v>
      </c>
    </row>
    <row r="6104" spans="1:4" ht="25.5">
      <c r="A6104" s="544">
        <v>5914496</v>
      </c>
      <c r="B6104" s="542" t="s">
        <v>11339</v>
      </c>
      <c r="C6104" s="544" t="s">
        <v>228</v>
      </c>
      <c r="D6104" s="545">
        <v>1.2</v>
      </c>
    </row>
    <row r="6105" spans="1:4" ht="25.5">
      <c r="A6105" s="544">
        <v>5914513</v>
      </c>
      <c r="B6105" s="542" t="s">
        <v>11340</v>
      </c>
      <c r="C6105" s="544" t="s">
        <v>228</v>
      </c>
      <c r="D6105" s="545">
        <v>0.85</v>
      </c>
    </row>
    <row r="6106" spans="1:4" ht="25.5">
      <c r="A6106" s="544">
        <v>5914497</v>
      </c>
      <c r="B6106" s="542" t="s">
        <v>11341</v>
      </c>
      <c r="C6106" s="544" t="s">
        <v>228</v>
      </c>
      <c r="D6106" s="545">
        <v>0.66</v>
      </c>
    </row>
    <row r="6107" spans="1:4" ht="25.5">
      <c r="A6107" s="544">
        <v>5914500</v>
      </c>
      <c r="B6107" s="542" t="s">
        <v>11342</v>
      </c>
      <c r="C6107" s="544" t="s">
        <v>228</v>
      </c>
      <c r="D6107" s="545">
        <v>1.19</v>
      </c>
    </row>
    <row r="6108" spans="1:4" ht="25.5">
      <c r="A6108" s="544">
        <v>5914498</v>
      </c>
      <c r="B6108" s="542" t="s">
        <v>11343</v>
      </c>
      <c r="C6108" s="544" t="s">
        <v>228</v>
      </c>
      <c r="D6108" s="545">
        <v>0.94</v>
      </c>
    </row>
    <row r="6109" spans="1:4" ht="25.5">
      <c r="A6109" s="544">
        <v>5914501</v>
      </c>
      <c r="B6109" s="542" t="s">
        <v>11344</v>
      </c>
      <c r="C6109" s="544" t="s">
        <v>228</v>
      </c>
      <c r="D6109" s="545">
        <v>0.66</v>
      </c>
    </row>
    <row r="6110" spans="1:4" ht="25.5">
      <c r="A6110" s="544">
        <v>5914499</v>
      </c>
      <c r="B6110" s="542" t="s">
        <v>11345</v>
      </c>
      <c r="C6110" s="544" t="s">
        <v>228</v>
      </c>
      <c r="D6110" s="545">
        <v>0.52</v>
      </c>
    </row>
    <row r="6111" spans="1:4" ht="25.5">
      <c r="A6111" s="544">
        <v>5914504</v>
      </c>
      <c r="B6111" s="542" t="s">
        <v>11346</v>
      </c>
      <c r="C6111" s="544" t="s">
        <v>228</v>
      </c>
      <c r="D6111" s="545">
        <v>1</v>
      </c>
    </row>
    <row r="6112" spans="1:4" ht="25.5">
      <c r="A6112" s="544">
        <v>5914502</v>
      </c>
      <c r="B6112" s="542" t="s">
        <v>11347</v>
      </c>
      <c r="C6112" s="544" t="s">
        <v>228</v>
      </c>
      <c r="D6112" s="545">
        <v>0.79</v>
      </c>
    </row>
    <row r="6113" spans="1:4" ht="25.5">
      <c r="A6113" s="544">
        <v>5914505</v>
      </c>
      <c r="B6113" s="542" t="s">
        <v>11348</v>
      </c>
      <c r="C6113" s="544" t="s">
        <v>228</v>
      </c>
      <c r="D6113" s="545">
        <v>0.56000000000000005</v>
      </c>
    </row>
    <row r="6114" spans="1:4" ht="25.5">
      <c r="A6114" s="544">
        <v>5914503</v>
      </c>
      <c r="B6114" s="542" t="s">
        <v>11349</v>
      </c>
      <c r="C6114" s="544" t="s">
        <v>228</v>
      </c>
      <c r="D6114" s="545">
        <v>0.44</v>
      </c>
    </row>
    <row r="6115" spans="1:4" ht="25.5">
      <c r="A6115" s="544">
        <v>5914508</v>
      </c>
      <c r="B6115" s="542" t="s">
        <v>11350</v>
      </c>
      <c r="C6115" s="544" t="s">
        <v>228</v>
      </c>
      <c r="D6115" s="545">
        <v>1.1200000000000001</v>
      </c>
    </row>
    <row r="6116" spans="1:4" ht="25.5">
      <c r="A6116" s="544">
        <v>5914506</v>
      </c>
      <c r="B6116" s="542" t="s">
        <v>11351</v>
      </c>
      <c r="C6116" s="544" t="s">
        <v>228</v>
      </c>
      <c r="D6116" s="545">
        <v>0.89</v>
      </c>
    </row>
    <row r="6117" spans="1:4" ht="25.5">
      <c r="A6117" s="544">
        <v>5914509</v>
      </c>
      <c r="B6117" s="542" t="s">
        <v>11352</v>
      </c>
      <c r="C6117" s="544" t="s">
        <v>228</v>
      </c>
      <c r="D6117" s="545">
        <v>0.63</v>
      </c>
    </row>
    <row r="6118" spans="1:4" ht="25.5">
      <c r="A6118" s="544">
        <v>5914507</v>
      </c>
      <c r="B6118" s="542" t="s">
        <v>11353</v>
      </c>
      <c r="C6118" s="544" t="s">
        <v>228</v>
      </c>
      <c r="D6118" s="545">
        <v>0.49</v>
      </c>
    </row>
    <row r="6119" spans="1:4" ht="25.5">
      <c r="A6119" s="544">
        <v>5915491</v>
      </c>
      <c r="B6119" s="542" t="s">
        <v>11354</v>
      </c>
      <c r="C6119" s="544" t="s">
        <v>272</v>
      </c>
      <c r="D6119" s="545">
        <v>24.78</v>
      </c>
    </row>
    <row r="6120" spans="1:4" ht="25.5">
      <c r="A6120" s="544">
        <v>5915492</v>
      </c>
      <c r="B6120" s="542" t="s">
        <v>11355</v>
      </c>
      <c r="C6120" s="544" t="s">
        <v>272</v>
      </c>
      <c r="D6120" s="545">
        <v>19.829999999999998</v>
      </c>
    </row>
    <row r="6121" spans="1:4" ht="25.5">
      <c r="A6121" s="544">
        <v>5915493</v>
      </c>
      <c r="B6121" s="542" t="s">
        <v>11356</v>
      </c>
      <c r="C6121" s="544" t="s">
        <v>272</v>
      </c>
      <c r="D6121" s="545">
        <v>15.96</v>
      </c>
    </row>
    <row r="6122" spans="1:4">
      <c r="A6122" s="544">
        <v>5915488</v>
      </c>
      <c r="B6122" s="542" t="s">
        <v>11357</v>
      </c>
      <c r="C6122" s="544" t="s">
        <v>272</v>
      </c>
      <c r="D6122" s="545">
        <v>14.89</v>
      </c>
    </row>
    <row r="6123" spans="1:4" ht="25.5">
      <c r="A6123" s="544">
        <v>5915489</v>
      </c>
      <c r="B6123" s="542" t="s">
        <v>11358</v>
      </c>
      <c r="C6123" s="544" t="s">
        <v>272</v>
      </c>
      <c r="D6123" s="545">
        <v>11.91</v>
      </c>
    </row>
    <row r="6124" spans="1:4">
      <c r="A6124" s="544">
        <v>5915490</v>
      </c>
      <c r="B6124" s="542" t="s">
        <v>11359</v>
      </c>
      <c r="C6124" s="544" t="s">
        <v>272</v>
      </c>
      <c r="D6124" s="545">
        <v>9.59</v>
      </c>
    </row>
    <row r="6125" spans="1:4" ht="25.5">
      <c r="A6125" s="544">
        <v>5915494</v>
      </c>
      <c r="B6125" s="542" t="s">
        <v>11360</v>
      </c>
      <c r="C6125" s="544" t="s">
        <v>272</v>
      </c>
      <c r="D6125" s="545">
        <v>30.99</v>
      </c>
    </row>
    <row r="6126" spans="1:4" ht="25.5">
      <c r="A6126" s="544">
        <v>5915495</v>
      </c>
      <c r="B6126" s="542" t="s">
        <v>11361</v>
      </c>
      <c r="C6126" s="544" t="s">
        <v>272</v>
      </c>
      <c r="D6126" s="545">
        <v>24.8</v>
      </c>
    </row>
    <row r="6127" spans="1:4">
      <c r="A6127" s="544">
        <v>5915496</v>
      </c>
      <c r="B6127" s="542" t="s">
        <v>11362</v>
      </c>
      <c r="C6127" s="544" t="s">
        <v>272</v>
      </c>
      <c r="D6127" s="545">
        <v>19.96</v>
      </c>
    </row>
    <row r="6128" spans="1:4" ht="25.5">
      <c r="A6128" s="544">
        <v>5915325</v>
      </c>
      <c r="B6128" s="542" t="s">
        <v>11363</v>
      </c>
      <c r="C6128" s="544" t="s">
        <v>272</v>
      </c>
      <c r="D6128" s="545">
        <v>74.84</v>
      </c>
    </row>
    <row r="6129" spans="1:4" ht="25.5">
      <c r="A6129" s="544">
        <v>5915326</v>
      </c>
      <c r="B6129" s="542" t="s">
        <v>11364</v>
      </c>
      <c r="C6129" s="544" t="s">
        <v>272</v>
      </c>
      <c r="D6129" s="545">
        <v>59.84</v>
      </c>
    </row>
    <row r="6130" spans="1:4" ht="25.5">
      <c r="A6130" s="544">
        <v>5915327</v>
      </c>
      <c r="B6130" s="542" t="s">
        <v>11365</v>
      </c>
      <c r="C6130" s="544" t="s">
        <v>272</v>
      </c>
      <c r="D6130" s="545">
        <v>48.2</v>
      </c>
    </row>
    <row r="6131" spans="1:4" ht="25.5">
      <c r="A6131" s="544">
        <v>5915328</v>
      </c>
      <c r="B6131" s="542" t="s">
        <v>11366</v>
      </c>
      <c r="C6131" s="544" t="s">
        <v>272</v>
      </c>
      <c r="D6131" s="545">
        <v>84.97</v>
      </c>
    </row>
    <row r="6132" spans="1:4" ht="25.5">
      <c r="A6132" s="544">
        <v>5915329</v>
      </c>
      <c r="B6132" s="542" t="s">
        <v>11367</v>
      </c>
      <c r="C6132" s="544" t="s">
        <v>272</v>
      </c>
      <c r="D6132" s="545">
        <v>67.94</v>
      </c>
    </row>
    <row r="6133" spans="1:4" ht="25.5">
      <c r="A6133" s="544">
        <v>5915330</v>
      </c>
      <c r="B6133" s="542" t="s">
        <v>11368</v>
      </c>
      <c r="C6133" s="544" t="s">
        <v>272</v>
      </c>
      <c r="D6133" s="545">
        <v>54.73</v>
      </c>
    </row>
    <row r="6134" spans="1:4" ht="25.5">
      <c r="A6134" s="544">
        <v>5915331</v>
      </c>
      <c r="B6134" s="542" t="s">
        <v>11369</v>
      </c>
      <c r="C6134" s="544" t="s">
        <v>272</v>
      </c>
      <c r="D6134" s="545">
        <v>164.2</v>
      </c>
    </row>
    <row r="6135" spans="1:4" ht="25.5">
      <c r="A6135" s="544">
        <v>5915332</v>
      </c>
      <c r="B6135" s="542" t="s">
        <v>11370</v>
      </c>
      <c r="C6135" s="544" t="s">
        <v>272</v>
      </c>
      <c r="D6135" s="545">
        <v>131.30000000000001</v>
      </c>
    </row>
    <row r="6136" spans="1:4" ht="25.5">
      <c r="A6136" s="544">
        <v>5915333</v>
      </c>
      <c r="B6136" s="542" t="s">
        <v>11371</v>
      </c>
      <c r="C6136" s="544" t="s">
        <v>272</v>
      </c>
      <c r="D6136" s="545">
        <v>105.76</v>
      </c>
    </row>
    <row r="6137" spans="1:4" ht="25.5">
      <c r="A6137" s="544">
        <v>5915364</v>
      </c>
      <c r="B6137" s="542" t="s">
        <v>11372</v>
      </c>
      <c r="C6137" s="544" t="s">
        <v>272</v>
      </c>
      <c r="D6137" s="545">
        <v>200.51</v>
      </c>
    </row>
    <row r="6138" spans="1:4" ht="25.5">
      <c r="A6138" s="544">
        <v>5915365</v>
      </c>
      <c r="B6138" s="542" t="s">
        <v>11373</v>
      </c>
      <c r="C6138" s="544" t="s">
        <v>272</v>
      </c>
      <c r="D6138" s="545">
        <v>160.33000000000001</v>
      </c>
    </row>
    <row r="6139" spans="1:4" ht="25.5">
      <c r="A6139" s="544">
        <v>5915361</v>
      </c>
      <c r="B6139" s="542" t="s">
        <v>11374</v>
      </c>
      <c r="C6139" s="544" t="s">
        <v>272</v>
      </c>
      <c r="D6139" s="545">
        <v>129.15</v>
      </c>
    </row>
    <row r="6140" spans="1:4">
      <c r="A6140" s="544">
        <v>5919716</v>
      </c>
      <c r="B6140" s="542" t="s">
        <v>11375</v>
      </c>
      <c r="C6140" s="544" t="s">
        <v>272</v>
      </c>
      <c r="D6140" s="545">
        <v>203.44</v>
      </c>
    </row>
    <row r="6141" spans="1:4">
      <c r="A6141" s="544">
        <v>5919717</v>
      </c>
      <c r="B6141" s="542" t="s">
        <v>11376</v>
      </c>
      <c r="C6141" s="544" t="s">
        <v>272</v>
      </c>
      <c r="D6141" s="545">
        <v>176.65</v>
      </c>
    </row>
    <row r="6142" spans="1:4" ht="25.5">
      <c r="A6142" s="544">
        <v>6106220</v>
      </c>
      <c r="B6142" s="542" t="s">
        <v>11377</v>
      </c>
      <c r="C6142" s="544" t="s">
        <v>454</v>
      </c>
      <c r="D6142" s="545">
        <v>12.18</v>
      </c>
    </row>
    <row r="6143" spans="1:4" ht="25.5">
      <c r="A6143" s="544">
        <v>6106183</v>
      </c>
      <c r="B6143" s="542" t="s">
        <v>11378</v>
      </c>
      <c r="C6143" s="544" t="s">
        <v>351</v>
      </c>
      <c r="D6143" s="545">
        <v>326.07</v>
      </c>
    </row>
    <row r="6144" spans="1:4" ht="25.5">
      <c r="A6144" s="544">
        <v>6106182</v>
      </c>
      <c r="B6144" s="542" t="s">
        <v>11379</v>
      </c>
      <c r="C6144" s="544" t="s">
        <v>351</v>
      </c>
      <c r="D6144" s="545">
        <v>279.49</v>
      </c>
    </row>
    <row r="6145" spans="1:4" ht="25.5">
      <c r="A6145" s="544">
        <v>6106194</v>
      </c>
      <c r="B6145" s="542" t="s">
        <v>11380</v>
      </c>
      <c r="C6145" s="544" t="s">
        <v>351</v>
      </c>
      <c r="D6145" s="545">
        <v>746.88</v>
      </c>
    </row>
    <row r="6146" spans="1:4" ht="25.5">
      <c r="A6146" s="544">
        <v>6106195</v>
      </c>
      <c r="B6146" s="542" t="s">
        <v>11381</v>
      </c>
      <c r="C6146" s="544" t="s">
        <v>351</v>
      </c>
      <c r="D6146" s="545">
        <v>827.88</v>
      </c>
    </row>
    <row r="6147" spans="1:4" ht="25.5">
      <c r="A6147" s="544">
        <v>6106331</v>
      </c>
      <c r="B6147" s="542" t="s">
        <v>11382</v>
      </c>
      <c r="C6147" s="544" t="s">
        <v>351</v>
      </c>
      <c r="D6147" s="545">
        <v>1882.7</v>
      </c>
    </row>
    <row r="6148" spans="1:4" ht="25.5">
      <c r="A6148" s="544">
        <v>6106332</v>
      </c>
      <c r="B6148" s="542" t="s">
        <v>11383</v>
      </c>
      <c r="C6148" s="544" t="s">
        <v>351</v>
      </c>
      <c r="D6148" s="545">
        <v>2003.12</v>
      </c>
    </row>
    <row r="6149" spans="1:4" ht="25.5">
      <c r="A6149" s="544">
        <v>6106206</v>
      </c>
      <c r="B6149" s="542" t="s">
        <v>11384</v>
      </c>
      <c r="C6149" s="544" t="s">
        <v>351</v>
      </c>
      <c r="D6149" s="545">
        <v>2183.1799999999998</v>
      </c>
    </row>
    <row r="6150" spans="1:4" ht="25.5">
      <c r="A6150" s="544">
        <v>6106207</v>
      </c>
      <c r="B6150" s="542" t="s">
        <v>11385</v>
      </c>
      <c r="C6150" s="544" t="s">
        <v>351</v>
      </c>
      <c r="D6150" s="545">
        <v>2325.5300000000002</v>
      </c>
    </row>
    <row r="6151" spans="1:4" ht="25.5">
      <c r="A6151" s="544">
        <v>6106222</v>
      </c>
      <c r="B6151" s="542" t="s">
        <v>11386</v>
      </c>
      <c r="C6151" s="544" t="s">
        <v>351</v>
      </c>
      <c r="D6151" s="545">
        <v>326.07</v>
      </c>
    </row>
    <row r="6152" spans="1:4" ht="25.5">
      <c r="A6152" s="544">
        <v>6106221</v>
      </c>
      <c r="B6152" s="542" t="s">
        <v>11387</v>
      </c>
      <c r="C6152" s="544" t="s">
        <v>351</v>
      </c>
      <c r="D6152" s="545">
        <v>279.49</v>
      </c>
    </row>
    <row r="6153" spans="1:4" ht="25.5">
      <c r="A6153" s="544">
        <v>6106224</v>
      </c>
      <c r="B6153" s="542" t="s">
        <v>11388</v>
      </c>
      <c r="C6153" s="544" t="s">
        <v>351</v>
      </c>
      <c r="D6153" s="545">
        <v>746.88</v>
      </c>
    </row>
    <row r="6154" spans="1:4" ht="25.5">
      <c r="A6154" s="544">
        <v>6106225</v>
      </c>
      <c r="B6154" s="542" t="s">
        <v>11389</v>
      </c>
      <c r="C6154" s="544" t="s">
        <v>351</v>
      </c>
      <c r="D6154" s="545">
        <v>827.88</v>
      </c>
    </row>
    <row r="6155" spans="1:4" ht="25.5">
      <c r="A6155" s="544">
        <v>6106228</v>
      </c>
      <c r="B6155" s="542" t="s">
        <v>11390</v>
      </c>
      <c r="C6155" s="544" t="s">
        <v>351</v>
      </c>
      <c r="D6155" s="545">
        <v>1946.83</v>
      </c>
    </row>
    <row r="6156" spans="1:4" ht="25.5">
      <c r="A6156" s="544">
        <v>6106229</v>
      </c>
      <c r="B6156" s="542" t="s">
        <v>11391</v>
      </c>
      <c r="C6156" s="544" t="s">
        <v>351</v>
      </c>
      <c r="D6156" s="545">
        <v>2072.31</v>
      </c>
    </row>
    <row r="6157" spans="1:4" ht="25.5">
      <c r="A6157" s="544">
        <v>6106328</v>
      </c>
      <c r="B6157" s="542" t="s">
        <v>11392</v>
      </c>
      <c r="C6157" s="544" t="s">
        <v>351</v>
      </c>
      <c r="D6157" s="545">
        <v>144.4</v>
      </c>
    </row>
    <row r="6158" spans="1:4" ht="25.5">
      <c r="A6158" s="544">
        <v>6106330</v>
      </c>
      <c r="B6158" s="542" t="s">
        <v>11393</v>
      </c>
      <c r="C6158" s="544" t="s">
        <v>351</v>
      </c>
      <c r="D6158" s="545">
        <v>717.88</v>
      </c>
    </row>
    <row r="6159" spans="1:4" ht="25.5">
      <c r="A6159" s="544">
        <v>6106326</v>
      </c>
      <c r="B6159" s="542" t="s">
        <v>11394</v>
      </c>
      <c r="C6159" s="544" t="s">
        <v>351</v>
      </c>
      <c r="D6159" s="545">
        <v>59.59</v>
      </c>
    </row>
    <row r="6160" spans="1:4">
      <c r="A6160" s="544">
        <v>6106324</v>
      </c>
      <c r="B6160" s="542" t="s">
        <v>11395</v>
      </c>
      <c r="C6160" s="544" t="s">
        <v>351</v>
      </c>
      <c r="D6160" s="545">
        <v>35.31</v>
      </c>
    </row>
    <row r="6161" spans="1:4" ht="25.5">
      <c r="A6161" s="544">
        <v>6106327</v>
      </c>
      <c r="B6161" s="542" t="s">
        <v>11396</v>
      </c>
      <c r="C6161" s="544" t="s">
        <v>351</v>
      </c>
      <c r="D6161" s="545">
        <v>144.35</v>
      </c>
    </row>
    <row r="6162" spans="1:4" ht="25.5">
      <c r="A6162" s="544">
        <v>6106329</v>
      </c>
      <c r="B6162" s="542" t="s">
        <v>11397</v>
      </c>
      <c r="C6162" s="544" t="s">
        <v>351</v>
      </c>
      <c r="D6162" s="545">
        <v>718.82</v>
      </c>
    </row>
    <row r="6163" spans="1:4" ht="25.5">
      <c r="A6163" s="544">
        <v>6106325</v>
      </c>
      <c r="B6163" s="542" t="s">
        <v>11398</v>
      </c>
      <c r="C6163" s="544" t="s">
        <v>351</v>
      </c>
      <c r="D6163" s="545">
        <v>59.74</v>
      </c>
    </row>
    <row r="6164" spans="1:4" ht="25.5">
      <c r="A6164" s="544">
        <v>6208126</v>
      </c>
      <c r="B6164" s="542" t="s">
        <v>11399</v>
      </c>
      <c r="C6164" s="544" t="s">
        <v>454</v>
      </c>
      <c r="D6164" s="545">
        <v>20.27</v>
      </c>
    </row>
    <row r="6165" spans="1:4">
      <c r="A6165" s="544">
        <v>6205797</v>
      </c>
      <c r="B6165" s="542" t="s">
        <v>11400</v>
      </c>
      <c r="C6165" s="544" t="s">
        <v>454</v>
      </c>
      <c r="D6165" s="545">
        <v>12.92</v>
      </c>
    </row>
    <row r="6166" spans="1:4">
      <c r="A6166" s="544">
        <v>6205791</v>
      </c>
      <c r="B6166" s="542" t="s">
        <v>11401</v>
      </c>
      <c r="C6166" s="544" t="s">
        <v>346</v>
      </c>
      <c r="D6166" s="545">
        <v>433.15</v>
      </c>
    </row>
    <row r="6167" spans="1:4">
      <c r="A6167" s="544">
        <v>6205792</v>
      </c>
      <c r="B6167" s="542" t="s">
        <v>11402</v>
      </c>
      <c r="C6167" s="544" t="s">
        <v>346</v>
      </c>
      <c r="D6167" s="545">
        <v>520.95000000000005</v>
      </c>
    </row>
    <row r="6168" spans="1:4">
      <c r="A6168" s="544">
        <v>6205793</v>
      </c>
      <c r="B6168" s="542" t="s">
        <v>11403</v>
      </c>
      <c r="C6168" s="544" t="s">
        <v>346</v>
      </c>
      <c r="D6168" s="545">
        <v>613.85</v>
      </c>
    </row>
    <row r="6169" spans="1:4">
      <c r="A6169" s="544">
        <v>6205796</v>
      </c>
      <c r="B6169" s="542" t="s">
        <v>11404</v>
      </c>
      <c r="C6169" s="544" t="s">
        <v>346</v>
      </c>
      <c r="D6169" s="545">
        <v>1098.26</v>
      </c>
    </row>
    <row r="6170" spans="1:4">
      <c r="A6170" s="544">
        <v>6219451</v>
      </c>
      <c r="B6170" s="542" t="s">
        <v>11405</v>
      </c>
      <c r="C6170" s="544" t="s">
        <v>346</v>
      </c>
      <c r="D6170" s="545">
        <v>1184.1600000000001</v>
      </c>
    </row>
    <row r="6171" spans="1:4">
      <c r="A6171" s="544">
        <v>6219452</v>
      </c>
      <c r="B6171" s="542" t="s">
        <v>11406</v>
      </c>
      <c r="C6171" s="544" t="s">
        <v>346</v>
      </c>
      <c r="D6171" s="545">
        <v>1275.17</v>
      </c>
    </row>
    <row r="6172" spans="1:4">
      <c r="A6172" s="544">
        <v>6205794</v>
      </c>
      <c r="B6172" s="542" t="s">
        <v>11407</v>
      </c>
      <c r="C6172" s="544" t="s">
        <v>346</v>
      </c>
      <c r="D6172" s="545">
        <v>941.76</v>
      </c>
    </row>
    <row r="6173" spans="1:4">
      <c r="A6173" s="544">
        <v>6205795</v>
      </c>
      <c r="B6173" s="542" t="s">
        <v>11408</v>
      </c>
      <c r="C6173" s="544" t="s">
        <v>346</v>
      </c>
      <c r="D6173" s="545">
        <v>1017.46</v>
      </c>
    </row>
    <row r="6174" spans="1:4">
      <c r="A6174" s="544">
        <v>6219521</v>
      </c>
      <c r="B6174" s="542" t="s">
        <v>11409</v>
      </c>
      <c r="C6174" s="544" t="s">
        <v>351</v>
      </c>
      <c r="D6174" s="545">
        <v>170.69</v>
      </c>
    </row>
    <row r="6175" spans="1:4" ht="25.5">
      <c r="A6175" s="544">
        <v>6219527</v>
      </c>
      <c r="B6175" s="542" t="s">
        <v>11410</v>
      </c>
      <c r="C6175" s="544" t="s">
        <v>340</v>
      </c>
      <c r="D6175" s="545">
        <v>586.42999999999995</v>
      </c>
    </row>
    <row r="6176" spans="1:4" ht="25.5">
      <c r="A6176" s="544">
        <v>6219526</v>
      </c>
      <c r="B6176" s="542" t="s">
        <v>11411</v>
      </c>
      <c r="C6176" s="544" t="s">
        <v>346</v>
      </c>
      <c r="D6176" s="545">
        <v>61.26</v>
      </c>
    </row>
    <row r="6177" spans="1:4" ht="25.5">
      <c r="A6177" s="544">
        <v>6219525</v>
      </c>
      <c r="B6177" s="542" t="s">
        <v>11412</v>
      </c>
      <c r="C6177" s="544" t="s">
        <v>346</v>
      </c>
      <c r="D6177" s="545">
        <v>57.13</v>
      </c>
    </row>
    <row r="6178" spans="1:4">
      <c r="A6178" s="544">
        <v>6219508</v>
      </c>
      <c r="B6178" s="542" t="s">
        <v>11413</v>
      </c>
      <c r="C6178" s="544" t="s">
        <v>346</v>
      </c>
      <c r="D6178" s="545">
        <v>403.04</v>
      </c>
    </row>
    <row r="6179" spans="1:4">
      <c r="A6179" s="544">
        <v>6219511</v>
      </c>
      <c r="B6179" s="542" t="s">
        <v>11414</v>
      </c>
      <c r="C6179" s="544" t="s">
        <v>346</v>
      </c>
      <c r="D6179" s="545">
        <v>278.20999999999998</v>
      </c>
    </row>
    <row r="6180" spans="1:4" ht="25.5">
      <c r="A6180" s="544">
        <v>6219500</v>
      </c>
      <c r="B6180" s="542" t="s">
        <v>11415</v>
      </c>
      <c r="C6180" s="544" t="s">
        <v>351</v>
      </c>
      <c r="D6180" s="545">
        <v>153.31</v>
      </c>
    </row>
    <row r="6181" spans="1:4" ht="25.5">
      <c r="A6181" s="544">
        <v>6219418</v>
      </c>
      <c r="B6181" s="542" t="s">
        <v>11416</v>
      </c>
      <c r="C6181" s="544" t="s">
        <v>351</v>
      </c>
      <c r="D6181" s="545">
        <v>331.67</v>
      </c>
    </row>
    <row r="6182" spans="1:4" ht="25.5">
      <c r="A6182" s="544">
        <v>6219412</v>
      </c>
      <c r="B6182" s="542" t="s">
        <v>11417</v>
      </c>
      <c r="C6182" s="544" t="s">
        <v>351</v>
      </c>
      <c r="D6182" s="545">
        <v>233.46</v>
      </c>
    </row>
    <row r="6183" spans="1:4" ht="25.5">
      <c r="A6183" s="544">
        <v>6219406</v>
      </c>
      <c r="B6183" s="542" t="s">
        <v>11418</v>
      </c>
      <c r="C6183" s="544" t="s">
        <v>351</v>
      </c>
      <c r="D6183" s="545">
        <v>164.48</v>
      </c>
    </row>
    <row r="6184" spans="1:4" ht="25.5">
      <c r="A6184" s="544">
        <v>6219501</v>
      </c>
      <c r="B6184" s="542" t="s">
        <v>11419</v>
      </c>
      <c r="C6184" s="544" t="s">
        <v>351</v>
      </c>
      <c r="D6184" s="545">
        <v>165.97</v>
      </c>
    </row>
    <row r="6185" spans="1:4" ht="25.5">
      <c r="A6185" s="544">
        <v>6219419</v>
      </c>
      <c r="B6185" s="542" t="s">
        <v>11420</v>
      </c>
      <c r="C6185" s="544" t="s">
        <v>351</v>
      </c>
      <c r="D6185" s="545">
        <v>365.51</v>
      </c>
    </row>
    <row r="6186" spans="1:4" ht="25.5">
      <c r="A6186" s="544">
        <v>6219413</v>
      </c>
      <c r="B6186" s="542" t="s">
        <v>11421</v>
      </c>
      <c r="C6186" s="544" t="s">
        <v>351</v>
      </c>
      <c r="D6186" s="545">
        <v>254.74</v>
      </c>
    </row>
    <row r="6187" spans="1:4" ht="25.5">
      <c r="A6187" s="544">
        <v>6219407</v>
      </c>
      <c r="B6187" s="542" t="s">
        <v>11422</v>
      </c>
      <c r="C6187" s="544" t="s">
        <v>351</v>
      </c>
      <c r="D6187" s="545">
        <v>178.31</v>
      </c>
    </row>
    <row r="6188" spans="1:4" ht="25.5">
      <c r="A6188" s="544">
        <v>6219502</v>
      </c>
      <c r="B6188" s="542" t="s">
        <v>11423</v>
      </c>
      <c r="C6188" s="544" t="s">
        <v>351</v>
      </c>
      <c r="D6188" s="545">
        <v>178.68</v>
      </c>
    </row>
    <row r="6189" spans="1:4" ht="25.5">
      <c r="A6189" s="544">
        <v>6219420</v>
      </c>
      <c r="B6189" s="542" t="s">
        <v>11424</v>
      </c>
      <c r="C6189" s="544" t="s">
        <v>351</v>
      </c>
      <c r="D6189" s="545">
        <v>408.72</v>
      </c>
    </row>
    <row r="6190" spans="1:4" ht="25.5">
      <c r="A6190" s="544">
        <v>6219414</v>
      </c>
      <c r="B6190" s="542" t="s">
        <v>11425</v>
      </c>
      <c r="C6190" s="544" t="s">
        <v>351</v>
      </c>
      <c r="D6190" s="545">
        <v>280.07</v>
      </c>
    </row>
    <row r="6191" spans="1:4" ht="25.5">
      <c r="A6191" s="544">
        <v>6219408</v>
      </c>
      <c r="B6191" s="542" t="s">
        <v>11426</v>
      </c>
      <c r="C6191" s="544" t="s">
        <v>351</v>
      </c>
      <c r="D6191" s="545">
        <v>191.99</v>
      </c>
    </row>
    <row r="6192" spans="1:4" ht="25.5">
      <c r="A6192" s="544">
        <v>6219503</v>
      </c>
      <c r="B6192" s="542" t="s">
        <v>11427</v>
      </c>
      <c r="C6192" s="544" t="s">
        <v>351</v>
      </c>
      <c r="D6192" s="545">
        <v>206.39</v>
      </c>
    </row>
    <row r="6193" spans="1:4" ht="25.5">
      <c r="A6193" s="544">
        <v>6219421</v>
      </c>
      <c r="B6193" s="542" t="s">
        <v>11428</v>
      </c>
      <c r="C6193" s="544" t="s">
        <v>351</v>
      </c>
      <c r="D6193" s="545">
        <v>485.29</v>
      </c>
    </row>
    <row r="6194" spans="1:4" ht="25.5">
      <c r="A6194" s="544">
        <v>6219415</v>
      </c>
      <c r="B6194" s="542" t="s">
        <v>11429</v>
      </c>
      <c r="C6194" s="544" t="s">
        <v>351</v>
      </c>
      <c r="D6194" s="545">
        <v>325.95999999999998</v>
      </c>
    </row>
    <row r="6195" spans="1:4" ht="25.5">
      <c r="A6195" s="544">
        <v>6219409</v>
      </c>
      <c r="B6195" s="542" t="s">
        <v>11430</v>
      </c>
      <c r="C6195" s="544" t="s">
        <v>351</v>
      </c>
      <c r="D6195" s="545">
        <v>223.4</v>
      </c>
    </row>
    <row r="6196" spans="1:4" ht="25.5">
      <c r="A6196" s="544">
        <v>6219518</v>
      </c>
      <c r="B6196" s="542" t="s">
        <v>11431</v>
      </c>
      <c r="C6196" s="544" t="s">
        <v>351</v>
      </c>
      <c r="D6196" s="545">
        <v>59.25</v>
      </c>
    </row>
    <row r="6197" spans="1:4" ht="25.5">
      <c r="A6197" s="544">
        <v>6219504</v>
      </c>
      <c r="B6197" s="542" t="s">
        <v>11432</v>
      </c>
      <c r="C6197" s="544" t="s">
        <v>351</v>
      </c>
      <c r="D6197" s="545">
        <v>106.17</v>
      </c>
    </row>
    <row r="6198" spans="1:4" ht="25.5">
      <c r="A6198" s="544">
        <v>6219422</v>
      </c>
      <c r="B6198" s="542" t="s">
        <v>11433</v>
      </c>
      <c r="C6198" s="544" t="s">
        <v>351</v>
      </c>
      <c r="D6198" s="545">
        <v>236.83</v>
      </c>
    </row>
    <row r="6199" spans="1:4" ht="25.5">
      <c r="A6199" s="544">
        <v>6219416</v>
      </c>
      <c r="B6199" s="542" t="s">
        <v>11434</v>
      </c>
      <c r="C6199" s="544" t="s">
        <v>351</v>
      </c>
      <c r="D6199" s="545">
        <v>181.75</v>
      </c>
    </row>
    <row r="6200" spans="1:4" ht="25.5">
      <c r="A6200" s="544">
        <v>6219410</v>
      </c>
      <c r="B6200" s="542" t="s">
        <v>11435</v>
      </c>
      <c r="C6200" s="544" t="s">
        <v>351</v>
      </c>
      <c r="D6200" s="545">
        <v>126.75</v>
      </c>
    </row>
    <row r="6201" spans="1:4" ht="25.5">
      <c r="A6201" s="544">
        <v>6219505</v>
      </c>
      <c r="B6201" s="542" t="s">
        <v>11436</v>
      </c>
      <c r="C6201" s="544" t="s">
        <v>351</v>
      </c>
      <c r="D6201" s="545">
        <v>99.95</v>
      </c>
    </row>
    <row r="6202" spans="1:4" ht="25.5">
      <c r="A6202" s="544">
        <v>6219423</v>
      </c>
      <c r="B6202" s="542" t="s">
        <v>11437</v>
      </c>
      <c r="C6202" s="544" t="s">
        <v>351</v>
      </c>
      <c r="D6202" s="545">
        <v>234.8</v>
      </c>
    </row>
    <row r="6203" spans="1:4" ht="25.5">
      <c r="A6203" s="544">
        <v>6219417</v>
      </c>
      <c r="B6203" s="542" t="s">
        <v>11438</v>
      </c>
      <c r="C6203" s="544" t="s">
        <v>351</v>
      </c>
      <c r="D6203" s="545">
        <v>177.85</v>
      </c>
    </row>
    <row r="6204" spans="1:4" ht="25.5">
      <c r="A6204" s="544">
        <v>6219411</v>
      </c>
      <c r="B6204" s="542" t="s">
        <v>11439</v>
      </c>
      <c r="C6204" s="544" t="s">
        <v>351</v>
      </c>
      <c r="D6204" s="545">
        <v>121.01</v>
      </c>
    </row>
    <row r="6205" spans="1:4">
      <c r="A6205" s="544">
        <v>6219520</v>
      </c>
      <c r="B6205" s="542" t="s">
        <v>11440</v>
      </c>
      <c r="C6205" s="544" t="s">
        <v>340</v>
      </c>
      <c r="D6205" s="545">
        <v>64.95</v>
      </c>
    </row>
    <row r="6206" spans="1:4" ht="25.5">
      <c r="A6206" s="544">
        <v>6219433</v>
      </c>
      <c r="B6206" s="542" t="s">
        <v>11441</v>
      </c>
      <c r="C6206" s="544" t="s">
        <v>346</v>
      </c>
      <c r="D6206" s="545">
        <v>122.96</v>
      </c>
    </row>
    <row r="6207" spans="1:4" ht="25.5">
      <c r="A6207" s="544">
        <v>6205801</v>
      </c>
      <c r="B6207" s="542" t="s">
        <v>11442</v>
      </c>
      <c r="C6207" s="544" t="s">
        <v>346</v>
      </c>
      <c r="D6207" s="545">
        <v>85.24</v>
      </c>
    </row>
    <row r="6208" spans="1:4" ht="25.5">
      <c r="A6208" s="544">
        <v>6219524</v>
      </c>
      <c r="B6208" s="542" t="s">
        <v>11443</v>
      </c>
      <c r="C6208" s="544" t="s">
        <v>335</v>
      </c>
      <c r="D6208" s="545">
        <v>11.93</v>
      </c>
    </row>
    <row r="6209" spans="1:4">
      <c r="A6209" s="544">
        <v>6416036</v>
      </c>
      <c r="B6209" s="542" t="s">
        <v>11444</v>
      </c>
      <c r="C6209" s="544" t="s">
        <v>351</v>
      </c>
      <c r="D6209" s="545">
        <v>145.55000000000001</v>
      </c>
    </row>
    <row r="6210" spans="1:4">
      <c r="A6210" s="544">
        <v>6416038</v>
      </c>
      <c r="B6210" s="542" t="s">
        <v>11445</v>
      </c>
      <c r="C6210" s="544" t="s">
        <v>351</v>
      </c>
      <c r="D6210" s="545">
        <v>71.08</v>
      </c>
    </row>
    <row r="6211" spans="1:4">
      <c r="A6211" s="544">
        <v>6416037</v>
      </c>
      <c r="B6211" s="542" t="s">
        <v>11446</v>
      </c>
      <c r="C6211" s="544" t="s">
        <v>351</v>
      </c>
      <c r="D6211" s="545">
        <v>155.72</v>
      </c>
    </row>
    <row r="6212" spans="1:4">
      <c r="A6212" s="544">
        <v>6416035</v>
      </c>
      <c r="B6212" s="542" t="s">
        <v>11447</v>
      </c>
      <c r="C6212" s="544" t="s">
        <v>351</v>
      </c>
      <c r="D6212" s="545">
        <v>80.06</v>
      </c>
    </row>
    <row r="6213" spans="1:4">
      <c r="A6213" s="544">
        <v>6416076</v>
      </c>
      <c r="B6213" s="542" t="s">
        <v>11448</v>
      </c>
      <c r="C6213" s="544" t="s">
        <v>466</v>
      </c>
      <c r="D6213" s="545">
        <v>168.54</v>
      </c>
    </row>
    <row r="6214" spans="1:4">
      <c r="A6214" s="544">
        <v>6416075</v>
      </c>
      <c r="B6214" s="542" t="s">
        <v>11449</v>
      </c>
      <c r="C6214" s="544" t="s">
        <v>466</v>
      </c>
      <c r="D6214" s="545">
        <v>95.89</v>
      </c>
    </row>
    <row r="6215" spans="1:4">
      <c r="A6215" s="544">
        <v>6416226</v>
      </c>
      <c r="B6215" s="542" t="s">
        <v>11450</v>
      </c>
      <c r="C6215" s="544" t="s">
        <v>466</v>
      </c>
      <c r="D6215" s="545">
        <v>159.97</v>
      </c>
    </row>
    <row r="6216" spans="1:4">
      <c r="A6216" s="544">
        <v>6416225</v>
      </c>
      <c r="B6216" s="542" t="s">
        <v>11451</v>
      </c>
      <c r="C6216" s="544" t="s">
        <v>466</v>
      </c>
      <c r="D6216" s="545">
        <v>85.73</v>
      </c>
    </row>
    <row r="6217" spans="1:4">
      <c r="A6217" s="544">
        <v>6416084</v>
      </c>
      <c r="B6217" s="542" t="s">
        <v>11452</v>
      </c>
      <c r="C6217" s="544" t="s">
        <v>466</v>
      </c>
      <c r="D6217" s="545">
        <v>162.77000000000001</v>
      </c>
    </row>
    <row r="6218" spans="1:4">
      <c r="A6218" s="544">
        <v>6416083</v>
      </c>
      <c r="B6218" s="542" t="s">
        <v>11453</v>
      </c>
      <c r="C6218" s="544" t="s">
        <v>466</v>
      </c>
      <c r="D6218" s="545">
        <v>86.44</v>
      </c>
    </row>
    <row r="6219" spans="1:4">
      <c r="A6219" s="544">
        <v>6416234</v>
      </c>
      <c r="B6219" s="542" t="s">
        <v>11454</v>
      </c>
      <c r="C6219" s="544" t="s">
        <v>466</v>
      </c>
      <c r="D6219" s="545">
        <v>167.49</v>
      </c>
    </row>
    <row r="6220" spans="1:4">
      <c r="A6220" s="544">
        <v>6416233</v>
      </c>
      <c r="B6220" s="542" t="s">
        <v>11455</v>
      </c>
      <c r="C6220" s="544" t="s">
        <v>466</v>
      </c>
      <c r="D6220" s="545">
        <v>92.52</v>
      </c>
    </row>
    <row r="6221" spans="1:4">
      <c r="A6221" s="544">
        <v>6416236</v>
      </c>
      <c r="B6221" s="542" t="s">
        <v>11456</v>
      </c>
      <c r="C6221" s="544" t="s">
        <v>466</v>
      </c>
      <c r="D6221" s="545">
        <v>170.55</v>
      </c>
    </row>
    <row r="6222" spans="1:4">
      <c r="A6222" s="544">
        <v>6416235</v>
      </c>
      <c r="B6222" s="542" t="s">
        <v>11457</v>
      </c>
      <c r="C6222" s="544" t="s">
        <v>466</v>
      </c>
      <c r="D6222" s="545">
        <v>96.54</v>
      </c>
    </row>
    <row r="6223" spans="1:4">
      <c r="A6223" s="544">
        <v>6416040</v>
      </c>
      <c r="B6223" s="542" t="s">
        <v>11458</v>
      </c>
      <c r="C6223" s="544" t="s">
        <v>351</v>
      </c>
      <c r="D6223" s="545">
        <v>219.63</v>
      </c>
    </row>
    <row r="6224" spans="1:4">
      <c r="A6224" s="544">
        <v>6416039</v>
      </c>
      <c r="B6224" s="542" t="s">
        <v>11459</v>
      </c>
      <c r="C6224" s="544" t="s">
        <v>351</v>
      </c>
      <c r="D6224" s="545">
        <v>98.88</v>
      </c>
    </row>
    <row r="6225" spans="1:4">
      <c r="A6225" s="544">
        <v>6416042</v>
      </c>
      <c r="B6225" s="542" t="s">
        <v>11460</v>
      </c>
      <c r="C6225" s="544" t="s">
        <v>351</v>
      </c>
      <c r="D6225" s="545">
        <v>277.85000000000002</v>
      </c>
    </row>
    <row r="6226" spans="1:4">
      <c r="A6226" s="544">
        <v>6416041</v>
      </c>
      <c r="B6226" s="542" t="s">
        <v>11461</v>
      </c>
      <c r="C6226" s="544" t="s">
        <v>351</v>
      </c>
      <c r="D6226" s="545">
        <v>159.22999999999999</v>
      </c>
    </row>
    <row r="6227" spans="1:4">
      <c r="A6227" s="544">
        <v>6416080</v>
      </c>
      <c r="B6227" s="542" t="s">
        <v>11462</v>
      </c>
      <c r="C6227" s="544" t="s">
        <v>466</v>
      </c>
      <c r="D6227" s="545">
        <v>159.83000000000001</v>
      </c>
    </row>
    <row r="6228" spans="1:4">
      <c r="A6228" s="544">
        <v>6416079</v>
      </c>
      <c r="B6228" s="542" t="s">
        <v>11463</v>
      </c>
      <c r="C6228" s="544" t="s">
        <v>466</v>
      </c>
      <c r="D6228" s="545">
        <v>106.14</v>
      </c>
    </row>
    <row r="6229" spans="1:4">
      <c r="A6229" s="544">
        <v>6416143</v>
      </c>
      <c r="B6229" s="542" t="s">
        <v>11464</v>
      </c>
      <c r="C6229" s="544" t="s">
        <v>466</v>
      </c>
      <c r="D6229" s="545">
        <v>158.52000000000001</v>
      </c>
    </row>
    <row r="6230" spans="1:4">
      <c r="A6230" s="544">
        <v>6416262</v>
      </c>
      <c r="B6230" s="542" t="s">
        <v>11465</v>
      </c>
      <c r="C6230" s="544" t="s">
        <v>466</v>
      </c>
      <c r="D6230" s="545">
        <v>105.78</v>
      </c>
    </row>
    <row r="6231" spans="1:4">
      <c r="A6231" s="544">
        <v>6416078</v>
      </c>
      <c r="B6231" s="542" t="s">
        <v>11466</v>
      </c>
      <c r="C6231" s="544" t="s">
        <v>466</v>
      </c>
      <c r="D6231" s="545">
        <v>156.77000000000001</v>
      </c>
    </row>
    <row r="6232" spans="1:4">
      <c r="A6232" s="544">
        <v>6416077</v>
      </c>
      <c r="B6232" s="542" t="s">
        <v>11467</v>
      </c>
      <c r="C6232" s="544" t="s">
        <v>466</v>
      </c>
      <c r="D6232" s="545">
        <v>105.4</v>
      </c>
    </row>
    <row r="6233" spans="1:4">
      <c r="A6233" s="544">
        <v>6416071</v>
      </c>
      <c r="B6233" s="542" t="s">
        <v>11468</v>
      </c>
      <c r="C6233" s="544" t="s">
        <v>466</v>
      </c>
      <c r="D6233" s="545">
        <v>155.32</v>
      </c>
    </row>
    <row r="6234" spans="1:4">
      <c r="A6234" s="544">
        <v>6416072</v>
      </c>
      <c r="B6234" s="542" t="s">
        <v>11469</v>
      </c>
      <c r="C6234" s="544" t="s">
        <v>466</v>
      </c>
      <c r="D6234" s="545">
        <v>105.43</v>
      </c>
    </row>
    <row r="6235" spans="1:4">
      <c r="A6235" s="544">
        <v>6416088</v>
      </c>
      <c r="B6235" s="542" t="s">
        <v>11470</v>
      </c>
      <c r="C6235" s="544" t="s">
        <v>466</v>
      </c>
      <c r="D6235" s="545">
        <v>171.73</v>
      </c>
    </row>
    <row r="6236" spans="1:4" ht="25.5">
      <c r="A6236" s="544">
        <v>6416087</v>
      </c>
      <c r="B6236" s="542" t="s">
        <v>11471</v>
      </c>
      <c r="C6236" s="544" t="s">
        <v>466</v>
      </c>
      <c r="D6236" s="545">
        <v>109.03</v>
      </c>
    </row>
    <row r="6237" spans="1:4">
      <c r="A6237" s="544">
        <v>6416246</v>
      </c>
      <c r="B6237" s="542" t="s">
        <v>11472</v>
      </c>
      <c r="C6237" s="544" t="s">
        <v>466</v>
      </c>
      <c r="D6237" s="545">
        <v>174.3</v>
      </c>
    </row>
    <row r="6238" spans="1:4" ht="25.5">
      <c r="A6238" s="544">
        <v>6416245</v>
      </c>
      <c r="B6238" s="542" t="s">
        <v>11473</v>
      </c>
      <c r="C6238" s="544" t="s">
        <v>466</v>
      </c>
      <c r="D6238" s="545">
        <v>111.08</v>
      </c>
    </row>
    <row r="6239" spans="1:4">
      <c r="A6239" s="544">
        <v>6416248</v>
      </c>
      <c r="B6239" s="542" t="s">
        <v>11474</v>
      </c>
      <c r="C6239" s="544" t="s">
        <v>466</v>
      </c>
      <c r="D6239" s="545">
        <v>178.59</v>
      </c>
    </row>
    <row r="6240" spans="1:4" ht="25.5">
      <c r="A6240" s="544">
        <v>6416247</v>
      </c>
      <c r="B6240" s="542" t="s">
        <v>11475</v>
      </c>
      <c r="C6240" s="544" t="s">
        <v>466</v>
      </c>
      <c r="D6240" s="545">
        <v>112.24</v>
      </c>
    </row>
    <row r="6241" spans="1:4">
      <c r="A6241" s="544">
        <v>6416214</v>
      </c>
      <c r="B6241" s="542" t="s">
        <v>11476</v>
      </c>
      <c r="C6241" s="544" t="s">
        <v>466</v>
      </c>
      <c r="D6241" s="545">
        <v>203.12</v>
      </c>
    </row>
    <row r="6242" spans="1:4">
      <c r="A6242" s="544">
        <v>6416218</v>
      </c>
      <c r="B6242" s="542" t="s">
        <v>11477</v>
      </c>
      <c r="C6242" s="544" t="s">
        <v>466</v>
      </c>
      <c r="D6242" s="545">
        <v>152.01</v>
      </c>
    </row>
    <row r="6243" spans="1:4">
      <c r="A6243" s="544">
        <v>6416211</v>
      </c>
      <c r="B6243" s="542" t="s">
        <v>11478</v>
      </c>
      <c r="C6243" s="544" t="s">
        <v>466</v>
      </c>
      <c r="D6243" s="545">
        <v>202.83</v>
      </c>
    </row>
    <row r="6244" spans="1:4">
      <c r="A6244" s="544">
        <v>6416215</v>
      </c>
      <c r="B6244" s="542" t="s">
        <v>11479</v>
      </c>
      <c r="C6244" s="544" t="s">
        <v>466</v>
      </c>
      <c r="D6244" s="545">
        <v>152.56</v>
      </c>
    </row>
    <row r="6245" spans="1:4">
      <c r="A6245" s="544">
        <v>6416212</v>
      </c>
      <c r="B6245" s="542" t="s">
        <v>11480</v>
      </c>
      <c r="C6245" s="544" t="s">
        <v>466</v>
      </c>
      <c r="D6245" s="545">
        <v>205.63</v>
      </c>
    </row>
    <row r="6246" spans="1:4">
      <c r="A6246" s="544">
        <v>6416216</v>
      </c>
      <c r="B6246" s="542" t="s">
        <v>11481</v>
      </c>
      <c r="C6246" s="544" t="s">
        <v>466</v>
      </c>
      <c r="D6246" s="545">
        <v>156.13</v>
      </c>
    </row>
    <row r="6247" spans="1:4">
      <c r="A6247" s="544">
        <v>6416213</v>
      </c>
      <c r="B6247" s="542" t="s">
        <v>11482</v>
      </c>
      <c r="C6247" s="544" t="s">
        <v>466</v>
      </c>
      <c r="D6247" s="545">
        <v>205.41</v>
      </c>
    </row>
    <row r="6248" spans="1:4">
      <c r="A6248" s="544">
        <v>6416217</v>
      </c>
      <c r="B6248" s="542" t="s">
        <v>11483</v>
      </c>
      <c r="C6248" s="544" t="s">
        <v>466</v>
      </c>
      <c r="D6248" s="545">
        <v>157.9</v>
      </c>
    </row>
    <row r="6249" spans="1:4" ht="25.5">
      <c r="A6249" s="544">
        <v>6416289</v>
      </c>
      <c r="B6249" s="542" t="s">
        <v>11484</v>
      </c>
      <c r="C6249" s="544" t="s">
        <v>351</v>
      </c>
      <c r="D6249" s="545">
        <v>123.57</v>
      </c>
    </row>
    <row r="6250" spans="1:4" ht="25.5">
      <c r="A6250" s="544">
        <v>6416288</v>
      </c>
      <c r="B6250" s="542" t="s">
        <v>11485</v>
      </c>
      <c r="C6250" s="544" t="s">
        <v>351</v>
      </c>
      <c r="D6250" s="545">
        <v>83.07</v>
      </c>
    </row>
    <row r="6251" spans="1:4" ht="25.5">
      <c r="A6251" s="544">
        <v>6416098</v>
      </c>
      <c r="B6251" s="542" t="s">
        <v>11486</v>
      </c>
      <c r="C6251" s="544" t="s">
        <v>466</v>
      </c>
      <c r="D6251" s="545">
        <v>150.94</v>
      </c>
    </row>
    <row r="6252" spans="1:4" ht="25.5">
      <c r="A6252" s="544">
        <v>6416097</v>
      </c>
      <c r="B6252" s="542" t="s">
        <v>11487</v>
      </c>
      <c r="C6252" s="544" t="s">
        <v>466</v>
      </c>
      <c r="D6252" s="545">
        <v>115.53</v>
      </c>
    </row>
    <row r="6253" spans="1:4">
      <c r="A6253" s="544">
        <v>6416258</v>
      </c>
      <c r="B6253" s="542" t="s">
        <v>11488</v>
      </c>
      <c r="C6253" s="544" t="s">
        <v>466</v>
      </c>
      <c r="D6253" s="545">
        <v>159.82</v>
      </c>
    </row>
    <row r="6254" spans="1:4">
      <c r="A6254" s="544">
        <v>6416259</v>
      </c>
      <c r="B6254" s="542" t="s">
        <v>11489</v>
      </c>
      <c r="C6254" s="544" t="s">
        <v>466</v>
      </c>
      <c r="D6254" s="545">
        <v>112.96</v>
      </c>
    </row>
    <row r="6255" spans="1:4">
      <c r="A6255" s="544">
        <v>6416074</v>
      </c>
      <c r="B6255" s="542" t="s">
        <v>11490</v>
      </c>
      <c r="C6255" s="544" t="s">
        <v>351</v>
      </c>
      <c r="D6255" s="545">
        <v>261.54000000000002</v>
      </c>
    </row>
    <row r="6256" spans="1:4">
      <c r="A6256" s="544">
        <v>6416073</v>
      </c>
      <c r="B6256" s="542" t="s">
        <v>11491</v>
      </c>
      <c r="C6256" s="544" t="s">
        <v>351</v>
      </c>
      <c r="D6256" s="545">
        <v>120.72</v>
      </c>
    </row>
    <row r="6257" spans="1:4">
      <c r="A6257" s="544">
        <v>6416220</v>
      </c>
      <c r="B6257" s="542" t="s">
        <v>11492</v>
      </c>
      <c r="C6257" s="544" t="s">
        <v>351</v>
      </c>
      <c r="D6257" s="545">
        <v>262.56</v>
      </c>
    </row>
    <row r="6258" spans="1:4">
      <c r="A6258" s="544">
        <v>6416219</v>
      </c>
      <c r="B6258" s="542" t="s">
        <v>11493</v>
      </c>
      <c r="C6258" s="544" t="s">
        <v>351</v>
      </c>
      <c r="D6258" s="545">
        <v>117.4</v>
      </c>
    </row>
    <row r="6259" spans="1:4">
      <c r="A6259" s="544">
        <v>6416222</v>
      </c>
      <c r="B6259" s="542" t="s">
        <v>11494</v>
      </c>
      <c r="C6259" s="544" t="s">
        <v>351</v>
      </c>
      <c r="D6259" s="545">
        <v>272.14</v>
      </c>
    </row>
    <row r="6260" spans="1:4">
      <c r="A6260" s="544">
        <v>6416221</v>
      </c>
      <c r="B6260" s="542" t="s">
        <v>11495</v>
      </c>
      <c r="C6260" s="544" t="s">
        <v>351</v>
      </c>
      <c r="D6260" s="545">
        <v>130.1</v>
      </c>
    </row>
    <row r="6261" spans="1:4">
      <c r="A6261" s="544">
        <v>6416224</v>
      </c>
      <c r="B6261" s="542" t="s">
        <v>11496</v>
      </c>
      <c r="C6261" s="544" t="s">
        <v>351</v>
      </c>
      <c r="D6261" s="545">
        <v>273.36</v>
      </c>
    </row>
    <row r="6262" spans="1:4">
      <c r="A6262" s="544">
        <v>6416223</v>
      </c>
      <c r="B6262" s="542" t="s">
        <v>11497</v>
      </c>
      <c r="C6262" s="544" t="s">
        <v>351</v>
      </c>
      <c r="D6262" s="545">
        <v>126.78</v>
      </c>
    </row>
    <row r="6263" spans="1:4" ht="25.5">
      <c r="A6263" s="544">
        <v>6416082</v>
      </c>
      <c r="B6263" s="542" t="s">
        <v>11498</v>
      </c>
      <c r="C6263" s="544" t="s">
        <v>351</v>
      </c>
      <c r="D6263" s="545">
        <v>261.54000000000002</v>
      </c>
    </row>
    <row r="6264" spans="1:4" ht="25.5">
      <c r="A6264" s="544">
        <v>6416081</v>
      </c>
      <c r="B6264" s="542" t="s">
        <v>11499</v>
      </c>
      <c r="C6264" s="544" t="s">
        <v>351</v>
      </c>
      <c r="D6264" s="545">
        <v>120.72</v>
      </c>
    </row>
    <row r="6265" spans="1:4" ht="25.5">
      <c r="A6265" s="544">
        <v>6416228</v>
      </c>
      <c r="B6265" s="542" t="s">
        <v>11500</v>
      </c>
      <c r="C6265" s="544" t="s">
        <v>351</v>
      </c>
      <c r="D6265" s="545">
        <v>262.56</v>
      </c>
    </row>
    <row r="6266" spans="1:4" ht="25.5">
      <c r="A6266" s="544">
        <v>6416227</v>
      </c>
      <c r="B6266" s="542" t="s">
        <v>11501</v>
      </c>
      <c r="C6266" s="544" t="s">
        <v>351</v>
      </c>
      <c r="D6266" s="545">
        <v>117.4</v>
      </c>
    </row>
    <row r="6267" spans="1:4" ht="25.5">
      <c r="A6267" s="544">
        <v>6416230</v>
      </c>
      <c r="B6267" s="542" t="s">
        <v>11502</v>
      </c>
      <c r="C6267" s="544" t="s">
        <v>351</v>
      </c>
      <c r="D6267" s="545">
        <v>270.94</v>
      </c>
    </row>
    <row r="6268" spans="1:4" ht="25.5">
      <c r="A6268" s="544">
        <v>6416229</v>
      </c>
      <c r="B6268" s="542" t="s">
        <v>11503</v>
      </c>
      <c r="C6268" s="544" t="s">
        <v>351</v>
      </c>
      <c r="D6268" s="545">
        <v>129.58000000000001</v>
      </c>
    </row>
    <row r="6269" spans="1:4" ht="25.5">
      <c r="A6269" s="544">
        <v>6416232</v>
      </c>
      <c r="B6269" s="542" t="s">
        <v>11504</v>
      </c>
      <c r="C6269" s="544" t="s">
        <v>351</v>
      </c>
      <c r="D6269" s="545">
        <v>272.14999999999998</v>
      </c>
    </row>
    <row r="6270" spans="1:4" ht="25.5">
      <c r="A6270" s="544">
        <v>6416231</v>
      </c>
      <c r="B6270" s="542" t="s">
        <v>11505</v>
      </c>
      <c r="C6270" s="544" t="s">
        <v>351</v>
      </c>
      <c r="D6270" s="545">
        <v>126.27</v>
      </c>
    </row>
    <row r="6271" spans="1:4" ht="25.5">
      <c r="A6271" s="544">
        <v>6416086</v>
      </c>
      <c r="B6271" s="542" t="s">
        <v>11506</v>
      </c>
      <c r="C6271" s="544" t="s">
        <v>466</v>
      </c>
      <c r="D6271" s="545">
        <v>171.01</v>
      </c>
    </row>
    <row r="6272" spans="1:4" ht="25.5">
      <c r="A6272" s="544">
        <v>6416085</v>
      </c>
      <c r="B6272" s="542" t="s">
        <v>11507</v>
      </c>
      <c r="C6272" s="544" t="s">
        <v>466</v>
      </c>
      <c r="D6272" s="545">
        <v>109.11</v>
      </c>
    </row>
    <row r="6273" spans="1:4" ht="25.5">
      <c r="A6273" s="544">
        <v>6416238</v>
      </c>
      <c r="B6273" s="542" t="s">
        <v>11508</v>
      </c>
      <c r="C6273" s="544" t="s">
        <v>466</v>
      </c>
      <c r="D6273" s="545">
        <v>164.42</v>
      </c>
    </row>
    <row r="6274" spans="1:4" ht="25.5">
      <c r="A6274" s="544">
        <v>6416237</v>
      </c>
      <c r="B6274" s="542" t="s">
        <v>11509</v>
      </c>
      <c r="C6274" s="544" t="s">
        <v>466</v>
      </c>
      <c r="D6274" s="545">
        <v>100.77</v>
      </c>
    </row>
    <row r="6275" spans="1:4" ht="25.5">
      <c r="A6275" s="544">
        <v>6416240</v>
      </c>
      <c r="B6275" s="542" t="s">
        <v>11510</v>
      </c>
      <c r="C6275" s="544" t="s">
        <v>466</v>
      </c>
      <c r="D6275" s="545">
        <v>171.8</v>
      </c>
    </row>
    <row r="6276" spans="1:4" ht="25.5">
      <c r="A6276" s="544">
        <v>6416239</v>
      </c>
      <c r="B6276" s="542" t="s">
        <v>11511</v>
      </c>
      <c r="C6276" s="544" t="s">
        <v>466</v>
      </c>
      <c r="D6276" s="545">
        <v>106.86</v>
      </c>
    </row>
    <row r="6277" spans="1:4" ht="25.5">
      <c r="A6277" s="544">
        <v>6416242</v>
      </c>
      <c r="B6277" s="542" t="s">
        <v>11512</v>
      </c>
      <c r="C6277" s="544" t="s">
        <v>466</v>
      </c>
      <c r="D6277" s="545">
        <v>173.48</v>
      </c>
    </row>
    <row r="6278" spans="1:4" ht="25.5">
      <c r="A6278" s="544">
        <v>6416241</v>
      </c>
      <c r="B6278" s="542" t="s">
        <v>11513</v>
      </c>
      <c r="C6278" s="544" t="s">
        <v>466</v>
      </c>
      <c r="D6278" s="545">
        <v>113.36</v>
      </c>
    </row>
    <row r="6279" spans="1:4" ht="25.5">
      <c r="A6279" s="544">
        <v>6416244</v>
      </c>
      <c r="B6279" s="542" t="s">
        <v>11514</v>
      </c>
      <c r="C6279" s="544" t="s">
        <v>466</v>
      </c>
      <c r="D6279" s="545">
        <v>173.25</v>
      </c>
    </row>
    <row r="6280" spans="1:4" ht="25.5">
      <c r="A6280" s="544">
        <v>6416243</v>
      </c>
      <c r="B6280" s="542" t="s">
        <v>11515</v>
      </c>
      <c r="C6280" s="544" t="s">
        <v>466</v>
      </c>
      <c r="D6280" s="545">
        <v>112.93</v>
      </c>
    </row>
    <row r="6281" spans="1:4">
      <c r="A6281" s="544">
        <v>6416250</v>
      </c>
      <c r="B6281" s="542" t="s">
        <v>11516</v>
      </c>
      <c r="C6281" s="544" t="s">
        <v>351</v>
      </c>
      <c r="D6281" s="545">
        <v>68.53</v>
      </c>
    </row>
    <row r="6282" spans="1:4">
      <c r="A6282" s="544">
        <v>6416153</v>
      </c>
      <c r="B6282" s="542" t="s">
        <v>11517</v>
      </c>
      <c r="C6282" s="544" t="s">
        <v>351</v>
      </c>
      <c r="D6282" s="545">
        <v>17.420000000000002</v>
      </c>
    </row>
    <row r="6283" spans="1:4" ht="25.5">
      <c r="A6283" s="544">
        <v>6416185</v>
      </c>
      <c r="B6283" s="542" t="s">
        <v>11518</v>
      </c>
      <c r="C6283" s="544" t="s">
        <v>351</v>
      </c>
      <c r="D6283" s="545">
        <v>120.68</v>
      </c>
    </row>
    <row r="6284" spans="1:4" ht="25.5">
      <c r="A6284" s="544">
        <v>6416184</v>
      </c>
      <c r="B6284" s="542" t="s">
        <v>11519</v>
      </c>
      <c r="C6284" s="544" t="s">
        <v>351</v>
      </c>
      <c r="D6284" s="545">
        <v>85.2</v>
      </c>
    </row>
    <row r="6285" spans="1:4" ht="25.5">
      <c r="A6285" s="544">
        <v>6416030</v>
      </c>
      <c r="B6285" s="542" t="s">
        <v>11520</v>
      </c>
      <c r="C6285" s="544" t="s">
        <v>351</v>
      </c>
      <c r="D6285" s="545">
        <v>72.41</v>
      </c>
    </row>
    <row r="6286" spans="1:4" ht="25.5">
      <c r="A6286" s="544">
        <v>6416029</v>
      </c>
      <c r="B6286" s="542" t="s">
        <v>11521</v>
      </c>
      <c r="C6286" s="544" t="s">
        <v>351</v>
      </c>
      <c r="D6286" s="545">
        <v>35.83</v>
      </c>
    </row>
    <row r="6287" spans="1:4" ht="25.5">
      <c r="A6287" s="544">
        <v>6416056</v>
      </c>
      <c r="B6287" s="542" t="s">
        <v>11522</v>
      </c>
      <c r="C6287" s="544" t="s">
        <v>351</v>
      </c>
      <c r="D6287" s="545">
        <v>116.75</v>
      </c>
    </row>
    <row r="6288" spans="1:4" ht="25.5">
      <c r="A6288" s="544">
        <v>6416278</v>
      </c>
      <c r="B6288" s="542" t="s">
        <v>11523</v>
      </c>
      <c r="C6288" s="544" t="s">
        <v>351</v>
      </c>
      <c r="D6288" s="545">
        <v>24.5</v>
      </c>
    </row>
    <row r="6289" spans="1:4" ht="25.5">
      <c r="A6289" s="544">
        <v>6416047</v>
      </c>
      <c r="B6289" s="542" t="s">
        <v>11524</v>
      </c>
      <c r="C6289" s="544" t="s">
        <v>351</v>
      </c>
      <c r="D6289" s="545">
        <v>57.03</v>
      </c>
    </row>
    <row r="6290" spans="1:4">
      <c r="A6290" s="544">
        <v>6416090</v>
      </c>
      <c r="B6290" s="542" t="s">
        <v>11525</v>
      </c>
      <c r="C6290" s="544" t="s">
        <v>351</v>
      </c>
      <c r="D6290" s="545">
        <v>453.47</v>
      </c>
    </row>
    <row r="6291" spans="1:4" ht="25.5">
      <c r="A6291" s="544">
        <v>6416089</v>
      </c>
      <c r="B6291" s="542" t="s">
        <v>11526</v>
      </c>
      <c r="C6291" s="544" t="s">
        <v>351</v>
      </c>
      <c r="D6291" s="545">
        <v>327.9</v>
      </c>
    </row>
    <row r="6292" spans="1:4">
      <c r="A6292" s="544">
        <v>6416094</v>
      </c>
      <c r="B6292" s="542" t="s">
        <v>11527</v>
      </c>
      <c r="C6292" s="544" t="s">
        <v>351</v>
      </c>
      <c r="D6292" s="545">
        <v>364.53</v>
      </c>
    </row>
    <row r="6293" spans="1:4">
      <c r="A6293" s="544">
        <v>6416093</v>
      </c>
      <c r="B6293" s="542" t="s">
        <v>11528</v>
      </c>
      <c r="C6293" s="544" t="s">
        <v>351</v>
      </c>
      <c r="D6293" s="545">
        <v>246.4</v>
      </c>
    </row>
    <row r="6294" spans="1:4">
      <c r="A6294" s="544">
        <v>6416092</v>
      </c>
      <c r="B6294" s="542" t="s">
        <v>11529</v>
      </c>
      <c r="C6294" s="544" t="s">
        <v>351</v>
      </c>
      <c r="D6294" s="545">
        <v>301.33999999999997</v>
      </c>
    </row>
    <row r="6295" spans="1:4">
      <c r="A6295" s="544">
        <v>6416091</v>
      </c>
      <c r="B6295" s="542" t="s">
        <v>11530</v>
      </c>
      <c r="C6295" s="544" t="s">
        <v>351</v>
      </c>
      <c r="D6295" s="545">
        <v>177.85</v>
      </c>
    </row>
    <row r="6296" spans="1:4">
      <c r="A6296" s="544">
        <v>6817809</v>
      </c>
      <c r="B6296" s="542" t="s">
        <v>11531</v>
      </c>
      <c r="C6296" s="544" t="s">
        <v>346</v>
      </c>
      <c r="D6296" s="545">
        <v>1088.31</v>
      </c>
    </row>
    <row r="6297" spans="1:4">
      <c r="A6297" s="544">
        <v>6817810</v>
      </c>
      <c r="B6297" s="542" t="s">
        <v>11532</v>
      </c>
      <c r="C6297" s="544" t="s">
        <v>346</v>
      </c>
      <c r="D6297" s="545">
        <v>979.02</v>
      </c>
    </row>
    <row r="6298" spans="1:4">
      <c r="A6298" s="544">
        <v>6817811</v>
      </c>
      <c r="B6298" s="542" t="s">
        <v>11533</v>
      </c>
      <c r="C6298" s="544" t="s">
        <v>346</v>
      </c>
      <c r="D6298" s="545">
        <v>1164.58</v>
      </c>
    </row>
    <row r="6299" spans="1:4">
      <c r="A6299" s="544">
        <v>6817812</v>
      </c>
      <c r="B6299" s="542" t="s">
        <v>11534</v>
      </c>
      <c r="C6299" s="544" t="s">
        <v>346</v>
      </c>
      <c r="D6299" s="545">
        <v>1043.78</v>
      </c>
    </row>
    <row r="6300" spans="1:4">
      <c r="A6300" s="544">
        <v>6817813</v>
      </c>
      <c r="B6300" s="542" t="s">
        <v>11535</v>
      </c>
      <c r="C6300" s="544" t="s">
        <v>346</v>
      </c>
      <c r="D6300" s="545">
        <v>1831.82</v>
      </c>
    </row>
    <row r="6301" spans="1:4" ht="25.5">
      <c r="A6301" s="544">
        <v>6817814</v>
      </c>
      <c r="B6301" s="542" t="s">
        <v>11536</v>
      </c>
      <c r="C6301" s="544" t="s">
        <v>346</v>
      </c>
      <c r="D6301" s="545">
        <v>1641.99</v>
      </c>
    </row>
    <row r="6302" spans="1:4">
      <c r="A6302" s="544">
        <v>6817815</v>
      </c>
      <c r="B6302" s="542" t="s">
        <v>11537</v>
      </c>
      <c r="C6302" s="544" t="s">
        <v>346</v>
      </c>
      <c r="D6302" s="545">
        <v>1551.37</v>
      </c>
    </row>
    <row r="6303" spans="1:4" ht="25.5">
      <c r="A6303" s="544">
        <v>6817816</v>
      </c>
      <c r="B6303" s="542" t="s">
        <v>11538</v>
      </c>
      <c r="C6303" s="544" t="s">
        <v>346</v>
      </c>
      <c r="D6303" s="545">
        <v>1361.54</v>
      </c>
    </row>
    <row r="6304" spans="1:4">
      <c r="A6304" s="544">
        <v>6817817</v>
      </c>
      <c r="B6304" s="542" t="s">
        <v>11539</v>
      </c>
      <c r="C6304" s="544" t="s">
        <v>346</v>
      </c>
      <c r="D6304" s="545">
        <v>1251.73</v>
      </c>
    </row>
    <row r="6305" spans="1:4">
      <c r="A6305" s="544">
        <v>6817818</v>
      </c>
      <c r="B6305" s="542" t="s">
        <v>11540</v>
      </c>
      <c r="C6305" s="544" t="s">
        <v>346</v>
      </c>
      <c r="D6305" s="545">
        <v>1120.8599999999999</v>
      </c>
    </row>
    <row r="6306" spans="1:4">
      <c r="A6306" s="544">
        <v>6817819</v>
      </c>
      <c r="B6306" s="542" t="s">
        <v>11541</v>
      </c>
      <c r="C6306" s="544" t="s">
        <v>346</v>
      </c>
      <c r="D6306" s="545">
        <v>1925.76</v>
      </c>
    </row>
    <row r="6307" spans="1:4" ht="25.5">
      <c r="A6307" s="544">
        <v>6817820</v>
      </c>
      <c r="B6307" s="542" t="s">
        <v>11542</v>
      </c>
      <c r="C6307" s="544" t="s">
        <v>346</v>
      </c>
      <c r="D6307" s="545">
        <v>1721.55</v>
      </c>
    </row>
    <row r="6308" spans="1:4">
      <c r="A6308" s="544">
        <v>6817821</v>
      </c>
      <c r="B6308" s="542" t="s">
        <v>11543</v>
      </c>
      <c r="C6308" s="544" t="s">
        <v>346</v>
      </c>
      <c r="D6308" s="545">
        <v>1654.57</v>
      </c>
    </row>
    <row r="6309" spans="1:4" ht="25.5">
      <c r="A6309" s="544">
        <v>6817822</v>
      </c>
      <c r="B6309" s="542" t="s">
        <v>11544</v>
      </c>
      <c r="C6309" s="544" t="s">
        <v>346</v>
      </c>
      <c r="D6309" s="545">
        <v>1450.36</v>
      </c>
    </row>
    <row r="6310" spans="1:4">
      <c r="A6310" s="544">
        <v>6817823</v>
      </c>
      <c r="B6310" s="542" t="s">
        <v>11545</v>
      </c>
      <c r="C6310" s="544" t="s">
        <v>346</v>
      </c>
      <c r="D6310" s="545">
        <v>1344.01</v>
      </c>
    </row>
    <row r="6311" spans="1:4">
      <c r="A6311" s="544">
        <v>6817824</v>
      </c>
      <c r="B6311" s="542" t="s">
        <v>11546</v>
      </c>
      <c r="C6311" s="544" t="s">
        <v>346</v>
      </c>
      <c r="D6311" s="545">
        <v>1201.6300000000001</v>
      </c>
    </row>
    <row r="6312" spans="1:4">
      <c r="A6312" s="544">
        <v>6817825</v>
      </c>
      <c r="B6312" s="542" t="s">
        <v>11547</v>
      </c>
      <c r="C6312" s="544" t="s">
        <v>346</v>
      </c>
      <c r="D6312" s="545">
        <v>1958.26</v>
      </c>
    </row>
    <row r="6313" spans="1:4" ht="25.5">
      <c r="A6313" s="544">
        <v>6817826</v>
      </c>
      <c r="B6313" s="542" t="s">
        <v>11548</v>
      </c>
      <c r="C6313" s="544" t="s">
        <v>346</v>
      </c>
      <c r="D6313" s="545">
        <v>1739.67</v>
      </c>
    </row>
    <row r="6314" spans="1:4">
      <c r="A6314" s="544">
        <v>6817827</v>
      </c>
      <c r="B6314" s="542" t="s">
        <v>11549</v>
      </c>
      <c r="C6314" s="544" t="s">
        <v>346</v>
      </c>
      <c r="D6314" s="545">
        <v>1757.76</v>
      </c>
    </row>
    <row r="6315" spans="1:4" ht="25.5">
      <c r="A6315" s="544">
        <v>6817828</v>
      </c>
      <c r="B6315" s="542" t="s">
        <v>11550</v>
      </c>
      <c r="C6315" s="544" t="s">
        <v>346</v>
      </c>
      <c r="D6315" s="545">
        <v>1539.17</v>
      </c>
    </row>
    <row r="6316" spans="1:4" ht="25.5">
      <c r="A6316" s="544">
        <v>6817753</v>
      </c>
      <c r="B6316" s="542" t="s">
        <v>11551</v>
      </c>
      <c r="C6316" s="544" t="s">
        <v>346</v>
      </c>
      <c r="D6316" s="545">
        <v>1473.44</v>
      </c>
    </row>
    <row r="6317" spans="1:4" ht="25.5">
      <c r="A6317" s="544">
        <v>6817754</v>
      </c>
      <c r="B6317" s="542" t="s">
        <v>11552</v>
      </c>
      <c r="C6317" s="544" t="s">
        <v>346</v>
      </c>
      <c r="D6317" s="545">
        <v>1319.57</v>
      </c>
    </row>
    <row r="6318" spans="1:4" ht="25.5">
      <c r="A6318" s="544">
        <v>6817755</v>
      </c>
      <c r="B6318" s="542" t="s">
        <v>11553</v>
      </c>
      <c r="C6318" s="544" t="s">
        <v>346</v>
      </c>
      <c r="D6318" s="545">
        <v>1411.49</v>
      </c>
    </row>
    <row r="6319" spans="1:4" ht="25.5">
      <c r="A6319" s="544">
        <v>6817756</v>
      </c>
      <c r="B6319" s="542" t="s">
        <v>11554</v>
      </c>
      <c r="C6319" s="544" t="s">
        <v>346</v>
      </c>
      <c r="D6319" s="545">
        <v>1257.6099999999999</v>
      </c>
    </row>
    <row r="6320" spans="1:4" ht="25.5">
      <c r="A6320" s="544">
        <v>6817763</v>
      </c>
      <c r="B6320" s="542" t="s">
        <v>11555</v>
      </c>
      <c r="C6320" s="544" t="s">
        <v>346</v>
      </c>
      <c r="D6320" s="545">
        <v>1796.1</v>
      </c>
    </row>
    <row r="6321" spans="1:4" ht="25.5">
      <c r="A6321" s="544">
        <v>6817764</v>
      </c>
      <c r="B6321" s="542" t="s">
        <v>11556</v>
      </c>
      <c r="C6321" s="544" t="s">
        <v>346</v>
      </c>
      <c r="D6321" s="545">
        <v>1592.21</v>
      </c>
    </row>
    <row r="6322" spans="1:4" ht="25.5">
      <c r="A6322" s="544">
        <v>6817765</v>
      </c>
      <c r="B6322" s="542" t="s">
        <v>11557</v>
      </c>
      <c r="C6322" s="544" t="s">
        <v>346</v>
      </c>
      <c r="D6322" s="545">
        <v>2098.16</v>
      </c>
    </row>
    <row r="6323" spans="1:4" ht="25.5">
      <c r="A6323" s="544">
        <v>6817766</v>
      </c>
      <c r="B6323" s="542" t="s">
        <v>11558</v>
      </c>
      <c r="C6323" s="544" t="s">
        <v>346</v>
      </c>
      <c r="D6323" s="545">
        <v>1907.34</v>
      </c>
    </row>
    <row r="6324" spans="1:4" ht="25.5">
      <c r="A6324" s="544">
        <v>6817757</v>
      </c>
      <c r="B6324" s="542" t="s">
        <v>11559</v>
      </c>
      <c r="C6324" s="544" t="s">
        <v>346</v>
      </c>
      <c r="D6324" s="545">
        <v>1411.49</v>
      </c>
    </row>
    <row r="6325" spans="1:4" ht="25.5">
      <c r="A6325" s="544">
        <v>6817758</v>
      </c>
      <c r="B6325" s="542" t="s">
        <v>11560</v>
      </c>
      <c r="C6325" s="544" t="s">
        <v>346</v>
      </c>
      <c r="D6325" s="545">
        <v>1257.6099999999999</v>
      </c>
    </row>
    <row r="6326" spans="1:4" ht="25.5">
      <c r="A6326" s="544">
        <v>6817759</v>
      </c>
      <c r="B6326" s="542" t="s">
        <v>11561</v>
      </c>
      <c r="C6326" s="544" t="s">
        <v>346</v>
      </c>
      <c r="D6326" s="545">
        <v>1538.38</v>
      </c>
    </row>
    <row r="6327" spans="1:4" ht="25.5">
      <c r="A6327" s="544">
        <v>6817760</v>
      </c>
      <c r="B6327" s="542" t="s">
        <v>11562</v>
      </c>
      <c r="C6327" s="544" t="s">
        <v>346</v>
      </c>
      <c r="D6327" s="545">
        <v>1386.88</v>
      </c>
    </row>
    <row r="6328" spans="1:4" ht="25.5">
      <c r="A6328" s="544">
        <v>6817761</v>
      </c>
      <c r="B6328" s="542" t="s">
        <v>11563</v>
      </c>
      <c r="C6328" s="544" t="s">
        <v>346</v>
      </c>
      <c r="D6328" s="545">
        <v>1898.92</v>
      </c>
    </row>
    <row r="6329" spans="1:4" ht="25.5">
      <c r="A6329" s="544">
        <v>6817762</v>
      </c>
      <c r="B6329" s="542" t="s">
        <v>11564</v>
      </c>
      <c r="C6329" s="544" t="s">
        <v>346</v>
      </c>
      <c r="D6329" s="545">
        <v>1695.03</v>
      </c>
    </row>
    <row r="6330" spans="1:4" ht="25.5">
      <c r="A6330" s="544">
        <v>6817767</v>
      </c>
      <c r="B6330" s="542" t="s">
        <v>11565</v>
      </c>
      <c r="C6330" s="544" t="s">
        <v>346</v>
      </c>
      <c r="D6330" s="545">
        <v>2147.86</v>
      </c>
    </row>
    <row r="6331" spans="1:4" ht="25.5">
      <c r="A6331" s="544">
        <v>6817768</v>
      </c>
      <c r="B6331" s="542" t="s">
        <v>11566</v>
      </c>
      <c r="C6331" s="544" t="s">
        <v>346</v>
      </c>
      <c r="D6331" s="545">
        <v>1950.84</v>
      </c>
    </row>
    <row r="6332" spans="1:4" ht="25.5">
      <c r="A6332" s="544">
        <v>6817769</v>
      </c>
      <c r="B6332" s="542" t="s">
        <v>11567</v>
      </c>
      <c r="C6332" s="544" t="s">
        <v>346</v>
      </c>
      <c r="D6332" s="545">
        <v>1814.98</v>
      </c>
    </row>
    <row r="6333" spans="1:4" ht="25.5">
      <c r="A6333" s="544">
        <v>6817770</v>
      </c>
      <c r="B6333" s="542" t="s">
        <v>11568</v>
      </c>
      <c r="C6333" s="544" t="s">
        <v>346</v>
      </c>
      <c r="D6333" s="545">
        <v>1617.96</v>
      </c>
    </row>
    <row r="6334" spans="1:4" ht="25.5">
      <c r="A6334" s="544">
        <v>6817777</v>
      </c>
      <c r="B6334" s="542" t="s">
        <v>11569</v>
      </c>
      <c r="C6334" s="544" t="s">
        <v>346</v>
      </c>
      <c r="D6334" s="545">
        <v>3027.3</v>
      </c>
    </row>
    <row r="6335" spans="1:4" ht="25.5">
      <c r="A6335" s="544">
        <v>6817778</v>
      </c>
      <c r="B6335" s="542" t="s">
        <v>11570</v>
      </c>
      <c r="C6335" s="544" t="s">
        <v>346</v>
      </c>
      <c r="D6335" s="545">
        <v>2790.27</v>
      </c>
    </row>
    <row r="6336" spans="1:4" ht="25.5">
      <c r="A6336" s="544">
        <v>6817779</v>
      </c>
      <c r="B6336" s="542" t="s">
        <v>11571</v>
      </c>
      <c r="C6336" s="544" t="s">
        <v>346</v>
      </c>
      <c r="D6336" s="545">
        <v>3592.3</v>
      </c>
    </row>
    <row r="6337" spans="1:4" ht="25.5">
      <c r="A6337" s="544">
        <v>6817780</v>
      </c>
      <c r="B6337" s="542" t="s">
        <v>11572</v>
      </c>
      <c r="C6337" s="544" t="s">
        <v>346</v>
      </c>
      <c r="D6337" s="545">
        <v>3292.15</v>
      </c>
    </row>
    <row r="6338" spans="1:4" ht="25.5">
      <c r="A6338" s="544">
        <v>6817771</v>
      </c>
      <c r="B6338" s="542" t="s">
        <v>11573</v>
      </c>
      <c r="C6338" s="544" t="s">
        <v>346</v>
      </c>
      <c r="D6338" s="545">
        <v>2081.06</v>
      </c>
    </row>
    <row r="6339" spans="1:4" ht="25.5">
      <c r="A6339" s="544">
        <v>6817772</v>
      </c>
      <c r="B6339" s="542" t="s">
        <v>11574</v>
      </c>
      <c r="C6339" s="544" t="s">
        <v>346</v>
      </c>
      <c r="D6339" s="545">
        <v>1887.08</v>
      </c>
    </row>
    <row r="6340" spans="1:4" ht="25.5">
      <c r="A6340" s="544">
        <v>6817773</v>
      </c>
      <c r="B6340" s="542" t="s">
        <v>11575</v>
      </c>
      <c r="C6340" s="544" t="s">
        <v>346</v>
      </c>
      <c r="D6340" s="545">
        <v>2516.4299999999998</v>
      </c>
    </row>
    <row r="6341" spans="1:4" ht="25.5">
      <c r="A6341" s="544">
        <v>6817774</v>
      </c>
      <c r="B6341" s="542" t="s">
        <v>11576</v>
      </c>
      <c r="C6341" s="544" t="s">
        <v>346</v>
      </c>
      <c r="D6341" s="545">
        <v>2255.9</v>
      </c>
    </row>
    <row r="6342" spans="1:4" ht="25.5">
      <c r="A6342" s="544">
        <v>6817775</v>
      </c>
      <c r="B6342" s="542" t="s">
        <v>11577</v>
      </c>
      <c r="C6342" s="544" t="s">
        <v>346</v>
      </c>
      <c r="D6342" s="545">
        <v>2779.59</v>
      </c>
    </row>
    <row r="6343" spans="1:4" ht="25.5">
      <c r="A6343" s="544">
        <v>6817776</v>
      </c>
      <c r="B6343" s="542" t="s">
        <v>11578</v>
      </c>
      <c r="C6343" s="544" t="s">
        <v>346</v>
      </c>
      <c r="D6343" s="545">
        <v>2535.77</v>
      </c>
    </row>
    <row r="6344" spans="1:4" ht="25.5">
      <c r="A6344" s="544">
        <v>6817781</v>
      </c>
      <c r="B6344" s="542" t="s">
        <v>11579</v>
      </c>
      <c r="C6344" s="544" t="s">
        <v>346</v>
      </c>
      <c r="D6344" s="545">
        <v>2926.49</v>
      </c>
    </row>
    <row r="6345" spans="1:4" ht="25.5">
      <c r="A6345" s="544">
        <v>6817782</v>
      </c>
      <c r="B6345" s="542" t="s">
        <v>11580</v>
      </c>
      <c r="C6345" s="544" t="s">
        <v>346</v>
      </c>
      <c r="D6345" s="545">
        <v>2686.33</v>
      </c>
    </row>
    <row r="6346" spans="1:4" ht="25.5">
      <c r="A6346" s="544">
        <v>6817783</v>
      </c>
      <c r="B6346" s="542" t="s">
        <v>11581</v>
      </c>
      <c r="C6346" s="544" t="s">
        <v>346</v>
      </c>
      <c r="D6346" s="545">
        <v>2400.58</v>
      </c>
    </row>
    <row r="6347" spans="1:4" ht="25.5">
      <c r="A6347" s="544">
        <v>6817784</v>
      </c>
      <c r="B6347" s="542" t="s">
        <v>11582</v>
      </c>
      <c r="C6347" s="544" t="s">
        <v>346</v>
      </c>
      <c r="D6347" s="545">
        <v>2160.42</v>
      </c>
    </row>
    <row r="6348" spans="1:4" ht="25.5">
      <c r="A6348" s="544">
        <v>6817791</v>
      </c>
      <c r="B6348" s="542" t="s">
        <v>11583</v>
      </c>
      <c r="C6348" s="544" t="s">
        <v>346</v>
      </c>
      <c r="D6348" s="545">
        <v>4447.01</v>
      </c>
    </row>
    <row r="6349" spans="1:4" ht="25.5">
      <c r="A6349" s="544">
        <v>6817792</v>
      </c>
      <c r="B6349" s="542" t="s">
        <v>11584</v>
      </c>
      <c r="C6349" s="544" t="s">
        <v>346</v>
      </c>
      <c r="D6349" s="545">
        <v>4082.45</v>
      </c>
    </row>
    <row r="6350" spans="1:4" ht="25.5">
      <c r="A6350" s="544">
        <v>6817793</v>
      </c>
      <c r="B6350" s="542" t="s">
        <v>11585</v>
      </c>
      <c r="C6350" s="544" t="s">
        <v>346</v>
      </c>
      <c r="D6350" s="545">
        <v>5031.1400000000003</v>
      </c>
    </row>
    <row r="6351" spans="1:4" ht="25.5">
      <c r="A6351" s="544">
        <v>6817794</v>
      </c>
      <c r="B6351" s="542" t="s">
        <v>11586</v>
      </c>
      <c r="C6351" s="544" t="s">
        <v>346</v>
      </c>
      <c r="D6351" s="545">
        <v>4666.58</v>
      </c>
    </row>
    <row r="6352" spans="1:4" ht="25.5">
      <c r="A6352" s="544">
        <v>6817785</v>
      </c>
      <c r="B6352" s="542" t="s">
        <v>11587</v>
      </c>
      <c r="C6352" s="544" t="s">
        <v>346</v>
      </c>
      <c r="D6352" s="545">
        <v>3084.31</v>
      </c>
    </row>
    <row r="6353" spans="1:4" ht="25.5">
      <c r="A6353" s="544">
        <v>6817786</v>
      </c>
      <c r="B6353" s="542" t="s">
        <v>11588</v>
      </c>
      <c r="C6353" s="544" t="s">
        <v>346</v>
      </c>
      <c r="D6353" s="545">
        <v>2767.15</v>
      </c>
    </row>
    <row r="6354" spans="1:4" ht="25.5">
      <c r="A6354" s="544">
        <v>6817787</v>
      </c>
      <c r="B6354" s="542" t="s">
        <v>11589</v>
      </c>
      <c r="C6354" s="544" t="s">
        <v>346</v>
      </c>
      <c r="D6354" s="545">
        <v>3587.25</v>
      </c>
    </row>
    <row r="6355" spans="1:4" ht="25.5">
      <c r="A6355" s="544">
        <v>6817788</v>
      </c>
      <c r="B6355" s="542" t="s">
        <v>11590</v>
      </c>
      <c r="C6355" s="544" t="s">
        <v>346</v>
      </c>
      <c r="D6355" s="545">
        <v>3290.43</v>
      </c>
    </row>
    <row r="6356" spans="1:4" ht="25.5">
      <c r="A6356" s="544">
        <v>6817789</v>
      </c>
      <c r="B6356" s="542" t="s">
        <v>11591</v>
      </c>
      <c r="C6356" s="544" t="s">
        <v>346</v>
      </c>
      <c r="D6356" s="545">
        <v>4010.03</v>
      </c>
    </row>
    <row r="6357" spans="1:4" ht="25.5">
      <c r="A6357" s="544">
        <v>6817790</v>
      </c>
      <c r="B6357" s="542" t="s">
        <v>11592</v>
      </c>
      <c r="C6357" s="544" t="s">
        <v>346</v>
      </c>
      <c r="D6357" s="545">
        <v>3721.47</v>
      </c>
    </row>
    <row r="6358" spans="1:4" ht="25.5">
      <c r="A6358" s="544">
        <v>6817795</v>
      </c>
      <c r="B6358" s="542" t="s">
        <v>11593</v>
      </c>
      <c r="C6358" s="544" t="s">
        <v>346</v>
      </c>
      <c r="D6358" s="545">
        <v>3772.46</v>
      </c>
    </row>
    <row r="6359" spans="1:4" ht="25.5">
      <c r="A6359" s="544">
        <v>6817796</v>
      </c>
      <c r="B6359" s="542" t="s">
        <v>11594</v>
      </c>
      <c r="C6359" s="544" t="s">
        <v>346</v>
      </c>
      <c r="D6359" s="545">
        <v>3493.52</v>
      </c>
    </row>
    <row r="6360" spans="1:4" ht="25.5">
      <c r="A6360" s="544">
        <v>6817797</v>
      </c>
      <c r="B6360" s="542" t="s">
        <v>11595</v>
      </c>
      <c r="C6360" s="544" t="s">
        <v>346</v>
      </c>
      <c r="D6360" s="545">
        <v>3221.66</v>
      </c>
    </row>
    <row r="6361" spans="1:4" ht="25.5">
      <c r="A6361" s="544">
        <v>6817798</v>
      </c>
      <c r="B6361" s="542" t="s">
        <v>11596</v>
      </c>
      <c r="C6361" s="544" t="s">
        <v>346</v>
      </c>
      <c r="D6361" s="545">
        <v>2942.73</v>
      </c>
    </row>
    <row r="6362" spans="1:4" ht="25.5">
      <c r="A6362" s="544">
        <v>6817805</v>
      </c>
      <c r="B6362" s="542" t="s">
        <v>11597</v>
      </c>
      <c r="C6362" s="544" t="s">
        <v>346</v>
      </c>
      <c r="D6362" s="545">
        <v>6218.12</v>
      </c>
    </row>
    <row r="6363" spans="1:4" ht="25.5">
      <c r="A6363" s="544">
        <v>6817806</v>
      </c>
      <c r="B6363" s="542" t="s">
        <v>11598</v>
      </c>
      <c r="C6363" s="544" t="s">
        <v>346</v>
      </c>
      <c r="D6363" s="545">
        <v>5789.15</v>
      </c>
    </row>
    <row r="6364" spans="1:4" ht="25.5">
      <c r="A6364" s="544">
        <v>6817807</v>
      </c>
      <c r="B6364" s="542" t="s">
        <v>11599</v>
      </c>
      <c r="C6364" s="544" t="s">
        <v>346</v>
      </c>
      <c r="D6364" s="545">
        <v>6863.91</v>
      </c>
    </row>
    <row r="6365" spans="1:4" ht="25.5">
      <c r="A6365" s="544">
        <v>6817808</v>
      </c>
      <c r="B6365" s="542" t="s">
        <v>11600</v>
      </c>
      <c r="C6365" s="544" t="s">
        <v>346</v>
      </c>
      <c r="D6365" s="545">
        <v>6434.94</v>
      </c>
    </row>
    <row r="6366" spans="1:4" ht="25.5">
      <c r="A6366" s="544">
        <v>6817799</v>
      </c>
      <c r="B6366" s="542" t="s">
        <v>11601</v>
      </c>
      <c r="C6366" s="544" t="s">
        <v>346</v>
      </c>
      <c r="D6366" s="545">
        <v>4050.96</v>
      </c>
    </row>
    <row r="6367" spans="1:4" ht="25.5">
      <c r="A6367" s="544">
        <v>6817800</v>
      </c>
      <c r="B6367" s="542" t="s">
        <v>11602</v>
      </c>
      <c r="C6367" s="544" t="s">
        <v>346</v>
      </c>
      <c r="D6367" s="545">
        <v>3677.16</v>
      </c>
    </row>
    <row r="6368" spans="1:4" ht="25.5">
      <c r="A6368" s="544">
        <v>6817801</v>
      </c>
      <c r="B6368" s="542" t="s">
        <v>11603</v>
      </c>
      <c r="C6368" s="544" t="s">
        <v>346</v>
      </c>
      <c r="D6368" s="545">
        <v>4960.68</v>
      </c>
    </row>
    <row r="6369" spans="1:4" ht="25.5">
      <c r="A6369" s="544">
        <v>6817802</v>
      </c>
      <c r="B6369" s="542" t="s">
        <v>11604</v>
      </c>
      <c r="C6369" s="544" t="s">
        <v>346</v>
      </c>
      <c r="D6369" s="545">
        <v>4620.6000000000004</v>
      </c>
    </row>
    <row r="6370" spans="1:4" ht="25.5">
      <c r="A6370" s="544">
        <v>6817803</v>
      </c>
      <c r="B6370" s="542" t="s">
        <v>11605</v>
      </c>
      <c r="C6370" s="544" t="s">
        <v>346</v>
      </c>
      <c r="D6370" s="545">
        <v>5643.6</v>
      </c>
    </row>
    <row r="6371" spans="1:4" ht="25.5">
      <c r="A6371" s="544">
        <v>6817804</v>
      </c>
      <c r="B6371" s="542" t="s">
        <v>11606</v>
      </c>
      <c r="C6371" s="544" t="s">
        <v>346</v>
      </c>
      <c r="D6371" s="545">
        <v>5214.63</v>
      </c>
    </row>
    <row r="6372" spans="1:4">
      <c r="A6372" s="544">
        <v>6817885</v>
      </c>
      <c r="B6372" s="542" t="s">
        <v>11607</v>
      </c>
      <c r="C6372" s="544" t="s">
        <v>346</v>
      </c>
      <c r="D6372" s="545">
        <v>1369.11</v>
      </c>
    </row>
    <row r="6373" spans="1:4" ht="25.5">
      <c r="A6373" s="544">
        <v>6817886</v>
      </c>
      <c r="B6373" s="542" t="s">
        <v>11608</v>
      </c>
      <c r="C6373" s="544" t="s">
        <v>346</v>
      </c>
      <c r="D6373" s="545">
        <v>1219.43</v>
      </c>
    </row>
    <row r="6374" spans="1:4">
      <c r="A6374" s="544">
        <v>6817887</v>
      </c>
      <c r="B6374" s="542" t="s">
        <v>11609</v>
      </c>
      <c r="C6374" s="544" t="s">
        <v>346</v>
      </c>
      <c r="D6374" s="545">
        <v>1492.79</v>
      </c>
    </row>
    <row r="6375" spans="1:4" ht="25.5">
      <c r="A6375" s="544">
        <v>6817888</v>
      </c>
      <c r="B6375" s="542" t="s">
        <v>11610</v>
      </c>
      <c r="C6375" s="544" t="s">
        <v>346</v>
      </c>
      <c r="D6375" s="545">
        <v>1322.03</v>
      </c>
    </row>
    <row r="6376" spans="1:4" ht="25.5">
      <c r="A6376" s="544">
        <v>6817889</v>
      </c>
      <c r="B6376" s="542" t="s">
        <v>11611</v>
      </c>
      <c r="C6376" s="544" t="s">
        <v>346</v>
      </c>
      <c r="D6376" s="545">
        <v>2204.3200000000002</v>
      </c>
    </row>
    <row r="6377" spans="1:4" ht="25.5">
      <c r="A6377" s="544">
        <v>6817890</v>
      </c>
      <c r="B6377" s="542" t="s">
        <v>11612</v>
      </c>
      <c r="C6377" s="544" t="s">
        <v>346</v>
      </c>
      <c r="D6377" s="545">
        <v>1962.87</v>
      </c>
    </row>
    <row r="6378" spans="1:4" ht="25.5">
      <c r="A6378" s="544">
        <v>6817891</v>
      </c>
      <c r="B6378" s="542" t="s">
        <v>11613</v>
      </c>
      <c r="C6378" s="544" t="s">
        <v>346</v>
      </c>
      <c r="D6378" s="545">
        <v>1923.87</v>
      </c>
    </row>
    <row r="6379" spans="1:4" ht="25.5">
      <c r="A6379" s="544">
        <v>6817892</v>
      </c>
      <c r="B6379" s="542" t="s">
        <v>11614</v>
      </c>
      <c r="C6379" s="544" t="s">
        <v>346</v>
      </c>
      <c r="D6379" s="545">
        <v>1682.42</v>
      </c>
    </row>
    <row r="6380" spans="1:4">
      <c r="A6380" s="544">
        <v>6817893</v>
      </c>
      <c r="B6380" s="542" t="s">
        <v>11615</v>
      </c>
      <c r="C6380" s="544" t="s">
        <v>346</v>
      </c>
      <c r="D6380" s="545">
        <v>1670.6</v>
      </c>
    </row>
    <row r="6381" spans="1:4" ht="25.5">
      <c r="A6381" s="544">
        <v>6817894</v>
      </c>
      <c r="B6381" s="542" t="s">
        <v>11616</v>
      </c>
      <c r="C6381" s="544" t="s">
        <v>346</v>
      </c>
      <c r="D6381" s="545">
        <v>1477.51</v>
      </c>
    </row>
    <row r="6382" spans="1:4" ht="25.5">
      <c r="A6382" s="544">
        <v>6817895</v>
      </c>
      <c r="B6382" s="542" t="s">
        <v>11617</v>
      </c>
      <c r="C6382" s="544" t="s">
        <v>346</v>
      </c>
      <c r="D6382" s="545">
        <v>2373.16</v>
      </c>
    </row>
    <row r="6383" spans="1:4" ht="25.5">
      <c r="A6383" s="544">
        <v>6817896</v>
      </c>
      <c r="B6383" s="542" t="s">
        <v>11618</v>
      </c>
      <c r="C6383" s="544" t="s">
        <v>346</v>
      </c>
      <c r="D6383" s="545">
        <v>2106.4499999999998</v>
      </c>
    </row>
    <row r="6384" spans="1:4" ht="25.5">
      <c r="A6384" s="544">
        <v>6817897</v>
      </c>
      <c r="B6384" s="542" t="s">
        <v>11619</v>
      </c>
      <c r="C6384" s="544" t="s">
        <v>346</v>
      </c>
      <c r="D6384" s="545">
        <v>2101.9699999999998</v>
      </c>
    </row>
    <row r="6385" spans="1:4" ht="25.5">
      <c r="A6385" s="544">
        <v>6817898</v>
      </c>
      <c r="B6385" s="542" t="s">
        <v>11620</v>
      </c>
      <c r="C6385" s="544" t="s">
        <v>346</v>
      </c>
      <c r="D6385" s="545">
        <v>1835.26</v>
      </c>
    </row>
    <row r="6386" spans="1:4">
      <c r="A6386" s="544">
        <v>6817899</v>
      </c>
      <c r="B6386" s="542" t="s">
        <v>11621</v>
      </c>
      <c r="C6386" s="544" t="s">
        <v>346</v>
      </c>
      <c r="D6386" s="545">
        <v>1836.89</v>
      </c>
    </row>
    <row r="6387" spans="1:4" ht="25.5">
      <c r="A6387" s="544">
        <v>6817900</v>
      </c>
      <c r="B6387" s="542" t="s">
        <v>11622</v>
      </c>
      <c r="C6387" s="544" t="s">
        <v>346</v>
      </c>
      <c r="D6387" s="545">
        <v>1621.35</v>
      </c>
    </row>
    <row r="6388" spans="1:4" ht="25.5">
      <c r="A6388" s="544">
        <v>6817901</v>
      </c>
      <c r="B6388" s="542" t="s">
        <v>11623</v>
      </c>
      <c r="C6388" s="544" t="s">
        <v>346</v>
      </c>
      <c r="D6388" s="545">
        <v>2484.6</v>
      </c>
    </row>
    <row r="6389" spans="1:4" ht="25.5">
      <c r="A6389" s="544">
        <v>6817902</v>
      </c>
      <c r="B6389" s="542" t="s">
        <v>11624</v>
      </c>
      <c r="C6389" s="544" t="s">
        <v>346</v>
      </c>
      <c r="D6389" s="545">
        <v>2191.19</v>
      </c>
    </row>
    <row r="6390" spans="1:4" ht="25.5">
      <c r="A6390" s="544">
        <v>6817903</v>
      </c>
      <c r="B6390" s="542" t="s">
        <v>11625</v>
      </c>
      <c r="C6390" s="544" t="s">
        <v>346</v>
      </c>
      <c r="D6390" s="545">
        <v>2284.1</v>
      </c>
    </row>
    <row r="6391" spans="1:4" ht="25.5">
      <c r="A6391" s="544">
        <v>6817904</v>
      </c>
      <c r="B6391" s="542" t="s">
        <v>11626</v>
      </c>
      <c r="C6391" s="544" t="s">
        <v>346</v>
      </c>
      <c r="D6391" s="545">
        <v>1990.69</v>
      </c>
    </row>
    <row r="6392" spans="1:4" ht="25.5">
      <c r="A6392" s="544">
        <v>6817829</v>
      </c>
      <c r="B6392" s="542" t="s">
        <v>11627</v>
      </c>
      <c r="C6392" s="544" t="s">
        <v>346</v>
      </c>
      <c r="D6392" s="545">
        <v>1820.86</v>
      </c>
    </row>
    <row r="6393" spans="1:4" ht="25.5">
      <c r="A6393" s="544">
        <v>6817830</v>
      </c>
      <c r="B6393" s="542" t="s">
        <v>11628</v>
      </c>
      <c r="C6393" s="544" t="s">
        <v>346</v>
      </c>
      <c r="D6393" s="545">
        <v>1626.21</v>
      </c>
    </row>
    <row r="6394" spans="1:4" ht="25.5">
      <c r="A6394" s="544">
        <v>6817831</v>
      </c>
      <c r="B6394" s="542" t="s">
        <v>11629</v>
      </c>
      <c r="C6394" s="544" t="s">
        <v>346</v>
      </c>
      <c r="D6394" s="545">
        <v>1758.91</v>
      </c>
    </row>
    <row r="6395" spans="1:4" ht="25.5">
      <c r="A6395" s="544">
        <v>6817832</v>
      </c>
      <c r="B6395" s="542" t="s">
        <v>11630</v>
      </c>
      <c r="C6395" s="544" t="s">
        <v>346</v>
      </c>
      <c r="D6395" s="545">
        <v>1564.25</v>
      </c>
    </row>
    <row r="6396" spans="1:4" ht="25.5">
      <c r="A6396" s="544">
        <v>6817839</v>
      </c>
      <c r="B6396" s="542" t="s">
        <v>11631</v>
      </c>
      <c r="C6396" s="544" t="s">
        <v>346</v>
      </c>
      <c r="D6396" s="545">
        <v>2150.15</v>
      </c>
    </row>
    <row r="6397" spans="1:4" ht="25.5">
      <c r="A6397" s="544">
        <v>6817840</v>
      </c>
      <c r="B6397" s="542" t="s">
        <v>11632</v>
      </c>
      <c r="C6397" s="544" t="s">
        <v>346</v>
      </c>
      <c r="D6397" s="545">
        <v>1904.06</v>
      </c>
    </row>
    <row r="6398" spans="1:4" ht="25.5">
      <c r="A6398" s="544">
        <v>6817841</v>
      </c>
      <c r="B6398" s="542" t="s">
        <v>11633</v>
      </c>
      <c r="C6398" s="544" t="s">
        <v>346</v>
      </c>
      <c r="D6398" s="545">
        <v>2452.21</v>
      </c>
    </row>
    <row r="6399" spans="1:4" ht="25.5">
      <c r="A6399" s="544">
        <v>6817842</v>
      </c>
      <c r="B6399" s="542" t="s">
        <v>11634</v>
      </c>
      <c r="C6399" s="544" t="s">
        <v>346</v>
      </c>
      <c r="D6399" s="545">
        <v>2219.19</v>
      </c>
    </row>
    <row r="6400" spans="1:4" ht="25.5">
      <c r="A6400" s="544">
        <v>6817833</v>
      </c>
      <c r="B6400" s="542" t="s">
        <v>11635</v>
      </c>
      <c r="C6400" s="544" t="s">
        <v>346</v>
      </c>
      <c r="D6400" s="545">
        <v>1758.91</v>
      </c>
    </row>
    <row r="6401" spans="1:4" ht="25.5">
      <c r="A6401" s="544">
        <v>6817834</v>
      </c>
      <c r="B6401" s="542" t="s">
        <v>11636</v>
      </c>
      <c r="C6401" s="544" t="s">
        <v>346</v>
      </c>
      <c r="D6401" s="545">
        <v>1564.25</v>
      </c>
    </row>
    <row r="6402" spans="1:4" ht="25.5">
      <c r="A6402" s="544">
        <v>6817835</v>
      </c>
      <c r="B6402" s="542" t="s">
        <v>11637</v>
      </c>
      <c r="C6402" s="544" t="s">
        <v>346</v>
      </c>
      <c r="D6402" s="545">
        <v>1885.8</v>
      </c>
    </row>
    <row r="6403" spans="1:4" ht="25.5">
      <c r="A6403" s="544">
        <v>6817836</v>
      </c>
      <c r="B6403" s="542" t="s">
        <v>11638</v>
      </c>
      <c r="C6403" s="544" t="s">
        <v>346</v>
      </c>
      <c r="D6403" s="545">
        <v>1693.52</v>
      </c>
    </row>
    <row r="6404" spans="1:4" ht="25.5">
      <c r="A6404" s="544">
        <v>6817837</v>
      </c>
      <c r="B6404" s="542" t="s">
        <v>11639</v>
      </c>
      <c r="C6404" s="544" t="s">
        <v>346</v>
      </c>
      <c r="D6404" s="545">
        <v>2252.9699999999998</v>
      </c>
    </row>
    <row r="6405" spans="1:4" ht="25.5">
      <c r="A6405" s="544">
        <v>6817838</v>
      </c>
      <c r="B6405" s="542" t="s">
        <v>11640</v>
      </c>
      <c r="C6405" s="544" t="s">
        <v>346</v>
      </c>
      <c r="D6405" s="545">
        <v>2006.88</v>
      </c>
    </row>
    <row r="6406" spans="1:4" ht="25.5">
      <c r="A6406" s="544">
        <v>6817843</v>
      </c>
      <c r="B6406" s="542" t="s">
        <v>11641</v>
      </c>
      <c r="C6406" s="544" t="s">
        <v>346</v>
      </c>
      <c r="D6406" s="545">
        <v>2568.3000000000002</v>
      </c>
    </row>
    <row r="6407" spans="1:4" ht="25.5">
      <c r="A6407" s="544">
        <v>6817844</v>
      </c>
      <c r="B6407" s="542" t="s">
        <v>11642</v>
      </c>
      <c r="C6407" s="544" t="s">
        <v>346</v>
      </c>
      <c r="D6407" s="545">
        <v>2320.54</v>
      </c>
    </row>
    <row r="6408" spans="1:4" ht="25.5">
      <c r="A6408" s="544">
        <v>6817845</v>
      </c>
      <c r="B6408" s="542" t="s">
        <v>11643</v>
      </c>
      <c r="C6408" s="544" t="s">
        <v>346</v>
      </c>
      <c r="D6408" s="545">
        <v>2235.42</v>
      </c>
    </row>
    <row r="6409" spans="1:4" ht="25.5">
      <c r="A6409" s="544">
        <v>6817846</v>
      </c>
      <c r="B6409" s="542" t="s">
        <v>11644</v>
      </c>
      <c r="C6409" s="544" t="s">
        <v>346</v>
      </c>
      <c r="D6409" s="545">
        <v>1987.66</v>
      </c>
    </row>
    <row r="6410" spans="1:4" ht="25.5">
      <c r="A6410" s="544">
        <v>6817853</v>
      </c>
      <c r="B6410" s="542" t="s">
        <v>11645</v>
      </c>
      <c r="C6410" s="544" t="s">
        <v>346</v>
      </c>
      <c r="D6410" s="545">
        <v>3459.29</v>
      </c>
    </row>
    <row r="6411" spans="1:4" ht="25.5">
      <c r="A6411" s="544">
        <v>6817854</v>
      </c>
      <c r="B6411" s="542" t="s">
        <v>11646</v>
      </c>
      <c r="C6411" s="544" t="s">
        <v>346</v>
      </c>
      <c r="D6411" s="545">
        <v>3168.74</v>
      </c>
    </row>
    <row r="6412" spans="1:4" ht="25.5">
      <c r="A6412" s="544">
        <v>6817855</v>
      </c>
      <c r="B6412" s="542" t="s">
        <v>11647</v>
      </c>
      <c r="C6412" s="544" t="s">
        <v>346</v>
      </c>
      <c r="D6412" s="545">
        <v>4026</v>
      </c>
    </row>
    <row r="6413" spans="1:4" ht="25.5">
      <c r="A6413" s="544">
        <v>6817856</v>
      </c>
      <c r="B6413" s="542" t="s">
        <v>11648</v>
      </c>
      <c r="C6413" s="544" t="s">
        <v>346</v>
      </c>
      <c r="D6413" s="545">
        <v>3672.28</v>
      </c>
    </row>
    <row r="6414" spans="1:4" ht="25.5">
      <c r="A6414" s="544">
        <v>6817847</v>
      </c>
      <c r="B6414" s="542" t="s">
        <v>11649</v>
      </c>
      <c r="C6414" s="544" t="s">
        <v>346</v>
      </c>
      <c r="D6414" s="545">
        <v>2506.4299999999998</v>
      </c>
    </row>
    <row r="6415" spans="1:4" ht="25.5">
      <c r="A6415" s="544">
        <v>6817848</v>
      </c>
      <c r="B6415" s="542" t="s">
        <v>11650</v>
      </c>
      <c r="C6415" s="544" t="s">
        <v>346</v>
      </c>
      <c r="D6415" s="545">
        <v>2260.33</v>
      </c>
    </row>
    <row r="6416" spans="1:4" ht="25.5">
      <c r="A6416" s="544">
        <v>6817849</v>
      </c>
      <c r="B6416" s="542" t="s">
        <v>11651</v>
      </c>
      <c r="C6416" s="544" t="s">
        <v>346</v>
      </c>
      <c r="D6416" s="545">
        <v>2943.49</v>
      </c>
    </row>
    <row r="6417" spans="1:4" ht="25.5">
      <c r="A6417" s="544">
        <v>6817850</v>
      </c>
      <c r="B6417" s="542" t="s">
        <v>11652</v>
      </c>
      <c r="C6417" s="544" t="s">
        <v>346</v>
      </c>
      <c r="D6417" s="545">
        <v>2630.81</v>
      </c>
    </row>
    <row r="6418" spans="1:4" ht="25.5">
      <c r="A6418" s="544">
        <v>6817851</v>
      </c>
      <c r="B6418" s="542" t="s">
        <v>11653</v>
      </c>
      <c r="C6418" s="544" t="s">
        <v>346</v>
      </c>
      <c r="D6418" s="545">
        <v>3211.58</v>
      </c>
    </row>
    <row r="6419" spans="1:4" ht="25.5">
      <c r="A6419" s="544">
        <v>6817852</v>
      </c>
      <c r="B6419" s="542" t="s">
        <v>11654</v>
      </c>
      <c r="C6419" s="544" t="s">
        <v>346</v>
      </c>
      <c r="D6419" s="545">
        <v>2914.24</v>
      </c>
    </row>
    <row r="6420" spans="1:4" ht="25.5">
      <c r="A6420" s="544">
        <v>6817857</v>
      </c>
      <c r="B6420" s="542" t="s">
        <v>11655</v>
      </c>
      <c r="C6420" s="544" t="s">
        <v>346</v>
      </c>
      <c r="D6420" s="545">
        <v>3430.69</v>
      </c>
    </row>
    <row r="6421" spans="1:4" ht="25.5">
      <c r="A6421" s="544">
        <v>6817858</v>
      </c>
      <c r="B6421" s="542" t="s">
        <v>11656</v>
      </c>
      <c r="C6421" s="544" t="s">
        <v>346</v>
      </c>
      <c r="D6421" s="545">
        <v>3127.15</v>
      </c>
    </row>
    <row r="6422" spans="1:4" ht="25.5">
      <c r="A6422" s="544">
        <v>6817859</v>
      </c>
      <c r="B6422" s="542" t="s">
        <v>11657</v>
      </c>
      <c r="C6422" s="544" t="s">
        <v>346</v>
      </c>
      <c r="D6422" s="545">
        <v>2904.78</v>
      </c>
    </row>
    <row r="6423" spans="1:4" ht="25.5">
      <c r="A6423" s="544">
        <v>6817860</v>
      </c>
      <c r="B6423" s="542" t="s">
        <v>11658</v>
      </c>
      <c r="C6423" s="544" t="s">
        <v>346</v>
      </c>
      <c r="D6423" s="545">
        <v>2601.2399999999998</v>
      </c>
    </row>
    <row r="6424" spans="1:4" ht="25.5">
      <c r="A6424" s="544">
        <v>6817867</v>
      </c>
      <c r="B6424" s="542" t="s">
        <v>11659</v>
      </c>
      <c r="C6424" s="544" t="s">
        <v>346</v>
      </c>
      <c r="D6424" s="545">
        <v>4964.47</v>
      </c>
    </row>
    <row r="6425" spans="1:4" ht="25.5">
      <c r="A6425" s="544">
        <v>6817868</v>
      </c>
      <c r="B6425" s="542" t="s">
        <v>11660</v>
      </c>
      <c r="C6425" s="544" t="s">
        <v>346</v>
      </c>
      <c r="D6425" s="545">
        <v>4533.71</v>
      </c>
    </row>
    <row r="6426" spans="1:4" ht="25.5">
      <c r="A6426" s="544">
        <v>6817869</v>
      </c>
      <c r="B6426" s="542" t="s">
        <v>11661</v>
      </c>
      <c r="C6426" s="544" t="s">
        <v>346</v>
      </c>
      <c r="D6426" s="545">
        <v>5553.53</v>
      </c>
    </row>
    <row r="6427" spans="1:4" ht="25.5">
      <c r="A6427" s="544">
        <v>6817870</v>
      </c>
      <c r="B6427" s="542" t="s">
        <v>11662</v>
      </c>
      <c r="C6427" s="544" t="s">
        <v>346</v>
      </c>
      <c r="D6427" s="545">
        <v>5121.3900000000003</v>
      </c>
    </row>
    <row r="6428" spans="1:4" ht="25.5">
      <c r="A6428" s="544">
        <v>6817861</v>
      </c>
      <c r="B6428" s="542" t="s">
        <v>11663</v>
      </c>
      <c r="C6428" s="544" t="s">
        <v>346</v>
      </c>
      <c r="D6428" s="545">
        <v>3590.21</v>
      </c>
    </row>
    <row r="6429" spans="1:4" ht="25.5">
      <c r="A6429" s="544">
        <v>6817862</v>
      </c>
      <c r="B6429" s="542" t="s">
        <v>11664</v>
      </c>
      <c r="C6429" s="544" t="s">
        <v>346</v>
      </c>
      <c r="D6429" s="545">
        <v>3209.64</v>
      </c>
    </row>
    <row r="6430" spans="1:4" ht="25.5">
      <c r="A6430" s="544">
        <v>6817863</v>
      </c>
      <c r="B6430" s="542" t="s">
        <v>11665</v>
      </c>
      <c r="C6430" s="544" t="s">
        <v>346</v>
      </c>
      <c r="D6430" s="545">
        <v>4098.08</v>
      </c>
    </row>
    <row r="6431" spans="1:4" ht="25.5">
      <c r="A6431" s="544">
        <v>6817864</v>
      </c>
      <c r="B6431" s="542" t="s">
        <v>11666</v>
      </c>
      <c r="C6431" s="544" t="s">
        <v>346</v>
      </c>
      <c r="D6431" s="545">
        <v>3736.47</v>
      </c>
    </row>
    <row r="6432" spans="1:4" ht="25.5">
      <c r="A6432" s="544">
        <v>6817865</v>
      </c>
      <c r="B6432" s="542" t="s">
        <v>11667</v>
      </c>
      <c r="C6432" s="544" t="s">
        <v>346</v>
      </c>
      <c r="D6432" s="545">
        <v>4520.8599999999997</v>
      </c>
    </row>
    <row r="6433" spans="1:4" ht="25.5">
      <c r="A6433" s="544">
        <v>6817866</v>
      </c>
      <c r="B6433" s="542" t="s">
        <v>11668</v>
      </c>
      <c r="C6433" s="544" t="s">
        <v>346</v>
      </c>
      <c r="D6433" s="545">
        <v>4167.51</v>
      </c>
    </row>
    <row r="6434" spans="1:4" ht="25.5">
      <c r="A6434" s="544">
        <v>6817871</v>
      </c>
      <c r="B6434" s="542" t="s">
        <v>11669</v>
      </c>
      <c r="C6434" s="544" t="s">
        <v>346</v>
      </c>
      <c r="D6434" s="545">
        <v>4381.6899999999996</v>
      </c>
    </row>
    <row r="6435" spans="1:4" ht="25.5">
      <c r="A6435" s="544">
        <v>6817872</v>
      </c>
      <c r="B6435" s="542" t="s">
        <v>11670</v>
      </c>
      <c r="C6435" s="544" t="s">
        <v>346</v>
      </c>
      <c r="D6435" s="545">
        <v>4028.05</v>
      </c>
    </row>
    <row r="6436" spans="1:4" ht="25.5">
      <c r="A6436" s="544">
        <v>6817873</v>
      </c>
      <c r="B6436" s="542" t="s">
        <v>11671</v>
      </c>
      <c r="C6436" s="544" t="s">
        <v>346</v>
      </c>
      <c r="D6436" s="545">
        <v>3830.89</v>
      </c>
    </row>
    <row r="6437" spans="1:4" ht="25.5">
      <c r="A6437" s="544">
        <v>6817874</v>
      </c>
      <c r="B6437" s="542" t="s">
        <v>11672</v>
      </c>
      <c r="C6437" s="544" t="s">
        <v>346</v>
      </c>
      <c r="D6437" s="545">
        <v>3477.26</v>
      </c>
    </row>
    <row r="6438" spans="1:4" ht="25.5">
      <c r="A6438" s="544">
        <v>6817881</v>
      </c>
      <c r="B6438" s="542" t="s">
        <v>11673</v>
      </c>
      <c r="C6438" s="544" t="s">
        <v>346</v>
      </c>
      <c r="D6438" s="545">
        <v>6840.48</v>
      </c>
    </row>
    <row r="6439" spans="1:4" ht="25.5">
      <c r="A6439" s="544">
        <v>6817882</v>
      </c>
      <c r="B6439" s="542" t="s">
        <v>11674</v>
      </c>
      <c r="C6439" s="544" t="s">
        <v>346</v>
      </c>
      <c r="D6439" s="545">
        <v>6334</v>
      </c>
    </row>
    <row r="6440" spans="1:4" ht="25.5">
      <c r="A6440" s="544">
        <v>6817883</v>
      </c>
      <c r="B6440" s="542" t="s">
        <v>11675</v>
      </c>
      <c r="C6440" s="544" t="s">
        <v>346</v>
      </c>
      <c r="D6440" s="545">
        <v>7491.2</v>
      </c>
    </row>
    <row r="6441" spans="1:4" ht="25.5">
      <c r="A6441" s="544">
        <v>6817884</v>
      </c>
      <c r="B6441" s="542" t="s">
        <v>11676</v>
      </c>
      <c r="C6441" s="544" t="s">
        <v>346</v>
      </c>
      <c r="D6441" s="545">
        <v>6983.35</v>
      </c>
    </row>
    <row r="6442" spans="1:4" ht="25.5">
      <c r="A6442" s="544">
        <v>6817875</v>
      </c>
      <c r="B6442" s="542" t="s">
        <v>11677</v>
      </c>
      <c r="C6442" s="544" t="s">
        <v>346</v>
      </c>
      <c r="D6442" s="545">
        <v>4666.82</v>
      </c>
    </row>
    <row r="6443" spans="1:4" ht="25.5">
      <c r="A6443" s="544">
        <v>6817876</v>
      </c>
      <c r="B6443" s="542" t="s">
        <v>11678</v>
      </c>
      <c r="C6443" s="544" t="s">
        <v>346</v>
      </c>
      <c r="D6443" s="545">
        <v>4216.8999999999996</v>
      </c>
    </row>
    <row r="6444" spans="1:4" ht="25.5">
      <c r="A6444" s="544">
        <v>6817877</v>
      </c>
      <c r="B6444" s="542" t="s">
        <v>11679</v>
      </c>
      <c r="C6444" s="544" t="s">
        <v>346</v>
      </c>
      <c r="D6444" s="545">
        <v>5576.54</v>
      </c>
    </row>
    <row r="6445" spans="1:4" ht="25.5">
      <c r="A6445" s="544">
        <v>6817878</v>
      </c>
      <c r="B6445" s="542" t="s">
        <v>11680</v>
      </c>
      <c r="C6445" s="544" t="s">
        <v>346</v>
      </c>
      <c r="D6445" s="545">
        <v>5160.34</v>
      </c>
    </row>
    <row r="6446" spans="1:4" ht="25.5">
      <c r="A6446" s="544">
        <v>6817879</v>
      </c>
      <c r="B6446" s="542" t="s">
        <v>11681</v>
      </c>
      <c r="C6446" s="544" t="s">
        <v>346</v>
      </c>
      <c r="D6446" s="545">
        <v>6266.09</v>
      </c>
    </row>
    <row r="6447" spans="1:4" ht="25.5">
      <c r="A6447" s="544">
        <v>6817880</v>
      </c>
      <c r="B6447" s="542" t="s">
        <v>11682</v>
      </c>
      <c r="C6447" s="544" t="s">
        <v>346</v>
      </c>
      <c r="D6447" s="545">
        <v>5759.59</v>
      </c>
    </row>
    <row r="6448" spans="1:4">
      <c r="A6448" s="544">
        <v>7119788</v>
      </c>
      <c r="B6448" s="542" t="s">
        <v>11683</v>
      </c>
      <c r="C6448" s="544" t="s">
        <v>1982</v>
      </c>
      <c r="D6448" s="545">
        <v>312523.42</v>
      </c>
    </row>
    <row r="6449" spans="1:4">
      <c r="A6449" s="544">
        <v>7119714</v>
      </c>
      <c r="B6449" s="542" t="s">
        <v>11684</v>
      </c>
      <c r="C6449" s="544" t="s">
        <v>335</v>
      </c>
      <c r="D6449" s="545">
        <v>2266.9299999999998</v>
      </c>
    </row>
    <row r="6450" spans="1:4">
      <c r="A6450" s="544">
        <v>7119715</v>
      </c>
      <c r="B6450" s="542" t="s">
        <v>11685</v>
      </c>
      <c r="C6450" s="544" t="s">
        <v>335</v>
      </c>
      <c r="D6450" s="545">
        <v>1504.41</v>
      </c>
    </row>
    <row r="6451" spans="1:4" ht="25.5">
      <c r="A6451" s="544">
        <v>7119678</v>
      </c>
      <c r="B6451" s="542" t="s">
        <v>11686</v>
      </c>
      <c r="C6451" s="544" t="s">
        <v>466</v>
      </c>
      <c r="D6451" s="545">
        <v>9516.92</v>
      </c>
    </row>
    <row r="6452" spans="1:4">
      <c r="A6452" s="544">
        <v>7119712</v>
      </c>
      <c r="B6452" s="542" t="s">
        <v>11687</v>
      </c>
      <c r="C6452" s="544" t="s">
        <v>335</v>
      </c>
      <c r="D6452" s="545">
        <v>10753.16</v>
      </c>
    </row>
    <row r="6453" spans="1:4">
      <c r="A6453" s="544">
        <v>7119694</v>
      </c>
      <c r="B6453" s="542" t="s">
        <v>11688</v>
      </c>
      <c r="C6453" s="544" t="s">
        <v>335</v>
      </c>
      <c r="D6453" s="545">
        <v>8179.19</v>
      </c>
    </row>
    <row r="6454" spans="1:4">
      <c r="A6454" s="544">
        <v>7119695</v>
      </c>
      <c r="B6454" s="542" t="s">
        <v>11689</v>
      </c>
      <c r="C6454" s="544" t="s">
        <v>335</v>
      </c>
      <c r="D6454" s="545">
        <v>8893.7900000000009</v>
      </c>
    </row>
    <row r="6455" spans="1:4">
      <c r="A6455" s="544">
        <v>7119696</v>
      </c>
      <c r="B6455" s="542" t="s">
        <v>11690</v>
      </c>
      <c r="C6455" s="544" t="s">
        <v>335</v>
      </c>
      <c r="D6455" s="545">
        <v>14249.91</v>
      </c>
    </row>
    <row r="6456" spans="1:4">
      <c r="A6456" s="544">
        <v>7119697</v>
      </c>
      <c r="B6456" s="542" t="s">
        <v>11691</v>
      </c>
      <c r="C6456" s="544" t="s">
        <v>335</v>
      </c>
      <c r="D6456" s="545">
        <v>22729.83</v>
      </c>
    </row>
    <row r="6457" spans="1:4">
      <c r="A6457" s="544">
        <v>7119698</v>
      </c>
      <c r="B6457" s="542" t="s">
        <v>11692</v>
      </c>
      <c r="C6457" s="544" t="s">
        <v>335</v>
      </c>
      <c r="D6457" s="545">
        <v>29044.45</v>
      </c>
    </row>
    <row r="6458" spans="1:4">
      <c r="A6458" s="544">
        <v>7119688</v>
      </c>
      <c r="B6458" s="542" t="s">
        <v>11693</v>
      </c>
      <c r="C6458" s="544" t="s">
        <v>335</v>
      </c>
      <c r="D6458" s="545">
        <v>8316.73</v>
      </c>
    </row>
    <row r="6459" spans="1:4">
      <c r="A6459" s="544">
        <v>7119689</v>
      </c>
      <c r="B6459" s="542" t="s">
        <v>11694</v>
      </c>
      <c r="C6459" s="544" t="s">
        <v>335</v>
      </c>
      <c r="D6459" s="545">
        <v>15977.37</v>
      </c>
    </row>
    <row r="6460" spans="1:4">
      <c r="A6460" s="544">
        <v>7119690</v>
      </c>
      <c r="B6460" s="542" t="s">
        <v>11695</v>
      </c>
      <c r="C6460" s="544" t="s">
        <v>335</v>
      </c>
      <c r="D6460" s="545">
        <v>19072.95</v>
      </c>
    </row>
    <row r="6461" spans="1:4">
      <c r="A6461" s="544">
        <v>7119691</v>
      </c>
      <c r="B6461" s="542" t="s">
        <v>11696</v>
      </c>
      <c r="C6461" s="544" t="s">
        <v>335</v>
      </c>
      <c r="D6461" s="545">
        <v>26424.67</v>
      </c>
    </row>
    <row r="6462" spans="1:4" ht="25.5">
      <c r="A6462" s="544">
        <v>7119692</v>
      </c>
      <c r="B6462" s="542" t="s">
        <v>11697</v>
      </c>
      <c r="C6462" s="544" t="s">
        <v>335</v>
      </c>
      <c r="D6462" s="545">
        <v>29048.07</v>
      </c>
    </row>
    <row r="6463" spans="1:4">
      <c r="A6463" s="544">
        <v>7119693</v>
      </c>
      <c r="B6463" s="542" t="s">
        <v>11698</v>
      </c>
      <c r="C6463" s="544" t="s">
        <v>335</v>
      </c>
      <c r="D6463" s="545">
        <v>36910.129999999997</v>
      </c>
    </row>
    <row r="6464" spans="1:4">
      <c r="A6464" s="544">
        <v>7119687</v>
      </c>
      <c r="B6464" s="542" t="s">
        <v>11699</v>
      </c>
      <c r="C6464" s="544" t="s">
        <v>335</v>
      </c>
      <c r="D6464" s="545">
        <v>4361.0200000000004</v>
      </c>
    </row>
    <row r="6465" spans="1:4">
      <c r="A6465" s="544">
        <v>7119681</v>
      </c>
      <c r="B6465" s="542" t="s">
        <v>11700</v>
      </c>
      <c r="C6465" s="544" t="s">
        <v>335</v>
      </c>
      <c r="D6465" s="545">
        <v>9409.2999999999993</v>
      </c>
    </row>
    <row r="6466" spans="1:4">
      <c r="A6466" s="544">
        <v>7119682</v>
      </c>
      <c r="B6466" s="542" t="s">
        <v>11701</v>
      </c>
      <c r="C6466" s="544" t="s">
        <v>335</v>
      </c>
      <c r="D6466" s="545">
        <v>17981.830000000002</v>
      </c>
    </row>
    <row r="6467" spans="1:4">
      <c r="A6467" s="544">
        <v>7119683</v>
      </c>
      <c r="B6467" s="542" t="s">
        <v>11702</v>
      </c>
      <c r="C6467" s="544" t="s">
        <v>335</v>
      </c>
      <c r="D6467" s="545">
        <v>21467.93</v>
      </c>
    </row>
    <row r="6468" spans="1:4">
      <c r="A6468" s="544">
        <v>7119684</v>
      </c>
      <c r="B6468" s="542" t="s">
        <v>11703</v>
      </c>
      <c r="C6468" s="544" t="s">
        <v>335</v>
      </c>
      <c r="D6468" s="545">
        <v>29721.98</v>
      </c>
    </row>
    <row r="6469" spans="1:4">
      <c r="A6469" s="544">
        <v>7119685</v>
      </c>
      <c r="B6469" s="542" t="s">
        <v>11704</v>
      </c>
      <c r="C6469" s="544" t="s">
        <v>335</v>
      </c>
      <c r="D6469" s="545">
        <v>32667</v>
      </c>
    </row>
    <row r="6470" spans="1:4">
      <c r="A6470" s="544">
        <v>7119686</v>
      </c>
      <c r="B6470" s="542" t="s">
        <v>11705</v>
      </c>
      <c r="C6470" s="544" t="s">
        <v>335</v>
      </c>
      <c r="D6470" s="545">
        <v>41496.959999999999</v>
      </c>
    </row>
    <row r="6471" spans="1:4">
      <c r="A6471" s="544">
        <v>7119680</v>
      </c>
      <c r="B6471" s="542" t="s">
        <v>11706</v>
      </c>
      <c r="C6471" s="544" t="s">
        <v>335</v>
      </c>
      <c r="D6471" s="545">
        <v>4920.97</v>
      </c>
    </row>
    <row r="6472" spans="1:4">
      <c r="A6472" s="544">
        <v>7119710</v>
      </c>
      <c r="B6472" s="542" t="s">
        <v>11707</v>
      </c>
      <c r="C6472" s="544" t="s">
        <v>335</v>
      </c>
      <c r="D6472" s="545">
        <v>737.25</v>
      </c>
    </row>
    <row r="6473" spans="1:4" ht="38.25">
      <c r="A6473" s="544">
        <v>7107375</v>
      </c>
      <c r="B6473" s="542" t="s">
        <v>11708</v>
      </c>
      <c r="C6473" s="544" t="s">
        <v>335</v>
      </c>
      <c r="D6473" s="545">
        <v>31028.48</v>
      </c>
    </row>
    <row r="6474" spans="1:4" ht="38.25">
      <c r="A6474" s="544">
        <v>7107376</v>
      </c>
      <c r="B6474" s="542" t="s">
        <v>11709</v>
      </c>
      <c r="C6474" s="544" t="s">
        <v>335</v>
      </c>
      <c r="D6474" s="545">
        <v>50412.13</v>
      </c>
    </row>
    <row r="6475" spans="1:4" ht="38.25">
      <c r="A6475" s="544">
        <v>7107377</v>
      </c>
      <c r="B6475" s="542" t="s">
        <v>11710</v>
      </c>
      <c r="C6475" s="544" t="s">
        <v>335</v>
      </c>
      <c r="D6475" s="545">
        <v>71683.03</v>
      </c>
    </row>
    <row r="6476" spans="1:4" ht="38.25">
      <c r="A6476" s="544">
        <v>7107374</v>
      </c>
      <c r="B6476" s="542" t="s">
        <v>11711</v>
      </c>
      <c r="C6476" s="544" t="s">
        <v>335</v>
      </c>
      <c r="D6476" s="545">
        <v>21077.8</v>
      </c>
    </row>
    <row r="6477" spans="1:4" ht="25.5">
      <c r="A6477" s="544">
        <v>7119708</v>
      </c>
      <c r="B6477" s="542" t="s">
        <v>11712</v>
      </c>
      <c r="C6477" s="544" t="s">
        <v>335</v>
      </c>
      <c r="D6477" s="545">
        <v>196951.87</v>
      </c>
    </row>
    <row r="6478" spans="1:4" ht="25.5">
      <c r="A6478" s="544">
        <v>7119709</v>
      </c>
      <c r="B6478" s="542" t="s">
        <v>11713</v>
      </c>
      <c r="C6478" s="544" t="s">
        <v>335</v>
      </c>
      <c r="D6478" s="545">
        <v>304254.81</v>
      </c>
    </row>
    <row r="6479" spans="1:4">
      <c r="A6479" s="544">
        <v>7119706</v>
      </c>
      <c r="B6479" s="542" t="s">
        <v>11714</v>
      </c>
      <c r="C6479" s="544" t="s">
        <v>335</v>
      </c>
      <c r="D6479" s="545">
        <v>52961.69</v>
      </c>
    </row>
    <row r="6480" spans="1:4" ht="25.5">
      <c r="A6480" s="544">
        <v>7119707</v>
      </c>
      <c r="B6480" s="542" t="s">
        <v>11715</v>
      </c>
      <c r="C6480" s="544" t="s">
        <v>335</v>
      </c>
      <c r="D6480" s="545">
        <v>126494.08</v>
      </c>
    </row>
    <row r="6481" spans="1:4" ht="25.5">
      <c r="A6481" s="544">
        <v>7119787</v>
      </c>
      <c r="B6481" s="542" t="s">
        <v>11716</v>
      </c>
      <c r="C6481" s="544" t="s">
        <v>340</v>
      </c>
      <c r="D6481" s="545">
        <v>380.25</v>
      </c>
    </row>
    <row r="6482" spans="1:4">
      <c r="A6482" s="544">
        <v>7119647</v>
      </c>
      <c r="B6482" s="542" t="s">
        <v>11717</v>
      </c>
      <c r="C6482" s="544" t="s">
        <v>335</v>
      </c>
      <c r="D6482" s="545">
        <v>2644.71</v>
      </c>
    </row>
    <row r="6483" spans="1:4">
      <c r="A6483" s="544">
        <v>7119679</v>
      </c>
      <c r="B6483" s="542" t="s">
        <v>11718</v>
      </c>
      <c r="C6483" s="544" t="s">
        <v>466</v>
      </c>
      <c r="D6483" s="545">
        <v>48.06</v>
      </c>
    </row>
    <row r="6484" spans="1:4">
      <c r="A6484" s="544">
        <v>7119711</v>
      </c>
      <c r="B6484" s="542" t="s">
        <v>11719</v>
      </c>
      <c r="C6484" s="544" t="s">
        <v>335</v>
      </c>
      <c r="D6484" s="545">
        <v>850.52</v>
      </c>
    </row>
    <row r="6485" spans="1:4" ht="25.5">
      <c r="A6485" s="544">
        <v>7107379</v>
      </c>
      <c r="B6485" s="542" t="s">
        <v>11720</v>
      </c>
      <c r="C6485" s="544" t="s">
        <v>340</v>
      </c>
      <c r="D6485" s="545">
        <v>48.92</v>
      </c>
    </row>
    <row r="6486" spans="1:4" ht="25.5">
      <c r="A6486" s="544">
        <v>7107381</v>
      </c>
      <c r="B6486" s="542" t="s">
        <v>11721</v>
      </c>
      <c r="C6486" s="544" t="s">
        <v>340</v>
      </c>
      <c r="D6486" s="545">
        <v>50.09</v>
      </c>
    </row>
    <row r="6487" spans="1:4" ht="25.5">
      <c r="A6487" s="544">
        <v>7107380</v>
      </c>
      <c r="B6487" s="542" t="s">
        <v>11722</v>
      </c>
      <c r="C6487" s="544" t="s">
        <v>340</v>
      </c>
      <c r="D6487" s="545">
        <v>54.71</v>
      </c>
    </row>
    <row r="6488" spans="1:4">
      <c r="A6488" s="544">
        <v>7107382</v>
      </c>
      <c r="B6488" s="542" t="s">
        <v>11723</v>
      </c>
      <c r="C6488" s="544" t="s">
        <v>340</v>
      </c>
      <c r="D6488" s="545">
        <v>133.04</v>
      </c>
    </row>
    <row r="6489" spans="1:4" ht="25.5">
      <c r="A6489" s="544">
        <v>7119713</v>
      </c>
      <c r="B6489" s="542" t="s">
        <v>11724</v>
      </c>
      <c r="C6489" s="544" t="s">
        <v>335</v>
      </c>
      <c r="D6489" s="545">
        <v>319354.76</v>
      </c>
    </row>
    <row r="6490" spans="1:4">
      <c r="A6490" s="544">
        <v>7119646</v>
      </c>
      <c r="B6490" s="542" t="s">
        <v>11725</v>
      </c>
      <c r="C6490" s="544" t="s">
        <v>466</v>
      </c>
      <c r="D6490" s="545">
        <v>1171.57</v>
      </c>
    </row>
    <row r="6491" spans="1:4" ht="25.5">
      <c r="A6491" s="544">
        <v>7107384</v>
      </c>
      <c r="B6491" s="542" t="s">
        <v>11726</v>
      </c>
      <c r="C6491" s="544" t="s">
        <v>340</v>
      </c>
      <c r="D6491" s="545">
        <v>88.09</v>
      </c>
    </row>
    <row r="6492" spans="1:4">
      <c r="A6492" s="544">
        <v>7107378</v>
      </c>
      <c r="B6492" s="542" t="s">
        <v>11727</v>
      </c>
      <c r="C6492" s="544" t="s">
        <v>340</v>
      </c>
      <c r="D6492" s="545">
        <v>157.44999999999999</v>
      </c>
    </row>
  </sheetData>
  <conditionalFormatting sqref="A4:A923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289B-C218-41AC-B75A-736A8B734845}">
  <dimension ref="A1"/>
  <sheetViews>
    <sheetView workbookViewId="0">
      <selection activeCell="D6" sqref="D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72F78-714F-464E-B3DB-B2646F91AE30}">
  <dimension ref="A1:K338"/>
  <sheetViews>
    <sheetView topLeftCell="A284" zoomScale="80" zoomScaleNormal="80" workbookViewId="0">
      <selection activeCell="I299" sqref="I299"/>
    </sheetView>
  </sheetViews>
  <sheetFormatPr defaultRowHeight="18" customHeight="1"/>
  <cols>
    <col min="1" max="1" width="29.5703125" style="3" customWidth="1"/>
    <col min="2" max="2" width="13.140625" style="3" customWidth="1"/>
    <col min="3" max="3" width="11.85546875" style="3" customWidth="1"/>
    <col min="4" max="4" width="12" style="3" customWidth="1"/>
    <col min="5" max="5" width="31.140625" style="3" bestFit="1" customWidth="1"/>
    <col min="6" max="6" width="12.85546875" style="3" customWidth="1"/>
    <col min="7" max="7" width="13.5703125" style="3" customWidth="1"/>
    <col min="8" max="8" width="13.140625" style="3" customWidth="1"/>
    <col min="9" max="9" width="18.7109375" style="3" customWidth="1"/>
    <col min="10" max="10" width="11.7109375" style="3" bestFit="1" customWidth="1"/>
    <col min="11" max="11" width="12.42578125" style="3" bestFit="1" customWidth="1"/>
    <col min="12" max="16384" width="9.140625" style="3"/>
  </cols>
  <sheetData>
    <row r="1" spans="1:10" ht="18" customHeight="1">
      <c r="A1" s="50" t="s">
        <v>40</v>
      </c>
      <c r="B1" s="37"/>
      <c r="C1" s="37"/>
      <c r="D1" s="37"/>
      <c r="E1" s="37"/>
      <c r="F1" s="37"/>
      <c r="G1" s="37"/>
      <c r="H1" s="37"/>
      <c r="I1" s="37"/>
      <c r="J1" s="37"/>
    </row>
    <row r="3" spans="1:10" ht="18" customHeight="1">
      <c r="A3" s="51" t="s">
        <v>41</v>
      </c>
      <c r="B3" s="36"/>
      <c r="C3" s="36"/>
      <c r="D3" s="36"/>
      <c r="E3" s="36"/>
      <c r="F3" s="36"/>
      <c r="G3" s="36"/>
      <c r="H3" s="36"/>
      <c r="I3" s="36"/>
      <c r="J3" s="36"/>
    </row>
    <row r="5" spans="1:10" ht="18" customHeight="1">
      <c r="A5" s="38"/>
      <c r="B5" s="38" t="s">
        <v>42</v>
      </c>
      <c r="C5" s="38" t="s">
        <v>43</v>
      </c>
      <c r="D5" s="38" t="s">
        <v>44</v>
      </c>
    </row>
    <row r="6" spans="1:10" ht="18" customHeight="1">
      <c r="A6" s="38" t="s">
        <v>45</v>
      </c>
      <c r="B6" s="42">
        <v>4</v>
      </c>
      <c r="C6" s="42">
        <v>8</v>
      </c>
      <c r="D6" s="42">
        <f t="shared" ref="D6:D11" si="0">C6*B6</f>
        <v>32</v>
      </c>
    </row>
    <row r="7" spans="1:10" ht="18" customHeight="1">
      <c r="A7" s="38" t="s">
        <v>46</v>
      </c>
      <c r="B7" s="42">
        <v>4</v>
      </c>
      <c r="C7" s="42">
        <v>16</v>
      </c>
      <c r="D7" s="42">
        <f t="shared" si="0"/>
        <v>64</v>
      </c>
    </row>
    <row r="8" spans="1:10" ht="18" customHeight="1">
      <c r="A8" s="38" t="s">
        <v>47</v>
      </c>
      <c r="B8" s="42">
        <v>4</v>
      </c>
      <c r="C8" s="42">
        <v>16</v>
      </c>
      <c r="D8" s="42">
        <f t="shared" si="0"/>
        <v>64</v>
      </c>
      <c r="I8" s="3">
        <v>25.664627450000001</v>
      </c>
      <c r="J8" s="3" t="s">
        <v>48</v>
      </c>
    </row>
    <row r="9" spans="1:10" ht="18" customHeight="1">
      <c r="A9" s="38" t="s">
        <v>49</v>
      </c>
      <c r="B9" s="42">
        <v>4</v>
      </c>
      <c r="C9" s="42">
        <v>16</v>
      </c>
      <c r="D9" s="42">
        <f t="shared" si="0"/>
        <v>64</v>
      </c>
    </row>
    <row r="10" spans="1:10" ht="18" customHeight="1">
      <c r="A10" s="38" t="s">
        <v>50</v>
      </c>
      <c r="B10" s="42">
        <v>4</v>
      </c>
      <c r="C10" s="42">
        <v>16</v>
      </c>
      <c r="D10" s="42">
        <f t="shared" si="0"/>
        <v>64</v>
      </c>
    </row>
    <row r="11" spans="1:10" ht="18" customHeight="1">
      <c r="A11" s="38" t="s">
        <v>51</v>
      </c>
      <c r="B11" s="42">
        <v>4</v>
      </c>
      <c r="C11" s="42">
        <v>8</v>
      </c>
      <c r="D11" s="42">
        <f t="shared" si="0"/>
        <v>32</v>
      </c>
      <c r="I11" s="33"/>
    </row>
    <row r="12" spans="1:10" ht="18" customHeight="1">
      <c r="A12" s="38"/>
      <c r="B12" s="42"/>
      <c r="C12" s="42" t="s">
        <v>44</v>
      </c>
      <c r="D12" s="42">
        <f>SUM(D6:D11)</f>
        <v>320</v>
      </c>
    </row>
    <row r="14" spans="1:10" ht="18" customHeight="1">
      <c r="A14" s="51" t="s">
        <v>52</v>
      </c>
      <c r="B14" s="36"/>
      <c r="C14" s="36"/>
      <c r="D14" s="36"/>
      <c r="E14" s="36"/>
      <c r="F14" s="36"/>
      <c r="G14" s="36"/>
      <c r="H14" s="36"/>
      <c r="I14" s="36"/>
      <c r="J14" s="36"/>
    </row>
    <row r="16" spans="1:10" ht="18" customHeight="1">
      <c r="A16" s="38"/>
      <c r="B16" s="38" t="s">
        <v>42</v>
      </c>
      <c r="C16" s="38" t="s">
        <v>43</v>
      </c>
      <c r="D16" s="38" t="s">
        <v>44</v>
      </c>
    </row>
    <row r="17" spans="1:10" ht="18" customHeight="1">
      <c r="A17" s="38" t="s">
        <v>45</v>
      </c>
      <c r="B17" s="42">
        <v>0</v>
      </c>
      <c r="C17" s="42">
        <v>8</v>
      </c>
      <c r="D17" s="42">
        <f t="shared" ref="D17:D22" si="1">C17*B17</f>
        <v>0</v>
      </c>
    </row>
    <row r="18" spans="1:10" ht="18" customHeight="1">
      <c r="A18" s="38" t="s">
        <v>46</v>
      </c>
      <c r="B18" s="42">
        <v>1.5</v>
      </c>
      <c r="C18" s="42">
        <v>16</v>
      </c>
      <c r="D18" s="42">
        <f t="shared" si="1"/>
        <v>24</v>
      </c>
    </row>
    <row r="19" spans="1:10" ht="18" customHeight="1">
      <c r="A19" s="38" t="s">
        <v>47</v>
      </c>
      <c r="B19" s="42">
        <v>2.5</v>
      </c>
      <c r="C19" s="42">
        <v>16</v>
      </c>
      <c r="D19" s="42">
        <f t="shared" si="1"/>
        <v>40</v>
      </c>
    </row>
    <row r="20" spans="1:10" ht="18" customHeight="1">
      <c r="A20" s="38" t="s">
        <v>49</v>
      </c>
      <c r="B20" s="42">
        <v>3.24</v>
      </c>
      <c r="C20" s="42">
        <v>16</v>
      </c>
      <c r="D20" s="42">
        <f t="shared" si="1"/>
        <v>51.84</v>
      </c>
    </row>
    <row r="21" spans="1:10" ht="18" customHeight="1">
      <c r="A21" s="38" t="s">
        <v>50</v>
      </c>
      <c r="B21" s="42">
        <v>3.24</v>
      </c>
      <c r="C21" s="42">
        <v>16</v>
      </c>
      <c r="D21" s="42">
        <f t="shared" si="1"/>
        <v>51.84</v>
      </c>
    </row>
    <row r="22" spans="1:10" ht="18" customHeight="1">
      <c r="A22" s="38" t="s">
        <v>51</v>
      </c>
      <c r="B22" s="42">
        <v>2.79</v>
      </c>
      <c r="C22" s="42">
        <v>8</v>
      </c>
      <c r="D22" s="42">
        <f t="shared" si="1"/>
        <v>22.32</v>
      </c>
    </row>
    <row r="23" spans="1:10" ht="18" customHeight="1">
      <c r="A23" s="38"/>
      <c r="B23" s="42"/>
      <c r="C23" s="42" t="s">
        <v>44</v>
      </c>
      <c r="D23" s="42">
        <f>SUM(D17:D22)</f>
        <v>190</v>
      </c>
    </row>
    <row r="24" spans="1:10" ht="18" customHeight="1">
      <c r="B24" s="33"/>
      <c r="C24" s="33"/>
      <c r="D24" s="33"/>
    </row>
    <row r="25" spans="1:10" ht="18" customHeight="1">
      <c r="A25" s="471"/>
      <c r="B25" s="472"/>
      <c r="C25" s="472"/>
      <c r="D25" s="472"/>
      <c r="E25" s="472"/>
      <c r="F25" s="36"/>
      <c r="G25" s="36"/>
      <c r="H25" s="36"/>
      <c r="I25" s="36"/>
      <c r="J25" s="36"/>
    </row>
    <row r="26" spans="1:10" ht="18" customHeight="1">
      <c r="A26" s="473"/>
      <c r="B26" s="473"/>
      <c r="C26" s="473"/>
      <c r="D26" s="473"/>
      <c r="E26" s="473"/>
    </row>
    <row r="27" spans="1:10" ht="18" customHeight="1">
      <c r="A27" s="474"/>
      <c r="B27" s="474" t="s">
        <v>42</v>
      </c>
      <c r="C27" s="474" t="s">
        <v>43</v>
      </c>
      <c r="D27" s="474" t="s">
        <v>44</v>
      </c>
      <c r="E27" s="473"/>
    </row>
    <row r="28" spans="1:10" ht="18" customHeight="1">
      <c r="A28" s="474" t="s">
        <v>45</v>
      </c>
      <c r="B28" s="42">
        <v>0</v>
      </c>
      <c r="C28" s="42">
        <v>8</v>
      </c>
      <c r="D28" s="42">
        <f t="shared" ref="D28:D33" si="2">C28*B28</f>
        <v>0</v>
      </c>
      <c r="E28" s="473"/>
    </row>
    <row r="29" spans="1:10" ht="18" customHeight="1">
      <c r="A29" s="474" t="s">
        <v>46</v>
      </c>
      <c r="B29" s="42">
        <v>0</v>
      </c>
      <c r="C29" s="42">
        <v>16</v>
      </c>
      <c r="D29" s="42">
        <f t="shared" si="2"/>
        <v>0</v>
      </c>
      <c r="E29" s="473"/>
    </row>
    <row r="30" spans="1:10" ht="18" customHeight="1">
      <c r="A30" s="474" t="s">
        <v>47</v>
      </c>
      <c r="B30" s="42">
        <v>0</v>
      </c>
      <c r="C30" s="42">
        <v>16</v>
      </c>
      <c r="D30" s="42">
        <f t="shared" si="2"/>
        <v>0</v>
      </c>
      <c r="E30" s="473"/>
    </row>
    <row r="31" spans="1:10" ht="18" customHeight="1">
      <c r="A31" s="474" t="s">
        <v>49</v>
      </c>
      <c r="B31" s="42">
        <v>0</v>
      </c>
      <c r="C31" s="42">
        <v>16</v>
      </c>
      <c r="D31" s="42">
        <f t="shared" si="2"/>
        <v>0</v>
      </c>
      <c r="E31" s="473"/>
    </row>
    <row r="32" spans="1:10" ht="18" customHeight="1">
      <c r="A32" s="474" t="s">
        <v>50</v>
      </c>
      <c r="B32" s="42">
        <v>0</v>
      </c>
      <c r="C32" s="42">
        <v>16</v>
      </c>
      <c r="D32" s="42">
        <f t="shared" si="2"/>
        <v>0</v>
      </c>
      <c r="E32" s="473"/>
    </row>
    <row r="33" spans="1:10" ht="18" customHeight="1">
      <c r="A33" s="474" t="s">
        <v>51</v>
      </c>
      <c r="B33" s="42">
        <v>0</v>
      </c>
      <c r="C33" s="42">
        <v>8</v>
      </c>
      <c r="D33" s="42">
        <f t="shared" si="2"/>
        <v>0</v>
      </c>
      <c r="E33" s="473"/>
    </row>
    <row r="34" spans="1:10" ht="18" customHeight="1">
      <c r="A34" s="474"/>
      <c r="B34" s="42"/>
      <c r="C34" s="42" t="s">
        <v>44</v>
      </c>
      <c r="D34" s="42">
        <f>SUM(D28:D33)</f>
        <v>0</v>
      </c>
      <c r="E34" s="473"/>
    </row>
    <row r="35" spans="1:10" ht="18" customHeight="1">
      <c r="B35" s="33"/>
      <c r="C35" s="33"/>
      <c r="D35" s="33"/>
    </row>
    <row r="36" spans="1:10" ht="18" customHeight="1">
      <c r="A36" s="51" t="s">
        <v>53</v>
      </c>
      <c r="B36" s="36"/>
      <c r="C36" s="36"/>
      <c r="D36" s="36"/>
      <c r="E36" s="36"/>
      <c r="F36" s="36"/>
      <c r="G36" s="36"/>
      <c r="H36" s="36"/>
      <c r="I36" s="36"/>
      <c r="J36" s="36"/>
    </row>
    <row r="38" spans="1:10" ht="18" customHeight="1">
      <c r="A38" s="38"/>
      <c r="B38" s="38" t="s">
        <v>42</v>
      </c>
      <c r="C38" s="38" t="s">
        <v>43</v>
      </c>
      <c r="D38" s="38" t="s">
        <v>44</v>
      </c>
    </row>
    <row r="39" spans="1:10" ht="18" customHeight="1">
      <c r="A39" s="38" t="s">
        <v>45</v>
      </c>
      <c r="B39" s="42">
        <v>9.6199999999999992</v>
      </c>
      <c r="C39" s="42">
        <v>8</v>
      </c>
      <c r="D39" s="42">
        <f t="shared" ref="D39:D44" si="3">C39*B39</f>
        <v>76.959999999999994</v>
      </c>
    </row>
    <row r="40" spans="1:10" ht="18" customHeight="1">
      <c r="A40" s="38" t="s">
        <v>46</v>
      </c>
      <c r="B40" s="42">
        <v>5.08</v>
      </c>
      <c r="C40" s="42">
        <v>16</v>
      </c>
      <c r="D40" s="42">
        <f t="shared" si="3"/>
        <v>81.28</v>
      </c>
    </row>
    <row r="41" spans="1:10" ht="18" customHeight="1">
      <c r="A41" s="38" t="s">
        <v>47</v>
      </c>
      <c r="B41" s="42">
        <v>4.08</v>
      </c>
      <c r="C41" s="42">
        <v>16</v>
      </c>
      <c r="D41" s="42">
        <f t="shared" si="3"/>
        <v>65.28</v>
      </c>
    </row>
    <row r="42" spans="1:10" ht="18" customHeight="1">
      <c r="A42" s="38" t="s">
        <v>49</v>
      </c>
      <c r="B42" s="42">
        <v>0</v>
      </c>
      <c r="C42" s="42">
        <v>16</v>
      </c>
      <c r="D42" s="42">
        <f t="shared" si="3"/>
        <v>0</v>
      </c>
    </row>
    <row r="43" spans="1:10" ht="18" customHeight="1">
      <c r="A43" s="38" t="s">
        <v>50</v>
      </c>
      <c r="B43" s="42">
        <v>0</v>
      </c>
      <c r="C43" s="42">
        <v>16</v>
      </c>
      <c r="D43" s="42">
        <f t="shared" si="3"/>
        <v>0</v>
      </c>
    </row>
    <row r="44" spans="1:10" ht="18" customHeight="1">
      <c r="A44" s="38" t="s">
        <v>51</v>
      </c>
      <c r="B44" s="42">
        <v>0</v>
      </c>
      <c r="C44" s="42">
        <v>8</v>
      </c>
      <c r="D44" s="42">
        <f t="shared" si="3"/>
        <v>0</v>
      </c>
    </row>
    <row r="45" spans="1:10" ht="18" customHeight="1">
      <c r="A45" s="38"/>
      <c r="B45" s="42"/>
      <c r="C45" s="42" t="s">
        <v>44</v>
      </c>
      <c r="D45" s="42">
        <f>SUM(D39:D44)</f>
        <v>223.52</v>
      </c>
    </row>
    <row r="46" spans="1:10" ht="18" customHeight="1">
      <c r="B46" s="33"/>
      <c r="C46" s="33"/>
      <c r="D46" s="33"/>
    </row>
    <row r="47" spans="1:10" ht="18" customHeight="1">
      <c r="A47" s="51" t="s">
        <v>54</v>
      </c>
      <c r="B47" s="36"/>
      <c r="C47" s="36"/>
      <c r="D47" s="36"/>
      <c r="E47" s="36"/>
      <c r="F47" s="36"/>
      <c r="G47" s="36"/>
      <c r="H47" s="36"/>
      <c r="I47" s="36"/>
      <c r="J47" s="36"/>
    </row>
    <row r="48" spans="1:10" ht="28.5">
      <c r="A48" s="38"/>
      <c r="B48" s="41" t="s">
        <v>55</v>
      </c>
      <c r="C48" s="41" t="s">
        <v>56</v>
      </c>
      <c r="D48" s="40" t="s">
        <v>57</v>
      </c>
      <c r="E48" s="40" t="s">
        <v>58</v>
      </c>
    </row>
    <row r="49" spans="1:10" ht="18" customHeight="1">
      <c r="A49" s="38" t="s">
        <v>59</v>
      </c>
      <c r="B49" s="3">
        <f>2*PI()*(0.205^2)</f>
        <v>0.26405086253422205</v>
      </c>
      <c r="C49" s="38">
        <v>1</v>
      </c>
      <c r="D49" s="38">
        <v>80</v>
      </c>
      <c r="E49" s="38">
        <f>B49*C49*D49</f>
        <v>21.124069002737762</v>
      </c>
    </row>
    <row r="51" spans="1:10" ht="18" customHeight="1">
      <c r="A51" s="51" t="s">
        <v>60</v>
      </c>
      <c r="B51" s="36"/>
      <c r="C51" s="36"/>
      <c r="D51" s="36"/>
      <c r="E51" s="36"/>
      <c r="F51" s="36"/>
      <c r="G51" s="36"/>
      <c r="H51" s="36"/>
      <c r="I51" s="36"/>
      <c r="J51" s="36"/>
    </row>
    <row r="52" spans="1:10" ht="18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</row>
    <row r="53" spans="1:10" ht="28.5">
      <c r="A53" s="41" t="s">
        <v>61</v>
      </c>
      <c r="B53" s="41" t="s">
        <v>62</v>
      </c>
      <c r="C53" s="41" t="s">
        <v>63</v>
      </c>
      <c r="D53" s="41" t="s">
        <v>43</v>
      </c>
      <c r="E53" s="41" t="s">
        <v>44</v>
      </c>
      <c r="F53" s="34"/>
      <c r="G53" s="34"/>
    </row>
    <row r="54" spans="1:10" ht="14.25">
      <c r="A54" s="38" t="s">
        <v>45</v>
      </c>
      <c r="B54" s="42">
        <v>0</v>
      </c>
      <c r="C54" s="42">
        <v>9.6199999999999992</v>
      </c>
      <c r="D54" s="42">
        <v>16</v>
      </c>
      <c r="E54" s="42">
        <f>(B54+C54)*D54</f>
        <v>153.91999999999999</v>
      </c>
      <c r="F54" s="34"/>
      <c r="G54" s="34"/>
    </row>
    <row r="55" spans="1:10" ht="18" customHeight="1">
      <c r="A55" s="38" t="s">
        <v>46</v>
      </c>
      <c r="B55" s="42">
        <v>1.5</v>
      </c>
      <c r="C55" s="42">
        <v>5.08</v>
      </c>
      <c r="D55" s="42">
        <v>16</v>
      </c>
      <c r="E55" s="42">
        <f t="shared" ref="E55:E58" si="4">(B55+C55)*D55</f>
        <v>105.28</v>
      </c>
    </row>
    <row r="56" spans="1:10" ht="18" customHeight="1">
      <c r="A56" s="38" t="s">
        <v>47</v>
      </c>
      <c r="B56" s="42">
        <v>2.5</v>
      </c>
      <c r="C56" s="42">
        <v>4.08</v>
      </c>
      <c r="D56" s="42">
        <v>16</v>
      </c>
      <c r="E56" s="42">
        <f t="shared" si="4"/>
        <v>105.28</v>
      </c>
    </row>
    <row r="57" spans="1:10" ht="18" customHeight="1">
      <c r="A57" s="38" t="s">
        <v>49</v>
      </c>
      <c r="B57" s="42">
        <v>3.24</v>
      </c>
      <c r="C57" s="42">
        <v>0</v>
      </c>
      <c r="D57" s="42">
        <v>16</v>
      </c>
      <c r="E57" s="42">
        <f t="shared" si="4"/>
        <v>51.84</v>
      </c>
    </row>
    <row r="58" spans="1:10" ht="18" customHeight="1">
      <c r="A58" s="38" t="s">
        <v>50</v>
      </c>
      <c r="B58" s="42">
        <v>1.54</v>
      </c>
      <c r="C58" s="42">
        <v>1.7</v>
      </c>
      <c r="D58" s="42">
        <v>16</v>
      </c>
      <c r="E58" s="42">
        <f t="shared" si="4"/>
        <v>51.84</v>
      </c>
    </row>
    <row r="59" spans="1:10" ht="18" customHeight="1">
      <c r="A59" s="38"/>
      <c r="B59" s="38" t="s">
        <v>64</v>
      </c>
      <c r="C59" s="38"/>
      <c r="D59" s="39" t="s">
        <v>65</v>
      </c>
      <c r="E59" s="42">
        <f>SUM(E54:E58)</f>
        <v>468.16000000000008</v>
      </c>
    </row>
    <row r="60" spans="1:10" ht="18" customHeight="1">
      <c r="B60" s="33"/>
      <c r="C60" s="33"/>
      <c r="D60" s="33"/>
    </row>
    <row r="61" spans="1:10" ht="18" customHeight="1">
      <c r="A61" s="51" t="s">
        <v>66</v>
      </c>
      <c r="B61" s="36"/>
      <c r="C61" s="36"/>
      <c r="D61" s="36"/>
      <c r="E61" s="36"/>
      <c r="F61" s="36"/>
      <c r="G61" s="36"/>
      <c r="H61" s="36"/>
      <c r="I61" s="36"/>
      <c r="J61" s="36"/>
    </row>
    <row r="62" spans="1:10" ht="18" customHeight="1">
      <c r="A62" s="49" t="s">
        <v>67</v>
      </c>
      <c r="B62" s="38"/>
      <c r="C62" s="38"/>
      <c r="D62" s="38"/>
      <c r="E62" s="38"/>
      <c r="F62" s="38"/>
    </row>
    <row r="63" spans="1:10" ht="28.5">
      <c r="A63" s="45" t="s">
        <v>68</v>
      </c>
      <c r="B63" s="38" t="s">
        <v>69</v>
      </c>
      <c r="C63" s="38" t="s">
        <v>70</v>
      </c>
      <c r="D63" s="38" t="s">
        <v>71</v>
      </c>
      <c r="E63" s="47" t="s">
        <v>72</v>
      </c>
      <c r="F63" s="47" t="s">
        <v>73</v>
      </c>
    </row>
    <row r="64" spans="1:10" ht="18" customHeight="1">
      <c r="A64" s="38" t="s">
        <v>74</v>
      </c>
      <c r="B64" s="42">
        <v>2.5</v>
      </c>
      <c r="C64" s="42">
        <v>2.5</v>
      </c>
      <c r="D64" s="42">
        <v>1</v>
      </c>
      <c r="E64" s="42">
        <v>4</v>
      </c>
      <c r="F64" s="42">
        <f>E64*D64*C64*B64</f>
        <v>25</v>
      </c>
    </row>
    <row r="65" spans="1:9" ht="18" customHeight="1">
      <c r="B65" s="33"/>
      <c r="C65" s="33"/>
      <c r="D65" s="33"/>
      <c r="E65" s="33"/>
      <c r="F65" s="33"/>
    </row>
    <row r="67" spans="1:9" ht="18" customHeight="1">
      <c r="A67" s="49" t="s">
        <v>75</v>
      </c>
      <c r="B67" s="38"/>
      <c r="C67" s="38"/>
      <c r="D67" s="38"/>
      <c r="E67" s="38"/>
      <c r="F67" s="38"/>
      <c r="G67" s="38"/>
    </row>
    <row r="68" spans="1:9" ht="18" customHeight="1">
      <c r="A68" s="38"/>
      <c r="B68" s="38" t="s">
        <v>69</v>
      </c>
      <c r="C68" s="38" t="s">
        <v>70</v>
      </c>
      <c r="D68" s="38" t="s">
        <v>76</v>
      </c>
      <c r="E68" s="38" t="s">
        <v>77</v>
      </c>
      <c r="F68" s="40" t="s">
        <v>44</v>
      </c>
      <c r="G68" s="38"/>
    </row>
    <row r="69" spans="1:9" ht="18" customHeight="1">
      <c r="A69" s="38" t="s">
        <v>78</v>
      </c>
      <c r="B69" s="42">
        <f>B64</f>
        <v>2.5</v>
      </c>
      <c r="C69" s="42">
        <f>D64</f>
        <v>1</v>
      </c>
      <c r="D69" s="38">
        <f>C69*B69</f>
        <v>2.5</v>
      </c>
      <c r="E69" s="38">
        <v>2</v>
      </c>
      <c r="F69" s="38">
        <f>E69*D69</f>
        <v>5</v>
      </c>
      <c r="G69" s="38"/>
    </row>
    <row r="70" spans="1:9" ht="18" customHeight="1">
      <c r="A70" s="38" t="s">
        <v>79</v>
      </c>
      <c r="B70" s="42">
        <v>2.5</v>
      </c>
      <c r="C70" s="42">
        <v>1</v>
      </c>
      <c r="D70" s="38">
        <f>C70*B70</f>
        <v>2.5</v>
      </c>
      <c r="E70" s="38">
        <v>2</v>
      </c>
      <c r="F70" s="38">
        <f>E70*D70</f>
        <v>5</v>
      </c>
      <c r="G70" s="38"/>
    </row>
    <row r="71" spans="1:9" ht="18" customHeight="1">
      <c r="B71" s="33"/>
      <c r="C71" s="33"/>
      <c r="E71" s="44" t="s">
        <v>80</v>
      </c>
      <c r="F71" s="3">
        <f>SUM(F69:F70)</f>
        <v>10</v>
      </c>
    </row>
    <row r="72" spans="1:9" ht="18" customHeight="1">
      <c r="B72" s="33"/>
      <c r="C72" s="33"/>
      <c r="E72" s="44" t="s">
        <v>81</v>
      </c>
      <c r="F72" s="3">
        <f>F71*8</f>
        <v>80</v>
      </c>
    </row>
    <row r="73" spans="1:9" ht="18" customHeight="1">
      <c r="B73" s="33"/>
      <c r="C73" s="33"/>
      <c r="E73" s="44"/>
    </row>
    <row r="74" spans="1:9" ht="18" customHeight="1">
      <c r="A74" s="49" t="s">
        <v>82</v>
      </c>
      <c r="B74" s="38"/>
      <c r="C74" s="38"/>
      <c r="D74" s="38"/>
      <c r="E74" s="38"/>
      <c r="F74" s="38"/>
    </row>
    <row r="75" spans="1:9" ht="18" customHeight="1">
      <c r="A75" s="41"/>
      <c r="B75" s="41" t="s">
        <v>42</v>
      </c>
      <c r="C75" s="41" t="s">
        <v>83</v>
      </c>
      <c r="D75" s="41" t="s">
        <v>84</v>
      </c>
      <c r="E75" s="41" t="s">
        <v>85</v>
      </c>
      <c r="F75" s="38" t="s">
        <v>44</v>
      </c>
      <c r="I75" s="33"/>
    </row>
    <row r="76" spans="1:9" ht="18" customHeight="1">
      <c r="A76" s="47" t="s">
        <v>74</v>
      </c>
      <c r="B76" s="38">
        <v>2.5</v>
      </c>
      <c r="C76" s="38">
        <v>2.5</v>
      </c>
      <c r="D76" s="38">
        <v>1</v>
      </c>
      <c r="E76" s="38">
        <v>0.05</v>
      </c>
      <c r="F76" s="38">
        <f>E76*D76*C76*B76</f>
        <v>0.3125</v>
      </c>
    </row>
    <row r="77" spans="1:9" ht="18" customHeight="1">
      <c r="A77" s="34"/>
      <c r="E77" s="44" t="s">
        <v>80</v>
      </c>
      <c r="F77" s="3">
        <f>F76</f>
        <v>0.3125</v>
      </c>
    </row>
    <row r="78" spans="1:9" ht="18" customHeight="1">
      <c r="A78" s="34"/>
      <c r="E78" s="44" t="s">
        <v>86</v>
      </c>
      <c r="F78" s="3">
        <f>F77*4</f>
        <v>1.25</v>
      </c>
    </row>
    <row r="79" spans="1:9" ht="18" customHeight="1">
      <c r="A79" s="34"/>
      <c r="E79" s="44"/>
    </row>
    <row r="80" spans="1:9" ht="18" customHeight="1">
      <c r="A80" s="462" t="s">
        <v>87</v>
      </c>
      <c r="B80" s="463"/>
      <c r="C80" s="463"/>
      <c r="D80" s="463"/>
      <c r="E80" s="464"/>
      <c r="F80" s="465"/>
    </row>
    <row r="81" spans="1:10" ht="18" customHeight="1">
      <c r="A81" s="469" t="s">
        <v>88</v>
      </c>
      <c r="E81" s="44"/>
      <c r="F81" s="466">
        <v>2598.7199999999998</v>
      </c>
    </row>
    <row r="82" spans="1:10" ht="18" customHeight="1">
      <c r="A82" s="470" t="s">
        <v>89</v>
      </c>
      <c r="B82" s="467"/>
      <c r="C82" s="467"/>
      <c r="D82" s="467"/>
      <c r="E82" s="468"/>
      <c r="F82" s="695">
        <v>242.44</v>
      </c>
    </row>
    <row r="83" spans="1:10" ht="18" customHeight="1">
      <c r="A83" s="34"/>
      <c r="E83" s="44"/>
    </row>
    <row r="84" spans="1:10" ht="18" customHeight="1">
      <c r="A84" s="51" t="s">
        <v>90</v>
      </c>
      <c r="B84" s="36"/>
      <c r="C84" s="36"/>
      <c r="D84" s="36"/>
      <c r="E84" s="36"/>
      <c r="F84" s="36"/>
      <c r="G84" s="36"/>
      <c r="H84" s="36"/>
      <c r="I84" s="36"/>
      <c r="J84" s="36"/>
    </row>
    <row r="85" spans="1:10" ht="18" customHeight="1">
      <c r="A85" s="49" t="s">
        <v>67</v>
      </c>
      <c r="B85" s="38"/>
      <c r="C85" s="38"/>
      <c r="D85" s="38"/>
      <c r="E85" s="38"/>
      <c r="F85" s="38"/>
    </row>
    <row r="86" spans="1:10" ht="28.5">
      <c r="A86" s="45" t="s">
        <v>68</v>
      </c>
      <c r="B86" s="38" t="s">
        <v>69</v>
      </c>
      <c r="C86" s="38" t="s">
        <v>70</v>
      </c>
      <c r="D86" s="38" t="s">
        <v>71</v>
      </c>
      <c r="E86" s="47" t="s">
        <v>72</v>
      </c>
      <c r="F86" s="47" t="s">
        <v>73</v>
      </c>
    </row>
    <row r="87" spans="1:10" ht="18" customHeight="1">
      <c r="A87" s="38" t="s">
        <v>74</v>
      </c>
      <c r="B87" s="42">
        <v>3.5</v>
      </c>
      <c r="C87" s="42">
        <v>3.5</v>
      </c>
      <c r="D87" s="42">
        <v>1.2</v>
      </c>
      <c r="E87" s="42">
        <v>8</v>
      </c>
      <c r="F87" s="42">
        <f>E87*D87*C87*B87</f>
        <v>117.60000000000001</v>
      </c>
    </row>
    <row r="88" spans="1:10" ht="18" customHeight="1">
      <c r="B88" s="33"/>
      <c r="C88" s="33"/>
      <c r="D88" s="33"/>
      <c r="E88" s="33"/>
      <c r="F88" s="33"/>
    </row>
    <row r="90" spans="1:10" ht="18" customHeight="1">
      <c r="A90" s="49" t="s">
        <v>75</v>
      </c>
      <c r="B90" s="38"/>
      <c r="C90" s="38"/>
      <c r="D90" s="38"/>
      <c r="E90" s="38"/>
      <c r="F90" s="38"/>
      <c r="G90" s="38"/>
    </row>
    <row r="91" spans="1:10" ht="18" customHeight="1">
      <c r="A91" s="38"/>
      <c r="B91" s="38" t="s">
        <v>69</v>
      </c>
      <c r="C91" s="38" t="s">
        <v>70</v>
      </c>
      <c r="D91" s="38" t="s">
        <v>76</v>
      </c>
      <c r="E91" s="38" t="s">
        <v>77</v>
      </c>
      <c r="F91" s="40" t="s">
        <v>44</v>
      </c>
      <c r="G91" s="38"/>
    </row>
    <row r="92" spans="1:10" ht="18" customHeight="1">
      <c r="A92" s="38" t="s">
        <v>78</v>
      </c>
      <c r="B92" s="42">
        <f>B87</f>
        <v>3.5</v>
      </c>
      <c r="C92" s="42">
        <f>D87</f>
        <v>1.2</v>
      </c>
      <c r="D92" s="38">
        <f>C92*B92</f>
        <v>4.2</v>
      </c>
      <c r="E92" s="38">
        <v>2</v>
      </c>
      <c r="F92" s="38">
        <f>E92*D92</f>
        <v>8.4</v>
      </c>
      <c r="G92" s="38"/>
    </row>
    <row r="93" spans="1:10" ht="18" customHeight="1">
      <c r="A93" s="38" t="s">
        <v>79</v>
      </c>
      <c r="B93" s="42">
        <v>3.5</v>
      </c>
      <c r="C93" s="42">
        <v>1.2</v>
      </c>
      <c r="D93" s="38">
        <f>C93*B93</f>
        <v>4.2</v>
      </c>
      <c r="E93" s="38">
        <v>2</v>
      </c>
      <c r="F93" s="38">
        <f>E93*D93</f>
        <v>8.4</v>
      </c>
      <c r="G93" s="38"/>
    </row>
    <row r="94" spans="1:10" ht="18" customHeight="1">
      <c r="B94" s="33"/>
      <c r="C94" s="33"/>
      <c r="E94" s="44" t="s">
        <v>80</v>
      </c>
      <c r="F94" s="3">
        <f>SUM(F92:F93)</f>
        <v>16.8</v>
      </c>
    </row>
    <row r="95" spans="1:10" ht="18" customHeight="1">
      <c r="B95" s="33"/>
      <c r="C95" s="33"/>
      <c r="E95" s="44" t="s">
        <v>81</v>
      </c>
      <c r="F95" s="3">
        <f>F94*8</f>
        <v>134.4</v>
      </c>
    </row>
    <row r="96" spans="1:10" ht="18" customHeight="1">
      <c r="B96" s="33"/>
      <c r="C96" s="33"/>
      <c r="E96" s="44"/>
    </row>
    <row r="97" spans="1:10" ht="18" customHeight="1">
      <c r="A97" s="49" t="s">
        <v>82</v>
      </c>
      <c r="B97" s="38"/>
      <c r="C97" s="38"/>
      <c r="D97" s="38"/>
      <c r="E97" s="38"/>
      <c r="F97" s="38"/>
    </row>
    <row r="98" spans="1:10" ht="18" customHeight="1">
      <c r="A98" s="41"/>
      <c r="B98" s="41" t="s">
        <v>42</v>
      </c>
      <c r="C98" s="41" t="s">
        <v>83</v>
      </c>
      <c r="D98" s="41" t="s">
        <v>84</v>
      </c>
      <c r="E98" s="41" t="s">
        <v>85</v>
      </c>
      <c r="F98" s="38" t="s">
        <v>44</v>
      </c>
    </row>
    <row r="99" spans="1:10" ht="18" customHeight="1">
      <c r="A99" s="47" t="s">
        <v>74</v>
      </c>
      <c r="B99" s="38">
        <v>3.5</v>
      </c>
      <c r="C99" s="38">
        <v>3.5</v>
      </c>
      <c r="D99" s="38">
        <v>1</v>
      </c>
      <c r="E99" s="38">
        <v>0.05</v>
      </c>
      <c r="F99" s="38">
        <f>E99*D99*C99*B99</f>
        <v>0.61250000000000004</v>
      </c>
    </row>
    <row r="100" spans="1:10" ht="18" customHeight="1">
      <c r="A100" s="34"/>
      <c r="E100" s="44" t="s">
        <v>80</v>
      </c>
      <c r="F100" s="3">
        <f>F99</f>
        <v>0.61250000000000004</v>
      </c>
    </row>
    <row r="101" spans="1:10" ht="18" customHeight="1">
      <c r="A101" s="34"/>
      <c r="E101" s="44" t="s">
        <v>81</v>
      </c>
      <c r="F101" s="3">
        <f>F100*8</f>
        <v>4.9000000000000004</v>
      </c>
    </row>
    <row r="102" spans="1:10" ht="18" customHeight="1">
      <c r="A102" s="34"/>
      <c r="E102" s="44"/>
    </row>
    <row r="103" spans="1:10" ht="18" customHeight="1">
      <c r="A103" s="462" t="s">
        <v>87</v>
      </c>
      <c r="B103" s="463"/>
      <c r="C103" s="463"/>
      <c r="D103" s="463"/>
      <c r="E103" s="464"/>
      <c r="F103" s="465"/>
    </row>
    <row r="104" spans="1:10" ht="18" customHeight="1">
      <c r="A104" s="469" t="s">
        <v>88</v>
      </c>
      <c r="E104" s="44"/>
      <c r="F104" s="466">
        <v>6423.76</v>
      </c>
    </row>
    <row r="105" spans="1:10" ht="18" customHeight="1">
      <c r="A105" s="470" t="s">
        <v>89</v>
      </c>
      <c r="B105" s="467"/>
      <c r="C105" s="467"/>
      <c r="D105" s="467"/>
      <c r="E105" s="468"/>
      <c r="F105" s="695">
        <v>355.52</v>
      </c>
    </row>
    <row r="107" spans="1:10" ht="15">
      <c r="A107" s="51" t="s">
        <v>91</v>
      </c>
      <c r="B107" s="36"/>
      <c r="C107" s="36"/>
      <c r="D107" s="36"/>
      <c r="E107" s="36"/>
      <c r="F107" s="36"/>
      <c r="G107" s="36"/>
      <c r="H107" s="36"/>
      <c r="I107" s="36"/>
      <c r="J107" s="36"/>
    </row>
    <row r="108" spans="1:10" ht="14.25">
      <c r="A108" s="34"/>
    </row>
    <row r="109" spans="1:10" ht="15">
      <c r="A109" s="49" t="s">
        <v>82</v>
      </c>
      <c r="B109" s="38"/>
      <c r="C109" s="38"/>
      <c r="D109" s="38"/>
      <c r="E109" s="38"/>
    </row>
    <row r="110" spans="1:10" ht="14.25">
      <c r="A110" s="41"/>
      <c r="B110" s="41" t="s">
        <v>42</v>
      </c>
      <c r="C110" s="41" t="s">
        <v>83</v>
      </c>
      <c r="D110" s="41" t="s">
        <v>84</v>
      </c>
      <c r="E110" s="41" t="s">
        <v>85</v>
      </c>
      <c r="F110" s="3" t="s">
        <v>44</v>
      </c>
    </row>
    <row r="111" spans="1:10" ht="14.25">
      <c r="A111" s="34" t="s">
        <v>92</v>
      </c>
      <c r="B111" s="3">
        <v>8.4</v>
      </c>
      <c r="C111" s="3">
        <v>1.55</v>
      </c>
      <c r="D111" s="3">
        <v>1</v>
      </c>
      <c r="E111" s="3">
        <v>0.05</v>
      </c>
      <c r="F111" s="3">
        <f>E111*D111*C111*B111</f>
        <v>0.65100000000000013</v>
      </c>
    </row>
    <row r="112" spans="1:10" ht="14.25">
      <c r="A112" s="34"/>
      <c r="E112" s="44" t="s">
        <v>93</v>
      </c>
      <c r="F112" s="3">
        <f>F111</f>
        <v>0.65100000000000013</v>
      </c>
    </row>
    <row r="113" spans="1:8" ht="14.25">
      <c r="A113" s="34"/>
      <c r="E113" s="44" t="s">
        <v>94</v>
      </c>
      <c r="F113" s="3">
        <f>F112*2</f>
        <v>1.3020000000000003</v>
      </c>
    </row>
    <row r="114" spans="1:8" ht="14.25">
      <c r="A114" s="34"/>
      <c r="E114" s="44"/>
    </row>
    <row r="115" spans="1:8" ht="18" customHeight="1">
      <c r="A115" s="49" t="s">
        <v>67</v>
      </c>
      <c r="B115" s="38"/>
      <c r="C115" s="38"/>
      <c r="D115" s="38"/>
      <c r="E115" s="38"/>
    </row>
    <row r="116" spans="1:8" ht="28.5">
      <c r="A116" s="41"/>
      <c r="B116" s="41" t="s">
        <v>42</v>
      </c>
      <c r="C116" s="41" t="s">
        <v>95</v>
      </c>
      <c r="D116" s="41" t="s">
        <v>96</v>
      </c>
      <c r="E116" s="41" t="s">
        <v>97</v>
      </c>
      <c r="F116" s="35"/>
      <c r="G116" s="35"/>
      <c r="H116" s="35"/>
    </row>
    <row r="117" spans="1:8" ht="18" customHeight="1">
      <c r="A117" s="38" t="s">
        <v>98</v>
      </c>
      <c r="B117" s="38">
        <v>8.4</v>
      </c>
      <c r="C117" s="38">
        <v>1.1599999999999999</v>
      </c>
      <c r="D117" s="38"/>
      <c r="E117" s="38">
        <f>C117*B117</f>
        <v>9.7439999999999998</v>
      </c>
    </row>
    <row r="118" spans="1:8" ht="18" customHeight="1">
      <c r="A118" s="38" t="s">
        <v>99</v>
      </c>
      <c r="B118" s="38">
        <v>0.3</v>
      </c>
      <c r="C118" s="38"/>
      <c r="D118" s="38">
        <v>15.62</v>
      </c>
      <c r="E118" s="38">
        <f>D118*B118</f>
        <v>4.6859999999999999</v>
      </c>
    </row>
    <row r="119" spans="1:8" ht="18" customHeight="1">
      <c r="A119" s="38" t="s">
        <v>100</v>
      </c>
      <c r="B119" s="38">
        <v>7.6</v>
      </c>
      <c r="C119" s="38">
        <v>0.123</v>
      </c>
      <c r="D119" s="38"/>
      <c r="E119" s="38">
        <f>C119*B119</f>
        <v>0.93479999999999996</v>
      </c>
    </row>
    <row r="120" spans="1:8" ht="18" customHeight="1">
      <c r="A120" s="38"/>
      <c r="B120" s="38"/>
      <c r="C120" s="38"/>
      <c r="D120" s="39" t="s">
        <v>101</v>
      </c>
      <c r="E120" s="38">
        <f>SUM(E117:E119)</f>
        <v>15.364799999999999</v>
      </c>
    </row>
    <row r="121" spans="1:8" ht="18" customHeight="1">
      <c r="A121" s="38"/>
      <c r="B121" s="38"/>
      <c r="C121" s="38"/>
      <c r="D121" s="39" t="s">
        <v>102</v>
      </c>
      <c r="E121" s="38">
        <f>E120*2</f>
        <v>30.729599999999998</v>
      </c>
    </row>
    <row r="122" spans="1:8" ht="18" customHeight="1">
      <c r="D122" s="44"/>
    </row>
    <row r="124" spans="1:8" ht="18" customHeight="1">
      <c r="A124" s="49" t="s">
        <v>103</v>
      </c>
      <c r="B124" s="38"/>
      <c r="C124" s="38"/>
      <c r="D124" s="38"/>
      <c r="E124" s="38"/>
      <c r="F124" s="38"/>
    </row>
    <row r="125" spans="1:8" ht="14.25">
      <c r="A125" s="46" t="s">
        <v>104</v>
      </c>
      <c r="B125" s="41" t="s">
        <v>69</v>
      </c>
      <c r="C125" s="41" t="s">
        <v>70</v>
      </c>
      <c r="D125" s="41" t="s">
        <v>105</v>
      </c>
      <c r="E125" s="41" t="s">
        <v>106</v>
      </c>
      <c r="F125" s="41" t="s">
        <v>44</v>
      </c>
      <c r="G125" s="34"/>
    </row>
    <row r="126" spans="1:8" ht="18" customHeight="1">
      <c r="A126" s="38" t="s">
        <v>107</v>
      </c>
      <c r="B126" s="42">
        <v>8.4</v>
      </c>
      <c r="C126" s="42">
        <v>0.7</v>
      </c>
      <c r="D126" s="42">
        <f t="shared" ref="D126:D135" si="5">C126*B126</f>
        <v>5.88</v>
      </c>
      <c r="E126" s="42">
        <v>1</v>
      </c>
      <c r="F126" s="42">
        <f>E126*D126</f>
        <v>5.88</v>
      </c>
    </row>
    <row r="127" spans="1:8" ht="18" customHeight="1">
      <c r="A127" s="38" t="s">
        <v>108</v>
      </c>
      <c r="B127" s="42">
        <v>8.4</v>
      </c>
      <c r="C127" s="42">
        <v>0.3</v>
      </c>
      <c r="D127" s="42">
        <f t="shared" si="5"/>
        <v>2.52</v>
      </c>
      <c r="E127" s="42">
        <v>1</v>
      </c>
      <c r="F127" s="42">
        <f t="shared" ref="F127:F136" si="6">E127*D127</f>
        <v>2.52</v>
      </c>
    </row>
    <row r="128" spans="1:8" ht="18" customHeight="1">
      <c r="A128" s="38" t="s">
        <v>109</v>
      </c>
      <c r="B128" s="42">
        <v>0.7</v>
      </c>
      <c r="C128" s="42">
        <v>1.55</v>
      </c>
      <c r="D128" s="42">
        <f t="shared" si="5"/>
        <v>1.085</v>
      </c>
      <c r="E128" s="42">
        <v>2</v>
      </c>
      <c r="F128" s="42">
        <f t="shared" si="6"/>
        <v>2.17</v>
      </c>
    </row>
    <row r="129" spans="1:10" ht="18" customHeight="1">
      <c r="A129" s="38" t="s">
        <v>110</v>
      </c>
      <c r="B129" s="42">
        <v>0.3</v>
      </c>
      <c r="C129" s="42">
        <v>1.25</v>
      </c>
      <c r="D129" s="42">
        <f t="shared" si="5"/>
        <v>0.375</v>
      </c>
      <c r="E129" s="42">
        <v>2</v>
      </c>
      <c r="F129" s="42">
        <f>E129*D129</f>
        <v>0.75</v>
      </c>
    </row>
    <row r="130" spans="1:10" ht="14.25">
      <c r="A130" s="47" t="s">
        <v>111</v>
      </c>
      <c r="B130" s="38">
        <v>8.4</v>
      </c>
      <c r="C130" s="38">
        <v>1.86</v>
      </c>
      <c r="D130" s="42">
        <f t="shared" si="5"/>
        <v>15.624000000000002</v>
      </c>
      <c r="E130" s="38">
        <v>1</v>
      </c>
      <c r="F130" s="42">
        <f t="shared" si="6"/>
        <v>15.624000000000002</v>
      </c>
    </row>
    <row r="131" spans="1:10" ht="14.25">
      <c r="A131" s="47" t="s">
        <v>112</v>
      </c>
      <c r="B131" s="38">
        <v>0.3</v>
      </c>
      <c r="C131" s="38">
        <v>1.86</v>
      </c>
      <c r="D131" s="42">
        <f t="shared" si="5"/>
        <v>0.55800000000000005</v>
      </c>
      <c r="E131" s="38">
        <v>2</v>
      </c>
      <c r="F131" s="42">
        <f>E131*D131</f>
        <v>1.1160000000000001</v>
      </c>
    </row>
    <row r="132" spans="1:10" ht="18" customHeight="1">
      <c r="A132" s="38" t="s">
        <v>113</v>
      </c>
      <c r="B132" s="38">
        <v>8.4</v>
      </c>
      <c r="C132" s="38">
        <v>0.88</v>
      </c>
      <c r="D132" s="38">
        <f t="shared" si="5"/>
        <v>7.3920000000000003</v>
      </c>
      <c r="E132" s="38">
        <v>1</v>
      </c>
      <c r="F132" s="42">
        <f t="shared" si="6"/>
        <v>7.3920000000000003</v>
      </c>
    </row>
    <row r="133" spans="1:10" ht="18" customHeight="1">
      <c r="A133" s="38" t="s">
        <v>114</v>
      </c>
      <c r="B133" s="38">
        <v>8.4</v>
      </c>
      <c r="C133" s="38">
        <v>1.46</v>
      </c>
      <c r="D133" s="38">
        <f t="shared" si="5"/>
        <v>12.263999999999999</v>
      </c>
      <c r="E133" s="38">
        <v>1</v>
      </c>
      <c r="F133" s="42">
        <f t="shared" si="6"/>
        <v>12.263999999999999</v>
      </c>
    </row>
    <row r="134" spans="1:10" ht="18" customHeight="1">
      <c r="A134" s="38" t="s">
        <v>115</v>
      </c>
      <c r="B134" s="38">
        <v>7.6</v>
      </c>
      <c r="C134" s="38">
        <v>0.26</v>
      </c>
      <c r="D134" s="38">
        <f t="shared" si="5"/>
        <v>1.976</v>
      </c>
      <c r="E134" s="38">
        <v>1</v>
      </c>
      <c r="F134" s="42">
        <f t="shared" si="6"/>
        <v>1.976</v>
      </c>
      <c r="I134" s="3" t="s">
        <v>116</v>
      </c>
    </row>
    <row r="135" spans="1:10" ht="18" customHeight="1">
      <c r="A135" s="38" t="s">
        <v>117</v>
      </c>
      <c r="B135" s="38">
        <v>7.6</v>
      </c>
      <c r="C135" s="38">
        <v>0.42</v>
      </c>
      <c r="D135" s="38">
        <f t="shared" si="5"/>
        <v>3.1919999999999997</v>
      </c>
      <c r="E135" s="38">
        <v>1</v>
      </c>
      <c r="F135" s="38">
        <f t="shared" si="6"/>
        <v>3.1919999999999997</v>
      </c>
    </row>
    <row r="136" spans="1:10" ht="18" customHeight="1">
      <c r="A136" s="38" t="s">
        <v>118</v>
      </c>
      <c r="B136" s="38"/>
      <c r="C136" s="38"/>
      <c r="D136" s="38">
        <v>0.123</v>
      </c>
      <c r="E136" s="38">
        <v>2</v>
      </c>
      <c r="F136" s="38">
        <f t="shared" si="6"/>
        <v>0.246</v>
      </c>
    </row>
    <row r="137" spans="1:10" ht="18" customHeight="1">
      <c r="A137" s="38"/>
      <c r="B137" s="38"/>
      <c r="C137" s="38"/>
      <c r="D137" s="38"/>
      <c r="E137" s="39" t="s">
        <v>119</v>
      </c>
      <c r="F137" s="42">
        <f>SUM(F126:F136)</f>
        <v>53.13000000000001</v>
      </c>
    </row>
    <row r="138" spans="1:10" ht="18" customHeight="1">
      <c r="A138" s="38"/>
      <c r="B138" s="38"/>
      <c r="C138" s="38"/>
      <c r="D138" s="38"/>
      <c r="E138" s="39" t="s">
        <v>120</v>
      </c>
      <c r="F138" s="42">
        <f>F137*2</f>
        <v>106.26000000000002</v>
      </c>
    </row>
    <row r="139" spans="1:10" ht="18" customHeight="1">
      <c r="E139" s="44"/>
      <c r="F139" s="33"/>
    </row>
    <row r="140" spans="1:10" ht="18" customHeight="1">
      <c r="A140" s="462" t="s">
        <v>87</v>
      </c>
      <c r="B140" s="463"/>
      <c r="C140" s="463"/>
      <c r="D140" s="463"/>
      <c r="E140" s="464"/>
      <c r="F140" s="465"/>
    </row>
    <row r="141" spans="1:10" ht="18" customHeight="1">
      <c r="A141" s="469" t="s">
        <v>98</v>
      </c>
      <c r="E141" s="44"/>
      <c r="F141" s="466">
        <v>2723.94</v>
      </c>
    </row>
    <row r="142" spans="1:10" ht="18" customHeight="1">
      <c r="A142" s="470" t="s">
        <v>99</v>
      </c>
      <c r="B142" s="467"/>
      <c r="C142" s="467"/>
      <c r="D142" s="467"/>
      <c r="E142" s="468"/>
      <c r="F142" s="695">
        <v>905.84</v>
      </c>
    </row>
    <row r="143" spans="1:10" ht="18" customHeight="1">
      <c r="E143" s="44"/>
      <c r="F143" s="33"/>
    </row>
    <row r="144" spans="1:10" ht="18" customHeight="1">
      <c r="A144" s="51" t="s">
        <v>121</v>
      </c>
      <c r="B144" s="36"/>
      <c r="C144" s="36"/>
      <c r="D144" s="36"/>
      <c r="E144" s="36"/>
      <c r="F144" s="36"/>
      <c r="G144" s="36"/>
      <c r="H144" s="36"/>
      <c r="I144" s="36"/>
      <c r="J144" s="36"/>
    </row>
    <row r="145" spans="1:6" ht="18" customHeight="1">
      <c r="E145" s="44"/>
      <c r="F145" s="33"/>
    </row>
    <row r="146" spans="1:6" ht="18" customHeight="1">
      <c r="A146" s="49" t="s">
        <v>67</v>
      </c>
      <c r="B146" s="38"/>
      <c r="C146" s="38"/>
      <c r="D146" s="38"/>
      <c r="E146" s="38"/>
      <c r="F146" s="38"/>
    </row>
    <row r="147" spans="1:6" ht="18" customHeight="1">
      <c r="A147" s="38" t="s">
        <v>122</v>
      </c>
      <c r="B147" s="38" t="s">
        <v>69</v>
      </c>
      <c r="C147" s="38" t="s">
        <v>70</v>
      </c>
      <c r="D147" s="38" t="s">
        <v>105</v>
      </c>
      <c r="E147" s="38" t="s">
        <v>42</v>
      </c>
      <c r="F147" s="38" t="s">
        <v>123</v>
      </c>
    </row>
    <row r="148" spans="1:6" ht="18" customHeight="1">
      <c r="A148" s="38" t="s">
        <v>124</v>
      </c>
      <c r="B148" s="38">
        <v>0.4</v>
      </c>
      <c r="C148" s="38">
        <v>0.87</v>
      </c>
      <c r="D148" s="38">
        <f>C148*B148</f>
        <v>0.34800000000000003</v>
      </c>
      <c r="E148" s="38">
        <v>3.7</v>
      </c>
      <c r="F148" s="38">
        <f>E148*D148</f>
        <v>1.2876000000000001</v>
      </c>
    </row>
    <row r="149" spans="1:6" ht="18" customHeight="1">
      <c r="A149" s="38" t="s">
        <v>125</v>
      </c>
      <c r="B149" s="38"/>
      <c r="C149" s="38"/>
      <c r="D149" s="38">
        <v>6.62</v>
      </c>
      <c r="E149" s="38">
        <v>0.2</v>
      </c>
      <c r="F149" s="38">
        <f>E149*D149</f>
        <v>1.3240000000000001</v>
      </c>
    </row>
    <row r="150" spans="1:6" ht="18" customHeight="1">
      <c r="A150" s="38"/>
      <c r="B150" s="38"/>
      <c r="C150" s="38"/>
      <c r="D150" s="38"/>
      <c r="E150" s="39" t="s">
        <v>126</v>
      </c>
      <c r="F150" s="38">
        <f>SUM(F148:F149)</f>
        <v>2.6116000000000001</v>
      </c>
    </row>
    <row r="151" spans="1:6" ht="18" customHeight="1">
      <c r="E151" s="39" t="s">
        <v>127</v>
      </c>
      <c r="F151" s="38">
        <f>F150*4</f>
        <v>10.446400000000001</v>
      </c>
    </row>
    <row r="152" spans="1:6" ht="18" customHeight="1">
      <c r="E152" s="39"/>
    </row>
    <row r="153" spans="1:6" ht="18" customHeight="1">
      <c r="A153" s="49" t="s">
        <v>128</v>
      </c>
      <c r="B153" s="38"/>
      <c r="C153" s="38"/>
      <c r="D153" s="38"/>
      <c r="E153" s="38"/>
      <c r="F153" s="38"/>
    </row>
    <row r="154" spans="1:6" ht="18" customHeight="1">
      <c r="B154" s="38" t="s">
        <v>69</v>
      </c>
      <c r="C154" s="38" t="s">
        <v>70</v>
      </c>
      <c r="D154" s="38" t="s">
        <v>105</v>
      </c>
      <c r="E154" s="38" t="s">
        <v>129</v>
      </c>
      <c r="F154" s="38" t="s">
        <v>44</v>
      </c>
    </row>
    <row r="155" spans="1:6" ht="18" customHeight="1">
      <c r="A155" s="3" t="s">
        <v>130</v>
      </c>
      <c r="D155" s="3">
        <v>10.4</v>
      </c>
      <c r="E155" s="44">
        <v>1</v>
      </c>
      <c r="F155" s="3">
        <f t="shared" ref="F155:F161" si="7">E155*D155</f>
        <v>10.4</v>
      </c>
    </row>
    <row r="156" spans="1:6" ht="18" customHeight="1">
      <c r="A156" s="3" t="s">
        <v>131</v>
      </c>
      <c r="D156" s="3">
        <v>6.62</v>
      </c>
      <c r="E156" s="44">
        <v>1</v>
      </c>
      <c r="F156" s="3">
        <f t="shared" si="7"/>
        <v>6.62</v>
      </c>
    </row>
    <row r="157" spans="1:6" ht="18" customHeight="1">
      <c r="A157" s="3" t="s">
        <v>132</v>
      </c>
      <c r="B157" s="3">
        <v>4.32</v>
      </c>
      <c r="C157" s="3">
        <v>0.87</v>
      </c>
      <c r="D157" s="3">
        <f>C157*B157</f>
        <v>3.7584000000000004</v>
      </c>
      <c r="E157" s="44">
        <v>1</v>
      </c>
      <c r="F157" s="3">
        <f t="shared" si="7"/>
        <v>3.7584000000000004</v>
      </c>
    </row>
    <row r="158" spans="1:6" ht="18" customHeight="1">
      <c r="A158" s="3" t="s">
        <v>133</v>
      </c>
      <c r="B158" s="3">
        <v>4.32</v>
      </c>
      <c r="C158" s="3">
        <v>0.2</v>
      </c>
      <c r="D158" s="3">
        <f>C158*B158</f>
        <v>0.8640000000000001</v>
      </c>
      <c r="E158" s="44">
        <v>1</v>
      </c>
      <c r="F158" s="3">
        <f t="shared" si="7"/>
        <v>0.8640000000000001</v>
      </c>
    </row>
    <row r="159" spans="1:6" ht="18" customHeight="1">
      <c r="A159" s="3" t="s">
        <v>113</v>
      </c>
      <c r="B159" s="3">
        <v>2.33</v>
      </c>
      <c r="C159" s="3">
        <v>0.2</v>
      </c>
      <c r="D159" s="3">
        <f>C159*B159</f>
        <v>0.46600000000000003</v>
      </c>
      <c r="E159" s="44">
        <v>1</v>
      </c>
      <c r="F159" s="3">
        <f t="shared" si="7"/>
        <v>0.46600000000000003</v>
      </c>
    </row>
    <row r="160" spans="1:6" ht="18" customHeight="1">
      <c r="A160" s="3" t="s">
        <v>114</v>
      </c>
      <c r="B160" s="3">
        <v>2.81</v>
      </c>
      <c r="C160" s="3">
        <v>0.2</v>
      </c>
      <c r="D160" s="3">
        <f>C160*B160</f>
        <v>0.56200000000000006</v>
      </c>
      <c r="E160" s="44">
        <v>1</v>
      </c>
      <c r="F160" s="3">
        <f t="shared" si="7"/>
        <v>0.56200000000000006</v>
      </c>
    </row>
    <row r="161" spans="1:10" ht="18" customHeight="1">
      <c r="A161" s="3" t="s">
        <v>134</v>
      </c>
      <c r="B161" s="3">
        <v>0.4</v>
      </c>
      <c r="C161" s="3">
        <v>0.87</v>
      </c>
      <c r="D161" s="3">
        <f>C161*B161</f>
        <v>0.34800000000000003</v>
      </c>
      <c r="E161" s="44">
        <v>1</v>
      </c>
      <c r="F161" s="3">
        <f t="shared" si="7"/>
        <v>0.34800000000000003</v>
      </c>
    </row>
    <row r="162" spans="1:10" ht="18" customHeight="1">
      <c r="E162" s="44" t="s">
        <v>135</v>
      </c>
      <c r="F162" s="33">
        <f>SUM(F155:F161)</f>
        <v>23.018400000000003</v>
      </c>
    </row>
    <row r="163" spans="1:10" ht="18" customHeight="1">
      <c r="E163" s="44" t="s">
        <v>136</v>
      </c>
      <c r="F163" s="33">
        <f>F162*4</f>
        <v>92.073600000000013</v>
      </c>
    </row>
    <row r="164" spans="1:10" ht="18" customHeight="1">
      <c r="E164" s="44"/>
      <c r="F164" s="33"/>
    </row>
    <row r="165" spans="1:10" ht="18" customHeight="1">
      <c r="A165" s="460" t="s">
        <v>87</v>
      </c>
      <c r="B165" s="38"/>
      <c r="C165" s="38"/>
      <c r="D165" s="38"/>
      <c r="E165" s="39"/>
      <c r="F165" s="461">
        <v>3070.96</v>
      </c>
    </row>
    <row r="167" spans="1:10" ht="18" customHeight="1">
      <c r="A167" s="50" t="s">
        <v>137</v>
      </c>
      <c r="B167" s="37"/>
      <c r="C167" s="37"/>
      <c r="D167" s="37"/>
      <c r="E167" s="37"/>
      <c r="F167" s="37"/>
      <c r="G167" s="37"/>
      <c r="H167" s="37"/>
      <c r="I167" s="37"/>
      <c r="J167" s="37"/>
    </row>
    <row r="169" spans="1:10" ht="18" customHeight="1">
      <c r="A169" s="51" t="s">
        <v>138</v>
      </c>
      <c r="B169" s="36"/>
      <c r="C169" s="36"/>
      <c r="D169" s="36"/>
      <c r="E169" s="36"/>
      <c r="F169" s="36"/>
      <c r="G169" s="36"/>
      <c r="H169" s="36"/>
      <c r="I169" s="36"/>
      <c r="J169" s="36"/>
    </row>
    <row r="171" spans="1:10" ht="18" customHeight="1">
      <c r="A171" s="49" t="s">
        <v>67</v>
      </c>
      <c r="B171" s="38"/>
      <c r="C171" s="38"/>
      <c r="D171" s="38"/>
      <c r="E171" s="38"/>
      <c r="F171" s="38"/>
    </row>
    <row r="172" spans="1:10" ht="18" customHeight="1">
      <c r="A172" s="38" t="s">
        <v>61</v>
      </c>
      <c r="B172" s="38" t="s">
        <v>139</v>
      </c>
      <c r="C172" s="38" t="s">
        <v>140</v>
      </c>
      <c r="D172" s="38" t="s">
        <v>106</v>
      </c>
      <c r="E172" s="38" t="s">
        <v>105</v>
      </c>
      <c r="F172" s="38" t="s">
        <v>58</v>
      </c>
    </row>
    <row r="173" spans="1:10" ht="18" customHeight="1">
      <c r="A173" s="38" t="s">
        <v>45</v>
      </c>
      <c r="B173" s="38">
        <v>1</v>
      </c>
      <c r="C173" s="38">
        <v>6.6</v>
      </c>
      <c r="D173" s="38">
        <v>2</v>
      </c>
      <c r="E173" s="38">
        <f t="shared" ref="E173:E178" si="8">PI()*(B173/2)^2</f>
        <v>0.78539816339744828</v>
      </c>
      <c r="F173" s="38">
        <f t="shared" ref="F173:F178" si="9">E173*C173*D173</f>
        <v>10.367255756846317</v>
      </c>
    </row>
    <row r="174" spans="1:10" ht="18" customHeight="1">
      <c r="A174" s="38" t="s">
        <v>46</v>
      </c>
      <c r="B174" s="38">
        <v>1</v>
      </c>
      <c r="C174" s="38">
        <v>9.1999999999999993</v>
      </c>
      <c r="D174" s="38">
        <v>2</v>
      </c>
      <c r="E174" s="38">
        <f t="shared" si="8"/>
        <v>0.78539816339744828</v>
      </c>
      <c r="F174" s="38">
        <f t="shared" si="9"/>
        <v>14.451326206513047</v>
      </c>
    </row>
    <row r="175" spans="1:10" ht="18" customHeight="1">
      <c r="A175" s="38" t="s">
        <v>47</v>
      </c>
      <c r="B175" s="38">
        <v>1</v>
      </c>
      <c r="C175" s="38">
        <v>9.1999999999999993</v>
      </c>
      <c r="D175" s="38">
        <v>2</v>
      </c>
      <c r="E175" s="38">
        <f t="shared" si="8"/>
        <v>0.78539816339744828</v>
      </c>
      <c r="F175" s="38">
        <f t="shared" si="9"/>
        <v>14.451326206513047</v>
      </c>
    </row>
    <row r="176" spans="1:10" ht="18" customHeight="1">
      <c r="A176" s="38" t="s">
        <v>49</v>
      </c>
      <c r="B176" s="38">
        <v>1</v>
      </c>
      <c r="C176" s="38">
        <v>9.1999999999999993</v>
      </c>
      <c r="D176" s="38">
        <v>2</v>
      </c>
      <c r="E176" s="38">
        <f t="shared" si="8"/>
        <v>0.78539816339744828</v>
      </c>
      <c r="F176" s="38">
        <f t="shared" si="9"/>
        <v>14.451326206513047</v>
      </c>
    </row>
    <row r="177" spans="1:6" ht="18" customHeight="1">
      <c r="A177" s="38" t="s">
        <v>50</v>
      </c>
      <c r="B177" s="38">
        <v>1</v>
      </c>
      <c r="C177" s="38">
        <v>9.1999999999999993</v>
      </c>
      <c r="D177" s="38">
        <v>2</v>
      </c>
      <c r="E177" s="38">
        <f t="shared" si="8"/>
        <v>0.78539816339744828</v>
      </c>
      <c r="F177" s="38">
        <f t="shared" si="9"/>
        <v>14.451326206513047</v>
      </c>
    </row>
    <row r="178" spans="1:6" ht="18" customHeight="1">
      <c r="A178" s="38" t="s">
        <v>51</v>
      </c>
      <c r="B178" s="38">
        <v>1</v>
      </c>
      <c r="C178" s="38">
        <v>6.6</v>
      </c>
      <c r="D178" s="38">
        <v>2</v>
      </c>
      <c r="E178" s="38">
        <f t="shared" si="8"/>
        <v>0.78539816339744828</v>
      </c>
      <c r="F178" s="38">
        <f t="shared" si="9"/>
        <v>10.367255756846317</v>
      </c>
    </row>
    <row r="179" spans="1:6" ht="18" customHeight="1">
      <c r="A179" s="38"/>
      <c r="B179" s="38"/>
      <c r="C179" s="38"/>
      <c r="D179" s="38"/>
      <c r="E179" s="39" t="s">
        <v>141</v>
      </c>
      <c r="F179" s="38">
        <f>SUM(F173:F178)</f>
        <v>78.539816339744817</v>
      </c>
    </row>
    <row r="181" spans="1:6" ht="18" customHeight="1">
      <c r="A181" s="49" t="s">
        <v>142</v>
      </c>
      <c r="B181" s="38"/>
      <c r="C181" s="38"/>
      <c r="D181" s="38"/>
      <c r="E181" s="38"/>
      <c r="F181" s="38"/>
    </row>
    <row r="182" spans="1:6" ht="18" customHeight="1">
      <c r="A182" s="38" t="s">
        <v>61</v>
      </c>
      <c r="B182" s="38" t="s">
        <v>139</v>
      </c>
      <c r="C182" s="38" t="s">
        <v>140</v>
      </c>
      <c r="D182" s="38" t="s">
        <v>106</v>
      </c>
      <c r="E182" s="38" t="s">
        <v>143</v>
      </c>
      <c r="F182" s="38" t="s">
        <v>144</v>
      </c>
    </row>
    <row r="183" spans="1:6" ht="18" customHeight="1">
      <c r="A183" s="38" t="s">
        <v>45</v>
      </c>
      <c r="B183" s="38">
        <v>1</v>
      </c>
      <c r="C183" s="38">
        <v>6.6</v>
      </c>
      <c r="D183" s="38">
        <v>2</v>
      </c>
      <c r="E183" s="38">
        <f t="shared" ref="E183:E188" si="10">2*PI()*(B183/2)</f>
        <v>3.1415926535897931</v>
      </c>
      <c r="F183" s="38">
        <f t="shared" ref="F183:F188" si="11">E183*C183*D183</f>
        <v>41.469023027385269</v>
      </c>
    </row>
    <row r="184" spans="1:6" ht="18" customHeight="1">
      <c r="A184" s="38" t="s">
        <v>46</v>
      </c>
      <c r="B184" s="38">
        <v>1</v>
      </c>
      <c r="C184" s="38">
        <v>9.1999999999999993</v>
      </c>
      <c r="D184" s="38">
        <v>2</v>
      </c>
      <c r="E184" s="38">
        <f t="shared" si="10"/>
        <v>3.1415926535897931</v>
      </c>
      <c r="F184" s="38">
        <f t="shared" si="11"/>
        <v>57.805304826052186</v>
      </c>
    </row>
    <row r="185" spans="1:6" ht="18" customHeight="1">
      <c r="A185" s="38" t="s">
        <v>47</v>
      </c>
      <c r="B185" s="38">
        <v>1</v>
      </c>
      <c r="C185" s="38">
        <v>9.1999999999999993</v>
      </c>
      <c r="D185" s="38">
        <v>2</v>
      </c>
      <c r="E185" s="38">
        <f t="shared" si="10"/>
        <v>3.1415926535897931</v>
      </c>
      <c r="F185" s="38">
        <f t="shared" si="11"/>
        <v>57.805304826052186</v>
      </c>
    </row>
    <row r="186" spans="1:6" ht="18" customHeight="1">
      <c r="A186" s="38" t="s">
        <v>49</v>
      </c>
      <c r="B186" s="38">
        <v>1</v>
      </c>
      <c r="C186" s="38">
        <v>9.1999999999999993</v>
      </c>
      <c r="D186" s="38">
        <v>2</v>
      </c>
      <c r="E186" s="38">
        <f t="shared" si="10"/>
        <v>3.1415926535897931</v>
      </c>
      <c r="F186" s="38">
        <f t="shared" si="11"/>
        <v>57.805304826052186</v>
      </c>
    </row>
    <row r="187" spans="1:6" ht="18" customHeight="1">
      <c r="A187" s="38" t="s">
        <v>50</v>
      </c>
      <c r="B187" s="38">
        <v>1</v>
      </c>
      <c r="C187" s="38">
        <v>9.1999999999999993</v>
      </c>
      <c r="D187" s="38">
        <v>2</v>
      </c>
      <c r="E187" s="38">
        <f t="shared" si="10"/>
        <v>3.1415926535897931</v>
      </c>
      <c r="F187" s="38">
        <f t="shared" si="11"/>
        <v>57.805304826052186</v>
      </c>
    </row>
    <row r="188" spans="1:6" ht="18" customHeight="1">
      <c r="A188" s="38" t="s">
        <v>51</v>
      </c>
      <c r="B188" s="38">
        <v>1</v>
      </c>
      <c r="C188" s="38">
        <v>6.6</v>
      </c>
      <c r="D188" s="38">
        <v>2</v>
      </c>
      <c r="E188" s="38">
        <f t="shared" si="10"/>
        <v>3.1415926535897931</v>
      </c>
      <c r="F188" s="38">
        <f t="shared" si="11"/>
        <v>41.469023027385269</v>
      </c>
    </row>
    <row r="189" spans="1:6" ht="18" customHeight="1">
      <c r="A189" s="38"/>
      <c r="B189" s="38"/>
      <c r="C189" s="38"/>
      <c r="D189" s="38"/>
      <c r="E189" s="39" t="s">
        <v>145</v>
      </c>
      <c r="F189" s="38">
        <f>SUM(F183:F188)</f>
        <v>314.15926535897927</v>
      </c>
    </row>
    <row r="190" spans="1:6" ht="18" customHeight="1">
      <c r="A190" s="38"/>
      <c r="B190" s="38"/>
      <c r="C190" s="38"/>
      <c r="D190" s="38"/>
      <c r="E190" s="39"/>
      <c r="F190" s="38"/>
    </row>
    <row r="191" spans="1:6" ht="18" customHeight="1">
      <c r="A191" s="460" t="s">
        <v>87</v>
      </c>
      <c r="B191" s="38"/>
      <c r="C191" s="38"/>
      <c r="D191" s="38"/>
      <c r="E191" s="39"/>
      <c r="F191" s="461">
        <v>3431.44</v>
      </c>
    </row>
    <row r="192" spans="1:6" ht="18" customHeight="1">
      <c r="E192" s="44"/>
    </row>
    <row r="193" spans="1:10" ht="18" customHeight="1">
      <c r="A193" s="51" t="s">
        <v>146</v>
      </c>
      <c r="B193" s="36"/>
      <c r="C193" s="36"/>
      <c r="D193" s="36"/>
      <c r="E193" s="36"/>
      <c r="F193" s="36"/>
      <c r="G193" s="36"/>
      <c r="H193" s="36"/>
      <c r="I193" s="36"/>
      <c r="J193" s="36"/>
    </row>
    <row r="195" spans="1:10" ht="18" customHeight="1">
      <c r="A195" s="49" t="s">
        <v>67</v>
      </c>
      <c r="B195" s="38"/>
      <c r="C195" s="38"/>
      <c r="D195" s="38"/>
      <c r="E195" s="38"/>
    </row>
    <row r="196" spans="1:10" ht="28.5">
      <c r="A196" s="40" t="s">
        <v>68</v>
      </c>
      <c r="B196" s="41" t="s">
        <v>147</v>
      </c>
      <c r="C196" s="40" t="s">
        <v>148</v>
      </c>
      <c r="D196" s="40" t="s">
        <v>58</v>
      </c>
      <c r="E196" s="40" t="s">
        <v>149</v>
      </c>
      <c r="F196" s="26"/>
      <c r="G196" s="26"/>
      <c r="H196" s="26"/>
      <c r="I196" s="26"/>
    </row>
    <row r="197" spans="1:10" ht="18" customHeight="1">
      <c r="A197" s="38" t="s">
        <v>146</v>
      </c>
      <c r="B197" s="42">
        <v>2.88</v>
      </c>
      <c r="C197" s="42">
        <v>7</v>
      </c>
      <c r="D197" s="42">
        <f>C197*B197</f>
        <v>20.16</v>
      </c>
      <c r="E197" s="42">
        <v>4</v>
      </c>
    </row>
    <row r="198" spans="1:10" ht="18" customHeight="1">
      <c r="A198" s="38"/>
      <c r="B198" s="38"/>
      <c r="C198" s="38"/>
      <c r="D198" s="39" t="s">
        <v>150</v>
      </c>
      <c r="E198" s="42">
        <f>D197</f>
        <v>20.16</v>
      </c>
    </row>
    <row r="199" spans="1:10" ht="18" customHeight="1">
      <c r="A199" s="38"/>
      <c r="B199" s="38"/>
      <c r="C199" s="38"/>
      <c r="D199" s="39" t="s">
        <v>151</v>
      </c>
      <c r="E199" s="42">
        <f>E198*E197</f>
        <v>80.64</v>
      </c>
    </row>
    <row r="200" spans="1:10" ht="18" customHeight="1">
      <c r="D200" s="44"/>
      <c r="E200" s="33"/>
    </row>
    <row r="201" spans="1:10" ht="18" customHeight="1">
      <c r="A201" s="49" t="s">
        <v>142</v>
      </c>
      <c r="B201" s="38"/>
      <c r="C201" s="38"/>
      <c r="D201" s="38"/>
      <c r="E201" s="38"/>
      <c r="F201" s="38"/>
    </row>
    <row r="202" spans="1:10" ht="18" customHeight="1">
      <c r="A202" s="38" t="s">
        <v>104</v>
      </c>
      <c r="B202" s="38" t="s">
        <v>152</v>
      </c>
      <c r="C202" s="38" t="s">
        <v>153</v>
      </c>
      <c r="D202" s="38" t="s">
        <v>154</v>
      </c>
      <c r="E202" s="38" t="s">
        <v>149</v>
      </c>
      <c r="F202" s="38" t="s">
        <v>155</v>
      </c>
    </row>
    <row r="203" spans="1:10" ht="18" customHeight="1">
      <c r="A203" s="38" t="s">
        <v>156</v>
      </c>
      <c r="B203" s="38">
        <v>7</v>
      </c>
      <c r="C203" s="38">
        <v>0.7</v>
      </c>
      <c r="D203" s="38">
        <f>C203*B203</f>
        <v>4.8999999999999995</v>
      </c>
      <c r="E203" s="38">
        <v>2</v>
      </c>
      <c r="F203" s="38">
        <f>E203*D203</f>
        <v>9.7999999999999989</v>
      </c>
    </row>
    <row r="204" spans="1:10" ht="18" customHeight="1">
      <c r="A204" s="38" t="s">
        <v>157</v>
      </c>
      <c r="B204" s="38">
        <v>7</v>
      </c>
      <c r="C204" s="38">
        <v>0.3</v>
      </c>
      <c r="D204" s="38">
        <f>C204*B204</f>
        <v>2.1</v>
      </c>
      <c r="E204" s="38">
        <v>2</v>
      </c>
      <c r="F204" s="38">
        <f>E204*D204</f>
        <v>4.2</v>
      </c>
    </row>
    <row r="205" spans="1:10" ht="18" customHeight="1">
      <c r="A205" s="38" t="s">
        <v>134</v>
      </c>
      <c r="B205" s="38"/>
      <c r="C205" s="38"/>
      <c r="D205" s="38">
        <v>2.88</v>
      </c>
      <c r="E205" s="38">
        <v>1</v>
      </c>
      <c r="F205" s="38">
        <f>E205*D205</f>
        <v>2.88</v>
      </c>
    </row>
    <row r="206" spans="1:10" ht="18" customHeight="1">
      <c r="A206" s="38" t="s">
        <v>158</v>
      </c>
      <c r="B206" s="38">
        <v>7</v>
      </c>
      <c r="C206" s="38">
        <v>2.6</v>
      </c>
      <c r="D206" s="38">
        <f>C206*B206</f>
        <v>18.2</v>
      </c>
      <c r="E206" s="38">
        <v>1</v>
      </c>
      <c r="F206" s="38">
        <f>E206*D206</f>
        <v>18.2</v>
      </c>
    </row>
    <row r="207" spans="1:10" ht="18" customHeight="1">
      <c r="A207" s="38"/>
      <c r="B207" s="38"/>
      <c r="C207" s="38"/>
      <c r="D207" s="38"/>
      <c r="E207" s="38"/>
      <c r="F207" s="38"/>
    </row>
    <row r="208" spans="1:10" ht="18" customHeight="1">
      <c r="A208" s="38"/>
      <c r="B208" s="38"/>
      <c r="C208" s="38"/>
      <c r="D208" s="38"/>
      <c r="E208" s="39" t="s">
        <v>159</v>
      </c>
      <c r="F208" s="38">
        <f>SUM(F203:F206)</f>
        <v>35.08</v>
      </c>
    </row>
    <row r="209" spans="1:10" ht="18" customHeight="1">
      <c r="A209" s="38"/>
      <c r="B209" s="38"/>
      <c r="C209" s="38"/>
      <c r="D209" s="38"/>
      <c r="E209" s="39" t="s">
        <v>160</v>
      </c>
      <c r="F209" s="38">
        <f>F208*B211</f>
        <v>140.32</v>
      </c>
    </row>
    <row r="210" spans="1:10" ht="18" customHeight="1">
      <c r="E210" s="44"/>
    </row>
    <row r="211" spans="1:10" ht="18" customHeight="1">
      <c r="A211" s="43" t="s">
        <v>161</v>
      </c>
      <c r="B211" s="38">
        <v>4</v>
      </c>
      <c r="C211" s="38"/>
      <c r="D211" s="38"/>
      <c r="E211" s="38"/>
      <c r="F211" s="38"/>
    </row>
    <row r="213" spans="1:10" ht="18" customHeight="1">
      <c r="A213" s="460" t="s">
        <v>87</v>
      </c>
      <c r="B213" s="38"/>
      <c r="C213" s="38"/>
      <c r="D213" s="38"/>
      <c r="E213" s="39"/>
      <c r="F213" s="461">
        <v>8272.2800000000007</v>
      </c>
    </row>
    <row r="215" spans="1:10" ht="18" customHeight="1">
      <c r="A215" s="50" t="s">
        <v>162</v>
      </c>
      <c r="B215" s="37"/>
      <c r="C215" s="37"/>
      <c r="D215" s="37"/>
      <c r="E215" s="37"/>
      <c r="F215" s="37"/>
      <c r="G215" s="37"/>
      <c r="H215" s="37"/>
      <c r="I215" s="37"/>
      <c r="J215" s="37"/>
    </row>
    <row r="217" spans="1:10" ht="18" customHeight="1">
      <c r="A217" s="51" t="s">
        <v>163</v>
      </c>
      <c r="B217" s="36"/>
      <c r="C217" s="36"/>
      <c r="D217" s="36"/>
      <c r="E217" s="36"/>
      <c r="F217" s="36"/>
      <c r="G217" s="36"/>
      <c r="H217" s="36"/>
      <c r="I217" s="36"/>
      <c r="J217" s="36"/>
    </row>
    <row r="218" spans="1:10" ht="18" customHeight="1">
      <c r="A218" s="3" t="s">
        <v>164</v>
      </c>
      <c r="B218" s="3">
        <v>15</v>
      </c>
    </row>
    <row r="219" spans="1:10" ht="18" customHeight="1">
      <c r="A219" s="3" t="s">
        <v>165</v>
      </c>
      <c r="B219" s="33">
        <v>26</v>
      </c>
    </row>
    <row r="220" spans="1:10" ht="18" customHeight="1">
      <c r="B220" s="33"/>
    </row>
    <row r="221" spans="1:10" ht="18" customHeight="1">
      <c r="A221" s="49" t="s">
        <v>166</v>
      </c>
      <c r="B221" s="42"/>
      <c r="C221" s="38"/>
      <c r="D221" s="38"/>
    </row>
    <row r="222" spans="1:10" ht="28.5">
      <c r="A222" s="38"/>
      <c r="B222" s="57" t="s">
        <v>167</v>
      </c>
      <c r="C222" s="41" t="s">
        <v>168</v>
      </c>
      <c r="D222" s="40" t="s">
        <v>44</v>
      </c>
    </row>
    <row r="223" spans="1:10" ht="18" customHeight="1">
      <c r="A223" s="38" t="s">
        <v>169</v>
      </c>
      <c r="B223" s="58">
        <v>804</v>
      </c>
      <c r="C223" s="59">
        <f>B218</f>
        <v>15</v>
      </c>
      <c r="D223" s="59">
        <v>11274.12</v>
      </c>
    </row>
    <row r="224" spans="1:10" ht="18" customHeight="1">
      <c r="B224" s="33"/>
    </row>
    <row r="225" spans="1:8" ht="18" customHeight="1">
      <c r="B225" s="33"/>
    </row>
    <row r="226" spans="1:8" ht="18" customHeight="1">
      <c r="A226" s="49" t="s">
        <v>170</v>
      </c>
      <c r="B226" s="42"/>
      <c r="C226" s="38"/>
      <c r="D226" s="38"/>
    </row>
    <row r="227" spans="1:8" ht="28.5">
      <c r="A227" s="49"/>
      <c r="B227" s="57" t="s">
        <v>167</v>
      </c>
      <c r="C227" s="41" t="s">
        <v>168</v>
      </c>
      <c r="D227" s="40" t="s">
        <v>44</v>
      </c>
    </row>
    <row r="228" spans="1:8" ht="18" customHeight="1">
      <c r="A228" s="38" t="s">
        <v>171</v>
      </c>
      <c r="B228" s="58">
        <v>6</v>
      </c>
      <c r="C228" s="59">
        <f>B218</f>
        <v>15</v>
      </c>
      <c r="D228" s="59">
        <f>C228*B228</f>
        <v>90</v>
      </c>
    </row>
    <row r="229" spans="1:8" ht="18" customHeight="1">
      <c r="B229" s="60"/>
      <c r="C229" s="28"/>
      <c r="D229" s="28"/>
    </row>
    <row r="230" spans="1:8" ht="18" customHeight="1">
      <c r="A230" s="62" t="s">
        <v>172</v>
      </c>
      <c r="B230" s="57"/>
      <c r="C230" s="40"/>
      <c r="D230" s="40"/>
    </row>
    <row r="231" spans="1:8" ht="28.5">
      <c r="A231" s="40" t="s">
        <v>173</v>
      </c>
      <c r="B231" s="57" t="s">
        <v>174</v>
      </c>
      <c r="C231" s="41" t="s">
        <v>168</v>
      </c>
      <c r="D231" s="40" t="s">
        <v>44</v>
      </c>
    </row>
    <row r="232" spans="1:8" ht="18" customHeight="1">
      <c r="A232" s="45">
        <v>1</v>
      </c>
      <c r="B232" s="57">
        <v>27</v>
      </c>
      <c r="C232" s="59">
        <f>B218</f>
        <v>15</v>
      </c>
      <c r="D232" s="59">
        <f>C232*B232</f>
        <v>405</v>
      </c>
    </row>
    <row r="233" spans="1:8" ht="18" customHeight="1">
      <c r="A233" s="45">
        <v>2</v>
      </c>
      <c r="B233" s="57">
        <v>27</v>
      </c>
      <c r="C233" s="59">
        <v>15</v>
      </c>
      <c r="D233" s="59">
        <f>C233*B233</f>
        <v>405</v>
      </c>
    </row>
    <row r="234" spans="1:8" ht="18" customHeight="1">
      <c r="A234" s="45">
        <v>3</v>
      </c>
      <c r="B234" s="57">
        <v>27</v>
      </c>
      <c r="C234" s="59">
        <v>15</v>
      </c>
      <c r="D234" s="59">
        <f>C234*B234</f>
        <v>405</v>
      </c>
    </row>
    <row r="235" spans="1:8" ht="18" customHeight="1">
      <c r="A235" s="38"/>
      <c r="B235" s="61"/>
      <c r="C235" s="38" t="s">
        <v>44</v>
      </c>
      <c r="D235" s="38">
        <f>SUM(D232:D234)</f>
        <v>1215</v>
      </c>
    </row>
    <row r="236" spans="1:8" ht="18" customHeight="1">
      <c r="B236" s="33"/>
    </row>
    <row r="237" spans="1:8" ht="18" customHeight="1">
      <c r="A237" s="49" t="s">
        <v>175</v>
      </c>
      <c r="B237" s="38"/>
      <c r="C237" s="38"/>
      <c r="D237" s="38"/>
      <c r="E237" s="38"/>
      <c r="G237" s="3" t="s">
        <v>176</v>
      </c>
      <c r="H237" s="3">
        <f>E241*2.5</f>
        <v>34.409999999999997</v>
      </c>
    </row>
    <row r="238" spans="1:8" ht="14.25">
      <c r="A238" s="40" t="s">
        <v>122</v>
      </c>
      <c r="B238" s="41" t="s">
        <v>140</v>
      </c>
      <c r="C238" s="40" t="s">
        <v>106</v>
      </c>
      <c r="D238" s="40" t="s">
        <v>105</v>
      </c>
      <c r="E238" s="40" t="s">
        <v>58</v>
      </c>
      <c r="G238" s="44" t="s">
        <v>177</v>
      </c>
      <c r="H238" s="3">
        <f>H237*15</f>
        <v>516.15</v>
      </c>
    </row>
    <row r="239" spans="1:8" ht="18" customHeight="1">
      <c r="A239" s="38" t="s">
        <v>178</v>
      </c>
      <c r="B239" s="42">
        <v>2</v>
      </c>
      <c r="C239" s="42">
        <v>2</v>
      </c>
      <c r="D239" s="42">
        <v>0.9</v>
      </c>
      <c r="E239" s="42">
        <f>D239*B239*C239</f>
        <v>3.6</v>
      </c>
    </row>
    <row r="240" spans="1:8" ht="18" customHeight="1">
      <c r="A240" s="38" t="s">
        <v>179</v>
      </c>
      <c r="B240" s="38">
        <v>22</v>
      </c>
      <c r="C240" s="38">
        <v>1</v>
      </c>
      <c r="D240" s="39">
        <v>0.46200000000000002</v>
      </c>
      <c r="E240" s="42">
        <f>D240*B240*C240</f>
        <v>10.164</v>
      </c>
    </row>
    <row r="241" spans="1:11" ht="18" customHeight="1">
      <c r="A241" s="38"/>
      <c r="B241" s="38"/>
      <c r="C241" s="38"/>
      <c r="D241" s="39" t="s">
        <v>150</v>
      </c>
      <c r="E241" s="42">
        <f>SUM(E239:E240)</f>
        <v>13.763999999999999</v>
      </c>
    </row>
    <row r="242" spans="1:11" ht="18" customHeight="1">
      <c r="A242" s="38"/>
      <c r="B242" s="38"/>
      <c r="C242" s="38"/>
      <c r="D242" s="39" t="s">
        <v>180</v>
      </c>
      <c r="E242" s="42">
        <f>E241*B218</f>
        <v>206.45999999999998</v>
      </c>
    </row>
    <row r="244" spans="1:11" ht="18" customHeight="1">
      <c r="A244" s="48" t="s">
        <v>142</v>
      </c>
      <c r="B244" s="38"/>
      <c r="C244" s="38"/>
      <c r="D244" s="38"/>
      <c r="E244" s="38"/>
      <c r="F244" s="38"/>
    </row>
    <row r="245" spans="1:11" ht="18" customHeight="1">
      <c r="A245" s="38" t="s">
        <v>104</v>
      </c>
      <c r="B245" s="38" t="s">
        <v>140</v>
      </c>
      <c r="C245" s="38" t="s">
        <v>106</v>
      </c>
      <c r="D245" s="38" t="s">
        <v>144</v>
      </c>
      <c r="E245" s="38" t="s">
        <v>181</v>
      </c>
      <c r="F245" s="38" t="s">
        <v>44</v>
      </c>
    </row>
    <row r="246" spans="1:11" ht="18" customHeight="1">
      <c r="A246" s="38" t="s">
        <v>178</v>
      </c>
      <c r="B246" s="42">
        <v>2</v>
      </c>
      <c r="C246" s="42">
        <v>2</v>
      </c>
      <c r="D246" s="42"/>
      <c r="E246" s="42">
        <v>4.2</v>
      </c>
      <c r="F246" s="42">
        <f>E246*C246*B246</f>
        <v>16.8</v>
      </c>
    </row>
    <row r="247" spans="1:11" ht="18" customHeight="1">
      <c r="A247" s="38" t="s">
        <v>179</v>
      </c>
      <c r="B247" s="42">
        <v>21</v>
      </c>
      <c r="C247" s="42">
        <v>1</v>
      </c>
      <c r="D247" s="42"/>
      <c r="E247" s="42">
        <v>4.7</v>
      </c>
      <c r="F247" s="42">
        <f>E247*C247*B247</f>
        <v>98.7</v>
      </c>
    </row>
    <row r="248" spans="1:11" ht="18" customHeight="1">
      <c r="A248" s="38" t="s">
        <v>134</v>
      </c>
      <c r="B248" s="42"/>
      <c r="C248" s="42">
        <v>2</v>
      </c>
      <c r="D248" s="42">
        <v>0.9</v>
      </c>
      <c r="E248" s="42"/>
      <c r="F248" s="42">
        <f>D248*C248</f>
        <v>1.8</v>
      </c>
    </row>
    <row r="249" spans="1:11" ht="18" customHeight="1">
      <c r="A249" s="38"/>
      <c r="B249" s="38"/>
      <c r="C249" s="38"/>
      <c r="D249" s="38"/>
      <c r="E249" s="39" t="s">
        <v>182</v>
      </c>
      <c r="F249" s="42">
        <f>SUM(F246:F248)</f>
        <v>117.3</v>
      </c>
    </row>
    <row r="250" spans="1:11" ht="18" customHeight="1">
      <c r="A250" s="38"/>
      <c r="B250" s="38"/>
      <c r="C250" s="38"/>
      <c r="D250" s="38"/>
      <c r="E250" s="39" t="s">
        <v>183</v>
      </c>
      <c r="F250" s="42">
        <f>F249*B218</f>
        <v>1759.5</v>
      </c>
    </row>
    <row r="252" spans="1:11" ht="18" customHeight="1">
      <c r="A252" s="460" t="s">
        <v>87</v>
      </c>
      <c r="B252" s="38"/>
      <c r="C252" s="38"/>
      <c r="D252" s="38"/>
      <c r="E252" s="39"/>
      <c r="F252" s="461">
        <v>34027.89</v>
      </c>
    </row>
    <row r="254" spans="1:11" ht="18" customHeight="1">
      <c r="A254" s="51" t="s">
        <v>184</v>
      </c>
      <c r="B254" s="36"/>
      <c r="C254" s="36"/>
      <c r="D254" s="36"/>
      <c r="E254" s="36"/>
      <c r="F254" s="36"/>
      <c r="G254" s="36"/>
      <c r="H254" s="36"/>
      <c r="I254" s="36"/>
      <c r="J254" s="36"/>
    </row>
    <row r="255" spans="1:11" ht="18" customHeight="1">
      <c r="A255" s="52"/>
      <c r="B255" s="53"/>
      <c r="C255" s="53"/>
      <c r="D255" s="53"/>
      <c r="E255" s="53"/>
      <c r="F255" s="53"/>
      <c r="G255" s="53"/>
      <c r="H255" s="53"/>
      <c r="I255" s="53"/>
      <c r="J255" s="53"/>
      <c r="K255" s="53"/>
    </row>
    <row r="256" spans="1:11" ht="18" customHeight="1">
      <c r="A256" s="52" t="s">
        <v>185</v>
      </c>
      <c r="B256" s="53">
        <v>30</v>
      </c>
      <c r="C256" s="53"/>
      <c r="D256" s="53"/>
      <c r="E256" s="53"/>
      <c r="F256" s="53"/>
      <c r="G256" s="53"/>
      <c r="H256" s="53"/>
      <c r="I256" s="53"/>
      <c r="J256" s="53"/>
      <c r="K256" s="53"/>
    </row>
    <row r="257" spans="1:11" ht="18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</row>
    <row r="258" spans="1:11" ht="18" customHeight="1">
      <c r="A258" s="54" t="s">
        <v>175</v>
      </c>
      <c r="B258" s="55"/>
      <c r="C258" s="55"/>
      <c r="D258" s="55"/>
      <c r="E258" s="55"/>
      <c r="F258" s="53"/>
      <c r="G258" s="53"/>
      <c r="H258" s="53"/>
      <c r="I258" s="53"/>
      <c r="J258" s="53"/>
      <c r="K258" s="53"/>
    </row>
    <row r="259" spans="1:11" ht="18" customHeight="1">
      <c r="A259" s="55" t="s">
        <v>68</v>
      </c>
      <c r="B259" s="55" t="s">
        <v>83</v>
      </c>
      <c r="C259" s="55" t="s">
        <v>186</v>
      </c>
      <c r="D259" s="55" t="s">
        <v>187</v>
      </c>
      <c r="E259" s="55" t="s">
        <v>123</v>
      </c>
      <c r="F259" s="53"/>
      <c r="G259" s="53"/>
      <c r="H259" s="53"/>
      <c r="I259" s="53"/>
      <c r="J259" s="53"/>
      <c r="K259" s="53"/>
    </row>
    <row r="260" spans="1:11" ht="18" customHeight="1">
      <c r="A260" s="55" t="s">
        <v>188</v>
      </c>
      <c r="B260" s="55">
        <v>0.2</v>
      </c>
      <c r="C260" s="55">
        <v>2.4</v>
      </c>
      <c r="D260" s="55">
        <v>1.2</v>
      </c>
      <c r="E260" s="55">
        <f>B260*C260*D260</f>
        <v>0.57599999999999996</v>
      </c>
      <c r="F260" s="53"/>
      <c r="G260" s="53"/>
      <c r="H260" s="53"/>
      <c r="I260" s="53"/>
      <c r="J260" s="53"/>
      <c r="K260" s="53"/>
    </row>
    <row r="261" spans="1:11" ht="18" customHeight="1">
      <c r="A261" s="55"/>
      <c r="B261" s="55"/>
      <c r="C261" s="55"/>
      <c r="D261" s="55"/>
      <c r="E261" s="55"/>
      <c r="F261" s="53"/>
      <c r="G261" s="53"/>
      <c r="H261" s="53"/>
      <c r="I261" s="53"/>
      <c r="J261" s="53"/>
      <c r="K261" s="53"/>
    </row>
    <row r="262" spans="1:11" ht="18" customHeight="1">
      <c r="A262" s="55"/>
      <c r="B262" s="55"/>
      <c r="C262" s="55"/>
      <c r="D262" s="56" t="s">
        <v>189</v>
      </c>
      <c r="E262" s="55">
        <f>E260</f>
        <v>0.57599999999999996</v>
      </c>
      <c r="F262" s="53"/>
      <c r="G262" s="53"/>
      <c r="H262" s="53"/>
      <c r="I262" s="53"/>
      <c r="J262" s="53"/>
      <c r="K262" s="53"/>
    </row>
    <row r="263" spans="1:11" ht="18" customHeight="1">
      <c r="A263" s="55"/>
      <c r="B263" s="55"/>
      <c r="C263" s="55"/>
      <c r="D263" s="56" t="s">
        <v>190</v>
      </c>
      <c r="E263" s="55">
        <f>E262*B256</f>
        <v>17.279999999999998</v>
      </c>
      <c r="F263" s="53"/>
      <c r="G263" s="53"/>
      <c r="H263" s="53"/>
      <c r="I263" s="53"/>
      <c r="J263" s="53"/>
      <c r="K263" s="53"/>
    </row>
    <row r="264" spans="1:11" ht="18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</row>
    <row r="265" spans="1:11" ht="18" customHeight="1">
      <c r="A265" s="48" t="s">
        <v>142</v>
      </c>
      <c r="B265" s="38"/>
      <c r="C265" s="38"/>
      <c r="D265" s="38"/>
      <c r="E265" s="38"/>
      <c r="F265" s="38"/>
      <c r="G265" s="53"/>
      <c r="H265" s="53"/>
      <c r="I265" s="53"/>
      <c r="J265" s="53"/>
      <c r="K265" s="53"/>
    </row>
    <row r="266" spans="1:11" ht="18" customHeight="1">
      <c r="A266" s="38" t="s">
        <v>104</v>
      </c>
      <c r="B266" s="38" t="s">
        <v>69</v>
      </c>
      <c r="C266" s="38" t="s">
        <v>70</v>
      </c>
      <c r="D266" s="38" t="s">
        <v>105</v>
      </c>
      <c r="E266" s="38" t="s">
        <v>149</v>
      </c>
      <c r="F266" s="38" t="s">
        <v>44</v>
      </c>
    </row>
    <row r="267" spans="1:11" ht="18" customHeight="1">
      <c r="A267" s="38" t="s">
        <v>191</v>
      </c>
      <c r="B267" s="38">
        <v>2.4</v>
      </c>
      <c r="C267" s="38">
        <v>1.2</v>
      </c>
      <c r="D267" s="38">
        <f>C267*B267</f>
        <v>2.88</v>
      </c>
      <c r="E267" s="38">
        <v>2</v>
      </c>
      <c r="F267" s="38">
        <f>E267*D267</f>
        <v>5.76</v>
      </c>
    </row>
    <row r="268" spans="1:11" ht="18" customHeight="1">
      <c r="A268" s="38" t="s">
        <v>158</v>
      </c>
      <c r="B268" s="38">
        <v>2.4</v>
      </c>
      <c r="C268" s="38">
        <v>0.2</v>
      </c>
      <c r="D268" s="38">
        <f>C268*B268</f>
        <v>0.48</v>
      </c>
      <c r="E268" s="38">
        <v>1</v>
      </c>
      <c r="F268" s="38">
        <f>E268*D268</f>
        <v>0.48</v>
      </c>
    </row>
    <row r="269" spans="1:11" ht="18" customHeight="1">
      <c r="A269" s="38"/>
      <c r="B269" s="38"/>
      <c r="C269" s="38"/>
      <c r="D269" s="38"/>
      <c r="E269" s="38"/>
      <c r="F269" s="38"/>
    </row>
    <row r="270" spans="1:11" ht="18" customHeight="1">
      <c r="A270" s="38"/>
      <c r="B270" s="38"/>
      <c r="C270" s="38"/>
      <c r="D270" s="38"/>
      <c r="E270" s="56" t="s">
        <v>189</v>
      </c>
      <c r="F270" s="38">
        <f>SUM(F267:F268)</f>
        <v>6.24</v>
      </c>
    </row>
    <row r="271" spans="1:11" ht="18" customHeight="1">
      <c r="A271" s="38"/>
      <c r="B271" s="38"/>
      <c r="C271" s="38"/>
      <c r="D271" s="38"/>
      <c r="E271" s="56" t="s">
        <v>190</v>
      </c>
      <c r="F271" s="38">
        <f>F270*B256</f>
        <v>187.20000000000002</v>
      </c>
    </row>
    <row r="273" spans="1:11" ht="18" customHeight="1">
      <c r="A273" s="460" t="s">
        <v>87</v>
      </c>
      <c r="B273" s="38"/>
      <c r="C273" s="38"/>
      <c r="D273" s="38"/>
      <c r="E273" s="39"/>
      <c r="F273" s="461">
        <v>2087.12</v>
      </c>
    </row>
    <row r="275" spans="1:11" ht="18" customHeight="1">
      <c r="A275" s="51" t="s">
        <v>192</v>
      </c>
      <c r="B275" s="36"/>
      <c r="C275" s="36"/>
      <c r="D275" s="36"/>
      <c r="E275" s="36"/>
      <c r="F275" s="36"/>
      <c r="G275" s="36"/>
      <c r="H275" s="36"/>
      <c r="I275" s="36"/>
      <c r="J275" s="36"/>
    </row>
    <row r="277" spans="1:11" ht="18" customHeight="1">
      <c r="A277" s="54" t="s">
        <v>175</v>
      </c>
      <c r="B277" s="55"/>
      <c r="C277" s="55"/>
      <c r="D277" s="55"/>
      <c r="E277" s="55"/>
      <c r="F277" s="38"/>
      <c r="G277" s="38"/>
    </row>
    <row r="278" spans="1:11" ht="18" customHeight="1">
      <c r="A278" s="38" t="s">
        <v>193</v>
      </c>
      <c r="B278" s="38" t="s">
        <v>69</v>
      </c>
      <c r="C278" s="38" t="s">
        <v>70</v>
      </c>
      <c r="D278" s="38" t="s">
        <v>85</v>
      </c>
      <c r="E278" s="38" t="s">
        <v>105</v>
      </c>
      <c r="F278" s="38" t="s">
        <v>149</v>
      </c>
      <c r="G278" s="38" t="s">
        <v>194</v>
      </c>
    </row>
    <row r="279" spans="1:11" ht="18" customHeight="1">
      <c r="A279" s="38" t="s">
        <v>195</v>
      </c>
      <c r="B279" s="38">
        <v>2.6</v>
      </c>
      <c r="C279" s="38">
        <v>1</v>
      </c>
      <c r="D279" s="38">
        <v>0.1</v>
      </c>
      <c r="E279" s="38">
        <f>B279*C279</f>
        <v>2.6</v>
      </c>
      <c r="F279" s="38">
        <v>260</v>
      </c>
      <c r="G279" s="38">
        <f>F279*E279*D279</f>
        <v>67.600000000000009</v>
      </c>
    </row>
    <row r="281" spans="1:11" ht="18" customHeight="1">
      <c r="A281" s="54" t="s">
        <v>196</v>
      </c>
      <c r="B281" s="55"/>
      <c r="C281" s="55"/>
      <c r="D281" s="55"/>
      <c r="E281" s="55"/>
      <c r="F281" s="38"/>
      <c r="G281" s="38"/>
      <c r="H281" s="38"/>
      <c r="I281" s="38"/>
      <c r="J281" s="38"/>
    </row>
    <row r="282" spans="1:11" ht="18" customHeight="1">
      <c r="A282" s="38" t="s">
        <v>193</v>
      </c>
      <c r="B282" s="38" t="s">
        <v>69</v>
      </c>
      <c r="C282" s="38" t="s">
        <v>70</v>
      </c>
      <c r="D282" s="38" t="s">
        <v>85</v>
      </c>
      <c r="E282" s="38" t="s">
        <v>105</v>
      </c>
      <c r="F282" s="38" t="s">
        <v>197</v>
      </c>
      <c r="G282" s="38" t="s">
        <v>43</v>
      </c>
      <c r="H282" s="38" t="s">
        <v>44</v>
      </c>
      <c r="I282" s="38"/>
      <c r="J282" s="38"/>
    </row>
    <row r="283" spans="1:11" ht="18" customHeight="1">
      <c r="A283" s="38" t="s">
        <v>195</v>
      </c>
      <c r="B283" s="38">
        <v>2.6</v>
      </c>
      <c r="C283" s="38">
        <v>1</v>
      </c>
      <c r="D283" s="38">
        <v>0.1</v>
      </c>
      <c r="E283" s="38">
        <f>C283*B283</f>
        <v>2.6</v>
      </c>
      <c r="F283" s="38">
        <f>(C283*2)+(B283*2)</f>
        <v>7.2</v>
      </c>
      <c r="G283" s="38">
        <v>260</v>
      </c>
      <c r="H283" s="38">
        <f>F283*D283*G283+E283*G283</f>
        <v>863.2</v>
      </c>
      <c r="I283" s="38"/>
      <c r="K283" s="38"/>
    </row>
    <row r="285" spans="1:11" ht="18" customHeight="1">
      <c r="A285" s="460" t="s">
        <v>87</v>
      </c>
      <c r="B285" s="38"/>
      <c r="C285" s="38"/>
      <c r="D285" s="38"/>
      <c r="E285" s="39"/>
      <c r="F285" s="461">
        <v>11948.68</v>
      </c>
    </row>
    <row r="287" spans="1:11" ht="18" customHeight="1">
      <c r="A287" s="51" t="s">
        <v>198</v>
      </c>
      <c r="B287" s="36"/>
      <c r="C287" s="36"/>
      <c r="D287" s="36"/>
      <c r="E287" s="36"/>
      <c r="F287" s="36"/>
      <c r="G287" s="36"/>
      <c r="H287" s="36"/>
      <c r="I287" s="36"/>
      <c r="J287" s="36"/>
    </row>
    <row r="289" spans="1:6" s="26" customFormat="1" ht="18" customHeight="1">
      <c r="A289" s="54" t="s">
        <v>175</v>
      </c>
      <c r="B289" s="40"/>
      <c r="C289" s="40"/>
      <c r="D289" s="40"/>
    </row>
    <row r="290" spans="1:6" ht="18" customHeight="1">
      <c r="A290" s="40" t="s">
        <v>199</v>
      </c>
      <c r="B290" s="40" t="s">
        <v>200</v>
      </c>
      <c r="C290" s="40" t="s">
        <v>201</v>
      </c>
      <c r="D290" s="38" t="s">
        <v>202</v>
      </c>
    </row>
    <row r="291" spans="1:6" ht="18" customHeight="1">
      <c r="A291" s="38" t="s">
        <v>203</v>
      </c>
      <c r="B291" s="38">
        <v>130.94999999999999</v>
      </c>
      <c r="C291" s="38">
        <v>2.67</v>
      </c>
      <c r="D291" s="38">
        <f>C291*B291</f>
        <v>349.63649999999996</v>
      </c>
    </row>
    <row r="294" spans="1:6" ht="18" customHeight="1">
      <c r="A294" s="54" t="s">
        <v>196</v>
      </c>
      <c r="B294" s="38"/>
      <c r="C294" s="38"/>
      <c r="D294" s="38"/>
    </row>
    <row r="295" spans="1:6" ht="18" customHeight="1">
      <c r="A295" s="38"/>
      <c r="B295" s="38" t="s">
        <v>200</v>
      </c>
      <c r="C295" s="38" t="s">
        <v>204</v>
      </c>
      <c r="D295" s="38" t="s">
        <v>201</v>
      </c>
    </row>
    <row r="296" spans="1:6" ht="18" customHeight="1">
      <c r="A296" s="38" t="s">
        <v>205</v>
      </c>
      <c r="B296" s="38">
        <v>130.94999999999999</v>
      </c>
      <c r="C296" s="38">
        <v>8.9</v>
      </c>
      <c r="D296" s="38">
        <f>C296*B296</f>
        <v>1165.4549999999999</v>
      </c>
    </row>
    <row r="297" spans="1:6" ht="18" customHeight="1">
      <c r="A297" s="38" t="s">
        <v>206</v>
      </c>
      <c r="B297" s="38">
        <v>130.94999999999999</v>
      </c>
      <c r="C297" s="38">
        <v>18.079999999999998</v>
      </c>
      <c r="D297" s="38">
        <f>C297*B297</f>
        <v>2367.5759999999996</v>
      </c>
    </row>
    <row r="298" spans="1:6" ht="18" customHeight="1">
      <c r="A298" s="38"/>
      <c r="B298" s="38"/>
      <c r="C298" s="39" t="s">
        <v>207</v>
      </c>
      <c r="D298" s="38">
        <f>SUM(D296:D297)</f>
        <v>3533.0309999999995</v>
      </c>
    </row>
    <row r="300" spans="1:6" ht="18" customHeight="1">
      <c r="A300" s="462" t="s">
        <v>87</v>
      </c>
      <c r="B300" s="463"/>
      <c r="C300" s="463"/>
      <c r="D300" s="463"/>
      <c r="E300" s="464"/>
      <c r="F300" s="465"/>
    </row>
    <row r="301" spans="1:6" ht="18" customHeight="1">
      <c r="A301" s="469" t="s">
        <v>208</v>
      </c>
      <c r="E301" s="44"/>
      <c r="F301" s="466">
        <v>14786.32</v>
      </c>
    </row>
    <row r="302" spans="1:6" ht="18" customHeight="1">
      <c r="A302" s="469" t="s">
        <v>209</v>
      </c>
      <c r="E302" s="44"/>
      <c r="F302" s="466">
        <v>9122.4</v>
      </c>
    </row>
    <row r="303" spans="1:6" ht="18" customHeight="1">
      <c r="A303" s="470" t="s">
        <v>210</v>
      </c>
      <c r="B303" s="467"/>
      <c r="C303" s="467"/>
      <c r="D303" s="467"/>
      <c r="E303" s="468"/>
      <c r="F303" s="695">
        <v>5086.12</v>
      </c>
    </row>
    <row r="305" spans="1:10" ht="18" customHeight="1">
      <c r="A305" s="51" t="s">
        <v>211</v>
      </c>
      <c r="B305" s="36"/>
      <c r="C305" s="36"/>
      <c r="D305" s="36"/>
      <c r="E305" s="36"/>
      <c r="F305" s="36"/>
      <c r="G305" s="36"/>
      <c r="H305" s="36"/>
      <c r="I305" s="36"/>
      <c r="J305" s="36"/>
    </row>
    <row r="306" spans="1:10" ht="18" customHeight="1">
      <c r="A306" s="52"/>
      <c r="B306" s="53"/>
      <c r="C306" s="53"/>
      <c r="D306" s="53"/>
      <c r="E306" s="53"/>
      <c r="F306" s="53"/>
      <c r="G306" s="53"/>
      <c r="H306" s="53"/>
      <c r="I306" s="53"/>
      <c r="J306" s="53"/>
    </row>
    <row r="307" spans="1:10" ht="18" customHeight="1">
      <c r="A307" s="52" t="s">
        <v>212</v>
      </c>
      <c r="B307" s="53">
        <v>2</v>
      </c>
      <c r="C307" s="53"/>
      <c r="D307" s="53"/>
      <c r="E307" s="53"/>
      <c r="F307" s="53"/>
      <c r="G307" s="53"/>
      <c r="H307" s="53"/>
      <c r="I307" s="53"/>
      <c r="J307" s="53"/>
    </row>
    <row r="309" spans="1:10" ht="18" customHeight="1">
      <c r="A309" s="54" t="s">
        <v>175</v>
      </c>
      <c r="B309" s="40"/>
      <c r="C309" s="40"/>
      <c r="D309" s="40"/>
      <c r="E309" s="38"/>
    </row>
    <row r="310" spans="1:10" ht="18" customHeight="1">
      <c r="A310" s="40" t="s">
        <v>199</v>
      </c>
      <c r="B310" s="40" t="s">
        <v>200</v>
      </c>
      <c r="C310" s="40" t="s">
        <v>201</v>
      </c>
      <c r="D310" s="38" t="s">
        <v>202</v>
      </c>
      <c r="E310" s="38" t="s">
        <v>213</v>
      </c>
    </row>
    <row r="311" spans="1:10" ht="18" customHeight="1">
      <c r="A311" s="38" t="s">
        <v>211</v>
      </c>
      <c r="B311" s="38">
        <v>7.6</v>
      </c>
      <c r="C311" s="38">
        <f>4*0.3</f>
        <v>1.2</v>
      </c>
      <c r="D311" s="38">
        <f>C311*B311</f>
        <v>9.1199999999999992</v>
      </c>
      <c r="E311" s="38">
        <f>D311*B307</f>
        <v>18.239999999999998</v>
      </c>
    </row>
    <row r="313" spans="1:10" ht="18" customHeight="1">
      <c r="A313" s="54" t="s">
        <v>82</v>
      </c>
      <c r="B313" s="40"/>
      <c r="C313" s="40"/>
      <c r="D313" s="40"/>
      <c r="E313" s="38"/>
    </row>
    <row r="314" spans="1:10" ht="18" customHeight="1">
      <c r="A314" s="40" t="s">
        <v>199</v>
      </c>
      <c r="B314" s="40" t="s">
        <v>200</v>
      </c>
      <c r="C314" s="40" t="s">
        <v>83</v>
      </c>
      <c r="D314" s="38" t="s">
        <v>71</v>
      </c>
      <c r="E314" s="38" t="s">
        <v>123</v>
      </c>
    </row>
    <row r="315" spans="1:10" ht="18" customHeight="1">
      <c r="A315" s="38" t="s">
        <v>211</v>
      </c>
      <c r="B315" s="38">
        <v>7.6</v>
      </c>
      <c r="C315" s="38">
        <v>4</v>
      </c>
      <c r="D315" s="38">
        <v>0.3</v>
      </c>
      <c r="E315" s="38">
        <f>D315*C315*B315</f>
        <v>9.1199999999999992</v>
      </c>
    </row>
    <row r="316" spans="1:10" ht="18" customHeight="1">
      <c r="A316" s="38"/>
      <c r="B316" s="38"/>
      <c r="C316" s="38"/>
      <c r="D316" s="39" t="s">
        <v>214</v>
      </c>
      <c r="E316" s="38">
        <f>E315</f>
        <v>9.1199999999999992</v>
      </c>
    </row>
    <row r="317" spans="1:10" ht="18" customHeight="1">
      <c r="A317" s="38"/>
      <c r="B317" s="38"/>
      <c r="C317" s="38"/>
      <c r="D317" s="39" t="s">
        <v>215</v>
      </c>
      <c r="E317" s="38">
        <f>E316*B307</f>
        <v>18.239999999999998</v>
      </c>
    </row>
    <row r="319" spans="1:10" ht="18" customHeight="1">
      <c r="A319" s="54" t="s">
        <v>196</v>
      </c>
      <c r="B319" s="38"/>
      <c r="C319" s="38"/>
      <c r="D319" s="38"/>
      <c r="E319" s="38"/>
      <c r="F319" s="38"/>
    </row>
    <row r="320" spans="1:10" ht="18" customHeight="1">
      <c r="A320" s="38"/>
      <c r="B320" s="38" t="s">
        <v>69</v>
      </c>
      <c r="C320" s="38" t="s">
        <v>70</v>
      </c>
      <c r="D320" s="38" t="s">
        <v>105</v>
      </c>
      <c r="E320" s="38" t="s">
        <v>106</v>
      </c>
      <c r="F320" s="38" t="s">
        <v>216</v>
      </c>
    </row>
    <row r="321" spans="1:10" ht="18" customHeight="1">
      <c r="A321" s="38" t="s">
        <v>217</v>
      </c>
      <c r="B321" s="38">
        <v>4</v>
      </c>
      <c r="C321" s="38">
        <v>0.3</v>
      </c>
      <c r="D321" s="38">
        <f>C321*B321</f>
        <v>1.2</v>
      </c>
      <c r="E321" s="38">
        <v>2</v>
      </c>
      <c r="F321" s="38">
        <f>E321*D321</f>
        <v>2.4</v>
      </c>
    </row>
    <row r="322" spans="1:10" ht="18" customHeight="1">
      <c r="A322" s="38" t="s">
        <v>218</v>
      </c>
      <c r="B322" s="38">
        <v>7.6</v>
      </c>
      <c r="C322" s="38">
        <v>0.3</v>
      </c>
      <c r="D322" s="38">
        <f>C322*B322</f>
        <v>2.2799999999999998</v>
      </c>
      <c r="E322" s="38">
        <v>2</v>
      </c>
      <c r="F322" s="38">
        <f>E322*D322</f>
        <v>4.5599999999999996</v>
      </c>
    </row>
    <row r="323" spans="1:10" ht="18" customHeight="1">
      <c r="A323" s="38"/>
      <c r="B323" s="38"/>
      <c r="C323" s="39"/>
      <c r="D323" s="38"/>
      <c r="E323" s="39" t="s">
        <v>219</v>
      </c>
      <c r="F323" s="38">
        <f>SUM(F321:F322)</f>
        <v>6.9599999999999991</v>
      </c>
    </row>
    <row r="324" spans="1:10" ht="18" customHeight="1">
      <c r="A324" s="38"/>
      <c r="B324" s="38"/>
      <c r="C324" s="38"/>
      <c r="D324" s="38"/>
      <c r="E324" s="39" t="s">
        <v>220</v>
      </c>
      <c r="F324" s="38">
        <f>F323*B307</f>
        <v>13.919999999999998</v>
      </c>
    </row>
    <row r="325" spans="1:10" ht="18" customHeight="1">
      <c r="E325" s="44"/>
    </row>
    <row r="326" spans="1:10" ht="18" customHeight="1">
      <c r="A326" s="460" t="s">
        <v>87</v>
      </c>
      <c r="B326" s="38"/>
      <c r="C326" s="38"/>
      <c r="D326" s="38"/>
      <c r="E326" s="39"/>
      <c r="F326" s="461">
        <v>1864.48</v>
      </c>
    </row>
    <row r="328" spans="1:10" ht="18" customHeight="1">
      <c r="A328" s="51" t="s">
        <v>221</v>
      </c>
      <c r="B328" s="36"/>
      <c r="C328" s="36"/>
      <c r="D328" s="36"/>
      <c r="E328" s="36"/>
      <c r="F328" s="36"/>
      <c r="G328" s="36"/>
      <c r="H328" s="36"/>
      <c r="I328" s="36"/>
      <c r="J328" s="36"/>
    </row>
    <row r="330" spans="1:10" ht="18" customHeight="1">
      <c r="A330" s="38" t="s">
        <v>193</v>
      </c>
      <c r="B330" s="38" t="s">
        <v>69</v>
      </c>
      <c r="C330" s="38" t="s">
        <v>70</v>
      </c>
      <c r="D330" s="38" t="s">
        <v>222</v>
      </c>
      <c r="E330" s="38" t="s">
        <v>223</v>
      </c>
      <c r="F330" s="38" t="s">
        <v>149</v>
      </c>
      <c r="G330" s="38" t="s">
        <v>44</v>
      </c>
    </row>
    <row r="331" spans="1:10" ht="18" customHeight="1">
      <c r="A331" s="38" t="s">
        <v>224</v>
      </c>
      <c r="B331" s="38">
        <v>0.3</v>
      </c>
      <c r="C331" s="38">
        <v>0.5</v>
      </c>
      <c r="D331" s="38">
        <v>4.1000000000000002E-2</v>
      </c>
      <c r="E331" s="38">
        <f>D331*C331*B331*1000</f>
        <v>6.15</v>
      </c>
      <c r="F331" s="38">
        <v>30</v>
      </c>
      <c r="G331" s="38">
        <f>F331*E331</f>
        <v>184.5</v>
      </c>
    </row>
    <row r="333" spans="1:10" ht="18" customHeight="1">
      <c r="A333" s="51" t="s">
        <v>225</v>
      </c>
      <c r="B333" s="36"/>
      <c r="C333" s="36"/>
      <c r="D333" s="36"/>
      <c r="E333" s="36"/>
      <c r="F333" s="36"/>
      <c r="G333" s="36"/>
      <c r="H333" s="36"/>
      <c r="I333" s="36"/>
      <c r="J333" s="36"/>
    </row>
    <row r="334" spans="1:10" ht="18" customHeight="1">
      <c r="D334" s="3" t="s">
        <v>226</v>
      </c>
    </row>
    <row r="335" spans="1:10" ht="18" customHeight="1">
      <c r="A335" s="171">
        <v>5914389</v>
      </c>
      <c r="B335" s="169" t="s">
        <v>227</v>
      </c>
      <c r="H335" s="2" t="s">
        <v>228</v>
      </c>
      <c r="I335" s="406">
        <f>SUMIF('9. CPU Com Des.'!$N$1:$N$1432,A335,'9. CPU Com Des.'!$M$1:$M$1432)</f>
        <v>336878.205838956</v>
      </c>
    </row>
    <row r="336" spans="1:10" ht="18" customHeight="1">
      <c r="A336" s="171">
        <v>5914479</v>
      </c>
      <c r="B336" s="169" t="s">
        <v>229</v>
      </c>
      <c r="H336" s="2" t="s">
        <v>228</v>
      </c>
      <c r="I336" s="406">
        <f>SUMIF('9. CPU Com Des.'!$N$1:$N$1432,A336,'9. CPU Com Des.'!$M$1:$M$1432)</f>
        <v>127212.53167210093</v>
      </c>
    </row>
    <row r="337" spans="1:9" ht="18" customHeight="1">
      <c r="A337" s="171">
        <v>5915014</v>
      </c>
      <c r="B337" s="169" t="s">
        <v>230</v>
      </c>
      <c r="H337" s="2" t="s">
        <v>228</v>
      </c>
      <c r="I337" s="406">
        <f>SUMIF('9. CPU Com Des.'!$N$1:$N$1432,A337,'9. CPU Com Des.'!$M$1:$M$1432)</f>
        <v>1953.2412899999999</v>
      </c>
    </row>
    <row r="338" spans="1:9" ht="18" customHeight="1">
      <c r="A338" s="171">
        <v>5914449</v>
      </c>
      <c r="B338" s="169" t="s">
        <v>231</v>
      </c>
      <c r="C338" s="138"/>
      <c r="H338" s="2" t="s">
        <v>228</v>
      </c>
      <c r="I338" s="406">
        <f>SUMIF('9. CPU Com Des.'!$N$1:$N$1432,A338,'9. CPU Com Des.'!$M$1:$M$1432)</f>
        <v>6772.8</v>
      </c>
    </row>
  </sheetData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97B54-F2B9-4BA3-9C53-660FF76D3C4C}">
  <dimension ref="B2:L50"/>
  <sheetViews>
    <sheetView showGridLines="0" zoomScale="110" zoomScaleNormal="110" workbookViewId="0">
      <selection activeCell="Q33" sqref="Q33"/>
    </sheetView>
  </sheetViews>
  <sheetFormatPr defaultRowHeight="15"/>
  <cols>
    <col min="2" max="2" width="28.140625" customWidth="1"/>
    <col min="3" max="3" width="22.42578125" customWidth="1"/>
    <col min="4" max="4" width="18.42578125" customWidth="1"/>
    <col min="5" max="5" width="20.140625" customWidth="1"/>
    <col min="10" max="10" width="15.85546875" bestFit="1" customWidth="1"/>
  </cols>
  <sheetData>
    <row r="2" spans="2:11">
      <c r="B2" s="578" t="s">
        <v>232</v>
      </c>
      <c r="C2" s="578"/>
      <c r="D2" s="578"/>
      <c r="E2" s="578"/>
      <c r="F2" s="251"/>
      <c r="G2" s="251"/>
      <c r="H2" s="251"/>
      <c r="I2" s="251"/>
      <c r="J2" s="251"/>
      <c r="K2" s="251"/>
    </row>
    <row r="3" spans="2:11" ht="15.75" thickBot="1">
      <c r="B3" s="252"/>
      <c r="C3" s="252"/>
      <c r="D3" s="252"/>
      <c r="E3" s="252"/>
      <c r="F3" s="251"/>
      <c r="G3" s="251"/>
      <c r="H3" s="251"/>
      <c r="I3" s="251"/>
      <c r="J3" s="251"/>
      <c r="K3" s="251"/>
    </row>
    <row r="4" spans="2:11" ht="15.75" thickBot="1">
      <c r="B4" s="566" t="s">
        <v>233</v>
      </c>
      <c r="C4" s="566"/>
      <c r="D4" s="566"/>
      <c r="E4" s="566"/>
      <c r="F4" s="251"/>
      <c r="G4" s="576" t="s">
        <v>234</v>
      </c>
      <c r="H4" s="577"/>
      <c r="I4" s="577"/>
      <c r="J4" s="577"/>
      <c r="K4" s="297">
        <v>0.04</v>
      </c>
    </row>
    <row r="5" spans="2:11">
      <c r="B5" s="251"/>
      <c r="C5" s="251"/>
      <c r="D5" s="251"/>
      <c r="E5" s="251"/>
      <c r="F5" s="251"/>
      <c r="G5" s="251"/>
      <c r="H5" s="251"/>
      <c r="I5" s="251"/>
      <c r="J5" s="251"/>
      <c r="K5" s="251"/>
    </row>
    <row r="6" spans="2:11" ht="15" customHeight="1">
      <c r="B6" s="567" t="s">
        <v>235</v>
      </c>
      <c r="C6" s="568"/>
      <c r="D6" s="571" t="s">
        <v>35</v>
      </c>
      <c r="E6" s="572"/>
      <c r="F6" s="251"/>
      <c r="G6" s="251"/>
      <c r="H6" s="251"/>
      <c r="I6" s="251"/>
      <c r="J6" s="251"/>
      <c r="K6" s="251"/>
    </row>
    <row r="7" spans="2:11">
      <c r="B7" s="569"/>
      <c r="C7" s="570"/>
      <c r="D7" s="573" t="s">
        <v>3</v>
      </c>
      <c r="E7" s="574"/>
      <c r="F7" s="251"/>
      <c r="G7" s="251"/>
      <c r="H7" s="251"/>
      <c r="I7" s="251"/>
      <c r="J7" s="251"/>
      <c r="K7" s="251"/>
    </row>
    <row r="8" spans="2:11">
      <c r="B8" s="562" t="s">
        <v>236</v>
      </c>
      <c r="C8" s="575"/>
      <c r="D8" s="253" t="s">
        <v>237</v>
      </c>
      <c r="E8" s="254" t="s">
        <v>238</v>
      </c>
      <c r="F8" s="251"/>
      <c r="G8" s="251"/>
      <c r="H8" s="251"/>
      <c r="I8" s="251"/>
      <c r="J8" s="251"/>
      <c r="K8" s="251"/>
    </row>
    <row r="9" spans="2:11">
      <c r="B9" s="255" t="s">
        <v>239</v>
      </c>
      <c r="C9" s="256" t="s">
        <v>240</v>
      </c>
      <c r="D9" s="257">
        <f>E9/(1+$E$22)</f>
        <v>6.2485354994923067E-2</v>
      </c>
      <c r="E9" s="257">
        <v>0.08</v>
      </c>
      <c r="F9" s="251"/>
      <c r="G9" s="29" t="s">
        <v>241</v>
      </c>
      <c r="H9" s="251"/>
      <c r="I9" s="251"/>
      <c r="J9" s="251"/>
      <c r="K9" s="251"/>
    </row>
    <row r="10" spans="2:11">
      <c r="B10" s="255" t="s">
        <v>242</v>
      </c>
      <c r="C10" s="258" t="s">
        <v>243</v>
      </c>
      <c r="D10" s="259">
        <f>E10/(1+$E$22)</f>
        <v>1.1169257205342498E-2</v>
      </c>
      <c r="E10" s="259">
        <v>1.43E-2</v>
      </c>
      <c r="F10" s="251"/>
      <c r="G10" s="251" t="s">
        <v>244</v>
      </c>
      <c r="H10" s="251"/>
      <c r="I10" s="251"/>
      <c r="J10" s="251"/>
      <c r="K10" s="251"/>
    </row>
    <row r="11" spans="2:11">
      <c r="B11" s="255" t="s">
        <v>245</v>
      </c>
      <c r="C11" s="258" t="s">
        <v>246</v>
      </c>
      <c r="D11" s="259">
        <f>E11/(1+$E$22)</f>
        <v>2.5775208935405764E-3</v>
      </c>
      <c r="E11" s="259">
        <v>3.3E-3</v>
      </c>
      <c r="F11" s="251"/>
      <c r="G11" s="251"/>
      <c r="H11" s="251"/>
      <c r="I11" s="251"/>
      <c r="J11" s="251"/>
      <c r="K11" s="251"/>
    </row>
    <row r="12" spans="2:11">
      <c r="B12" s="255" t="s">
        <v>247</v>
      </c>
      <c r="C12" s="258" t="s">
        <v>248</v>
      </c>
      <c r="D12" s="259">
        <f>E12/(1+$E$22)</f>
        <v>5.1550417870811528E-3</v>
      </c>
      <c r="E12" s="259">
        <v>6.6E-3</v>
      </c>
      <c r="F12" s="251"/>
      <c r="G12" s="251"/>
      <c r="H12" s="251"/>
      <c r="I12" s="251"/>
      <c r="J12" s="251"/>
      <c r="K12" s="251"/>
    </row>
    <row r="13" spans="2:11">
      <c r="B13" s="255"/>
      <c r="C13" s="696" t="s">
        <v>249</v>
      </c>
      <c r="D13" s="260">
        <f>SUM(D9:D12)</f>
        <v>8.1387174880887286E-2</v>
      </c>
      <c r="E13" s="697">
        <f>SUM(E9:E12)</f>
        <v>0.10419999999999999</v>
      </c>
      <c r="F13" s="251"/>
      <c r="G13" s="251"/>
      <c r="H13" s="251"/>
      <c r="I13" s="251"/>
      <c r="J13" s="251"/>
      <c r="K13" s="251"/>
    </row>
    <row r="14" spans="2:11">
      <c r="B14" s="562" t="s">
        <v>250</v>
      </c>
      <c r="C14" s="563"/>
      <c r="D14" s="253" t="s">
        <v>237</v>
      </c>
      <c r="E14" s="698" t="s">
        <v>238</v>
      </c>
      <c r="F14" s="251"/>
      <c r="G14" s="251"/>
      <c r="H14" s="251"/>
      <c r="I14" s="251"/>
      <c r="J14" s="251"/>
      <c r="K14" s="251"/>
    </row>
    <row r="15" spans="2:11">
      <c r="B15" s="255" t="s">
        <v>251</v>
      </c>
      <c r="C15" s="256" t="s">
        <v>240</v>
      </c>
      <c r="D15" s="257">
        <f>E15/(1+$E$22)</f>
        <v>7.8106693743653838E-2</v>
      </c>
      <c r="E15" s="257">
        <v>0.1</v>
      </c>
      <c r="F15" s="251"/>
      <c r="G15" s="251"/>
      <c r="H15" s="251"/>
      <c r="I15" s="251"/>
      <c r="J15" s="251"/>
      <c r="K15" s="251"/>
    </row>
    <row r="16" spans="2:11">
      <c r="B16" s="255"/>
      <c r="C16" s="696" t="s">
        <v>252</v>
      </c>
      <c r="D16" s="697">
        <f>D15</f>
        <v>7.8106693743653838E-2</v>
      </c>
      <c r="E16" s="697">
        <f>E15</f>
        <v>0.1</v>
      </c>
      <c r="F16" s="251"/>
      <c r="G16" s="251"/>
      <c r="H16" s="251"/>
      <c r="I16" s="251"/>
      <c r="J16" s="251"/>
      <c r="K16" s="251"/>
    </row>
    <row r="17" spans="2:12">
      <c r="B17" s="562" t="s">
        <v>253</v>
      </c>
      <c r="C17" s="563"/>
      <c r="D17" s="253" t="s">
        <v>237</v>
      </c>
      <c r="E17" s="254" t="s">
        <v>238</v>
      </c>
      <c r="F17" s="251"/>
      <c r="G17" s="14" t="s">
        <v>254</v>
      </c>
      <c r="J17" s="448">
        <f>K4</f>
        <v>0.04</v>
      </c>
      <c r="K17" s="251"/>
    </row>
    <row r="18" spans="2:12">
      <c r="B18" s="255" t="s">
        <v>255</v>
      </c>
      <c r="C18" s="261" t="s">
        <v>256</v>
      </c>
      <c r="D18" s="262">
        <v>6.4999999999999997E-3</v>
      </c>
      <c r="E18" s="262">
        <f>D18*(1+$E$22)</f>
        <v>8.3219499999999998E-3</v>
      </c>
      <c r="F18" s="251"/>
      <c r="G18" s="14" t="s">
        <v>257</v>
      </c>
      <c r="J18" s="449">
        <f>'6. ABC'!K109</f>
        <v>2834152.1864212379</v>
      </c>
      <c r="K18" s="263"/>
    </row>
    <row r="19" spans="2:12">
      <c r="B19" s="255" t="s">
        <v>258</v>
      </c>
      <c r="C19" s="264" t="s">
        <v>259</v>
      </c>
      <c r="D19" s="265">
        <v>0.03</v>
      </c>
      <c r="E19" s="265">
        <f>D19*(1+$E$22)</f>
        <v>3.8408999999999999E-2</v>
      </c>
      <c r="F19" s="251"/>
      <c r="G19" s="14" t="s">
        <v>260</v>
      </c>
      <c r="J19" s="449">
        <f>'4. Orçamento'!F135</f>
        <v>6685458.3800000008</v>
      </c>
      <c r="K19" s="266"/>
    </row>
    <row r="20" spans="2:12">
      <c r="B20" s="255" t="s">
        <v>261</v>
      </c>
      <c r="C20" s="404">
        <f>J21</f>
        <v>2.3E-2</v>
      </c>
      <c r="D20" s="265">
        <f>C20</f>
        <v>2.3E-2</v>
      </c>
      <c r="E20" s="265">
        <f>D20*(1+$E$22)</f>
        <v>2.9446899999999998E-2</v>
      </c>
      <c r="F20" s="251"/>
      <c r="G20" s="14" t="s">
        <v>262</v>
      </c>
      <c r="J20" s="450">
        <f>J18/J19</f>
        <v>0.42392787828876405</v>
      </c>
      <c r="K20" s="267"/>
      <c r="L20" s="458">
        <f>1-J20</f>
        <v>0.5760721217112359</v>
      </c>
    </row>
    <row r="21" spans="2:12">
      <c r="B21" s="255"/>
      <c r="C21" s="699" t="s">
        <v>263</v>
      </c>
      <c r="D21" s="268">
        <f>SUM(D18:D20)</f>
        <v>5.9499999999999997E-2</v>
      </c>
      <c r="E21" s="268">
        <f>SUM(E18:E20)</f>
        <v>7.6177849999999991E-2</v>
      </c>
      <c r="F21" s="251"/>
      <c r="G21" s="14" t="s">
        <v>264</v>
      </c>
      <c r="J21" s="448">
        <f>TRUNC((J17*(1-J20)),4)</f>
        <v>2.3E-2</v>
      </c>
      <c r="K21" s="267"/>
    </row>
    <row r="22" spans="2:12">
      <c r="B22" s="269" t="s">
        <v>265</v>
      </c>
      <c r="C22" s="270" t="s">
        <v>44</v>
      </c>
      <c r="D22" s="271">
        <f>TRUNC((SUM(D13,D16,D21)),4)</f>
        <v>0.21890000000000001</v>
      </c>
      <c r="E22" s="272">
        <f>TRUNC(((((1+E9+E10+E11+E12+E15))/(1-D21)-1)),4)</f>
        <v>0.28029999999999999</v>
      </c>
      <c r="F22" s="252"/>
      <c r="G22" s="252"/>
      <c r="H22" s="251"/>
      <c r="I22" s="267"/>
      <c r="J22" s="251"/>
      <c r="K22" s="251"/>
    </row>
    <row r="23" spans="2:12">
      <c r="B23" s="251"/>
      <c r="C23" s="251"/>
      <c r="D23" s="251"/>
      <c r="E23" s="251"/>
      <c r="F23" s="251"/>
      <c r="G23" s="251"/>
      <c r="H23" s="251"/>
      <c r="I23" s="251"/>
      <c r="J23" s="251"/>
      <c r="K23" s="251"/>
    </row>
    <row r="24" spans="2:12">
      <c r="B24" s="251"/>
      <c r="C24" s="251"/>
      <c r="D24" s="252"/>
      <c r="E24" s="252"/>
      <c r="F24" s="251"/>
      <c r="G24" s="251"/>
      <c r="H24" s="251"/>
      <c r="I24" s="251"/>
      <c r="J24" s="251"/>
      <c r="K24" s="251"/>
    </row>
    <row r="25" spans="2:12">
      <c r="B25" s="564" t="s">
        <v>266</v>
      </c>
      <c r="C25" s="565"/>
      <c r="D25" s="565"/>
      <c r="E25" s="700"/>
      <c r="F25" s="251"/>
      <c r="G25" s="251"/>
      <c r="H25" s="251"/>
      <c r="I25" s="251"/>
      <c r="J25" s="251"/>
      <c r="K25" s="251"/>
    </row>
    <row r="28" spans="2:12">
      <c r="B28" s="566" t="s">
        <v>267</v>
      </c>
      <c r="C28" s="566"/>
      <c r="D28" s="566"/>
      <c r="E28" s="566"/>
    </row>
    <row r="29" spans="2:12">
      <c r="B29" s="251"/>
      <c r="C29" s="251"/>
      <c r="D29" s="251"/>
      <c r="E29" s="251"/>
    </row>
    <row r="30" spans="2:12">
      <c r="B30" s="567" t="s">
        <v>235</v>
      </c>
      <c r="C30" s="568"/>
      <c r="D30" s="571" t="s">
        <v>35</v>
      </c>
      <c r="E30" s="572"/>
      <c r="G30" s="14" t="s">
        <v>254</v>
      </c>
      <c r="J30" s="448">
        <f>K4</f>
        <v>0.04</v>
      </c>
    </row>
    <row r="31" spans="2:12">
      <c r="B31" s="569"/>
      <c r="C31" s="570"/>
      <c r="D31" s="573" t="s">
        <v>3</v>
      </c>
      <c r="E31" s="574"/>
      <c r="G31" s="14" t="s">
        <v>257</v>
      </c>
      <c r="J31" s="449">
        <f>'10. ABC Com DES.'!J109</f>
        <v>2834149.4538495685</v>
      </c>
    </row>
    <row r="32" spans="2:12">
      <c r="B32" s="562" t="s">
        <v>236</v>
      </c>
      <c r="C32" s="575"/>
      <c r="D32" s="253" t="s">
        <v>237</v>
      </c>
      <c r="E32" s="254" t="s">
        <v>238</v>
      </c>
      <c r="G32" s="14" t="s">
        <v>260</v>
      </c>
      <c r="J32" s="449">
        <f>'8. Orçamento Com Des.'!F201</f>
        <v>6582827.3135089325</v>
      </c>
    </row>
    <row r="33" spans="2:12">
      <c r="B33" s="255" t="s">
        <v>239</v>
      </c>
      <c r="C33" s="256" t="s">
        <v>240</v>
      </c>
      <c r="D33" s="257">
        <f>E33/(1+$E$47)</f>
        <v>5.9462329903750416E-2</v>
      </c>
      <c r="E33" s="257">
        <v>0.08</v>
      </c>
      <c r="G33" s="14" t="s">
        <v>262</v>
      </c>
      <c r="J33" s="450">
        <f>J31/J32</f>
        <v>0.43053680719126203</v>
      </c>
      <c r="L33" s="458">
        <f>1-J33</f>
        <v>0.56946319280873792</v>
      </c>
    </row>
    <row r="34" spans="2:12">
      <c r="B34" s="255" t="s">
        <v>242</v>
      </c>
      <c r="C34" s="258" t="s">
        <v>243</v>
      </c>
      <c r="D34" s="259">
        <f>E34/(1+$E$47)</f>
        <v>1.1074858944573515E-2</v>
      </c>
      <c r="E34" s="259">
        <v>1.49E-2</v>
      </c>
      <c r="G34" s="14" t="s">
        <v>264</v>
      </c>
      <c r="J34" s="448">
        <f>TRUNC((J30*(1-J33)),4)</f>
        <v>2.2700000000000001E-2</v>
      </c>
    </row>
    <row r="35" spans="2:12">
      <c r="B35" s="255" t="s">
        <v>245</v>
      </c>
      <c r="C35" s="258" t="s">
        <v>246</v>
      </c>
      <c r="D35" s="259">
        <f>E35/(1+$E$47)</f>
        <v>2.5271490209093925E-3</v>
      </c>
      <c r="E35" s="259">
        <v>3.3999999999999998E-3</v>
      </c>
    </row>
    <row r="36" spans="2:12">
      <c r="B36" s="255" t="s">
        <v>247</v>
      </c>
      <c r="C36" s="258" t="s">
        <v>248</v>
      </c>
      <c r="D36" s="259">
        <f>E36/(1+$E$47)</f>
        <v>5.1286259541984732E-3</v>
      </c>
      <c r="E36" s="259">
        <v>6.8999999999999999E-3</v>
      </c>
    </row>
    <row r="37" spans="2:12">
      <c r="B37" s="255"/>
      <c r="C37" s="696" t="s">
        <v>249</v>
      </c>
      <c r="D37" s="260">
        <f>SUM(D33:D36)</f>
        <v>7.8192963823431785E-2</v>
      </c>
      <c r="E37" s="697">
        <f>SUM(E33:E36)</f>
        <v>0.1052</v>
      </c>
    </row>
    <row r="38" spans="2:12">
      <c r="B38" s="562" t="s">
        <v>250</v>
      </c>
      <c r="C38" s="563"/>
      <c r="D38" s="253" t="s">
        <v>237</v>
      </c>
      <c r="E38" s="698" t="s">
        <v>238</v>
      </c>
    </row>
    <row r="39" spans="2:12">
      <c r="B39" s="255" t="s">
        <v>251</v>
      </c>
      <c r="C39" s="256" t="s">
        <v>240</v>
      </c>
      <c r="D39" s="257">
        <f>E39/(1+$E$47)</f>
        <v>7.4327912379688027E-2</v>
      </c>
      <c r="E39" s="257">
        <v>0.1</v>
      </c>
    </row>
    <row r="40" spans="2:12">
      <c r="B40" s="255"/>
      <c r="C40" s="696" t="s">
        <v>252</v>
      </c>
      <c r="D40" s="697">
        <f>D39</f>
        <v>7.4327912379688027E-2</v>
      </c>
      <c r="E40" s="697">
        <f>E39</f>
        <v>0.1</v>
      </c>
    </row>
    <row r="41" spans="2:12">
      <c r="B41" s="562" t="s">
        <v>253</v>
      </c>
      <c r="C41" s="563"/>
      <c r="D41" s="253" t="s">
        <v>237</v>
      </c>
      <c r="E41" s="254" t="s">
        <v>238</v>
      </c>
    </row>
    <row r="42" spans="2:12">
      <c r="B42" s="255" t="s">
        <v>255</v>
      </c>
      <c r="C42" s="261" t="s">
        <v>256</v>
      </c>
      <c r="D42" s="262">
        <v>6.4999999999999997E-3</v>
      </c>
      <c r="E42" s="262">
        <f>D42*(1+$E$47)</f>
        <v>8.7450323732976114E-3</v>
      </c>
    </row>
    <row r="43" spans="2:12">
      <c r="B43" s="255" t="s">
        <v>258</v>
      </c>
      <c r="C43" s="264" t="s">
        <v>259</v>
      </c>
      <c r="D43" s="265">
        <v>0.03</v>
      </c>
      <c r="E43" s="265">
        <f>D43*(1+$E$47)</f>
        <v>4.0361687876758201E-2</v>
      </c>
    </row>
    <row r="44" spans="2:12">
      <c r="B44" s="255" t="s">
        <v>261</v>
      </c>
      <c r="C44" s="404">
        <f>J34</f>
        <v>2.2700000000000001E-2</v>
      </c>
      <c r="D44" s="265">
        <f>C44</f>
        <v>2.2700000000000001E-2</v>
      </c>
      <c r="E44" s="265">
        <f>D44*(1+$E$47)</f>
        <v>3.0540343826747043E-2</v>
      </c>
    </row>
    <row r="45" spans="2:12">
      <c r="B45" s="255" t="s">
        <v>268</v>
      </c>
      <c r="C45" s="404" t="s">
        <v>269</v>
      </c>
      <c r="D45" s="265">
        <v>4.4999999999999998E-2</v>
      </c>
      <c r="E45" s="265">
        <f>D45*(1+$E$47)</f>
        <v>6.0542531815137308E-2</v>
      </c>
    </row>
    <row r="46" spans="2:12">
      <c r="B46" s="255"/>
      <c r="C46" s="699" t="s">
        <v>263</v>
      </c>
      <c r="D46" s="268">
        <f>SUM(D42:D45)</f>
        <v>0.1042</v>
      </c>
      <c r="E46" s="268">
        <f>SUM(E42:E45)</f>
        <v>0.14018959589194016</v>
      </c>
    </row>
    <row r="47" spans="2:12">
      <c r="B47" s="269" t="s">
        <v>265</v>
      </c>
      <c r="C47" s="270" t="s">
        <v>44</v>
      </c>
      <c r="D47" s="271">
        <f>SUM(D37,D40,D46)</f>
        <v>0.25672087620311984</v>
      </c>
      <c r="E47" s="272">
        <f>(((1+E33+E34+E35+E36+E39))/(1-D46)-1)</f>
        <v>0.34538959589194018</v>
      </c>
    </row>
    <row r="48" spans="2:12">
      <c r="B48" s="251"/>
      <c r="C48" s="251"/>
      <c r="D48" s="251"/>
      <c r="E48" s="251"/>
    </row>
    <row r="49" spans="2:5">
      <c r="B49" s="251"/>
      <c r="C49" s="251"/>
      <c r="D49" s="252"/>
      <c r="E49" s="252"/>
    </row>
    <row r="50" spans="2:5">
      <c r="B50" s="564" t="s">
        <v>270</v>
      </c>
      <c r="C50" s="565"/>
      <c r="D50" s="565"/>
      <c r="E50" s="700"/>
    </row>
  </sheetData>
  <mergeCells count="18">
    <mergeCell ref="B14:C14"/>
    <mergeCell ref="B17:C17"/>
    <mergeCell ref="B25:E25"/>
    <mergeCell ref="G4:J4"/>
    <mergeCell ref="B2:E2"/>
    <mergeCell ref="B4:E4"/>
    <mergeCell ref="B6:C7"/>
    <mergeCell ref="D6:E6"/>
    <mergeCell ref="D7:E7"/>
    <mergeCell ref="B8:C8"/>
    <mergeCell ref="B38:C38"/>
    <mergeCell ref="B41:C41"/>
    <mergeCell ref="B50:E50"/>
    <mergeCell ref="B28:E28"/>
    <mergeCell ref="B30:C31"/>
    <mergeCell ref="D30:E30"/>
    <mergeCell ref="D31:E31"/>
    <mergeCell ref="B32:C3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3C077-B53B-470C-883D-8897B8CDD9C8}">
  <dimension ref="U2:W2"/>
  <sheetViews>
    <sheetView workbookViewId="0">
      <selection activeCell="W18" sqref="W18"/>
    </sheetView>
  </sheetViews>
  <sheetFormatPr defaultRowHeight="15"/>
  <sheetData>
    <row r="2" spans="21:23">
      <c r="U2" t="s">
        <v>271</v>
      </c>
      <c r="V2">
        <v>165</v>
      </c>
      <c r="W2" t="s">
        <v>272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4AB6-9348-40C0-9D98-5F0A4B2A7761}">
  <sheetPr>
    <pageSetUpPr fitToPage="1"/>
  </sheetPr>
  <dimension ref="A1:IV214"/>
  <sheetViews>
    <sheetView tabSelected="1" zoomScaleNormal="100" workbookViewId="0">
      <selection activeCell="D78" sqref="D78"/>
    </sheetView>
  </sheetViews>
  <sheetFormatPr defaultRowHeight="25.5" customHeight="1"/>
  <cols>
    <col min="1" max="1" width="24.140625" customWidth="1"/>
    <col min="2" max="2" width="129" style="14" customWidth="1"/>
    <col min="3" max="3" width="13.7109375" style="15" customWidth="1"/>
    <col min="4" max="4" width="21.140625" style="16" customWidth="1"/>
    <col min="5" max="5" width="27.7109375" style="89" customWidth="1"/>
    <col min="6" max="6" width="28.5703125" style="89" customWidth="1"/>
    <col min="7" max="7" width="13" style="100" customWidth="1"/>
    <col min="8" max="8" width="24.28515625" style="89" customWidth="1"/>
    <col min="9" max="9" width="28.140625" style="89" customWidth="1"/>
    <col min="12" max="12" width="14.28515625" bestFit="1" customWidth="1"/>
    <col min="13" max="13" width="10.28515625" customWidth="1"/>
    <col min="14" max="14" width="67.7109375" bestFit="1" customWidth="1"/>
    <col min="17" max="17" width="33.28515625" customWidth="1"/>
    <col min="18" max="18" width="128" customWidth="1"/>
  </cols>
  <sheetData>
    <row r="1" spans="1:19" ht="25.5" customHeight="1" thickBot="1">
      <c r="A1" s="579"/>
      <c r="B1" s="580"/>
      <c r="C1" s="580"/>
      <c r="D1" s="580"/>
      <c r="E1" s="242"/>
      <c r="F1" s="243"/>
      <c r="G1" s="244"/>
      <c r="H1" s="243"/>
      <c r="I1" s="245"/>
      <c r="J1" s="3"/>
      <c r="K1" s="3"/>
      <c r="L1" s="3"/>
    </row>
    <row r="2" spans="1:19" s="3" customFormat="1" ht="42.75" customHeight="1" thickBot="1">
      <c r="A2" s="64" t="s">
        <v>273</v>
      </c>
      <c r="B2" s="1" t="s">
        <v>274</v>
      </c>
      <c r="C2" s="1" t="s">
        <v>275</v>
      </c>
      <c r="D2" s="74" t="s">
        <v>276</v>
      </c>
      <c r="E2" s="246" t="s">
        <v>277</v>
      </c>
      <c r="F2" s="247" t="s">
        <v>278</v>
      </c>
      <c r="G2" s="248" t="s">
        <v>279</v>
      </c>
      <c r="H2" s="247" t="s">
        <v>280</v>
      </c>
      <c r="I2" s="249" t="s">
        <v>281</v>
      </c>
      <c r="J2" s="71"/>
      <c r="K2" s="71"/>
      <c r="L2" s="71" t="s">
        <v>282</v>
      </c>
      <c r="M2" s="201">
        <f>'2. BDI'!E22</f>
        <v>0.28029999999999999</v>
      </c>
      <c r="N2" s="29" t="s">
        <v>241</v>
      </c>
      <c r="O2" s="71"/>
      <c r="P2" s="71"/>
    </row>
    <row r="3" spans="1:19" s="3" customFormat="1" ht="25.5" customHeight="1">
      <c r="A3" s="65"/>
      <c r="B3" s="25" t="s">
        <v>283</v>
      </c>
      <c r="C3" s="11"/>
      <c r="D3" s="75"/>
      <c r="E3" s="79"/>
      <c r="F3" s="80"/>
      <c r="G3" s="95"/>
      <c r="H3" s="80"/>
      <c r="I3" s="90"/>
      <c r="L3" s="71" t="s">
        <v>284</v>
      </c>
      <c r="M3" s="201">
        <v>0.15</v>
      </c>
      <c r="N3" s="250" t="s">
        <v>285</v>
      </c>
    </row>
    <row r="4" spans="1:19" s="3" customFormat="1" ht="25.5" customHeight="1">
      <c r="A4" s="66"/>
      <c r="B4" s="9" t="s">
        <v>40</v>
      </c>
      <c r="C4" s="8"/>
      <c r="D4" s="76"/>
      <c r="E4" s="81"/>
      <c r="F4" s="82"/>
      <c r="G4" s="96"/>
      <c r="H4" s="82"/>
      <c r="I4" s="91">
        <f>I5+I12+I19+I26+I33+I39</f>
        <v>2787788.11</v>
      </c>
    </row>
    <row r="5" spans="1:19" s="3" customFormat="1" ht="25.5" customHeight="1">
      <c r="A5" s="66"/>
      <c r="B5" s="9" t="s">
        <v>286</v>
      </c>
      <c r="C5" s="8"/>
      <c r="D5" s="76"/>
      <c r="E5" s="81"/>
      <c r="F5" s="82"/>
      <c r="G5" s="96"/>
      <c r="H5" s="82"/>
      <c r="I5" s="91">
        <f>SUM(I6:I11)</f>
        <v>2273344.46</v>
      </c>
    </row>
    <row r="6" spans="1:19" s="3" customFormat="1" ht="25.5" customHeight="1">
      <c r="A6" s="380">
        <v>2306071</v>
      </c>
      <c r="B6" s="4" t="s">
        <v>287</v>
      </c>
      <c r="C6" s="2" t="s">
        <v>288</v>
      </c>
      <c r="D6" s="77">
        <f>ROUND('1. Memória das quantidades'!D12,2)</f>
        <v>320</v>
      </c>
      <c r="E6" s="83">
        <f>ROUND(SUMIF('5. CPU'!$U$2:$U$64,'4. Orçamento'!A6,'5. CPU'!$W$2:$W$64),2)</f>
        <v>2039.17</v>
      </c>
      <c r="F6" s="84">
        <f>ROUND(E6*D6,2)</f>
        <v>652534.4</v>
      </c>
      <c r="G6" s="97">
        <f>ROUND($M$2,4)</f>
        <v>0.28029999999999999</v>
      </c>
      <c r="H6" s="84">
        <f>ROUND(E6*(1+G6),2)</f>
        <v>2610.75</v>
      </c>
      <c r="I6" s="92">
        <f>ROUND(D6*H6,2)</f>
        <v>835440</v>
      </c>
    </row>
    <row r="7" spans="1:19" s="3" customFormat="1" ht="25.5" customHeight="1">
      <c r="A7" s="380">
        <v>2306066</v>
      </c>
      <c r="B7" s="4" t="s">
        <v>289</v>
      </c>
      <c r="C7" s="2" t="s">
        <v>288</v>
      </c>
      <c r="D7" s="77">
        <f>ROUND('1. Memória das quantidades'!D23,2)</f>
        <v>190</v>
      </c>
      <c r="E7" s="83">
        <f>ROUND(SUMIF('5. CPU'!$U$2:$U$64,'4. Orçamento'!A7,'5. CPU'!$W$2:$W$64),2)</f>
        <v>259.70999999999998</v>
      </c>
      <c r="F7" s="84">
        <f t="shared" ref="F7:F11" si="0">ROUND(E7*D7,2)</f>
        <v>49344.9</v>
      </c>
      <c r="G7" s="97">
        <f t="shared" ref="G7:G11" si="1">ROUND($M$2,4)</f>
        <v>0.28029999999999999</v>
      </c>
      <c r="H7" s="84">
        <f t="shared" ref="H7:H11" si="2">ROUND(E7*(1+G7),2)</f>
        <v>332.51</v>
      </c>
      <c r="I7" s="92">
        <f t="shared" ref="I7:I11" si="3">ROUND(D7*H7,2)</f>
        <v>63176.9</v>
      </c>
    </row>
    <row r="8" spans="1:19" s="3" customFormat="1" ht="25.5" customHeight="1">
      <c r="A8" s="380">
        <v>2306071</v>
      </c>
      <c r="B8" s="4" t="s">
        <v>290</v>
      </c>
      <c r="C8" s="2" t="s">
        <v>288</v>
      </c>
      <c r="D8" s="77">
        <f>ROUND('1. Memória das quantidades'!D45,2)</f>
        <v>223.52</v>
      </c>
      <c r="E8" s="83">
        <f>ROUND(SUMIF('5. CPU'!$U$2:$U$64,'4. Orçamento'!A8,'5. CPU'!$W$2:$W$64),2)</f>
        <v>2039.17</v>
      </c>
      <c r="F8" s="84">
        <f t="shared" si="0"/>
        <v>455795.28</v>
      </c>
      <c r="G8" s="97">
        <f t="shared" si="1"/>
        <v>0.28029999999999999</v>
      </c>
      <c r="H8" s="84">
        <f t="shared" si="2"/>
        <v>2610.75</v>
      </c>
      <c r="I8" s="92">
        <f t="shared" si="3"/>
        <v>583554.84</v>
      </c>
    </row>
    <row r="9" spans="1:19" s="3" customFormat="1" ht="25.5" customHeight="1">
      <c r="A9" s="488">
        <v>407819</v>
      </c>
      <c r="B9" s="5" t="s">
        <v>291</v>
      </c>
      <c r="C9" s="2" t="s">
        <v>292</v>
      </c>
      <c r="D9" s="77">
        <f>ROUND(('1. Memória das quantidades'!D12+'1. Memória das quantidades'!D23)*'1. Memória das quantidades'!I8,2)</f>
        <v>13088.96</v>
      </c>
      <c r="E9" s="83">
        <f>ROUND(SUMIF('5. CPU'!$U$2:$U$64,'4. Orçamento'!A9,'5. CPU'!$W$2:$W$64),2)</f>
        <v>12.66</v>
      </c>
      <c r="F9" s="84">
        <f t="shared" si="0"/>
        <v>165706.23000000001</v>
      </c>
      <c r="G9" s="97">
        <f t="shared" si="1"/>
        <v>0.28029999999999999</v>
      </c>
      <c r="H9" s="84">
        <f t="shared" si="2"/>
        <v>16.21</v>
      </c>
      <c r="I9" s="92">
        <f t="shared" si="3"/>
        <v>212172.04</v>
      </c>
    </row>
    <row r="10" spans="1:19" s="3" customFormat="1" ht="25.5" customHeight="1">
      <c r="A10" s="380">
        <v>2306732</v>
      </c>
      <c r="B10" s="5" t="s">
        <v>293</v>
      </c>
      <c r="C10" s="2" t="s">
        <v>288</v>
      </c>
      <c r="D10" s="77">
        <f>ROUND('1. Memória das quantidades'!E59,2)</f>
        <v>468.16</v>
      </c>
      <c r="E10" s="83">
        <f>ROUND(SUMIF('5. CPU'!$U$2:$U$64,'4. Orçamento'!A10,'5. CPU'!$W$2:$W$64),2)</f>
        <v>955.11</v>
      </c>
      <c r="F10" s="84">
        <f t="shared" si="0"/>
        <v>447144.3</v>
      </c>
      <c r="G10" s="97">
        <f t="shared" si="1"/>
        <v>0.28029999999999999</v>
      </c>
      <c r="H10" s="84">
        <f t="shared" si="2"/>
        <v>1222.83</v>
      </c>
      <c r="I10" s="92">
        <f t="shared" si="3"/>
        <v>572480.09</v>
      </c>
    </row>
    <row r="11" spans="1:19" s="3" customFormat="1" ht="25.5" customHeight="1">
      <c r="A11" s="488">
        <v>2306247</v>
      </c>
      <c r="B11" s="5" t="s">
        <v>294</v>
      </c>
      <c r="C11" s="2" t="s">
        <v>295</v>
      </c>
      <c r="D11" s="77">
        <f>ROUND('1. Memória das quantidades'!E49,2)</f>
        <v>21.12</v>
      </c>
      <c r="E11" s="83">
        <f>ROUND(SUMIF('5. CPU'!$U$2:$U$64,'4. Orçamento'!A11,'5. CPU'!$W$2:$W$64),2)</f>
        <v>241.15</v>
      </c>
      <c r="F11" s="84">
        <f t="shared" si="0"/>
        <v>5093.09</v>
      </c>
      <c r="G11" s="97">
        <f t="shared" si="1"/>
        <v>0.28029999999999999</v>
      </c>
      <c r="H11" s="84">
        <f t="shared" si="2"/>
        <v>308.74</v>
      </c>
      <c r="I11" s="92">
        <f t="shared" si="3"/>
        <v>6520.59</v>
      </c>
    </row>
    <row r="12" spans="1:19" s="3" customFormat="1" ht="25.5" customHeight="1">
      <c r="A12" s="66" t="s">
        <v>296</v>
      </c>
      <c r="B12" s="9" t="s">
        <v>297</v>
      </c>
      <c r="C12" s="8"/>
      <c r="D12" s="76"/>
      <c r="E12" s="81"/>
      <c r="F12" s="82"/>
      <c r="G12" s="96"/>
      <c r="H12" s="82"/>
      <c r="I12" s="91">
        <f>SUM(I13:I18)</f>
        <v>74478.94</v>
      </c>
    </row>
    <row r="13" spans="1:19" s="3" customFormat="1" ht="25.5" customHeight="1">
      <c r="A13" s="67">
        <v>3108017</v>
      </c>
      <c r="B13" s="4" t="s">
        <v>298</v>
      </c>
      <c r="C13" s="2" t="s">
        <v>299</v>
      </c>
      <c r="D13" s="78">
        <f>ROUND('1. Memória das quantidades'!F72,2)</f>
        <v>80</v>
      </c>
      <c r="E13" s="83">
        <f>ROUND(SUMIF('5. CPU'!$U$2:$U$64,'4. Orçamento'!A13,'5. CPU'!$W$2:$W$64),2)</f>
        <v>86.5</v>
      </c>
      <c r="F13" s="84">
        <f t="shared" ref="F13" si="4">ROUND(E13*D13,2)</f>
        <v>6920</v>
      </c>
      <c r="G13" s="97">
        <f>ROUND($M$2,4)</f>
        <v>0.28029999999999999</v>
      </c>
      <c r="H13" s="84">
        <f t="shared" ref="H13" si="5">ROUND(E13*(1+G13),2)</f>
        <v>110.75</v>
      </c>
      <c r="I13" s="92">
        <f t="shared" ref="I13" si="6">ROUND(D13*H13,2)</f>
        <v>8860</v>
      </c>
      <c r="Q13" s="26"/>
      <c r="R13" s="27"/>
      <c r="S13" s="26"/>
    </row>
    <row r="14" spans="1:19" s="3" customFormat="1" ht="25.5" customHeight="1">
      <c r="A14" s="67">
        <v>407819</v>
      </c>
      <c r="B14" s="5" t="s">
        <v>291</v>
      </c>
      <c r="C14" s="23" t="s">
        <v>292</v>
      </c>
      <c r="D14" s="77">
        <f>'1. Memória das quantidades'!F81+'1. Memória das quantidades'!F82</f>
        <v>2841.16</v>
      </c>
      <c r="E14" s="83">
        <f>ROUND(SUMIF('5. CPU'!$U$2:$U$64,'4. Orçamento'!A14,'5. CPU'!$W$2:$W$64),2)</f>
        <v>12.66</v>
      </c>
      <c r="F14" s="84">
        <f t="shared" ref="F14:F18" si="7">ROUND(E14*D14,2)</f>
        <v>35969.089999999997</v>
      </c>
      <c r="G14" s="97">
        <f t="shared" ref="G14:G18" si="8">ROUND($M$2,4)</f>
        <v>0.28029999999999999</v>
      </c>
      <c r="H14" s="84">
        <f t="shared" ref="H14:H18" si="9">ROUND(E14*(1+G14),2)</f>
        <v>16.21</v>
      </c>
      <c r="I14" s="92">
        <f t="shared" ref="I14:I18" si="10">ROUND(D14*H14,2)</f>
        <v>46055.199999999997</v>
      </c>
    </row>
    <row r="15" spans="1:19" s="3" customFormat="1" ht="28.5">
      <c r="A15" s="380">
        <v>1106280</v>
      </c>
      <c r="B15" s="24" t="s">
        <v>300</v>
      </c>
      <c r="C15" s="23" t="s">
        <v>301</v>
      </c>
      <c r="D15" s="77">
        <f>'1. Memória das quantidades'!F64</f>
        <v>25</v>
      </c>
      <c r="E15" s="83">
        <f>ROUND(SUMIF('5. CPU'!$U$2:$U$64,'4. Orçamento'!A15,'5. CPU'!$W$2:$W$64),2)</f>
        <v>520.91999999999996</v>
      </c>
      <c r="F15" s="84">
        <f t="shared" si="7"/>
        <v>13023</v>
      </c>
      <c r="G15" s="97">
        <f t="shared" si="8"/>
        <v>0.28029999999999999</v>
      </c>
      <c r="H15" s="84">
        <f t="shared" si="9"/>
        <v>666.93</v>
      </c>
      <c r="I15" s="92">
        <f t="shared" si="10"/>
        <v>16673.25</v>
      </c>
      <c r="Q15" s="26"/>
      <c r="R15" s="27"/>
      <c r="S15" s="26"/>
    </row>
    <row r="16" spans="1:19" s="3" customFormat="1" ht="25.5" customHeight="1">
      <c r="A16" s="67">
        <v>1100657</v>
      </c>
      <c r="B16" s="5" t="s">
        <v>302</v>
      </c>
      <c r="C16" s="23" t="s">
        <v>301</v>
      </c>
      <c r="D16" s="77">
        <f>D15</f>
        <v>25</v>
      </c>
      <c r="E16" s="83">
        <f>ROUND(SUMIF('5. CPU'!$U$2:$U$64,'4. Orçamento'!A16,'5. CPU'!$W$2:$W$64),2)</f>
        <v>3.52</v>
      </c>
      <c r="F16" s="84">
        <f t="shared" si="7"/>
        <v>88</v>
      </c>
      <c r="G16" s="97">
        <f t="shared" si="8"/>
        <v>0.28029999999999999</v>
      </c>
      <c r="H16" s="84">
        <f t="shared" si="9"/>
        <v>4.51</v>
      </c>
      <c r="I16" s="92">
        <f t="shared" si="10"/>
        <v>112.75</v>
      </c>
      <c r="Q16" s="26"/>
      <c r="R16" s="27"/>
      <c r="S16" s="26"/>
    </row>
    <row r="17" spans="1:256" s="3" customFormat="1" ht="31.5" customHeight="1">
      <c r="A17" s="67">
        <v>1106088</v>
      </c>
      <c r="B17" s="22" t="s">
        <v>303</v>
      </c>
      <c r="C17" s="2" t="s">
        <v>301</v>
      </c>
      <c r="D17" s="77">
        <f>D15</f>
        <v>25</v>
      </c>
      <c r="E17" s="83">
        <f>ROUND(SUMIF('5. CPU'!$U$2:$U$64,'4. Orçamento'!A17,'5. CPU'!$W$2:$W$64),2)</f>
        <v>62.13</v>
      </c>
      <c r="F17" s="84">
        <f t="shared" si="7"/>
        <v>1553.25</v>
      </c>
      <c r="G17" s="97">
        <f t="shared" si="8"/>
        <v>0.28029999999999999</v>
      </c>
      <c r="H17" s="84">
        <f t="shared" si="9"/>
        <v>79.55</v>
      </c>
      <c r="I17" s="92">
        <f t="shared" si="10"/>
        <v>1988.75</v>
      </c>
      <c r="Q17" s="26"/>
      <c r="R17" s="27"/>
      <c r="S17" s="26"/>
    </row>
    <row r="18" spans="1:256" s="3" customFormat="1" ht="31.5" customHeight="1">
      <c r="A18" s="68">
        <v>1106057</v>
      </c>
      <c r="B18" s="32" t="s">
        <v>304</v>
      </c>
      <c r="C18" s="2" t="s">
        <v>295</v>
      </c>
      <c r="D18" s="77">
        <f>'1. Memória das quantidades'!F78</f>
        <v>1.25</v>
      </c>
      <c r="E18" s="83">
        <f>ROUND(SUMIF('5. CPU'!$U$2:$U$64,'4. Orçamento'!A18,'5. CPU'!$W$2:$W$64),2)</f>
        <v>493</v>
      </c>
      <c r="F18" s="84">
        <f t="shared" si="7"/>
        <v>616.25</v>
      </c>
      <c r="G18" s="97">
        <f t="shared" si="8"/>
        <v>0.28029999999999999</v>
      </c>
      <c r="H18" s="84">
        <f t="shared" si="9"/>
        <v>631.19000000000005</v>
      </c>
      <c r="I18" s="92">
        <f t="shared" si="10"/>
        <v>788.99</v>
      </c>
      <c r="Q18" s="26"/>
      <c r="R18" s="27"/>
      <c r="S18" s="26"/>
    </row>
    <row r="19" spans="1:256" s="3" customFormat="1" ht="25.5" customHeight="1">
      <c r="A19" s="66" t="s">
        <v>296</v>
      </c>
      <c r="B19" s="9" t="s">
        <v>305</v>
      </c>
      <c r="C19" s="8"/>
      <c r="D19" s="76"/>
      <c r="E19" s="81"/>
      <c r="F19" s="82"/>
      <c r="G19" s="96"/>
      <c r="H19" s="82"/>
      <c r="I19" s="91">
        <f>SUM(I20:I25)</f>
        <v>216186.19</v>
      </c>
    </row>
    <row r="20" spans="1:256" s="3" customFormat="1" ht="25.5" customHeight="1">
      <c r="A20" s="67">
        <v>3108017</v>
      </c>
      <c r="B20" s="4" t="s">
        <v>298</v>
      </c>
      <c r="C20" s="2" t="s">
        <v>299</v>
      </c>
      <c r="D20" s="78">
        <f>'1. Memória das quantidades'!F95</f>
        <v>134.4</v>
      </c>
      <c r="E20" s="83">
        <f>ROUND(SUMIF('5. CPU'!$U$2:$U$64,'4. Orçamento'!A20,'5. CPU'!$W$2:$W$64),2)</f>
        <v>86.5</v>
      </c>
      <c r="F20" s="84">
        <f t="shared" ref="F20" si="11">ROUND(E20*D20,2)</f>
        <v>11625.6</v>
      </c>
      <c r="G20" s="97">
        <f>ROUND($M$2,4)</f>
        <v>0.28029999999999999</v>
      </c>
      <c r="H20" s="84">
        <f t="shared" ref="H20" si="12">ROUND(E20*(1+G20),2)</f>
        <v>110.75</v>
      </c>
      <c r="I20" s="92">
        <f t="shared" ref="I20" si="13">ROUND(D20*H20,2)</f>
        <v>14884.8</v>
      </c>
      <c r="Q20" s="26"/>
      <c r="R20" s="27"/>
      <c r="S20" s="26"/>
    </row>
    <row r="21" spans="1:256" s="3" customFormat="1" ht="25.5" customHeight="1">
      <c r="A21" s="67">
        <v>407819</v>
      </c>
      <c r="B21" s="5" t="s">
        <v>291</v>
      </c>
      <c r="C21" s="23" t="s">
        <v>292</v>
      </c>
      <c r="D21" s="77">
        <f>'1. Memória das quantidades'!F104+'1. Memória das quantidades'!F105</f>
        <v>6779.2800000000007</v>
      </c>
      <c r="E21" s="83">
        <f>ROUND(SUMIF('5. CPU'!$U$2:$U$64,'4. Orçamento'!A21,'5. CPU'!$W$2:$W$64),2)</f>
        <v>12.66</v>
      </c>
      <c r="F21" s="84">
        <f t="shared" ref="F21:F25" si="14">ROUND(E21*D21,2)</f>
        <v>85825.68</v>
      </c>
      <c r="G21" s="97">
        <f t="shared" ref="G21:G25" si="15">ROUND($M$2,4)</f>
        <v>0.28029999999999999</v>
      </c>
      <c r="H21" s="84">
        <f t="shared" ref="H21:H25" si="16">ROUND(E21*(1+G21),2)</f>
        <v>16.21</v>
      </c>
      <c r="I21" s="92">
        <f t="shared" ref="I21:I25" si="17">ROUND(D21*H21,2)</f>
        <v>109892.13</v>
      </c>
    </row>
    <row r="22" spans="1:256" s="3" customFormat="1" ht="28.5">
      <c r="A22" s="380">
        <v>1106280</v>
      </c>
      <c r="B22" s="24" t="s">
        <v>300</v>
      </c>
      <c r="C22" s="23" t="s">
        <v>301</v>
      </c>
      <c r="D22" s="77">
        <f>'1. Memória das quantidades'!F87</f>
        <v>117.60000000000001</v>
      </c>
      <c r="E22" s="83">
        <f>ROUND(SUMIF('5. CPU'!$U$2:$U$64,'4. Orçamento'!A22,'5. CPU'!$W$2:$W$64),2)</f>
        <v>520.91999999999996</v>
      </c>
      <c r="F22" s="84">
        <f t="shared" si="14"/>
        <v>61260.19</v>
      </c>
      <c r="G22" s="97">
        <f t="shared" si="15"/>
        <v>0.28029999999999999</v>
      </c>
      <c r="H22" s="84">
        <f t="shared" si="16"/>
        <v>666.93</v>
      </c>
      <c r="I22" s="92">
        <f t="shared" si="17"/>
        <v>78430.97</v>
      </c>
      <c r="Q22" s="26"/>
      <c r="R22" s="27"/>
      <c r="S22" s="26"/>
    </row>
    <row r="23" spans="1:256" s="3" customFormat="1" ht="25.5" customHeight="1">
      <c r="A23" s="67">
        <v>1100657</v>
      </c>
      <c r="B23" s="5" t="s">
        <v>302</v>
      </c>
      <c r="C23" s="23" t="s">
        <v>301</v>
      </c>
      <c r="D23" s="77">
        <f>D22</f>
        <v>117.60000000000001</v>
      </c>
      <c r="E23" s="83">
        <f>ROUND(SUMIF('5. CPU'!$U$2:$U$64,'4. Orçamento'!A23,'5. CPU'!$W$2:$W$64),2)</f>
        <v>3.52</v>
      </c>
      <c r="F23" s="84">
        <f t="shared" si="14"/>
        <v>413.95</v>
      </c>
      <c r="G23" s="97">
        <f t="shared" si="15"/>
        <v>0.28029999999999999</v>
      </c>
      <c r="H23" s="84">
        <f t="shared" si="16"/>
        <v>4.51</v>
      </c>
      <c r="I23" s="92">
        <f t="shared" si="17"/>
        <v>530.38</v>
      </c>
      <c r="Q23" s="26"/>
      <c r="R23" s="27"/>
      <c r="S23" s="26"/>
    </row>
    <row r="24" spans="1:256" s="3" customFormat="1" ht="31.5" customHeight="1">
      <c r="A24" s="67">
        <v>1106088</v>
      </c>
      <c r="B24" s="22" t="s">
        <v>303</v>
      </c>
      <c r="C24" s="23" t="s">
        <v>301</v>
      </c>
      <c r="D24" s="77">
        <f>D22</f>
        <v>117.60000000000001</v>
      </c>
      <c r="E24" s="83">
        <f>ROUND(SUMIF('5. CPU'!$U$2:$U$64,'4. Orçamento'!A24,'5. CPU'!$W$2:$W$64),2)</f>
        <v>62.13</v>
      </c>
      <c r="F24" s="84">
        <f t="shared" si="14"/>
        <v>7306.49</v>
      </c>
      <c r="G24" s="97">
        <f t="shared" si="15"/>
        <v>0.28029999999999999</v>
      </c>
      <c r="H24" s="84">
        <f t="shared" si="16"/>
        <v>79.55</v>
      </c>
      <c r="I24" s="92">
        <f t="shared" si="17"/>
        <v>9355.08</v>
      </c>
      <c r="Q24" s="26"/>
      <c r="R24" s="27"/>
      <c r="S24" s="26"/>
    </row>
    <row r="25" spans="1:256" s="3" customFormat="1" ht="31.5" customHeight="1">
      <c r="A25" s="68">
        <v>1106057</v>
      </c>
      <c r="B25" s="32" t="s">
        <v>304</v>
      </c>
      <c r="C25" s="2" t="s">
        <v>295</v>
      </c>
      <c r="D25" s="77">
        <f>'1. Memória das quantidades'!F101</f>
        <v>4.9000000000000004</v>
      </c>
      <c r="E25" s="83">
        <f>ROUND(SUMIF('5. CPU'!$U$2:$U$64,'4. Orçamento'!A25,'5. CPU'!$W$2:$W$64),2)</f>
        <v>493</v>
      </c>
      <c r="F25" s="84">
        <f t="shared" si="14"/>
        <v>2415.6999999999998</v>
      </c>
      <c r="G25" s="97">
        <f t="shared" si="15"/>
        <v>0.28029999999999999</v>
      </c>
      <c r="H25" s="84">
        <f t="shared" si="16"/>
        <v>631.19000000000005</v>
      </c>
      <c r="I25" s="92">
        <f t="shared" si="17"/>
        <v>3092.83</v>
      </c>
      <c r="Q25" s="26"/>
      <c r="R25" s="27"/>
      <c r="S25" s="26"/>
    </row>
    <row r="26" spans="1:256" s="3" customFormat="1" ht="25.5" customHeight="1">
      <c r="A26" s="66" t="s">
        <v>296</v>
      </c>
      <c r="B26" s="9" t="s">
        <v>306</v>
      </c>
      <c r="C26" s="8"/>
      <c r="D26" s="76"/>
      <c r="E26" s="81"/>
      <c r="F26" s="82"/>
      <c r="G26" s="96"/>
      <c r="H26" s="82"/>
      <c r="I26" s="91">
        <f>SUM(I27:I32)</f>
        <v>96901.66</v>
      </c>
      <c r="Q26" s="26"/>
      <c r="R26" s="27"/>
      <c r="S26" s="26"/>
    </row>
    <row r="27" spans="1:256" s="3" customFormat="1" ht="25.5" customHeight="1">
      <c r="A27" s="67">
        <v>3108016</v>
      </c>
      <c r="B27" s="4" t="s">
        <v>307</v>
      </c>
      <c r="C27" s="2" t="s">
        <v>308</v>
      </c>
      <c r="D27" s="78">
        <f>'1. Memória das quantidades'!F138</f>
        <v>106.26000000000002</v>
      </c>
      <c r="E27" s="83">
        <f>ROUND(SUMIF('5. CPU'!$U$2:$U$64,'4. Orçamento'!A27,'5. CPU'!$W$2:$W$64),2)</f>
        <v>104.12</v>
      </c>
      <c r="F27" s="84">
        <f t="shared" ref="F27" si="18">ROUND(E27*D27,2)</f>
        <v>11063.79</v>
      </c>
      <c r="G27" s="97">
        <f>ROUND($M$2,4)</f>
        <v>0.28029999999999999</v>
      </c>
      <c r="H27" s="84">
        <f t="shared" ref="H27" si="19">ROUND(E27*(1+G27),2)</f>
        <v>133.30000000000001</v>
      </c>
      <c r="I27" s="92">
        <f t="shared" ref="I27" si="20">ROUND(D27*H27,2)</f>
        <v>14164.46</v>
      </c>
      <c r="J27" s="27"/>
      <c r="K27" s="26"/>
      <c r="L27" s="19"/>
      <c r="M27" s="26"/>
      <c r="N27" s="27"/>
      <c r="O27" s="26"/>
      <c r="P27" s="19"/>
      <c r="Q27" s="26"/>
      <c r="R27" s="27"/>
      <c r="S27" s="26"/>
      <c r="T27" s="19"/>
      <c r="U27" s="26"/>
      <c r="V27" s="27"/>
      <c r="W27" s="26"/>
      <c r="X27" s="19"/>
      <c r="Y27" s="26"/>
      <c r="Z27" s="27"/>
      <c r="AA27" s="26"/>
      <c r="AB27" s="19"/>
      <c r="AC27" s="26"/>
      <c r="AD27" s="27"/>
      <c r="AE27" s="26"/>
      <c r="AF27" s="19"/>
      <c r="AG27" s="26"/>
      <c r="AH27" s="27"/>
      <c r="AI27" s="26"/>
      <c r="AJ27" s="19"/>
      <c r="AK27" s="26"/>
      <c r="AL27" s="27"/>
      <c r="AM27" s="26"/>
      <c r="AN27" s="19"/>
      <c r="AO27" s="26"/>
      <c r="AP27" s="27"/>
      <c r="AQ27" s="26"/>
      <c r="AR27" s="19"/>
      <c r="AS27" s="26"/>
      <c r="AT27" s="27"/>
      <c r="AU27" s="26"/>
      <c r="AV27" s="19"/>
      <c r="AW27" s="26"/>
      <c r="AX27" s="27"/>
      <c r="AY27" s="26"/>
      <c r="AZ27" s="19"/>
      <c r="BA27" s="26"/>
      <c r="BB27" s="27"/>
      <c r="BC27" s="26"/>
      <c r="BD27" s="19"/>
      <c r="BE27" s="26"/>
      <c r="BF27" s="27"/>
      <c r="BG27" s="26"/>
      <c r="BH27" s="19"/>
      <c r="BI27" s="17"/>
      <c r="BJ27" s="18"/>
      <c r="BK27" s="17"/>
      <c r="BL27" s="19"/>
      <c r="BM27" s="17"/>
      <c r="BN27" s="18"/>
      <c r="BO27" s="17"/>
      <c r="BP27" s="19"/>
      <c r="BQ27" s="17"/>
      <c r="BR27" s="18"/>
      <c r="BS27" s="17"/>
      <c r="BT27" s="19"/>
      <c r="BU27" s="17"/>
      <c r="BV27" s="18"/>
      <c r="BW27" s="17"/>
      <c r="BX27" s="19"/>
      <c r="BY27" s="17"/>
      <c r="BZ27" s="18"/>
      <c r="CA27" s="17"/>
      <c r="CB27" s="19"/>
      <c r="CC27" s="17"/>
      <c r="CD27" s="18"/>
      <c r="CE27" s="17"/>
      <c r="CF27" s="19"/>
      <c r="CG27" s="17"/>
      <c r="CH27" s="18"/>
      <c r="CI27" s="17"/>
      <c r="CJ27" s="19"/>
      <c r="CK27" s="17"/>
      <c r="CL27" s="18"/>
      <c r="CM27" s="17"/>
      <c r="CN27" s="19"/>
      <c r="CO27" s="17"/>
      <c r="CP27" s="18"/>
      <c r="CQ27" s="17"/>
      <c r="CR27" s="19"/>
      <c r="CS27" s="17"/>
      <c r="CT27" s="18"/>
      <c r="CU27" s="17"/>
      <c r="CV27" s="19"/>
      <c r="CW27" s="17"/>
      <c r="CX27" s="18"/>
      <c r="CY27" s="17"/>
      <c r="CZ27" s="19"/>
      <c r="DA27" s="17"/>
      <c r="DB27" s="18"/>
      <c r="DC27" s="17"/>
      <c r="DD27" s="19"/>
      <c r="DE27" s="17"/>
      <c r="DF27" s="18"/>
      <c r="DG27" s="17"/>
      <c r="DH27" s="19"/>
      <c r="DI27" s="17"/>
      <c r="DJ27" s="18"/>
      <c r="DK27" s="17"/>
      <c r="DL27" s="19"/>
      <c r="DM27" s="17"/>
      <c r="DN27" s="18"/>
      <c r="DO27" s="17"/>
      <c r="DP27" s="19"/>
      <c r="DQ27" s="17"/>
      <c r="DR27" s="18"/>
      <c r="DS27" s="17"/>
      <c r="DT27" s="19"/>
      <c r="DU27" s="17"/>
      <c r="DV27" s="18"/>
      <c r="DW27" s="17"/>
      <c r="DX27" s="19"/>
      <c r="DY27" s="17"/>
      <c r="DZ27" s="18"/>
      <c r="EA27" s="17"/>
      <c r="EB27" s="19"/>
      <c r="EC27" s="17"/>
      <c r="ED27" s="18"/>
      <c r="EE27" s="17"/>
      <c r="EF27" s="19"/>
      <c r="EG27" s="17"/>
      <c r="EH27" s="18"/>
      <c r="EI27" s="17"/>
      <c r="EJ27" s="19"/>
      <c r="EK27" s="17"/>
      <c r="EL27" s="18"/>
      <c r="EM27" s="17"/>
      <c r="EN27" s="19"/>
      <c r="EO27" s="17"/>
      <c r="EP27" s="18"/>
      <c r="EQ27" s="17"/>
      <c r="ER27" s="19"/>
      <c r="ES27" s="17"/>
      <c r="ET27" s="18"/>
      <c r="EU27" s="17"/>
      <c r="EV27" s="19"/>
      <c r="EW27" s="17"/>
      <c r="EX27" s="18"/>
      <c r="EY27" s="17"/>
      <c r="EZ27" s="19"/>
      <c r="FA27" s="17"/>
      <c r="FB27" s="18"/>
      <c r="FC27" s="17"/>
      <c r="FD27" s="19"/>
      <c r="FE27" s="17"/>
      <c r="FF27" s="18"/>
      <c r="FG27" s="17"/>
      <c r="FH27" s="19"/>
      <c r="FI27" s="17"/>
      <c r="FJ27" s="18"/>
      <c r="FK27" s="17"/>
      <c r="FL27" s="19"/>
      <c r="FM27" s="17"/>
      <c r="FN27" s="18"/>
      <c r="FO27" s="17"/>
      <c r="FP27" s="19"/>
      <c r="FQ27" s="17"/>
      <c r="FR27" s="18"/>
      <c r="FS27" s="17"/>
      <c r="FT27" s="19"/>
      <c r="FU27" s="17"/>
      <c r="FV27" s="18"/>
      <c r="FW27" s="17"/>
      <c r="FX27" s="19"/>
      <c r="FY27" s="17"/>
      <c r="FZ27" s="18"/>
      <c r="GA27" s="17"/>
      <c r="GB27" s="19"/>
      <c r="GC27" s="17"/>
      <c r="GD27" s="18"/>
      <c r="GE27" s="17"/>
      <c r="GF27" s="19"/>
      <c r="GG27" s="17"/>
      <c r="GH27" s="18"/>
      <c r="GI27" s="17"/>
      <c r="GJ27" s="19"/>
      <c r="GK27" s="17"/>
      <c r="GL27" s="18"/>
      <c r="GM27" s="17"/>
      <c r="GN27" s="19"/>
      <c r="GO27" s="17"/>
      <c r="GP27" s="18"/>
      <c r="GQ27" s="17"/>
      <c r="GR27" s="19"/>
      <c r="GS27" s="17"/>
      <c r="GT27" s="18"/>
      <c r="GU27" s="17"/>
      <c r="GV27" s="19"/>
      <c r="GW27" s="17"/>
      <c r="GX27" s="18"/>
      <c r="GY27" s="17"/>
      <c r="GZ27" s="19"/>
      <c r="HA27" s="17"/>
      <c r="HB27" s="18"/>
      <c r="HC27" s="17"/>
      <c r="HD27" s="19"/>
      <c r="HE27" s="17"/>
      <c r="HF27" s="18"/>
      <c r="HG27" s="17"/>
      <c r="HH27" s="19"/>
      <c r="HI27" s="17"/>
      <c r="HJ27" s="18"/>
      <c r="HK27" s="17"/>
      <c r="HL27" s="19"/>
      <c r="HM27" s="17"/>
      <c r="HN27" s="18"/>
      <c r="HO27" s="17"/>
      <c r="HP27" s="19"/>
      <c r="HQ27" s="17"/>
      <c r="HR27" s="18"/>
      <c r="HS27" s="17"/>
      <c r="HT27" s="19"/>
      <c r="HU27" s="17"/>
      <c r="HV27" s="18"/>
      <c r="HW27" s="17"/>
      <c r="HX27" s="19"/>
      <c r="HY27" s="17"/>
      <c r="HZ27" s="18"/>
      <c r="IA27" s="17"/>
      <c r="IB27" s="19"/>
      <c r="IC27" s="17"/>
      <c r="ID27" s="18"/>
      <c r="IE27" s="17"/>
      <c r="IF27" s="19"/>
      <c r="IG27" s="17"/>
      <c r="IH27" s="18"/>
      <c r="II27" s="17"/>
      <c r="IJ27" s="19"/>
      <c r="IK27" s="17"/>
      <c r="IL27" s="18"/>
      <c r="IM27" s="17"/>
      <c r="IN27" s="19"/>
      <c r="IO27" s="17"/>
      <c r="IP27" s="18"/>
      <c r="IQ27" s="17"/>
      <c r="IR27" s="19"/>
      <c r="IS27" s="17"/>
      <c r="IT27" s="18"/>
      <c r="IU27" s="17"/>
      <c r="IV27" s="19"/>
    </row>
    <row r="28" spans="1:256" s="3" customFormat="1" ht="25.5" customHeight="1">
      <c r="A28" s="67">
        <v>407819</v>
      </c>
      <c r="B28" s="5" t="s">
        <v>291</v>
      </c>
      <c r="C28" s="23" t="s">
        <v>292</v>
      </c>
      <c r="D28" s="77">
        <f>'1. Memória das quantidades'!F141+'1. Memória das quantidades'!F142</f>
        <v>3629.78</v>
      </c>
      <c r="E28" s="83">
        <f>ROUND(SUMIF('5. CPU'!$U$2:$U$64,'4. Orçamento'!A28,'5. CPU'!$W$2:$W$64),2)</f>
        <v>12.66</v>
      </c>
      <c r="F28" s="84">
        <f t="shared" ref="F28:F32" si="21">ROUND(E28*D28,2)</f>
        <v>45953.01</v>
      </c>
      <c r="G28" s="97">
        <f t="shared" ref="G28:G32" si="22">ROUND($M$2,4)</f>
        <v>0.28029999999999999</v>
      </c>
      <c r="H28" s="84">
        <f t="shared" ref="H28:H32" si="23">ROUND(E28*(1+G28),2)</f>
        <v>16.21</v>
      </c>
      <c r="I28" s="92">
        <f t="shared" ref="I28:I32" si="24">ROUND(D28*H28,2)</f>
        <v>58838.73</v>
      </c>
      <c r="Q28" s="26"/>
      <c r="R28" s="27"/>
      <c r="S28" s="26"/>
    </row>
    <row r="29" spans="1:256" s="3" customFormat="1" ht="28.5">
      <c r="A29" s="380">
        <v>1106280</v>
      </c>
      <c r="B29" s="24" t="s">
        <v>300</v>
      </c>
      <c r="C29" s="23" t="s">
        <v>295</v>
      </c>
      <c r="D29" s="77">
        <f>ROUND('1. Memória das quantidades'!E121,2)</f>
        <v>30.73</v>
      </c>
      <c r="E29" s="83">
        <f>ROUND(SUMIF('5. CPU'!$U$2:$U$64,'4. Orçamento'!A29,'5. CPU'!$W$2:$W$64),2)</f>
        <v>520.91999999999996</v>
      </c>
      <c r="F29" s="84">
        <f t="shared" si="21"/>
        <v>16007.87</v>
      </c>
      <c r="G29" s="97">
        <f t="shared" si="22"/>
        <v>0.28029999999999999</v>
      </c>
      <c r="H29" s="84">
        <f t="shared" si="23"/>
        <v>666.93</v>
      </c>
      <c r="I29" s="92">
        <f t="shared" si="24"/>
        <v>20494.759999999998</v>
      </c>
      <c r="Q29" s="26"/>
      <c r="R29" s="27"/>
      <c r="S29" s="26"/>
    </row>
    <row r="30" spans="1:256" s="3" customFormat="1" ht="25.5" customHeight="1">
      <c r="A30" s="67">
        <v>1100657</v>
      </c>
      <c r="B30" s="5" t="s">
        <v>302</v>
      </c>
      <c r="C30" s="23" t="s">
        <v>295</v>
      </c>
      <c r="D30" s="77">
        <f>D29</f>
        <v>30.73</v>
      </c>
      <c r="E30" s="83">
        <f>ROUND(SUMIF('5. CPU'!$U$2:$U$64,'4. Orçamento'!A30,'5. CPU'!$W$2:$W$64),2)</f>
        <v>3.52</v>
      </c>
      <c r="F30" s="84">
        <f t="shared" si="21"/>
        <v>108.17</v>
      </c>
      <c r="G30" s="97">
        <f t="shared" si="22"/>
        <v>0.28029999999999999</v>
      </c>
      <c r="H30" s="84">
        <f t="shared" si="23"/>
        <v>4.51</v>
      </c>
      <c r="I30" s="92">
        <f t="shared" si="24"/>
        <v>138.59</v>
      </c>
      <c r="Q30" s="26"/>
      <c r="R30" s="27"/>
      <c r="S30" s="26"/>
    </row>
    <row r="31" spans="1:256" s="3" customFormat="1" ht="25.5" customHeight="1">
      <c r="A31" s="68">
        <v>1106057</v>
      </c>
      <c r="B31" s="63" t="s">
        <v>309</v>
      </c>
      <c r="C31" s="381" t="s">
        <v>295</v>
      </c>
      <c r="D31" s="382">
        <f>ROUND('1. Memória das quantidades'!F113,2)</f>
        <v>1.3</v>
      </c>
      <c r="E31" s="83">
        <f>ROUND(SUMIF('5. CPU'!$U$2:$U$64,'4. Orçamento'!A31,'5. CPU'!$W$2:$W$64),2)</f>
        <v>493</v>
      </c>
      <c r="F31" s="84">
        <f t="shared" si="21"/>
        <v>640.9</v>
      </c>
      <c r="G31" s="97">
        <f t="shared" si="22"/>
        <v>0.28029999999999999</v>
      </c>
      <c r="H31" s="84">
        <f t="shared" si="23"/>
        <v>631.19000000000005</v>
      </c>
      <c r="I31" s="92">
        <f t="shared" si="24"/>
        <v>820.55</v>
      </c>
      <c r="Q31" s="26"/>
      <c r="R31" s="27"/>
      <c r="S31" s="26"/>
    </row>
    <row r="32" spans="1:256" s="3" customFormat="1" ht="34.5" customHeight="1">
      <c r="A32" s="67">
        <v>1106088</v>
      </c>
      <c r="B32" s="22" t="s">
        <v>303</v>
      </c>
      <c r="C32" s="2" t="s">
        <v>295</v>
      </c>
      <c r="D32" s="77">
        <f>D29</f>
        <v>30.73</v>
      </c>
      <c r="E32" s="83">
        <f>ROUND(SUMIF('5. CPU'!$U$2:$U$64,'4. Orçamento'!A32,'5. CPU'!$W$2:$W$64),2)</f>
        <v>62.13</v>
      </c>
      <c r="F32" s="84">
        <f t="shared" si="21"/>
        <v>1909.25</v>
      </c>
      <c r="G32" s="97">
        <f t="shared" si="22"/>
        <v>0.28029999999999999</v>
      </c>
      <c r="H32" s="84">
        <f t="shared" si="23"/>
        <v>79.55</v>
      </c>
      <c r="I32" s="92">
        <f t="shared" si="24"/>
        <v>2444.5700000000002</v>
      </c>
      <c r="Q32" s="28"/>
      <c r="R32" s="28"/>
      <c r="S32" s="28"/>
    </row>
    <row r="33" spans="1:256" s="3" customFormat="1" ht="25.5" customHeight="1">
      <c r="A33" s="66" t="s">
        <v>296</v>
      </c>
      <c r="B33" s="9" t="s">
        <v>310</v>
      </c>
      <c r="C33" s="8"/>
      <c r="D33" s="76"/>
      <c r="E33" s="81"/>
      <c r="F33" s="82"/>
      <c r="G33" s="96"/>
      <c r="H33" s="82"/>
      <c r="I33" s="91">
        <f>SUM(I34:I38)</f>
        <v>69901.040000000008</v>
      </c>
    </row>
    <row r="34" spans="1:256" s="3" customFormat="1" ht="25.5" customHeight="1">
      <c r="A34" s="67">
        <v>3108016</v>
      </c>
      <c r="B34" s="4" t="s">
        <v>307</v>
      </c>
      <c r="C34" s="2" t="s">
        <v>308</v>
      </c>
      <c r="D34" s="78">
        <f>ROUND('1. Memória das quantidades'!F163,2)</f>
        <v>92.07</v>
      </c>
      <c r="E34" s="83">
        <f>ROUND(SUMIF('5. CPU'!$U$2:$U$64,'4. Orçamento'!A34,'5. CPU'!$W$2:$W$64),2)</f>
        <v>104.12</v>
      </c>
      <c r="F34" s="84">
        <f t="shared" ref="F34" si="25">ROUND(E34*D34,2)</f>
        <v>9586.33</v>
      </c>
      <c r="G34" s="97">
        <f>ROUND($M$2,4)</f>
        <v>0.28029999999999999</v>
      </c>
      <c r="H34" s="84">
        <f t="shared" ref="H34" si="26">ROUND(E34*(1+G34),2)</f>
        <v>133.30000000000001</v>
      </c>
      <c r="I34" s="92">
        <f t="shared" ref="I34" si="27">ROUND(D34*H34,2)</f>
        <v>12272.93</v>
      </c>
    </row>
    <row r="35" spans="1:256" s="3" customFormat="1" ht="25.5" customHeight="1">
      <c r="A35" s="67">
        <v>407819</v>
      </c>
      <c r="B35" s="5" t="s">
        <v>291</v>
      </c>
      <c r="C35" s="23" t="s">
        <v>292</v>
      </c>
      <c r="D35" s="77">
        <f>'1. Memória das quantidades'!F165</f>
        <v>3070.96</v>
      </c>
      <c r="E35" s="83">
        <f>ROUND(SUMIF('5. CPU'!$U$2:$U$64,'4. Orçamento'!A35,'5. CPU'!$W$2:$W$64),2)</f>
        <v>12.66</v>
      </c>
      <c r="F35" s="84">
        <f t="shared" ref="F35:F38" si="28">ROUND(E35*D35,2)</f>
        <v>38878.35</v>
      </c>
      <c r="G35" s="97">
        <f t="shared" ref="G35:G38" si="29">ROUND($M$2,4)</f>
        <v>0.28029999999999999</v>
      </c>
      <c r="H35" s="84">
        <f t="shared" ref="H35:H38" si="30">ROUND(E35*(1+G35),2)</f>
        <v>16.21</v>
      </c>
      <c r="I35" s="92">
        <f t="shared" ref="I35:I38" si="31">ROUND(D35*H35,2)</f>
        <v>49780.26</v>
      </c>
    </row>
    <row r="36" spans="1:256" s="3" customFormat="1" ht="28.5">
      <c r="A36" s="380">
        <v>1106280</v>
      </c>
      <c r="B36" s="24" t="s">
        <v>300</v>
      </c>
      <c r="C36" s="23" t="s">
        <v>295</v>
      </c>
      <c r="D36" s="77">
        <f>ROUND('1. Memória das quantidades'!F151,2)</f>
        <v>10.45</v>
      </c>
      <c r="E36" s="83">
        <f>ROUND(SUMIF('5. CPU'!$U$2:$U$64,'4. Orçamento'!A36,'5. CPU'!$W$2:$W$64),2)</f>
        <v>520.91999999999996</v>
      </c>
      <c r="F36" s="84">
        <f t="shared" si="28"/>
        <v>5443.61</v>
      </c>
      <c r="G36" s="97">
        <f t="shared" si="29"/>
        <v>0.28029999999999999</v>
      </c>
      <c r="H36" s="84">
        <f t="shared" si="30"/>
        <v>666.93</v>
      </c>
      <c r="I36" s="92">
        <f t="shared" si="31"/>
        <v>6969.42</v>
      </c>
    </row>
    <row r="37" spans="1:256" s="3" customFormat="1" ht="25.5" customHeight="1">
      <c r="A37" s="67">
        <v>1100657</v>
      </c>
      <c r="B37" s="5" t="s">
        <v>302</v>
      </c>
      <c r="C37" s="23" t="s">
        <v>295</v>
      </c>
      <c r="D37" s="77">
        <f>D36</f>
        <v>10.45</v>
      </c>
      <c r="E37" s="83">
        <f>ROUND(SUMIF('5. CPU'!$U$2:$U$64,'4. Orçamento'!A37,'5. CPU'!$W$2:$W$64),2)</f>
        <v>3.52</v>
      </c>
      <c r="F37" s="84">
        <f t="shared" si="28"/>
        <v>36.78</v>
      </c>
      <c r="G37" s="97">
        <f t="shared" si="29"/>
        <v>0.28029999999999999</v>
      </c>
      <c r="H37" s="84">
        <f t="shared" si="30"/>
        <v>4.51</v>
      </c>
      <c r="I37" s="92">
        <f t="shared" si="31"/>
        <v>47.13</v>
      </c>
    </row>
    <row r="38" spans="1:256" s="3" customFormat="1" ht="36" customHeight="1">
      <c r="A38" s="67">
        <v>1106088</v>
      </c>
      <c r="B38" s="22" t="s">
        <v>303</v>
      </c>
      <c r="C38" s="2" t="s">
        <v>295</v>
      </c>
      <c r="D38" s="78">
        <f>D36</f>
        <v>10.45</v>
      </c>
      <c r="E38" s="83">
        <f>ROUND(SUMIF('5. CPU'!$U$2:$U$64,'4. Orçamento'!A38,'5. CPU'!$W$2:$W$64),2)</f>
        <v>62.13</v>
      </c>
      <c r="F38" s="84">
        <f t="shared" si="28"/>
        <v>649.26</v>
      </c>
      <c r="G38" s="97">
        <f t="shared" si="29"/>
        <v>0.28029999999999999</v>
      </c>
      <c r="H38" s="84">
        <f t="shared" si="30"/>
        <v>79.55</v>
      </c>
      <c r="I38" s="92">
        <f t="shared" si="31"/>
        <v>831.3</v>
      </c>
    </row>
    <row r="39" spans="1:256" s="3" customFormat="1" ht="25.5" customHeight="1">
      <c r="A39" s="66"/>
      <c r="B39" s="9" t="s">
        <v>311</v>
      </c>
      <c r="C39" s="8"/>
      <c r="D39" s="76"/>
      <c r="E39" s="81"/>
      <c r="F39" s="82"/>
      <c r="G39" s="96"/>
      <c r="H39" s="82"/>
      <c r="I39" s="91">
        <f>SUM(I40:I45)</f>
        <v>56975.820000000007</v>
      </c>
    </row>
    <row r="40" spans="1:256" s="3" customFormat="1" ht="25.5" customHeight="1">
      <c r="A40" s="67">
        <v>3108017</v>
      </c>
      <c r="B40" s="4" t="s">
        <v>298</v>
      </c>
      <c r="C40" s="2" t="s">
        <v>308</v>
      </c>
      <c r="D40" s="77">
        <f>'1. Memória das quantidades'!F324</f>
        <v>13.919999999999998</v>
      </c>
      <c r="E40" s="83">
        <f>ROUND(SUMIF('5. CPU'!$U$2:$U$64,'4. Orçamento'!A40,'5. CPU'!$W$2:$W$64),2)</f>
        <v>86.5</v>
      </c>
      <c r="F40" s="84">
        <f t="shared" ref="F40" si="32">ROUND(E40*D40,2)</f>
        <v>1204.08</v>
      </c>
      <c r="G40" s="97">
        <f>ROUND($M$2,4)</f>
        <v>0.28029999999999999</v>
      </c>
      <c r="H40" s="84">
        <f t="shared" ref="H40" si="33">ROUND(E40*(1+G40),2)</f>
        <v>110.75</v>
      </c>
      <c r="I40" s="92">
        <f t="shared" ref="I40" si="34">ROUND(D40*H40,2)</f>
        <v>1541.64</v>
      </c>
    </row>
    <row r="41" spans="1:256" s="3" customFormat="1" ht="25.5" customHeight="1">
      <c r="A41" s="67">
        <v>407819</v>
      </c>
      <c r="B41" s="5" t="s">
        <v>291</v>
      </c>
      <c r="C41" s="2" t="s">
        <v>292</v>
      </c>
      <c r="D41" s="77">
        <f>'1. Memória das quantidades'!F326</f>
        <v>1864.48</v>
      </c>
      <c r="E41" s="83">
        <f>ROUND(SUMIF('5. CPU'!$U$2:$U$64,'4. Orçamento'!A41,'5. CPU'!$W$2:$W$64),2)</f>
        <v>12.66</v>
      </c>
      <c r="F41" s="84">
        <f t="shared" ref="F41:F45" si="35">ROUND(E41*D41,2)</f>
        <v>23604.32</v>
      </c>
      <c r="G41" s="97">
        <f t="shared" ref="G41:G45" si="36">ROUND($M$2,4)</f>
        <v>0.28029999999999999</v>
      </c>
      <c r="H41" s="84">
        <f t="shared" ref="H41:H45" si="37">ROUND(E41*(1+G41),2)</f>
        <v>16.21</v>
      </c>
      <c r="I41" s="92">
        <f t="shared" ref="I41:I45" si="38">ROUND(D41*H41,2)</f>
        <v>30223.22</v>
      </c>
      <c r="J41" s="29"/>
      <c r="K41" s="26"/>
      <c r="L41" s="19"/>
      <c r="M41" s="26"/>
      <c r="N41" s="29"/>
      <c r="O41" s="26"/>
      <c r="P41" s="19"/>
      <c r="Q41" s="26"/>
      <c r="R41" s="29"/>
      <c r="S41" s="26"/>
      <c r="T41" s="19"/>
      <c r="U41" s="26"/>
      <c r="V41" s="29"/>
      <c r="W41" s="26"/>
      <c r="X41" s="19"/>
      <c r="Y41" s="26"/>
      <c r="Z41" s="29"/>
      <c r="AA41" s="26"/>
      <c r="AB41" s="19"/>
      <c r="AC41" s="26"/>
      <c r="AD41" s="29"/>
      <c r="AE41" s="26"/>
      <c r="AF41" s="19"/>
      <c r="AG41" s="26"/>
      <c r="AH41" s="29"/>
      <c r="AI41" s="26"/>
      <c r="AJ41" s="19"/>
      <c r="AK41" s="26"/>
      <c r="AL41" s="29"/>
      <c r="AM41" s="26"/>
      <c r="AN41" s="19"/>
      <c r="AO41" s="26"/>
      <c r="AP41" s="29"/>
      <c r="AQ41" s="26"/>
      <c r="AR41" s="19"/>
      <c r="AS41" s="26"/>
      <c r="AT41" s="29"/>
      <c r="AU41" s="26"/>
      <c r="AV41" s="19"/>
      <c r="AW41" s="26"/>
      <c r="AX41" s="29"/>
      <c r="AY41" s="26"/>
      <c r="AZ41" s="19"/>
      <c r="BA41" s="26"/>
      <c r="BB41" s="29"/>
      <c r="BC41" s="26"/>
      <c r="BD41" s="19"/>
      <c r="BE41" s="26"/>
      <c r="BF41" s="29"/>
      <c r="BG41" s="26"/>
      <c r="BH41" s="19"/>
      <c r="BI41" s="12"/>
      <c r="BJ41" s="10"/>
      <c r="BK41" s="12"/>
      <c r="BL41" s="13"/>
      <c r="BM41" s="12"/>
      <c r="BN41" s="10"/>
      <c r="BO41" s="12"/>
      <c r="BP41" s="13"/>
      <c r="BQ41" s="12"/>
      <c r="BR41" s="10"/>
      <c r="BS41" s="12"/>
      <c r="BT41" s="13"/>
      <c r="BU41" s="12"/>
      <c r="BV41" s="10"/>
      <c r="BW41" s="12"/>
      <c r="BX41" s="13"/>
      <c r="BY41" s="12"/>
      <c r="BZ41" s="10"/>
      <c r="CA41" s="12"/>
      <c r="CB41" s="13"/>
      <c r="CC41" s="12"/>
      <c r="CD41" s="10"/>
      <c r="CE41" s="12"/>
      <c r="CF41" s="13"/>
      <c r="CG41" s="12"/>
      <c r="CH41" s="10"/>
      <c r="CI41" s="12"/>
      <c r="CJ41" s="13"/>
      <c r="CK41" s="12"/>
      <c r="CL41" s="10"/>
      <c r="CM41" s="12"/>
      <c r="CN41" s="13"/>
      <c r="CO41" s="12"/>
      <c r="CP41" s="10"/>
      <c r="CQ41" s="12"/>
      <c r="CR41" s="13"/>
      <c r="CS41" s="12"/>
      <c r="CT41" s="10"/>
      <c r="CU41" s="12"/>
      <c r="CV41" s="13"/>
      <c r="CW41" s="12"/>
      <c r="CX41" s="10"/>
      <c r="CY41" s="12"/>
      <c r="CZ41" s="13"/>
      <c r="DA41" s="12"/>
      <c r="DB41" s="10"/>
      <c r="DC41" s="12"/>
      <c r="DD41" s="13"/>
      <c r="DE41" s="12"/>
      <c r="DF41" s="10"/>
      <c r="DG41" s="12"/>
      <c r="DH41" s="13"/>
      <c r="DI41" s="12"/>
      <c r="DJ41" s="10"/>
      <c r="DK41" s="12"/>
      <c r="DL41" s="13"/>
      <c r="DM41" s="12"/>
      <c r="DN41" s="10"/>
      <c r="DO41" s="12"/>
      <c r="DP41" s="13"/>
      <c r="DQ41" s="12"/>
      <c r="DR41" s="10"/>
      <c r="DS41" s="12"/>
      <c r="DT41" s="13"/>
      <c r="DU41" s="12"/>
      <c r="DV41" s="10"/>
      <c r="DW41" s="12"/>
      <c r="DX41" s="13"/>
      <c r="DY41" s="12"/>
      <c r="DZ41" s="10"/>
      <c r="EA41" s="12"/>
      <c r="EB41" s="13"/>
      <c r="EC41" s="12"/>
      <c r="ED41" s="10"/>
      <c r="EE41" s="12"/>
      <c r="EF41" s="13"/>
      <c r="EG41" s="12"/>
      <c r="EH41" s="10"/>
      <c r="EI41" s="12"/>
      <c r="EJ41" s="13"/>
      <c r="EK41" s="12"/>
      <c r="EL41" s="10"/>
      <c r="EM41" s="12"/>
      <c r="EN41" s="13"/>
      <c r="EO41" s="12"/>
      <c r="EP41" s="10"/>
      <c r="EQ41" s="12"/>
      <c r="ER41" s="13"/>
      <c r="ES41" s="12"/>
      <c r="ET41" s="10"/>
      <c r="EU41" s="12"/>
      <c r="EV41" s="13"/>
      <c r="EW41" s="12"/>
      <c r="EX41" s="10"/>
      <c r="EY41" s="12"/>
      <c r="EZ41" s="13"/>
      <c r="FA41" s="12"/>
      <c r="FB41" s="10"/>
      <c r="FC41" s="12"/>
      <c r="FD41" s="13"/>
      <c r="FE41" s="12"/>
      <c r="FF41" s="10"/>
      <c r="FG41" s="12"/>
      <c r="FH41" s="13"/>
      <c r="FI41" s="12"/>
      <c r="FJ41" s="10"/>
      <c r="FK41" s="12"/>
      <c r="FL41" s="13"/>
      <c r="FM41" s="12"/>
      <c r="FN41" s="10"/>
      <c r="FO41" s="12"/>
      <c r="FP41" s="13"/>
      <c r="FQ41" s="12"/>
      <c r="FR41" s="10"/>
      <c r="FS41" s="12"/>
      <c r="FT41" s="13"/>
      <c r="FU41" s="12"/>
      <c r="FV41" s="10"/>
      <c r="FW41" s="12"/>
      <c r="FX41" s="13"/>
      <c r="FY41" s="12"/>
      <c r="FZ41" s="10"/>
      <c r="GA41" s="12"/>
      <c r="GB41" s="13"/>
      <c r="GC41" s="12"/>
      <c r="GD41" s="10"/>
      <c r="GE41" s="12"/>
      <c r="GF41" s="13"/>
      <c r="GG41" s="12"/>
      <c r="GH41" s="10"/>
      <c r="GI41" s="12"/>
      <c r="GJ41" s="13"/>
      <c r="GK41" s="12"/>
      <c r="GL41" s="10"/>
      <c r="GM41" s="12"/>
      <c r="GN41" s="13"/>
      <c r="GO41" s="12"/>
      <c r="GP41" s="10"/>
      <c r="GQ41" s="12"/>
      <c r="GR41" s="13"/>
      <c r="GS41" s="12"/>
      <c r="GT41" s="10"/>
      <c r="GU41" s="12"/>
      <c r="GV41" s="13"/>
      <c r="GW41" s="12"/>
      <c r="GX41" s="10"/>
      <c r="GY41" s="12"/>
      <c r="GZ41" s="13"/>
      <c r="HA41" s="12"/>
      <c r="HB41" s="10"/>
      <c r="HC41" s="12"/>
      <c r="HD41" s="13"/>
      <c r="HE41" s="12"/>
      <c r="HF41" s="10"/>
      <c r="HG41" s="12"/>
      <c r="HH41" s="13"/>
      <c r="HI41" s="12"/>
      <c r="HJ41" s="10"/>
      <c r="HK41" s="12"/>
      <c r="HL41" s="13"/>
      <c r="HM41" s="12"/>
      <c r="HN41" s="10"/>
      <c r="HO41" s="12"/>
      <c r="HP41" s="13"/>
      <c r="HQ41" s="12"/>
      <c r="HR41" s="10"/>
      <c r="HS41" s="12"/>
      <c r="HT41" s="13"/>
      <c r="HU41" s="12"/>
      <c r="HV41" s="10"/>
      <c r="HW41" s="12"/>
      <c r="HX41" s="13"/>
      <c r="HY41" s="12"/>
      <c r="HZ41" s="10"/>
      <c r="IA41" s="12"/>
      <c r="IB41" s="13"/>
      <c r="IC41" s="12"/>
      <c r="ID41" s="10"/>
      <c r="IE41" s="12"/>
      <c r="IF41" s="13"/>
      <c r="IG41" s="12"/>
      <c r="IH41" s="10"/>
      <c r="II41" s="12"/>
      <c r="IJ41" s="13"/>
      <c r="IK41" s="12"/>
      <c r="IL41" s="10"/>
      <c r="IM41" s="12"/>
      <c r="IN41" s="13"/>
      <c r="IO41" s="12"/>
      <c r="IP41" s="10"/>
      <c r="IQ41" s="12"/>
      <c r="IR41" s="13"/>
      <c r="IS41" s="12"/>
      <c r="IT41" s="10"/>
      <c r="IU41" s="12"/>
      <c r="IV41" s="13"/>
    </row>
    <row r="42" spans="1:256" s="3" customFormat="1" ht="28.5">
      <c r="A42" s="380">
        <v>1106280</v>
      </c>
      <c r="B42" s="24" t="s">
        <v>300</v>
      </c>
      <c r="C42" s="2" t="s">
        <v>295</v>
      </c>
      <c r="D42" s="77">
        <f>'1. Memória das quantidades'!E311</f>
        <v>18.239999999999998</v>
      </c>
      <c r="E42" s="83">
        <f>ROUND(SUMIF('5. CPU'!$U$2:$U$64,'4. Orçamento'!A42,'5. CPU'!$W$2:$W$64),2)</f>
        <v>520.91999999999996</v>
      </c>
      <c r="F42" s="84">
        <f t="shared" si="35"/>
        <v>9501.58</v>
      </c>
      <c r="G42" s="97">
        <f t="shared" si="36"/>
        <v>0.28029999999999999</v>
      </c>
      <c r="H42" s="84">
        <f t="shared" si="37"/>
        <v>666.93</v>
      </c>
      <c r="I42" s="92">
        <f t="shared" si="38"/>
        <v>12164.8</v>
      </c>
      <c r="J42" s="29"/>
      <c r="K42" s="26"/>
      <c r="L42" s="19"/>
      <c r="M42" s="26"/>
      <c r="N42" s="29"/>
      <c r="O42" s="26"/>
      <c r="P42" s="19"/>
      <c r="Q42" s="26"/>
      <c r="R42" s="29"/>
      <c r="S42" s="26"/>
      <c r="T42" s="19"/>
      <c r="U42" s="26"/>
      <c r="V42" s="29"/>
      <c r="W42" s="26"/>
      <c r="X42" s="19"/>
      <c r="Y42" s="26"/>
      <c r="Z42" s="29"/>
      <c r="AA42" s="26"/>
      <c r="AB42" s="19"/>
      <c r="AC42" s="26"/>
      <c r="AD42" s="29"/>
      <c r="AE42" s="26"/>
      <c r="AF42" s="19"/>
      <c r="AG42" s="26"/>
      <c r="AH42" s="29"/>
      <c r="AI42" s="26"/>
      <c r="AJ42" s="19"/>
      <c r="AK42" s="26"/>
      <c r="AL42" s="29"/>
      <c r="AM42" s="26"/>
      <c r="AN42" s="19"/>
      <c r="AO42" s="26"/>
      <c r="AP42" s="29"/>
      <c r="AQ42" s="26"/>
      <c r="AR42" s="19"/>
      <c r="AS42" s="26"/>
      <c r="AT42" s="29"/>
      <c r="AU42" s="26"/>
      <c r="AV42" s="19"/>
      <c r="AW42" s="26"/>
      <c r="AX42" s="29"/>
      <c r="AY42" s="26"/>
      <c r="AZ42" s="19"/>
      <c r="BA42" s="26"/>
      <c r="BB42" s="29"/>
      <c r="BC42" s="26"/>
      <c r="BD42" s="19"/>
      <c r="BE42" s="26"/>
      <c r="BF42" s="29"/>
      <c r="BG42" s="26"/>
      <c r="BH42" s="19"/>
      <c r="BI42" s="12"/>
      <c r="BJ42" s="10"/>
      <c r="BK42" s="12"/>
      <c r="BL42" s="13"/>
      <c r="BM42" s="12"/>
      <c r="BN42" s="10"/>
      <c r="BO42" s="12"/>
      <c r="BP42" s="13"/>
      <c r="BQ42" s="12"/>
      <c r="BR42" s="10"/>
      <c r="BS42" s="12"/>
      <c r="BT42" s="13"/>
      <c r="BU42" s="12"/>
      <c r="BV42" s="10"/>
      <c r="BW42" s="12"/>
      <c r="BX42" s="13"/>
      <c r="BY42" s="12"/>
      <c r="BZ42" s="10"/>
      <c r="CA42" s="12"/>
      <c r="CB42" s="13"/>
      <c r="CC42" s="12"/>
      <c r="CD42" s="10"/>
      <c r="CE42" s="12"/>
      <c r="CF42" s="13"/>
      <c r="CG42" s="12"/>
      <c r="CH42" s="10"/>
      <c r="CI42" s="12"/>
      <c r="CJ42" s="13"/>
      <c r="CK42" s="12"/>
      <c r="CL42" s="10"/>
      <c r="CM42" s="12"/>
      <c r="CN42" s="13"/>
      <c r="CO42" s="12"/>
      <c r="CP42" s="10"/>
      <c r="CQ42" s="12"/>
      <c r="CR42" s="13"/>
      <c r="CS42" s="12"/>
      <c r="CT42" s="10"/>
      <c r="CU42" s="12"/>
      <c r="CV42" s="13"/>
      <c r="CW42" s="12"/>
      <c r="CX42" s="10"/>
      <c r="CY42" s="12"/>
      <c r="CZ42" s="13"/>
      <c r="DA42" s="12"/>
      <c r="DB42" s="10"/>
      <c r="DC42" s="12"/>
      <c r="DD42" s="13"/>
      <c r="DE42" s="12"/>
      <c r="DF42" s="10"/>
      <c r="DG42" s="12"/>
      <c r="DH42" s="13"/>
      <c r="DI42" s="12"/>
      <c r="DJ42" s="10"/>
      <c r="DK42" s="12"/>
      <c r="DL42" s="13"/>
      <c r="DM42" s="12"/>
      <c r="DN42" s="10"/>
      <c r="DO42" s="12"/>
      <c r="DP42" s="13"/>
      <c r="DQ42" s="12"/>
      <c r="DR42" s="10"/>
      <c r="DS42" s="12"/>
      <c r="DT42" s="13"/>
      <c r="DU42" s="12"/>
      <c r="DV42" s="10"/>
      <c r="DW42" s="12"/>
      <c r="DX42" s="13"/>
      <c r="DY42" s="12"/>
      <c r="DZ42" s="10"/>
      <c r="EA42" s="12"/>
      <c r="EB42" s="13"/>
      <c r="EC42" s="12"/>
      <c r="ED42" s="10"/>
      <c r="EE42" s="12"/>
      <c r="EF42" s="13"/>
      <c r="EG42" s="12"/>
      <c r="EH42" s="10"/>
      <c r="EI42" s="12"/>
      <c r="EJ42" s="13"/>
      <c r="EK42" s="12"/>
      <c r="EL42" s="10"/>
      <c r="EM42" s="12"/>
      <c r="EN42" s="13"/>
      <c r="EO42" s="12"/>
      <c r="EP42" s="10"/>
      <c r="EQ42" s="12"/>
      <c r="ER42" s="13"/>
      <c r="ES42" s="12"/>
      <c r="ET42" s="10"/>
      <c r="EU42" s="12"/>
      <c r="EV42" s="13"/>
      <c r="EW42" s="12"/>
      <c r="EX42" s="10"/>
      <c r="EY42" s="12"/>
      <c r="EZ42" s="13"/>
      <c r="FA42" s="12"/>
      <c r="FB42" s="10"/>
      <c r="FC42" s="12"/>
      <c r="FD42" s="13"/>
      <c r="FE42" s="12"/>
      <c r="FF42" s="10"/>
      <c r="FG42" s="12"/>
      <c r="FH42" s="13"/>
      <c r="FI42" s="12"/>
      <c r="FJ42" s="10"/>
      <c r="FK42" s="12"/>
      <c r="FL42" s="13"/>
      <c r="FM42" s="12"/>
      <c r="FN42" s="10"/>
      <c r="FO42" s="12"/>
      <c r="FP42" s="13"/>
      <c r="FQ42" s="12"/>
      <c r="FR42" s="10"/>
      <c r="FS42" s="12"/>
      <c r="FT42" s="13"/>
      <c r="FU42" s="12"/>
      <c r="FV42" s="10"/>
      <c r="FW42" s="12"/>
      <c r="FX42" s="13"/>
      <c r="FY42" s="12"/>
      <c r="FZ42" s="10"/>
      <c r="GA42" s="12"/>
      <c r="GB42" s="13"/>
      <c r="GC42" s="12"/>
      <c r="GD42" s="10"/>
      <c r="GE42" s="12"/>
      <c r="GF42" s="13"/>
      <c r="GG42" s="12"/>
      <c r="GH42" s="10"/>
      <c r="GI42" s="12"/>
      <c r="GJ42" s="13"/>
      <c r="GK42" s="12"/>
      <c r="GL42" s="10"/>
      <c r="GM42" s="12"/>
      <c r="GN42" s="13"/>
      <c r="GO42" s="12"/>
      <c r="GP42" s="10"/>
      <c r="GQ42" s="12"/>
      <c r="GR42" s="13"/>
      <c r="GS42" s="12"/>
      <c r="GT42" s="10"/>
      <c r="GU42" s="12"/>
      <c r="GV42" s="13"/>
      <c r="GW42" s="12"/>
      <c r="GX42" s="10"/>
      <c r="GY42" s="12"/>
      <c r="GZ42" s="13"/>
      <c r="HA42" s="12"/>
      <c r="HB42" s="10"/>
      <c r="HC42" s="12"/>
      <c r="HD42" s="13"/>
      <c r="HE42" s="12"/>
      <c r="HF42" s="10"/>
      <c r="HG42" s="12"/>
      <c r="HH42" s="13"/>
      <c r="HI42" s="12"/>
      <c r="HJ42" s="10"/>
      <c r="HK42" s="12"/>
      <c r="HL42" s="13"/>
      <c r="HM42" s="12"/>
      <c r="HN42" s="10"/>
      <c r="HO42" s="12"/>
      <c r="HP42" s="13"/>
      <c r="HQ42" s="12"/>
      <c r="HR42" s="10"/>
      <c r="HS42" s="12"/>
      <c r="HT42" s="13"/>
      <c r="HU42" s="12"/>
      <c r="HV42" s="10"/>
      <c r="HW42" s="12"/>
      <c r="HX42" s="13"/>
      <c r="HY42" s="12"/>
      <c r="HZ42" s="10"/>
      <c r="IA42" s="12"/>
      <c r="IB42" s="13"/>
      <c r="IC42" s="12"/>
      <c r="ID42" s="10"/>
      <c r="IE42" s="12"/>
      <c r="IF42" s="13"/>
      <c r="IG42" s="12"/>
      <c r="IH42" s="10"/>
      <c r="II42" s="12"/>
      <c r="IJ42" s="13"/>
      <c r="IK42" s="12"/>
      <c r="IL42" s="10"/>
      <c r="IM42" s="12"/>
      <c r="IN42" s="13"/>
      <c r="IO42" s="12"/>
      <c r="IP42" s="10"/>
      <c r="IQ42" s="12"/>
      <c r="IR42" s="13"/>
      <c r="IS42" s="12"/>
      <c r="IT42" s="10"/>
      <c r="IU42" s="12"/>
      <c r="IV42" s="13"/>
    </row>
    <row r="43" spans="1:256" s="3" customFormat="1" ht="25.5" customHeight="1">
      <c r="A43" s="68">
        <v>1106057</v>
      </c>
      <c r="B43" s="4" t="s">
        <v>309</v>
      </c>
      <c r="C43" s="2" t="s">
        <v>295</v>
      </c>
      <c r="D43" s="78">
        <f>'1. Memória das quantidades'!E317</f>
        <v>18.239999999999998</v>
      </c>
      <c r="E43" s="83">
        <f>ROUND(SUMIF('5. CPU'!$U$2:$U$64,'4. Orçamento'!A43,'5. CPU'!$W$2:$W$64),2)</f>
        <v>493</v>
      </c>
      <c r="F43" s="84">
        <f t="shared" si="35"/>
        <v>8992.32</v>
      </c>
      <c r="G43" s="97">
        <f t="shared" si="36"/>
        <v>0.28029999999999999</v>
      </c>
      <c r="H43" s="84">
        <f t="shared" si="37"/>
        <v>631.19000000000005</v>
      </c>
      <c r="I43" s="92">
        <f t="shared" si="38"/>
        <v>11512.91</v>
      </c>
      <c r="J43" s="27"/>
      <c r="K43" s="26"/>
      <c r="L43" s="19"/>
      <c r="M43" s="26"/>
      <c r="N43" s="27"/>
      <c r="O43" s="26"/>
      <c r="P43" s="19"/>
      <c r="Q43" s="26"/>
      <c r="R43" s="27"/>
      <c r="S43" s="26"/>
      <c r="T43" s="19"/>
      <c r="U43" s="26"/>
      <c r="V43" s="27"/>
      <c r="W43" s="26"/>
      <c r="X43" s="19"/>
      <c r="Y43" s="26"/>
      <c r="Z43" s="27"/>
      <c r="AA43" s="26"/>
      <c r="AB43" s="19"/>
      <c r="AC43" s="26"/>
      <c r="AD43" s="27"/>
      <c r="AE43" s="26"/>
      <c r="AF43" s="19"/>
      <c r="AG43" s="26"/>
      <c r="AH43" s="27"/>
      <c r="AI43" s="26"/>
      <c r="AJ43" s="19"/>
      <c r="AK43" s="26"/>
      <c r="AL43" s="27"/>
      <c r="AM43" s="26"/>
      <c r="AN43" s="19"/>
      <c r="AO43" s="26"/>
      <c r="AP43" s="27"/>
      <c r="AQ43" s="26"/>
      <c r="AR43" s="19"/>
      <c r="AS43" s="26"/>
      <c r="AT43" s="27"/>
      <c r="AU43" s="26"/>
      <c r="AV43" s="19"/>
      <c r="AW43" s="26"/>
      <c r="AX43" s="27"/>
      <c r="AY43" s="26"/>
      <c r="AZ43" s="19"/>
      <c r="BA43" s="26"/>
      <c r="BB43" s="27"/>
      <c r="BC43" s="26"/>
      <c r="BD43" s="19"/>
      <c r="BE43" s="26"/>
      <c r="BF43" s="27"/>
      <c r="BG43" s="26"/>
      <c r="BH43" s="19"/>
      <c r="BI43" s="17"/>
      <c r="BJ43" s="18"/>
      <c r="BK43" s="17"/>
      <c r="BL43" s="19"/>
      <c r="BM43" s="17"/>
      <c r="BN43" s="18"/>
      <c r="BO43" s="17"/>
      <c r="BP43" s="19"/>
      <c r="BQ43" s="17"/>
      <c r="BR43" s="18"/>
      <c r="BS43" s="17"/>
      <c r="BT43" s="19"/>
      <c r="BU43" s="17"/>
      <c r="BV43" s="18"/>
      <c r="BW43" s="17"/>
      <c r="BX43" s="19"/>
      <c r="BY43" s="17"/>
      <c r="BZ43" s="18"/>
      <c r="CA43" s="17"/>
      <c r="CB43" s="19"/>
      <c r="CC43" s="17"/>
      <c r="CD43" s="18"/>
      <c r="CE43" s="17"/>
      <c r="CF43" s="19"/>
      <c r="CG43" s="17"/>
      <c r="CH43" s="18"/>
      <c r="CI43" s="17"/>
      <c r="CJ43" s="19"/>
      <c r="CK43" s="17"/>
      <c r="CL43" s="18"/>
      <c r="CM43" s="17"/>
      <c r="CN43" s="19"/>
      <c r="CO43" s="17"/>
      <c r="CP43" s="18"/>
      <c r="CQ43" s="17"/>
      <c r="CR43" s="19"/>
      <c r="CS43" s="17"/>
      <c r="CT43" s="18"/>
      <c r="CU43" s="17"/>
      <c r="CV43" s="19"/>
      <c r="CW43" s="17"/>
      <c r="CX43" s="18"/>
      <c r="CY43" s="17"/>
      <c r="CZ43" s="19"/>
      <c r="DA43" s="17"/>
      <c r="DB43" s="18"/>
      <c r="DC43" s="17"/>
      <c r="DD43" s="19"/>
      <c r="DE43" s="17"/>
      <c r="DF43" s="18"/>
      <c r="DG43" s="17"/>
      <c r="DH43" s="19"/>
      <c r="DI43" s="17"/>
      <c r="DJ43" s="18"/>
      <c r="DK43" s="17"/>
      <c r="DL43" s="19"/>
      <c r="DM43" s="17"/>
      <c r="DN43" s="18"/>
      <c r="DO43" s="17"/>
      <c r="DP43" s="19"/>
      <c r="DQ43" s="17"/>
      <c r="DR43" s="18"/>
      <c r="DS43" s="17"/>
      <c r="DT43" s="19"/>
      <c r="DU43" s="17"/>
      <c r="DV43" s="18"/>
      <c r="DW43" s="17"/>
      <c r="DX43" s="19"/>
      <c r="DY43" s="17"/>
      <c r="DZ43" s="18"/>
      <c r="EA43" s="17"/>
      <c r="EB43" s="19"/>
      <c r="EC43" s="17"/>
      <c r="ED43" s="18"/>
      <c r="EE43" s="17"/>
      <c r="EF43" s="19"/>
      <c r="EG43" s="17"/>
      <c r="EH43" s="18"/>
      <c r="EI43" s="17"/>
      <c r="EJ43" s="19"/>
      <c r="EK43" s="17"/>
      <c r="EL43" s="18"/>
      <c r="EM43" s="17"/>
      <c r="EN43" s="19"/>
      <c r="EO43" s="17"/>
      <c r="EP43" s="18"/>
      <c r="EQ43" s="17"/>
      <c r="ER43" s="19"/>
      <c r="ES43" s="17"/>
      <c r="ET43" s="18"/>
      <c r="EU43" s="17"/>
      <c r="EV43" s="19"/>
      <c r="EW43" s="17"/>
      <c r="EX43" s="18"/>
      <c r="EY43" s="17"/>
      <c r="EZ43" s="19"/>
      <c r="FA43" s="17"/>
      <c r="FB43" s="18"/>
      <c r="FC43" s="17"/>
      <c r="FD43" s="19"/>
      <c r="FE43" s="17"/>
      <c r="FF43" s="18"/>
      <c r="FG43" s="17"/>
      <c r="FH43" s="19"/>
      <c r="FI43" s="17"/>
      <c r="FJ43" s="18"/>
      <c r="FK43" s="17"/>
      <c r="FL43" s="19"/>
      <c r="FM43" s="17"/>
      <c r="FN43" s="18"/>
      <c r="FO43" s="17"/>
      <c r="FP43" s="19"/>
      <c r="FQ43" s="17"/>
      <c r="FR43" s="18"/>
      <c r="FS43" s="17"/>
      <c r="FT43" s="19"/>
      <c r="FU43" s="17"/>
      <c r="FV43" s="18"/>
      <c r="FW43" s="17"/>
      <c r="FX43" s="19"/>
      <c r="FY43" s="17"/>
      <c r="FZ43" s="18"/>
      <c r="GA43" s="17"/>
      <c r="GB43" s="19"/>
      <c r="GC43" s="17"/>
      <c r="GD43" s="18"/>
      <c r="GE43" s="17"/>
      <c r="GF43" s="19"/>
      <c r="GG43" s="17"/>
      <c r="GH43" s="18"/>
      <c r="GI43" s="17"/>
      <c r="GJ43" s="19"/>
      <c r="GK43" s="17"/>
      <c r="GL43" s="18"/>
      <c r="GM43" s="17"/>
      <c r="GN43" s="19"/>
      <c r="GO43" s="17"/>
      <c r="GP43" s="18"/>
      <c r="GQ43" s="17"/>
      <c r="GR43" s="19"/>
      <c r="GS43" s="17"/>
      <c r="GT43" s="18"/>
      <c r="GU43" s="17"/>
      <c r="GV43" s="19"/>
      <c r="GW43" s="17"/>
      <c r="GX43" s="18"/>
      <c r="GY43" s="17"/>
      <c r="GZ43" s="19"/>
      <c r="HA43" s="17"/>
      <c r="HB43" s="18"/>
      <c r="HC43" s="17"/>
      <c r="HD43" s="19"/>
      <c r="HE43" s="17"/>
      <c r="HF43" s="18"/>
      <c r="HG43" s="17"/>
      <c r="HH43" s="19"/>
      <c r="HI43" s="17"/>
      <c r="HJ43" s="18"/>
      <c r="HK43" s="17"/>
      <c r="HL43" s="19"/>
      <c r="HM43" s="17"/>
      <c r="HN43" s="18"/>
      <c r="HO43" s="17"/>
      <c r="HP43" s="19"/>
      <c r="HQ43" s="17"/>
      <c r="HR43" s="18"/>
      <c r="HS43" s="17"/>
      <c r="HT43" s="19"/>
      <c r="HU43" s="17"/>
      <c r="HV43" s="18"/>
      <c r="HW43" s="17"/>
      <c r="HX43" s="19"/>
      <c r="HY43" s="17"/>
      <c r="HZ43" s="18"/>
      <c r="IA43" s="17"/>
      <c r="IB43" s="19"/>
      <c r="IC43" s="17"/>
      <c r="ID43" s="18"/>
      <c r="IE43" s="17"/>
      <c r="IF43" s="19"/>
      <c r="IG43" s="17"/>
      <c r="IH43" s="18"/>
      <c r="II43" s="17"/>
      <c r="IJ43" s="19"/>
      <c r="IK43" s="17"/>
      <c r="IL43" s="18"/>
      <c r="IM43" s="17"/>
      <c r="IN43" s="19"/>
      <c r="IO43" s="17"/>
      <c r="IP43" s="18"/>
      <c r="IQ43" s="17"/>
      <c r="IR43" s="19"/>
      <c r="IS43" s="17"/>
      <c r="IT43" s="18"/>
      <c r="IU43" s="17"/>
      <c r="IV43" s="19"/>
    </row>
    <row r="44" spans="1:256" s="3" customFormat="1" ht="25.5" customHeight="1">
      <c r="A44" s="67">
        <v>1100657</v>
      </c>
      <c r="B44" s="5" t="s">
        <v>302</v>
      </c>
      <c r="C44" s="2" t="s">
        <v>295</v>
      </c>
      <c r="D44" s="77">
        <f>D42</f>
        <v>18.239999999999998</v>
      </c>
      <c r="E44" s="83">
        <f>ROUND(SUMIF('5. CPU'!$U$2:$U$64,'4. Orçamento'!A44,'5. CPU'!$W$2:$W$64),2)</f>
        <v>3.52</v>
      </c>
      <c r="F44" s="84">
        <f t="shared" si="35"/>
        <v>64.2</v>
      </c>
      <c r="G44" s="97">
        <f t="shared" si="36"/>
        <v>0.28029999999999999</v>
      </c>
      <c r="H44" s="84">
        <f t="shared" si="37"/>
        <v>4.51</v>
      </c>
      <c r="I44" s="92">
        <f t="shared" si="38"/>
        <v>82.26</v>
      </c>
      <c r="J44" s="30"/>
      <c r="K44" s="26"/>
      <c r="L44" s="19"/>
      <c r="M44" s="26"/>
      <c r="N44" s="30"/>
      <c r="O44" s="26"/>
      <c r="P44" s="19"/>
      <c r="Q44" s="26"/>
      <c r="R44" s="30"/>
      <c r="S44" s="26"/>
      <c r="T44" s="19"/>
      <c r="U44" s="26"/>
      <c r="V44" s="30"/>
      <c r="W44" s="26"/>
      <c r="X44" s="19"/>
      <c r="Y44" s="26"/>
      <c r="Z44" s="30"/>
      <c r="AA44" s="26"/>
      <c r="AB44" s="19"/>
      <c r="AC44" s="26"/>
      <c r="AD44" s="30"/>
      <c r="AE44" s="26"/>
      <c r="AF44" s="19"/>
      <c r="AG44" s="26"/>
      <c r="AH44" s="30"/>
      <c r="AI44" s="26"/>
      <c r="AJ44" s="19"/>
      <c r="AK44" s="26"/>
      <c r="AL44" s="30"/>
      <c r="AM44" s="26"/>
      <c r="AN44" s="19"/>
      <c r="AO44" s="26"/>
      <c r="AP44" s="30"/>
      <c r="AQ44" s="26"/>
      <c r="AR44" s="19"/>
      <c r="AS44" s="26"/>
      <c r="AT44" s="30"/>
      <c r="AU44" s="26"/>
      <c r="AV44" s="19"/>
      <c r="AW44" s="26"/>
      <c r="AX44" s="30"/>
      <c r="AY44" s="26"/>
      <c r="AZ44" s="19"/>
      <c r="BA44" s="26"/>
      <c r="BB44" s="30"/>
      <c r="BC44" s="26"/>
      <c r="BD44" s="19"/>
      <c r="BE44" s="26"/>
      <c r="BF44" s="30"/>
      <c r="BG44" s="26"/>
      <c r="BH44" s="19"/>
      <c r="BI44" s="17"/>
      <c r="BJ44" s="20"/>
      <c r="BK44" s="17"/>
      <c r="BL44" s="21"/>
      <c r="BM44" s="17"/>
      <c r="BN44" s="20"/>
      <c r="BO44" s="17"/>
      <c r="BP44" s="21"/>
      <c r="BQ44" s="17"/>
      <c r="BR44" s="20"/>
      <c r="BS44" s="17"/>
      <c r="BT44" s="21"/>
      <c r="BU44" s="17"/>
      <c r="BV44" s="20"/>
      <c r="BW44" s="17"/>
      <c r="BX44" s="21"/>
      <c r="BY44" s="17"/>
      <c r="BZ44" s="20"/>
      <c r="CA44" s="17"/>
      <c r="CB44" s="21"/>
      <c r="CC44" s="17"/>
      <c r="CD44" s="20"/>
      <c r="CE44" s="17"/>
      <c r="CF44" s="21"/>
      <c r="CG44" s="17"/>
      <c r="CH44" s="20"/>
      <c r="CI44" s="17"/>
      <c r="CJ44" s="21"/>
      <c r="CK44" s="17"/>
      <c r="CL44" s="20"/>
      <c r="CM44" s="17"/>
      <c r="CN44" s="21"/>
      <c r="CO44" s="17"/>
      <c r="CP44" s="20"/>
      <c r="CQ44" s="17"/>
      <c r="CR44" s="21"/>
      <c r="CS44" s="17"/>
      <c r="CT44" s="20"/>
      <c r="CU44" s="17"/>
      <c r="CV44" s="21"/>
      <c r="CW44" s="17"/>
      <c r="CX44" s="20"/>
      <c r="CY44" s="17"/>
      <c r="CZ44" s="21"/>
      <c r="DA44" s="17"/>
      <c r="DB44" s="20"/>
      <c r="DC44" s="17"/>
      <c r="DD44" s="21"/>
      <c r="DE44" s="17"/>
      <c r="DF44" s="20"/>
      <c r="DG44" s="17"/>
      <c r="DH44" s="21"/>
      <c r="DI44" s="17"/>
      <c r="DJ44" s="20"/>
      <c r="DK44" s="17"/>
      <c r="DL44" s="21"/>
      <c r="DM44" s="17"/>
      <c r="DN44" s="20"/>
      <c r="DO44" s="17"/>
      <c r="DP44" s="21"/>
      <c r="DQ44" s="17"/>
      <c r="DR44" s="20"/>
      <c r="DS44" s="17"/>
      <c r="DT44" s="21"/>
      <c r="DU44" s="17"/>
      <c r="DV44" s="20"/>
      <c r="DW44" s="17"/>
      <c r="DX44" s="21"/>
      <c r="DY44" s="17"/>
      <c r="DZ44" s="20"/>
      <c r="EA44" s="17"/>
      <c r="EB44" s="21"/>
      <c r="EC44" s="17"/>
      <c r="ED44" s="20"/>
      <c r="EE44" s="17"/>
      <c r="EF44" s="21"/>
      <c r="EG44" s="17"/>
      <c r="EH44" s="20"/>
      <c r="EI44" s="17"/>
      <c r="EJ44" s="21"/>
      <c r="EK44" s="17"/>
      <c r="EL44" s="20"/>
      <c r="EM44" s="17"/>
      <c r="EN44" s="21"/>
      <c r="EO44" s="17"/>
      <c r="EP44" s="20"/>
      <c r="EQ44" s="17"/>
      <c r="ER44" s="21"/>
      <c r="ES44" s="17"/>
      <c r="ET44" s="20"/>
      <c r="EU44" s="17"/>
      <c r="EV44" s="21"/>
      <c r="EW44" s="17"/>
      <c r="EX44" s="20"/>
      <c r="EY44" s="17"/>
      <c r="EZ44" s="21"/>
      <c r="FA44" s="17"/>
      <c r="FB44" s="20"/>
      <c r="FC44" s="17"/>
      <c r="FD44" s="21"/>
      <c r="FE44" s="17"/>
      <c r="FF44" s="20"/>
      <c r="FG44" s="17"/>
      <c r="FH44" s="21"/>
      <c r="FI44" s="17"/>
      <c r="FJ44" s="20"/>
      <c r="FK44" s="17"/>
      <c r="FL44" s="21"/>
      <c r="FM44" s="17"/>
      <c r="FN44" s="20"/>
      <c r="FO44" s="17"/>
      <c r="FP44" s="21"/>
      <c r="FQ44" s="17"/>
      <c r="FR44" s="20"/>
      <c r="FS44" s="17"/>
      <c r="FT44" s="21"/>
      <c r="FU44" s="17"/>
      <c r="FV44" s="20"/>
      <c r="FW44" s="17"/>
      <c r="FX44" s="21"/>
      <c r="FY44" s="17"/>
      <c r="FZ44" s="20"/>
      <c r="GA44" s="17"/>
      <c r="GB44" s="21"/>
      <c r="GC44" s="17"/>
      <c r="GD44" s="20"/>
      <c r="GE44" s="17"/>
      <c r="GF44" s="21"/>
      <c r="GG44" s="17"/>
      <c r="GH44" s="20"/>
      <c r="GI44" s="17"/>
      <c r="GJ44" s="21"/>
      <c r="GK44" s="17"/>
      <c r="GL44" s="20"/>
      <c r="GM44" s="17"/>
      <c r="GN44" s="21"/>
      <c r="GO44" s="17"/>
      <c r="GP44" s="20"/>
      <c r="GQ44" s="17"/>
      <c r="GR44" s="21"/>
      <c r="GS44" s="17"/>
      <c r="GT44" s="20"/>
      <c r="GU44" s="17"/>
      <c r="GV44" s="21"/>
      <c r="GW44" s="17"/>
      <c r="GX44" s="20"/>
      <c r="GY44" s="17"/>
      <c r="GZ44" s="21"/>
      <c r="HA44" s="17"/>
      <c r="HB44" s="20"/>
      <c r="HC44" s="17"/>
      <c r="HD44" s="21"/>
      <c r="HE44" s="17"/>
      <c r="HF44" s="20"/>
      <c r="HG44" s="17"/>
      <c r="HH44" s="21"/>
      <c r="HI44" s="17"/>
      <c r="HJ44" s="20"/>
      <c r="HK44" s="17"/>
      <c r="HL44" s="21"/>
      <c r="HM44" s="17"/>
      <c r="HN44" s="20"/>
      <c r="HO44" s="17"/>
      <c r="HP44" s="21"/>
      <c r="HQ44" s="17"/>
      <c r="HR44" s="20"/>
      <c r="HS44" s="17"/>
      <c r="HT44" s="21"/>
      <c r="HU44" s="17"/>
      <c r="HV44" s="20"/>
      <c r="HW44" s="17"/>
      <c r="HX44" s="21"/>
      <c r="HY44" s="17"/>
      <c r="HZ44" s="20"/>
      <c r="IA44" s="17"/>
      <c r="IB44" s="21"/>
      <c r="IC44" s="17"/>
      <c r="ID44" s="20"/>
      <c r="IE44" s="17"/>
      <c r="IF44" s="21"/>
      <c r="IG44" s="17"/>
      <c r="IH44" s="20"/>
      <c r="II44" s="17"/>
      <c r="IJ44" s="21"/>
      <c r="IK44" s="17"/>
      <c r="IL44" s="20"/>
      <c r="IM44" s="17"/>
      <c r="IN44" s="21"/>
      <c r="IO44" s="17"/>
      <c r="IP44" s="20"/>
      <c r="IQ44" s="17"/>
      <c r="IR44" s="21"/>
      <c r="IS44" s="17"/>
      <c r="IT44" s="20"/>
      <c r="IU44" s="17"/>
      <c r="IV44" s="21"/>
    </row>
    <row r="45" spans="1:256" s="3" customFormat="1" ht="33.75" customHeight="1">
      <c r="A45" s="67">
        <v>1106088</v>
      </c>
      <c r="B45" s="22" t="s">
        <v>303</v>
      </c>
      <c r="C45" s="2" t="s">
        <v>295</v>
      </c>
      <c r="D45" s="77">
        <f>D42</f>
        <v>18.239999999999998</v>
      </c>
      <c r="E45" s="83">
        <f>ROUND(SUMIF('5. CPU'!$U$2:$U$64,'4. Orçamento'!A45,'5. CPU'!$W$2:$W$64),2)</f>
        <v>62.13</v>
      </c>
      <c r="F45" s="84">
        <f t="shared" si="35"/>
        <v>1133.25</v>
      </c>
      <c r="G45" s="97">
        <f t="shared" si="36"/>
        <v>0.28029999999999999</v>
      </c>
      <c r="H45" s="84">
        <f t="shared" si="37"/>
        <v>79.55</v>
      </c>
      <c r="I45" s="92">
        <f t="shared" si="38"/>
        <v>1450.99</v>
      </c>
      <c r="J45" s="27"/>
      <c r="K45" s="26"/>
      <c r="L45" s="19"/>
      <c r="M45" s="26"/>
      <c r="N45" s="27"/>
      <c r="O45" s="26"/>
      <c r="P45" s="19"/>
      <c r="Q45" s="26"/>
      <c r="R45" s="27"/>
      <c r="S45" s="26"/>
      <c r="T45" s="19"/>
      <c r="U45" s="26"/>
      <c r="V45" s="27"/>
      <c r="W45" s="26"/>
      <c r="X45" s="19"/>
      <c r="Y45" s="26"/>
      <c r="Z45" s="27"/>
      <c r="AA45" s="26"/>
      <c r="AB45" s="19"/>
      <c r="AC45" s="26"/>
      <c r="AD45" s="27"/>
      <c r="AE45" s="26"/>
      <c r="AF45" s="19"/>
      <c r="AG45" s="26"/>
      <c r="AH45" s="27"/>
      <c r="AI45" s="26"/>
      <c r="AJ45" s="19"/>
      <c r="AK45" s="26"/>
      <c r="AL45" s="27"/>
      <c r="AM45" s="26"/>
      <c r="AN45" s="19"/>
      <c r="AO45" s="26"/>
      <c r="AP45" s="27"/>
      <c r="AQ45" s="26"/>
      <c r="AR45" s="19"/>
      <c r="AS45" s="26"/>
      <c r="AT45" s="27"/>
      <c r="AU45" s="26"/>
      <c r="AV45" s="19"/>
      <c r="AW45" s="26"/>
      <c r="AX45" s="27"/>
      <c r="AY45" s="26"/>
      <c r="AZ45" s="19"/>
      <c r="BA45" s="26"/>
      <c r="BB45" s="27"/>
      <c r="BC45" s="26"/>
      <c r="BD45" s="19"/>
      <c r="BE45" s="26"/>
      <c r="BF45" s="27"/>
      <c r="BG45" s="26"/>
      <c r="BH45" s="19"/>
      <c r="BI45" s="17"/>
      <c r="BJ45" s="18"/>
      <c r="BK45" s="17"/>
      <c r="BL45" s="19"/>
      <c r="BM45" s="17"/>
      <c r="BN45" s="18"/>
      <c r="BO45" s="17"/>
      <c r="BP45" s="19"/>
      <c r="BQ45" s="17"/>
      <c r="BR45" s="18"/>
      <c r="BS45" s="17"/>
      <c r="BT45" s="19"/>
      <c r="BU45" s="17"/>
      <c r="BV45" s="18"/>
      <c r="BW45" s="17"/>
      <c r="BX45" s="19"/>
      <c r="BY45" s="17"/>
      <c r="BZ45" s="18"/>
      <c r="CA45" s="17"/>
      <c r="CB45" s="19"/>
      <c r="CC45" s="17"/>
      <c r="CD45" s="18"/>
      <c r="CE45" s="17"/>
      <c r="CF45" s="19"/>
      <c r="CG45" s="17"/>
      <c r="CH45" s="18"/>
      <c r="CI45" s="17"/>
      <c r="CJ45" s="19"/>
      <c r="CK45" s="17"/>
      <c r="CL45" s="18"/>
      <c r="CM45" s="17"/>
      <c r="CN45" s="19"/>
      <c r="CO45" s="17"/>
      <c r="CP45" s="18"/>
      <c r="CQ45" s="17"/>
      <c r="CR45" s="19"/>
      <c r="CS45" s="17"/>
      <c r="CT45" s="18"/>
      <c r="CU45" s="17"/>
      <c r="CV45" s="19"/>
      <c r="CW45" s="17"/>
      <c r="CX45" s="18"/>
      <c r="CY45" s="17"/>
      <c r="CZ45" s="19"/>
      <c r="DA45" s="17"/>
      <c r="DB45" s="18"/>
      <c r="DC45" s="17"/>
      <c r="DD45" s="19"/>
      <c r="DE45" s="17"/>
      <c r="DF45" s="18"/>
      <c r="DG45" s="17"/>
      <c r="DH45" s="19"/>
      <c r="DI45" s="17"/>
      <c r="DJ45" s="18"/>
      <c r="DK45" s="17"/>
      <c r="DL45" s="19"/>
      <c r="DM45" s="17"/>
      <c r="DN45" s="18"/>
      <c r="DO45" s="17"/>
      <c r="DP45" s="19"/>
      <c r="DQ45" s="17"/>
      <c r="DR45" s="18"/>
      <c r="DS45" s="17"/>
      <c r="DT45" s="19"/>
      <c r="DU45" s="17"/>
      <c r="DV45" s="18"/>
      <c r="DW45" s="17"/>
      <c r="DX45" s="19"/>
      <c r="DY45" s="17"/>
      <c r="DZ45" s="18"/>
      <c r="EA45" s="17"/>
      <c r="EB45" s="19"/>
      <c r="EC45" s="17"/>
      <c r="ED45" s="18"/>
      <c r="EE45" s="17"/>
      <c r="EF45" s="19"/>
      <c r="EG45" s="17"/>
      <c r="EH45" s="18"/>
      <c r="EI45" s="17"/>
      <c r="EJ45" s="19"/>
      <c r="EK45" s="17"/>
      <c r="EL45" s="18"/>
      <c r="EM45" s="17"/>
      <c r="EN45" s="19"/>
      <c r="EO45" s="17"/>
      <c r="EP45" s="18"/>
      <c r="EQ45" s="17"/>
      <c r="ER45" s="19"/>
      <c r="ES45" s="17"/>
      <c r="ET45" s="18"/>
      <c r="EU45" s="17"/>
      <c r="EV45" s="19"/>
      <c r="EW45" s="17"/>
      <c r="EX45" s="18"/>
      <c r="EY45" s="17"/>
      <c r="EZ45" s="19"/>
      <c r="FA45" s="17"/>
      <c r="FB45" s="18"/>
      <c r="FC45" s="17"/>
      <c r="FD45" s="19"/>
      <c r="FE45" s="17"/>
      <c r="FF45" s="18"/>
      <c r="FG45" s="17"/>
      <c r="FH45" s="19"/>
      <c r="FI45" s="17"/>
      <c r="FJ45" s="18"/>
      <c r="FK45" s="17"/>
      <c r="FL45" s="19"/>
      <c r="FM45" s="17"/>
      <c r="FN45" s="18"/>
      <c r="FO45" s="17"/>
      <c r="FP45" s="19"/>
      <c r="FQ45" s="17"/>
      <c r="FR45" s="18"/>
      <c r="FS45" s="17"/>
      <c r="FT45" s="19"/>
      <c r="FU45" s="17"/>
      <c r="FV45" s="18"/>
      <c r="FW45" s="17"/>
      <c r="FX45" s="19"/>
      <c r="FY45" s="17"/>
      <c r="FZ45" s="18"/>
      <c r="GA45" s="17"/>
      <c r="GB45" s="19"/>
      <c r="GC45" s="17"/>
      <c r="GD45" s="18"/>
      <c r="GE45" s="17"/>
      <c r="GF45" s="19"/>
      <c r="GG45" s="17"/>
      <c r="GH45" s="18"/>
      <c r="GI45" s="17"/>
      <c r="GJ45" s="19"/>
      <c r="GK45" s="17"/>
      <c r="GL45" s="18"/>
      <c r="GM45" s="17"/>
      <c r="GN45" s="19"/>
      <c r="GO45" s="17"/>
      <c r="GP45" s="18"/>
      <c r="GQ45" s="17"/>
      <c r="GR45" s="19"/>
      <c r="GS45" s="17"/>
      <c r="GT45" s="18"/>
      <c r="GU45" s="17"/>
      <c r="GV45" s="19"/>
      <c r="GW45" s="17"/>
      <c r="GX45" s="18"/>
      <c r="GY45" s="17"/>
      <c r="GZ45" s="19"/>
      <c r="HA45" s="17"/>
      <c r="HB45" s="18"/>
      <c r="HC45" s="17"/>
      <c r="HD45" s="19"/>
      <c r="HE45" s="17"/>
      <c r="HF45" s="18"/>
      <c r="HG45" s="17"/>
      <c r="HH45" s="19"/>
      <c r="HI45" s="17"/>
      <c r="HJ45" s="18"/>
      <c r="HK45" s="17"/>
      <c r="HL45" s="19"/>
      <c r="HM45" s="17"/>
      <c r="HN45" s="18"/>
      <c r="HO45" s="17"/>
      <c r="HP45" s="19"/>
      <c r="HQ45" s="17"/>
      <c r="HR45" s="18"/>
      <c r="HS45" s="17"/>
      <c r="HT45" s="19"/>
      <c r="HU45" s="17"/>
      <c r="HV45" s="18"/>
      <c r="HW45" s="17"/>
      <c r="HX45" s="19"/>
      <c r="HY45" s="17"/>
      <c r="HZ45" s="18"/>
      <c r="IA45" s="17"/>
      <c r="IB45" s="19"/>
      <c r="IC45" s="17"/>
      <c r="ID45" s="18"/>
      <c r="IE45" s="17"/>
      <c r="IF45" s="19"/>
      <c r="IG45" s="17"/>
      <c r="IH45" s="18"/>
      <c r="II45" s="17"/>
      <c r="IJ45" s="19"/>
      <c r="IK45" s="17"/>
      <c r="IL45" s="18"/>
      <c r="IM45" s="17"/>
      <c r="IN45" s="19"/>
      <c r="IO45" s="17"/>
      <c r="IP45" s="18"/>
      <c r="IQ45" s="17"/>
      <c r="IR45" s="19"/>
      <c r="IS45" s="17"/>
      <c r="IT45" s="18"/>
      <c r="IU45" s="17"/>
      <c r="IV45" s="19"/>
    </row>
    <row r="46" spans="1:256" s="3" customFormat="1" ht="25.5" customHeight="1">
      <c r="A46" s="66" t="s">
        <v>296</v>
      </c>
      <c r="B46" s="9" t="s">
        <v>137</v>
      </c>
      <c r="C46" s="8"/>
      <c r="D46" s="76"/>
      <c r="E46" s="81"/>
      <c r="F46" s="82"/>
      <c r="G46" s="96"/>
      <c r="H46" s="82"/>
      <c r="I46" s="91">
        <f>I47+I53</f>
        <v>369842.08999999997</v>
      </c>
      <c r="J46" s="30"/>
      <c r="K46" s="26"/>
      <c r="L46" s="19"/>
      <c r="M46" s="26"/>
      <c r="N46" s="30"/>
      <c r="O46" s="26"/>
      <c r="P46" s="19"/>
      <c r="Q46" s="26"/>
      <c r="R46" s="30"/>
      <c r="S46" s="26"/>
      <c r="T46" s="19"/>
      <c r="U46" s="26"/>
      <c r="V46" s="30"/>
      <c r="W46" s="26"/>
      <c r="X46" s="19"/>
      <c r="Y46" s="26"/>
      <c r="Z46" s="30"/>
      <c r="AA46" s="26"/>
      <c r="AB46" s="19"/>
      <c r="AC46" s="26"/>
      <c r="AD46" s="30"/>
      <c r="AE46" s="26"/>
      <c r="AF46" s="19"/>
      <c r="AG46" s="26"/>
      <c r="AH46" s="30"/>
      <c r="AI46" s="26"/>
      <c r="AJ46" s="19"/>
      <c r="AK46" s="26"/>
      <c r="AL46" s="30"/>
      <c r="AM46" s="26"/>
      <c r="AN46" s="19"/>
      <c r="AO46" s="26"/>
      <c r="AP46" s="30"/>
      <c r="AQ46" s="26"/>
      <c r="AR46" s="19"/>
      <c r="AS46" s="26"/>
      <c r="AT46" s="30"/>
      <c r="AU46" s="26"/>
      <c r="AV46" s="19"/>
      <c r="AW46" s="26"/>
      <c r="AX46" s="30"/>
      <c r="AY46" s="26"/>
      <c r="AZ46" s="19"/>
      <c r="BA46" s="26"/>
      <c r="BB46" s="30"/>
      <c r="BC46" s="26"/>
      <c r="BD46" s="19"/>
      <c r="BE46" s="26"/>
      <c r="BF46" s="30"/>
      <c r="BG46" s="26"/>
      <c r="BH46" s="19"/>
      <c r="BI46" s="17"/>
      <c r="BJ46" s="20"/>
      <c r="BK46" s="17"/>
      <c r="BL46" s="19"/>
      <c r="BM46" s="17"/>
      <c r="BN46" s="20"/>
      <c r="BO46" s="17"/>
      <c r="BP46" s="19"/>
      <c r="BQ46" s="17"/>
      <c r="BR46" s="20"/>
      <c r="BS46" s="17"/>
      <c r="BT46" s="19"/>
      <c r="BU46" s="17"/>
      <c r="BV46" s="20"/>
      <c r="BW46" s="17"/>
      <c r="BX46" s="19"/>
      <c r="BY46" s="17"/>
      <c r="BZ46" s="20"/>
      <c r="CA46" s="17"/>
      <c r="CB46" s="19"/>
      <c r="CC46" s="17"/>
      <c r="CD46" s="20"/>
      <c r="CE46" s="17"/>
      <c r="CF46" s="19"/>
      <c r="CG46" s="17"/>
      <c r="CH46" s="20"/>
      <c r="CI46" s="17"/>
      <c r="CJ46" s="19"/>
      <c r="CK46" s="17"/>
      <c r="CL46" s="20"/>
      <c r="CM46" s="17"/>
      <c r="CN46" s="19"/>
      <c r="CO46" s="17"/>
      <c r="CP46" s="20"/>
      <c r="CQ46" s="17"/>
      <c r="CR46" s="19"/>
      <c r="CS46" s="17"/>
      <c r="CT46" s="20"/>
      <c r="CU46" s="17"/>
      <c r="CV46" s="19"/>
      <c r="CW46" s="17"/>
      <c r="CX46" s="20"/>
      <c r="CY46" s="17"/>
      <c r="CZ46" s="19"/>
      <c r="DA46" s="17"/>
      <c r="DB46" s="20"/>
      <c r="DC46" s="17"/>
      <c r="DD46" s="19"/>
      <c r="DE46" s="17"/>
      <c r="DF46" s="20"/>
      <c r="DG46" s="17"/>
      <c r="DH46" s="19"/>
      <c r="DI46" s="17"/>
      <c r="DJ46" s="20"/>
      <c r="DK46" s="17"/>
      <c r="DL46" s="19"/>
      <c r="DM46" s="17"/>
      <c r="DN46" s="20"/>
      <c r="DO46" s="17"/>
      <c r="DP46" s="19"/>
      <c r="DQ46" s="17"/>
      <c r="DR46" s="20"/>
      <c r="DS46" s="17"/>
      <c r="DT46" s="19"/>
      <c r="DU46" s="17"/>
      <c r="DV46" s="20"/>
      <c r="DW46" s="17"/>
      <c r="DX46" s="19"/>
      <c r="DY46" s="17"/>
      <c r="DZ46" s="20"/>
      <c r="EA46" s="17"/>
      <c r="EB46" s="19"/>
      <c r="EC46" s="17"/>
      <c r="ED46" s="20"/>
      <c r="EE46" s="17"/>
      <c r="EF46" s="19"/>
      <c r="EG46" s="17"/>
      <c r="EH46" s="20"/>
      <c r="EI46" s="17"/>
      <c r="EJ46" s="19"/>
      <c r="EK46" s="17"/>
      <c r="EL46" s="20"/>
      <c r="EM46" s="17"/>
      <c r="EN46" s="19"/>
      <c r="EO46" s="17"/>
      <c r="EP46" s="20"/>
      <c r="EQ46" s="17"/>
      <c r="ER46" s="19"/>
      <c r="ES46" s="17"/>
      <c r="ET46" s="20"/>
      <c r="EU46" s="17"/>
      <c r="EV46" s="19"/>
      <c r="EW46" s="17"/>
      <c r="EX46" s="20"/>
      <c r="EY46" s="17"/>
      <c r="EZ46" s="19"/>
      <c r="FA46" s="17"/>
      <c r="FB46" s="20"/>
      <c r="FC46" s="17"/>
      <c r="FD46" s="19"/>
      <c r="FE46" s="17"/>
      <c r="FF46" s="20"/>
      <c r="FG46" s="17"/>
      <c r="FH46" s="19"/>
      <c r="FI46" s="17"/>
      <c r="FJ46" s="20"/>
      <c r="FK46" s="17"/>
      <c r="FL46" s="19"/>
      <c r="FM46" s="17"/>
      <c r="FN46" s="20"/>
      <c r="FO46" s="17"/>
      <c r="FP46" s="19"/>
      <c r="FQ46" s="17"/>
      <c r="FR46" s="20"/>
      <c r="FS46" s="17"/>
      <c r="FT46" s="19"/>
      <c r="FU46" s="17"/>
      <c r="FV46" s="20"/>
      <c r="FW46" s="17"/>
      <c r="FX46" s="19"/>
      <c r="FY46" s="17"/>
      <c r="FZ46" s="20"/>
      <c r="GA46" s="17"/>
      <c r="GB46" s="19"/>
      <c r="GC46" s="17"/>
      <c r="GD46" s="20"/>
      <c r="GE46" s="17"/>
      <c r="GF46" s="19"/>
      <c r="GG46" s="17"/>
      <c r="GH46" s="20"/>
      <c r="GI46" s="17"/>
      <c r="GJ46" s="19"/>
      <c r="GK46" s="17"/>
      <c r="GL46" s="20"/>
      <c r="GM46" s="17"/>
      <c r="GN46" s="19"/>
      <c r="GO46" s="17"/>
      <c r="GP46" s="20"/>
      <c r="GQ46" s="17"/>
      <c r="GR46" s="19"/>
      <c r="GS46" s="17"/>
      <c r="GT46" s="20"/>
      <c r="GU46" s="17"/>
      <c r="GV46" s="19"/>
      <c r="GW46" s="17"/>
      <c r="GX46" s="20"/>
      <c r="GY46" s="17"/>
      <c r="GZ46" s="19"/>
      <c r="HA46" s="17"/>
      <c r="HB46" s="20"/>
      <c r="HC46" s="17"/>
      <c r="HD46" s="19"/>
      <c r="HE46" s="17"/>
      <c r="HF46" s="20"/>
      <c r="HG46" s="17"/>
      <c r="HH46" s="19"/>
      <c r="HI46" s="17"/>
      <c r="HJ46" s="20"/>
      <c r="HK46" s="17"/>
      <c r="HL46" s="19"/>
      <c r="HM46" s="17"/>
      <c r="HN46" s="20"/>
      <c r="HO46" s="17"/>
      <c r="HP46" s="19"/>
      <c r="HQ46" s="17"/>
      <c r="HR46" s="20"/>
      <c r="HS46" s="17"/>
      <c r="HT46" s="19"/>
      <c r="HU46" s="17"/>
      <c r="HV46" s="20"/>
      <c r="HW46" s="17"/>
      <c r="HX46" s="19"/>
      <c r="HY46" s="17"/>
      <c r="HZ46" s="20"/>
      <c r="IA46" s="17"/>
      <c r="IB46" s="19"/>
      <c r="IC46" s="17"/>
      <c r="ID46" s="20"/>
      <c r="IE46" s="17"/>
      <c r="IF46" s="19"/>
      <c r="IG46" s="17"/>
      <c r="IH46" s="20"/>
      <c r="II46" s="17"/>
      <c r="IJ46" s="19"/>
      <c r="IK46" s="17"/>
      <c r="IL46" s="20"/>
      <c r="IM46" s="17"/>
      <c r="IN46" s="19"/>
      <c r="IO46" s="17"/>
      <c r="IP46" s="20"/>
      <c r="IQ46" s="17"/>
      <c r="IR46" s="19"/>
      <c r="IS46" s="17"/>
      <c r="IT46" s="20"/>
      <c r="IU46" s="17"/>
      <c r="IV46" s="19"/>
    </row>
    <row r="47" spans="1:256" s="3" customFormat="1" ht="25.5" customHeight="1">
      <c r="A47" s="66" t="s">
        <v>296</v>
      </c>
      <c r="B47" s="9" t="s">
        <v>312</v>
      </c>
      <c r="C47" s="8"/>
      <c r="D47" s="76"/>
      <c r="E47" s="81"/>
      <c r="F47" s="82"/>
      <c r="G47" s="96"/>
      <c r="H47" s="82"/>
      <c r="I47" s="91">
        <f>SUM(I48:I52)</f>
        <v>156483.93</v>
      </c>
      <c r="J47" s="31"/>
      <c r="K47" s="26"/>
      <c r="L47" s="19"/>
      <c r="M47" s="26"/>
      <c r="N47" s="31"/>
      <c r="O47" s="26"/>
      <c r="P47" s="19"/>
      <c r="Q47" s="26"/>
      <c r="R47" s="31"/>
      <c r="S47" s="26"/>
      <c r="T47" s="19"/>
      <c r="U47" s="26"/>
      <c r="V47" s="31"/>
      <c r="W47" s="26"/>
      <c r="X47" s="19"/>
      <c r="Y47" s="26"/>
      <c r="Z47" s="31"/>
      <c r="AA47" s="26"/>
      <c r="AB47" s="19"/>
      <c r="AC47" s="26"/>
      <c r="AD47" s="31"/>
      <c r="AE47" s="26"/>
      <c r="AF47" s="19"/>
      <c r="AG47" s="26"/>
      <c r="AH47" s="31"/>
      <c r="AI47" s="26"/>
      <c r="AJ47" s="19"/>
      <c r="AK47" s="26"/>
      <c r="AL47" s="31"/>
      <c r="AM47" s="26"/>
      <c r="AN47" s="19"/>
      <c r="AO47" s="26"/>
      <c r="AP47" s="31"/>
      <c r="AQ47" s="26"/>
      <c r="AR47" s="19"/>
      <c r="AS47" s="26"/>
      <c r="AT47" s="31"/>
      <c r="AU47" s="26"/>
      <c r="AV47" s="19"/>
      <c r="AW47" s="26"/>
      <c r="AX47" s="31"/>
      <c r="AY47" s="26"/>
      <c r="AZ47" s="19"/>
      <c r="BA47" s="26"/>
      <c r="BB47" s="31"/>
      <c r="BC47" s="26"/>
      <c r="BD47" s="19"/>
      <c r="BE47" s="26"/>
      <c r="BF47" s="31"/>
      <c r="BG47" s="26"/>
      <c r="BH47" s="19"/>
      <c r="BI47" s="17"/>
      <c r="BJ47" s="22"/>
      <c r="BK47" s="17"/>
      <c r="BL47" s="19"/>
      <c r="BM47" s="17"/>
      <c r="BN47" s="22"/>
      <c r="BO47" s="17"/>
      <c r="BP47" s="19"/>
      <c r="BQ47" s="17"/>
      <c r="BR47" s="22"/>
      <c r="BS47" s="17"/>
      <c r="BT47" s="19"/>
      <c r="BU47" s="17"/>
      <c r="BV47" s="22"/>
      <c r="BW47" s="17"/>
      <c r="BX47" s="19"/>
      <c r="BY47" s="17"/>
      <c r="BZ47" s="22"/>
      <c r="CA47" s="17"/>
      <c r="CB47" s="19"/>
      <c r="CC47" s="17"/>
      <c r="CD47" s="22"/>
      <c r="CE47" s="17"/>
      <c r="CF47" s="19"/>
      <c r="CG47" s="17"/>
      <c r="CH47" s="22"/>
      <c r="CI47" s="17"/>
      <c r="CJ47" s="19"/>
      <c r="CK47" s="17"/>
      <c r="CL47" s="22"/>
      <c r="CM47" s="17"/>
      <c r="CN47" s="19"/>
      <c r="CO47" s="17"/>
      <c r="CP47" s="22"/>
      <c r="CQ47" s="17"/>
      <c r="CR47" s="19"/>
      <c r="CS47" s="17"/>
      <c r="CT47" s="22"/>
      <c r="CU47" s="17"/>
      <c r="CV47" s="19"/>
      <c r="CW47" s="17"/>
      <c r="CX47" s="22"/>
      <c r="CY47" s="17"/>
      <c r="CZ47" s="19"/>
      <c r="DA47" s="17"/>
      <c r="DB47" s="22"/>
      <c r="DC47" s="17"/>
      <c r="DD47" s="19"/>
      <c r="DE47" s="17"/>
      <c r="DF47" s="22"/>
      <c r="DG47" s="17"/>
      <c r="DH47" s="19"/>
      <c r="DI47" s="17"/>
      <c r="DJ47" s="22"/>
      <c r="DK47" s="17"/>
      <c r="DL47" s="19"/>
      <c r="DM47" s="17"/>
      <c r="DN47" s="22"/>
      <c r="DO47" s="17"/>
      <c r="DP47" s="19"/>
      <c r="DQ47" s="17"/>
      <c r="DR47" s="22"/>
      <c r="DS47" s="17"/>
      <c r="DT47" s="19"/>
      <c r="DU47" s="17"/>
      <c r="DV47" s="22"/>
      <c r="DW47" s="17"/>
      <c r="DX47" s="19"/>
      <c r="DY47" s="17"/>
      <c r="DZ47" s="22"/>
      <c r="EA47" s="17"/>
      <c r="EB47" s="19"/>
      <c r="EC47" s="17"/>
      <c r="ED47" s="22"/>
      <c r="EE47" s="17"/>
      <c r="EF47" s="19"/>
      <c r="EG47" s="17"/>
      <c r="EH47" s="22"/>
      <c r="EI47" s="17"/>
      <c r="EJ47" s="19"/>
      <c r="EK47" s="17"/>
      <c r="EL47" s="22"/>
      <c r="EM47" s="17"/>
      <c r="EN47" s="19"/>
      <c r="EO47" s="17"/>
      <c r="EP47" s="22"/>
      <c r="EQ47" s="17"/>
      <c r="ER47" s="19"/>
      <c r="ES47" s="17"/>
      <c r="ET47" s="22"/>
      <c r="EU47" s="17"/>
      <c r="EV47" s="19"/>
      <c r="EW47" s="17"/>
      <c r="EX47" s="22"/>
      <c r="EY47" s="17"/>
      <c r="EZ47" s="19"/>
      <c r="FA47" s="17"/>
      <c r="FB47" s="22"/>
      <c r="FC47" s="17"/>
      <c r="FD47" s="19"/>
      <c r="FE47" s="17"/>
      <c r="FF47" s="22"/>
      <c r="FG47" s="17"/>
      <c r="FH47" s="19"/>
      <c r="FI47" s="17"/>
      <c r="FJ47" s="22"/>
      <c r="FK47" s="17"/>
      <c r="FL47" s="19"/>
      <c r="FM47" s="17"/>
      <c r="FN47" s="22"/>
      <c r="FO47" s="17"/>
      <c r="FP47" s="19"/>
      <c r="FQ47" s="17"/>
      <c r="FR47" s="22"/>
      <c r="FS47" s="17"/>
      <c r="FT47" s="19"/>
      <c r="FU47" s="17"/>
      <c r="FV47" s="22"/>
      <c r="FW47" s="17"/>
      <c r="FX47" s="19"/>
      <c r="FY47" s="17"/>
      <c r="FZ47" s="22"/>
      <c r="GA47" s="17"/>
      <c r="GB47" s="19"/>
      <c r="GC47" s="17"/>
      <c r="GD47" s="22"/>
      <c r="GE47" s="17"/>
      <c r="GF47" s="19"/>
      <c r="GG47" s="17"/>
      <c r="GH47" s="22"/>
      <c r="GI47" s="17"/>
      <c r="GJ47" s="19"/>
      <c r="GK47" s="17"/>
      <c r="GL47" s="22"/>
      <c r="GM47" s="17"/>
      <c r="GN47" s="19"/>
      <c r="GO47" s="17"/>
      <c r="GP47" s="22"/>
      <c r="GQ47" s="17"/>
      <c r="GR47" s="19"/>
      <c r="GS47" s="17"/>
      <c r="GT47" s="22"/>
      <c r="GU47" s="17"/>
      <c r="GV47" s="19"/>
      <c r="GW47" s="17"/>
      <c r="GX47" s="22"/>
      <c r="GY47" s="17"/>
      <c r="GZ47" s="19"/>
      <c r="HA47" s="17"/>
      <c r="HB47" s="22"/>
      <c r="HC47" s="17"/>
      <c r="HD47" s="19"/>
      <c r="HE47" s="17"/>
      <c r="HF47" s="22"/>
      <c r="HG47" s="17"/>
      <c r="HH47" s="19"/>
      <c r="HI47" s="17"/>
      <c r="HJ47" s="22"/>
      <c r="HK47" s="17"/>
      <c r="HL47" s="19"/>
      <c r="HM47" s="17"/>
      <c r="HN47" s="22"/>
      <c r="HO47" s="17"/>
      <c r="HP47" s="19"/>
      <c r="HQ47" s="17"/>
      <c r="HR47" s="22"/>
      <c r="HS47" s="17"/>
      <c r="HT47" s="19"/>
      <c r="HU47" s="17"/>
      <c r="HV47" s="22"/>
      <c r="HW47" s="17"/>
      <c r="HX47" s="19"/>
      <c r="HY47" s="17"/>
      <c r="HZ47" s="22"/>
      <c r="IA47" s="17"/>
      <c r="IB47" s="19"/>
      <c r="IC47" s="17"/>
      <c r="ID47" s="22"/>
      <c r="IE47" s="17"/>
      <c r="IF47" s="19"/>
      <c r="IG47" s="17"/>
      <c r="IH47" s="22"/>
      <c r="II47" s="17"/>
      <c r="IJ47" s="19"/>
      <c r="IK47" s="17"/>
      <c r="IL47" s="22"/>
      <c r="IM47" s="17"/>
      <c r="IN47" s="19"/>
      <c r="IO47" s="17"/>
      <c r="IP47" s="22"/>
      <c r="IQ47" s="17"/>
      <c r="IR47" s="19"/>
      <c r="IS47" s="17"/>
      <c r="IT47" s="22"/>
      <c r="IU47" s="17"/>
      <c r="IV47" s="19"/>
    </row>
    <row r="48" spans="1:256" s="3" customFormat="1" ht="25.5" customHeight="1">
      <c r="A48" s="67">
        <v>3108016</v>
      </c>
      <c r="B48" s="4" t="s">
        <v>307</v>
      </c>
      <c r="C48" s="2" t="s">
        <v>308</v>
      </c>
      <c r="D48" s="77">
        <f>ROUND('1. Memória das quantidades'!F189,2)</f>
        <v>314.16000000000003</v>
      </c>
      <c r="E48" s="83">
        <f>ROUND(SUMIF('5. CPU'!$U$2:$U$64,'4. Orçamento'!A48,'5. CPU'!$W$2:$W$64),2)</f>
        <v>104.12</v>
      </c>
      <c r="F48" s="84">
        <f t="shared" ref="F48" si="39">ROUND(E48*D48,2)</f>
        <v>32710.34</v>
      </c>
      <c r="G48" s="97">
        <f>ROUND($M$2,4)</f>
        <v>0.28029999999999999</v>
      </c>
      <c r="H48" s="84">
        <f t="shared" ref="H48" si="40">ROUND(E48*(1+G48),2)</f>
        <v>133.30000000000001</v>
      </c>
      <c r="I48" s="92">
        <f t="shared" ref="I48" si="41">ROUND(D48*H48,2)</f>
        <v>41877.53</v>
      </c>
    </row>
    <row r="49" spans="1:9" s="3" customFormat="1" ht="25.5" customHeight="1">
      <c r="A49" s="67">
        <v>407819</v>
      </c>
      <c r="B49" s="5" t="s">
        <v>291</v>
      </c>
      <c r="C49" s="2" t="s">
        <v>292</v>
      </c>
      <c r="D49" s="77">
        <f>'1. Memória das quantidades'!F191</f>
        <v>3431.44</v>
      </c>
      <c r="E49" s="83">
        <f>ROUND(SUMIF('5. CPU'!$U$2:$U$64,'4. Orçamento'!A49,'5. CPU'!$W$2:$W$64),2)</f>
        <v>12.66</v>
      </c>
      <c r="F49" s="84">
        <f t="shared" ref="F49:F52" si="42">ROUND(E49*D49,2)</f>
        <v>43442.03</v>
      </c>
      <c r="G49" s="97">
        <f t="shared" ref="G49:G58" si="43">ROUND($M$2,4)</f>
        <v>0.28029999999999999</v>
      </c>
      <c r="H49" s="84">
        <f t="shared" ref="H49:H52" si="44">ROUND(E49*(1+G49),2)</f>
        <v>16.21</v>
      </c>
      <c r="I49" s="92">
        <f t="shared" ref="I49:I52" si="45">ROUND(D49*H49,2)</f>
        <v>55623.64</v>
      </c>
    </row>
    <row r="50" spans="1:9" s="3" customFormat="1" ht="28.5">
      <c r="A50" s="380">
        <v>1106280</v>
      </c>
      <c r="B50" s="24" t="s">
        <v>300</v>
      </c>
      <c r="C50" s="23" t="s">
        <v>295</v>
      </c>
      <c r="D50" s="77">
        <f>ROUND('1. Memória das quantidades'!F179,2)</f>
        <v>78.540000000000006</v>
      </c>
      <c r="E50" s="83">
        <f>ROUND(SUMIF('5. CPU'!$U$2:$U$64,'4. Orçamento'!A50,'5. CPU'!$W$2:$W$64),2)</f>
        <v>520.91999999999996</v>
      </c>
      <c r="F50" s="84">
        <f t="shared" si="42"/>
        <v>40913.06</v>
      </c>
      <c r="G50" s="97">
        <f t="shared" si="43"/>
        <v>0.28029999999999999</v>
      </c>
      <c r="H50" s="84">
        <f t="shared" si="44"/>
        <v>666.93</v>
      </c>
      <c r="I50" s="92">
        <f t="shared" si="45"/>
        <v>52380.68</v>
      </c>
    </row>
    <row r="51" spans="1:9" s="3" customFormat="1" ht="25.5" customHeight="1">
      <c r="A51" s="67">
        <v>1100657</v>
      </c>
      <c r="B51" s="5" t="s">
        <v>302</v>
      </c>
      <c r="C51" s="2" t="s">
        <v>295</v>
      </c>
      <c r="D51" s="77">
        <f>D50</f>
        <v>78.540000000000006</v>
      </c>
      <c r="E51" s="83">
        <f>ROUND(SUMIF('5. CPU'!$U$2:$U$64,'4. Orçamento'!A51,'5. CPU'!$W$2:$W$64),2)</f>
        <v>3.52</v>
      </c>
      <c r="F51" s="84">
        <f t="shared" si="42"/>
        <v>276.45999999999998</v>
      </c>
      <c r="G51" s="97">
        <f t="shared" si="43"/>
        <v>0.28029999999999999</v>
      </c>
      <c r="H51" s="84">
        <f t="shared" si="44"/>
        <v>4.51</v>
      </c>
      <c r="I51" s="92">
        <f t="shared" si="45"/>
        <v>354.22</v>
      </c>
    </row>
    <row r="52" spans="1:9" s="3" customFormat="1" ht="36" customHeight="1">
      <c r="A52" s="67">
        <v>1106088</v>
      </c>
      <c r="B52" s="22" t="s">
        <v>303</v>
      </c>
      <c r="C52" s="2" t="s">
        <v>295</v>
      </c>
      <c r="D52" s="77">
        <f>D50</f>
        <v>78.540000000000006</v>
      </c>
      <c r="E52" s="83">
        <f>ROUND(SUMIF('5. CPU'!$U$2:$U$64,'4. Orçamento'!A52,'5. CPU'!$W$2:$W$64),2)</f>
        <v>62.13</v>
      </c>
      <c r="F52" s="84">
        <f t="shared" si="42"/>
        <v>4879.6899999999996</v>
      </c>
      <c r="G52" s="97">
        <f t="shared" si="43"/>
        <v>0.28029999999999999</v>
      </c>
      <c r="H52" s="84">
        <f t="shared" si="44"/>
        <v>79.55</v>
      </c>
      <c r="I52" s="92">
        <f t="shared" si="45"/>
        <v>6247.86</v>
      </c>
    </row>
    <row r="53" spans="1:9" s="3" customFormat="1" ht="25.5" customHeight="1">
      <c r="A53" s="66" t="s">
        <v>296</v>
      </c>
      <c r="B53" s="9" t="s">
        <v>313</v>
      </c>
      <c r="C53" s="8"/>
      <c r="D53" s="76"/>
      <c r="E53" s="81"/>
      <c r="F53" s="82"/>
      <c r="G53" s="96"/>
      <c r="H53" s="82"/>
      <c r="I53" s="91">
        <f>SUM(I54:I58)</f>
        <v>213358.16</v>
      </c>
    </row>
    <row r="54" spans="1:9" s="3" customFormat="1" ht="25.5" customHeight="1">
      <c r="A54" s="67">
        <v>3108016</v>
      </c>
      <c r="B54" s="4" t="s">
        <v>307</v>
      </c>
      <c r="C54" s="2" t="s">
        <v>308</v>
      </c>
      <c r="D54" s="78">
        <f>'1. Memória das quantidades'!F209</f>
        <v>140.32</v>
      </c>
      <c r="E54" s="83">
        <f>ROUND(SUMIF('5. CPU'!$U$2:$U$64,'4. Orçamento'!A54,'5. CPU'!$W$2:$W$64),2)</f>
        <v>104.12</v>
      </c>
      <c r="F54" s="84">
        <f t="shared" ref="F54" si="46">ROUND(E54*D54,2)</f>
        <v>14610.12</v>
      </c>
      <c r="G54" s="97">
        <f t="shared" si="43"/>
        <v>0.28029999999999999</v>
      </c>
      <c r="H54" s="84">
        <f t="shared" ref="H54" si="47">ROUND(E54*(1+G54),2)</f>
        <v>133.30000000000001</v>
      </c>
      <c r="I54" s="92">
        <f t="shared" ref="I54" si="48">ROUND(D54*H54,2)</f>
        <v>18704.66</v>
      </c>
    </row>
    <row r="55" spans="1:9" s="3" customFormat="1" ht="25.5" customHeight="1">
      <c r="A55" s="67">
        <v>407819</v>
      </c>
      <c r="B55" s="5" t="s">
        <v>291</v>
      </c>
      <c r="C55" s="2" t="s">
        <v>292</v>
      </c>
      <c r="D55" s="77">
        <f>'1. Memória das quantidades'!F213</f>
        <v>8272.2800000000007</v>
      </c>
      <c r="E55" s="83">
        <f>ROUND(SUMIF('5. CPU'!$U$2:$U$64,'4. Orçamento'!A55,'5. CPU'!$W$2:$W$64),2)</f>
        <v>12.66</v>
      </c>
      <c r="F55" s="84">
        <f t="shared" ref="F55:F58" si="49">ROUND(E55*D55,2)</f>
        <v>104727.06</v>
      </c>
      <c r="G55" s="97">
        <f t="shared" si="43"/>
        <v>0.28029999999999999</v>
      </c>
      <c r="H55" s="84">
        <f t="shared" ref="H55:H58" si="50">ROUND(E55*(1+G55),2)</f>
        <v>16.21</v>
      </c>
      <c r="I55" s="92">
        <f t="shared" ref="I55:I58" si="51">ROUND(D55*H55,2)</f>
        <v>134093.66</v>
      </c>
    </row>
    <row r="56" spans="1:9" s="3" customFormat="1" ht="28.5">
      <c r="A56" s="380">
        <v>1106280</v>
      </c>
      <c r="B56" s="24" t="s">
        <v>300</v>
      </c>
      <c r="C56" s="23" t="s">
        <v>295</v>
      </c>
      <c r="D56" s="77">
        <f>'1. Memória das quantidades'!E199</f>
        <v>80.64</v>
      </c>
      <c r="E56" s="83">
        <f>ROUND(SUMIF('5. CPU'!$U$2:$U$64,'4. Orçamento'!A56,'5. CPU'!$W$2:$W$64),2)</f>
        <v>520.91999999999996</v>
      </c>
      <c r="F56" s="84">
        <f t="shared" si="49"/>
        <v>42006.99</v>
      </c>
      <c r="G56" s="97">
        <f t="shared" si="43"/>
        <v>0.28029999999999999</v>
      </c>
      <c r="H56" s="84">
        <f t="shared" si="50"/>
        <v>666.93</v>
      </c>
      <c r="I56" s="92">
        <f t="shared" si="51"/>
        <v>53781.24</v>
      </c>
    </row>
    <row r="57" spans="1:9" s="3" customFormat="1" ht="25.5" customHeight="1">
      <c r="A57" s="67">
        <v>1100657</v>
      </c>
      <c r="B57" s="5" t="s">
        <v>302</v>
      </c>
      <c r="C57" s="2" t="s">
        <v>295</v>
      </c>
      <c r="D57" s="77">
        <f>D56</f>
        <v>80.64</v>
      </c>
      <c r="E57" s="83">
        <f>ROUND(SUMIF('5. CPU'!$U$2:$U$64,'4. Orçamento'!A57,'5. CPU'!$W$2:$W$64),2)</f>
        <v>3.52</v>
      </c>
      <c r="F57" s="84">
        <f t="shared" si="49"/>
        <v>283.85000000000002</v>
      </c>
      <c r="G57" s="97">
        <f t="shared" si="43"/>
        <v>0.28029999999999999</v>
      </c>
      <c r="H57" s="84">
        <f t="shared" si="50"/>
        <v>4.51</v>
      </c>
      <c r="I57" s="92">
        <f t="shared" si="51"/>
        <v>363.69</v>
      </c>
    </row>
    <row r="58" spans="1:9" s="3" customFormat="1" ht="33.75" customHeight="1">
      <c r="A58" s="67">
        <v>1106088</v>
      </c>
      <c r="B58" s="22" t="s">
        <v>303</v>
      </c>
      <c r="C58" s="2" t="s">
        <v>295</v>
      </c>
      <c r="D58" s="77">
        <f>D56</f>
        <v>80.64</v>
      </c>
      <c r="E58" s="83">
        <f>ROUND(SUMIF('5. CPU'!$U$2:$U$64,'4. Orçamento'!A58,'5. CPU'!$W$2:$W$64),2)</f>
        <v>62.13</v>
      </c>
      <c r="F58" s="84">
        <f t="shared" si="49"/>
        <v>5010.16</v>
      </c>
      <c r="G58" s="97">
        <f t="shared" si="43"/>
        <v>0.28029999999999999</v>
      </c>
      <c r="H58" s="84">
        <f t="shared" si="50"/>
        <v>79.55</v>
      </c>
      <c r="I58" s="92">
        <f t="shared" si="51"/>
        <v>6414.91</v>
      </c>
    </row>
    <row r="59" spans="1:9" s="3" customFormat="1" ht="25.5" customHeight="1">
      <c r="A59" s="66" t="s">
        <v>296</v>
      </c>
      <c r="B59" s="9" t="s">
        <v>162</v>
      </c>
      <c r="C59" s="8"/>
      <c r="D59" s="76"/>
      <c r="E59" s="81"/>
      <c r="F59" s="82"/>
      <c r="G59" s="96"/>
      <c r="H59" s="82"/>
      <c r="I59" s="91">
        <f>I60+I71+I77+I83</f>
        <v>2931415.8399999994</v>
      </c>
    </row>
    <row r="60" spans="1:9" s="3" customFormat="1" ht="25.5" customHeight="1">
      <c r="A60" s="66" t="s">
        <v>296</v>
      </c>
      <c r="B60" s="9" t="s">
        <v>314</v>
      </c>
      <c r="C60" s="8"/>
      <c r="D60" s="76"/>
      <c r="E60" s="81"/>
      <c r="F60" s="82"/>
      <c r="G60" s="96"/>
      <c r="H60" s="82"/>
      <c r="I60" s="91">
        <f>SUM(I61:I70)</f>
        <v>1425143.0299999998</v>
      </c>
    </row>
    <row r="61" spans="1:9" s="3" customFormat="1" ht="25.5" customHeight="1">
      <c r="A61" s="68">
        <v>3806424</v>
      </c>
      <c r="B61" s="4" t="s">
        <v>315</v>
      </c>
      <c r="C61" s="2" t="s">
        <v>316</v>
      </c>
      <c r="D61" s="77">
        <f>'1. Memória das quantidades'!B218</f>
        <v>15</v>
      </c>
      <c r="E61" s="83">
        <f>ROUND(SUMIF('5. CPU'!$U$2:$U$64,'4. Orçamento'!A61,'5. CPU'!$W$2:$W$64),2)</f>
        <v>5477.97</v>
      </c>
      <c r="F61" s="84">
        <f t="shared" ref="F61" si="52">ROUND(E61*D61,2)</f>
        <v>82169.55</v>
      </c>
      <c r="G61" s="97">
        <f t="shared" ref="G61:G124" si="53">ROUND($M$2,4)</f>
        <v>0.28029999999999999</v>
      </c>
      <c r="H61" s="84">
        <f t="shared" ref="H61" si="54">ROUND(E61*(1+G61),2)</f>
        <v>7013.44</v>
      </c>
      <c r="I61" s="92">
        <f t="shared" ref="I61" si="55">ROUND(D61*H61,2)</f>
        <v>105201.60000000001</v>
      </c>
    </row>
    <row r="62" spans="1:9" s="3" customFormat="1" ht="30.75" customHeight="1">
      <c r="A62" s="67">
        <v>5915400</v>
      </c>
      <c r="B62" s="4" t="s">
        <v>317</v>
      </c>
      <c r="C62" s="2" t="s">
        <v>316</v>
      </c>
      <c r="D62" s="78">
        <f>'1. Memória das quantidades'!B218</f>
        <v>15</v>
      </c>
      <c r="E62" s="83">
        <f>ROUND(SUMIF('5. CPU'!$U$2:$U$64,'4. Orçamento'!A62,'5. CPU'!$W$2:$W$64),2)</f>
        <v>4029.35</v>
      </c>
      <c r="F62" s="84">
        <f t="shared" ref="F62:F70" si="56">ROUND(E62*D62,2)</f>
        <v>60440.25</v>
      </c>
      <c r="G62" s="97">
        <f t="shared" si="53"/>
        <v>0.28029999999999999</v>
      </c>
      <c r="H62" s="84">
        <f t="shared" ref="H62:H70" si="57">ROUND(E62*(1+G62),2)</f>
        <v>5158.78</v>
      </c>
      <c r="I62" s="92">
        <f t="shared" ref="I62:I70" si="58">ROUND(D62*H62,2)</f>
        <v>77381.7</v>
      </c>
    </row>
    <row r="63" spans="1:9" s="3" customFormat="1" ht="25.5" customHeight="1">
      <c r="A63" s="67">
        <v>3108016</v>
      </c>
      <c r="B63" s="4" t="s">
        <v>307</v>
      </c>
      <c r="C63" s="2" t="s">
        <v>308</v>
      </c>
      <c r="D63" s="78">
        <f>'1. Memória das quantidades'!F250</f>
        <v>1759.5</v>
      </c>
      <c r="E63" s="83">
        <f>ROUND(SUMIF('5. CPU'!$U$2:$U$64,'4. Orçamento'!A63,'5. CPU'!$W$2:$W$64),2)</f>
        <v>104.12</v>
      </c>
      <c r="F63" s="84">
        <f t="shared" si="56"/>
        <v>183199.14</v>
      </c>
      <c r="G63" s="97">
        <f t="shared" si="53"/>
        <v>0.28029999999999999</v>
      </c>
      <c r="H63" s="84">
        <f t="shared" si="57"/>
        <v>133.30000000000001</v>
      </c>
      <c r="I63" s="92">
        <f t="shared" si="58"/>
        <v>234541.35</v>
      </c>
    </row>
    <row r="64" spans="1:9" s="3" customFormat="1" ht="25.5" customHeight="1">
      <c r="A64" s="67">
        <v>407819</v>
      </c>
      <c r="B64" s="5" t="s">
        <v>291</v>
      </c>
      <c r="C64" s="2" t="s">
        <v>292</v>
      </c>
      <c r="D64" s="78">
        <f>'1. Memória das quantidades'!F252</f>
        <v>34027.89</v>
      </c>
      <c r="E64" s="83">
        <f>ROUND(SUMIF('5. CPU'!$U$2:$U$64,'4. Orçamento'!A64,'5. CPU'!$W$2:$W$64),2)</f>
        <v>12.66</v>
      </c>
      <c r="F64" s="84">
        <f t="shared" si="56"/>
        <v>430793.09</v>
      </c>
      <c r="G64" s="97">
        <f t="shared" si="53"/>
        <v>0.28029999999999999</v>
      </c>
      <c r="H64" s="84">
        <f t="shared" si="57"/>
        <v>16.21</v>
      </c>
      <c r="I64" s="92">
        <f t="shared" si="58"/>
        <v>551592.1</v>
      </c>
    </row>
    <row r="65" spans="1:9" s="3" customFormat="1" ht="25.5" customHeight="1">
      <c r="A65" s="67">
        <v>4507956</v>
      </c>
      <c r="B65" s="5" t="s">
        <v>318</v>
      </c>
      <c r="C65" s="2" t="s">
        <v>292</v>
      </c>
      <c r="D65" s="78">
        <f>'1. Memória das quantidades'!D223</f>
        <v>11274.12</v>
      </c>
      <c r="E65" s="83">
        <f>ROUND(SUMIF('5. CPU'!$U$2:$U$64,'4. Orçamento'!A65,'5. CPU'!$W$2:$W$64),2)</f>
        <v>10.71</v>
      </c>
      <c r="F65" s="84">
        <f t="shared" si="56"/>
        <v>120745.83</v>
      </c>
      <c r="G65" s="97">
        <f t="shared" si="53"/>
        <v>0.28029999999999999</v>
      </c>
      <c r="H65" s="84">
        <f t="shared" si="57"/>
        <v>13.71</v>
      </c>
      <c r="I65" s="92">
        <f t="shared" si="58"/>
        <v>154568.19</v>
      </c>
    </row>
    <row r="66" spans="1:9" s="3" customFormat="1" ht="28.5">
      <c r="A66" s="380">
        <v>1106382</v>
      </c>
      <c r="B66" s="24" t="s">
        <v>319</v>
      </c>
      <c r="C66" s="2" t="s">
        <v>295</v>
      </c>
      <c r="D66" s="77">
        <f>'1. Memória das quantidades'!E242</f>
        <v>206.45999999999998</v>
      </c>
      <c r="E66" s="83">
        <f>ROUND(SUMIF('5. CPU'!$U$2:$U$64,'4. Orçamento'!A66,'5. CPU'!$W$2:$W$64),2)</f>
        <v>422.27</v>
      </c>
      <c r="F66" s="84">
        <f t="shared" si="56"/>
        <v>87181.86</v>
      </c>
      <c r="G66" s="97">
        <f t="shared" si="53"/>
        <v>0.28029999999999999</v>
      </c>
      <c r="H66" s="84">
        <f t="shared" si="57"/>
        <v>540.63</v>
      </c>
      <c r="I66" s="92">
        <f t="shared" si="58"/>
        <v>111618.47</v>
      </c>
    </row>
    <row r="67" spans="1:9" s="3" customFormat="1" ht="25.5" customHeight="1">
      <c r="A67" s="67">
        <v>1100657</v>
      </c>
      <c r="B67" s="5" t="s">
        <v>302</v>
      </c>
      <c r="C67" s="2" t="s">
        <v>295</v>
      </c>
      <c r="D67" s="77">
        <f>D66</f>
        <v>206.45999999999998</v>
      </c>
      <c r="E67" s="83">
        <f>ROUND(SUMIF('5. CPU'!$U$2:$U$64,'4. Orçamento'!A67,'5. CPU'!$W$2:$W$64),2)</f>
        <v>3.52</v>
      </c>
      <c r="F67" s="84">
        <f t="shared" si="56"/>
        <v>726.74</v>
      </c>
      <c r="G67" s="97">
        <f t="shared" si="53"/>
        <v>0.28029999999999999</v>
      </c>
      <c r="H67" s="84">
        <f t="shared" si="57"/>
        <v>4.51</v>
      </c>
      <c r="I67" s="92">
        <f t="shared" si="58"/>
        <v>931.13</v>
      </c>
    </row>
    <row r="68" spans="1:9" s="3" customFormat="1" ht="33.75" customHeight="1">
      <c r="A68" s="68">
        <v>1106088</v>
      </c>
      <c r="B68" s="22" t="s">
        <v>303</v>
      </c>
      <c r="C68" s="2" t="s">
        <v>295</v>
      </c>
      <c r="D68" s="78">
        <f>D66</f>
        <v>206.45999999999998</v>
      </c>
      <c r="E68" s="83">
        <f>ROUND(SUMIF('5. CPU'!$U$2:$U$64,'4. Orçamento'!A68,'5. CPU'!$W$2:$W$64),2)</f>
        <v>62.13</v>
      </c>
      <c r="F68" s="84">
        <f t="shared" si="56"/>
        <v>12827.36</v>
      </c>
      <c r="G68" s="97">
        <f t="shared" si="53"/>
        <v>0.28029999999999999</v>
      </c>
      <c r="H68" s="84">
        <f t="shared" si="57"/>
        <v>79.55</v>
      </c>
      <c r="I68" s="92">
        <f t="shared" si="58"/>
        <v>16423.89</v>
      </c>
    </row>
    <row r="69" spans="1:9" s="3" customFormat="1" ht="25.5" customHeight="1">
      <c r="A69" s="67">
        <v>4507755</v>
      </c>
      <c r="B69" s="5" t="s">
        <v>320</v>
      </c>
      <c r="C69" s="2" t="s">
        <v>316</v>
      </c>
      <c r="D69" s="78">
        <f>'1. Memória das quantidades'!D228</f>
        <v>90</v>
      </c>
      <c r="E69" s="83">
        <f>ROUND(SUMIF('5. CPU'!$U$2:$U$64,'4. Orçamento'!A69,'5. CPU'!$W$2:$W$64),2)</f>
        <v>993.2</v>
      </c>
      <c r="F69" s="84">
        <f t="shared" si="56"/>
        <v>89388</v>
      </c>
      <c r="G69" s="97">
        <f t="shared" si="53"/>
        <v>0.28029999999999999</v>
      </c>
      <c r="H69" s="84">
        <f t="shared" si="57"/>
        <v>1271.5899999999999</v>
      </c>
      <c r="I69" s="92">
        <f t="shared" si="58"/>
        <v>114443.1</v>
      </c>
    </row>
    <row r="70" spans="1:9" s="3" customFormat="1" ht="25.5" customHeight="1">
      <c r="A70" s="67">
        <v>4507835</v>
      </c>
      <c r="B70" s="5" t="s">
        <v>321</v>
      </c>
      <c r="C70" s="2" t="s">
        <v>288</v>
      </c>
      <c r="D70" s="78">
        <f>'1. Memória das quantidades'!D235</f>
        <v>1215</v>
      </c>
      <c r="E70" s="83">
        <f>ROUND(SUMIF('5. CPU'!$U$2:$U$64,'4. Orçamento'!A70,'5. CPU'!$W$2:$W$64),2)</f>
        <v>37.57</v>
      </c>
      <c r="F70" s="84">
        <f t="shared" si="56"/>
        <v>45647.55</v>
      </c>
      <c r="G70" s="97">
        <f t="shared" si="53"/>
        <v>0.28029999999999999</v>
      </c>
      <c r="H70" s="84">
        <f t="shared" si="57"/>
        <v>48.1</v>
      </c>
      <c r="I70" s="92">
        <f t="shared" si="58"/>
        <v>58441.5</v>
      </c>
    </row>
    <row r="71" spans="1:9" ht="25.5" customHeight="1">
      <c r="A71" s="66" t="s">
        <v>296</v>
      </c>
      <c r="B71" s="9" t="s">
        <v>322</v>
      </c>
      <c r="C71" s="8"/>
      <c r="D71" s="76"/>
      <c r="E71" s="85"/>
      <c r="F71" s="82"/>
      <c r="G71" s="96"/>
      <c r="H71" s="82"/>
      <c r="I71" s="91">
        <f>SUM(I72:I76)</f>
        <v>69580.619999999981</v>
      </c>
    </row>
    <row r="72" spans="1:9" ht="25.5" customHeight="1">
      <c r="A72" s="67">
        <v>3108016</v>
      </c>
      <c r="B72" s="4" t="s">
        <v>307</v>
      </c>
      <c r="C72" s="2" t="s">
        <v>308</v>
      </c>
      <c r="D72" s="77">
        <f>'1. Memória das quantidades'!F271</f>
        <v>187.20000000000002</v>
      </c>
      <c r="E72" s="83">
        <f>ROUND(SUMIF('5. CPU'!$U$2:$U$64,'4. Orçamento'!A72,'5. CPU'!$W$2:$W$64),2)</f>
        <v>104.12</v>
      </c>
      <c r="F72" s="84">
        <f t="shared" ref="F72" si="59">ROUND(E72*D72,2)</f>
        <v>19491.259999999998</v>
      </c>
      <c r="G72" s="97">
        <f t="shared" si="53"/>
        <v>0.28029999999999999</v>
      </c>
      <c r="H72" s="84">
        <f t="shared" ref="H72" si="60">ROUND(E72*(1+G72),2)</f>
        <v>133.30000000000001</v>
      </c>
      <c r="I72" s="92">
        <f t="shared" ref="I72" si="61">ROUND(D72*H72,2)</f>
        <v>24953.759999999998</v>
      </c>
    </row>
    <row r="73" spans="1:9" ht="25.5" customHeight="1">
      <c r="A73" s="67">
        <v>407819</v>
      </c>
      <c r="B73" s="5" t="s">
        <v>291</v>
      </c>
      <c r="C73" s="2" t="s">
        <v>292</v>
      </c>
      <c r="D73" s="78">
        <f>'1. Memória das quantidades'!F273</f>
        <v>2087.12</v>
      </c>
      <c r="E73" s="83">
        <f>ROUND(SUMIF('5. CPU'!$U$2:$U$64,'4. Orçamento'!A73,'5. CPU'!$W$2:$W$64),2)</f>
        <v>12.66</v>
      </c>
      <c r="F73" s="84">
        <f t="shared" ref="F73:F76" si="62">ROUND(E73*D73,2)</f>
        <v>26422.94</v>
      </c>
      <c r="G73" s="97">
        <f t="shared" si="53"/>
        <v>0.28029999999999999</v>
      </c>
      <c r="H73" s="84">
        <f t="shared" ref="H73:H76" si="63">ROUND(E73*(1+G73),2)</f>
        <v>16.21</v>
      </c>
      <c r="I73" s="92">
        <f t="shared" ref="I73:I76" si="64">ROUND(D73*H73,2)</f>
        <v>33832.22</v>
      </c>
    </row>
    <row r="74" spans="1:9" ht="28.5">
      <c r="A74" s="380">
        <v>1106382</v>
      </c>
      <c r="B74" s="24" t="s">
        <v>319</v>
      </c>
      <c r="C74" s="2" t="s">
        <v>295</v>
      </c>
      <c r="D74" s="77">
        <f>'1. Memória das quantidades'!E263</f>
        <v>17.279999999999998</v>
      </c>
      <c r="E74" s="83">
        <f>ROUND(SUMIF('5. CPU'!$U$2:$U$64,'4. Orçamento'!A74,'5. CPU'!$W$2:$W$64),2)</f>
        <v>422.27</v>
      </c>
      <c r="F74" s="84">
        <f t="shared" si="62"/>
        <v>7296.83</v>
      </c>
      <c r="G74" s="97">
        <f t="shared" si="53"/>
        <v>0.28029999999999999</v>
      </c>
      <c r="H74" s="84">
        <f t="shared" si="63"/>
        <v>540.63</v>
      </c>
      <c r="I74" s="92">
        <f t="shared" si="64"/>
        <v>9342.09</v>
      </c>
    </row>
    <row r="75" spans="1:9" ht="25.5" customHeight="1">
      <c r="A75" s="67">
        <v>1100657</v>
      </c>
      <c r="B75" s="5" t="s">
        <v>302</v>
      </c>
      <c r="C75" s="2" t="s">
        <v>295</v>
      </c>
      <c r="D75" s="77">
        <f>D74</f>
        <v>17.279999999999998</v>
      </c>
      <c r="E75" s="83">
        <f>ROUND(SUMIF('5. CPU'!$U$2:$U$64,'4. Orçamento'!A75,'5. CPU'!$W$2:$W$64),2)</f>
        <v>3.52</v>
      </c>
      <c r="F75" s="84">
        <f t="shared" si="62"/>
        <v>60.83</v>
      </c>
      <c r="G75" s="97">
        <f t="shared" si="53"/>
        <v>0.28029999999999999</v>
      </c>
      <c r="H75" s="84">
        <f t="shared" si="63"/>
        <v>4.51</v>
      </c>
      <c r="I75" s="92">
        <f t="shared" si="64"/>
        <v>77.930000000000007</v>
      </c>
    </row>
    <row r="76" spans="1:9" ht="32.25" customHeight="1">
      <c r="A76" s="67">
        <v>1106088</v>
      </c>
      <c r="B76" s="22" t="s">
        <v>303</v>
      </c>
      <c r="C76" s="2" t="s">
        <v>295</v>
      </c>
      <c r="D76" s="77">
        <f>D74</f>
        <v>17.279999999999998</v>
      </c>
      <c r="E76" s="83">
        <f>ROUND(SUMIF('5. CPU'!$U$2:$U$64,'4. Orçamento'!A76,'5. CPU'!$W$2:$W$64),2)</f>
        <v>62.13</v>
      </c>
      <c r="F76" s="84">
        <f t="shared" si="62"/>
        <v>1073.6099999999999</v>
      </c>
      <c r="G76" s="97">
        <f t="shared" si="53"/>
        <v>0.28029999999999999</v>
      </c>
      <c r="H76" s="84">
        <f t="shared" si="63"/>
        <v>79.55</v>
      </c>
      <c r="I76" s="92">
        <f t="shared" si="64"/>
        <v>1374.62</v>
      </c>
    </row>
    <row r="77" spans="1:9" ht="25.5" customHeight="1">
      <c r="A77" s="66"/>
      <c r="B77" s="9" t="s">
        <v>323</v>
      </c>
      <c r="C77" s="8"/>
      <c r="D77" s="76"/>
      <c r="E77" s="85"/>
      <c r="F77" s="82"/>
      <c r="G77" s="96"/>
      <c r="H77" s="82"/>
      <c r="I77" s="91">
        <f>SUM(I78:I82)</f>
        <v>1079706.0399999998</v>
      </c>
    </row>
    <row r="78" spans="1:9" ht="25.5" customHeight="1">
      <c r="A78" s="67">
        <v>3108017</v>
      </c>
      <c r="B78" s="4" t="s">
        <v>298</v>
      </c>
      <c r="C78" s="2" t="s">
        <v>308</v>
      </c>
      <c r="D78" s="78">
        <f>ROUND('1. Memória das quantidades'!D298,2)</f>
        <v>3533.03</v>
      </c>
      <c r="E78" s="83">
        <f>ROUND(SUMIF('5. CPU'!$U$2:$U$64,'4. Orçamento'!A78,'5. CPU'!$W$2:$W$64),2)</f>
        <v>86.5</v>
      </c>
      <c r="F78" s="84">
        <f t="shared" ref="F78" si="65">ROUND(E78*D78,2)</f>
        <v>305607.09999999998</v>
      </c>
      <c r="G78" s="97">
        <f t="shared" si="53"/>
        <v>0.28029999999999999</v>
      </c>
      <c r="H78" s="84">
        <f t="shared" ref="H78" si="66">ROUND(E78*(1+G78),2)</f>
        <v>110.75</v>
      </c>
      <c r="I78" s="92">
        <f t="shared" ref="I78" si="67">ROUND(D78*H78,2)</f>
        <v>391283.07</v>
      </c>
    </row>
    <row r="79" spans="1:9" ht="25.5" customHeight="1">
      <c r="A79" s="67">
        <v>407819</v>
      </c>
      <c r="B79" s="5" t="s">
        <v>291</v>
      </c>
      <c r="C79" s="2" t="s">
        <v>292</v>
      </c>
      <c r="D79" s="78">
        <f>'1. Memória das quantidades'!F301+'1. Memória das quantidades'!F302+'1. Memória das quantidades'!F303</f>
        <v>28994.84</v>
      </c>
      <c r="E79" s="83">
        <f>ROUND(SUMIF('5. CPU'!$U$2:$U$64,'4. Orçamento'!A79,'5. CPU'!$W$2:$W$64),2)</f>
        <v>12.66</v>
      </c>
      <c r="F79" s="84">
        <f t="shared" ref="F79:F82" si="68">ROUND(E79*D79,2)</f>
        <v>367074.67</v>
      </c>
      <c r="G79" s="97">
        <f t="shared" si="53"/>
        <v>0.28029999999999999</v>
      </c>
      <c r="H79" s="84">
        <f t="shared" ref="H79:H82" si="69">ROUND(E79*(1+G79),2)</f>
        <v>16.21</v>
      </c>
      <c r="I79" s="92">
        <f t="shared" ref="I79:I82" si="70">ROUND(D79*H79,2)</f>
        <v>470006.36</v>
      </c>
    </row>
    <row r="80" spans="1:9" ht="28.5">
      <c r="A80" s="380">
        <v>1106382</v>
      </c>
      <c r="B80" s="24" t="s">
        <v>319</v>
      </c>
      <c r="C80" s="2" t="s">
        <v>295</v>
      </c>
      <c r="D80" s="78">
        <f>ROUND('1. Memória das quantidades'!D291,2)</f>
        <v>349.64</v>
      </c>
      <c r="E80" s="83">
        <f>ROUND(SUMIF('5. CPU'!$U$2:$U$64,'4. Orçamento'!A80,'5. CPU'!$W$2:$W$64),2)</f>
        <v>422.27</v>
      </c>
      <c r="F80" s="84">
        <f t="shared" si="68"/>
        <v>147642.48000000001</v>
      </c>
      <c r="G80" s="97">
        <f t="shared" si="53"/>
        <v>0.28029999999999999</v>
      </c>
      <c r="H80" s="84">
        <f t="shared" si="69"/>
        <v>540.63</v>
      </c>
      <c r="I80" s="92">
        <f t="shared" si="70"/>
        <v>189025.87</v>
      </c>
    </row>
    <row r="81" spans="1:9" ht="25.5" customHeight="1">
      <c r="A81" s="67">
        <v>1100657</v>
      </c>
      <c r="B81" s="5" t="s">
        <v>302</v>
      </c>
      <c r="C81" s="2" t="s">
        <v>295</v>
      </c>
      <c r="D81" s="78">
        <f>D80</f>
        <v>349.64</v>
      </c>
      <c r="E81" s="83">
        <f>ROUND(SUMIF('5. CPU'!$U$2:$U$64,'4. Orçamento'!A81,'5. CPU'!$W$2:$W$64),2)</f>
        <v>3.52</v>
      </c>
      <c r="F81" s="84">
        <f t="shared" si="68"/>
        <v>1230.73</v>
      </c>
      <c r="G81" s="97">
        <f t="shared" si="53"/>
        <v>0.28029999999999999</v>
      </c>
      <c r="H81" s="84">
        <f t="shared" si="69"/>
        <v>4.51</v>
      </c>
      <c r="I81" s="92">
        <f t="shared" si="70"/>
        <v>1576.88</v>
      </c>
    </row>
    <row r="82" spans="1:9" ht="30" customHeight="1">
      <c r="A82" s="67">
        <v>1106088</v>
      </c>
      <c r="B82" s="22" t="s">
        <v>303</v>
      </c>
      <c r="C82" s="2" t="s">
        <v>295</v>
      </c>
      <c r="D82" s="78">
        <f>D80</f>
        <v>349.64</v>
      </c>
      <c r="E82" s="83">
        <f>ROUND(SUMIF('5. CPU'!$U$2:$U$64,'4. Orçamento'!A82,'5. CPU'!$W$2:$W$64),2)</f>
        <v>62.13</v>
      </c>
      <c r="F82" s="84">
        <f t="shared" si="68"/>
        <v>21723.13</v>
      </c>
      <c r="G82" s="97">
        <f t="shared" si="53"/>
        <v>0.28029999999999999</v>
      </c>
      <c r="H82" s="84">
        <f t="shared" si="69"/>
        <v>79.55</v>
      </c>
      <c r="I82" s="92">
        <f t="shared" si="70"/>
        <v>27813.86</v>
      </c>
    </row>
    <row r="83" spans="1:9" ht="25.5" customHeight="1">
      <c r="A83" s="66"/>
      <c r="B83" s="9" t="s">
        <v>324</v>
      </c>
      <c r="C83" s="8"/>
      <c r="D83" s="76"/>
      <c r="E83" s="85"/>
      <c r="F83" s="82"/>
      <c r="G83" s="96"/>
      <c r="H83" s="82"/>
      <c r="I83" s="91">
        <f>SUM(I84:I90)</f>
        <v>356986.15</v>
      </c>
    </row>
    <row r="84" spans="1:9" ht="25.5" customHeight="1">
      <c r="A84" s="67">
        <v>3108017</v>
      </c>
      <c r="B84" s="4" t="s">
        <v>298</v>
      </c>
      <c r="C84" s="2" t="s">
        <v>308</v>
      </c>
      <c r="D84" s="78">
        <f>'1. Memória das quantidades'!H283</f>
        <v>863.2</v>
      </c>
      <c r="E84" s="83">
        <f>ROUND(SUMIF('5. CPU'!$U$2:$U$64,'4. Orçamento'!A84,'5. CPU'!$W$2:$W$64),2)</f>
        <v>86.5</v>
      </c>
      <c r="F84" s="84">
        <f t="shared" ref="F84" si="71">ROUND(E84*D84,2)</f>
        <v>74666.8</v>
      </c>
      <c r="G84" s="97">
        <f t="shared" si="53"/>
        <v>0.28029999999999999</v>
      </c>
      <c r="H84" s="84">
        <f t="shared" ref="H84" si="72">ROUND(E84*(1+G84),2)</f>
        <v>110.75</v>
      </c>
      <c r="I84" s="92">
        <f t="shared" ref="I84" si="73">ROUND(D84*H84,2)</f>
        <v>95599.4</v>
      </c>
    </row>
    <row r="85" spans="1:9" ht="25.5" customHeight="1">
      <c r="A85" s="67">
        <v>407819</v>
      </c>
      <c r="B85" s="5" t="s">
        <v>291</v>
      </c>
      <c r="C85" s="2" t="s">
        <v>292</v>
      </c>
      <c r="D85" s="78">
        <f>'1. Memória das quantidades'!F285</f>
        <v>11948.68</v>
      </c>
      <c r="E85" s="83">
        <f>ROUND(SUMIF('5. CPU'!$U$2:$U$64,'4. Orçamento'!A85,'5. CPU'!$W$2:$W$64),2)</f>
        <v>12.66</v>
      </c>
      <c r="F85" s="84">
        <f t="shared" ref="F85:F90" si="74">ROUND(E85*D85,2)</f>
        <v>151270.29</v>
      </c>
      <c r="G85" s="97">
        <f t="shared" si="53"/>
        <v>0.28029999999999999</v>
      </c>
      <c r="H85" s="84">
        <f t="shared" ref="H85:H90" si="75">ROUND(E85*(1+G85),2)</f>
        <v>16.21</v>
      </c>
      <c r="I85" s="92">
        <f t="shared" ref="I85:I90" si="76">ROUND(D85*H85,2)</f>
        <v>193688.1</v>
      </c>
    </row>
    <row r="86" spans="1:9" ht="28.5">
      <c r="A86" s="380">
        <v>1106382</v>
      </c>
      <c r="B86" s="24" t="s">
        <v>319</v>
      </c>
      <c r="C86" s="2" t="s">
        <v>295</v>
      </c>
      <c r="D86" s="78">
        <f>'1. Memória das quantidades'!G279</f>
        <v>67.600000000000009</v>
      </c>
      <c r="E86" s="83">
        <f>ROUND(SUMIF('5. CPU'!$U$2:$U$64,'4. Orçamento'!A86,'5. CPU'!$W$2:$W$64),2)</f>
        <v>422.27</v>
      </c>
      <c r="F86" s="84">
        <f t="shared" si="74"/>
        <v>28545.45</v>
      </c>
      <c r="G86" s="97">
        <f t="shared" si="53"/>
        <v>0.28029999999999999</v>
      </c>
      <c r="H86" s="84">
        <f t="shared" si="75"/>
        <v>540.63</v>
      </c>
      <c r="I86" s="92">
        <f t="shared" si="76"/>
        <v>36546.589999999997</v>
      </c>
    </row>
    <row r="87" spans="1:9" ht="25.5" customHeight="1">
      <c r="A87" s="67">
        <v>1100657</v>
      </c>
      <c r="B87" s="5" t="s">
        <v>302</v>
      </c>
      <c r="C87" s="2" t="s">
        <v>295</v>
      </c>
      <c r="D87" s="78">
        <f>D86</f>
        <v>67.600000000000009</v>
      </c>
      <c r="E87" s="83">
        <f>ROUND(SUMIF('5. CPU'!$U$2:$U$64,'4. Orçamento'!A87,'5. CPU'!$W$2:$W$64),2)</f>
        <v>3.52</v>
      </c>
      <c r="F87" s="84">
        <f t="shared" si="74"/>
        <v>237.95</v>
      </c>
      <c r="G87" s="97">
        <f t="shared" si="53"/>
        <v>0.28029999999999999</v>
      </c>
      <c r="H87" s="84">
        <f t="shared" si="75"/>
        <v>4.51</v>
      </c>
      <c r="I87" s="92">
        <f t="shared" si="76"/>
        <v>304.88</v>
      </c>
    </row>
    <row r="88" spans="1:9" ht="25.5" customHeight="1">
      <c r="A88" s="69">
        <v>3806426</v>
      </c>
      <c r="B88" s="5" t="s">
        <v>325</v>
      </c>
      <c r="C88" s="2" t="s">
        <v>216</v>
      </c>
      <c r="D88" s="78">
        <f>'1. Memória das quantidades'!F279</f>
        <v>260</v>
      </c>
      <c r="E88" s="83">
        <f>ROUND(SUMIF('5. CPU'!$U$2:$U$64,'4. Orçamento'!A88,'5. CPU'!$W$2:$W$64),2)</f>
        <v>59.2</v>
      </c>
      <c r="F88" s="84">
        <f t="shared" si="74"/>
        <v>15392</v>
      </c>
      <c r="G88" s="97">
        <f t="shared" si="53"/>
        <v>0.28029999999999999</v>
      </c>
      <c r="H88" s="84">
        <f t="shared" si="75"/>
        <v>75.790000000000006</v>
      </c>
      <c r="I88" s="92">
        <f t="shared" si="76"/>
        <v>19705.400000000001</v>
      </c>
    </row>
    <row r="89" spans="1:9" ht="30.75" customHeight="1">
      <c r="A89" s="67">
        <v>1106088</v>
      </c>
      <c r="B89" s="32" t="s">
        <v>303</v>
      </c>
      <c r="C89" s="2" t="s">
        <v>295</v>
      </c>
      <c r="D89" s="78">
        <f>D86</f>
        <v>67.600000000000009</v>
      </c>
      <c r="E89" s="83">
        <f>ROUND(SUMIF('5. CPU'!$U$2:$U$64,'4. Orçamento'!A89,'5. CPU'!$W$2:$W$64),2)</f>
        <v>62.13</v>
      </c>
      <c r="F89" s="84">
        <f t="shared" si="74"/>
        <v>4199.99</v>
      </c>
      <c r="G89" s="97">
        <f t="shared" si="53"/>
        <v>0.28029999999999999</v>
      </c>
      <c r="H89" s="84">
        <f t="shared" si="75"/>
        <v>79.55</v>
      </c>
      <c r="I89" s="92">
        <f t="shared" si="76"/>
        <v>5377.58</v>
      </c>
    </row>
    <row r="90" spans="1:9" ht="30.75" customHeight="1">
      <c r="A90" s="67">
        <v>5915373</v>
      </c>
      <c r="B90" s="32" t="s">
        <v>326</v>
      </c>
      <c r="C90" s="2" t="s">
        <v>216</v>
      </c>
      <c r="D90" s="78">
        <f>D88</f>
        <v>260</v>
      </c>
      <c r="E90" s="83">
        <f>ROUND(SUMIF('5. CPU'!$U$2:$U$64,'4. Orçamento'!A90,'5. CPU'!$W$2:$W$64),2)</f>
        <v>17.32</v>
      </c>
      <c r="F90" s="84">
        <f t="shared" si="74"/>
        <v>4503.2</v>
      </c>
      <c r="G90" s="97">
        <f t="shared" si="53"/>
        <v>0.28029999999999999</v>
      </c>
      <c r="H90" s="84">
        <f t="shared" si="75"/>
        <v>22.17</v>
      </c>
      <c r="I90" s="92">
        <f t="shared" si="76"/>
        <v>5764.2</v>
      </c>
    </row>
    <row r="91" spans="1:9" ht="25.5" customHeight="1">
      <c r="A91" s="66"/>
      <c r="B91" s="10" t="s">
        <v>327</v>
      </c>
      <c r="C91" s="8"/>
      <c r="D91" s="76"/>
      <c r="E91" s="85"/>
      <c r="F91" s="82"/>
      <c r="G91" s="96"/>
      <c r="H91" s="82"/>
      <c r="I91" s="91">
        <f>SUM(I92:I95)</f>
        <v>60211.09</v>
      </c>
    </row>
    <row r="92" spans="1:9" ht="25.5" customHeight="1">
      <c r="A92" s="67">
        <v>307732</v>
      </c>
      <c r="B92" s="4" t="s">
        <v>328</v>
      </c>
      <c r="C92" s="2" t="s">
        <v>329</v>
      </c>
      <c r="D92" s="78">
        <f>'1. Memória das quantidades'!G331</f>
        <v>184.5</v>
      </c>
      <c r="E92" s="83">
        <f>ROUND(SUMIF('5. CPU'!$U$2:$U$64,'4. Orçamento'!A92,'5. CPU'!$W$2:$W$64),2)</f>
        <v>119.21</v>
      </c>
      <c r="F92" s="84">
        <f t="shared" ref="F92" si="77">ROUND(E92*D92,2)</f>
        <v>21994.25</v>
      </c>
      <c r="G92" s="97">
        <f t="shared" si="53"/>
        <v>0.28029999999999999</v>
      </c>
      <c r="H92" s="84">
        <f t="shared" ref="H92" si="78">ROUND(E92*(1+G92),2)</f>
        <v>152.62</v>
      </c>
      <c r="I92" s="92">
        <f t="shared" ref="I92" si="79">ROUND(D92*H92,2)</f>
        <v>28158.39</v>
      </c>
    </row>
    <row r="93" spans="1:9" ht="25.5" customHeight="1">
      <c r="A93" s="67">
        <v>2007971</v>
      </c>
      <c r="B93" s="5" t="s">
        <v>330</v>
      </c>
      <c r="C93" s="2" t="s">
        <v>288</v>
      </c>
      <c r="D93" s="77">
        <v>33</v>
      </c>
      <c r="E93" s="83">
        <f>ROUND(SUMIF('5. CPU'!$U$2:$U$64,'4. Orçamento'!A93,'5. CPU'!$W$2:$W$64),2)</f>
        <v>89.5</v>
      </c>
      <c r="F93" s="84">
        <f t="shared" ref="F93:F95" si="80">ROUND(E93*D93,2)</f>
        <v>2953.5</v>
      </c>
      <c r="G93" s="97">
        <f t="shared" si="53"/>
        <v>0.28029999999999999</v>
      </c>
      <c r="H93" s="84">
        <f t="shared" ref="H93:H95" si="81">ROUND(E93*(1+G93),2)</f>
        <v>114.59</v>
      </c>
      <c r="I93" s="92">
        <f t="shared" ref="I93:I95" si="82">ROUND(D93*H93,2)</f>
        <v>3781.47</v>
      </c>
    </row>
    <row r="94" spans="1:9" ht="25.5" customHeight="1">
      <c r="A94" s="67">
        <v>307084</v>
      </c>
      <c r="B94" s="7" t="s">
        <v>331</v>
      </c>
      <c r="C94" s="6" t="s">
        <v>288</v>
      </c>
      <c r="D94" s="78">
        <f>D95</f>
        <v>35.200000000000003</v>
      </c>
      <c r="E94" s="83">
        <f>ROUND(SUMIF('5. CPU'!$U$2:$U$64,'4. Orçamento'!A94,'5. CPU'!$W$2:$W$64),2)</f>
        <v>38.78</v>
      </c>
      <c r="F94" s="84">
        <f t="shared" si="80"/>
        <v>1365.06</v>
      </c>
      <c r="G94" s="97">
        <f t="shared" si="53"/>
        <v>0.28029999999999999</v>
      </c>
      <c r="H94" s="84">
        <f t="shared" si="81"/>
        <v>49.65</v>
      </c>
      <c r="I94" s="92">
        <f t="shared" si="82"/>
        <v>1747.68</v>
      </c>
    </row>
    <row r="95" spans="1:9" ht="25.5" customHeight="1">
      <c r="A95" s="67">
        <v>307737</v>
      </c>
      <c r="B95" s="4" t="s">
        <v>332</v>
      </c>
      <c r="C95" s="2" t="s">
        <v>288</v>
      </c>
      <c r="D95" s="78">
        <v>35.200000000000003</v>
      </c>
      <c r="E95" s="83">
        <f>ROUND(SUMIF('5. CPU'!$U$2:$U$64,'4. Orçamento'!A95,'5. CPU'!$W$2:$W$64),2)</f>
        <v>588.54</v>
      </c>
      <c r="F95" s="84">
        <f t="shared" si="80"/>
        <v>20716.61</v>
      </c>
      <c r="G95" s="97">
        <f t="shared" si="53"/>
        <v>0.28029999999999999</v>
      </c>
      <c r="H95" s="84">
        <f t="shared" si="81"/>
        <v>753.51</v>
      </c>
      <c r="I95" s="92">
        <f t="shared" si="82"/>
        <v>26523.55</v>
      </c>
    </row>
    <row r="96" spans="1:9" ht="25.5" customHeight="1">
      <c r="A96" s="66"/>
      <c r="B96" s="10" t="s">
        <v>333</v>
      </c>
      <c r="C96" s="8"/>
      <c r="D96" s="76"/>
      <c r="E96" s="85"/>
      <c r="F96" s="82"/>
      <c r="G96" s="96"/>
      <c r="H96" s="82"/>
      <c r="I96" s="91">
        <f>SUM(I97:I107)</f>
        <v>308051</v>
      </c>
    </row>
    <row r="97" spans="1:9" ht="25.5" customHeight="1">
      <c r="A97" s="67">
        <v>5213442</v>
      </c>
      <c r="B97" s="4" t="s">
        <v>334</v>
      </c>
      <c r="C97" s="2" t="s">
        <v>335</v>
      </c>
      <c r="D97" s="78">
        <v>10</v>
      </c>
      <c r="E97" s="83">
        <f>ROUND(SUMIF('5. CPU'!$U$2:$U$64,'4. Orçamento'!A97,'5. CPU'!$W$2:$W$64),2)</f>
        <v>659.95</v>
      </c>
      <c r="F97" s="84">
        <f t="shared" ref="F97" si="83">ROUND(E97*D97,2)</f>
        <v>6599.5</v>
      </c>
      <c r="G97" s="97">
        <f t="shared" si="53"/>
        <v>0.28029999999999999</v>
      </c>
      <c r="H97" s="84">
        <f t="shared" ref="H97" si="84">ROUND(E97*(1+G97),2)</f>
        <v>844.93</v>
      </c>
      <c r="I97" s="92">
        <f t="shared" ref="I97" si="85">ROUND(D97*H97,2)</f>
        <v>8449.2999999999993</v>
      </c>
    </row>
    <row r="98" spans="1:9" ht="28.5">
      <c r="A98" s="67">
        <v>5213865</v>
      </c>
      <c r="B98" s="4" t="s">
        <v>336</v>
      </c>
      <c r="C98" s="2" t="s">
        <v>335</v>
      </c>
      <c r="D98" s="78">
        <v>10</v>
      </c>
      <c r="E98" s="83">
        <f>ROUND(SUMIF('5. CPU'!$U$2:$U$64,'4. Orçamento'!A98,'5. CPU'!$W$2:$W$64),2)</f>
        <v>521.61</v>
      </c>
      <c r="F98" s="84">
        <f t="shared" ref="F98:F107" si="86">ROUND(E98*D98,2)</f>
        <v>5216.1000000000004</v>
      </c>
      <c r="G98" s="97">
        <f t="shared" si="53"/>
        <v>0.28029999999999999</v>
      </c>
      <c r="H98" s="84">
        <f t="shared" ref="H98:H107" si="87">ROUND(E98*(1+G98),2)</f>
        <v>667.82</v>
      </c>
      <c r="I98" s="92">
        <f t="shared" ref="I98:I107" si="88">ROUND(D98*H98,2)</f>
        <v>6678.2</v>
      </c>
    </row>
    <row r="99" spans="1:9" ht="25.5" customHeight="1">
      <c r="A99" s="67">
        <v>5213552</v>
      </c>
      <c r="B99" s="4" t="s">
        <v>337</v>
      </c>
      <c r="C99" s="2" t="s">
        <v>335</v>
      </c>
      <c r="D99" s="78">
        <v>30</v>
      </c>
      <c r="E99" s="83">
        <f>ROUND(SUMIF('5. CPU'!$U$2:$U$64,'4. Orçamento'!A99,'5. CPU'!$W$2:$W$64),2)</f>
        <v>1225.31</v>
      </c>
      <c r="F99" s="84">
        <f t="shared" si="86"/>
        <v>36759.300000000003</v>
      </c>
      <c r="G99" s="97">
        <f t="shared" si="53"/>
        <v>0.28029999999999999</v>
      </c>
      <c r="H99" s="84">
        <f t="shared" si="87"/>
        <v>1568.76</v>
      </c>
      <c r="I99" s="92">
        <f t="shared" si="88"/>
        <v>47062.8</v>
      </c>
    </row>
    <row r="100" spans="1:9" ht="25.5" customHeight="1">
      <c r="A100" s="67">
        <v>5213868</v>
      </c>
      <c r="B100" s="4" t="s">
        <v>338</v>
      </c>
      <c r="C100" s="2" t="s">
        <v>335</v>
      </c>
      <c r="D100" s="78">
        <v>30</v>
      </c>
      <c r="E100" s="83">
        <f>ROUND(SUMIF('5. CPU'!$U$2:$U$64,'4. Orçamento'!A100,'5. CPU'!$W$2:$W$64),2)</f>
        <v>1139.71</v>
      </c>
      <c r="F100" s="84">
        <f t="shared" si="86"/>
        <v>34191.300000000003</v>
      </c>
      <c r="G100" s="97">
        <f t="shared" si="53"/>
        <v>0.28029999999999999</v>
      </c>
      <c r="H100" s="84">
        <f t="shared" si="87"/>
        <v>1459.17</v>
      </c>
      <c r="I100" s="92">
        <f t="shared" si="88"/>
        <v>43775.1</v>
      </c>
    </row>
    <row r="101" spans="1:9" ht="25.5" customHeight="1">
      <c r="A101" s="67">
        <v>5213401</v>
      </c>
      <c r="B101" s="4" t="s">
        <v>339</v>
      </c>
      <c r="C101" s="2" t="s">
        <v>340</v>
      </c>
      <c r="D101" s="78">
        <v>300</v>
      </c>
      <c r="E101" s="83">
        <f>ROUND(SUMIF('5. CPU'!$U$2:$U$64,'4. Orçamento'!A101,'5. CPU'!$W$2:$W$64),2)</f>
        <v>27.68</v>
      </c>
      <c r="F101" s="84">
        <f t="shared" si="86"/>
        <v>8304</v>
      </c>
      <c r="G101" s="97">
        <f t="shared" si="53"/>
        <v>0.28029999999999999</v>
      </c>
      <c r="H101" s="84">
        <f t="shared" si="87"/>
        <v>35.44</v>
      </c>
      <c r="I101" s="92">
        <f t="shared" si="88"/>
        <v>10632</v>
      </c>
    </row>
    <row r="102" spans="1:9" ht="25.5" customHeight="1">
      <c r="A102" s="67">
        <v>5213360</v>
      </c>
      <c r="B102" s="4" t="s">
        <v>341</v>
      </c>
      <c r="C102" s="2" t="s">
        <v>335</v>
      </c>
      <c r="D102" s="78">
        <v>400</v>
      </c>
      <c r="E102" s="83">
        <f>ROUND(SUMIF('5. CPU'!$U$2:$U$64,'4. Orçamento'!A102,'5. CPU'!$W$2:$W$64),2)</f>
        <v>32.56</v>
      </c>
      <c r="F102" s="84">
        <f t="shared" si="86"/>
        <v>13024</v>
      </c>
      <c r="G102" s="97">
        <f t="shared" si="53"/>
        <v>0.28029999999999999</v>
      </c>
      <c r="H102" s="84">
        <f t="shared" si="87"/>
        <v>41.69</v>
      </c>
      <c r="I102" s="92">
        <f t="shared" si="88"/>
        <v>16676</v>
      </c>
    </row>
    <row r="103" spans="1:9" ht="25.5" customHeight="1">
      <c r="A103" s="67">
        <v>5213837</v>
      </c>
      <c r="B103" s="4" t="s">
        <v>342</v>
      </c>
      <c r="C103" s="2" t="s">
        <v>335</v>
      </c>
      <c r="D103" s="78">
        <v>200</v>
      </c>
      <c r="E103" s="83">
        <f>ROUND(SUMIF('5. CPU'!$U$2:$U$64,'4. Orçamento'!A103,'5. CPU'!$W$2:$W$64),2)</f>
        <v>183.9</v>
      </c>
      <c r="F103" s="84">
        <f t="shared" si="86"/>
        <v>36780</v>
      </c>
      <c r="G103" s="97">
        <f t="shared" si="53"/>
        <v>0.28029999999999999</v>
      </c>
      <c r="H103" s="84">
        <f t="shared" si="87"/>
        <v>235.45</v>
      </c>
      <c r="I103" s="92">
        <f t="shared" si="88"/>
        <v>47090</v>
      </c>
    </row>
    <row r="104" spans="1:9" ht="28.5">
      <c r="A104" s="67">
        <v>5213835</v>
      </c>
      <c r="B104" s="4" t="s">
        <v>343</v>
      </c>
      <c r="C104" s="2" t="s">
        <v>344</v>
      </c>
      <c r="D104" s="78">
        <v>1000</v>
      </c>
      <c r="E104" s="83">
        <f>ROUND(SUMIF('5. CPU'!$U$2:$U$64,'4. Orçamento'!A104,'5. CPU'!$W$2:$W$64),2)</f>
        <v>0.76</v>
      </c>
      <c r="F104" s="84">
        <f t="shared" si="86"/>
        <v>760</v>
      </c>
      <c r="G104" s="97">
        <f t="shared" si="53"/>
        <v>0.28029999999999999</v>
      </c>
      <c r="H104" s="84">
        <f t="shared" si="87"/>
        <v>0.97</v>
      </c>
      <c r="I104" s="92">
        <f t="shared" si="88"/>
        <v>970</v>
      </c>
    </row>
    <row r="105" spans="1:9" ht="25.5" customHeight="1">
      <c r="A105" s="67">
        <v>5213842</v>
      </c>
      <c r="B105" s="4" t="s">
        <v>345</v>
      </c>
      <c r="C105" s="2" t="s">
        <v>346</v>
      </c>
      <c r="D105" s="78">
        <v>2000</v>
      </c>
      <c r="E105" s="83">
        <f>ROUND(SUMIF('5. CPU'!$U$2:$U$64,'4. Orçamento'!A105,'5. CPU'!$W$2:$W$64),2)</f>
        <v>0.13</v>
      </c>
      <c r="F105" s="84">
        <f t="shared" si="86"/>
        <v>260</v>
      </c>
      <c r="G105" s="97">
        <f t="shared" si="53"/>
        <v>0.28029999999999999</v>
      </c>
      <c r="H105" s="84">
        <f t="shared" si="87"/>
        <v>0.17</v>
      </c>
      <c r="I105" s="92">
        <f t="shared" si="88"/>
        <v>340</v>
      </c>
    </row>
    <row r="106" spans="1:9" ht="28.5">
      <c r="A106" s="67">
        <v>5213848</v>
      </c>
      <c r="B106" s="4" t="s">
        <v>347</v>
      </c>
      <c r="C106" s="2" t="s">
        <v>344</v>
      </c>
      <c r="D106" s="78">
        <v>1000</v>
      </c>
      <c r="E106" s="83">
        <f>ROUND(SUMIF('5. CPU'!$U$2:$U$64,'4. Orçamento'!A106,'5. CPU'!$W$2:$W$64),2)</f>
        <v>1.0900000000000001</v>
      </c>
      <c r="F106" s="84">
        <f t="shared" si="86"/>
        <v>1090</v>
      </c>
      <c r="G106" s="97">
        <f t="shared" si="53"/>
        <v>0.28029999999999999</v>
      </c>
      <c r="H106" s="84">
        <f t="shared" si="87"/>
        <v>1.4</v>
      </c>
      <c r="I106" s="92">
        <f t="shared" si="88"/>
        <v>1400</v>
      </c>
    </row>
    <row r="107" spans="1:9" ht="25.5" customHeight="1">
      <c r="A107" s="67">
        <v>5213850</v>
      </c>
      <c r="B107" s="4" t="s">
        <v>348</v>
      </c>
      <c r="C107" s="2" t="s">
        <v>222</v>
      </c>
      <c r="D107" s="78">
        <v>4320</v>
      </c>
      <c r="E107" s="83">
        <f>ROUND(SUMIF('5. CPU'!$U$2:$U$64,'4. Orçamento'!A107,'5. CPU'!$W$2:$W$64),2)</f>
        <v>22.6</v>
      </c>
      <c r="F107" s="84">
        <f t="shared" si="86"/>
        <v>97632</v>
      </c>
      <c r="G107" s="97">
        <f t="shared" si="53"/>
        <v>0.28029999999999999</v>
      </c>
      <c r="H107" s="84">
        <f t="shared" si="87"/>
        <v>28.93</v>
      </c>
      <c r="I107" s="92">
        <f t="shared" si="88"/>
        <v>124977.60000000001</v>
      </c>
    </row>
    <row r="108" spans="1:9" ht="25.5" customHeight="1">
      <c r="A108" s="66"/>
      <c r="B108" s="10" t="s">
        <v>349</v>
      </c>
      <c r="C108" s="8"/>
      <c r="D108" s="76"/>
      <c r="E108" s="85"/>
      <c r="F108" s="82"/>
      <c r="G108" s="96"/>
      <c r="H108" s="82"/>
      <c r="I108" s="91">
        <f>SUM(I109:I116)</f>
        <v>1350996.55</v>
      </c>
    </row>
    <row r="109" spans="1:9" ht="25.5" customHeight="1">
      <c r="A109" s="2">
        <v>5502590</v>
      </c>
      <c r="B109" s="4" t="s">
        <v>350</v>
      </c>
      <c r="C109" s="2" t="s">
        <v>351</v>
      </c>
      <c r="D109" s="78">
        <v>2822</v>
      </c>
      <c r="E109" s="83">
        <f>ROUND(SUMIF('5. CPU'!$U$2:$U$64,'4. Orçamento'!A109,'5. CPU'!$W$2:$W$64),2)</f>
        <v>11.11</v>
      </c>
      <c r="F109" s="84">
        <f t="shared" ref="F109" si="89">ROUND(E109*D109,2)</f>
        <v>31352.42</v>
      </c>
      <c r="G109" s="97">
        <f t="shared" si="53"/>
        <v>0.28029999999999999</v>
      </c>
      <c r="H109" s="84">
        <f t="shared" ref="H109" si="90">ROUND(E109*(1+G109),2)</f>
        <v>14.22</v>
      </c>
      <c r="I109" s="92">
        <f t="shared" ref="I109" si="91">ROUND(D109*H109,2)</f>
        <v>40128.839999999997</v>
      </c>
    </row>
    <row r="110" spans="1:9" ht="25.5" customHeight="1">
      <c r="A110" s="525" t="s">
        <v>352</v>
      </c>
      <c r="B110" s="4" t="s">
        <v>353</v>
      </c>
      <c r="C110" s="2" t="s">
        <v>316</v>
      </c>
      <c r="D110" s="78">
        <v>1</v>
      </c>
      <c r="E110" s="83">
        <f>ROUND(SUMIF('5. CPU'!$U$2:$U$64,'4. Orçamento'!A110,'5. CPU'!$W$2:$W$64),2)</f>
        <v>487707.51</v>
      </c>
      <c r="F110" s="84">
        <f t="shared" ref="F110:F116" si="92">ROUND(E110*D110,2)</f>
        <v>487707.51</v>
      </c>
      <c r="G110" s="97">
        <f t="shared" si="53"/>
        <v>0.28029999999999999</v>
      </c>
      <c r="H110" s="84">
        <f t="shared" ref="H110:H116" si="93">ROUND(E110*(1+G110),2)</f>
        <v>624411.93000000005</v>
      </c>
      <c r="I110" s="92">
        <f t="shared" ref="I110:I116" si="94">ROUND(D110*H110,2)</f>
        <v>624411.93000000005</v>
      </c>
    </row>
    <row r="111" spans="1:9" ht="28.5">
      <c r="A111" s="67">
        <v>3808207</v>
      </c>
      <c r="B111" s="4" t="s">
        <v>354</v>
      </c>
      <c r="C111" s="2" t="s">
        <v>346</v>
      </c>
      <c r="D111" s="78">
        <v>36</v>
      </c>
      <c r="E111" s="83">
        <f>ROUND(SUMIF('5. CPU'!$U$2:$U$64,'4. Orçamento'!A111,'5. CPU'!$W$2:$W$64),2)</f>
        <v>166.73</v>
      </c>
      <c r="F111" s="84">
        <f t="shared" si="92"/>
        <v>6002.28</v>
      </c>
      <c r="G111" s="97">
        <f t="shared" si="53"/>
        <v>0.28029999999999999</v>
      </c>
      <c r="H111" s="84">
        <f t="shared" si="93"/>
        <v>213.46</v>
      </c>
      <c r="I111" s="92">
        <f t="shared" si="94"/>
        <v>7684.56</v>
      </c>
    </row>
    <row r="112" spans="1:9" ht="25.5" customHeight="1">
      <c r="A112" s="67">
        <v>9776</v>
      </c>
      <c r="B112" s="4" t="s">
        <v>355</v>
      </c>
      <c r="C112" s="2" t="s">
        <v>335</v>
      </c>
      <c r="D112" s="78">
        <v>1000</v>
      </c>
      <c r="E112" s="83">
        <f>ROUND(SUMIF('5. CPU'!$U$2:$U$64,'4. Orçamento'!A112,'5. CPU'!$W$2:$W$64),2)</f>
        <v>165.53</v>
      </c>
      <c r="F112" s="84">
        <f t="shared" si="92"/>
        <v>165530</v>
      </c>
      <c r="G112" s="97">
        <f t="shared" si="53"/>
        <v>0.28029999999999999</v>
      </c>
      <c r="H112" s="84">
        <f t="shared" si="93"/>
        <v>211.93</v>
      </c>
      <c r="I112" s="92">
        <f t="shared" si="94"/>
        <v>211930</v>
      </c>
    </row>
    <row r="113" spans="1:9" ht="25.5" customHeight="1">
      <c r="A113" s="171">
        <v>5914389</v>
      </c>
      <c r="B113" s="169" t="s">
        <v>356</v>
      </c>
      <c r="C113" s="2" t="s">
        <v>228</v>
      </c>
      <c r="D113" s="78">
        <f>ROUND('1. Memória das quantidades'!I335,2)</f>
        <v>336878.21</v>
      </c>
      <c r="E113" s="83">
        <f>ROUND(SUMIF('5. CPU'!$U$2:$U$64,'4. Orçamento'!A113,'5. CPU'!$W$2:$W$64),2)</f>
        <v>0.78</v>
      </c>
      <c r="F113" s="84">
        <f t="shared" si="92"/>
        <v>262765</v>
      </c>
      <c r="G113" s="97">
        <f t="shared" si="53"/>
        <v>0.28029999999999999</v>
      </c>
      <c r="H113" s="84">
        <f t="shared" si="93"/>
        <v>1</v>
      </c>
      <c r="I113" s="92">
        <f t="shared" si="94"/>
        <v>336878.21</v>
      </c>
    </row>
    <row r="114" spans="1:9" ht="25.5" customHeight="1">
      <c r="A114" s="171">
        <v>5914479</v>
      </c>
      <c r="B114" s="169" t="s">
        <v>357</v>
      </c>
      <c r="C114" s="2" t="s">
        <v>228</v>
      </c>
      <c r="D114" s="78">
        <f>ROUND('1. Memória das quantidades'!I336,2)</f>
        <v>127212.53</v>
      </c>
      <c r="E114" s="83">
        <f>ROUND(SUMIF('5. CPU'!$U$2:$U$64,'4. Orçamento'!A114,'5. CPU'!$W$2:$W$64),2)</f>
        <v>0.72</v>
      </c>
      <c r="F114" s="84">
        <f t="shared" si="92"/>
        <v>91593.02</v>
      </c>
      <c r="G114" s="97">
        <f t="shared" si="53"/>
        <v>0.28029999999999999</v>
      </c>
      <c r="H114" s="84">
        <f t="shared" si="93"/>
        <v>0.92</v>
      </c>
      <c r="I114" s="92">
        <f t="shared" si="94"/>
        <v>117035.53</v>
      </c>
    </row>
    <row r="115" spans="1:9" ht="25.5" customHeight="1">
      <c r="A115" s="171">
        <v>5915014</v>
      </c>
      <c r="B115" s="169" t="s">
        <v>358</v>
      </c>
      <c r="C115" s="2" t="s">
        <v>228</v>
      </c>
      <c r="D115" s="78">
        <f>ROUND('1. Memória das quantidades'!I337,2)</f>
        <v>1953.24</v>
      </c>
      <c r="E115" s="83">
        <f>ROUND(SUMIF('5. CPU'!$U$2:$U$64,'4. Orçamento'!A115,'5. CPU'!$W$2:$W$64),2)</f>
        <v>1.3</v>
      </c>
      <c r="F115" s="84">
        <f t="shared" si="92"/>
        <v>2539.21</v>
      </c>
      <c r="G115" s="97">
        <f t="shared" si="53"/>
        <v>0.28029999999999999</v>
      </c>
      <c r="H115" s="84">
        <f t="shared" si="93"/>
        <v>1.66</v>
      </c>
      <c r="I115" s="92">
        <f t="shared" si="94"/>
        <v>3242.38</v>
      </c>
    </row>
    <row r="116" spans="1:9" ht="25.5" customHeight="1">
      <c r="A116" s="171">
        <v>5914449</v>
      </c>
      <c r="B116" s="169" t="s">
        <v>359</v>
      </c>
      <c r="C116" s="2" t="s">
        <v>228</v>
      </c>
      <c r="D116" s="78">
        <f>'1. Memória das quantidades'!I338</f>
        <v>6772.8</v>
      </c>
      <c r="E116" s="83">
        <f>ROUND(SUMIF('5. CPU'!$U$2:$U$64,'4. Orçamento'!A116,'5. CPU'!$W$2:$W$64),2)</f>
        <v>1.1200000000000001</v>
      </c>
      <c r="F116" s="84">
        <f t="shared" si="92"/>
        <v>7585.54</v>
      </c>
      <c r="G116" s="97">
        <f t="shared" si="53"/>
        <v>0.28029999999999999</v>
      </c>
      <c r="H116" s="84">
        <f t="shared" si="93"/>
        <v>1.43</v>
      </c>
      <c r="I116" s="92">
        <f t="shared" si="94"/>
        <v>9685.1</v>
      </c>
    </row>
    <row r="117" spans="1:9" ht="25.5" customHeight="1">
      <c r="A117" s="66"/>
      <c r="B117" s="10" t="s">
        <v>360</v>
      </c>
      <c r="C117" s="8"/>
      <c r="D117" s="76"/>
      <c r="E117" s="85"/>
      <c r="F117" s="91"/>
      <c r="G117" s="96"/>
      <c r="H117" s="82"/>
      <c r="I117" s="91">
        <f>SUM(I118:I125)</f>
        <v>363279.57999999996</v>
      </c>
    </row>
    <row r="118" spans="1:9" ht="28.5">
      <c r="A118" s="499">
        <v>5501700</v>
      </c>
      <c r="B118" s="497" t="s">
        <v>361</v>
      </c>
      <c r="C118" s="2" t="s">
        <v>340</v>
      </c>
      <c r="D118" s="78">
        <v>100</v>
      </c>
      <c r="E118" s="83">
        <f>ROUND(SUMIF('5. CPU'!$U$2:$U$64,'4. Orçamento'!A118,'5. CPU'!$W$2:$W$64),2)</f>
        <v>0.53</v>
      </c>
      <c r="F118" s="84">
        <f t="shared" ref="F118" si="95">ROUND(E118*D118,2)</f>
        <v>53</v>
      </c>
      <c r="G118" s="97">
        <f t="shared" si="53"/>
        <v>0.28029999999999999</v>
      </c>
      <c r="H118" s="84">
        <f t="shared" ref="H118" si="96">ROUND(E118*(1+G118),2)</f>
        <v>0.68</v>
      </c>
      <c r="I118" s="92">
        <f t="shared" ref="I118" si="97">ROUND(D118*H118,2)</f>
        <v>68</v>
      </c>
    </row>
    <row r="119" spans="1:9" ht="28.5">
      <c r="A119" s="499">
        <v>5915321</v>
      </c>
      <c r="B119" s="498" t="s">
        <v>362</v>
      </c>
      <c r="C119" s="2" t="s">
        <v>363</v>
      </c>
      <c r="D119" s="78">
        <v>531.9</v>
      </c>
      <c r="E119" s="83">
        <f>ROUND(SUMIF('5. CPU'!$U$2:$U$64,'4. Orçamento'!A119,'5. CPU'!$W$2:$W$64),2)</f>
        <v>0.66</v>
      </c>
      <c r="F119" s="84">
        <f t="shared" ref="F119:F125" si="98">ROUND(E119*D119,2)</f>
        <v>351.05</v>
      </c>
      <c r="G119" s="97">
        <f t="shared" si="53"/>
        <v>0.28029999999999999</v>
      </c>
      <c r="H119" s="84">
        <f t="shared" ref="H119:H125" si="99">ROUND(E119*(1+G119),2)</f>
        <v>0.84</v>
      </c>
      <c r="I119" s="92">
        <f t="shared" ref="I119:I125" si="100">ROUND(D119*H119,2)</f>
        <v>446.8</v>
      </c>
    </row>
    <row r="120" spans="1:9" ht="28.5">
      <c r="A120" s="499">
        <v>5502888</v>
      </c>
      <c r="B120" s="498" t="s">
        <v>364</v>
      </c>
      <c r="C120" s="2" t="s">
        <v>351</v>
      </c>
      <c r="D120" s="78">
        <v>131.9</v>
      </c>
      <c r="E120" s="83">
        <f>ROUND(SUMIF('5. CPU'!$U$2:$U$64,'4. Orçamento'!A120,'5. CPU'!$W$2:$W$64),2)</f>
        <v>50.05</v>
      </c>
      <c r="F120" s="84">
        <f t="shared" si="98"/>
        <v>6601.6</v>
      </c>
      <c r="G120" s="97">
        <f t="shared" si="53"/>
        <v>0.28029999999999999</v>
      </c>
      <c r="H120" s="84">
        <f t="shared" si="99"/>
        <v>64.08</v>
      </c>
      <c r="I120" s="92">
        <f t="shared" si="100"/>
        <v>8452.15</v>
      </c>
    </row>
    <row r="121" spans="1:9" ht="28.5">
      <c r="A121" s="499">
        <v>5502798</v>
      </c>
      <c r="B121" s="498" t="s">
        <v>365</v>
      </c>
      <c r="C121" s="2" t="s">
        <v>351</v>
      </c>
      <c r="D121" s="78">
        <v>134.9</v>
      </c>
      <c r="E121" s="83">
        <f>ROUND(SUMIF('5. CPU'!$U$2:$U$64,'4. Orçamento'!A121,'5. CPU'!$W$2:$W$64),2)</f>
        <v>45.48</v>
      </c>
      <c r="F121" s="84">
        <f t="shared" si="98"/>
        <v>6135.25</v>
      </c>
      <c r="G121" s="97">
        <f t="shared" si="53"/>
        <v>0.28029999999999999</v>
      </c>
      <c r="H121" s="84">
        <f t="shared" si="99"/>
        <v>58.23</v>
      </c>
      <c r="I121" s="92">
        <f t="shared" si="100"/>
        <v>7855.23</v>
      </c>
    </row>
    <row r="122" spans="1:9" ht="28.5">
      <c r="A122" s="499">
        <v>1505877</v>
      </c>
      <c r="B122" s="498" t="s">
        <v>366</v>
      </c>
      <c r="C122" s="23" t="s">
        <v>351</v>
      </c>
      <c r="D122" s="77">
        <v>700</v>
      </c>
      <c r="E122" s="83">
        <f>ROUND(SUMIF('5. CPU'!$U$2:$U$64,'4. Orçamento'!A122,'5. CPU'!$W$2:$W$64),2)</f>
        <v>177.05</v>
      </c>
      <c r="F122" s="84">
        <f t="shared" si="98"/>
        <v>123935</v>
      </c>
      <c r="G122" s="97">
        <f t="shared" si="53"/>
        <v>0.28029999999999999</v>
      </c>
      <c r="H122" s="84">
        <f t="shared" si="99"/>
        <v>226.68</v>
      </c>
      <c r="I122" s="92">
        <f t="shared" si="100"/>
        <v>158676</v>
      </c>
    </row>
    <row r="123" spans="1:9" ht="28.5">
      <c r="A123" s="23">
        <v>5502362</v>
      </c>
      <c r="B123" s="24" t="s">
        <v>367</v>
      </c>
      <c r="C123" s="23" t="s">
        <v>351</v>
      </c>
      <c r="D123" s="77">
        <v>1960</v>
      </c>
      <c r="E123" s="83">
        <f>ROUND(SUMIF('5. CPU'!$U$2:$U$64,'4. Orçamento'!A123,'5. CPU'!$W$2:$W$64),2)</f>
        <v>22.3</v>
      </c>
      <c r="F123" s="84">
        <f t="shared" si="98"/>
        <v>43708</v>
      </c>
      <c r="G123" s="97">
        <f t="shared" si="53"/>
        <v>0.28029999999999999</v>
      </c>
      <c r="H123" s="84">
        <f t="shared" si="99"/>
        <v>28.55</v>
      </c>
      <c r="I123" s="92">
        <f t="shared" si="100"/>
        <v>55958</v>
      </c>
    </row>
    <row r="124" spans="1:9" ht="25.5" customHeight="1">
      <c r="A124" s="499">
        <v>5503041</v>
      </c>
      <c r="B124" s="497" t="s">
        <v>368</v>
      </c>
      <c r="C124" s="2" t="s">
        <v>351</v>
      </c>
      <c r="D124" s="78">
        <v>9552.42</v>
      </c>
      <c r="E124" s="83">
        <f>ROUND(SUMIF('5. CPU'!$U$2:$U$64,'4. Orçamento'!A124,'5. CPU'!$W$2:$W$64),2)</f>
        <v>8.77</v>
      </c>
      <c r="F124" s="84">
        <f t="shared" si="98"/>
        <v>83774.720000000001</v>
      </c>
      <c r="G124" s="97">
        <f t="shared" si="53"/>
        <v>0.28029999999999999</v>
      </c>
      <c r="H124" s="84">
        <f t="shared" si="99"/>
        <v>11.23</v>
      </c>
      <c r="I124" s="92">
        <f t="shared" si="100"/>
        <v>107273.68</v>
      </c>
    </row>
    <row r="125" spans="1:9" ht="25.5" customHeight="1">
      <c r="A125" s="499">
        <v>4413942</v>
      </c>
      <c r="B125" s="497" t="s">
        <v>369</v>
      </c>
      <c r="C125" s="2" t="s">
        <v>351</v>
      </c>
      <c r="D125" s="78">
        <v>9552.42</v>
      </c>
      <c r="E125" s="83">
        <f>ROUND(SUMIF('5. CPU'!$U$2:$U$64,'4. Orçamento'!A125,'5. CPU'!$W$2:$W$64),2)</f>
        <v>2.0099999999999998</v>
      </c>
      <c r="F125" s="84">
        <f t="shared" si="98"/>
        <v>19200.36</v>
      </c>
      <c r="G125" s="97">
        <f t="shared" ref="G125:G134" si="101">ROUND($M$2,4)</f>
        <v>0.28029999999999999</v>
      </c>
      <c r="H125" s="84">
        <f t="shared" si="99"/>
        <v>2.57</v>
      </c>
      <c r="I125" s="92">
        <f t="shared" si="100"/>
        <v>24549.72</v>
      </c>
    </row>
    <row r="126" spans="1:9" ht="25.5" customHeight="1">
      <c r="A126" s="66"/>
      <c r="B126" s="10" t="s">
        <v>370</v>
      </c>
      <c r="C126" s="8"/>
      <c r="D126" s="76"/>
      <c r="E126" s="85"/>
      <c r="F126" s="91"/>
      <c r="G126" s="96"/>
      <c r="H126" s="82"/>
      <c r="I126" s="91">
        <f>SUM(I127:I134)</f>
        <v>388101.89</v>
      </c>
    </row>
    <row r="127" spans="1:9" ht="25.5" customHeight="1">
      <c r="A127" s="499">
        <v>5501700</v>
      </c>
      <c r="B127" s="497" t="s">
        <v>361</v>
      </c>
      <c r="C127" s="2" t="s">
        <v>340</v>
      </c>
      <c r="D127" s="78">
        <v>100</v>
      </c>
      <c r="E127" s="83">
        <f>ROUND(SUMIF('5. CPU'!$U$2:$U$64,'4. Orçamento'!A127,'5. CPU'!$W$2:$W$64),2)</f>
        <v>0.53</v>
      </c>
      <c r="F127" s="84">
        <f t="shared" ref="F127" si="102">ROUND(E127*D127,2)</f>
        <v>53</v>
      </c>
      <c r="G127" s="97">
        <f t="shared" si="101"/>
        <v>0.28029999999999999</v>
      </c>
      <c r="H127" s="84">
        <f t="shared" ref="H127" si="103">ROUND(E127*(1+G127),2)</f>
        <v>0.68</v>
      </c>
      <c r="I127" s="92">
        <f t="shared" ref="I127" si="104">ROUND(D127*H127,2)</f>
        <v>68</v>
      </c>
    </row>
    <row r="128" spans="1:9" ht="25.5" customHeight="1">
      <c r="A128" s="499">
        <v>5915321</v>
      </c>
      <c r="B128" s="498" t="s">
        <v>362</v>
      </c>
      <c r="C128" s="2" t="s">
        <v>363</v>
      </c>
      <c r="D128" s="78">
        <v>504.54</v>
      </c>
      <c r="E128" s="83">
        <f>ROUND(SUMIF('5. CPU'!$U$2:$U$64,'4. Orçamento'!A128,'5. CPU'!$W$2:$W$64),2)</f>
        <v>0.66</v>
      </c>
      <c r="F128" s="84">
        <f t="shared" ref="F128:F134" si="105">ROUND(E128*D128,2)</f>
        <v>333</v>
      </c>
      <c r="G128" s="97">
        <f t="shared" si="101"/>
        <v>0.28029999999999999</v>
      </c>
      <c r="H128" s="84">
        <f t="shared" ref="H128:H134" si="106">ROUND(E128*(1+G128),2)</f>
        <v>0.84</v>
      </c>
      <c r="I128" s="92">
        <f t="shared" ref="I128:I134" si="107">ROUND(D128*H128,2)</f>
        <v>423.81</v>
      </c>
    </row>
    <row r="129" spans="1:12" ht="25.5" customHeight="1">
      <c r="A129" s="499">
        <v>5502888</v>
      </c>
      <c r="B129" s="498" t="s">
        <v>364</v>
      </c>
      <c r="C129" s="2" t="s">
        <v>351</v>
      </c>
      <c r="D129" s="78">
        <v>4.54</v>
      </c>
      <c r="E129" s="83">
        <f>ROUND(SUMIF('5. CPU'!$U$2:$U$64,'4. Orçamento'!A129,'5. CPU'!$W$2:$W$64),2)</f>
        <v>50.05</v>
      </c>
      <c r="F129" s="84">
        <f t="shared" si="105"/>
        <v>227.23</v>
      </c>
      <c r="G129" s="97">
        <f t="shared" si="101"/>
        <v>0.28029999999999999</v>
      </c>
      <c r="H129" s="84">
        <f t="shared" si="106"/>
        <v>64.08</v>
      </c>
      <c r="I129" s="92">
        <f t="shared" si="107"/>
        <v>290.92</v>
      </c>
    </row>
    <row r="130" spans="1:12" ht="25.5" customHeight="1">
      <c r="A130" s="499">
        <v>5502798</v>
      </c>
      <c r="B130" s="498" t="s">
        <v>365</v>
      </c>
      <c r="C130" s="2" t="s">
        <v>351</v>
      </c>
      <c r="D130" s="78">
        <v>4.54</v>
      </c>
      <c r="E130" s="83">
        <f>ROUND(SUMIF('5. CPU'!$U$2:$U$64,'4. Orçamento'!A130,'5. CPU'!$W$2:$W$64),2)</f>
        <v>45.48</v>
      </c>
      <c r="F130" s="84">
        <f t="shared" si="105"/>
        <v>206.48</v>
      </c>
      <c r="G130" s="97">
        <f t="shared" si="101"/>
        <v>0.28029999999999999</v>
      </c>
      <c r="H130" s="84">
        <f t="shared" si="106"/>
        <v>58.23</v>
      </c>
      <c r="I130" s="92">
        <f t="shared" si="107"/>
        <v>264.36</v>
      </c>
    </row>
    <row r="131" spans="1:12" ht="25.5" customHeight="1">
      <c r="A131" s="499">
        <v>1505877</v>
      </c>
      <c r="B131" s="498" t="s">
        <v>366</v>
      </c>
      <c r="C131" s="23" t="s">
        <v>351</v>
      </c>
      <c r="D131" s="77">
        <v>825</v>
      </c>
      <c r="E131" s="83">
        <f>ROUND(SUMIF('5. CPU'!$U$2:$U$64,'4. Orçamento'!A131,'5. CPU'!$W$2:$W$64),2)</f>
        <v>177.05</v>
      </c>
      <c r="F131" s="84">
        <f t="shared" si="105"/>
        <v>146066.25</v>
      </c>
      <c r="G131" s="97">
        <f t="shared" si="101"/>
        <v>0.28029999999999999</v>
      </c>
      <c r="H131" s="84">
        <f t="shared" si="106"/>
        <v>226.68</v>
      </c>
      <c r="I131" s="92">
        <f t="shared" si="107"/>
        <v>187011</v>
      </c>
    </row>
    <row r="132" spans="1:12" ht="25.5" customHeight="1">
      <c r="A132" s="23">
        <v>5502362</v>
      </c>
      <c r="B132" s="24" t="s">
        <v>367</v>
      </c>
      <c r="C132" s="23" t="s">
        <v>351</v>
      </c>
      <c r="D132" s="77">
        <v>1960</v>
      </c>
      <c r="E132" s="83">
        <f>ROUND(SUMIF('5. CPU'!$U$2:$U$64,'4. Orçamento'!A132,'5. CPU'!$W$2:$W$64),2)</f>
        <v>22.3</v>
      </c>
      <c r="F132" s="84">
        <f t="shared" si="105"/>
        <v>43708</v>
      </c>
      <c r="G132" s="97">
        <f t="shared" si="101"/>
        <v>0.28029999999999999</v>
      </c>
      <c r="H132" s="84">
        <f t="shared" si="106"/>
        <v>28.55</v>
      </c>
      <c r="I132" s="92">
        <f t="shared" si="107"/>
        <v>55958</v>
      </c>
    </row>
    <row r="133" spans="1:12" ht="25.5" customHeight="1">
      <c r="A133" s="499">
        <v>5503041</v>
      </c>
      <c r="B133" s="497" t="s">
        <v>368</v>
      </c>
      <c r="C133" s="2" t="s">
        <v>301</v>
      </c>
      <c r="D133" s="78">
        <v>10441</v>
      </c>
      <c r="E133" s="83">
        <f>ROUND(SUMIF('5. CPU'!$U$2:$U$64,'4. Orçamento'!A133,'5. CPU'!$W$2:$W$64),2)</f>
        <v>8.77</v>
      </c>
      <c r="F133" s="84">
        <f t="shared" si="105"/>
        <v>91567.57</v>
      </c>
      <c r="G133" s="97">
        <f t="shared" si="101"/>
        <v>0.28029999999999999</v>
      </c>
      <c r="H133" s="84">
        <f t="shared" si="106"/>
        <v>11.23</v>
      </c>
      <c r="I133" s="92">
        <f t="shared" si="107"/>
        <v>117252.43</v>
      </c>
    </row>
    <row r="134" spans="1:12" ht="25.5" customHeight="1">
      <c r="A134" s="499">
        <v>4413942</v>
      </c>
      <c r="B134" s="497" t="s">
        <v>369</v>
      </c>
      <c r="C134" s="2" t="s">
        <v>301</v>
      </c>
      <c r="D134" s="78">
        <v>10441</v>
      </c>
      <c r="E134" s="83">
        <f>ROUND(SUMIF('5. CPU'!$U$2:$U$64,'4. Orçamento'!A134,'5. CPU'!$W$2:$W$64),2)</f>
        <v>2.0099999999999998</v>
      </c>
      <c r="F134" s="84">
        <f t="shared" si="105"/>
        <v>20986.41</v>
      </c>
      <c r="G134" s="97">
        <f t="shared" si="101"/>
        <v>0.28029999999999999</v>
      </c>
      <c r="H134" s="84">
        <f t="shared" si="106"/>
        <v>2.57</v>
      </c>
      <c r="I134" s="92">
        <f t="shared" si="107"/>
        <v>26833.37</v>
      </c>
    </row>
    <row r="135" spans="1:12" ht="25.5" customHeight="1" thickBot="1">
      <c r="A135" s="72"/>
      <c r="B135" s="72"/>
      <c r="C135" s="72"/>
      <c r="D135" s="73" t="s">
        <v>371</v>
      </c>
      <c r="E135" s="86" t="s">
        <v>372</v>
      </c>
      <c r="F135" s="87">
        <f>SUM(F3:F134)</f>
        <v>6685458.3800000008</v>
      </c>
      <c r="G135" s="98"/>
      <c r="H135" s="93" t="s">
        <v>372</v>
      </c>
      <c r="I135" s="94">
        <f>I4+I46+I59+I91+I96+I108+I117+I126</f>
        <v>8559686.1499999985</v>
      </c>
      <c r="L135" s="101"/>
    </row>
    <row r="136" spans="1:12" ht="25.5" customHeight="1" thickBot="1">
      <c r="A136" s="181"/>
      <c r="B136" s="182" t="s">
        <v>373</v>
      </c>
      <c r="C136" s="183"/>
      <c r="D136" s="184"/>
      <c r="E136" s="185"/>
      <c r="F136" s="185"/>
      <c r="G136" s="186"/>
      <c r="H136" s="185"/>
      <c r="I136" s="187"/>
    </row>
    <row r="137" spans="1:12" ht="25.5" customHeight="1">
      <c r="A137" s="188" t="s">
        <v>374</v>
      </c>
      <c r="B137" s="189" t="s">
        <v>375</v>
      </c>
      <c r="C137" s="190" t="s">
        <v>376</v>
      </c>
      <c r="D137" s="202">
        <v>1</v>
      </c>
      <c r="E137" s="410">
        <v>0.03</v>
      </c>
      <c r="F137" s="191">
        <f>E137*$F$135</f>
        <v>200563.75140000001</v>
      </c>
      <c r="G137" s="192"/>
      <c r="H137" s="191" t="s">
        <v>377</v>
      </c>
      <c r="I137" s="193"/>
    </row>
    <row r="138" spans="1:12" ht="25.5" customHeight="1">
      <c r="A138" s="67" t="s">
        <v>378</v>
      </c>
      <c r="B138" s="7" t="s">
        <v>379</v>
      </c>
      <c r="C138" s="6" t="s">
        <v>380</v>
      </c>
      <c r="D138" s="203">
        <v>1</v>
      </c>
      <c r="E138" s="411" t="s">
        <v>377</v>
      </c>
      <c r="F138" s="84"/>
      <c r="G138" s="97"/>
      <c r="H138" s="84">
        <v>0.04</v>
      </c>
      <c r="I138" s="92">
        <f>H138*$I$135</f>
        <v>342387.44599999994</v>
      </c>
    </row>
    <row r="139" spans="1:12" ht="25.5" customHeight="1">
      <c r="A139" s="67" t="s">
        <v>378</v>
      </c>
      <c r="B139" s="7" t="s">
        <v>381</v>
      </c>
      <c r="C139" s="6" t="s">
        <v>380</v>
      </c>
      <c r="D139" s="203">
        <v>1</v>
      </c>
      <c r="E139" s="411" t="s">
        <v>377</v>
      </c>
      <c r="F139" s="84"/>
      <c r="G139" s="97"/>
      <c r="H139" s="84">
        <v>0.02</v>
      </c>
      <c r="I139" s="92">
        <f>H139*$I$135</f>
        <v>171193.72299999997</v>
      </c>
    </row>
    <row r="140" spans="1:12" ht="25.5" customHeight="1">
      <c r="A140" s="67" t="s">
        <v>374</v>
      </c>
      <c r="B140" s="7" t="s">
        <v>382</v>
      </c>
      <c r="C140" s="6" t="s">
        <v>376</v>
      </c>
      <c r="D140" s="203">
        <v>1</v>
      </c>
      <c r="E140" s="412">
        <v>2.5000000000000001E-2</v>
      </c>
      <c r="F140" s="84">
        <f>E140*$F$135</f>
        <v>167136.45950000003</v>
      </c>
      <c r="G140" s="97"/>
      <c r="H140" s="84" t="s">
        <v>377</v>
      </c>
      <c r="I140" s="92"/>
    </row>
    <row r="141" spans="1:12" ht="25.5" customHeight="1">
      <c r="A141" s="67" t="s">
        <v>374</v>
      </c>
      <c r="B141" s="7" t="s">
        <v>383</v>
      </c>
      <c r="C141" s="6" t="s">
        <v>376</v>
      </c>
      <c r="D141" s="203">
        <v>1</v>
      </c>
      <c r="E141" s="412">
        <v>0.10680000000000001</v>
      </c>
      <c r="F141" s="84">
        <f>E141*$F$135</f>
        <v>714006.95498400019</v>
      </c>
      <c r="G141" s="97"/>
      <c r="H141" s="84" t="s">
        <v>377</v>
      </c>
      <c r="I141" s="92"/>
    </row>
    <row r="142" spans="1:12" ht="25.5" customHeight="1" thickBot="1">
      <c r="A142" s="194" t="s">
        <v>378</v>
      </c>
      <c r="B142" s="195" t="s">
        <v>384</v>
      </c>
      <c r="C142" s="196" t="s">
        <v>380</v>
      </c>
      <c r="D142" s="204">
        <v>1</v>
      </c>
      <c r="E142" s="413" t="s">
        <v>377</v>
      </c>
      <c r="F142" s="414"/>
      <c r="G142" s="415"/>
      <c r="H142" s="414">
        <v>5.0000000000000001E-3</v>
      </c>
      <c r="I142" s="416">
        <f>H142*$I$135</f>
        <v>42798.430749999992</v>
      </c>
    </row>
    <row r="143" spans="1:12" ht="25.5" customHeight="1" thickBot="1">
      <c r="A143" s="72"/>
      <c r="B143" s="72"/>
      <c r="C143" s="72"/>
      <c r="D143" s="197" t="s">
        <v>385</v>
      </c>
      <c r="E143" s="581">
        <f>SUM(F137:F142)</f>
        <v>1081707.1658840002</v>
      </c>
      <c r="F143" s="582"/>
      <c r="G143" s="409"/>
      <c r="H143" s="583">
        <f>SUM(I137:I142)</f>
        <v>556379.59974999982</v>
      </c>
      <c r="I143" s="584"/>
    </row>
    <row r="144" spans="1:12" ht="25.5" customHeight="1" thickBot="1">
      <c r="A144" s="72"/>
      <c r="B144" s="72"/>
      <c r="C144" s="72"/>
      <c r="D144" s="197" t="s">
        <v>386</v>
      </c>
      <c r="E144" s="585"/>
      <c r="F144" s="586"/>
      <c r="G144" s="198"/>
      <c r="H144" s="587">
        <f>I135+E143+H143</f>
        <v>10197772.915633997</v>
      </c>
      <c r="I144" s="588"/>
    </row>
    <row r="145" spans="1:9" ht="25.5" customHeight="1">
      <c r="E145" s="88"/>
      <c r="F145" s="88"/>
      <c r="G145" s="99"/>
      <c r="H145" s="88"/>
      <c r="I145" s="88"/>
    </row>
    <row r="146" spans="1:9" ht="25.5" customHeight="1" thickBot="1">
      <c r="E146" s="88"/>
      <c r="F146" s="88"/>
      <c r="G146" s="99"/>
      <c r="H146" s="88"/>
    </row>
    <row r="147" spans="1:9" ht="25.5" customHeight="1" thickBot="1">
      <c r="A147" s="579"/>
      <c r="B147" s="580"/>
      <c r="C147" s="580"/>
      <c r="D147" s="580"/>
      <c r="E147" s="242"/>
      <c r="F147" s="243"/>
      <c r="G147" s="244"/>
      <c r="H147" s="243"/>
      <c r="I147" s="245"/>
    </row>
    <row r="148" spans="1:9" ht="25.5" customHeight="1" thickBot="1">
      <c r="A148" s="64" t="s">
        <v>273</v>
      </c>
      <c r="B148" s="1" t="s">
        <v>274</v>
      </c>
      <c r="C148" s="1" t="s">
        <v>275</v>
      </c>
      <c r="D148" s="74" t="s">
        <v>276</v>
      </c>
      <c r="E148" s="246" t="s">
        <v>277</v>
      </c>
      <c r="F148" s="247" t="s">
        <v>278</v>
      </c>
      <c r="G148" s="248" t="s">
        <v>279</v>
      </c>
      <c r="H148" s="247" t="s">
        <v>280</v>
      </c>
      <c r="I148" s="249" t="s">
        <v>281</v>
      </c>
    </row>
    <row r="149" spans="1:9" ht="25.5" customHeight="1">
      <c r="A149" s="65"/>
      <c r="B149" s="25" t="s">
        <v>387</v>
      </c>
      <c r="C149" s="11"/>
      <c r="D149" s="75"/>
      <c r="E149" s="79"/>
      <c r="F149" s="80"/>
      <c r="G149" s="95"/>
      <c r="H149" s="80"/>
      <c r="I149" s="90"/>
    </row>
    <row r="150" spans="1:9" ht="25.5" customHeight="1">
      <c r="A150" s="66"/>
      <c r="B150" s="9" t="s">
        <v>388</v>
      </c>
      <c r="C150" s="8"/>
      <c r="D150" s="76"/>
      <c r="E150" s="81"/>
      <c r="F150" s="82"/>
      <c r="G150" s="96"/>
      <c r="H150" s="82"/>
      <c r="I150" s="91"/>
    </row>
    <row r="151" spans="1:9" ht="25.5" customHeight="1">
      <c r="A151" s="68">
        <v>2306071</v>
      </c>
      <c r="B151" s="4" t="s">
        <v>287</v>
      </c>
      <c r="C151" s="2" t="s">
        <v>288</v>
      </c>
      <c r="D151" s="77">
        <f t="shared" ref="D151:D192" si="108">SUMIF($A$6:$A$142,A151,$D$6:$D$142)</f>
        <v>543.52</v>
      </c>
      <c r="E151" s="83">
        <f>ROUND(SUMIF('5. CPU'!$U$2:$U$64,'4. Orçamento'!A151,'5. CPU'!$W$2:$W$64),2)</f>
        <v>2039.17</v>
      </c>
      <c r="F151" s="84">
        <f t="shared" ref="F151" si="109">ROUND(E151*D151,2)</f>
        <v>1108329.68</v>
      </c>
      <c r="G151" s="97">
        <f t="shared" ref="G151:G200" si="110">ROUND($M$2,4)</f>
        <v>0.28029999999999999</v>
      </c>
      <c r="H151" s="84">
        <f t="shared" ref="H151" si="111">ROUND(E151*(1+G151),2)</f>
        <v>2610.75</v>
      </c>
      <c r="I151" s="92">
        <f t="shared" ref="I151" si="112">ROUND(D151*H151,2)</f>
        <v>1418994.84</v>
      </c>
    </row>
    <row r="152" spans="1:9" ht="25.5" customHeight="1">
      <c r="A152" s="67">
        <v>9776</v>
      </c>
      <c r="B152" s="4" t="s">
        <v>355</v>
      </c>
      <c r="C152" s="2" t="s">
        <v>335</v>
      </c>
      <c r="D152" s="77">
        <f t="shared" si="108"/>
        <v>1000</v>
      </c>
      <c r="E152" s="83">
        <f>ROUND(SUMIF('5. CPU'!$U$2:$U$64,'4. Orçamento'!A152,'5. CPU'!$W$2:$W$64),2)</f>
        <v>165.53</v>
      </c>
      <c r="F152" s="84">
        <f t="shared" ref="F152:F200" si="113">ROUND(E152*D152,2)</f>
        <v>165530</v>
      </c>
      <c r="G152" s="97">
        <f t="shared" si="110"/>
        <v>0.28029999999999999</v>
      </c>
      <c r="H152" s="84">
        <f t="shared" ref="H152:H200" si="114">ROUND(E152*(1+G152),2)</f>
        <v>211.93</v>
      </c>
      <c r="I152" s="92">
        <f t="shared" ref="I152:I200" si="115">ROUND(D152*H152,2)</f>
        <v>211930</v>
      </c>
    </row>
    <row r="153" spans="1:9" ht="25.5" customHeight="1">
      <c r="A153" s="67">
        <v>307084</v>
      </c>
      <c r="B153" s="7" t="s">
        <v>331</v>
      </c>
      <c r="C153" s="6" t="s">
        <v>288</v>
      </c>
      <c r="D153" s="77">
        <f t="shared" si="108"/>
        <v>35.200000000000003</v>
      </c>
      <c r="E153" s="83">
        <f>ROUND(SUMIF('5. CPU'!$U$2:$U$64,'4. Orçamento'!A153,'5. CPU'!$W$2:$W$64),2)</f>
        <v>38.78</v>
      </c>
      <c r="F153" s="84">
        <f t="shared" si="113"/>
        <v>1365.06</v>
      </c>
      <c r="G153" s="97">
        <f t="shared" si="110"/>
        <v>0.28029999999999999</v>
      </c>
      <c r="H153" s="84">
        <f t="shared" si="114"/>
        <v>49.65</v>
      </c>
      <c r="I153" s="92">
        <f t="shared" si="115"/>
        <v>1747.68</v>
      </c>
    </row>
    <row r="154" spans="1:9" ht="25.5" customHeight="1">
      <c r="A154" s="67">
        <v>307732</v>
      </c>
      <c r="B154" s="4" t="s">
        <v>328</v>
      </c>
      <c r="C154" s="2" t="s">
        <v>329</v>
      </c>
      <c r="D154" s="77">
        <f t="shared" si="108"/>
        <v>184.5</v>
      </c>
      <c r="E154" s="83">
        <f>ROUND(SUMIF('5. CPU'!$U$2:$U$64,'4. Orçamento'!A154,'5. CPU'!$W$2:$W$64),2)</f>
        <v>119.21</v>
      </c>
      <c r="F154" s="84">
        <f t="shared" si="113"/>
        <v>21994.25</v>
      </c>
      <c r="G154" s="97">
        <f t="shared" si="110"/>
        <v>0.28029999999999999</v>
      </c>
      <c r="H154" s="84">
        <f t="shared" si="114"/>
        <v>152.62</v>
      </c>
      <c r="I154" s="92">
        <f t="shared" si="115"/>
        <v>28158.39</v>
      </c>
    </row>
    <row r="155" spans="1:9" ht="25.5" customHeight="1">
      <c r="A155" s="67">
        <v>307737</v>
      </c>
      <c r="B155" s="4" t="s">
        <v>332</v>
      </c>
      <c r="C155" s="2" t="s">
        <v>288</v>
      </c>
      <c r="D155" s="77">
        <f t="shared" si="108"/>
        <v>35.200000000000003</v>
      </c>
      <c r="E155" s="83">
        <f>ROUND(SUMIF('5. CPU'!$U$2:$U$64,'4. Orçamento'!A155,'5. CPU'!$W$2:$W$64),2)</f>
        <v>588.54</v>
      </c>
      <c r="F155" s="84">
        <f t="shared" si="113"/>
        <v>20716.61</v>
      </c>
      <c r="G155" s="97">
        <f t="shared" si="110"/>
        <v>0.28029999999999999</v>
      </c>
      <c r="H155" s="84">
        <f t="shared" si="114"/>
        <v>753.51</v>
      </c>
      <c r="I155" s="92">
        <f t="shared" si="115"/>
        <v>26523.55</v>
      </c>
    </row>
    <row r="156" spans="1:9" ht="25.5" customHeight="1">
      <c r="A156" s="67">
        <v>407819</v>
      </c>
      <c r="B156" s="5" t="s">
        <v>291</v>
      </c>
      <c r="C156" s="2" t="s">
        <v>292</v>
      </c>
      <c r="D156" s="77">
        <f t="shared" si="108"/>
        <v>120036.87</v>
      </c>
      <c r="E156" s="83">
        <f>ROUND(SUMIF('5. CPU'!$U$2:$U$64,'4. Orçamento'!A156,'5. CPU'!$W$2:$W$64),2)</f>
        <v>12.66</v>
      </c>
      <c r="F156" s="84">
        <f t="shared" si="113"/>
        <v>1519666.77</v>
      </c>
      <c r="G156" s="97">
        <f t="shared" si="110"/>
        <v>0.28029999999999999</v>
      </c>
      <c r="H156" s="84">
        <f t="shared" si="114"/>
        <v>16.21</v>
      </c>
      <c r="I156" s="92">
        <f t="shared" si="115"/>
        <v>1945797.66</v>
      </c>
    </row>
    <row r="157" spans="1:9" ht="25.5" customHeight="1">
      <c r="A157" s="67">
        <v>1100657</v>
      </c>
      <c r="B157" s="5" t="s">
        <v>302</v>
      </c>
      <c r="C157" s="23" t="s">
        <v>301</v>
      </c>
      <c r="D157" s="77">
        <f t="shared" si="108"/>
        <v>1002.18</v>
      </c>
      <c r="E157" s="83">
        <f>ROUND(SUMIF('5. CPU'!$U$2:$U$64,'4. Orçamento'!A157,'5. CPU'!$W$2:$W$64),2)</f>
        <v>3.52</v>
      </c>
      <c r="F157" s="84">
        <f t="shared" si="113"/>
        <v>3527.67</v>
      </c>
      <c r="G157" s="97">
        <f t="shared" si="110"/>
        <v>0.28029999999999999</v>
      </c>
      <c r="H157" s="84">
        <f t="shared" si="114"/>
        <v>4.51</v>
      </c>
      <c r="I157" s="92">
        <f t="shared" si="115"/>
        <v>4519.83</v>
      </c>
    </row>
    <row r="158" spans="1:9" ht="25.5" customHeight="1">
      <c r="A158" s="68">
        <v>1106057</v>
      </c>
      <c r="B158" s="32" t="s">
        <v>304</v>
      </c>
      <c r="C158" s="2" t="s">
        <v>295</v>
      </c>
      <c r="D158" s="77">
        <f t="shared" si="108"/>
        <v>25.689999999999998</v>
      </c>
      <c r="E158" s="83">
        <f>ROUND(SUMIF('5. CPU'!$U$2:$U$64,'4. Orçamento'!A158,'5. CPU'!$W$2:$W$64),2)</f>
        <v>493</v>
      </c>
      <c r="F158" s="84">
        <f t="shared" si="113"/>
        <v>12665.17</v>
      </c>
      <c r="G158" s="97">
        <f t="shared" si="110"/>
        <v>0.28029999999999999</v>
      </c>
      <c r="H158" s="84">
        <f t="shared" si="114"/>
        <v>631.19000000000005</v>
      </c>
      <c r="I158" s="92">
        <f t="shared" si="115"/>
        <v>16215.27</v>
      </c>
    </row>
    <row r="159" spans="1:9" ht="25.5" customHeight="1">
      <c r="A159" s="67">
        <v>1106088</v>
      </c>
      <c r="B159" s="22" t="s">
        <v>303</v>
      </c>
      <c r="C159" s="2" t="s">
        <v>301</v>
      </c>
      <c r="D159" s="77">
        <f t="shared" si="108"/>
        <v>1002.18</v>
      </c>
      <c r="E159" s="83">
        <f>ROUND(SUMIF('5. CPU'!$U$2:$U$64,'4. Orçamento'!A159,'5. CPU'!$W$2:$W$64),2)</f>
        <v>62.13</v>
      </c>
      <c r="F159" s="84">
        <f t="shared" si="113"/>
        <v>62265.440000000002</v>
      </c>
      <c r="G159" s="97">
        <f t="shared" si="110"/>
        <v>0.28029999999999999</v>
      </c>
      <c r="H159" s="84">
        <f t="shared" si="114"/>
        <v>79.55</v>
      </c>
      <c r="I159" s="92">
        <f t="shared" si="115"/>
        <v>79723.42</v>
      </c>
    </row>
    <row r="160" spans="1:9" ht="25.5" customHeight="1">
      <c r="A160" s="380">
        <v>1106280</v>
      </c>
      <c r="B160" s="24" t="s">
        <v>300</v>
      </c>
      <c r="C160" s="23" t="s">
        <v>301</v>
      </c>
      <c r="D160" s="77">
        <f t="shared" si="108"/>
        <v>361.2</v>
      </c>
      <c r="E160" s="83">
        <f>ROUND(SUMIF('5. CPU'!$U$2:$U$64,'4. Orçamento'!A160,'5. CPU'!$W$2:$W$64),2)</f>
        <v>520.91999999999996</v>
      </c>
      <c r="F160" s="84">
        <f t="shared" si="113"/>
        <v>188156.3</v>
      </c>
      <c r="G160" s="97">
        <f t="shared" si="110"/>
        <v>0.28029999999999999</v>
      </c>
      <c r="H160" s="84">
        <f t="shared" si="114"/>
        <v>666.93</v>
      </c>
      <c r="I160" s="92">
        <f t="shared" si="115"/>
        <v>240895.12</v>
      </c>
    </row>
    <row r="161" spans="1:9" ht="25.5" customHeight="1">
      <c r="A161" s="380">
        <v>1106382</v>
      </c>
      <c r="B161" s="24" t="s">
        <v>319</v>
      </c>
      <c r="C161" s="2" t="s">
        <v>295</v>
      </c>
      <c r="D161" s="77">
        <f t="shared" si="108"/>
        <v>640.98</v>
      </c>
      <c r="E161" s="83">
        <f>ROUND(SUMIF('5. CPU'!$U$2:$U$64,'4. Orçamento'!A161,'5. CPU'!$W$2:$W$64),2)</f>
        <v>422.27</v>
      </c>
      <c r="F161" s="84">
        <f t="shared" si="113"/>
        <v>270666.62</v>
      </c>
      <c r="G161" s="97">
        <f t="shared" si="110"/>
        <v>0.28029999999999999</v>
      </c>
      <c r="H161" s="84">
        <f t="shared" si="114"/>
        <v>540.63</v>
      </c>
      <c r="I161" s="92">
        <f t="shared" si="115"/>
        <v>346533.02</v>
      </c>
    </row>
    <row r="162" spans="1:9" ht="25.5" customHeight="1">
      <c r="A162" s="67">
        <v>2007971</v>
      </c>
      <c r="B162" s="5" t="s">
        <v>330</v>
      </c>
      <c r="C162" s="2" t="s">
        <v>288</v>
      </c>
      <c r="D162" s="77">
        <f t="shared" si="108"/>
        <v>33</v>
      </c>
      <c r="E162" s="83">
        <f>ROUND(SUMIF('5. CPU'!$U$2:$U$64,'4. Orçamento'!A162,'5. CPU'!$W$2:$W$64),2)</f>
        <v>89.5</v>
      </c>
      <c r="F162" s="84">
        <f t="shared" si="113"/>
        <v>2953.5</v>
      </c>
      <c r="G162" s="97">
        <f t="shared" si="110"/>
        <v>0.28029999999999999</v>
      </c>
      <c r="H162" s="84">
        <f t="shared" si="114"/>
        <v>114.59</v>
      </c>
      <c r="I162" s="92">
        <f t="shared" si="115"/>
        <v>3781.47</v>
      </c>
    </row>
    <row r="163" spans="1:9" ht="25.5" customHeight="1">
      <c r="A163" s="68">
        <v>2306066</v>
      </c>
      <c r="B163" s="4" t="s">
        <v>289</v>
      </c>
      <c r="C163" s="2" t="s">
        <v>288</v>
      </c>
      <c r="D163" s="77">
        <f t="shared" si="108"/>
        <v>190</v>
      </c>
      <c r="E163" s="83">
        <f>ROUND(SUMIF('5. CPU'!$U$2:$U$64,'4. Orçamento'!A163,'5. CPU'!$W$2:$W$64),2)</f>
        <v>259.70999999999998</v>
      </c>
      <c r="F163" s="84">
        <f t="shared" si="113"/>
        <v>49344.9</v>
      </c>
      <c r="G163" s="97">
        <f t="shared" si="110"/>
        <v>0.28029999999999999</v>
      </c>
      <c r="H163" s="84">
        <f t="shared" si="114"/>
        <v>332.51</v>
      </c>
      <c r="I163" s="92">
        <f t="shared" si="115"/>
        <v>63176.9</v>
      </c>
    </row>
    <row r="164" spans="1:9" ht="25.5" customHeight="1">
      <c r="A164" s="67">
        <v>2306247</v>
      </c>
      <c r="B164" s="5" t="s">
        <v>294</v>
      </c>
      <c r="C164" s="2" t="s">
        <v>295</v>
      </c>
      <c r="D164" s="77">
        <f t="shared" si="108"/>
        <v>21.12</v>
      </c>
      <c r="E164" s="83">
        <f>ROUND(SUMIF('5. CPU'!$U$2:$U$64,'4. Orçamento'!A164,'5. CPU'!$W$2:$W$64),2)</f>
        <v>241.15</v>
      </c>
      <c r="F164" s="84">
        <f t="shared" si="113"/>
        <v>5093.09</v>
      </c>
      <c r="G164" s="97">
        <f t="shared" si="110"/>
        <v>0.28029999999999999</v>
      </c>
      <c r="H164" s="84">
        <f t="shared" si="114"/>
        <v>308.74</v>
      </c>
      <c r="I164" s="92">
        <f t="shared" si="115"/>
        <v>6520.59</v>
      </c>
    </row>
    <row r="165" spans="1:9" ht="25.5" customHeight="1">
      <c r="A165" s="68">
        <v>2306732</v>
      </c>
      <c r="B165" s="5" t="s">
        <v>293</v>
      </c>
      <c r="C165" s="2" t="s">
        <v>288</v>
      </c>
      <c r="D165" s="77">
        <f t="shared" si="108"/>
        <v>468.16</v>
      </c>
      <c r="E165" s="83">
        <f>ROUND(SUMIF('5. CPU'!$U$2:$U$64,'4. Orçamento'!A165,'5. CPU'!$W$2:$W$64),2)</f>
        <v>955.11</v>
      </c>
      <c r="F165" s="84">
        <f t="shared" si="113"/>
        <v>447144.3</v>
      </c>
      <c r="G165" s="97">
        <f t="shared" si="110"/>
        <v>0.28029999999999999</v>
      </c>
      <c r="H165" s="84">
        <f t="shared" si="114"/>
        <v>1222.83</v>
      </c>
      <c r="I165" s="92">
        <f t="shared" si="115"/>
        <v>572480.09</v>
      </c>
    </row>
    <row r="166" spans="1:9" ht="25.5" customHeight="1">
      <c r="A166" s="67">
        <v>3108016</v>
      </c>
      <c r="B166" s="4" t="s">
        <v>307</v>
      </c>
      <c r="C166" s="2" t="s">
        <v>308</v>
      </c>
      <c r="D166" s="77">
        <f t="shared" si="108"/>
        <v>2599.5099999999998</v>
      </c>
      <c r="E166" s="83">
        <f>ROUND(SUMIF('5. CPU'!$U$2:$U$64,'4. Orçamento'!A166,'5. CPU'!$W$2:$W$64),2)</f>
        <v>104.12</v>
      </c>
      <c r="F166" s="84">
        <f t="shared" si="113"/>
        <v>270660.98</v>
      </c>
      <c r="G166" s="97">
        <f t="shared" si="110"/>
        <v>0.28029999999999999</v>
      </c>
      <c r="H166" s="84">
        <f t="shared" si="114"/>
        <v>133.30000000000001</v>
      </c>
      <c r="I166" s="92">
        <f t="shared" si="115"/>
        <v>346514.68</v>
      </c>
    </row>
    <row r="167" spans="1:9" ht="25.5" customHeight="1">
      <c r="A167" s="67">
        <v>3108017</v>
      </c>
      <c r="B167" s="4" t="s">
        <v>298</v>
      </c>
      <c r="C167" s="2" t="s">
        <v>299</v>
      </c>
      <c r="D167" s="77">
        <f t="shared" si="108"/>
        <v>4624.55</v>
      </c>
      <c r="E167" s="83">
        <f>ROUND(SUMIF('5. CPU'!$U$2:$U$64,'4. Orçamento'!A167,'5. CPU'!$W$2:$W$64),2)</f>
        <v>86.5</v>
      </c>
      <c r="F167" s="84">
        <f t="shared" si="113"/>
        <v>400023.58</v>
      </c>
      <c r="G167" s="97">
        <f t="shared" si="110"/>
        <v>0.28029999999999999</v>
      </c>
      <c r="H167" s="84">
        <f t="shared" si="114"/>
        <v>110.75</v>
      </c>
      <c r="I167" s="92">
        <f t="shared" si="115"/>
        <v>512168.91</v>
      </c>
    </row>
    <row r="168" spans="1:9" ht="25.5" customHeight="1">
      <c r="A168" s="408">
        <v>3806424</v>
      </c>
      <c r="B168" s="4" t="s">
        <v>315</v>
      </c>
      <c r="C168" s="2" t="s">
        <v>316</v>
      </c>
      <c r="D168" s="77">
        <f t="shared" si="108"/>
        <v>15</v>
      </c>
      <c r="E168" s="83">
        <f>ROUND(SUMIF('5. CPU'!$U$2:$U$64,'4. Orçamento'!A168,'5. CPU'!$W$2:$W$64),2)</f>
        <v>5477.97</v>
      </c>
      <c r="F168" s="84">
        <f t="shared" si="113"/>
        <v>82169.55</v>
      </c>
      <c r="G168" s="97">
        <f t="shared" si="110"/>
        <v>0.28029999999999999</v>
      </c>
      <c r="H168" s="84">
        <f t="shared" si="114"/>
        <v>7013.44</v>
      </c>
      <c r="I168" s="92">
        <f t="shared" si="115"/>
        <v>105201.60000000001</v>
      </c>
    </row>
    <row r="169" spans="1:9" ht="25.5" customHeight="1">
      <c r="A169" s="67">
        <v>3806426</v>
      </c>
      <c r="B169" s="5" t="s">
        <v>325</v>
      </c>
      <c r="C169" s="2" t="s">
        <v>216</v>
      </c>
      <c r="D169" s="77">
        <f t="shared" si="108"/>
        <v>260</v>
      </c>
      <c r="E169" s="83">
        <f>ROUND(SUMIF('5. CPU'!$U$2:$U$64,'4. Orçamento'!A169,'5. CPU'!$W$2:$W$64),2)</f>
        <v>59.2</v>
      </c>
      <c r="F169" s="84">
        <f t="shared" si="113"/>
        <v>15392</v>
      </c>
      <c r="G169" s="97">
        <f t="shared" si="110"/>
        <v>0.28029999999999999</v>
      </c>
      <c r="H169" s="84">
        <f t="shared" si="114"/>
        <v>75.790000000000006</v>
      </c>
      <c r="I169" s="92">
        <f t="shared" si="115"/>
        <v>19705.400000000001</v>
      </c>
    </row>
    <row r="170" spans="1:9" ht="25.5" customHeight="1">
      <c r="A170" s="67">
        <v>3808207</v>
      </c>
      <c r="B170" s="4" t="s">
        <v>354</v>
      </c>
      <c r="C170" s="2" t="s">
        <v>346</v>
      </c>
      <c r="D170" s="77">
        <f t="shared" si="108"/>
        <v>36</v>
      </c>
      <c r="E170" s="83">
        <f>ROUND(SUMIF('5. CPU'!$U$2:$U$64,'4. Orçamento'!A170,'5. CPU'!$W$2:$W$64),2)</f>
        <v>166.73</v>
      </c>
      <c r="F170" s="84">
        <f t="shared" si="113"/>
        <v>6002.28</v>
      </c>
      <c r="G170" s="97">
        <f t="shared" si="110"/>
        <v>0.28029999999999999</v>
      </c>
      <c r="H170" s="84">
        <f t="shared" si="114"/>
        <v>213.46</v>
      </c>
      <c r="I170" s="92">
        <f t="shared" si="115"/>
        <v>7684.56</v>
      </c>
    </row>
    <row r="171" spans="1:9" ht="25.5" customHeight="1">
      <c r="A171" s="67">
        <v>4507755</v>
      </c>
      <c r="B171" s="5" t="s">
        <v>320</v>
      </c>
      <c r="C171" s="2" t="s">
        <v>316</v>
      </c>
      <c r="D171" s="77">
        <f t="shared" si="108"/>
        <v>90</v>
      </c>
      <c r="E171" s="83">
        <f>ROUND(SUMIF('5. CPU'!$U$2:$U$64,'4. Orçamento'!A171,'5. CPU'!$W$2:$W$64),2)</f>
        <v>993.2</v>
      </c>
      <c r="F171" s="84">
        <f t="shared" si="113"/>
        <v>89388</v>
      </c>
      <c r="G171" s="97">
        <f t="shared" si="110"/>
        <v>0.28029999999999999</v>
      </c>
      <c r="H171" s="84">
        <f t="shared" si="114"/>
        <v>1271.5899999999999</v>
      </c>
      <c r="I171" s="92">
        <f t="shared" si="115"/>
        <v>114443.1</v>
      </c>
    </row>
    <row r="172" spans="1:9" ht="25.5" customHeight="1">
      <c r="A172" s="67">
        <v>4507835</v>
      </c>
      <c r="B172" s="5" t="s">
        <v>321</v>
      </c>
      <c r="C172" s="2" t="s">
        <v>288</v>
      </c>
      <c r="D172" s="77">
        <f t="shared" si="108"/>
        <v>1215</v>
      </c>
      <c r="E172" s="83">
        <f>ROUND(SUMIF('5. CPU'!$U$2:$U$64,'4. Orçamento'!A172,'5. CPU'!$W$2:$W$64),2)</f>
        <v>37.57</v>
      </c>
      <c r="F172" s="84">
        <f t="shared" si="113"/>
        <v>45647.55</v>
      </c>
      <c r="G172" s="97">
        <f t="shared" si="110"/>
        <v>0.28029999999999999</v>
      </c>
      <c r="H172" s="84">
        <f t="shared" si="114"/>
        <v>48.1</v>
      </c>
      <c r="I172" s="92">
        <f t="shared" si="115"/>
        <v>58441.5</v>
      </c>
    </row>
    <row r="173" spans="1:9" ht="25.5" customHeight="1">
      <c r="A173" s="67">
        <v>4507956</v>
      </c>
      <c r="B173" s="5" t="s">
        <v>318</v>
      </c>
      <c r="C173" s="2" t="s">
        <v>292</v>
      </c>
      <c r="D173" s="77">
        <f t="shared" si="108"/>
        <v>11274.12</v>
      </c>
      <c r="E173" s="83">
        <f>ROUND(SUMIF('5. CPU'!$U$2:$U$64,'4. Orçamento'!A173,'5. CPU'!$W$2:$W$64),2)</f>
        <v>10.71</v>
      </c>
      <c r="F173" s="84">
        <f t="shared" si="113"/>
        <v>120745.83</v>
      </c>
      <c r="G173" s="97">
        <f t="shared" si="110"/>
        <v>0.28029999999999999</v>
      </c>
      <c r="H173" s="84">
        <f t="shared" si="114"/>
        <v>13.71</v>
      </c>
      <c r="I173" s="92">
        <f t="shared" si="115"/>
        <v>154568.19</v>
      </c>
    </row>
    <row r="174" spans="1:9" ht="25.5" customHeight="1">
      <c r="A174" s="67">
        <v>5213360</v>
      </c>
      <c r="B174" s="4" t="s">
        <v>341</v>
      </c>
      <c r="C174" s="2" t="s">
        <v>335</v>
      </c>
      <c r="D174" s="77">
        <f t="shared" si="108"/>
        <v>400</v>
      </c>
      <c r="E174" s="83">
        <f>ROUND(SUMIF('5. CPU'!$U$2:$U$64,'4. Orçamento'!A174,'5. CPU'!$W$2:$W$64),2)</f>
        <v>32.56</v>
      </c>
      <c r="F174" s="84">
        <f t="shared" si="113"/>
        <v>13024</v>
      </c>
      <c r="G174" s="97">
        <f t="shared" si="110"/>
        <v>0.28029999999999999</v>
      </c>
      <c r="H174" s="84">
        <f t="shared" si="114"/>
        <v>41.69</v>
      </c>
      <c r="I174" s="92">
        <f t="shared" si="115"/>
        <v>16676</v>
      </c>
    </row>
    <row r="175" spans="1:9" ht="25.5" customHeight="1">
      <c r="A175" s="67">
        <v>5213401</v>
      </c>
      <c r="B175" s="4" t="s">
        <v>339</v>
      </c>
      <c r="C175" s="2" t="s">
        <v>340</v>
      </c>
      <c r="D175" s="77">
        <f t="shared" si="108"/>
        <v>300</v>
      </c>
      <c r="E175" s="83">
        <f>ROUND(SUMIF('5. CPU'!$U$2:$U$64,'4. Orçamento'!A175,'5. CPU'!$W$2:$W$64),2)</f>
        <v>27.68</v>
      </c>
      <c r="F175" s="84">
        <f t="shared" si="113"/>
        <v>8304</v>
      </c>
      <c r="G175" s="97">
        <f t="shared" si="110"/>
        <v>0.28029999999999999</v>
      </c>
      <c r="H175" s="84">
        <f t="shared" si="114"/>
        <v>35.44</v>
      </c>
      <c r="I175" s="92">
        <f t="shared" si="115"/>
        <v>10632</v>
      </c>
    </row>
    <row r="176" spans="1:9" ht="25.5" customHeight="1">
      <c r="A176" s="67">
        <v>5213442</v>
      </c>
      <c r="B176" s="4" t="s">
        <v>334</v>
      </c>
      <c r="C176" s="2" t="s">
        <v>335</v>
      </c>
      <c r="D176" s="77">
        <f t="shared" si="108"/>
        <v>10</v>
      </c>
      <c r="E176" s="83">
        <f>ROUND(SUMIF('5. CPU'!$U$2:$U$64,'4. Orçamento'!A176,'5. CPU'!$W$2:$W$64),2)</f>
        <v>659.95</v>
      </c>
      <c r="F176" s="84">
        <f t="shared" si="113"/>
        <v>6599.5</v>
      </c>
      <c r="G176" s="97">
        <f t="shared" si="110"/>
        <v>0.28029999999999999</v>
      </c>
      <c r="H176" s="84">
        <f t="shared" si="114"/>
        <v>844.93</v>
      </c>
      <c r="I176" s="92">
        <f t="shared" si="115"/>
        <v>8449.2999999999993</v>
      </c>
    </row>
    <row r="177" spans="1:9" ht="25.5" customHeight="1">
      <c r="A177" s="67">
        <v>5213552</v>
      </c>
      <c r="B177" s="4" t="s">
        <v>337</v>
      </c>
      <c r="C177" s="2" t="s">
        <v>335</v>
      </c>
      <c r="D177" s="77">
        <f t="shared" si="108"/>
        <v>30</v>
      </c>
      <c r="E177" s="83">
        <f>ROUND(SUMIF('5. CPU'!$U$2:$U$64,'4. Orçamento'!A177,'5. CPU'!$W$2:$W$64),2)</f>
        <v>1225.31</v>
      </c>
      <c r="F177" s="84">
        <f t="shared" si="113"/>
        <v>36759.300000000003</v>
      </c>
      <c r="G177" s="97">
        <f t="shared" si="110"/>
        <v>0.28029999999999999</v>
      </c>
      <c r="H177" s="84">
        <f t="shared" si="114"/>
        <v>1568.76</v>
      </c>
      <c r="I177" s="92">
        <f t="shared" si="115"/>
        <v>47062.8</v>
      </c>
    </row>
    <row r="178" spans="1:9" ht="25.5" customHeight="1">
      <c r="A178" s="67">
        <v>5213835</v>
      </c>
      <c r="B178" s="4" t="s">
        <v>343</v>
      </c>
      <c r="C178" s="2" t="s">
        <v>344</v>
      </c>
      <c r="D178" s="77">
        <f t="shared" si="108"/>
        <v>1000</v>
      </c>
      <c r="E178" s="83">
        <f>ROUND(SUMIF('5. CPU'!$U$2:$U$64,'4. Orçamento'!A178,'5. CPU'!$W$2:$W$64),2)</f>
        <v>0.76</v>
      </c>
      <c r="F178" s="84">
        <f t="shared" si="113"/>
        <v>760</v>
      </c>
      <c r="G178" s="97">
        <f t="shared" si="110"/>
        <v>0.28029999999999999</v>
      </c>
      <c r="H178" s="84">
        <f t="shared" si="114"/>
        <v>0.97</v>
      </c>
      <c r="I178" s="92">
        <f t="shared" si="115"/>
        <v>970</v>
      </c>
    </row>
    <row r="179" spans="1:9" ht="25.5" customHeight="1">
      <c r="A179" s="67">
        <v>5213837</v>
      </c>
      <c r="B179" s="4" t="s">
        <v>342</v>
      </c>
      <c r="C179" s="2" t="s">
        <v>335</v>
      </c>
      <c r="D179" s="77">
        <f t="shared" si="108"/>
        <v>200</v>
      </c>
      <c r="E179" s="83">
        <f>ROUND(SUMIF('5. CPU'!$U$2:$U$64,'4. Orçamento'!A179,'5. CPU'!$W$2:$W$64),2)</f>
        <v>183.9</v>
      </c>
      <c r="F179" s="84">
        <f t="shared" si="113"/>
        <v>36780</v>
      </c>
      <c r="G179" s="97">
        <f t="shared" si="110"/>
        <v>0.28029999999999999</v>
      </c>
      <c r="H179" s="84">
        <f t="shared" si="114"/>
        <v>235.45</v>
      </c>
      <c r="I179" s="92">
        <f t="shared" si="115"/>
        <v>47090</v>
      </c>
    </row>
    <row r="180" spans="1:9" ht="25.5" customHeight="1">
      <c r="A180" s="67">
        <v>5213842</v>
      </c>
      <c r="B180" s="4" t="s">
        <v>345</v>
      </c>
      <c r="C180" s="2" t="s">
        <v>346</v>
      </c>
      <c r="D180" s="77">
        <f t="shared" si="108"/>
        <v>2000</v>
      </c>
      <c r="E180" s="83">
        <f>ROUND(SUMIF('5. CPU'!$U$2:$U$64,'4. Orçamento'!A180,'5. CPU'!$W$2:$W$64),2)</f>
        <v>0.13</v>
      </c>
      <c r="F180" s="84">
        <f t="shared" si="113"/>
        <v>260</v>
      </c>
      <c r="G180" s="97">
        <f t="shared" si="110"/>
        <v>0.28029999999999999</v>
      </c>
      <c r="H180" s="84">
        <f t="shared" si="114"/>
        <v>0.17</v>
      </c>
      <c r="I180" s="92">
        <f t="shared" si="115"/>
        <v>340</v>
      </c>
    </row>
    <row r="181" spans="1:9" ht="25.5" customHeight="1">
      <c r="A181" s="67">
        <v>5213848</v>
      </c>
      <c r="B181" s="4" t="s">
        <v>347</v>
      </c>
      <c r="C181" s="2" t="s">
        <v>344</v>
      </c>
      <c r="D181" s="77">
        <f t="shared" si="108"/>
        <v>1000</v>
      </c>
      <c r="E181" s="83">
        <f>ROUND(SUMIF('5. CPU'!$U$2:$U$64,'4. Orçamento'!A181,'5. CPU'!$W$2:$W$64),2)</f>
        <v>1.0900000000000001</v>
      </c>
      <c r="F181" s="84">
        <f t="shared" si="113"/>
        <v>1090</v>
      </c>
      <c r="G181" s="97">
        <f t="shared" si="110"/>
        <v>0.28029999999999999</v>
      </c>
      <c r="H181" s="84">
        <f t="shared" si="114"/>
        <v>1.4</v>
      </c>
      <c r="I181" s="92">
        <f t="shared" si="115"/>
        <v>1400</v>
      </c>
    </row>
    <row r="182" spans="1:9" ht="25.5" customHeight="1">
      <c r="A182" s="67">
        <v>5213850</v>
      </c>
      <c r="B182" s="4" t="s">
        <v>348</v>
      </c>
      <c r="C182" s="2" t="s">
        <v>222</v>
      </c>
      <c r="D182" s="77">
        <f t="shared" si="108"/>
        <v>4320</v>
      </c>
      <c r="E182" s="83">
        <f>ROUND(SUMIF('5. CPU'!$U$2:$U$64,'4. Orçamento'!A182,'5. CPU'!$W$2:$W$64),2)</f>
        <v>22.6</v>
      </c>
      <c r="F182" s="84">
        <f t="shared" si="113"/>
        <v>97632</v>
      </c>
      <c r="G182" s="97">
        <f t="shared" si="110"/>
        <v>0.28029999999999999</v>
      </c>
      <c r="H182" s="84">
        <f t="shared" si="114"/>
        <v>28.93</v>
      </c>
      <c r="I182" s="92">
        <f t="shared" si="115"/>
        <v>124977.60000000001</v>
      </c>
    </row>
    <row r="183" spans="1:9" ht="25.5" customHeight="1">
      <c r="A183" s="67">
        <v>5213865</v>
      </c>
      <c r="B183" s="4" t="s">
        <v>336</v>
      </c>
      <c r="C183" s="2" t="s">
        <v>335</v>
      </c>
      <c r="D183" s="77">
        <f t="shared" si="108"/>
        <v>10</v>
      </c>
      <c r="E183" s="83">
        <f>ROUND(SUMIF('5. CPU'!$U$2:$U$64,'4. Orçamento'!A183,'5. CPU'!$W$2:$W$64),2)</f>
        <v>521.61</v>
      </c>
      <c r="F183" s="84">
        <f t="shared" si="113"/>
        <v>5216.1000000000004</v>
      </c>
      <c r="G183" s="97">
        <f t="shared" si="110"/>
        <v>0.28029999999999999</v>
      </c>
      <c r="H183" s="84">
        <f t="shared" si="114"/>
        <v>667.82</v>
      </c>
      <c r="I183" s="92">
        <f t="shared" si="115"/>
        <v>6678.2</v>
      </c>
    </row>
    <row r="184" spans="1:9" ht="25.5" customHeight="1">
      <c r="A184" s="67">
        <v>5213868</v>
      </c>
      <c r="B184" s="4" t="s">
        <v>338</v>
      </c>
      <c r="C184" s="2" t="s">
        <v>335</v>
      </c>
      <c r="D184" s="77">
        <f t="shared" si="108"/>
        <v>30</v>
      </c>
      <c r="E184" s="83">
        <f>ROUND(SUMIF('5. CPU'!$U$2:$U$64,'4. Orçamento'!A184,'5. CPU'!$W$2:$W$64),2)</f>
        <v>1139.71</v>
      </c>
      <c r="F184" s="84">
        <f t="shared" si="113"/>
        <v>34191.300000000003</v>
      </c>
      <c r="G184" s="97">
        <f t="shared" si="110"/>
        <v>0.28029999999999999</v>
      </c>
      <c r="H184" s="84">
        <f t="shared" si="114"/>
        <v>1459.17</v>
      </c>
      <c r="I184" s="92">
        <f t="shared" si="115"/>
        <v>43775.1</v>
      </c>
    </row>
    <row r="185" spans="1:9" ht="25.5" customHeight="1">
      <c r="A185" s="407">
        <v>5914389</v>
      </c>
      <c r="B185" s="169" t="s">
        <v>356</v>
      </c>
      <c r="C185" s="2" t="s">
        <v>228</v>
      </c>
      <c r="D185" s="77">
        <f t="shared" si="108"/>
        <v>336878.21</v>
      </c>
      <c r="E185" s="83">
        <f>ROUND(SUMIF('5. CPU'!$U$2:$U$64,'4. Orçamento'!A185,'5. CPU'!$W$2:$W$64),2)</f>
        <v>0.78</v>
      </c>
      <c r="F185" s="84">
        <f t="shared" si="113"/>
        <v>262765</v>
      </c>
      <c r="G185" s="97">
        <f t="shared" si="110"/>
        <v>0.28029999999999999</v>
      </c>
      <c r="H185" s="84">
        <f t="shared" si="114"/>
        <v>1</v>
      </c>
      <c r="I185" s="92">
        <f t="shared" si="115"/>
        <v>336878.21</v>
      </c>
    </row>
    <row r="186" spans="1:9" ht="25.5" customHeight="1">
      <c r="A186" s="407">
        <v>5914479</v>
      </c>
      <c r="B186" s="169" t="s">
        <v>357</v>
      </c>
      <c r="C186" s="2" t="s">
        <v>228</v>
      </c>
      <c r="D186" s="77">
        <f t="shared" si="108"/>
        <v>127212.53</v>
      </c>
      <c r="E186" s="83">
        <f>ROUND(SUMIF('5. CPU'!$U$2:$U$64,'4. Orçamento'!A186,'5. CPU'!$W$2:$W$64),2)</f>
        <v>0.72</v>
      </c>
      <c r="F186" s="84">
        <f t="shared" si="113"/>
        <v>91593.02</v>
      </c>
      <c r="G186" s="97">
        <f t="shared" si="110"/>
        <v>0.28029999999999999</v>
      </c>
      <c r="H186" s="84">
        <f t="shared" si="114"/>
        <v>0.92</v>
      </c>
      <c r="I186" s="92">
        <f t="shared" si="115"/>
        <v>117035.53</v>
      </c>
    </row>
    <row r="187" spans="1:9" ht="25.5" customHeight="1">
      <c r="A187" s="171">
        <v>5915014</v>
      </c>
      <c r="B187" s="169" t="s">
        <v>358</v>
      </c>
      <c r="C187" s="2" t="s">
        <v>228</v>
      </c>
      <c r="D187" s="77">
        <f t="shared" si="108"/>
        <v>1953.24</v>
      </c>
      <c r="E187" s="83">
        <f>ROUND(SUMIF('5. CPU'!$U$2:$U$64,'4. Orçamento'!A187,'5. CPU'!$W$2:$W$64),2)</f>
        <v>1.3</v>
      </c>
      <c r="F187" s="84">
        <f t="shared" si="113"/>
        <v>2539.21</v>
      </c>
      <c r="G187" s="97">
        <f t="shared" si="110"/>
        <v>0.28029999999999999</v>
      </c>
      <c r="H187" s="84">
        <f t="shared" si="114"/>
        <v>1.66</v>
      </c>
      <c r="I187" s="92">
        <f t="shared" si="115"/>
        <v>3242.38</v>
      </c>
    </row>
    <row r="188" spans="1:9" ht="25.5" customHeight="1">
      <c r="A188" s="171">
        <v>5914449</v>
      </c>
      <c r="B188" s="169" t="s">
        <v>359</v>
      </c>
      <c r="C188" s="2" t="s">
        <v>228</v>
      </c>
      <c r="D188" s="77">
        <f t="shared" si="108"/>
        <v>6772.8</v>
      </c>
      <c r="E188" s="83">
        <f>ROUND(SUMIF('5. CPU'!$U$2:$U$64,'4. Orçamento'!A188,'5. CPU'!$W$2:$W$64),2)</f>
        <v>1.1200000000000001</v>
      </c>
      <c r="F188" s="84">
        <f t="shared" si="113"/>
        <v>7585.54</v>
      </c>
      <c r="G188" s="97">
        <f t="shared" si="110"/>
        <v>0.28029999999999999</v>
      </c>
      <c r="H188" s="84">
        <f t="shared" si="114"/>
        <v>1.43</v>
      </c>
      <c r="I188" s="92">
        <f t="shared" si="115"/>
        <v>9685.1</v>
      </c>
    </row>
    <row r="189" spans="1:9" ht="25.5" customHeight="1">
      <c r="A189" s="525" t="s">
        <v>352</v>
      </c>
      <c r="B189" s="4" t="s">
        <v>353</v>
      </c>
      <c r="C189" s="2" t="s">
        <v>316</v>
      </c>
      <c r="D189" s="77">
        <f t="shared" ref="D189" si="116">SUMIF($A$6:$A$142,A189,$D$6:$D$142)</f>
        <v>1</v>
      </c>
      <c r="E189" s="83">
        <f>ROUND(SUMIF('5. CPU'!$U$2:$U$64,'4. Orçamento'!A189,'5. CPU'!$W$2:$W$64),2)</f>
        <v>487707.51</v>
      </c>
      <c r="F189" s="84">
        <f t="shared" si="113"/>
        <v>487707.51</v>
      </c>
      <c r="G189" s="97">
        <f t="shared" si="110"/>
        <v>0.28029999999999999</v>
      </c>
      <c r="H189" s="84">
        <f t="shared" si="114"/>
        <v>624411.93000000005</v>
      </c>
      <c r="I189" s="92">
        <f t="shared" si="115"/>
        <v>624411.93000000005</v>
      </c>
    </row>
    <row r="190" spans="1:9" ht="25.5" customHeight="1">
      <c r="A190" s="67">
        <v>5915373</v>
      </c>
      <c r="B190" s="32" t="s">
        <v>326</v>
      </c>
      <c r="C190" s="2" t="s">
        <v>216</v>
      </c>
      <c r="D190" s="77">
        <f t="shared" si="108"/>
        <v>260</v>
      </c>
      <c r="E190" s="83">
        <f>ROUND(SUMIF('5. CPU'!$U$2:$U$64,'4. Orçamento'!A190,'5. CPU'!$W$2:$W$64),2)</f>
        <v>17.32</v>
      </c>
      <c r="F190" s="84">
        <f t="shared" si="113"/>
        <v>4503.2</v>
      </c>
      <c r="G190" s="97">
        <f t="shared" si="110"/>
        <v>0.28029999999999999</v>
      </c>
      <c r="H190" s="84">
        <f t="shared" si="114"/>
        <v>22.17</v>
      </c>
      <c r="I190" s="92">
        <f t="shared" si="115"/>
        <v>5764.2</v>
      </c>
    </row>
    <row r="191" spans="1:9" ht="25.5" customHeight="1">
      <c r="A191" s="2">
        <v>5915400</v>
      </c>
      <c r="B191" s="4" t="s">
        <v>317</v>
      </c>
      <c r="C191" s="2" t="s">
        <v>316</v>
      </c>
      <c r="D191" s="77">
        <f t="shared" si="108"/>
        <v>15</v>
      </c>
      <c r="E191" s="83">
        <f>ROUND(SUMIF('5. CPU'!$U$2:$U$64,'4. Orçamento'!A191,'5. CPU'!$W$2:$W$64),2)</f>
        <v>4029.35</v>
      </c>
      <c r="F191" s="84">
        <f t="shared" si="113"/>
        <v>60440.25</v>
      </c>
      <c r="G191" s="97">
        <f t="shared" si="110"/>
        <v>0.28029999999999999</v>
      </c>
      <c r="H191" s="84">
        <f t="shared" si="114"/>
        <v>5158.78</v>
      </c>
      <c r="I191" s="92">
        <f t="shared" si="115"/>
        <v>77381.7</v>
      </c>
    </row>
    <row r="192" spans="1:9" ht="25.5" customHeight="1">
      <c r="A192" s="2">
        <v>5502590</v>
      </c>
      <c r="B192" s="4" t="s">
        <v>350</v>
      </c>
      <c r="C192" s="2" t="s">
        <v>316</v>
      </c>
      <c r="D192" s="77">
        <f t="shared" si="108"/>
        <v>2822</v>
      </c>
      <c r="E192" s="83">
        <f>ROUND(SUMIF('5. CPU'!$U$2:$U$64,'4. Orçamento'!A192,'5. CPU'!$W$2:$W$64),2)</f>
        <v>11.11</v>
      </c>
      <c r="F192" s="84">
        <f t="shared" si="113"/>
        <v>31352.42</v>
      </c>
      <c r="G192" s="97">
        <f t="shared" si="110"/>
        <v>0.28029999999999999</v>
      </c>
      <c r="H192" s="84">
        <f t="shared" si="114"/>
        <v>14.22</v>
      </c>
      <c r="I192" s="92">
        <f t="shared" si="115"/>
        <v>40128.839999999997</v>
      </c>
    </row>
    <row r="193" spans="1:9" ht="25.5" customHeight="1">
      <c r="A193" s="499">
        <v>5501700</v>
      </c>
      <c r="B193" s="497" t="s">
        <v>361</v>
      </c>
      <c r="C193" s="2" t="s">
        <v>340</v>
      </c>
      <c r="D193" s="77">
        <f t="shared" ref="D193:D200" si="117">SUMIF($A$6:$A$142,A193,$D$6:$D$142)</f>
        <v>200</v>
      </c>
      <c r="E193" s="83">
        <f>ROUND(SUMIF('5. CPU'!$U$2:$U$64,'4. Orçamento'!A193,'5. CPU'!$W$2:$W$64),2)</f>
        <v>0.53</v>
      </c>
      <c r="F193" s="84">
        <f t="shared" si="113"/>
        <v>106</v>
      </c>
      <c r="G193" s="97">
        <f t="shared" si="110"/>
        <v>0.28029999999999999</v>
      </c>
      <c r="H193" s="84">
        <f t="shared" si="114"/>
        <v>0.68</v>
      </c>
      <c r="I193" s="92">
        <f t="shared" si="115"/>
        <v>136</v>
      </c>
    </row>
    <row r="194" spans="1:9" ht="25.5" customHeight="1">
      <c r="A194" s="499">
        <v>5915321</v>
      </c>
      <c r="B194" s="498" t="s">
        <v>362</v>
      </c>
      <c r="C194" s="2" t="s">
        <v>363</v>
      </c>
      <c r="D194" s="77">
        <f t="shared" si="117"/>
        <v>1036.44</v>
      </c>
      <c r="E194" s="83">
        <f>ROUND(SUMIF('5. CPU'!$U$2:$U$64,'4. Orçamento'!A194,'5. CPU'!$W$2:$W$64),2)</f>
        <v>0.66</v>
      </c>
      <c r="F194" s="84">
        <f t="shared" si="113"/>
        <v>684.05</v>
      </c>
      <c r="G194" s="97">
        <f t="shared" si="110"/>
        <v>0.28029999999999999</v>
      </c>
      <c r="H194" s="84">
        <f t="shared" si="114"/>
        <v>0.84</v>
      </c>
      <c r="I194" s="92">
        <f t="shared" si="115"/>
        <v>870.61</v>
      </c>
    </row>
    <row r="195" spans="1:9" ht="25.5" customHeight="1">
      <c r="A195" s="499">
        <v>5502888</v>
      </c>
      <c r="B195" s="498" t="s">
        <v>364</v>
      </c>
      <c r="C195" s="2" t="s">
        <v>351</v>
      </c>
      <c r="D195" s="77">
        <f t="shared" si="117"/>
        <v>136.44</v>
      </c>
      <c r="E195" s="83">
        <f>ROUND(SUMIF('5. CPU'!$U$2:$U$64,'4. Orçamento'!A195,'5. CPU'!$W$2:$W$64),2)</f>
        <v>50.05</v>
      </c>
      <c r="F195" s="84">
        <f t="shared" si="113"/>
        <v>6828.82</v>
      </c>
      <c r="G195" s="97">
        <f t="shared" si="110"/>
        <v>0.28029999999999999</v>
      </c>
      <c r="H195" s="84">
        <f t="shared" si="114"/>
        <v>64.08</v>
      </c>
      <c r="I195" s="92">
        <f t="shared" si="115"/>
        <v>8743.08</v>
      </c>
    </row>
    <row r="196" spans="1:9" ht="25.5" customHeight="1">
      <c r="A196" s="499">
        <v>5502798</v>
      </c>
      <c r="B196" s="498" t="s">
        <v>365</v>
      </c>
      <c r="C196" s="2" t="s">
        <v>351</v>
      </c>
      <c r="D196" s="77">
        <f t="shared" si="117"/>
        <v>139.44</v>
      </c>
      <c r="E196" s="83">
        <f>ROUND(SUMIF('5. CPU'!$U$2:$U$64,'4. Orçamento'!A196,'5. CPU'!$W$2:$W$64),2)</f>
        <v>45.48</v>
      </c>
      <c r="F196" s="84">
        <f t="shared" si="113"/>
        <v>6341.73</v>
      </c>
      <c r="G196" s="97">
        <f t="shared" si="110"/>
        <v>0.28029999999999999</v>
      </c>
      <c r="H196" s="84">
        <f t="shared" si="114"/>
        <v>58.23</v>
      </c>
      <c r="I196" s="92">
        <f t="shared" si="115"/>
        <v>8119.59</v>
      </c>
    </row>
    <row r="197" spans="1:9" ht="25.5" customHeight="1">
      <c r="A197" s="499">
        <v>1505877</v>
      </c>
      <c r="B197" s="498" t="s">
        <v>366</v>
      </c>
      <c r="C197" s="23" t="s">
        <v>351</v>
      </c>
      <c r="D197" s="77">
        <f t="shared" si="117"/>
        <v>1525</v>
      </c>
      <c r="E197" s="83">
        <f>ROUND(SUMIF('5. CPU'!$U$2:$U$64,'4. Orçamento'!A197,'5. CPU'!$W$2:$W$64),2)</f>
        <v>177.05</v>
      </c>
      <c r="F197" s="84">
        <f t="shared" si="113"/>
        <v>270001.25</v>
      </c>
      <c r="G197" s="97">
        <f t="shared" si="110"/>
        <v>0.28029999999999999</v>
      </c>
      <c r="H197" s="84">
        <f t="shared" si="114"/>
        <v>226.68</v>
      </c>
      <c r="I197" s="92">
        <f t="shared" si="115"/>
        <v>345687</v>
      </c>
    </row>
    <row r="198" spans="1:9" ht="25.5" customHeight="1">
      <c r="A198" s="23">
        <v>5502362</v>
      </c>
      <c r="B198" s="24" t="s">
        <v>367</v>
      </c>
      <c r="C198" s="23" t="s">
        <v>351</v>
      </c>
      <c r="D198" s="77">
        <f t="shared" si="117"/>
        <v>3920</v>
      </c>
      <c r="E198" s="83">
        <f>ROUND(SUMIF('5. CPU'!$U$2:$U$64,'4. Orçamento'!A198,'5. CPU'!$W$2:$W$64),2)</f>
        <v>22.3</v>
      </c>
      <c r="F198" s="84">
        <f t="shared" si="113"/>
        <v>87416</v>
      </c>
      <c r="G198" s="97">
        <f t="shared" si="110"/>
        <v>0.28029999999999999</v>
      </c>
      <c r="H198" s="84">
        <f t="shared" si="114"/>
        <v>28.55</v>
      </c>
      <c r="I198" s="92">
        <f t="shared" si="115"/>
        <v>111916</v>
      </c>
    </row>
    <row r="199" spans="1:9" ht="25.5" customHeight="1">
      <c r="A199" s="499">
        <v>5503041</v>
      </c>
      <c r="B199" s="497" t="s">
        <v>368</v>
      </c>
      <c r="C199" s="2" t="s">
        <v>301</v>
      </c>
      <c r="D199" s="77">
        <f t="shared" si="117"/>
        <v>19993.419999999998</v>
      </c>
      <c r="E199" s="83">
        <f>ROUND(SUMIF('5. CPU'!$U$2:$U$64,'4. Orçamento'!A199,'5. CPU'!$W$2:$W$64),2)</f>
        <v>8.77</v>
      </c>
      <c r="F199" s="84">
        <f t="shared" si="113"/>
        <v>175342.29</v>
      </c>
      <c r="G199" s="97">
        <f t="shared" si="110"/>
        <v>0.28029999999999999</v>
      </c>
      <c r="H199" s="84">
        <f t="shared" si="114"/>
        <v>11.23</v>
      </c>
      <c r="I199" s="92">
        <f t="shared" si="115"/>
        <v>224526.11</v>
      </c>
    </row>
    <row r="200" spans="1:9" ht="25.5" customHeight="1">
      <c r="A200" s="499">
        <v>4413942</v>
      </c>
      <c r="B200" s="497" t="s">
        <v>369</v>
      </c>
      <c r="C200" s="2" t="s">
        <v>301</v>
      </c>
      <c r="D200" s="77">
        <f t="shared" si="117"/>
        <v>19993.419999999998</v>
      </c>
      <c r="E200" s="83">
        <f>ROUND(SUMIF('5. CPU'!$U$2:$U$64,'4. Orçamento'!A200,'5. CPU'!$W$2:$W$64),2)</f>
        <v>2.0099999999999998</v>
      </c>
      <c r="F200" s="84">
        <f t="shared" si="113"/>
        <v>40186.769999999997</v>
      </c>
      <c r="G200" s="97">
        <f t="shared" si="110"/>
        <v>0.28029999999999999</v>
      </c>
      <c r="H200" s="84">
        <f t="shared" si="114"/>
        <v>2.57</v>
      </c>
      <c r="I200" s="92">
        <f t="shared" si="115"/>
        <v>51383.09</v>
      </c>
    </row>
    <row r="201" spans="1:9" ht="25.5" customHeight="1" thickBot="1">
      <c r="A201" s="72"/>
      <c r="B201" s="72"/>
      <c r="C201" s="72"/>
      <c r="D201" s="73" t="s">
        <v>371</v>
      </c>
      <c r="E201" s="86" t="s">
        <v>372</v>
      </c>
      <c r="F201" s="87">
        <f>SUM(F151:F200)</f>
        <v>6685458.3899999978</v>
      </c>
      <c r="G201" s="98"/>
      <c r="H201" s="93" t="s">
        <v>372</v>
      </c>
      <c r="I201" s="87">
        <f>SUM(I151:I200)</f>
        <v>8559686.1399999987</v>
      </c>
    </row>
    <row r="202" spans="1:9" ht="25.5" customHeight="1" thickBot="1">
      <c r="A202" s="181"/>
      <c r="B202" s="182" t="s">
        <v>373</v>
      </c>
      <c r="C202" s="183"/>
      <c r="D202" s="184"/>
      <c r="E202" s="185"/>
      <c r="F202" s="185"/>
      <c r="G202" s="186"/>
      <c r="H202" s="185"/>
      <c r="I202" s="187"/>
    </row>
    <row r="203" spans="1:9" ht="25.5" customHeight="1">
      <c r="A203" s="188" t="s">
        <v>374</v>
      </c>
      <c r="B203" s="189" t="s">
        <v>375</v>
      </c>
      <c r="C203" s="190" t="s">
        <v>376</v>
      </c>
      <c r="D203" s="202">
        <v>1</v>
      </c>
      <c r="E203" s="410">
        <v>0.03</v>
      </c>
      <c r="F203" s="191">
        <f>E203*$F$135</f>
        <v>200563.75140000001</v>
      </c>
      <c r="G203" s="192"/>
      <c r="H203" s="191" t="s">
        <v>377</v>
      </c>
      <c r="I203" s="193"/>
    </row>
    <row r="204" spans="1:9" ht="25.5" customHeight="1">
      <c r="A204" s="67" t="s">
        <v>378</v>
      </c>
      <c r="B204" s="7" t="s">
        <v>379</v>
      </c>
      <c r="C204" s="6" t="s">
        <v>380</v>
      </c>
      <c r="D204" s="203">
        <v>1</v>
      </c>
      <c r="E204" s="411" t="s">
        <v>377</v>
      </c>
      <c r="F204" s="84"/>
      <c r="G204" s="97"/>
      <c r="H204" s="84">
        <v>0.04</v>
      </c>
      <c r="I204" s="92">
        <f>H204*$I$135</f>
        <v>342387.44599999994</v>
      </c>
    </row>
    <row r="205" spans="1:9" ht="25.5" customHeight="1">
      <c r="A205" s="67" t="s">
        <v>378</v>
      </c>
      <c r="B205" s="7" t="s">
        <v>381</v>
      </c>
      <c r="C205" s="6" t="s">
        <v>380</v>
      </c>
      <c r="D205" s="203">
        <v>1</v>
      </c>
      <c r="E205" s="411" t="s">
        <v>377</v>
      </c>
      <c r="F205" s="84"/>
      <c r="G205" s="97"/>
      <c r="H205" s="84">
        <v>0.02</v>
      </c>
      <c r="I205" s="92">
        <f>H205*$I$135</f>
        <v>171193.72299999997</v>
      </c>
    </row>
    <row r="206" spans="1:9" ht="25.5" customHeight="1">
      <c r="A206" s="67" t="s">
        <v>374</v>
      </c>
      <c r="B206" s="7" t="s">
        <v>382</v>
      </c>
      <c r="C206" s="6" t="s">
        <v>376</v>
      </c>
      <c r="D206" s="203">
        <v>1</v>
      </c>
      <c r="E206" s="412">
        <v>2.5000000000000001E-2</v>
      </c>
      <c r="F206" s="84">
        <f>E206*$F$135</f>
        <v>167136.45950000003</v>
      </c>
      <c r="G206" s="97"/>
      <c r="H206" s="84" t="s">
        <v>377</v>
      </c>
      <c r="I206" s="92"/>
    </row>
    <row r="207" spans="1:9" ht="25.5" customHeight="1">
      <c r="A207" s="67" t="s">
        <v>374</v>
      </c>
      <c r="B207" s="7" t="s">
        <v>383</v>
      </c>
      <c r="C207" s="6" t="s">
        <v>376</v>
      </c>
      <c r="D207" s="203">
        <v>1</v>
      </c>
      <c r="E207" s="412">
        <v>0.10680000000000001</v>
      </c>
      <c r="F207" s="84">
        <f>E207*$F$135</f>
        <v>714006.95498400019</v>
      </c>
      <c r="G207" s="97"/>
      <c r="H207" s="84" t="s">
        <v>377</v>
      </c>
      <c r="I207" s="92"/>
    </row>
    <row r="208" spans="1:9" ht="25.5" customHeight="1" thickBot="1">
      <c r="A208" s="194" t="s">
        <v>378</v>
      </c>
      <c r="B208" s="195" t="s">
        <v>384</v>
      </c>
      <c r="C208" s="196" t="s">
        <v>380</v>
      </c>
      <c r="D208" s="204">
        <v>1</v>
      </c>
      <c r="E208" s="413" t="s">
        <v>377</v>
      </c>
      <c r="F208" s="414"/>
      <c r="G208" s="415"/>
      <c r="H208" s="414">
        <v>5.0000000000000001E-3</v>
      </c>
      <c r="I208" s="416">
        <f>H208*$I$135</f>
        <v>42798.430749999992</v>
      </c>
    </row>
    <row r="209" spans="1:9" ht="25.5" customHeight="1" thickBot="1">
      <c r="A209" s="72"/>
      <c r="B209" s="72"/>
      <c r="C209" s="72"/>
      <c r="D209" s="197" t="s">
        <v>385</v>
      </c>
      <c r="E209" s="581">
        <f>SUM(F203:F208)</f>
        <v>1081707.1658840002</v>
      </c>
      <c r="F209" s="582"/>
      <c r="G209" s="409"/>
      <c r="H209" s="583">
        <f>SUM(I203:I208)</f>
        <v>556379.59974999982</v>
      </c>
      <c r="I209" s="584"/>
    </row>
    <row r="210" spans="1:9" ht="25.5" customHeight="1" thickBot="1">
      <c r="A210" s="72"/>
      <c r="B210" s="72"/>
      <c r="C210" s="72"/>
      <c r="D210" s="197" t="s">
        <v>386</v>
      </c>
      <c r="E210" s="585"/>
      <c r="F210" s="586"/>
      <c r="G210" s="198"/>
      <c r="H210" s="587">
        <f>I201+E209+H209</f>
        <v>10197772.905633999</v>
      </c>
      <c r="I210" s="588"/>
    </row>
    <row r="213" spans="1:9" ht="25.5" customHeight="1">
      <c r="H213" s="89" t="s">
        <v>389</v>
      </c>
      <c r="I213" s="89">
        <f>130.9*7.5</f>
        <v>981.75</v>
      </c>
    </row>
    <row r="214" spans="1:9" ht="25.5" customHeight="1">
      <c r="H214" s="89" t="s">
        <v>390</v>
      </c>
      <c r="I214" s="89">
        <f>H210/I213</f>
        <v>10387.341895221796</v>
      </c>
    </row>
  </sheetData>
  <dataConsolidate/>
  <mergeCells count="10">
    <mergeCell ref="E144:F144"/>
    <mergeCell ref="H144:I144"/>
    <mergeCell ref="A1:D1"/>
    <mergeCell ref="E143:F143"/>
    <mergeCell ref="H143:I143"/>
    <mergeCell ref="A147:D147"/>
    <mergeCell ref="E209:F209"/>
    <mergeCell ref="H209:I209"/>
    <mergeCell ref="E210:F210"/>
    <mergeCell ref="H210:I210"/>
  </mergeCells>
  <phoneticPr fontId="5" type="noConversion"/>
  <printOptions horizontalCentered="1" verticalCentered="1"/>
  <pageMargins left="0.98425196850393704" right="0.59055118110236227" top="0.59055118110236227" bottom="0.59055118110236227" header="0.31496062992125984" footer="0.39370078740157483"/>
  <pageSetup paperSize="9" scale="41" fitToHeight="0" orientation="landscape" r:id="rId1"/>
  <headerFooter>
    <oddFooter>&amp;LINCORP CONSULTORIA E ASSESSORIA LTDA&amp;C&amp;P&amp;RPROJETO EXECUTIVO
BR-163/PR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BB0C-37FF-44F3-81A4-00F7844CBAFA}">
  <sheetPr>
    <pageSetUpPr fitToPage="1"/>
  </sheetPr>
  <dimension ref="A1:AA2503"/>
  <sheetViews>
    <sheetView showGridLines="0" topLeftCell="A865" zoomScale="60" zoomScaleNormal="60" workbookViewId="0">
      <selection activeCell="V888" sqref="V888"/>
    </sheetView>
  </sheetViews>
  <sheetFormatPr defaultRowHeight="15"/>
  <cols>
    <col min="1" max="1" width="14.85546875" customWidth="1"/>
    <col min="2" max="2" width="10.85546875" customWidth="1"/>
    <col min="3" max="3" width="115.42578125" customWidth="1"/>
    <col min="4" max="4" width="12.7109375" bestFit="1" customWidth="1"/>
    <col min="5" max="5" width="12.7109375" customWidth="1"/>
    <col min="6" max="6" width="14.140625" customWidth="1"/>
    <col min="7" max="7" width="15.7109375" bestFit="1" customWidth="1"/>
    <col min="8" max="8" width="14.5703125" customWidth="1"/>
    <col min="9" max="9" width="14.42578125" customWidth="1"/>
    <col min="10" max="10" width="20.5703125" customWidth="1"/>
    <col min="11" max="11" width="16.42578125" bestFit="1" customWidth="1"/>
    <col min="12" max="12" width="17.7109375" bestFit="1" customWidth="1"/>
    <col min="13" max="13" width="17.7109375" customWidth="1"/>
    <col min="14" max="14" width="11.140625" bestFit="1" customWidth="1"/>
    <col min="15" max="15" width="16.42578125" bestFit="1" customWidth="1"/>
    <col min="16" max="16" width="15" bestFit="1" customWidth="1"/>
    <col min="17" max="17" width="23.140625" bestFit="1" customWidth="1"/>
    <col min="18" max="18" width="19.140625" bestFit="1" customWidth="1"/>
    <col min="19" max="19" width="17.28515625" bestFit="1" customWidth="1"/>
    <col min="20" max="20" width="15.85546875" bestFit="1" customWidth="1"/>
    <col min="21" max="21" width="10" bestFit="1" customWidth="1"/>
    <col min="22" max="22" width="147.85546875" bestFit="1" customWidth="1"/>
    <col min="23" max="23" width="26.85546875" bestFit="1" customWidth="1"/>
    <col min="25" max="25" width="15" bestFit="1" customWidth="1"/>
    <col min="27" max="27" width="12" bestFit="1" customWidth="1"/>
  </cols>
  <sheetData>
    <row r="1" spans="1:27" ht="21.75" thickBot="1">
      <c r="U1" s="199"/>
      <c r="V1" s="200" t="s">
        <v>391</v>
      </c>
      <c r="W1" s="199" t="s">
        <v>392</v>
      </c>
      <c r="Y1" s="15" t="s">
        <v>393</v>
      </c>
      <c r="AA1" t="s">
        <v>394</v>
      </c>
    </row>
    <row r="2" spans="1:27" ht="23.25" thickBot="1">
      <c r="A2">
        <v>2306071</v>
      </c>
      <c r="B2" s="106" t="s">
        <v>395</v>
      </c>
      <c r="C2" s="107"/>
      <c r="D2" s="107"/>
      <c r="E2" s="107"/>
      <c r="F2" s="107"/>
      <c r="G2" s="107"/>
      <c r="H2" s="107"/>
      <c r="I2" s="107"/>
      <c r="J2" s="108" t="s">
        <v>396</v>
      </c>
      <c r="T2" s="102">
        <v>1</v>
      </c>
      <c r="U2" s="2">
        <v>2306071</v>
      </c>
      <c r="V2" s="4" t="s">
        <v>287</v>
      </c>
      <c r="W2" s="135">
        <f>J41</f>
        <v>2039.1723983935742</v>
      </c>
      <c r="Y2" s="430">
        <f>VLOOKUP(U2,'SICRO 04.25'!$A$1:$D$6492,4,FALSE)</f>
        <v>2039.17</v>
      </c>
      <c r="AA2" s="101">
        <f>W2-Y2</f>
        <v>2.3983935741398454E-3</v>
      </c>
    </row>
    <row r="3" spans="1:27" ht="18.75" thickTop="1">
      <c r="A3">
        <v>2306071</v>
      </c>
      <c r="B3" s="109" t="s">
        <v>397</v>
      </c>
      <c r="E3" s="110" t="s">
        <v>398</v>
      </c>
      <c r="J3" s="111"/>
      <c r="K3" s="405"/>
      <c r="T3" s="102">
        <v>2</v>
      </c>
      <c r="U3" s="2">
        <v>2306181</v>
      </c>
      <c r="V3" s="4" t="s">
        <v>399</v>
      </c>
      <c r="W3" s="135">
        <f>J82</f>
        <v>2057.0578855421691</v>
      </c>
      <c r="Y3" s="430">
        <f>VLOOKUP(U3,'SICRO 04.25'!$A$1:$D$6492,4,FALSE)</f>
        <v>2057.06</v>
      </c>
      <c r="AA3" s="101"/>
    </row>
    <row r="4" spans="1:27" ht="28.5">
      <c r="A4">
        <v>2306071</v>
      </c>
      <c r="B4" s="112" t="s">
        <v>400</v>
      </c>
      <c r="E4" s="383">
        <v>45748</v>
      </c>
      <c r="H4" s="113" t="s">
        <v>401</v>
      </c>
      <c r="I4" s="114">
        <v>0.498</v>
      </c>
      <c r="J4" s="115" t="s">
        <v>346</v>
      </c>
      <c r="T4" s="102">
        <v>3</v>
      </c>
      <c r="U4" s="2">
        <v>5915400</v>
      </c>
      <c r="V4" s="4" t="s">
        <v>317</v>
      </c>
      <c r="W4" s="431">
        <f>J110</f>
        <v>4029.3484939759037</v>
      </c>
      <c r="Y4" s="430">
        <f>VLOOKUP(U4,'SICRO 04.25'!$A$1:$D$6492,4,FALSE)</f>
        <v>4029.35</v>
      </c>
      <c r="AA4" s="101">
        <f t="shared" ref="AA4:AA38" si="0">W4-Y4</f>
        <v>-1.5060240962156968E-3</v>
      </c>
    </row>
    <row r="5" spans="1:27" ht="29.25" thickBot="1">
      <c r="A5">
        <v>2306071</v>
      </c>
      <c r="B5" s="116" t="s">
        <v>402</v>
      </c>
      <c r="C5" s="149" t="s">
        <v>403</v>
      </c>
      <c r="D5" s="149"/>
      <c r="E5" s="149"/>
      <c r="F5" s="149"/>
      <c r="G5" s="149"/>
      <c r="H5" s="149"/>
      <c r="I5" s="150" t="s">
        <v>404</v>
      </c>
      <c r="J5" s="151"/>
      <c r="T5" s="102">
        <v>4</v>
      </c>
      <c r="U5" s="2">
        <v>5915373</v>
      </c>
      <c r="V5" s="136" t="s">
        <v>326</v>
      </c>
      <c r="W5" s="431">
        <f>J137</f>
        <v>17.317318692543413</v>
      </c>
      <c r="Y5" s="430">
        <f>VLOOKUP(U5,'SICRO 04.25'!$A$1:$D$6492,4,FALSE)</f>
        <v>17.510000000000002</v>
      </c>
      <c r="AA5" s="101">
        <f t="shared" si="0"/>
        <v>-0.19268130745658851</v>
      </c>
    </row>
    <row r="6" spans="1:27" ht="15.75" customHeight="1" thickBot="1">
      <c r="A6">
        <v>2306071</v>
      </c>
      <c r="B6" s="148" t="s">
        <v>405</v>
      </c>
      <c r="C6" s="146"/>
      <c r="D6" s="146" t="s">
        <v>212</v>
      </c>
      <c r="E6" s="146" t="s">
        <v>406</v>
      </c>
      <c r="F6" s="146"/>
      <c r="G6" s="146" t="s">
        <v>407</v>
      </c>
      <c r="H6" s="146"/>
      <c r="I6" s="239"/>
      <c r="J6" s="240" t="s">
        <v>408</v>
      </c>
      <c r="K6" s="589" t="s">
        <v>276</v>
      </c>
      <c r="L6" s="590"/>
      <c r="M6" s="591"/>
      <c r="N6" s="592" t="s">
        <v>409</v>
      </c>
      <c r="O6" s="594" t="s">
        <v>410</v>
      </c>
      <c r="P6" s="595"/>
      <c r="Q6" s="598" t="s">
        <v>411</v>
      </c>
      <c r="T6" s="102">
        <v>5</v>
      </c>
      <c r="U6" s="2">
        <v>4507956</v>
      </c>
      <c r="V6" s="5" t="s">
        <v>318</v>
      </c>
      <c r="W6" s="431">
        <f>J171</f>
        <v>10.70708158907321</v>
      </c>
      <c r="Y6" s="430">
        <f>VLOOKUP(U6,'SICRO 04.25'!$A$1:$D$6492,4,FALSE)</f>
        <v>10.71</v>
      </c>
      <c r="AA6" s="101">
        <f t="shared" si="0"/>
        <v>-2.9184109267905711E-3</v>
      </c>
    </row>
    <row r="7" spans="1:27" ht="15.75" thickBot="1">
      <c r="A7">
        <v>2306071</v>
      </c>
      <c r="B7" s="148"/>
      <c r="C7" s="146"/>
      <c r="D7" s="146"/>
      <c r="E7" s="103" t="s">
        <v>412</v>
      </c>
      <c r="F7" s="103" t="s">
        <v>413</v>
      </c>
      <c r="G7" s="103" t="s">
        <v>414</v>
      </c>
      <c r="H7" s="103" t="s">
        <v>415</v>
      </c>
      <c r="I7" s="104"/>
      <c r="J7" s="103" t="s">
        <v>416</v>
      </c>
      <c r="K7" s="172" t="s">
        <v>417</v>
      </c>
      <c r="L7" s="600" t="s">
        <v>418</v>
      </c>
      <c r="M7" s="601"/>
      <c r="N7" s="593"/>
      <c r="O7" s="596"/>
      <c r="P7" s="597"/>
      <c r="Q7" s="599"/>
      <c r="T7" s="102">
        <v>6</v>
      </c>
      <c r="U7" s="2">
        <v>4507835</v>
      </c>
      <c r="V7" s="5" t="s">
        <v>321</v>
      </c>
      <c r="W7" s="431">
        <f>J225</f>
        <v>37.574659842519679</v>
      </c>
      <c r="Y7" s="430">
        <f>VLOOKUP(U7,'SICRO 04.25'!$A$1:$D$6492,4,FALSE)</f>
        <v>37.57</v>
      </c>
      <c r="AA7" s="101">
        <f t="shared" si="0"/>
        <v>4.6598425196791027E-3</v>
      </c>
    </row>
    <row r="8" spans="1:27">
      <c r="A8">
        <v>2306071</v>
      </c>
      <c r="B8" s="119" t="s">
        <v>419</v>
      </c>
      <c r="C8" s="120" t="s">
        <v>420</v>
      </c>
      <c r="D8" s="121">
        <v>2.52E-2</v>
      </c>
      <c r="E8" s="122">
        <v>1</v>
      </c>
      <c r="F8" s="122">
        <v>0</v>
      </c>
      <c r="G8" s="123">
        <f>VLOOKUP(B8,EQ!$A$1:$K$538,10,FALSE)</f>
        <v>7.3845999999999998</v>
      </c>
      <c r="H8" s="123">
        <f>VLOOKUP(B8,EQ!$A$1:$K$538,11,FALSE)</f>
        <v>4.3170000000000002</v>
      </c>
      <c r="J8" s="123">
        <f>ROUND((D8*E8*G8)+(D8*F8*H8),4)</f>
        <v>0.18609999999999999</v>
      </c>
      <c r="K8" s="494">
        <f>SUMIF('4. Orçamento'!$A$6:$A$144,A8,'4. Orçamento'!$D$6:$D$144)</f>
        <v>543.52</v>
      </c>
      <c r="L8" s="492">
        <f>(D8*E8)</f>
        <v>2.52E-2</v>
      </c>
      <c r="M8" s="492">
        <f>(D8*F8)</f>
        <v>0</v>
      </c>
      <c r="N8" s="496" t="str">
        <f t="shared" ref="N8:N14" si="1">B8</f>
        <v>E9750</v>
      </c>
      <c r="O8" s="493">
        <f t="shared" ref="O8:P14" si="2">(G8/$I$4)</f>
        <v>14.828514056224899</v>
      </c>
      <c r="P8" s="493">
        <f t="shared" si="2"/>
        <v>8.668674698795181</v>
      </c>
      <c r="Q8" s="491">
        <f t="shared" ref="Q8:Q14" si="3">K8*((L8*O8)+(M8*P8))</f>
        <v>203.10176778795179</v>
      </c>
      <c r="T8" s="102">
        <v>7</v>
      </c>
      <c r="U8" s="2">
        <v>4507755</v>
      </c>
      <c r="V8" s="5" t="s">
        <v>320</v>
      </c>
      <c r="W8" s="431">
        <f>J265</f>
        <v>993.1978159997085</v>
      </c>
      <c r="Y8" s="430">
        <f>VLOOKUP(U8,'SICRO 04.25'!$A$1:$D$6492,4,FALSE)</f>
        <v>993.2</v>
      </c>
      <c r="AA8" s="101">
        <f t="shared" si="0"/>
        <v>-2.184000291549637E-3</v>
      </c>
    </row>
    <row r="9" spans="1:27">
      <c r="A9">
        <v>2306071</v>
      </c>
      <c r="B9" s="119" t="s">
        <v>421</v>
      </c>
      <c r="C9" s="120" t="s">
        <v>422</v>
      </c>
      <c r="D9" s="121">
        <v>1</v>
      </c>
      <c r="E9" s="122">
        <v>0.01</v>
      </c>
      <c r="F9" s="122">
        <v>0.99</v>
      </c>
      <c r="G9" s="123">
        <f>VLOOKUP(B9,EQ!$A$1:$K$538,10,FALSE)</f>
        <v>248.78</v>
      </c>
      <c r="H9" s="123">
        <f>VLOOKUP(B9,EQ!$A$1:$K$538,11,FALSE)</f>
        <v>69.038899999999998</v>
      </c>
      <c r="J9" s="123">
        <f t="shared" ref="J9:J14" si="4">ROUND((D9*E9*G9)+(D9*F9*H9),4)</f>
        <v>70.836299999999994</v>
      </c>
      <c r="K9" s="494">
        <f>SUMIF('4. Orçamento'!$A$6:$A$144,A9,'4. Orçamento'!$D$6:$D$144)</f>
        <v>543.52</v>
      </c>
      <c r="L9" s="168">
        <f t="shared" ref="L9:L14" si="5">(D9*E9)</f>
        <v>0.01</v>
      </c>
      <c r="M9" s="168">
        <f t="shared" ref="M9:M14" si="6">(D9*F9)</f>
        <v>0.99</v>
      </c>
      <c r="N9" s="102" t="str">
        <f t="shared" si="1"/>
        <v>E9605</v>
      </c>
      <c r="O9" s="170">
        <f t="shared" si="2"/>
        <v>499.55823293172693</v>
      </c>
      <c r="P9" s="170">
        <f t="shared" si="2"/>
        <v>138.63232931726907</v>
      </c>
      <c r="Q9" s="174">
        <f t="shared" si="3"/>
        <v>77311.148101847386</v>
      </c>
      <c r="T9" s="102">
        <v>8</v>
      </c>
      <c r="U9" s="2">
        <v>3806426</v>
      </c>
      <c r="V9" s="5" t="s">
        <v>325</v>
      </c>
      <c r="W9" s="431">
        <f>J292</f>
        <v>59.19934021801491</v>
      </c>
      <c r="Y9" s="430">
        <f>VLOOKUP(U9,'SICRO 04.25'!$A$1:$D$6492,4,FALSE)</f>
        <v>59.2</v>
      </c>
      <c r="AA9" s="101">
        <f t="shared" si="0"/>
        <v>-6.5978198509242247E-4</v>
      </c>
    </row>
    <row r="10" spans="1:27">
      <c r="A10">
        <v>2306071</v>
      </c>
      <c r="B10" s="119" t="s">
        <v>423</v>
      </c>
      <c r="C10" s="120" t="s">
        <v>424</v>
      </c>
      <c r="D10" s="121">
        <v>1</v>
      </c>
      <c r="E10" s="122">
        <v>1</v>
      </c>
      <c r="F10" s="122">
        <v>0</v>
      </c>
      <c r="G10" s="123">
        <f>VLOOKUP(B10,EQ!$A$1:$K$538,10,FALSE)</f>
        <v>446.55450000000002</v>
      </c>
      <c r="H10" s="123">
        <f>VLOOKUP(B10,EQ!$A$1:$K$538,11,FALSE)</f>
        <v>76.260900000000007</v>
      </c>
      <c r="J10" s="123">
        <f t="shared" si="4"/>
        <v>446.55450000000002</v>
      </c>
      <c r="K10" s="494">
        <f>SUMIF('4. Orçamento'!$A$6:$A$144,A10,'4. Orçamento'!$D$6:$D$144)</f>
        <v>543.52</v>
      </c>
      <c r="L10" s="168">
        <f t="shared" si="5"/>
        <v>1</v>
      </c>
      <c r="M10" s="168">
        <f t="shared" si="6"/>
        <v>0</v>
      </c>
      <c r="N10" s="102" t="str">
        <f t="shared" si="1"/>
        <v>E9652</v>
      </c>
      <c r="O10" s="170">
        <f t="shared" si="2"/>
        <v>896.69578313253021</v>
      </c>
      <c r="P10" s="170">
        <f t="shared" si="2"/>
        <v>153.13433734939761</v>
      </c>
      <c r="Q10" s="174">
        <f t="shared" si="3"/>
        <v>487372.0920481928</v>
      </c>
      <c r="T10" s="102">
        <v>9</v>
      </c>
      <c r="U10" s="2">
        <v>3806424</v>
      </c>
      <c r="V10" s="4" t="s">
        <v>315</v>
      </c>
      <c r="W10" s="431">
        <f>J331</f>
        <v>5477.9690654823444</v>
      </c>
      <c r="Y10" s="430">
        <f>VLOOKUP(U10,'SICRO 04.25'!$A$1:$D$6492,4,FALSE)</f>
        <v>5477.97</v>
      </c>
      <c r="AA10" s="101">
        <f t="shared" si="0"/>
        <v>-9.3451765587815316E-4</v>
      </c>
    </row>
    <row r="11" spans="1:27">
      <c r="A11">
        <v>2306071</v>
      </c>
      <c r="B11" s="119" t="s">
        <v>425</v>
      </c>
      <c r="C11" s="120" t="s">
        <v>426</v>
      </c>
      <c r="D11" s="121">
        <v>4.079E-2</v>
      </c>
      <c r="E11" s="122">
        <v>1</v>
      </c>
      <c r="F11" s="122">
        <v>0</v>
      </c>
      <c r="G11" s="123">
        <f>VLOOKUP(B11,EQ!$A$1:$K$538,10,FALSE)</f>
        <v>68.561000000000007</v>
      </c>
      <c r="H11" s="123">
        <f>VLOOKUP(B11,EQ!$A$1:$K$538,11,FALSE)</f>
        <v>7.8593999999999999</v>
      </c>
      <c r="J11" s="123">
        <f t="shared" si="4"/>
        <v>2.7966000000000002</v>
      </c>
      <c r="K11" s="494">
        <f>SUMIF('4. Orçamento'!$A$6:$A$144,A11,'4. Orçamento'!$D$6:$D$144)</f>
        <v>543.52</v>
      </c>
      <c r="L11" s="168">
        <f t="shared" si="5"/>
        <v>4.079E-2</v>
      </c>
      <c r="M11" s="168">
        <f t="shared" si="6"/>
        <v>0</v>
      </c>
      <c r="N11" s="102" t="str">
        <f t="shared" si="1"/>
        <v>E9754</v>
      </c>
      <c r="O11" s="170">
        <f t="shared" si="2"/>
        <v>137.67269076305223</v>
      </c>
      <c r="P11" s="170">
        <f t="shared" si="2"/>
        <v>15.781927710843373</v>
      </c>
      <c r="Q11" s="174">
        <f t="shared" si="3"/>
        <v>3052.228445439358</v>
      </c>
      <c r="T11" s="102">
        <v>10</v>
      </c>
      <c r="U11" s="2">
        <v>3108016</v>
      </c>
      <c r="V11" s="4" t="s">
        <v>307</v>
      </c>
      <c r="W11" s="431">
        <f>J381</f>
        <v>104.11799999999999</v>
      </c>
      <c r="Y11" s="430">
        <f>VLOOKUP(U11,'SICRO 04.25'!$A$1:$D$6492,4,FALSE)</f>
        <v>104.12</v>
      </c>
      <c r="AA11" s="101">
        <f t="shared" si="0"/>
        <v>-2.0000000000095497E-3</v>
      </c>
    </row>
    <row r="12" spans="1:27">
      <c r="A12">
        <v>2306071</v>
      </c>
      <c r="B12" s="119" t="s">
        <v>427</v>
      </c>
      <c r="C12" s="120" t="s">
        <v>428</v>
      </c>
      <c r="D12" s="121">
        <v>4.079E-2</v>
      </c>
      <c r="E12" s="122">
        <v>1</v>
      </c>
      <c r="F12" s="122">
        <v>0</v>
      </c>
      <c r="G12" s="123">
        <f>VLOOKUP(B12,EQ!$A$1:$K$538,10,FALSE)</f>
        <v>30.438099999999999</v>
      </c>
      <c r="H12" s="123">
        <f>VLOOKUP(B12,EQ!$A$1:$K$538,11,FALSE)</f>
        <v>28.1264</v>
      </c>
      <c r="J12" s="123">
        <f t="shared" si="4"/>
        <v>1.2416</v>
      </c>
      <c r="K12" s="494">
        <f>SUMIF('4. Orçamento'!$A$6:$A$144,A12,'4. Orçamento'!$D$6:$D$144)</f>
        <v>543.52</v>
      </c>
      <c r="L12" s="168">
        <f t="shared" si="5"/>
        <v>4.079E-2</v>
      </c>
      <c r="M12" s="168">
        <f t="shared" si="6"/>
        <v>0</v>
      </c>
      <c r="N12" s="102" t="str">
        <f t="shared" si="1"/>
        <v>E9694</v>
      </c>
      <c r="O12" s="170">
        <f t="shared" si="2"/>
        <v>61.12068273092369</v>
      </c>
      <c r="P12" s="170">
        <f t="shared" si="2"/>
        <v>56.478714859437751</v>
      </c>
      <c r="Q12" s="174">
        <f t="shared" si="3"/>
        <v>1355.0565867640159</v>
      </c>
      <c r="T12" s="102">
        <v>11</v>
      </c>
      <c r="U12" s="2">
        <v>3108017</v>
      </c>
      <c r="V12" s="4" t="s">
        <v>298</v>
      </c>
      <c r="W12" s="431">
        <f>J431</f>
        <v>86.501300000000001</v>
      </c>
      <c r="Y12" s="430">
        <f>VLOOKUP(U12,'SICRO 04.25'!$A$1:$D$6492,4,FALSE)</f>
        <v>86.5</v>
      </c>
      <c r="AA12" s="101">
        <f t="shared" si="0"/>
        <v>1.300000000000523E-3</v>
      </c>
    </row>
    <row r="13" spans="1:27">
      <c r="A13">
        <v>2306071</v>
      </c>
      <c r="B13" s="119" t="s">
        <v>429</v>
      </c>
      <c r="C13" s="120" t="s">
        <v>430</v>
      </c>
      <c r="D13" s="121">
        <v>1</v>
      </c>
      <c r="E13" s="122">
        <v>1</v>
      </c>
      <c r="F13" s="122">
        <v>0</v>
      </c>
      <c r="G13" s="123">
        <f>VLOOKUP(B13,EQ!$A$1:$K$538,10,FALSE)</f>
        <v>339.31180000000001</v>
      </c>
      <c r="H13" s="123">
        <f>VLOOKUP(B13,EQ!$A$1:$K$538,11,FALSE)</f>
        <v>186.82149999999999</v>
      </c>
      <c r="J13" s="123">
        <f t="shared" si="4"/>
        <v>339.31180000000001</v>
      </c>
      <c r="K13" s="494">
        <f>SUMIF('4. Orçamento'!$A$6:$A$144,A13,'4. Orçamento'!$D$6:$D$144)</f>
        <v>543.52</v>
      </c>
      <c r="L13" s="168">
        <f t="shared" si="5"/>
        <v>1</v>
      </c>
      <c r="M13" s="168">
        <f t="shared" si="6"/>
        <v>0</v>
      </c>
      <c r="N13" s="102" t="str">
        <f t="shared" si="1"/>
        <v>E9642</v>
      </c>
      <c r="O13" s="170">
        <f t="shared" si="2"/>
        <v>681.34899598393577</v>
      </c>
      <c r="P13" s="170">
        <f t="shared" si="2"/>
        <v>375.14357429718871</v>
      </c>
      <c r="Q13" s="174">
        <f t="shared" si="3"/>
        <v>370326.80629718874</v>
      </c>
      <c r="T13" s="102">
        <v>12</v>
      </c>
      <c r="U13" s="2">
        <v>2306732</v>
      </c>
      <c r="V13" s="5" t="s">
        <v>293</v>
      </c>
      <c r="W13" s="431">
        <f>J461</f>
        <v>955.10529670259984</v>
      </c>
      <c r="Y13" s="430">
        <f>VLOOKUP(U13,'SICRO 04.25'!$A$1:$D$6492,4,FALSE)</f>
        <v>955.11</v>
      </c>
      <c r="AA13" s="101">
        <f t="shared" si="0"/>
        <v>-4.7032974001695038E-3</v>
      </c>
    </row>
    <row r="14" spans="1:27">
      <c r="A14">
        <v>2306071</v>
      </c>
      <c r="B14" s="119" t="s">
        <v>431</v>
      </c>
      <c r="C14" s="120" t="s">
        <v>432</v>
      </c>
      <c r="D14" s="121">
        <v>9.2810000000000004E-2</v>
      </c>
      <c r="E14" s="122">
        <v>1</v>
      </c>
      <c r="F14" s="122">
        <v>0</v>
      </c>
      <c r="G14" s="123">
        <f>VLOOKUP(B14,EQ!$A$1:$K$538,10,FALSE)</f>
        <v>0.71860000000000002</v>
      </c>
      <c r="H14" s="123">
        <f>VLOOKUP(B14,EQ!$A$1:$K$538,11,FALSE)</f>
        <v>0.48849999999999999</v>
      </c>
      <c r="J14" s="123">
        <f t="shared" si="4"/>
        <v>6.6699999999999995E-2</v>
      </c>
      <c r="K14" s="494">
        <f>SUMIF('4. Orçamento'!$A$6:$A$144,A14,'4. Orçamento'!$D$6:$D$144)</f>
        <v>543.52</v>
      </c>
      <c r="L14" s="168">
        <f t="shared" si="5"/>
        <v>9.2810000000000004E-2</v>
      </c>
      <c r="M14" s="168">
        <f t="shared" si="6"/>
        <v>0</v>
      </c>
      <c r="N14" s="102" t="str">
        <f t="shared" si="1"/>
        <v>E9071</v>
      </c>
      <c r="O14" s="170">
        <f t="shared" si="2"/>
        <v>1.4429718875502009</v>
      </c>
      <c r="P14" s="170">
        <f t="shared" si="2"/>
        <v>0.98092369477911645</v>
      </c>
      <c r="Q14" s="174">
        <f t="shared" si="3"/>
        <v>72.789405494618478</v>
      </c>
      <c r="T14" s="102">
        <v>13</v>
      </c>
      <c r="U14" s="2">
        <v>2306247</v>
      </c>
      <c r="V14" s="5" t="s">
        <v>294</v>
      </c>
      <c r="W14" s="431">
        <f>J491</f>
        <v>241.15268158726701</v>
      </c>
      <c r="Y14" s="430">
        <f>VLOOKUP(U14,'SICRO 04.25'!$A$1:$D$6492,4,FALSE)</f>
        <v>241.15</v>
      </c>
      <c r="AA14" s="101">
        <f t="shared" si="0"/>
        <v>2.6815872670056251E-3</v>
      </c>
    </row>
    <row r="15" spans="1:27" ht="15.75" thickBot="1">
      <c r="A15">
        <v>2306071</v>
      </c>
      <c r="B15" s="125"/>
      <c r="C15" s="104"/>
      <c r="D15" s="104"/>
      <c r="E15" s="146" t="s">
        <v>433</v>
      </c>
      <c r="F15" s="146"/>
      <c r="G15" s="146"/>
      <c r="H15" s="146"/>
      <c r="I15" s="104"/>
      <c r="J15" s="163">
        <f>SUM(J8:J14)</f>
        <v>860.9935999999999</v>
      </c>
      <c r="K15" s="494">
        <f>SUMIF('4. Orçamento'!$A$6:$A$144,A15,'4. Orçamento'!$D$6:$D$144)</f>
        <v>543.52</v>
      </c>
      <c r="L15" s="168"/>
      <c r="M15" s="168"/>
      <c r="N15" s="102"/>
      <c r="O15" s="169"/>
      <c r="P15" s="169"/>
      <c r="Q15" s="175"/>
      <c r="T15" s="102">
        <v>14</v>
      </c>
      <c r="U15" s="2">
        <v>2306248</v>
      </c>
      <c r="V15" s="5" t="s">
        <v>434</v>
      </c>
      <c r="W15" s="431">
        <f>J523</f>
        <v>555.8007338034547</v>
      </c>
      <c r="Y15" s="430">
        <f>VLOOKUP(U15,'SICRO 04.25'!$A$1:$D$6492,4,FALSE)</f>
        <v>555.79999999999995</v>
      </c>
      <c r="AA15" s="101">
        <f t="shared" si="0"/>
        <v>7.3380345475015929E-4</v>
      </c>
    </row>
    <row r="16" spans="1:27" ht="15.75" thickBot="1">
      <c r="A16">
        <v>2306071</v>
      </c>
      <c r="B16" s="127" t="s">
        <v>435</v>
      </c>
      <c r="C16" s="104"/>
      <c r="D16" s="103" t="s">
        <v>212</v>
      </c>
      <c r="E16" s="103" t="s">
        <v>436</v>
      </c>
      <c r="F16" s="104"/>
      <c r="G16" s="103" t="s">
        <v>407</v>
      </c>
      <c r="H16" s="146" t="s">
        <v>437</v>
      </c>
      <c r="I16" s="146"/>
      <c r="J16" s="146"/>
      <c r="K16" s="494">
        <f>SUMIF('4. Orçamento'!$A$6:$A$144,A16,'4. Orçamento'!$D$6:$D$144)</f>
        <v>543.52</v>
      </c>
      <c r="L16" s="168"/>
      <c r="M16" s="168"/>
      <c r="N16" s="102"/>
      <c r="O16" s="169"/>
      <c r="P16" s="169"/>
      <c r="Q16" s="175"/>
      <c r="T16" s="102">
        <v>15</v>
      </c>
      <c r="U16" s="2">
        <v>2306066</v>
      </c>
      <c r="V16" s="4" t="s">
        <v>289</v>
      </c>
      <c r="W16" s="431">
        <f>J564</f>
        <v>259.71393696892835</v>
      </c>
      <c r="Y16" s="430">
        <f>VLOOKUP(U16,'SICRO 04.25'!$A$1:$D$6492,4,FALSE)</f>
        <v>259.70999999999998</v>
      </c>
      <c r="AA16" s="101">
        <f t="shared" si="0"/>
        <v>3.936968928371698E-3</v>
      </c>
    </row>
    <row r="17" spans="1:27">
      <c r="A17">
        <v>2306071</v>
      </c>
      <c r="B17" s="119" t="s">
        <v>438</v>
      </c>
      <c r="C17" s="120" t="s">
        <v>439</v>
      </c>
      <c r="D17" s="121">
        <v>4.0928100000000001</v>
      </c>
      <c r="E17" s="128" t="s">
        <v>222</v>
      </c>
      <c r="G17" s="123">
        <f>VLOOKUP(B17,MO!$A$1:$G$106,6,FALSE)</f>
        <v>22.594999999999999</v>
      </c>
      <c r="J17" s="123">
        <f>ROUND(D17*G17,4)</f>
        <v>92.477000000000004</v>
      </c>
      <c r="K17" s="494">
        <f>SUMIF('4. Orçamento'!$A$6:$A$144,A17,'4. Orçamento'!$D$6:$D$144)</f>
        <v>543.52</v>
      </c>
      <c r="L17" s="168">
        <f>D17</f>
        <v>4.0928100000000001</v>
      </c>
      <c r="M17" s="168"/>
      <c r="N17" s="102" t="str">
        <f>B17</f>
        <v>P9824</v>
      </c>
      <c r="O17" s="135">
        <f>(G17/$I$4)</f>
        <v>45.371485943775099</v>
      </c>
      <c r="P17" s="135"/>
      <c r="Q17" s="176">
        <f>K17*L17*O17</f>
        <v>100929.96353546987</v>
      </c>
      <c r="T17" s="102">
        <v>16</v>
      </c>
      <c r="U17" s="2">
        <v>2007971</v>
      </c>
      <c r="V17" s="5" t="s">
        <v>330</v>
      </c>
      <c r="W17" s="431">
        <f>J593</f>
        <v>89.497799999999998</v>
      </c>
      <c r="Y17" s="430">
        <f>VLOOKUP(U17,'SICRO 04.25'!$A$1:$D$6492,4,FALSE)</f>
        <v>89.5</v>
      </c>
      <c r="AA17" s="101">
        <f t="shared" si="0"/>
        <v>-2.2000000000019782E-3</v>
      </c>
    </row>
    <row r="18" spans="1:27">
      <c r="A18">
        <v>2306071</v>
      </c>
      <c r="B18" s="129"/>
      <c r="D18" s="145" t="s">
        <v>440</v>
      </c>
      <c r="E18" s="145"/>
      <c r="F18" s="145"/>
      <c r="G18" s="145"/>
      <c r="H18" s="145"/>
      <c r="J18" s="123">
        <f>J17</f>
        <v>92.477000000000004</v>
      </c>
      <c r="K18" s="494">
        <f>SUMIF('4. Orçamento'!$A$6:$A$144,A18,'4. Orçamento'!$D$6:$D$144)</f>
        <v>543.52</v>
      </c>
      <c r="L18" s="168"/>
      <c r="M18" s="168"/>
      <c r="N18" s="102"/>
      <c r="O18" s="135"/>
      <c r="P18" s="135"/>
      <c r="Q18" s="176"/>
      <c r="T18" s="102">
        <v>17</v>
      </c>
      <c r="U18" s="23">
        <v>1106382</v>
      </c>
      <c r="V18" s="24" t="s">
        <v>441</v>
      </c>
      <c r="W18" s="431">
        <f>J634</f>
        <v>422.26762409638553</v>
      </c>
      <c r="Y18" s="430">
        <f>VLOOKUP(U18,'SICRO 04.25'!$A$1:$D$6492,4,FALSE)</f>
        <v>422.27</v>
      </c>
      <c r="AA18" s="101">
        <f t="shared" si="0"/>
        <v>-2.3759036144497259E-3</v>
      </c>
    </row>
    <row r="19" spans="1:27" ht="15.75" thickBot="1">
      <c r="A19">
        <v>2306071</v>
      </c>
      <c r="B19" s="125"/>
      <c r="C19" s="104"/>
      <c r="D19" s="146" t="s">
        <v>442</v>
      </c>
      <c r="E19" s="146"/>
      <c r="F19" s="146"/>
      <c r="G19" s="146"/>
      <c r="H19" s="146"/>
      <c r="I19" s="104"/>
      <c r="J19" s="164">
        <f>J15+J18</f>
        <v>953.47059999999988</v>
      </c>
      <c r="K19" s="494">
        <f>SUMIF('4. Orçamento'!$A$6:$A$144,A19,'4. Orçamento'!$D$6:$D$144)</f>
        <v>543.52</v>
      </c>
      <c r="L19" s="168"/>
      <c r="M19" s="168"/>
      <c r="N19" s="102"/>
      <c r="O19" s="135"/>
      <c r="P19" s="135"/>
      <c r="Q19" s="176"/>
      <c r="T19" s="102">
        <v>18</v>
      </c>
      <c r="U19" s="23">
        <v>1106280</v>
      </c>
      <c r="V19" s="24" t="s">
        <v>443</v>
      </c>
      <c r="W19" s="431">
        <f>J675</f>
        <v>520.92182409638554</v>
      </c>
      <c r="Y19" s="430">
        <f>VLOOKUP(U19,'SICRO 04.25'!$A$1:$D$6492,4,FALSE)</f>
        <v>520.91999999999996</v>
      </c>
      <c r="AA19" s="101">
        <f t="shared" si="0"/>
        <v>1.8240963855760128E-3</v>
      </c>
    </row>
    <row r="20" spans="1:27" ht="28.5">
      <c r="A20">
        <v>2306071</v>
      </c>
      <c r="B20" s="129"/>
      <c r="D20" s="145" t="s">
        <v>444</v>
      </c>
      <c r="E20" s="145"/>
      <c r="F20" s="145"/>
      <c r="G20" s="145"/>
      <c r="H20" s="145"/>
      <c r="J20" s="165">
        <f>J19/I4</f>
        <v>1914.5995983935741</v>
      </c>
      <c r="K20" s="494">
        <f>SUMIF('4. Orçamento'!$A$6:$A$144,A20,'4. Orçamento'!$D$6:$D$144)</f>
        <v>543.52</v>
      </c>
      <c r="L20" s="168"/>
      <c r="M20" s="168"/>
      <c r="N20" s="102"/>
      <c r="O20" s="135"/>
      <c r="P20" s="135"/>
      <c r="Q20" s="176"/>
      <c r="T20" s="102">
        <v>19</v>
      </c>
      <c r="U20" s="2">
        <v>1106088</v>
      </c>
      <c r="V20" s="136" t="s">
        <v>303</v>
      </c>
      <c r="W20" s="431">
        <f>J707</f>
        <v>62.127084337349402</v>
      </c>
      <c r="Y20" s="430">
        <f>VLOOKUP(U20,'SICRO 04.25'!$A$1:$D$6492,4,FALSE)</f>
        <v>62.13</v>
      </c>
      <c r="AA20" s="101">
        <f t="shared" si="0"/>
        <v>-2.9156626506008365E-3</v>
      </c>
    </row>
    <row r="21" spans="1:27">
      <c r="A21">
        <v>2306071</v>
      </c>
      <c r="B21" s="129"/>
      <c r="H21" s="132" t="s">
        <v>445</v>
      </c>
      <c r="J21" s="166" t="s">
        <v>377</v>
      </c>
      <c r="K21" s="494">
        <f>SUMIF('4. Orçamento'!$A$6:$A$144,A21,'4. Orçamento'!$D$6:$D$144)</f>
        <v>543.52</v>
      </c>
      <c r="L21" s="168"/>
      <c r="M21" s="168"/>
      <c r="N21" s="102"/>
      <c r="O21" s="135"/>
      <c r="P21" s="135"/>
      <c r="Q21" s="176"/>
      <c r="T21" s="102">
        <v>20</v>
      </c>
      <c r="U21" s="2">
        <v>1106057</v>
      </c>
      <c r="V21" s="136" t="s">
        <v>304</v>
      </c>
      <c r="W21" s="431">
        <f>J746</f>
        <v>493.00116589148871</v>
      </c>
      <c r="Y21" s="430">
        <f>VLOOKUP(U21,'SICRO 04.25'!$A$1:$D$6492,4,FALSE)</f>
        <v>493</v>
      </c>
      <c r="AA21" s="101">
        <f t="shared" si="0"/>
        <v>1.165891488710713E-3</v>
      </c>
    </row>
    <row r="22" spans="1:27" ht="15.75" thickBot="1">
      <c r="A22">
        <v>2306071</v>
      </c>
      <c r="B22" s="125"/>
      <c r="C22" s="104"/>
      <c r="D22" s="104"/>
      <c r="E22" s="104"/>
      <c r="F22" s="104"/>
      <c r="G22" s="104"/>
      <c r="H22" s="105" t="s">
        <v>446</v>
      </c>
      <c r="I22" s="104"/>
      <c r="J22" s="164" t="s">
        <v>377</v>
      </c>
      <c r="K22" s="494">
        <f>SUMIF('4. Orçamento'!$A$6:$A$144,A22,'4. Orçamento'!$D$6:$D$144)</f>
        <v>543.52</v>
      </c>
      <c r="L22" s="168"/>
      <c r="M22" s="168"/>
      <c r="N22" s="102"/>
      <c r="O22" s="135"/>
      <c r="P22" s="135"/>
      <c r="Q22" s="176"/>
      <c r="T22" s="102">
        <v>21</v>
      </c>
      <c r="U22" s="2">
        <v>1100657</v>
      </c>
      <c r="V22" s="5" t="s">
        <v>302</v>
      </c>
      <c r="W22" s="431">
        <f>J773</f>
        <v>3.5189777777777778</v>
      </c>
      <c r="Y22" s="430">
        <f>VLOOKUP(U22,'SICRO 04.25'!$A$1:$D$6492,4,FALSE)</f>
        <v>3.52</v>
      </c>
      <c r="AA22" s="101">
        <f t="shared" si="0"/>
        <v>-1.0222222222222577E-3</v>
      </c>
    </row>
    <row r="23" spans="1:27" ht="15.75" thickBot="1">
      <c r="A23">
        <v>2306071</v>
      </c>
      <c r="B23" s="127" t="s">
        <v>447</v>
      </c>
      <c r="C23" s="104"/>
      <c r="D23" s="103" t="s">
        <v>212</v>
      </c>
      <c r="E23" s="103" t="s">
        <v>436</v>
      </c>
      <c r="F23" s="104"/>
      <c r="G23" s="103" t="s">
        <v>448</v>
      </c>
      <c r="H23" s="146" t="s">
        <v>449</v>
      </c>
      <c r="I23" s="146"/>
      <c r="J23" s="146"/>
      <c r="K23" s="494">
        <f>SUMIF('4. Orçamento'!$A$6:$A$144,A23,'4. Orçamento'!$D$6:$D$144)</f>
        <v>543.52</v>
      </c>
      <c r="L23" s="168"/>
      <c r="M23" s="168"/>
      <c r="N23" s="102"/>
      <c r="O23" s="135"/>
      <c r="P23" s="135"/>
      <c r="Q23" s="176"/>
      <c r="T23" s="102">
        <v>22</v>
      </c>
      <c r="U23" s="2">
        <v>407819</v>
      </c>
      <c r="V23" s="5" t="s">
        <v>291</v>
      </c>
      <c r="W23" s="431">
        <f>J806</f>
        <v>12.658899999999999</v>
      </c>
      <c r="Y23" s="430">
        <f>VLOOKUP(U23,'SICRO 04.25'!$A$1:$D$6492,4,FALSE)</f>
        <v>12.66</v>
      </c>
      <c r="AA23" s="101">
        <f t="shared" si="0"/>
        <v>-1.1000000000009891E-3</v>
      </c>
    </row>
    <row r="24" spans="1:27">
      <c r="A24">
        <v>2306071</v>
      </c>
      <c r="B24" s="119" t="s">
        <v>450</v>
      </c>
      <c r="C24" s="120" t="s">
        <v>451</v>
      </c>
      <c r="D24" s="121">
        <v>0.10782</v>
      </c>
      <c r="E24" s="128" t="s">
        <v>351</v>
      </c>
      <c r="G24" s="123">
        <f>VLOOKUP(B24,MATERIAL!$A$1:$D$1678,4,FALSE)</f>
        <v>144.05619999999999</v>
      </c>
      <c r="J24" s="123">
        <f>ROUND(D24*G24,4)</f>
        <v>15.5321</v>
      </c>
      <c r="K24" s="494">
        <f>SUMIF('4. Orçamento'!$A$6:$A$144,A24,'4. Orçamento'!$D$6:$D$144)</f>
        <v>543.52</v>
      </c>
      <c r="L24" s="168">
        <f>D24</f>
        <v>0.10782</v>
      </c>
      <c r="M24" s="168"/>
      <c r="N24" s="102" t="str">
        <f>B24</f>
        <v>M0082</v>
      </c>
      <c r="O24" s="135">
        <f>G24</f>
        <v>144.05619999999999</v>
      </c>
      <c r="P24" s="135"/>
      <c r="Q24" s="176">
        <f>K24*L24*O24</f>
        <v>8442.0284523436785</v>
      </c>
      <c r="T24" s="102">
        <v>23</v>
      </c>
      <c r="U24" s="2">
        <v>307737</v>
      </c>
      <c r="V24" s="4" t="s">
        <v>332</v>
      </c>
      <c r="W24" s="431">
        <f>J839</f>
        <v>588.53922352941186</v>
      </c>
      <c r="Y24" s="430">
        <f>VLOOKUP(U24,'SICRO 04.25'!$A$1:$D$6492,4,FALSE)</f>
        <v>588.54</v>
      </c>
      <c r="AA24" s="101">
        <f t="shared" si="0"/>
        <v>-7.7647058810725866E-4</v>
      </c>
    </row>
    <row r="25" spans="1:27">
      <c r="A25">
        <v>2306071</v>
      </c>
      <c r="B25" s="119" t="s">
        <v>452</v>
      </c>
      <c r="C25" s="120" t="s">
        <v>453</v>
      </c>
      <c r="D25" s="121">
        <v>82.935599999999994</v>
      </c>
      <c r="E25" s="128" t="s">
        <v>454</v>
      </c>
      <c r="G25" s="123">
        <f>VLOOKUP(B25,MATERIAL!$A$1:$D$1678,4,FALSE)</f>
        <v>0.78</v>
      </c>
      <c r="J25" s="123">
        <f>ROUND(D25*G25,4)</f>
        <v>64.689800000000005</v>
      </c>
      <c r="K25" s="494">
        <f>SUMIF('4. Orçamento'!$A$6:$A$144,A25,'4. Orçamento'!$D$6:$D$144)</f>
        <v>543.52</v>
      </c>
      <c r="L25" s="168">
        <f>D25</f>
        <v>82.935599999999994</v>
      </c>
      <c r="M25" s="168"/>
      <c r="N25" s="102" t="str">
        <f>B25</f>
        <v>M0424</v>
      </c>
      <c r="O25" s="135">
        <f>G25</f>
        <v>0.78</v>
      </c>
      <c r="P25" s="135"/>
      <c r="Q25" s="176">
        <f>K25*L25*O25</f>
        <v>35160.182703359998</v>
      </c>
      <c r="T25" s="102">
        <v>24</v>
      </c>
      <c r="U25" s="2">
        <v>307732</v>
      </c>
      <c r="V25" s="24" t="s">
        <v>328</v>
      </c>
      <c r="W25" s="431">
        <f>J868</f>
        <v>119.20913333333333</v>
      </c>
      <c r="Y25" s="430">
        <f>VLOOKUP(U25,'SICRO 04.25'!$A$1:$D$6492,4,FALSE)</f>
        <v>119.21</v>
      </c>
      <c r="AA25" s="101">
        <f t="shared" si="0"/>
        <v>-8.6666666666701531E-4</v>
      </c>
    </row>
    <row r="26" spans="1:27">
      <c r="A26">
        <v>2306071</v>
      </c>
      <c r="B26" s="119" t="s">
        <v>455</v>
      </c>
      <c r="C26" s="120" t="s">
        <v>456</v>
      </c>
      <c r="D26" s="121">
        <v>2.5000000000000001E-3</v>
      </c>
      <c r="E26" s="128" t="s">
        <v>335</v>
      </c>
      <c r="G26" s="123">
        <f>VLOOKUP(B26,MATERIAL!$A$1:$D$1678,4,FALSE)</f>
        <v>14109.3249</v>
      </c>
      <c r="J26" s="123">
        <f>ROUND(D26*G26,4)</f>
        <v>35.273299999999999</v>
      </c>
      <c r="K26" s="494">
        <f>SUMIF('4. Orçamento'!$A$6:$A$144,A26,'4. Orçamento'!$D$6:$D$144)</f>
        <v>543.52</v>
      </c>
      <c r="L26" s="168">
        <f>D26</f>
        <v>2.5000000000000001E-3</v>
      </c>
      <c r="M26" s="168"/>
      <c r="N26" s="102" t="str">
        <f>B26</f>
        <v>M1645</v>
      </c>
      <c r="O26" s="135">
        <f>G26</f>
        <v>14109.3249</v>
      </c>
      <c r="P26" s="135"/>
      <c r="Q26" s="176">
        <f>K26*L26*O26</f>
        <v>19171.750674120001</v>
      </c>
      <c r="T26" s="102">
        <v>25</v>
      </c>
      <c r="U26" s="2">
        <v>307084</v>
      </c>
      <c r="V26" s="24" t="s">
        <v>331</v>
      </c>
      <c r="W26" s="431">
        <f>J934</f>
        <v>38.783760000000001</v>
      </c>
      <c r="Y26" s="430">
        <f>VLOOKUP(U26,'SICRO 04.25'!$A$1:$D$6492,4,FALSE)</f>
        <v>38.78</v>
      </c>
      <c r="AA26" s="101">
        <f t="shared" si="0"/>
        <v>3.7599999999997635E-3</v>
      </c>
    </row>
    <row r="27" spans="1:27">
      <c r="A27">
        <v>2306071</v>
      </c>
      <c r="B27" s="119" t="s">
        <v>457</v>
      </c>
      <c r="C27" s="120" t="s">
        <v>458</v>
      </c>
      <c r="D27" s="121">
        <v>2.0000000000000001E-4</v>
      </c>
      <c r="E27" s="128" t="s">
        <v>335</v>
      </c>
      <c r="G27" s="123">
        <f>VLOOKUP(B27,MATERIAL!$A$1:$D$1678,4,FALSE)</f>
        <v>30453.026099999999</v>
      </c>
      <c r="J27" s="123">
        <f>ROUND(D27*G27,4)</f>
        <v>6.0906000000000002</v>
      </c>
      <c r="K27" s="494">
        <f>SUMIF('4. Orçamento'!$A$6:$A$144,A27,'4. Orçamento'!$D$6:$D$144)</f>
        <v>543.52</v>
      </c>
      <c r="L27" s="168">
        <f>D27</f>
        <v>2.0000000000000001E-4</v>
      </c>
      <c r="M27" s="168"/>
      <c r="N27" s="102" t="str">
        <f>B27</f>
        <v>M0669</v>
      </c>
      <c r="O27" s="135">
        <f>G27</f>
        <v>30453.026099999999</v>
      </c>
      <c r="P27" s="135"/>
      <c r="Q27" s="176">
        <f>K27*L27*O27</f>
        <v>3310.3657491743998</v>
      </c>
      <c r="T27" s="102">
        <v>26</v>
      </c>
      <c r="U27" s="379">
        <v>5213868</v>
      </c>
      <c r="V27" s="24" t="s">
        <v>338</v>
      </c>
      <c r="W27" s="431">
        <f>J1121</f>
        <v>1139.7134444444446</v>
      </c>
      <c r="Y27" s="430">
        <f>VLOOKUP(U27,'SICRO 04.25'!$A$1:$D$6492,4,FALSE)</f>
        <v>1139.71</v>
      </c>
      <c r="AA27" s="101">
        <f t="shared" si="0"/>
        <v>3.4444444445398403E-3</v>
      </c>
    </row>
    <row r="28" spans="1:27" ht="29.25" thickBot="1">
      <c r="A28">
        <v>2306071</v>
      </c>
      <c r="B28" s="125"/>
      <c r="C28" s="104"/>
      <c r="D28" s="146" t="s">
        <v>459</v>
      </c>
      <c r="E28" s="146"/>
      <c r="F28" s="146"/>
      <c r="G28" s="146"/>
      <c r="H28" s="146"/>
      <c r="I28" s="104"/>
      <c r="J28" s="163">
        <f>SUM(J24:J27)</f>
        <v>121.58580000000001</v>
      </c>
      <c r="K28" s="494">
        <f>SUMIF('4. Orçamento'!$A$6:$A$144,A28,'4. Orçamento'!$D$6:$D$144)</f>
        <v>543.52</v>
      </c>
      <c r="L28" s="168"/>
      <c r="M28" s="168"/>
      <c r="N28" s="102"/>
      <c r="O28" s="135"/>
      <c r="P28" s="135"/>
      <c r="Q28" s="176"/>
      <c r="T28" s="102">
        <v>27</v>
      </c>
      <c r="U28" s="379">
        <v>5213865</v>
      </c>
      <c r="V28" s="24" t="s">
        <v>336</v>
      </c>
      <c r="W28" s="431">
        <f>J1157</f>
        <v>521.60787297297293</v>
      </c>
      <c r="Y28" s="430">
        <f>VLOOKUP(U28,'SICRO 04.25'!$A$1:$D$6492,4,FALSE)</f>
        <v>521.61</v>
      </c>
      <c r="AA28" s="101">
        <f t="shared" si="0"/>
        <v>-2.1270270270861147E-3</v>
      </c>
    </row>
    <row r="29" spans="1:27" ht="15.75" thickBot="1">
      <c r="A29">
        <v>2306071</v>
      </c>
      <c r="B29" s="127" t="s">
        <v>460</v>
      </c>
      <c r="C29" s="104"/>
      <c r="D29" s="103" t="s">
        <v>212</v>
      </c>
      <c r="E29" s="103" t="s">
        <v>436</v>
      </c>
      <c r="F29" s="104"/>
      <c r="G29" s="103" t="s">
        <v>449</v>
      </c>
      <c r="H29" s="146" t="s">
        <v>449</v>
      </c>
      <c r="I29" s="146"/>
      <c r="J29" s="146"/>
      <c r="K29" s="494">
        <f>SUMIF('4. Orçamento'!$A$6:$A$144,A29,'4. Orçamento'!$D$6:$D$144)</f>
        <v>543.52</v>
      </c>
      <c r="L29" s="168"/>
      <c r="M29" s="168"/>
      <c r="N29" s="102"/>
      <c r="O29" s="135"/>
      <c r="P29" s="135"/>
      <c r="Q29" s="176"/>
      <c r="T29" s="102">
        <v>28</v>
      </c>
      <c r="U29" s="379">
        <v>5213850</v>
      </c>
      <c r="V29" s="24" t="s">
        <v>348</v>
      </c>
      <c r="W29" s="431">
        <f>J1183</f>
        <v>22.594999999999999</v>
      </c>
      <c r="Y29" s="430">
        <f>VLOOKUP(U29,'SICRO 04.25'!$A$1:$D$6492,4,FALSE)</f>
        <v>22.6</v>
      </c>
      <c r="AA29" s="101">
        <f t="shared" si="0"/>
        <v>-5.000000000002558E-3</v>
      </c>
    </row>
    <row r="30" spans="1:27" ht="29.25" thickBot="1">
      <c r="A30">
        <v>2306071</v>
      </c>
      <c r="B30" s="125"/>
      <c r="C30" s="104"/>
      <c r="D30" s="146" t="s">
        <v>461</v>
      </c>
      <c r="E30" s="146"/>
      <c r="F30" s="146"/>
      <c r="G30" s="146"/>
      <c r="H30" s="146"/>
      <c r="I30" s="104"/>
      <c r="J30" s="163"/>
      <c r="K30" s="494">
        <f>SUMIF('4. Orçamento'!$A$6:$A$144,A30,'4. Orçamento'!$D$6:$D$144)</f>
        <v>543.52</v>
      </c>
      <c r="L30" s="168"/>
      <c r="M30" s="168"/>
      <c r="N30" s="102"/>
      <c r="O30" s="135"/>
      <c r="P30" s="135"/>
      <c r="Q30" s="176"/>
      <c r="T30" s="102">
        <v>29</v>
      </c>
      <c r="U30" s="379">
        <v>5213848</v>
      </c>
      <c r="V30" s="24" t="s">
        <v>347</v>
      </c>
      <c r="W30" s="431">
        <f>J1211</f>
        <v>1.0918273000000001</v>
      </c>
      <c r="Y30" s="430">
        <f>VLOOKUP(U30,'SICRO 04.25'!$A$1:$D$6492,4,FALSE)</f>
        <v>1.0900000000000001</v>
      </c>
      <c r="AA30" s="101">
        <f t="shared" si="0"/>
        <v>1.8272999999999762E-3</v>
      </c>
    </row>
    <row r="31" spans="1:27" ht="15.75" thickBot="1">
      <c r="A31">
        <v>2306071</v>
      </c>
      <c r="B31" s="125"/>
      <c r="C31" s="104"/>
      <c r="D31" s="104"/>
      <c r="E31" s="104"/>
      <c r="F31" s="104"/>
      <c r="G31" s="104"/>
      <c r="H31" s="105" t="s">
        <v>462</v>
      </c>
      <c r="I31" s="104"/>
      <c r="J31" s="164">
        <f>J20+J28</f>
        <v>2036.1853983935741</v>
      </c>
      <c r="K31" s="494">
        <f>SUMIF('4. Orçamento'!$A$6:$A$144,A31,'4. Orçamento'!$D$6:$D$144)</f>
        <v>543.52</v>
      </c>
      <c r="L31" s="168"/>
      <c r="M31" s="168"/>
      <c r="N31" s="102"/>
      <c r="O31" s="135"/>
      <c r="P31" s="135"/>
      <c r="Q31" s="176"/>
      <c r="T31" s="102">
        <v>30</v>
      </c>
      <c r="U31" s="379">
        <v>5213842</v>
      </c>
      <c r="V31" s="24" t="s">
        <v>345</v>
      </c>
      <c r="W31" s="431">
        <f>J1238</f>
        <v>0.12516000000000002</v>
      </c>
      <c r="Y31" s="430">
        <f>VLOOKUP(U31,'SICRO 04.25'!$A$1:$D$6492,4,FALSE)</f>
        <v>0.13</v>
      </c>
      <c r="AA31" s="101">
        <f t="shared" si="0"/>
        <v>-4.8399999999999832E-3</v>
      </c>
    </row>
    <row r="32" spans="1:27" ht="15.75" thickBot="1">
      <c r="A32">
        <v>2306071</v>
      </c>
      <c r="B32" s="127" t="s">
        <v>463</v>
      </c>
      <c r="C32" s="104"/>
      <c r="D32" s="103" t="s">
        <v>464</v>
      </c>
      <c r="E32" s="103" t="s">
        <v>212</v>
      </c>
      <c r="F32" s="103" t="s">
        <v>436</v>
      </c>
      <c r="G32" s="104"/>
      <c r="H32" s="103" t="s">
        <v>449</v>
      </c>
      <c r="I32" s="146" t="s">
        <v>449</v>
      </c>
      <c r="J32" s="146"/>
      <c r="K32" s="494">
        <f>SUMIF('4. Orçamento'!$A$6:$A$144,A32,'4. Orçamento'!$D$6:$D$144)</f>
        <v>543.52</v>
      </c>
      <c r="L32" s="168"/>
      <c r="M32" s="168"/>
      <c r="N32" s="102"/>
      <c r="O32" s="135"/>
      <c r="P32" s="135"/>
      <c r="Q32" s="176"/>
      <c r="T32" s="102">
        <v>31</v>
      </c>
      <c r="U32" s="379">
        <v>5213837</v>
      </c>
      <c r="V32" s="24" t="s">
        <v>342</v>
      </c>
      <c r="W32" s="431">
        <f>J1271</f>
        <v>183.89892462295765</v>
      </c>
      <c r="Y32" s="430">
        <f>VLOOKUP(U32,'SICRO 04.25'!$A$1:$D$6492,4,FALSE)</f>
        <v>183.9</v>
      </c>
      <c r="AA32" s="101">
        <f t="shared" si="0"/>
        <v>-1.0753770423548303E-3</v>
      </c>
    </row>
    <row r="33" spans="1:27" ht="28.5">
      <c r="A33">
        <v>2306071</v>
      </c>
      <c r="B33" s="119" t="s">
        <v>450</v>
      </c>
      <c r="C33" s="120" t="s">
        <v>465</v>
      </c>
      <c r="D33" s="128">
        <v>5914647</v>
      </c>
      <c r="E33" s="121">
        <v>0.16173000000000001</v>
      </c>
      <c r="F33" s="128" t="s">
        <v>466</v>
      </c>
      <c r="H33" s="123">
        <f>VLOOKUP(D33,'SICRO 04.25'!$A$1:$D$6492,4,FALSE)</f>
        <v>1.72</v>
      </c>
      <c r="J33" s="123">
        <f>ROUND(E33*H33,4)</f>
        <v>0.2782</v>
      </c>
      <c r="K33" s="494">
        <f>SUMIF('4. Orçamento'!$A$6:$A$144,A33,'4. Orçamento'!$D$6:$D$144)</f>
        <v>543.52</v>
      </c>
      <c r="L33" s="168">
        <f>E33</f>
        <v>0.16173000000000001</v>
      </c>
      <c r="M33" s="168"/>
      <c r="N33" s="102">
        <f>D33</f>
        <v>5914647</v>
      </c>
      <c r="O33" s="135">
        <f>H33</f>
        <v>1.72</v>
      </c>
      <c r="P33" s="135"/>
      <c r="Q33" s="176">
        <f>K33*L33*O33</f>
        <v>151.19400211199999</v>
      </c>
      <c r="T33" s="102">
        <v>32</v>
      </c>
      <c r="U33" s="379">
        <v>5213835</v>
      </c>
      <c r="V33" s="24" t="s">
        <v>343</v>
      </c>
      <c r="W33" s="431">
        <f>J1299</f>
        <v>0.75767536099999999</v>
      </c>
      <c r="Y33" s="430">
        <f>VLOOKUP(U33,'SICRO 04.25'!$A$1:$D$6492,4,FALSE)</f>
        <v>0.81</v>
      </c>
      <c r="AA33" s="101">
        <f t="shared" si="0"/>
        <v>-5.2324639000000062E-2</v>
      </c>
    </row>
    <row r="34" spans="1:27">
      <c r="A34">
        <v>2306071</v>
      </c>
      <c r="B34" s="119" t="s">
        <v>452</v>
      </c>
      <c r="C34" s="120" t="s">
        <v>467</v>
      </c>
      <c r="D34" s="128">
        <v>5914655</v>
      </c>
      <c r="E34" s="121">
        <v>8.294E-2</v>
      </c>
      <c r="F34" s="128" t="s">
        <v>466</v>
      </c>
      <c r="H34" s="123">
        <f>VLOOKUP(D34,'SICRO 04.25'!$A$1:$D$6492,4,FALSE)</f>
        <v>32.659999999999997</v>
      </c>
      <c r="J34" s="123">
        <f>ROUND(E34*H34,4)</f>
        <v>2.7088000000000001</v>
      </c>
      <c r="K34" s="494">
        <f>SUMIF('4. Orçamento'!$A$6:$A$144,A34,'4. Orçamento'!$D$6:$D$144)</f>
        <v>543.52</v>
      </c>
      <c r="L34" s="168">
        <f>E34</f>
        <v>8.294E-2</v>
      </c>
      <c r="M34" s="168"/>
      <c r="N34" s="102">
        <f>D34</f>
        <v>5914655</v>
      </c>
      <c r="O34" s="135">
        <f>H34</f>
        <v>32.659999999999997</v>
      </c>
      <c r="P34" s="135"/>
      <c r="Q34" s="176">
        <f>K34*L34*O34</f>
        <v>1472.2980638079998</v>
      </c>
      <c r="T34" s="102">
        <v>33</v>
      </c>
      <c r="U34" s="379">
        <v>5213552</v>
      </c>
      <c r="V34" s="24" t="s">
        <v>337</v>
      </c>
      <c r="W34" s="431">
        <f>J1328</f>
        <v>1225.310205</v>
      </c>
      <c r="Y34" s="430">
        <f>VLOOKUP(U34,'SICRO 04.25'!$A$1:$D$6492,4,FALSE)</f>
        <v>1225.31</v>
      </c>
      <c r="AA34" s="101">
        <f t="shared" si="0"/>
        <v>2.0500000005085894E-4</v>
      </c>
    </row>
    <row r="35" spans="1:27" ht="15.75" thickBot="1">
      <c r="A35">
        <v>2306071</v>
      </c>
      <c r="B35" s="125"/>
      <c r="C35" s="104"/>
      <c r="D35" s="146" t="s">
        <v>468</v>
      </c>
      <c r="E35" s="146"/>
      <c r="F35" s="146"/>
      <c r="G35" s="146"/>
      <c r="H35" s="146"/>
      <c r="I35" s="104"/>
      <c r="J35" s="164">
        <f>SUM(J33:J34)</f>
        <v>2.9870000000000001</v>
      </c>
      <c r="K35" s="494">
        <f>SUMIF('4. Orçamento'!$A$6:$A$144,A35,'4. Orçamento'!$D$6:$D$144)</f>
        <v>543.52</v>
      </c>
      <c r="L35" s="168"/>
      <c r="M35" s="168"/>
      <c r="N35" s="102"/>
      <c r="O35" s="135"/>
      <c r="P35" s="135"/>
      <c r="Q35" s="176"/>
      <c r="T35" s="102">
        <v>34</v>
      </c>
      <c r="U35" s="379">
        <v>5213442</v>
      </c>
      <c r="V35" s="24" t="s">
        <v>334</v>
      </c>
      <c r="W35" s="431">
        <f>J1357</f>
        <v>659.95013666666659</v>
      </c>
      <c r="Y35" s="430">
        <f>VLOOKUP(U35,'SICRO 04.25'!$A$1:$D$6492,4,FALSE)</f>
        <v>659.95</v>
      </c>
      <c r="AA35" s="101">
        <f t="shared" si="0"/>
        <v>1.3666666654899018E-4</v>
      </c>
    </row>
    <row r="36" spans="1:27" ht="15.75" thickBot="1">
      <c r="A36">
        <v>2306071</v>
      </c>
      <c r="B36" s="148" t="s">
        <v>469</v>
      </c>
      <c r="C36" s="146"/>
      <c r="D36" s="146" t="s">
        <v>212</v>
      </c>
      <c r="E36" s="146" t="s">
        <v>436</v>
      </c>
      <c r="F36" s="146" t="s">
        <v>470</v>
      </c>
      <c r="G36" s="146"/>
      <c r="H36" s="146"/>
      <c r="I36" s="239"/>
      <c r="J36" s="146" t="s">
        <v>449</v>
      </c>
      <c r="K36" s="494">
        <f>SUMIF('4. Orçamento'!$A$6:$A$144,A36,'4. Orçamento'!$D$6:$D$144)</f>
        <v>543.52</v>
      </c>
      <c r="L36" s="168"/>
      <c r="M36" s="168"/>
      <c r="N36" s="102"/>
      <c r="O36" s="135"/>
      <c r="P36" s="135"/>
      <c r="Q36" s="176"/>
      <c r="T36" s="102">
        <v>35</v>
      </c>
      <c r="U36" s="379">
        <v>5213401</v>
      </c>
      <c r="V36" s="24" t="s">
        <v>339</v>
      </c>
      <c r="W36" s="431">
        <f>J1398</f>
        <v>27.682455259688084</v>
      </c>
      <c r="Y36" s="430">
        <f>VLOOKUP(U36,'SICRO 04.25'!$A$1:$D$6492,4,FALSE)</f>
        <v>27.68</v>
      </c>
      <c r="AA36" s="101">
        <f t="shared" si="0"/>
        <v>2.4552596880837996E-3</v>
      </c>
    </row>
    <row r="37" spans="1:27" ht="15.75" thickBot="1">
      <c r="A37">
        <v>2306071</v>
      </c>
      <c r="B37" s="148"/>
      <c r="C37" s="146"/>
      <c r="D37" s="146"/>
      <c r="E37" s="146"/>
      <c r="F37" s="103" t="s">
        <v>471</v>
      </c>
      <c r="G37" s="103" t="s">
        <v>472</v>
      </c>
      <c r="H37" s="103" t="s">
        <v>473</v>
      </c>
      <c r="I37" s="104"/>
      <c r="J37" s="146"/>
      <c r="K37" s="494">
        <f>SUMIF('4. Orçamento'!$A$6:$A$144,A37,'4. Orçamento'!$D$6:$D$144)</f>
        <v>543.52</v>
      </c>
      <c r="L37" s="168"/>
      <c r="M37" s="168"/>
      <c r="N37" s="102"/>
      <c r="O37" s="135"/>
      <c r="P37" s="135"/>
      <c r="Q37" s="176"/>
      <c r="T37" s="102">
        <v>36</v>
      </c>
      <c r="U37" s="379">
        <v>5213360</v>
      </c>
      <c r="V37" s="24" t="s">
        <v>341</v>
      </c>
      <c r="W37" s="431">
        <f>J1435</f>
        <v>32.561519164444448</v>
      </c>
      <c r="Y37" s="430">
        <f>VLOOKUP(U37,'SICRO 04.25'!$A$1:$D$6492,4,FALSE)</f>
        <v>32.56</v>
      </c>
      <c r="AA37" s="101">
        <f t="shared" si="0"/>
        <v>1.5191644444456642E-3</v>
      </c>
    </row>
    <row r="38" spans="1:27">
      <c r="A38">
        <v>2306071</v>
      </c>
      <c r="B38" s="119" t="s">
        <v>450</v>
      </c>
      <c r="C38" s="120" t="s">
        <v>465</v>
      </c>
      <c r="D38" s="121">
        <v>0.16173000000000001</v>
      </c>
      <c r="E38" s="128" t="s">
        <v>228</v>
      </c>
      <c r="F38" s="128" t="s">
        <v>474</v>
      </c>
      <c r="G38" s="128" t="s">
        <v>475</v>
      </c>
      <c r="H38" s="128" t="s">
        <v>476</v>
      </c>
      <c r="K38" s="494">
        <f>SUMIF('4. Orçamento'!$A$6:$A$144,A38,'4. Orçamento'!$D$6:$D$144)</f>
        <v>543.52</v>
      </c>
      <c r="L38" s="168">
        <f>D38*'3. DMT'!$V$2</f>
        <v>26.685450000000003</v>
      </c>
      <c r="M38" s="168">
        <f>K38*L38</f>
        <v>14504.075784000001</v>
      </c>
      <c r="N38" s="102" t="str">
        <f>H38</f>
        <v>5914389</v>
      </c>
      <c r="O38" s="135">
        <f>W55</f>
        <v>0.7797930388219545</v>
      </c>
      <c r="P38" s="135"/>
      <c r="Q38" s="176"/>
      <c r="T38" s="102">
        <v>37</v>
      </c>
      <c r="U38" s="23">
        <v>3808207</v>
      </c>
      <c r="V38" s="24" t="s">
        <v>354</v>
      </c>
      <c r="W38" s="431">
        <f>J1085</f>
        <v>166.73179999999999</v>
      </c>
      <c r="Y38" s="430">
        <f>VLOOKUP(U38,'SICRO 04.25'!$A$1:$D$6492,4,FALSE)</f>
        <v>166.73</v>
      </c>
      <c r="AA38" s="101">
        <f t="shared" si="0"/>
        <v>1.8000000000029104E-3</v>
      </c>
    </row>
    <row r="39" spans="1:27">
      <c r="A39">
        <v>2306071</v>
      </c>
      <c r="B39" s="119" t="s">
        <v>452</v>
      </c>
      <c r="C39" s="120" t="s">
        <v>467</v>
      </c>
      <c r="D39" s="121">
        <v>8.294E-2</v>
      </c>
      <c r="E39" s="128" t="s">
        <v>228</v>
      </c>
      <c r="F39" s="128" t="s">
        <v>477</v>
      </c>
      <c r="G39" s="128" t="s">
        <v>478</v>
      </c>
      <c r="H39" s="128" t="s">
        <v>479</v>
      </c>
      <c r="K39" s="494">
        <f>SUMIF('4. Orçamento'!$A$6:$A$144,A39,'4. Orçamento'!$D$6:$D$144)</f>
        <v>543.52</v>
      </c>
      <c r="L39" s="168">
        <f>D39*'3. DMT'!$V$2</f>
        <v>13.6851</v>
      </c>
      <c r="M39" s="168">
        <f>K39*L39</f>
        <v>7438.1255519999995</v>
      </c>
      <c r="N39" s="102" t="str">
        <f>H39</f>
        <v>5914479</v>
      </c>
      <c r="O39" s="135">
        <f>W56</f>
        <v>0.7173259493670886</v>
      </c>
      <c r="P39" s="135"/>
      <c r="Q39" s="176"/>
      <c r="T39" s="102">
        <v>38</v>
      </c>
      <c r="U39" s="2">
        <v>9776</v>
      </c>
      <c r="V39" s="4" t="s">
        <v>355</v>
      </c>
      <c r="W39" s="431">
        <f>J990</f>
        <v>165.53039999999999</v>
      </c>
      <c r="Y39" s="430"/>
      <c r="AA39" s="101"/>
    </row>
    <row r="40" spans="1:27" ht="28.5">
      <c r="A40">
        <v>2306071</v>
      </c>
      <c r="B40" s="129"/>
      <c r="D40" s="145" t="s">
        <v>480</v>
      </c>
      <c r="E40" s="145"/>
      <c r="F40" s="145"/>
      <c r="G40" s="145"/>
      <c r="H40" s="145"/>
      <c r="K40" s="494">
        <f>SUMIF('4. Orçamento'!$A$6:$A$144,A40,'4. Orçamento'!$D$6:$D$144)</f>
        <v>543.52</v>
      </c>
      <c r="L40" s="168"/>
      <c r="M40" s="168"/>
      <c r="N40" s="102"/>
      <c r="O40" s="135"/>
      <c r="P40" s="135"/>
      <c r="Q40" s="176"/>
      <c r="T40" s="102">
        <v>39</v>
      </c>
      <c r="U40" s="2">
        <v>5502590</v>
      </c>
      <c r="V40" s="4" t="s">
        <v>350</v>
      </c>
      <c r="W40" s="431">
        <f>J965</f>
        <v>11.11</v>
      </c>
      <c r="Y40" s="430"/>
      <c r="AA40" s="101"/>
    </row>
    <row r="41" spans="1:27" ht="15.75" thickBot="1">
      <c r="A41">
        <v>2306071</v>
      </c>
      <c r="B41" s="125"/>
      <c r="C41" s="104"/>
      <c r="D41" s="104"/>
      <c r="E41" s="104"/>
      <c r="F41" s="146" t="s">
        <v>481</v>
      </c>
      <c r="G41" s="146"/>
      <c r="H41" s="146"/>
      <c r="I41" s="104"/>
      <c r="J41" s="167">
        <f>J31+J35</f>
        <v>2039.1723983935742</v>
      </c>
      <c r="K41" s="178"/>
      <c r="L41" s="179"/>
      <c r="M41" s="179"/>
      <c r="N41" s="179"/>
      <c r="O41" s="179"/>
      <c r="P41" s="180"/>
      <c r="R41" s="177">
        <f>ROUND((SUM(Q8:Q40)/$K$8),2)</f>
        <v>2039.17</v>
      </c>
      <c r="T41" s="102">
        <v>40</v>
      </c>
      <c r="U41" s="2" t="s">
        <v>482</v>
      </c>
      <c r="V41" s="4" t="s">
        <v>483</v>
      </c>
      <c r="W41" s="431">
        <f>J1014</f>
        <v>403.64920000000001</v>
      </c>
      <c r="Y41" s="430"/>
      <c r="AA41" s="101"/>
    </row>
    <row r="42" spans="1:27" ht="29.25" thickBot="1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R42" s="101">
        <f>SUM(Q8:Q40)</f>
        <v>1108331.0058331026</v>
      </c>
      <c r="T42" s="102">
        <v>41</v>
      </c>
      <c r="U42" s="499">
        <v>5501700</v>
      </c>
      <c r="V42" s="497" t="s">
        <v>361</v>
      </c>
      <c r="W42" s="431">
        <f>J1583</f>
        <v>0.53</v>
      </c>
      <c r="Y42" s="430"/>
      <c r="AA42" s="101"/>
    </row>
    <row r="43" spans="1:27" ht="23.25" thickBot="1">
      <c r="A43">
        <v>2306181</v>
      </c>
      <c r="B43" s="106" t="s">
        <v>395</v>
      </c>
      <c r="C43" s="107"/>
      <c r="D43" s="107"/>
      <c r="E43" s="107"/>
      <c r="F43" s="107"/>
      <c r="G43" s="107"/>
      <c r="H43" s="107"/>
      <c r="I43" s="107"/>
      <c r="J43" s="108" t="s">
        <v>396</v>
      </c>
      <c r="T43" s="102">
        <v>42</v>
      </c>
      <c r="U43" s="499">
        <v>5915321</v>
      </c>
      <c r="V43" s="498" t="s">
        <v>362</v>
      </c>
      <c r="W43" s="431">
        <f>J1607</f>
        <v>0.66</v>
      </c>
      <c r="Y43" s="430"/>
      <c r="AA43" s="101"/>
    </row>
    <row r="44" spans="1:27" ht="29.25" thickTop="1">
      <c r="A44">
        <v>2306181</v>
      </c>
      <c r="B44" s="109" t="s">
        <v>397</v>
      </c>
      <c r="E44" s="110" t="s">
        <v>398</v>
      </c>
      <c r="J44" s="111"/>
      <c r="K44" s="405"/>
      <c r="T44" s="102">
        <v>43</v>
      </c>
      <c r="U44" s="499">
        <v>5502888</v>
      </c>
      <c r="V44" s="498" t="s">
        <v>364</v>
      </c>
      <c r="W44" s="431">
        <f>J1650</f>
        <v>50.051872491559529</v>
      </c>
      <c r="Y44" s="430"/>
      <c r="AA44" s="101"/>
    </row>
    <row r="45" spans="1:27" ht="28.5">
      <c r="A45">
        <v>2306181</v>
      </c>
      <c r="B45" s="112" t="s">
        <v>400</v>
      </c>
      <c r="E45" s="383">
        <v>45748</v>
      </c>
      <c r="H45" s="113" t="s">
        <v>401</v>
      </c>
      <c r="I45" s="114">
        <v>0.498</v>
      </c>
      <c r="J45" s="115" t="s">
        <v>346</v>
      </c>
      <c r="T45" s="102">
        <v>44</v>
      </c>
      <c r="U45" s="499">
        <v>5502798</v>
      </c>
      <c r="V45" s="498" t="s">
        <v>365</v>
      </c>
      <c r="W45" s="431">
        <f>J1693</f>
        <v>45.476538777802588</v>
      </c>
      <c r="Y45" s="430"/>
      <c r="AA45" s="101"/>
    </row>
    <row r="46" spans="1:27" ht="16.5" thickBot="1">
      <c r="A46">
        <v>2306181</v>
      </c>
      <c r="B46" s="116">
        <v>2306181</v>
      </c>
      <c r="C46" s="149" t="s">
        <v>484</v>
      </c>
      <c r="D46" s="149"/>
      <c r="E46" s="149"/>
      <c r="F46" s="149"/>
      <c r="G46" s="149"/>
      <c r="H46" s="149"/>
      <c r="I46" s="150" t="s">
        <v>404</v>
      </c>
      <c r="J46" s="151"/>
      <c r="T46" s="102">
        <v>45</v>
      </c>
      <c r="U46" s="499">
        <v>5503041</v>
      </c>
      <c r="V46" s="497" t="s">
        <v>368</v>
      </c>
      <c r="W46" s="431">
        <f>J1724</f>
        <v>8.7685641435817416</v>
      </c>
      <c r="Y46" s="430"/>
      <c r="AA46" s="101"/>
    </row>
    <row r="47" spans="1:27" ht="15.75" thickBot="1">
      <c r="A47">
        <v>2306181</v>
      </c>
      <c r="B47" s="148" t="s">
        <v>405</v>
      </c>
      <c r="C47" s="146"/>
      <c r="D47" s="146" t="s">
        <v>212</v>
      </c>
      <c r="E47" s="146" t="s">
        <v>406</v>
      </c>
      <c r="F47" s="146"/>
      <c r="G47" s="146" t="s">
        <v>407</v>
      </c>
      <c r="H47" s="146"/>
      <c r="I47" s="239"/>
      <c r="J47" s="240" t="s">
        <v>408</v>
      </c>
      <c r="K47" s="589" t="s">
        <v>276</v>
      </c>
      <c r="L47" s="590"/>
      <c r="M47" s="591"/>
      <c r="N47" s="592" t="s">
        <v>409</v>
      </c>
      <c r="O47" s="594" t="s">
        <v>410</v>
      </c>
      <c r="P47" s="595"/>
      <c r="Q47" s="598" t="s">
        <v>411</v>
      </c>
      <c r="T47" s="102">
        <v>46</v>
      </c>
      <c r="U47" s="499">
        <v>4413942</v>
      </c>
      <c r="V47" s="497" t="s">
        <v>369</v>
      </c>
      <c r="W47" s="431">
        <f>J1751</f>
        <v>2.011738742152593</v>
      </c>
      <c r="Y47" s="430"/>
      <c r="AA47" s="101"/>
    </row>
    <row r="48" spans="1:27" ht="15.75" thickBot="1">
      <c r="A48">
        <v>2306181</v>
      </c>
      <c r="B48" s="148"/>
      <c r="C48" s="146"/>
      <c r="D48" s="146"/>
      <c r="E48" s="103" t="s">
        <v>412</v>
      </c>
      <c r="F48" s="103" t="s">
        <v>413</v>
      </c>
      <c r="G48" s="103" t="s">
        <v>414</v>
      </c>
      <c r="H48" s="103" t="s">
        <v>415</v>
      </c>
      <c r="I48" s="104"/>
      <c r="J48" s="103" t="s">
        <v>416</v>
      </c>
      <c r="K48" s="172" t="s">
        <v>417</v>
      </c>
      <c r="L48" s="600" t="s">
        <v>418</v>
      </c>
      <c r="M48" s="601"/>
      <c r="N48" s="593"/>
      <c r="O48" s="596"/>
      <c r="P48" s="597"/>
      <c r="Q48" s="599"/>
      <c r="T48" s="102">
        <v>47</v>
      </c>
      <c r="U48" s="102">
        <v>1505877</v>
      </c>
      <c r="V48" s="102" t="s">
        <v>366</v>
      </c>
      <c r="W48" s="431">
        <f>J1782</f>
        <v>177.05390578726798</v>
      </c>
      <c r="Y48" s="430"/>
      <c r="AA48" s="101"/>
    </row>
    <row r="49" spans="1:27">
      <c r="A49">
        <v>2306181</v>
      </c>
      <c r="B49" s="119" t="s">
        <v>419</v>
      </c>
      <c r="C49" s="120" t="s">
        <v>420</v>
      </c>
      <c r="D49" s="121">
        <v>3.1800000000000002E-2</v>
      </c>
      <c r="E49" s="122">
        <v>1</v>
      </c>
      <c r="F49" s="122">
        <v>0</v>
      </c>
      <c r="G49" s="123">
        <f>VLOOKUP(B49,EQ!$A$1:$K$538,10,FALSE)</f>
        <v>7.3845999999999998</v>
      </c>
      <c r="H49" s="123">
        <f>VLOOKUP(B49,EQ!$A$1:$K$538,11,FALSE)</f>
        <v>4.3170000000000002</v>
      </c>
      <c r="J49" s="123">
        <f>ROUND((D49*E49*G49)+(D49*F49*H49),4)</f>
        <v>0.23480000000000001</v>
      </c>
      <c r="K49" s="494">
        <f>SUMIF('4. Orçamento'!$A$6:$A$144,A49,'4. Orçamento'!$D$6:$D$144)</f>
        <v>0</v>
      </c>
      <c r="L49" s="492">
        <f>(D49*E49)</f>
        <v>3.1800000000000002E-2</v>
      </c>
      <c r="M49" s="492">
        <f>(D49*F49)</f>
        <v>0</v>
      </c>
      <c r="N49" s="496" t="str">
        <f t="shared" ref="N49:N55" si="7">B49</f>
        <v>E9750</v>
      </c>
      <c r="O49" s="493">
        <f t="shared" ref="O49:O55" si="8">(G49/$I$4)</f>
        <v>14.828514056224899</v>
      </c>
      <c r="P49" s="493">
        <f t="shared" ref="P49:P55" si="9">(H49/$I$4)</f>
        <v>8.668674698795181</v>
      </c>
      <c r="Q49" s="491">
        <f t="shared" ref="Q49:Q55" si="10">K49*((L49*O49)+(M49*P49))</f>
        <v>0</v>
      </c>
      <c r="T49" s="102">
        <v>48</v>
      </c>
      <c r="U49" s="102">
        <v>5502362</v>
      </c>
      <c r="V49" s="102" t="s">
        <v>367</v>
      </c>
      <c r="W49" s="431">
        <f>J1813</f>
        <v>22.3</v>
      </c>
      <c r="Y49" s="430"/>
      <c r="AA49" s="101"/>
    </row>
    <row r="50" spans="1:27">
      <c r="A50">
        <v>2306181</v>
      </c>
      <c r="B50" s="119" t="s">
        <v>421</v>
      </c>
      <c r="C50" s="120" t="s">
        <v>422</v>
      </c>
      <c r="D50" s="121">
        <v>1</v>
      </c>
      <c r="E50" s="122">
        <v>0.02</v>
      </c>
      <c r="F50" s="122">
        <v>0.98</v>
      </c>
      <c r="G50" s="123">
        <f>VLOOKUP(B50,EQ!$A$1:$K$538,10,FALSE)</f>
        <v>248.78</v>
      </c>
      <c r="H50" s="123">
        <f>VLOOKUP(B50,EQ!$A$1:$K$538,11,FALSE)</f>
        <v>69.038899999999998</v>
      </c>
      <c r="J50" s="123">
        <f t="shared" ref="J50:J55" si="11">ROUND((D50*E50*G50)+(D50*F50*H50),4)</f>
        <v>72.633700000000005</v>
      </c>
      <c r="K50" s="494">
        <f>SUMIF('4. Orçamento'!$A$6:$A$144,A50,'4. Orçamento'!$D$6:$D$144)</f>
        <v>0</v>
      </c>
      <c r="L50" s="168">
        <f t="shared" ref="L50:L55" si="12">(D50*E50)</f>
        <v>0.02</v>
      </c>
      <c r="M50" s="168">
        <f t="shared" ref="M50:M55" si="13">(D50*F50)</f>
        <v>0.98</v>
      </c>
      <c r="N50" s="102" t="str">
        <f t="shared" si="7"/>
        <v>E9605</v>
      </c>
      <c r="O50" s="170">
        <f t="shared" si="8"/>
        <v>499.55823293172693</v>
      </c>
      <c r="P50" s="170">
        <f t="shared" si="9"/>
        <v>138.63232931726907</v>
      </c>
      <c r="Q50" s="174">
        <f t="shared" si="10"/>
        <v>0</v>
      </c>
      <c r="T50" s="102">
        <v>49</v>
      </c>
      <c r="U50" s="2" t="s">
        <v>352</v>
      </c>
      <c r="V50" s="4" t="s">
        <v>353</v>
      </c>
      <c r="W50" s="431">
        <f>J898</f>
        <v>487707.51</v>
      </c>
      <c r="Y50" s="430"/>
      <c r="AA50" s="101"/>
    </row>
    <row r="51" spans="1:27">
      <c r="A51">
        <v>2306181</v>
      </c>
      <c r="B51" s="119" t="s">
        <v>423</v>
      </c>
      <c r="C51" s="120" t="s">
        <v>424</v>
      </c>
      <c r="D51" s="121">
        <v>1</v>
      </c>
      <c r="E51" s="122">
        <v>1</v>
      </c>
      <c r="F51" s="122">
        <v>0</v>
      </c>
      <c r="G51" s="123">
        <f>VLOOKUP(B51,EQ!$A$1:$K$538,10,FALSE)</f>
        <v>446.55450000000002</v>
      </c>
      <c r="H51" s="123">
        <f>VLOOKUP(B51,EQ!$A$1:$K$538,11,FALSE)</f>
        <v>76.260900000000007</v>
      </c>
      <c r="J51" s="123">
        <f t="shared" si="11"/>
        <v>446.55450000000002</v>
      </c>
      <c r="K51" s="494">
        <f>SUMIF('4. Orçamento'!$A$6:$A$144,A51,'4. Orçamento'!$D$6:$D$144)</f>
        <v>0</v>
      </c>
      <c r="L51" s="168">
        <f t="shared" si="12"/>
        <v>1</v>
      </c>
      <c r="M51" s="168">
        <f t="shared" si="13"/>
        <v>0</v>
      </c>
      <c r="N51" s="102" t="str">
        <f t="shared" si="7"/>
        <v>E9652</v>
      </c>
      <c r="O51" s="170">
        <f t="shared" si="8"/>
        <v>896.69578313253021</v>
      </c>
      <c r="P51" s="170">
        <f t="shared" si="9"/>
        <v>153.13433734939761</v>
      </c>
      <c r="Q51" s="174">
        <f t="shared" si="10"/>
        <v>0</v>
      </c>
      <c r="T51" s="15"/>
      <c r="U51" s="17"/>
      <c r="V51" s="18"/>
      <c r="W51" s="500"/>
      <c r="Y51" s="430"/>
      <c r="AA51" s="101"/>
    </row>
    <row r="52" spans="1:27">
      <c r="A52">
        <v>2306181</v>
      </c>
      <c r="B52" s="119" t="s">
        <v>425</v>
      </c>
      <c r="C52" s="120" t="s">
        <v>426</v>
      </c>
      <c r="D52" s="121">
        <v>5.7820000000000003E-2</v>
      </c>
      <c r="E52" s="122">
        <v>1</v>
      </c>
      <c r="F52" s="122">
        <v>0</v>
      </c>
      <c r="G52" s="123">
        <f>VLOOKUP(B52,EQ!$A$1:$K$538,10,FALSE)</f>
        <v>68.561000000000007</v>
      </c>
      <c r="H52" s="123">
        <f>VLOOKUP(B52,EQ!$A$1:$K$538,11,FALSE)</f>
        <v>7.8593999999999999</v>
      </c>
      <c r="J52" s="123">
        <f t="shared" si="11"/>
        <v>3.9641999999999999</v>
      </c>
      <c r="K52" s="494">
        <f>SUMIF('4. Orçamento'!$A$6:$A$144,A52,'4. Orçamento'!$D$6:$D$144)</f>
        <v>0</v>
      </c>
      <c r="L52" s="168">
        <f t="shared" si="12"/>
        <v>5.7820000000000003E-2</v>
      </c>
      <c r="M52" s="168">
        <f t="shared" si="13"/>
        <v>0</v>
      </c>
      <c r="N52" s="102" t="str">
        <f t="shared" si="7"/>
        <v>E9754</v>
      </c>
      <c r="O52" s="170">
        <f t="shared" si="8"/>
        <v>137.67269076305223</v>
      </c>
      <c r="P52" s="170">
        <f t="shared" si="9"/>
        <v>15.781927710843373</v>
      </c>
      <c r="Q52" s="174">
        <f t="shared" si="10"/>
        <v>0</v>
      </c>
      <c r="T52" s="15"/>
      <c r="U52" s="17"/>
      <c r="V52" s="18"/>
      <c r="W52" s="500"/>
      <c r="Y52" s="430"/>
      <c r="AA52" s="101"/>
    </row>
    <row r="53" spans="1:27">
      <c r="A53">
        <v>2306181</v>
      </c>
      <c r="B53" s="119" t="s">
        <v>427</v>
      </c>
      <c r="C53" s="120" t="s">
        <v>428</v>
      </c>
      <c r="D53" s="121">
        <v>5.7820000000000003E-2</v>
      </c>
      <c r="E53" s="122">
        <v>1</v>
      </c>
      <c r="F53" s="122">
        <v>0</v>
      </c>
      <c r="G53" s="123">
        <f>VLOOKUP(B53,EQ!$A$1:$K$538,10,FALSE)</f>
        <v>30.438099999999999</v>
      </c>
      <c r="H53" s="123">
        <f>VLOOKUP(B53,EQ!$A$1:$K$538,11,FALSE)</f>
        <v>28.1264</v>
      </c>
      <c r="J53" s="123">
        <f t="shared" si="11"/>
        <v>1.7599</v>
      </c>
      <c r="K53" s="494">
        <f>SUMIF('4. Orçamento'!$A$6:$A$144,A53,'4. Orçamento'!$D$6:$D$144)</f>
        <v>0</v>
      </c>
      <c r="L53" s="168">
        <f t="shared" si="12"/>
        <v>5.7820000000000003E-2</v>
      </c>
      <c r="M53" s="168">
        <f t="shared" si="13"/>
        <v>0</v>
      </c>
      <c r="N53" s="102" t="str">
        <f t="shared" si="7"/>
        <v>E9694</v>
      </c>
      <c r="O53" s="170">
        <f t="shared" si="8"/>
        <v>61.12068273092369</v>
      </c>
      <c r="P53" s="170">
        <f t="shared" si="9"/>
        <v>56.478714859437751</v>
      </c>
      <c r="Q53" s="174">
        <f t="shared" si="10"/>
        <v>0</v>
      </c>
      <c r="T53" s="15"/>
      <c r="U53" s="17"/>
      <c r="V53" s="18"/>
      <c r="W53" s="500"/>
      <c r="Y53" s="430"/>
      <c r="AA53" s="101"/>
    </row>
    <row r="54" spans="1:27">
      <c r="A54">
        <v>2306181</v>
      </c>
      <c r="B54" s="119" t="s">
        <v>429</v>
      </c>
      <c r="C54" s="120" t="s">
        <v>430</v>
      </c>
      <c r="D54" s="121">
        <v>1</v>
      </c>
      <c r="E54" s="122">
        <v>1</v>
      </c>
      <c r="F54" s="122">
        <v>0</v>
      </c>
      <c r="G54" s="123">
        <f>VLOOKUP(B54,EQ!$A$1:$K$538,10,FALSE)</f>
        <v>339.31180000000001</v>
      </c>
      <c r="H54" s="123">
        <f>VLOOKUP(B54,EQ!$A$1:$K$538,11,FALSE)</f>
        <v>186.82149999999999</v>
      </c>
      <c r="J54" s="123">
        <f t="shared" si="11"/>
        <v>339.31180000000001</v>
      </c>
      <c r="K54" s="494">
        <f>SUMIF('4. Orçamento'!$A$6:$A$144,A54,'4. Orçamento'!$D$6:$D$144)</f>
        <v>0</v>
      </c>
      <c r="L54" s="168">
        <f t="shared" si="12"/>
        <v>1</v>
      </c>
      <c r="M54" s="168">
        <f t="shared" si="13"/>
        <v>0</v>
      </c>
      <c r="N54" s="102" t="str">
        <f t="shared" si="7"/>
        <v>E9642</v>
      </c>
      <c r="O54" s="170">
        <f t="shared" si="8"/>
        <v>681.34899598393577</v>
      </c>
      <c r="P54" s="170">
        <f t="shared" si="9"/>
        <v>375.14357429718871</v>
      </c>
      <c r="Q54" s="174">
        <f t="shared" si="10"/>
        <v>0</v>
      </c>
      <c r="Y54" s="430"/>
      <c r="AA54" s="101">
        <f t="shared" ref="AA54:AA57" si="14">W55-Y55</f>
        <v>-2.0696117804552827E-4</v>
      </c>
    </row>
    <row r="55" spans="1:27">
      <c r="A55">
        <v>2306181</v>
      </c>
      <c r="B55" s="119" t="s">
        <v>431</v>
      </c>
      <c r="C55" s="120" t="s">
        <v>432</v>
      </c>
      <c r="D55" s="121">
        <v>0.11747</v>
      </c>
      <c r="E55" s="122">
        <v>1</v>
      </c>
      <c r="F55" s="122">
        <v>0</v>
      </c>
      <c r="G55" s="123">
        <f>VLOOKUP(B55,EQ!$A$1:$K$538,10,FALSE)</f>
        <v>0.71860000000000002</v>
      </c>
      <c r="H55" s="123">
        <f>VLOOKUP(B55,EQ!$A$1:$K$538,11,FALSE)</f>
        <v>0.48849999999999999</v>
      </c>
      <c r="J55" s="123">
        <f t="shared" si="11"/>
        <v>8.4400000000000003E-2</v>
      </c>
      <c r="K55" s="494">
        <f>SUMIF('4. Orçamento'!$A$6:$A$144,A55,'4. Orçamento'!$D$6:$D$144)</f>
        <v>0</v>
      </c>
      <c r="L55" s="168">
        <f t="shared" si="12"/>
        <v>0.11747</v>
      </c>
      <c r="M55" s="168">
        <f t="shared" si="13"/>
        <v>0</v>
      </c>
      <c r="N55" s="102" t="str">
        <f t="shared" si="7"/>
        <v>E9071</v>
      </c>
      <c r="O55" s="170">
        <f t="shared" si="8"/>
        <v>1.4429718875502009</v>
      </c>
      <c r="P55" s="170">
        <f t="shared" si="9"/>
        <v>0.98092369477911645</v>
      </c>
      <c r="Q55" s="174">
        <f t="shared" si="10"/>
        <v>0</v>
      </c>
      <c r="T55" s="102">
        <v>1</v>
      </c>
      <c r="U55" s="171">
        <v>5914389</v>
      </c>
      <c r="V55" s="169" t="s">
        <v>227</v>
      </c>
      <c r="W55" s="138">
        <f>J1459</f>
        <v>0.7797930388219545</v>
      </c>
      <c r="Y55" s="430">
        <f>VLOOKUP(U55,'SICRO 04.25'!$A$1:$D$6492,4,FALSE)</f>
        <v>0.78</v>
      </c>
      <c r="AA55" s="101">
        <f t="shared" si="14"/>
        <v>2.7325949367088653E-2</v>
      </c>
    </row>
    <row r="56" spans="1:27" ht="15.75" thickBot="1">
      <c r="A56">
        <v>2306181</v>
      </c>
      <c r="B56" s="125"/>
      <c r="C56" s="104"/>
      <c r="D56" s="104"/>
      <c r="E56" s="146" t="s">
        <v>433</v>
      </c>
      <c r="F56" s="146"/>
      <c r="G56" s="146"/>
      <c r="H56" s="146"/>
      <c r="I56" s="104"/>
      <c r="J56" s="163">
        <f>SUM(J49:J55)</f>
        <v>864.54330000000004</v>
      </c>
      <c r="K56" s="494">
        <f>SUMIF('4. Orçamento'!$A$6:$A$144,A56,'4. Orçamento'!$D$6:$D$144)</f>
        <v>0</v>
      </c>
      <c r="L56" s="168"/>
      <c r="M56" s="168"/>
      <c r="N56" s="102"/>
      <c r="O56" s="169"/>
      <c r="P56" s="169"/>
      <c r="Q56" s="175"/>
      <c r="T56" s="102">
        <v>2</v>
      </c>
      <c r="U56" s="171">
        <v>5914479</v>
      </c>
      <c r="V56" s="169" t="s">
        <v>229</v>
      </c>
      <c r="W56" s="138">
        <f>J1483</f>
        <v>0.7173259493670886</v>
      </c>
      <c r="Y56" s="430">
        <f>VLOOKUP(U56,'SICRO 04.25'!$A$1:$D$6492,4,FALSE)</f>
        <v>0.69</v>
      </c>
      <c r="AA56" s="101">
        <f t="shared" si="14"/>
        <v>-3.3061412315930072E-3</v>
      </c>
    </row>
    <row r="57" spans="1:27" ht="15.75" thickBot="1">
      <c r="A57">
        <v>2306181</v>
      </c>
      <c r="B57" s="127" t="s">
        <v>435</v>
      </c>
      <c r="C57" s="104"/>
      <c r="D57" s="103" t="s">
        <v>212</v>
      </c>
      <c r="E57" s="103" t="s">
        <v>436</v>
      </c>
      <c r="F57" s="104"/>
      <c r="G57" s="103" t="s">
        <v>407</v>
      </c>
      <c r="H57" s="146" t="s">
        <v>437</v>
      </c>
      <c r="I57" s="146"/>
      <c r="J57" s="146"/>
      <c r="K57" s="494">
        <f>SUMIF('4. Orçamento'!$A$6:$A$144,A57,'4. Orçamento'!$D$6:$D$144)</f>
        <v>0</v>
      </c>
      <c r="L57" s="168"/>
      <c r="M57" s="168"/>
      <c r="N57" s="102"/>
      <c r="O57" s="169"/>
      <c r="P57" s="169"/>
      <c r="Q57" s="175"/>
      <c r="T57" s="102">
        <v>3</v>
      </c>
      <c r="U57" s="171">
        <v>5914569</v>
      </c>
      <c r="V57" s="169" t="s">
        <v>485</v>
      </c>
      <c r="W57" s="138">
        <f>J1507</f>
        <v>0.71669385876840697</v>
      </c>
      <c r="Y57" s="430">
        <f>VLOOKUP(U57,'SICRO 04.25'!$A$1:$D$6492,4,FALSE)</f>
        <v>0.72</v>
      </c>
      <c r="AA57" s="101">
        <f t="shared" si="14"/>
        <v>6.3962110192641974E-2</v>
      </c>
    </row>
    <row r="58" spans="1:27">
      <c r="A58">
        <v>2306181</v>
      </c>
      <c r="B58" s="119" t="s">
        <v>438</v>
      </c>
      <c r="C58" s="120" t="s">
        <v>439</v>
      </c>
      <c r="D58" s="121">
        <v>4.11747</v>
      </c>
      <c r="E58" s="128" t="s">
        <v>222</v>
      </c>
      <c r="G58" s="123">
        <f>VLOOKUP(B58,MO!$A$1:$G$106,6,FALSE)</f>
        <v>22.594999999999999</v>
      </c>
      <c r="J58" s="123">
        <f>ROUND(D58*G58,4)</f>
        <v>93.034199999999998</v>
      </c>
      <c r="K58" s="494">
        <f>SUMIF('4. Orçamento'!$A$6:$A$144,A58,'4. Orçamento'!$D$6:$D$144)</f>
        <v>0</v>
      </c>
      <c r="L58" s="168">
        <f>D58</f>
        <v>4.11747</v>
      </c>
      <c r="M58" s="168"/>
      <c r="N58" s="102" t="str">
        <f>B58</f>
        <v>P9824</v>
      </c>
      <c r="O58" s="135">
        <f>(G58/$I$4)</f>
        <v>45.371485943775099</v>
      </c>
      <c r="P58" s="135"/>
      <c r="Q58" s="176">
        <f>K58*L58*O58</f>
        <v>0</v>
      </c>
      <c r="T58" s="102">
        <v>4</v>
      </c>
      <c r="U58" s="171">
        <v>5915014</v>
      </c>
      <c r="V58" s="169" t="s">
        <v>486</v>
      </c>
      <c r="W58" s="138">
        <f>J1531</f>
        <v>1.303962110192642</v>
      </c>
      <c r="Y58" s="430">
        <f>VLOOKUP(U58,'SICRO 04.25'!$A$1:$D$6492,4,FALSE)</f>
        <v>1.24</v>
      </c>
    </row>
    <row r="59" spans="1:27">
      <c r="A59">
        <v>2306181</v>
      </c>
      <c r="B59" s="129"/>
      <c r="D59" s="145" t="s">
        <v>440</v>
      </c>
      <c r="E59" s="145"/>
      <c r="F59" s="145"/>
      <c r="G59" s="145"/>
      <c r="H59" s="145"/>
      <c r="J59" s="123">
        <f>J58</f>
        <v>93.034199999999998</v>
      </c>
      <c r="K59" s="494">
        <f>SUMIF('4. Orçamento'!$A$6:$A$144,A59,'4. Orçamento'!$D$6:$D$144)</f>
        <v>0</v>
      </c>
      <c r="L59" s="168"/>
      <c r="M59" s="168"/>
      <c r="N59" s="102"/>
      <c r="O59" s="135"/>
      <c r="P59" s="135"/>
      <c r="Q59" s="176"/>
      <c r="T59" s="102">
        <v>5</v>
      </c>
      <c r="U59" s="171">
        <v>5914449</v>
      </c>
      <c r="V59" s="169" t="s">
        <v>231</v>
      </c>
      <c r="W59" s="138">
        <f>J1556</f>
        <v>1.1200000000000001</v>
      </c>
    </row>
    <row r="60" spans="1:27" ht="15.75" thickBot="1">
      <c r="A60">
        <v>2306181</v>
      </c>
      <c r="B60" s="125"/>
      <c r="C60" s="104"/>
      <c r="D60" s="146" t="s">
        <v>442</v>
      </c>
      <c r="E60" s="146"/>
      <c r="F60" s="146"/>
      <c r="G60" s="146"/>
      <c r="H60" s="146"/>
      <c r="I60" s="104"/>
      <c r="J60" s="164">
        <f>J56+J59</f>
        <v>957.5775000000001</v>
      </c>
      <c r="K60" s="494">
        <f>SUMIF('4. Orçamento'!$A$6:$A$144,A60,'4. Orçamento'!$D$6:$D$144)</f>
        <v>0</v>
      </c>
      <c r="L60" s="168"/>
      <c r="M60" s="168"/>
      <c r="N60" s="102"/>
      <c r="O60" s="135"/>
      <c r="P60" s="135"/>
      <c r="Q60" s="176"/>
    </row>
    <row r="61" spans="1:27">
      <c r="A61">
        <v>2306181</v>
      </c>
      <c r="B61" s="129"/>
      <c r="D61" s="145" t="s">
        <v>444</v>
      </c>
      <c r="E61" s="145"/>
      <c r="F61" s="145"/>
      <c r="G61" s="145"/>
      <c r="H61" s="145"/>
      <c r="J61" s="165">
        <f>J60/I45</f>
        <v>1922.8463855421689</v>
      </c>
      <c r="K61" s="494">
        <f>SUMIF('4. Orçamento'!$A$6:$A$144,A61,'4. Orçamento'!$D$6:$D$144)</f>
        <v>0</v>
      </c>
      <c r="L61" s="168"/>
      <c r="M61" s="168"/>
      <c r="N61" s="102"/>
      <c r="O61" s="135"/>
      <c r="P61" s="135"/>
      <c r="Q61" s="176"/>
    </row>
    <row r="62" spans="1:27">
      <c r="A62">
        <v>2306181</v>
      </c>
      <c r="B62" s="129"/>
      <c r="H62" s="132" t="s">
        <v>445</v>
      </c>
      <c r="J62" s="166" t="s">
        <v>377</v>
      </c>
      <c r="K62" s="494">
        <f>SUMIF('4. Orçamento'!$A$6:$A$144,A62,'4. Orçamento'!$D$6:$D$144)</f>
        <v>0</v>
      </c>
      <c r="L62" s="168"/>
      <c r="M62" s="168"/>
      <c r="N62" s="102"/>
      <c r="O62" s="135"/>
      <c r="P62" s="135"/>
      <c r="Q62" s="176"/>
    </row>
    <row r="63" spans="1:27" ht="15.75" thickBot="1">
      <c r="A63">
        <v>2306181</v>
      </c>
      <c r="B63" s="125"/>
      <c r="C63" s="104"/>
      <c r="D63" s="104"/>
      <c r="E63" s="104"/>
      <c r="F63" s="104"/>
      <c r="G63" s="104"/>
      <c r="H63" s="105" t="s">
        <v>446</v>
      </c>
      <c r="I63" s="104"/>
      <c r="J63" s="164" t="s">
        <v>377</v>
      </c>
      <c r="K63" s="494">
        <f>SUMIF('4. Orçamento'!$A$6:$A$144,A63,'4. Orçamento'!$D$6:$D$144)</f>
        <v>0</v>
      </c>
      <c r="L63" s="168"/>
      <c r="M63" s="168"/>
      <c r="N63" s="102"/>
      <c r="O63" s="135"/>
      <c r="P63" s="135"/>
      <c r="Q63" s="176"/>
    </row>
    <row r="64" spans="1:27" ht="15.75" thickBot="1">
      <c r="A64">
        <v>2306181</v>
      </c>
      <c r="B64" s="127" t="s">
        <v>447</v>
      </c>
      <c r="C64" s="104"/>
      <c r="D64" s="103" t="s">
        <v>212</v>
      </c>
      <c r="E64" s="103" t="s">
        <v>436</v>
      </c>
      <c r="F64" s="104"/>
      <c r="G64" s="103" t="s">
        <v>448</v>
      </c>
      <c r="H64" s="146" t="s">
        <v>449</v>
      </c>
      <c r="I64" s="146"/>
      <c r="J64" s="146"/>
      <c r="K64" s="494">
        <f>SUMIF('4. Orçamento'!$A$6:$A$144,A64,'4. Orçamento'!$D$6:$D$144)</f>
        <v>0</v>
      </c>
      <c r="L64" s="168"/>
      <c r="M64" s="168"/>
      <c r="N64" s="102"/>
      <c r="O64" s="135"/>
      <c r="P64" s="135"/>
      <c r="Q64" s="176"/>
    </row>
    <row r="65" spans="1:17">
      <c r="A65">
        <v>2306181</v>
      </c>
      <c r="B65" s="119" t="s">
        <v>450</v>
      </c>
      <c r="C65" s="120" t="s">
        <v>451</v>
      </c>
      <c r="D65" s="121">
        <v>0.13646</v>
      </c>
      <c r="E65" s="128" t="s">
        <v>351</v>
      </c>
      <c r="G65" s="123">
        <f>VLOOKUP(B65,MATERIAL!$A$1:$D$1678,4,FALSE)</f>
        <v>144.05619999999999</v>
      </c>
      <c r="J65" s="123">
        <f>ROUND(D65*G65,4)</f>
        <v>19.657900000000001</v>
      </c>
      <c r="K65" s="494">
        <f>SUMIF('4. Orçamento'!$A$6:$A$144,A65,'4. Orçamento'!$D$6:$D$144)</f>
        <v>0</v>
      </c>
      <c r="L65" s="168">
        <f>D65</f>
        <v>0.13646</v>
      </c>
      <c r="M65" s="168"/>
      <c r="N65" s="102" t="str">
        <f>B65</f>
        <v>M0082</v>
      </c>
      <c r="O65" s="135">
        <f>G65</f>
        <v>144.05619999999999</v>
      </c>
      <c r="P65" s="135"/>
      <c r="Q65" s="176">
        <f>K65*L65*O65</f>
        <v>0</v>
      </c>
    </row>
    <row r="66" spans="1:17">
      <c r="A66">
        <v>2306181</v>
      </c>
      <c r="B66" s="119" t="s">
        <v>452</v>
      </c>
      <c r="C66" s="120" t="s">
        <v>453</v>
      </c>
      <c r="D66" s="121">
        <v>104.96639999999999</v>
      </c>
      <c r="E66" s="128" t="s">
        <v>454</v>
      </c>
      <c r="G66" s="123">
        <f>VLOOKUP(B66,MATERIAL!$A$1:$D$1678,4,FALSE)</f>
        <v>0.78</v>
      </c>
      <c r="J66" s="123">
        <f>ROUND(D66*G66,4)</f>
        <v>81.873800000000003</v>
      </c>
      <c r="K66" s="494">
        <f>SUMIF('4. Orçamento'!$A$6:$A$144,A66,'4. Orçamento'!$D$6:$D$144)</f>
        <v>0</v>
      </c>
      <c r="L66" s="168">
        <f>D66</f>
        <v>104.96639999999999</v>
      </c>
      <c r="M66" s="168"/>
      <c r="N66" s="102" t="str">
        <f>B66</f>
        <v>M0424</v>
      </c>
      <c r="O66" s="135">
        <f>G66</f>
        <v>0.78</v>
      </c>
      <c r="P66" s="135"/>
      <c r="Q66" s="176">
        <f>K66*L66*O66</f>
        <v>0</v>
      </c>
    </row>
    <row r="67" spans="1:17">
      <c r="A67">
        <v>2306181</v>
      </c>
      <c r="B67" s="119" t="s">
        <v>487</v>
      </c>
      <c r="C67" s="120" t="s">
        <v>488</v>
      </c>
      <c r="D67" s="121">
        <v>2.5000000000000001E-3</v>
      </c>
      <c r="E67" s="128" t="s">
        <v>335</v>
      </c>
      <c r="G67" s="123">
        <f>VLOOKUP(B67,MATERIAL!$A$1:$D$1678,4,FALSE)</f>
        <v>9123.5056999999997</v>
      </c>
      <c r="J67" s="123">
        <f>ROUND(D67*G67,4)</f>
        <v>22.808800000000002</v>
      </c>
      <c r="K67" s="494">
        <f>SUMIF('4. Orçamento'!$A$6:$A$144,A67,'4. Orçamento'!$D$6:$D$144)</f>
        <v>0</v>
      </c>
      <c r="L67" s="168">
        <f>D67</f>
        <v>2.5000000000000001E-3</v>
      </c>
      <c r="M67" s="168"/>
      <c r="N67" s="102" t="str">
        <f>B67</f>
        <v>M1646</v>
      </c>
      <c r="O67" s="135">
        <f>G67</f>
        <v>9123.5056999999997</v>
      </c>
      <c r="P67" s="135"/>
      <c r="Q67" s="176">
        <f>K67*L67*O67</f>
        <v>0</v>
      </c>
    </row>
    <row r="68" spans="1:17">
      <c r="A68">
        <v>2306181</v>
      </c>
      <c r="B68" s="119" t="s">
        <v>457</v>
      </c>
      <c r="C68" s="120" t="s">
        <v>458</v>
      </c>
      <c r="D68" s="121">
        <v>2.0000000000000001E-4</v>
      </c>
      <c r="E68" s="128" t="s">
        <v>335</v>
      </c>
      <c r="G68" s="123">
        <f>VLOOKUP(B68,MATERIAL!$A$1:$D$1678,4,FALSE)</f>
        <v>30453.026099999999</v>
      </c>
      <c r="J68" s="123">
        <f>ROUND(D68*G68,4)</f>
        <v>6.0906000000000002</v>
      </c>
      <c r="K68" s="494">
        <f>SUMIF('4. Orçamento'!$A$6:$A$144,A68,'4. Orçamento'!$D$6:$D$144)</f>
        <v>0</v>
      </c>
      <c r="L68" s="168">
        <f>D68</f>
        <v>2.0000000000000001E-4</v>
      </c>
      <c r="M68" s="168"/>
      <c r="N68" s="102" t="str">
        <f>B68</f>
        <v>M0669</v>
      </c>
      <c r="O68" s="135">
        <f>G68</f>
        <v>30453.026099999999</v>
      </c>
      <c r="P68" s="135"/>
      <c r="Q68" s="176">
        <f>K68*L68*O68</f>
        <v>0</v>
      </c>
    </row>
    <row r="69" spans="1:17" ht="15.75" thickBot="1">
      <c r="A69">
        <v>2306181</v>
      </c>
      <c r="B69" s="125"/>
      <c r="C69" s="104"/>
      <c r="D69" s="146" t="s">
        <v>459</v>
      </c>
      <c r="E69" s="146"/>
      <c r="F69" s="146"/>
      <c r="G69" s="146"/>
      <c r="H69" s="146"/>
      <c r="I69" s="104"/>
      <c r="J69" s="163">
        <f>SUM(J65:J68)</f>
        <v>130.43110000000001</v>
      </c>
      <c r="K69" s="494">
        <f>SUMIF('4. Orçamento'!$A$6:$A$144,A69,'4. Orçamento'!$D$6:$D$144)</f>
        <v>0</v>
      </c>
      <c r="L69" s="168"/>
      <c r="M69" s="168"/>
      <c r="N69" s="102"/>
      <c r="O69" s="135"/>
      <c r="P69" s="135"/>
      <c r="Q69" s="176"/>
    </row>
    <row r="70" spans="1:17" ht="15.75" thickBot="1">
      <c r="A70">
        <v>2306181</v>
      </c>
      <c r="B70" s="127" t="s">
        <v>460</v>
      </c>
      <c r="C70" s="104"/>
      <c r="D70" s="103" t="s">
        <v>212</v>
      </c>
      <c r="E70" s="103" t="s">
        <v>436</v>
      </c>
      <c r="F70" s="104"/>
      <c r="G70" s="103" t="s">
        <v>449</v>
      </c>
      <c r="H70" s="146" t="s">
        <v>449</v>
      </c>
      <c r="I70" s="146"/>
      <c r="J70" s="146"/>
      <c r="K70" s="494">
        <f>SUMIF('4. Orçamento'!$A$6:$A$144,A70,'4. Orçamento'!$D$6:$D$144)</f>
        <v>0</v>
      </c>
      <c r="L70" s="168"/>
      <c r="M70" s="168"/>
      <c r="N70" s="102"/>
      <c r="O70" s="135"/>
      <c r="P70" s="135"/>
      <c r="Q70" s="176"/>
    </row>
    <row r="71" spans="1:17" ht="15.75" thickBot="1">
      <c r="A71">
        <v>2306181</v>
      </c>
      <c r="B71" s="125"/>
      <c r="C71" s="104"/>
      <c r="D71" s="146" t="s">
        <v>461</v>
      </c>
      <c r="E71" s="146"/>
      <c r="F71" s="146"/>
      <c r="G71" s="146"/>
      <c r="H71" s="146"/>
      <c r="I71" s="104"/>
      <c r="J71" s="163"/>
      <c r="K71" s="494">
        <f>SUMIF('4. Orçamento'!$A$6:$A$144,A71,'4. Orçamento'!$D$6:$D$144)</f>
        <v>0</v>
      </c>
      <c r="L71" s="168"/>
      <c r="M71" s="168"/>
      <c r="N71" s="102"/>
      <c r="O71" s="135"/>
      <c r="P71" s="135"/>
      <c r="Q71" s="176"/>
    </row>
    <row r="72" spans="1:17" ht="15.75" thickBot="1">
      <c r="A72">
        <v>2306181</v>
      </c>
      <c r="B72" s="125"/>
      <c r="C72" s="104"/>
      <c r="D72" s="104"/>
      <c r="E72" s="104"/>
      <c r="F72" s="104"/>
      <c r="G72" s="104"/>
      <c r="H72" s="105" t="s">
        <v>462</v>
      </c>
      <c r="I72" s="104"/>
      <c r="J72" s="164">
        <f>J61+J69</f>
        <v>2053.277485542169</v>
      </c>
      <c r="K72" s="494">
        <f>SUMIF('4. Orçamento'!$A$6:$A$144,A72,'4. Orçamento'!$D$6:$D$144)</f>
        <v>0</v>
      </c>
      <c r="L72" s="168"/>
      <c r="M72" s="168"/>
      <c r="N72" s="102"/>
      <c r="O72" s="135"/>
      <c r="P72" s="135"/>
      <c r="Q72" s="176"/>
    </row>
    <row r="73" spans="1:17" ht="15.75" thickBot="1">
      <c r="A73">
        <v>2306181</v>
      </c>
      <c r="B73" s="127" t="s">
        <v>463</v>
      </c>
      <c r="C73" s="104"/>
      <c r="D73" s="103" t="s">
        <v>464</v>
      </c>
      <c r="E73" s="103" t="s">
        <v>212</v>
      </c>
      <c r="F73" s="103" t="s">
        <v>436</v>
      </c>
      <c r="G73" s="104"/>
      <c r="H73" s="103" t="s">
        <v>449</v>
      </c>
      <c r="I73" s="146" t="s">
        <v>449</v>
      </c>
      <c r="J73" s="146"/>
      <c r="K73" s="494">
        <f>SUMIF('4. Orçamento'!$A$6:$A$144,A73,'4. Orçamento'!$D$6:$D$144)</f>
        <v>0</v>
      </c>
      <c r="L73" s="168"/>
      <c r="M73" s="168"/>
      <c r="N73" s="102"/>
      <c r="O73" s="135"/>
      <c r="P73" s="135"/>
      <c r="Q73" s="176"/>
    </row>
    <row r="74" spans="1:17">
      <c r="A74">
        <v>2306181</v>
      </c>
      <c r="B74" s="119" t="s">
        <v>450</v>
      </c>
      <c r="C74" s="120" t="s">
        <v>465</v>
      </c>
      <c r="D74" s="128">
        <v>5914647</v>
      </c>
      <c r="E74" s="121">
        <v>0.20469000000000001</v>
      </c>
      <c r="F74" s="128" t="s">
        <v>466</v>
      </c>
      <c r="H74" s="123">
        <f>VLOOKUP(D74,'SICRO 04.25'!$A$1:$D$6492,4,FALSE)</f>
        <v>1.72</v>
      </c>
      <c r="J74" s="123">
        <f>ROUND(E74*H74,4)</f>
        <v>0.35210000000000002</v>
      </c>
      <c r="K74" s="494">
        <f>SUMIF('4. Orçamento'!$A$6:$A$144,A74,'4. Orçamento'!$D$6:$D$144)</f>
        <v>0</v>
      </c>
      <c r="L74" s="168">
        <f>E74</f>
        <v>0.20469000000000001</v>
      </c>
      <c r="M74" s="168"/>
      <c r="N74" s="102">
        <f>D74</f>
        <v>5914647</v>
      </c>
      <c r="O74" s="135">
        <f>H74</f>
        <v>1.72</v>
      </c>
      <c r="P74" s="135"/>
      <c r="Q74" s="176">
        <f>K74*L74*O74</f>
        <v>0</v>
      </c>
    </row>
    <row r="75" spans="1:17">
      <c r="A75">
        <v>2306181</v>
      </c>
      <c r="B75" s="119" t="s">
        <v>452</v>
      </c>
      <c r="C75" s="120" t="s">
        <v>467</v>
      </c>
      <c r="D75" s="128">
        <v>5914655</v>
      </c>
      <c r="E75" s="121">
        <v>0.10496999999999999</v>
      </c>
      <c r="F75" s="128" t="s">
        <v>466</v>
      </c>
      <c r="H75" s="123">
        <f>VLOOKUP(D75,'SICRO 04.25'!$A$1:$D$6492,4,FALSE)</f>
        <v>32.659999999999997</v>
      </c>
      <c r="J75" s="123">
        <f>ROUND(E75*H75,4)</f>
        <v>3.4283000000000001</v>
      </c>
      <c r="K75" s="494">
        <f>SUMIF('4. Orçamento'!$A$6:$A$144,A75,'4. Orçamento'!$D$6:$D$144)</f>
        <v>0</v>
      </c>
      <c r="L75" s="168">
        <f>E75</f>
        <v>0.10496999999999999</v>
      </c>
      <c r="M75" s="168"/>
      <c r="N75" s="102">
        <f>D75</f>
        <v>5914655</v>
      </c>
      <c r="O75" s="135">
        <f>H75</f>
        <v>32.659999999999997</v>
      </c>
      <c r="P75" s="135"/>
      <c r="Q75" s="176">
        <f>K75*L75*O75</f>
        <v>0</v>
      </c>
    </row>
    <row r="76" spans="1:17" ht="15.75" thickBot="1">
      <c r="A76">
        <v>2306181</v>
      </c>
      <c r="B76" s="125"/>
      <c r="C76" s="104"/>
      <c r="D76" s="146" t="s">
        <v>468</v>
      </c>
      <c r="E76" s="146"/>
      <c r="F76" s="146"/>
      <c r="G76" s="146"/>
      <c r="H76" s="146"/>
      <c r="I76" s="104"/>
      <c r="J76" s="164">
        <f>SUM(J74:J75)</f>
        <v>3.7804000000000002</v>
      </c>
      <c r="K76" s="494">
        <f>SUMIF('4. Orçamento'!$A$6:$A$144,A76,'4. Orçamento'!$D$6:$D$144)</f>
        <v>0</v>
      </c>
      <c r="L76" s="168"/>
      <c r="M76" s="168"/>
      <c r="N76" s="102"/>
      <c r="O76" s="135"/>
      <c r="P76" s="135"/>
      <c r="Q76" s="176"/>
    </row>
    <row r="77" spans="1:17" ht="15.75" thickBot="1">
      <c r="A77">
        <v>2306181</v>
      </c>
      <c r="B77" s="148" t="s">
        <v>469</v>
      </c>
      <c r="C77" s="146"/>
      <c r="D77" s="146" t="s">
        <v>212</v>
      </c>
      <c r="E77" s="146" t="s">
        <v>436</v>
      </c>
      <c r="F77" s="146" t="s">
        <v>470</v>
      </c>
      <c r="G77" s="146"/>
      <c r="H77" s="146"/>
      <c r="I77" s="239"/>
      <c r="J77" s="146" t="s">
        <v>449</v>
      </c>
      <c r="K77" s="494">
        <f>SUMIF('4. Orçamento'!$A$6:$A$144,A77,'4. Orçamento'!$D$6:$D$144)</f>
        <v>0</v>
      </c>
      <c r="L77" s="168"/>
      <c r="M77" s="168"/>
      <c r="N77" s="102"/>
      <c r="O77" s="135"/>
      <c r="P77" s="135"/>
      <c r="Q77" s="176"/>
    </row>
    <row r="78" spans="1:17" ht="15.75" thickBot="1">
      <c r="A78">
        <v>2306181</v>
      </c>
      <c r="B78" s="148"/>
      <c r="C78" s="146"/>
      <c r="D78" s="146"/>
      <c r="E78" s="146"/>
      <c r="F78" s="103" t="s">
        <v>471</v>
      </c>
      <c r="G78" s="103" t="s">
        <v>472</v>
      </c>
      <c r="H78" s="103" t="s">
        <v>473</v>
      </c>
      <c r="I78" s="104"/>
      <c r="J78" s="146"/>
      <c r="K78" s="494">
        <f>SUMIF('4. Orçamento'!$A$6:$A$144,A78,'4. Orçamento'!$D$6:$D$144)</f>
        <v>0</v>
      </c>
      <c r="L78" s="168"/>
      <c r="M78" s="168"/>
      <c r="N78" s="102"/>
      <c r="O78" s="135"/>
      <c r="P78" s="135"/>
      <c r="Q78" s="176"/>
    </row>
    <row r="79" spans="1:17">
      <c r="A79">
        <v>2306181</v>
      </c>
      <c r="B79" s="119" t="s">
        <v>450</v>
      </c>
      <c r="C79" s="120" t="s">
        <v>465</v>
      </c>
      <c r="D79" s="121">
        <v>0.20469000000000001</v>
      </c>
      <c r="E79" s="128" t="s">
        <v>228</v>
      </c>
      <c r="F79" s="128" t="s">
        <v>474</v>
      </c>
      <c r="G79" s="128" t="s">
        <v>475</v>
      </c>
      <c r="H79" s="128" t="s">
        <v>476</v>
      </c>
      <c r="K79" s="494">
        <f>SUMIF('4. Orçamento'!$A$6:$A$144,A79,'4. Orçamento'!$D$6:$D$144)</f>
        <v>0</v>
      </c>
      <c r="L79" s="168">
        <f>D79*'3. DMT'!$V$2</f>
        <v>33.773850000000003</v>
      </c>
      <c r="M79" s="168">
        <f>K79*L79</f>
        <v>0</v>
      </c>
      <c r="N79" s="102" t="str">
        <f>H79</f>
        <v>5914389</v>
      </c>
      <c r="O79" s="135">
        <f>W96</f>
        <v>0</v>
      </c>
      <c r="P79" s="135"/>
      <c r="Q79" s="176"/>
    </row>
    <row r="80" spans="1:17">
      <c r="A80">
        <v>2306181</v>
      </c>
      <c r="B80" s="119" t="s">
        <v>452</v>
      </c>
      <c r="C80" s="120" t="s">
        <v>467</v>
      </c>
      <c r="D80" s="121">
        <v>0.10496999999999999</v>
      </c>
      <c r="E80" s="128" t="s">
        <v>228</v>
      </c>
      <c r="F80" s="128" t="s">
        <v>477</v>
      </c>
      <c r="G80" s="128" t="s">
        <v>478</v>
      </c>
      <c r="H80" s="128" t="s">
        <v>479</v>
      </c>
      <c r="K80" s="494">
        <f>SUMIF('4. Orçamento'!$A$6:$A$144,A80,'4. Orçamento'!$D$6:$D$144)</f>
        <v>0</v>
      </c>
      <c r="L80" s="168">
        <f>D80*'3. DMT'!$V$2</f>
        <v>17.320049999999998</v>
      </c>
      <c r="M80" s="168">
        <f>K80*L80</f>
        <v>0</v>
      </c>
      <c r="N80" s="102" t="str">
        <f>H80</f>
        <v>5914479</v>
      </c>
      <c r="O80" s="135">
        <f>W97</f>
        <v>0</v>
      </c>
      <c r="P80" s="135"/>
      <c r="Q80" s="176"/>
    </row>
    <row r="81" spans="1:18">
      <c r="A81">
        <v>2306181</v>
      </c>
      <c r="B81" s="129"/>
      <c r="D81" s="145" t="s">
        <v>480</v>
      </c>
      <c r="E81" s="145"/>
      <c r="F81" s="145"/>
      <c r="G81" s="145"/>
      <c r="H81" s="145"/>
      <c r="K81" s="494">
        <f>SUMIF('4. Orçamento'!$A$6:$A$144,A81,'4. Orçamento'!$D$6:$D$144)</f>
        <v>0</v>
      </c>
      <c r="L81" s="168"/>
      <c r="M81" s="168"/>
      <c r="N81" s="102"/>
      <c r="O81" s="135"/>
      <c r="P81" s="135"/>
      <c r="Q81" s="176"/>
    </row>
    <row r="82" spans="1:18" ht="15.75" thickBot="1">
      <c r="A82">
        <v>2306181</v>
      </c>
      <c r="B82" s="125"/>
      <c r="C82" s="104"/>
      <c r="D82" s="104"/>
      <c r="E82" s="104"/>
      <c r="F82" s="146" t="s">
        <v>481</v>
      </c>
      <c r="G82" s="146"/>
      <c r="H82" s="146"/>
      <c r="I82" s="104"/>
      <c r="J82" s="167">
        <f>J72+J76</f>
        <v>2057.0578855421691</v>
      </c>
      <c r="K82" s="178"/>
      <c r="L82" s="179"/>
      <c r="M82" s="179"/>
      <c r="N82" s="179"/>
      <c r="O82" s="179"/>
      <c r="P82" s="180"/>
      <c r="R82" s="177">
        <f>ROUND((SUM(Q49:Q81)/$K$8),2)</f>
        <v>0</v>
      </c>
    </row>
    <row r="83" spans="1:18" ht="15.75" thickBo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R83" s="101">
        <f>SUM(Q49:Q81)</f>
        <v>0</v>
      </c>
    </row>
    <row r="84" spans="1:18" ht="23.25" thickBot="1">
      <c r="A84">
        <v>5915400</v>
      </c>
      <c r="B84" s="106" t="s">
        <v>395</v>
      </c>
      <c r="C84" s="107"/>
      <c r="D84" s="107"/>
      <c r="E84" s="107"/>
      <c r="F84" s="107"/>
      <c r="G84" s="107"/>
      <c r="H84" s="107"/>
      <c r="I84" s="107"/>
      <c r="J84" s="108" t="s">
        <v>396</v>
      </c>
    </row>
    <row r="85" spans="1:18" ht="18.75" thickTop="1">
      <c r="A85">
        <v>5915400</v>
      </c>
      <c r="B85" s="109" t="s">
        <v>397</v>
      </c>
      <c r="E85" s="110" t="s">
        <v>398</v>
      </c>
      <c r="J85" s="111"/>
    </row>
    <row r="86" spans="1:18" ht="15.75">
      <c r="A86">
        <v>5915400</v>
      </c>
      <c r="B86" s="112" t="s">
        <v>400</v>
      </c>
      <c r="E86" s="383">
        <v>45748</v>
      </c>
      <c r="H86" s="113" t="s">
        <v>401</v>
      </c>
      <c r="I86" s="114">
        <v>1.66</v>
      </c>
      <c r="J86" s="115" t="s">
        <v>335</v>
      </c>
    </row>
    <row r="87" spans="1:18" ht="14.25" customHeight="1" thickBot="1">
      <c r="A87">
        <v>5915400</v>
      </c>
      <c r="B87" s="116">
        <v>5915400</v>
      </c>
      <c r="C87" s="149" t="s">
        <v>489</v>
      </c>
      <c r="D87" s="149"/>
      <c r="E87" s="149"/>
      <c r="F87" s="149"/>
      <c r="G87" s="149"/>
      <c r="H87" s="149"/>
      <c r="I87" s="150" t="s">
        <v>404</v>
      </c>
      <c r="J87" s="151"/>
    </row>
    <row r="88" spans="1:18" ht="40.5" customHeight="1" thickBot="1">
      <c r="A88">
        <v>5915400</v>
      </c>
      <c r="B88" s="148" t="s">
        <v>405</v>
      </c>
      <c r="C88" s="146"/>
      <c r="D88" s="146" t="s">
        <v>212</v>
      </c>
      <c r="E88" s="146" t="s">
        <v>406</v>
      </c>
      <c r="F88" s="146"/>
      <c r="G88" s="146" t="s">
        <v>407</v>
      </c>
      <c r="H88" s="146"/>
      <c r="J88" s="117" t="s">
        <v>408</v>
      </c>
      <c r="K88" s="589" t="s">
        <v>276</v>
      </c>
      <c r="L88" s="590"/>
      <c r="M88" s="591"/>
      <c r="N88" s="592" t="s">
        <v>409</v>
      </c>
      <c r="O88" s="594" t="s">
        <v>410</v>
      </c>
      <c r="P88" s="595"/>
      <c r="Q88" s="598" t="s">
        <v>411</v>
      </c>
    </row>
    <row r="89" spans="1:18" ht="15.75" thickBot="1">
      <c r="A89">
        <v>5915400</v>
      </c>
      <c r="B89" s="148"/>
      <c r="C89" s="146"/>
      <c r="D89" s="146"/>
      <c r="E89" s="103" t="s">
        <v>412</v>
      </c>
      <c r="F89" s="103" t="s">
        <v>413</v>
      </c>
      <c r="G89" s="103" t="s">
        <v>414</v>
      </c>
      <c r="H89" s="103" t="s">
        <v>415</v>
      </c>
      <c r="I89" s="104"/>
      <c r="J89" s="118" t="s">
        <v>416</v>
      </c>
      <c r="K89" s="172" t="s">
        <v>417</v>
      </c>
      <c r="L89" s="600" t="s">
        <v>418</v>
      </c>
      <c r="M89" s="601"/>
      <c r="N89" s="593"/>
      <c r="O89" s="596"/>
      <c r="P89" s="597"/>
      <c r="Q89" s="599"/>
    </row>
    <row r="90" spans="1:18">
      <c r="A90">
        <v>5915400</v>
      </c>
      <c r="B90" s="119" t="s">
        <v>490</v>
      </c>
      <c r="C90" s="120" t="s">
        <v>491</v>
      </c>
      <c r="D90" s="121">
        <v>1</v>
      </c>
      <c r="E90" s="122">
        <v>1</v>
      </c>
      <c r="F90" s="122">
        <v>0</v>
      </c>
      <c r="G90" s="123">
        <f>VLOOKUP(B90,EQ!$A$1:$K$538,10,FALSE)</f>
        <v>600.12149999999997</v>
      </c>
      <c r="H90" s="123">
        <f>VLOOKUP(B90,EQ!$A$1:$K$538,11,FALSE)</f>
        <v>189.78960000000001</v>
      </c>
      <c r="J90" s="123">
        <f>ROUND((D90*E90*G90)+(D90*F90*H90),4)</f>
        <v>600.12149999999997</v>
      </c>
      <c r="K90" s="494">
        <f>SUMIF('4. Orçamento'!$A$6:$A$144,A90,'4. Orçamento'!$D$6:$D$144)</f>
        <v>15</v>
      </c>
      <c r="L90" s="492">
        <f>(D90*E90)</f>
        <v>1</v>
      </c>
      <c r="M90" s="492">
        <f>(D90*F90)</f>
        <v>0</v>
      </c>
      <c r="N90" s="496" t="str">
        <f>B90</f>
        <v>E9169</v>
      </c>
      <c r="O90" s="493">
        <f>(G90/$I$86)</f>
        <v>361.51897590361443</v>
      </c>
      <c r="P90" s="493">
        <f>(H90/$I$86)</f>
        <v>114.33108433734941</v>
      </c>
      <c r="Q90" s="491">
        <f>K90*((L90*O90)+(M90*P90))</f>
        <v>5422.7846385542161</v>
      </c>
    </row>
    <row r="91" spans="1:18">
      <c r="A91">
        <v>5915400</v>
      </c>
      <c r="B91" s="119" t="s">
        <v>492</v>
      </c>
      <c r="C91" s="120" t="s">
        <v>493</v>
      </c>
      <c r="D91" s="121">
        <v>2</v>
      </c>
      <c r="E91" s="122">
        <v>1</v>
      </c>
      <c r="F91" s="122">
        <v>0</v>
      </c>
      <c r="G91" s="123">
        <f>VLOOKUP(B91,EQ!$A$1:$K$538,10,FALSE)</f>
        <v>2999.1084999999998</v>
      </c>
      <c r="H91" s="123">
        <f>VLOOKUP(B91,EQ!$A$1:$K$538,11,FALSE)</f>
        <v>1561.6486</v>
      </c>
      <c r="J91" s="123">
        <f>ROUND((D91*E91*G91)+(D91*F91*H91),4)</f>
        <v>5998.2169999999996</v>
      </c>
      <c r="K91" s="494">
        <f>SUMIF('4. Orçamento'!$A$6:$A$144,A91,'4. Orçamento'!$D$6:$D$144)</f>
        <v>15</v>
      </c>
      <c r="L91" s="168">
        <f>(D91*E91)</f>
        <v>2</v>
      </c>
      <c r="M91" s="168">
        <f>(D91*F91)</f>
        <v>0</v>
      </c>
      <c r="N91" s="102" t="str">
        <f>B91</f>
        <v>E9094</v>
      </c>
      <c r="O91" s="493">
        <f>(G91/$I$86)</f>
        <v>1806.6918674698795</v>
      </c>
      <c r="P91" s="170">
        <f>(H91/$I$86)</f>
        <v>940.75216867469885</v>
      </c>
      <c r="Q91" s="174">
        <f>K91*((L91*O91)+(M91*P91))</f>
        <v>54200.756024096387</v>
      </c>
    </row>
    <row r="92" spans="1:18" ht="15.75" thickBot="1">
      <c r="A92">
        <v>5915400</v>
      </c>
      <c r="B92" s="125"/>
      <c r="C92" s="104"/>
      <c r="D92" s="104"/>
      <c r="E92" s="104"/>
      <c r="F92" s="104"/>
      <c r="G92" s="104"/>
      <c r="H92" s="105" t="s">
        <v>433</v>
      </c>
      <c r="I92" s="104"/>
      <c r="J92" s="126">
        <f>SUM(J90:J91)</f>
        <v>6598.3384999999998</v>
      </c>
      <c r="K92" s="494">
        <f>SUMIF('4. Orçamento'!$A$6:$A$144,A92,'4. Orçamento'!$D$6:$D$144)</f>
        <v>15</v>
      </c>
      <c r="L92" s="168"/>
      <c r="M92" s="168"/>
      <c r="N92" s="102"/>
      <c r="O92" s="170"/>
      <c r="P92" s="170"/>
      <c r="Q92" s="174"/>
    </row>
    <row r="93" spans="1:18" ht="15.75" thickBot="1">
      <c r="A93">
        <v>5915400</v>
      </c>
      <c r="B93" s="127" t="s">
        <v>435</v>
      </c>
      <c r="C93" s="104"/>
      <c r="D93" s="103" t="s">
        <v>212</v>
      </c>
      <c r="E93" s="103" t="s">
        <v>436</v>
      </c>
      <c r="F93" s="104"/>
      <c r="G93" s="103" t="s">
        <v>407</v>
      </c>
      <c r="H93" s="146" t="s">
        <v>437</v>
      </c>
      <c r="I93" s="146"/>
      <c r="J93" s="147"/>
      <c r="K93" s="494">
        <f>SUMIF('4. Orçamento'!$A$6:$A$144,A93,'4. Orçamento'!$D$6:$D$144)</f>
        <v>15</v>
      </c>
      <c r="L93" s="168"/>
      <c r="M93" s="168"/>
      <c r="N93" s="102"/>
      <c r="O93" s="170"/>
      <c r="P93" s="170"/>
      <c r="Q93" s="174"/>
    </row>
    <row r="94" spans="1:18">
      <c r="A94">
        <v>5915400</v>
      </c>
      <c r="B94" s="119" t="s">
        <v>438</v>
      </c>
      <c r="C94" s="120" t="s">
        <v>439</v>
      </c>
      <c r="D94" s="121">
        <v>4</v>
      </c>
      <c r="E94" s="128" t="s">
        <v>222</v>
      </c>
      <c r="G94" s="123">
        <f>VLOOKUP(B94,MO!$A$1:$G$106,6,FALSE)</f>
        <v>22.594999999999999</v>
      </c>
      <c r="J94" s="123">
        <f>ROUND(D94*G94,4)</f>
        <v>90.38</v>
      </c>
      <c r="K94" s="494">
        <f>SUMIF('4. Orçamento'!$A$6:$A$144,A94,'4. Orçamento'!$D$6:$D$144)</f>
        <v>15</v>
      </c>
      <c r="L94" s="168">
        <f>D94</f>
        <v>4</v>
      </c>
      <c r="M94" s="168"/>
      <c r="N94" s="102" t="str">
        <f>B94</f>
        <v>P9824</v>
      </c>
      <c r="O94" s="170">
        <f>(G94/$I$86)</f>
        <v>13.611445783132529</v>
      </c>
      <c r="P94" s="170"/>
      <c r="Q94" s="174">
        <f>K94*((L94*O94)+(M94*P94))</f>
        <v>816.68674698795178</v>
      </c>
    </row>
    <row r="95" spans="1:18">
      <c r="A95">
        <v>5915400</v>
      </c>
      <c r="B95" s="129"/>
      <c r="D95" s="145" t="s">
        <v>440</v>
      </c>
      <c r="E95" s="145"/>
      <c r="F95" s="145"/>
      <c r="G95" s="145"/>
      <c r="H95" s="145"/>
      <c r="J95" s="124">
        <f>J94</f>
        <v>90.38</v>
      </c>
      <c r="K95" s="494">
        <f>SUMIF('4. Orçamento'!$A$6:$A$144,A95,'4. Orçamento'!$D$6:$D$144)</f>
        <v>15</v>
      </c>
      <c r="L95" s="168"/>
      <c r="M95" s="168"/>
      <c r="N95" s="102"/>
      <c r="O95" s="170"/>
      <c r="P95" s="170"/>
      <c r="Q95" s="174"/>
    </row>
    <row r="96" spans="1:18" ht="15.75" thickBot="1">
      <c r="A96">
        <v>5915400</v>
      </c>
      <c r="B96" s="125"/>
      <c r="C96" s="104"/>
      <c r="D96" s="146" t="s">
        <v>442</v>
      </c>
      <c r="E96" s="146"/>
      <c r="F96" s="146"/>
      <c r="G96" s="146"/>
      <c r="H96" s="146"/>
      <c r="I96" s="104"/>
      <c r="J96" s="130">
        <f>J92+J95</f>
        <v>6688.7184999999999</v>
      </c>
      <c r="K96" s="494">
        <f>SUMIF('4. Orçamento'!$A$6:$A$144,A96,'4. Orçamento'!$D$6:$D$144)</f>
        <v>15</v>
      </c>
      <c r="L96" s="168"/>
      <c r="M96" s="168"/>
      <c r="N96" s="102"/>
      <c r="O96" s="170"/>
      <c r="P96" s="170"/>
      <c r="Q96" s="174"/>
    </row>
    <row r="97" spans="1:18">
      <c r="A97">
        <v>5915400</v>
      </c>
      <c r="B97" s="129"/>
      <c r="D97" s="145" t="s">
        <v>444</v>
      </c>
      <c r="E97" s="145"/>
      <c r="F97" s="145"/>
      <c r="G97" s="145"/>
      <c r="H97" s="145"/>
      <c r="J97" s="131">
        <f>J96/I86</f>
        <v>4029.3484939759037</v>
      </c>
      <c r="K97" s="494">
        <f>SUMIF('4. Orçamento'!$A$6:$A$144,A97,'4. Orçamento'!$D$6:$D$144)</f>
        <v>15</v>
      </c>
      <c r="L97" s="168"/>
      <c r="M97" s="168"/>
      <c r="N97" s="102"/>
      <c r="O97" s="170"/>
      <c r="P97" s="170"/>
      <c r="Q97" s="174"/>
    </row>
    <row r="98" spans="1:18">
      <c r="A98">
        <v>5915400</v>
      </c>
      <c r="B98" s="129"/>
      <c r="H98" s="132" t="s">
        <v>445</v>
      </c>
      <c r="J98" s="133" t="s">
        <v>377</v>
      </c>
      <c r="K98" s="494">
        <f>SUMIF('4. Orçamento'!$A$6:$A$144,A98,'4. Orçamento'!$D$6:$D$144)</f>
        <v>15</v>
      </c>
      <c r="L98" s="168"/>
      <c r="M98" s="168"/>
      <c r="N98" s="102"/>
      <c r="O98" s="170"/>
      <c r="P98" s="170"/>
      <c r="Q98" s="174"/>
    </row>
    <row r="99" spans="1:18" ht="15.75" thickBot="1">
      <c r="A99">
        <v>5915400</v>
      </c>
      <c r="B99" s="125"/>
      <c r="C99" s="104"/>
      <c r="D99" s="104"/>
      <c r="E99" s="104"/>
      <c r="F99" s="104"/>
      <c r="G99" s="104"/>
      <c r="H99" s="105" t="s">
        <v>446</v>
      </c>
      <c r="I99" s="104"/>
      <c r="J99" s="130" t="s">
        <v>377</v>
      </c>
      <c r="K99" s="494">
        <f>SUMIF('4. Orçamento'!$A$6:$A$144,A99,'4. Orçamento'!$D$6:$D$144)</f>
        <v>15</v>
      </c>
      <c r="L99" s="168"/>
      <c r="M99" s="168"/>
      <c r="N99" s="102"/>
      <c r="O99" s="170"/>
      <c r="P99" s="170"/>
      <c r="Q99" s="174"/>
    </row>
    <row r="100" spans="1:18" ht="15.75" thickBot="1">
      <c r="A100">
        <v>5915400</v>
      </c>
      <c r="B100" s="127" t="s">
        <v>447</v>
      </c>
      <c r="C100" s="104"/>
      <c r="D100" s="103" t="s">
        <v>212</v>
      </c>
      <c r="E100" s="103" t="s">
        <v>436</v>
      </c>
      <c r="F100" s="104"/>
      <c r="G100" s="103" t="s">
        <v>448</v>
      </c>
      <c r="H100" s="146" t="s">
        <v>449</v>
      </c>
      <c r="I100" s="146"/>
      <c r="J100" s="147"/>
      <c r="K100" s="494">
        <f>SUMIF('4. Orçamento'!$A$6:$A$144,A100,'4. Orçamento'!$D$6:$D$144)</f>
        <v>15</v>
      </c>
      <c r="L100" s="168"/>
      <c r="M100" s="168"/>
      <c r="N100" s="102"/>
      <c r="O100" s="170"/>
      <c r="P100" s="170"/>
      <c r="Q100" s="174"/>
    </row>
    <row r="101" spans="1:18" ht="15.75" thickBot="1">
      <c r="A101">
        <v>5915400</v>
      </c>
      <c r="B101" s="125"/>
      <c r="C101" s="104"/>
      <c r="D101" s="146" t="s">
        <v>459</v>
      </c>
      <c r="E101" s="146"/>
      <c r="F101" s="146"/>
      <c r="G101" s="146"/>
      <c r="H101" s="146"/>
      <c r="I101" s="104"/>
      <c r="J101" s="126"/>
      <c r="K101" s="494">
        <f>SUMIF('4. Orçamento'!$A$6:$A$144,A101,'4. Orçamento'!$D$6:$D$144)</f>
        <v>15</v>
      </c>
      <c r="L101" s="168"/>
      <c r="M101" s="168"/>
      <c r="N101" s="102"/>
      <c r="O101" s="170"/>
      <c r="P101" s="170"/>
      <c r="Q101" s="174"/>
    </row>
    <row r="102" spans="1:18" ht="15.75" thickBot="1">
      <c r="A102">
        <v>5915400</v>
      </c>
      <c r="B102" s="127" t="s">
        <v>460</v>
      </c>
      <c r="C102" s="104"/>
      <c r="D102" s="103" t="s">
        <v>212</v>
      </c>
      <c r="E102" s="103" t="s">
        <v>436</v>
      </c>
      <c r="F102" s="104"/>
      <c r="G102" s="103" t="s">
        <v>449</v>
      </c>
      <c r="H102" s="146" t="s">
        <v>449</v>
      </c>
      <c r="I102" s="146"/>
      <c r="J102" s="147"/>
      <c r="K102" s="494">
        <f>SUMIF('4. Orçamento'!$A$6:$A$144,A102,'4. Orçamento'!$D$6:$D$144)</f>
        <v>15</v>
      </c>
      <c r="L102" s="168"/>
      <c r="M102" s="168"/>
      <c r="N102" s="102"/>
      <c r="O102" s="170"/>
      <c r="P102" s="170"/>
      <c r="Q102" s="174"/>
    </row>
    <row r="103" spans="1:18" ht="15.75" thickBot="1">
      <c r="A103">
        <v>5915400</v>
      </c>
      <c r="B103" s="125"/>
      <c r="C103" s="104"/>
      <c r="D103" s="146" t="s">
        <v>461</v>
      </c>
      <c r="E103" s="146"/>
      <c r="F103" s="146"/>
      <c r="G103" s="146"/>
      <c r="H103" s="146"/>
      <c r="I103" s="104"/>
      <c r="J103" s="126"/>
      <c r="K103" s="494">
        <f>SUMIF('4. Orçamento'!$A$6:$A$144,A103,'4. Orçamento'!$D$6:$D$144)</f>
        <v>15</v>
      </c>
      <c r="L103" s="168"/>
      <c r="M103" s="168"/>
      <c r="N103" s="102"/>
      <c r="O103" s="170"/>
      <c r="P103" s="170"/>
      <c r="Q103" s="174"/>
    </row>
    <row r="104" spans="1:18" ht="15.75" thickBot="1">
      <c r="A104">
        <v>5915400</v>
      </c>
      <c r="B104" s="125"/>
      <c r="C104" s="104"/>
      <c r="D104" s="104"/>
      <c r="E104" s="104"/>
      <c r="F104" s="104"/>
      <c r="G104" s="104"/>
      <c r="H104" s="105" t="s">
        <v>462</v>
      </c>
      <c r="I104" s="104"/>
      <c r="J104" s="130">
        <f>J97</f>
        <v>4029.3484939759037</v>
      </c>
      <c r="K104" s="494">
        <f>SUMIF('4. Orçamento'!$A$6:$A$144,A104,'4. Orçamento'!$D$6:$D$144)</f>
        <v>15</v>
      </c>
      <c r="L104" s="168"/>
      <c r="M104" s="168"/>
      <c r="N104" s="102"/>
      <c r="O104" s="170"/>
      <c r="P104" s="170"/>
      <c r="Q104" s="174"/>
    </row>
    <row r="105" spans="1:18" ht="15.75" thickBot="1">
      <c r="A105">
        <v>5915400</v>
      </c>
      <c r="B105" s="127" t="s">
        <v>463</v>
      </c>
      <c r="C105" s="104"/>
      <c r="D105" s="103" t="s">
        <v>464</v>
      </c>
      <c r="E105" s="103" t="s">
        <v>212</v>
      </c>
      <c r="F105" s="103" t="s">
        <v>436</v>
      </c>
      <c r="G105" s="104"/>
      <c r="H105" s="103" t="s">
        <v>449</v>
      </c>
      <c r="I105" s="146" t="s">
        <v>449</v>
      </c>
      <c r="J105" s="147"/>
      <c r="K105" s="494">
        <f>SUMIF('4. Orçamento'!$A$6:$A$144,A105,'4. Orçamento'!$D$6:$D$144)</f>
        <v>15</v>
      </c>
      <c r="L105" s="168"/>
      <c r="M105" s="168"/>
      <c r="N105" s="102"/>
      <c r="O105" s="170"/>
      <c r="P105" s="170"/>
      <c r="Q105" s="174"/>
    </row>
    <row r="106" spans="1:18" ht="15.75" thickBot="1">
      <c r="A106">
        <v>5915400</v>
      </c>
      <c r="B106" s="125"/>
      <c r="C106" s="104"/>
      <c r="D106" s="146" t="s">
        <v>468</v>
      </c>
      <c r="E106" s="146"/>
      <c r="F106" s="146"/>
      <c r="G106" s="146"/>
      <c r="H106" s="146"/>
      <c r="I106" s="104"/>
      <c r="J106" s="130"/>
      <c r="K106" s="494">
        <f>SUMIF('4. Orçamento'!$A$6:$A$144,A106,'4. Orçamento'!$D$6:$D$144)</f>
        <v>15</v>
      </c>
      <c r="L106" s="168"/>
      <c r="M106" s="168"/>
      <c r="N106" s="102"/>
      <c r="O106" s="170"/>
      <c r="P106" s="170"/>
      <c r="Q106" s="174"/>
    </row>
    <row r="107" spans="1:18" ht="15.75" thickBot="1">
      <c r="A107">
        <v>5915400</v>
      </c>
      <c r="B107" s="148" t="s">
        <v>469</v>
      </c>
      <c r="C107" s="146"/>
      <c r="D107" s="146" t="s">
        <v>212</v>
      </c>
      <c r="E107" s="146" t="s">
        <v>436</v>
      </c>
      <c r="F107" s="146" t="s">
        <v>470</v>
      </c>
      <c r="G107" s="146"/>
      <c r="H107" s="146"/>
      <c r="J107" s="147" t="s">
        <v>449</v>
      </c>
      <c r="K107" s="494">
        <f>SUMIF('4. Orçamento'!$A$6:$A$144,A107,'4. Orçamento'!$D$6:$D$144)</f>
        <v>15</v>
      </c>
      <c r="L107" s="168"/>
      <c r="M107" s="168"/>
      <c r="N107" s="102"/>
      <c r="O107" s="170"/>
      <c r="P107" s="170"/>
      <c r="Q107" s="174"/>
    </row>
    <row r="108" spans="1:18" ht="15.75" thickBot="1">
      <c r="A108">
        <v>5915400</v>
      </c>
      <c r="B108" s="148"/>
      <c r="C108" s="146"/>
      <c r="D108" s="146"/>
      <c r="E108" s="146"/>
      <c r="F108" s="103" t="s">
        <v>471</v>
      </c>
      <c r="G108" s="103" t="s">
        <v>472</v>
      </c>
      <c r="H108" s="103" t="s">
        <v>473</v>
      </c>
      <c r="I108" s="104"/>
      <c r="J108" s="147"/>
      <c r="K108" s="494">
        <f>SUMIF('4. Orçamento'!$A$6:$A$144,A108,'4. Orçamento'!$D$6:$D$144)</f>
        <v>15</v>
      </c>
      <c r="L108" s="168"/>
      <c r="M108" s="168"/>
      <c r="N108" s="102"/>
      <c r="O108" s="170"/>
      <c r="P108" s="170"/>
      <c r="Q108" s="174"/>
    </row>
    <row r="109" spans="1:18">
      <c r="A109">
        <v>5915400</v>
      </c>
      <c r="B109" s="129"/>
      <c r="D109" s="145" t="s">
        <v>480</v>
      </c>
      <c r="E109" s="145"/>
      <c r="F109" s="145"/>
      <c r="G109" s="145"/>
      <c r="H109" s="145"/>
      <c r="J109" s="111"/>
      <c r="K109" s="494">
        <f>SUMIF('4. Orçamento'!$A$6:$A$144,A109,'4. Orçamento'!$D$6:$D$144)</f>
        <v>15</v>
      </c>
      <c r="L109" s="168"/>
      <c r="M109" s="168"/>
      <c r="N109" s="102"/>
      <c r="O109" s="170"/>
      <c r="P109" s="170"/>
      <c r="Q109" s="174"/>
    </row>
    <row r="110" spans="1:18" ht="15.75" thickBot="1">
      <c r="A110">
        <v>5915400</v>
      </c>
      <c r="B110" s="125"/>
      <c r="C110" s="104"/>
      <c r="D110" s="104"/>
      <c r="E110" s="104"/>
      <c r="F110" s="146" t="s">
        <v>481</v>
      </c>
      <c r="G110" s="146"/>
      <c r="H110" s="146"/>
      <c r="I110" s="104"/>
      <c r="J110" s="134">
        <f>J97</f>
        <v>4029.3484939759037</v>
      </c>
      <c r="K110" s="178"/>
      <c r="L110" s="179"/>
      <c r="M110" s="179"/>
      <c r="N110" s="179"/>
      <c r="O110" s="179"/>
      <c r="P110" s="180"/>
      <c r="R110" s="177">
        <f>ROUND((SUM(Q90:Q109)/$K$90),2)</f>
        <v>4029.35</v>
      </c>
    </row>
    <row r="111" spans="1:18" ht="15.75" thickBo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R111" s="101">
        <f>SUM(Q90:Q109)</f>
        <v>60440.227409638552</v>
      </c>
    </row>
    <row r="112" spans="1:18" ht="23.25" thickBot="1">
      <c r="A112">
        <v>5915373</v>
      </c>
      <c r="B112" s="106" t="s">
        <v>395</v>
      </c>
      <c r="C112" s="107"/>
      <c r="D112" s="107"/>
      <c r="E112" s="107"/>
      <c r="F112" s="107"/>
      <c r="G112" s="107"/>
      <c r="H112" s="107"/>
      <c r="I112" s="107"/>
      <c r="J112" s="108" t="s">
        <v>396</v>
      </c>
    </row>
    <row r="113" spans="1:17" ht="18.75" thickTop="1">
      <c r="A113">
        <v>5915373</v>
      </c>
      <c r="B113" s="109" t="s">
        <v>397</v>
      </c>
      <c r="E113" s="110" t="s">
        <v>398</v>
      </c>
      <c r="J113" s="111"/>
    </row>
    <row r="114" spans="1:17" ht="15.75">
      <c r="A114">
        <v>5915373</v>
      </c>
      <c r="B114" s="112" t="s">
        <v>400</v>
      </c>
      <c r="E114" s="383">
        <v>45748</v>
      </c>
      <c r="H114" s="113" t="s">
        <v>401</v>
      </c>
      <c r="I114" s="139">
        <v>19.579999999999998</v>
      </c>
      <c r="J114" s="115" t="s">
        <v>466</v>
      </c>
    </row>
    <row r="115" spans="1:17" ht="32.25" thickBot="1">
      <c r="A115">
        <v>5915373</v>
      </c>
      <c r="B115" s="116">
        <v>5915373</v>
      </c>
      <c r="C115" s="149" t="s">
        <v>494</v>
      </c>
      <c r="D115" s="149"/>
      <c r="E115" s="149"/>
      <c r="F115" s="149"/>
      <c r="G115" s="149"/>
      <c r="H115" s="149"/>
      <c r="I115" s="150" t="s">
        <v>404</v>
      </c>
      <c r="J115" s="151"/>
    </row>
    <row r="116" spans="1:17" ht="36.75" customHeight="1" thickBot="1">
      <c r="A116">
        <v>5915373</v>
      </c>
      <c r="B116" s="148" t="s">
        <v>405</v>
      </c>
      <c r="C116" s="146"/>
      <c r="D116" s="146" t="s">
        <v>212</v>
      </c>
      <c r="E116" s="146" t="s">
        <v>406</v>
      </c>
      <c r="F116" s="146"/>
      <c r="G116" s="146" t="s">
        <v>407</v>
      </c>
      <c r="H116" s="146"/>
      <c r="J116" s="117" t="s">
        <v>408</v>
      </c>
      <c r="K116" s="589" t="s">
        <v>276</v>
      </c>
      <c r="L116" s="590"/>
      <c r="M116" s="591"/>
      <c r="N116" s="592" t="s">
        <v>409</v>
      </c>
      <c r="O116" s="594" t="s">
        <v>410</v>
      </c>
      <c r="P116" s="595"/>
      <c r="Q116" s="598" t="s">
        <v>411</v>
      </c>
    </row>
    <row r="117" spans="1:17" ht="15.75" thickBot="1">
      <c r="A117">
        <v>5915373</v>
      </c>
      <c r="B117" s="148"/>
      <c r="C117" s="146"/>
      <c r="D117" s="146"/>
      <c r="E117" s="103" t="s">
        <v>412</v>
      </c>
      <c r="F117" s="103" t="s">
        <v>413</v>
      </c>
      <c r="G117" s="103" t="s">
        <v>414</v>
      </c>
      <c r="H117" s="103" t="s">
        <v>415</v>
      </c>
      <c r="I117" s="104"/>
      <c r="J117" s="118" t="s">
        <v>416</v>
      </c>
      <c r="K117" s="172" t="s">
        <v>417</v>
      </c>
      <c r="L117" s="600" t="s">
        <v>418</v>
      </c>
      <c r="M117" s="601"/>
      <c r="N117" s="593"/>
      <c r="O117" s="596"/>
      <c r="P117" s="597"/>
      <c r="Q117" s="599"/>
    </row>
    <row r="118" spans="1:17">
      <c r="A118">
        <v>5915373</v>
      </c>
      <c r="B118" s="119" t="s">
        <v>495</v>
      </c>
      <c r="C118" s="120" t="s">
        <v>496</v>
      </c>
      <c r="D118" s="121">
        <v>1</v>
      </c>
      <c r="E118" s="122">
        <v>1</v>
      </c>
      <c r="F118" s="122">
        <v>0</v>
      </c>
      <c r="G118" s="123">
        <f>VLOOKUP(B118,EQ!$A$1:$K$538,10,FALSE)</f>
        <v>293.88310000000001</v>
      </c>
      <c r="H118" s="123">
        <f>VLOOKUP(B118,EQ!$A$1:$K$538,11,FALSE)</f>
        <v>96.300399999999996</v>
      </c>
      <c r="J118" s="123">
        <f>ROUND((D118*E118*G118)+(D118*F118*H118),4)</f>
        <v>293.88310000000001</v>
      </c>
      <c r="K118" s="494">
        <f>SUMIF('4. Orçamento'!$A$6:$A$144,A118,'4. Orçamento'!$D$6:$D$144)</f>
        <v>260</v>
      </c>
      <c r="L118" s="492">
        <f>(D118*E118)</f>
        <v>1</v>
      </c>
      <c r="M118" s="492">
        <f>(D118*F118)</f>
        <v>0</v>
      </c>
      <c r="N118" s="496" t="str">
        <f>B118</f>
        <v>E9686</v>
      </c>
      <c r="O118" s="493">
        <f>(G118/$I$114)</f>
        <v>15.009351378958122</v>
      </c>
      <c r="P118" s="493">
        <f>(H118/$I$114)</f>
        <v>4.9183043922369771</v>
      </c>
      <c r="Q118" s="491">
        <f t="shared" ref="Q118:Q136" si="15">K118*((L118*O118)+(M118*P118))</f>
        <v>3902.431358529112</v>
      </c>
    </row>
    <row r="119" spans="1:17" ht="15.75" thickBot="1">
      <c r="A119">
        <v>5915373</v>
      </c>
      <c r="B119" s="125"/>
      <c r="C119" s="104"/>
      <c r="D119" s="104"/>
      <c r="E119" s="104"/>
      <c r="F119" s="104"/>
      <c r="G119" s="104"/>
      <c r="H119" s="105" t="s">
        <v>433</v>
      </c>
      <c r="I119" s="104"/>
      <c r="J119" s="126">
        <f>J118</f>
        <v>293.88310000000001</v>
      </c>
      <c r="K119" s="494">
        <f>SUMIF('4. Orçamento'!$A$6:$A$144,A119,'4. Orçamento'!$D$6:$D$144)</f>
        <v>260</v>
      </c>
      <c r="L119" s="168"/>
      <c r="M119" s="168"/>
      <c r="N119" s="102"/>
      <c r="O119" s="493"/>
      <c r="P119" s="170"/>
      <c r="Q119" s="174">
        <f t="shared" si="15"/>
        <v>0</v>
      </c>
    </row>
    <row r="120" spans="1:17" ht="15.75" thickBot="1">
      <c r="A120">
        <v>5915373</v>
      </c>
      <c r="B120" s="127" t="s">
        <v>435</v>
      </c>
      <c r="C120" s="104"/>
      <c r="D120" s="103" t="s">
        <v>212</v>
      </c>
      <c r="E120" s="103" t="s">
        <v>436</v>
      </c>
      <c r="F120" s="104"/>
      <c r="G120" s="103" t="s">
        <v>407</v>
      </c>
      <c r="H120" s="146" t="s">
        <v>437</v>
      </c>
      <c r="I120" s="146"/>
      <c r="J120" s="147"/>
      <c r="K120" s="494">
        <f>SUMIF('4. Orçamento'!$A$6:$A$144,A120,'4. Orçamento'!$D$6:$D$144)</f>
        <v>260</v>
      </c>
      <c r="L120" s="168"/>
      <c r="M120" s="168"/>
      <c r="N120" s="102"/>
      <c r="O120" s="493"/>
      <c r="P120" s="170"/>
      <c r="Q120" s="174">
        <f t="shared" si="15"/>
        <v>0</v>
      </c>
    </row>
    <row r="121" spans="1:17">
      <c r="A121">
        <v>5915373</v>
      </c>
      <c r="B121" s="119" t="s">
        <v>438</v>
      </c>
      <c r="C121" s="120" t="s">
        <v>439</v>
      </c>
      <c r="D121" s="121">
        <v>2</v>
      </c>
      <c r="E121" s="128" t="s">
        <v>222</v>
      </c>
      <c r="G121" s="123">
        <f>VLOOKUP(B121,MO!$A$1:$G$106,6,FALSE)</f>
        <v>22.594999999999999</v>
      </c>
      <c r="J121" s="123">
        <f>ROUND(D121*G121,4)</f>
        <v>45.19</v>
      </c>
      <c r="K121" s="494">
        <f>SUMIF('4. Orçamento'!$A$6:$A$144,A121,'4. Orçamento'!$D$6:$D$144)</f>
        <v>260</v>
      </c>
      <c r="L121" s="168">
        <f>D121</f>
        <v>2</v>
      </c>
      <c r="M121" s="168"/>
      <c r="N121" s="102" t="str">
        <f>B121</f>
        <v>P9824</v>
      </c>
      <c r="O121" s="493">
        <f>G121/$I$114</f>
        <v>1.1539836567926456</v>
      </c>
      <c r="P121" s="170"/>
      <c r="Q121" s="174">
        <f t="shared" si="15"/>
        <v>600.07150153217572</v>
      </c>
    </row>
    <row r="122" spans="1:17">
      <c r="A122">
        <v>5915373</v>
      </c>
      <c r="B122" s="129"/>
      <c r="D122" s="145" t="s">
        <v>440</v>
      </c>
      <c r="E122" s="145"/>
      <c r="F122" s="145"/>
      <c r="G122" s="145"/>
      <c r="H122" s="145"/>
      <c r="J122" s="124">
        <f>J121</f>
        <v>45.19</v>
      </c>
      <c r="K122" s="494">
        <f>SUMIF('4. Orçamento'!$A$6:$A$144,A122,'4. Orçamento'!$D$6:$D$144)</f>
        <v>260</v>
      </c>
      <c r="L122" s="168"/>
      <c r="M122" s="168"/>
      <c r="N122" s="102"/>
      <c r="O122" s="493"/>
      <c r="P122" s="170"/>
      <c r="Q122" s="174">
        <f t="shared" si="15"/>
        <v>0</v>
      </c>
    </row>
    <row r="123" spans="1:17" ht="15.75" thickBot="1">
      <c r="A123">
        <v>5915373</v>
      </c>
      <c r="B123" s="125"/>
      <c r="C123" s="104"/>
      <c r="D123" s="146" t="s">
        <v>442</v>
      </c>
      <c r="E123" s="146"/>
      <c r="F123" s="146"/>
      <c r="G123" s="146"/>
      <c r="H123" s="146"/>
      <c r="I123" s="104"/>
      <c r="J123" s="130">
        <f>J119+J122</f>
        <v>339.07310000000001</v>
      </c>
      <c r="K123" s="494">
        <f>SUMIF('4. Orçamento'!$A$6:$A$144,A123,'4. Orçamento'!$D$6:$D$144)</f>
        <v>260</v>
      </c>
      <c r="L123" s="168"/>
      <c r="M123" s="168"/>
      <c r="N123" s="102"/>
      <c r="O123" s="493"/>
      <c r="P123" s="170"/>
      <c r="Q123" s="174">
        <f t="shared" si="15"/>
        <v>0</v>
      </c>
    </row>
    <row r="124" spans="1:17">
      <c r="A124">
        <v>5915373</v>
      </c>
      <c r="B124" s="129"/>
      <c r="D124" s="145" t="s">
        <v>444</v>
      </c>
      <c r="E124" s="145"/>
      <c r="F124" s="145"/>
      <c r="G124" s="145"/>
      <c r="H124" s="145"/>
      <c r="J124" s="131">
        <f>J123/I114</f>
        <v>17.317318692543413</v>
      </c>
      <c r="K124" s="494">
        <f>SUMIF('4. Orçamento'!$A$6:$A$144,A124,'4. Orçamento'!$D$6:$D$144)</f>
        <v>260</v>
      </c>
      <c r="L124" s="168"/>
      <c r="M124" s="168"/>
      <c r="N124" s="102"/>
      <c r="O124" s="493"/>
      <c r="P124" s="170"/>
      <c r="Q124" s="174">
        <f t="shared" si="15"/>
        <v>0</v>
      </c>
    </row>
    <row r="125" spans="1:17">
      <c r="A125">
        <v>5915373</v>
      </c>
      <c r="B125" s="129"/>
      <c r="H125" s="132" t="s">
        <v>445</v>
      </c>
      <c r="J125" s="133" t="s">
        <v>377</v>
      </c>
      <c r="K125" s="494">
        <f>SUMIF('4. Orçamento'!$A$6:$A$144,A125,'4. Orçamento'!$D$6:$D$144)</f>
        <v>260</v>
      </c>
      <c r="L125" s="168"/>
      <c r="M125" s="168"/>
      <c r="N125" s="102"/>
      <c r="O125" s="493"/>
      <c r="P125" s="170"/>
      <c r="Q125" s="174">
        <f t="shared" si="15"/>
        <v>0</v>
      </c>
    </row>
    <row r="126" spans="1:17" ht="15.75" thickBot="1">
      <c r="A126">
        <v>5915373</v>
      </c>
      <c r="B126" s="125"/>
      <c r="C126" s="104"/>
      <c r="D126" s="104"/>
      <c r="E126" s="104"/>
      <c r="F126" s="104"/>
      <c r="G126" s="104"/>
      <c r="H126" s="105" t="s">
        <v>446</v>
      </c>
      <c r="I126" s="104"/>
      <c r="J126" s="130" t="s">
        <v>377</v>
      </c>
      <c r="K126" s="494">
        <f>SUMIF('4. Orçamento'!$A$6:$A$144,A126,'4. Orçamento'!$D$6:$D$144)</f>
        <v>260</v>
      </c>
      <c r="L126" s="168"/>
      <c r="M126" s="168"/>
      <c r="N126" s="102"/>
      <c r="O126" s="493"/>
      <c r="P126" s="170"/>
      <c r="Q126" s="174">
        <f t="shared" si="15"/>
        <v>0</v>
      </c>
    </row>
    <row r="127" spans="1:17" ht="15.75" thickBot="1">
      <c r="A127">
        <v>5915373</v>
      </c>
      <c r="B127" s="127" t="s">
        <v>447</v>
      </c>
      <c r="C127" s="104"/>
      <c r="D127" s="103" t="s">
        <v>212</v>
      </c>
      <c r="E127" s="103" t="s">
        <v>436</v>
      </c>
      <c r="F127" s="104"/>
      <c r="G127" s="103" t="s">
        <v>448</v>
      </c>
      <c r="H127" s="146" t="s">
        <v>449</v>
      </c>
      <c r="I127" s="146"/>
      <c r="J127" s="147"/>
      <c r="K127" s="494">
        <f>SUMIF('4. Orçamento'!$A$6:$A$144,A127,'4. Orçamento'!$D$6:$D$144)</f>
        <v>260</v>
      </c>
      <c r="L127" s="168"/>
      <c r="M127" s="168"/>
      <c r="N127" s="102"/>
      <c r="O127" s="493"/>
      <c r="P127" s="170"/>
      <c r="Q127" s="174">
        <f t="shared" si="15"/>
        <v>0</v>
      </c>
    </row>
    <row r="128" spans="1:17" ht="15.75" thickBot="1">
      <c r="A128">
        <v>5915373</v>
      </c>
      <c r="B128" s="125"/>
      <c r="C128" s="104"/>
      <c r="D128" s="146" t="s">
        <v>459</v>
      </c>
      <c r="E128" s="146"/>
      <c r="F128" s="146"/>
      <c r="G128" s="146"/>
      <c r="H128" s="146"/>
      <c r="I128" s="104"/>
      <c r="J128" s="126"/>
      <c r="K128" s="494">
        <f>SUMIF('4. Orçamento'!$A$6:$A$144,A128,'4. Orçamento'!$D$6:$D$144)</f>
        <v>260</v>
      </c>
      <c r="L128" s="168"/>
      <c r="M128" s="168"/>
      <c r="N128" s="102"/>
      <c r="O128" s="493"/>
      <c r="P128" s="170"/>
      <c r="Q128" s="174">
        <f t="shared" si="15"/>
        <v>0</v>
      </c>
    </row>
    <row r="129" spans="1:18" ht="15.75" thickBot="1">
      <c r="A129">
        <v>5915373</v>
      </c>
      <c r="B129" s="127" t="s">
        <v>460</v>
      </c>
      <c r="C129" s="104"/>
      <c r="D129" s="103" t="s">
        <v>212</v>
      </c>
      <c r="E129" s="103" t="s">
        <v>436</v>
      </c>
      <c r="F129" s="104"/>
      <c r="G129" s="103" t="s">
        <v>449</v>
      </c>
      <c r="H129" s="146" t="s">
        <v>449</v>
      </c>
      <c r="I129" s="146"/>
      <c r="J129" s="147"/>
      <c r="K129" s="494">
        <f>SUMIF('4. Orçamento'!$A$6:$A$144,A129,'4. Orçamento'!$D$6:$D$144)</f>
        <v>260</v>
      </c>
      <c r="L129" s="168"/>
      <c r="M129" s="168"/>
      <c r="N129" s="102"/>
      <c r="O129" s="493"/>
      <c r="P129" s="170"/>
      <c r="Q129" s="174">
        <f t="shared" si="15"/>
        <v>0</v>
      </c>
    </row>
    <row r="130" spans="1:18" ht="15.75" thickBot="1">
      <c r="A130">
        <v>5915373</v>
      </c>
      <c r="B130" s="125"/>
      <c r="C130" s="104"/>
      <c r="D130" s="146" t="s">
        <v>461</v>
      </c>
      <c r="E130" s="146"/>
      <c r="F130" s="146"/>
      <c r="G130" s="146"/>
      <c r="H130" s="146"/>
      <c r="I130" s="104"/>
      <c r="J130" s="126"/>
      <c r="K130" s="494">
        <f>SUMIF('4. Orçamento'!$A$6:$A$144,A130,'4. Orçamento'!$D$6:$D$144)</f>
        <v>260</v>
      </c>
      <c r="L130" s="168"/>
      <c r="M130" s="168"/>
      <c r="N130" s="102"/>
      <c r="O130" s="493"/>
      <c r="P130" s="170"/>
      <c r="Q130" s="174">
        <f t="shared" si="15"/>
        <v>0</v>
      </c>
    </row>
    <row r="131" spans="1:18" ht="15.75" thickBot="1">
      <c r="A131">
        <v>5915373</v>
      </c>
      <c r="B131" s="125"/>
      <c r="C131" s="104"/>
      <c r="D131" s="104"/>
      <c r="E131" s="104"/>
      <c r="F131" s="104"/>
      <c r="G131" s="104"/>
      <c r="H131" s="105" t="s">
        <v>462</v>
      </c>
      <c r="I131" s="104"/>
      <c r="J131" s="130">
        <f>J124</f>
        <v>17.317318692543413</v>
      </c>
      <c r="K131" s="494">
        <f>SUMIF('4. Orçamento'!$A$6:$A$144,A131,'4. Orçamento'!$D$6:$D$144)</f>
        <v>260</v>
      </c>
      <c r="L131" s="168"/>
      <c r="M131" s="168"/>
      <c r="N131" s="102"/>
      <c r="O131" s="493"/>
      <c r="P131" s="170"/>
      <c r="Q131" s="174">
        <f t="shared" si="15"/>
        <v>0</v>
      </c>
    </row>
    <row r="132" spans="1:18" ht="15.75" thickBot="1">
      <c r="A132">
        <v>5915373</v>
      </c>
      <c r="B132" s="127" t="s">
        <v>463</v>
      </c>
      <c r="C132" s="104"/>
      <c r="D132" s="103" t="s">
        <v>464</v>
      </c>
      <c r="E132" s="103" t="s">
        <v>212</v>
      </c>
      <c r="F132" s="103" t="s">
        <v>436</v>
      </c>
      <c r="G132" s="104"/>
      <c r="H132" s="103" t="s">
        <v>449</v>
      </c>
      <c r="I132" s="146" t="s">
        <v>449</v>
      </c>
      <c r="J132" s="147"/>
      <c r="K132" s="494">
        <f>SUMIF('4. Orçamento'!$A$6:$A$144,A132,'4. Orçamento'!$D$6:$D$144)</f>
        <v>260</v>
      </c>
      <c r="L132" s="168"/>
      <c r="M132" s="168"/>
      <c r="N132" s="102"/>
      <c r="O132" s="493"/>
      <c r="P132" s="170"/>
      <c r="Q132" s="174">
        <f t="shared" si="15"/>
        <v>0</v>
      </c>
    </row>
    <row r="133" spans="1:18" ht="15.75" thickBot="1">
      <c r="A133">
        <v>5915373</v>
      </c>
      <c r="B133" s="125"/>
      <c r="C133" s="104"/>
      <c r="D133" s="146" t="s">
        <v>468</v>
      </c>
      <c r="E133" s="146"/>
      <c r="F133" s="146"/>
      <c r="G133" s="146"/>
      <c r="H133" s="146"/>
      <c r="I133" s="104"/>
      <c r="J133" s="130"/>
      <c r="K133" s="494">
        <f>SUMIF('4. Orçamento'!$A$6:$A$144,A133,'4. Orçamento'!$D$6:$D$144)</f>
        <v>260</v>
      </c>
      <c r="L133" s="168"/>
      <c r="M133" s="168"/>
      <c r="N133" s="102"/>
      <c r="O133" s="493"/>
      <c r="P133" s="170"/>
      <c r="Q133" s="174">
        <f t="shared" si="15"/>
        <v>0</v>
      </c>
    </row>
    <row r="134" spans="1:18" ht="15.75" thickBot="1">
      <c r="A134">
        <v>5915373</v>
      </c>
      <c r="B134" s="148" t="s">
        <v>469</v>
      </c>
      <c r="C134" s="146"/>
      <c r="D134" s="146" t="s">
        <v>212</v>
      </c>
      <c r="E134" s="146" t="s">
        <v>436</v>
      </c>
      <c r="F134" s="146" t="s">
        <v>470</v>
      </c>
      <c r="G134" s="146"/>
      <c r="H134" s="146"/>
      <c r="J134" s="147" t="s">
        <v>449</v>
      </c>
      <c r="K134" s="494">
        <f>SUMIF('4. Orçamento'!$A$6:$A$144,A134,'4. Orçamento'!$D$6:$D$144)</f>
        <v>260</v>
      </c>
      <c r="L134" s="168"/>
      <c r="M134" s="168"/>
      <c r="N134" s="102"/>
      <c r="O134" s="493"/>
      <c r="P134" s="170"/>
      <c r="Q134" s="174">
        <f t="shared" si="15"/>
        <v>0</v>
      </c>
    </row>
    <row r="135" spans="1:18" ht="15.75" thickBot="1">
      <c r="A135">
        <v>5915373</v>
      </c>
      <c r="B135" s="148"/>
      <c r="C135" s="146"/>
      <c r="D135" s="146"/>
      <c r="E135" s="146"/>
      <c r="F135" s="103" t="s">
        <v>471</v>
      </c>
      <c r="G135" s="103" t="s">
        <v>472</v>
      </c>
      <c r="H135" s="103" t="s">
        <v>473</v>
      </c>
      <c r="I135" s="104"/>
      <c r="J135" s="147"/>
      <c r="K135" s="494">
        <f>SUMIF('4. Orçamento'!$A$6:$A$144,A135,'4. Orçamento'!$D$6:$D$144)</f>
        <v>260</v>
      </c>
      <c r="L135" s="168"/>
      <c r="M135" s="168"/>
      <c r="N135" s="102"/>
      <c r="O135" s="493"/>
      <c r="P135" s="170"/>
      <c r="Q135" s="174">
        <f t="shared" si="15"/>
        <v>0</v>
      </c>
    </row>
    <row r="136" spans="1:18">
      <c r="A136">
        <v>5915373</v>
      </c>
      <c r="B136" s="129"/>
      <c r="D136" s="145" t="s">
        <v>480</v>
      </c>
      <c r="E136" s="145"/>
      <c r="F136" s="145"/>
      <c r="G136" s="145"/>
      <c r="H136" s="145"/>
      <c r="J136" s="111"/>
      <c r="K136" s="494">
        <f>SUMIF('4. Orçamento'!$A$6:$A$144,A136,'4. Orçamento'!$D$6:$D$144)</f>
        <v>260</v>
      </c>
      <c r="L136" s="168"/>
      <c r="M136" s="168"/>
      <c r="N136" s="102"/>
      <c r="O136" s="493"/>
      <c r="P136" s="170"/>
      <c r="Q136" s="174">
        <f t="shared" si="15"/>
        <v>0</v>
      </c>
    </row>
    <row r="137" spans="1:18" ht="15.75" thickBot="1">
      <c r="A137">
        <v>5915373</v>
      </c>
      <c r="B137" s="125"/>
      <c r="C137" s="104"/>
      <c r="D137" s="104"/>
      <c r="E137" s="104"/>
      <c r="F137" s="146" t="s">
        <v>481</v>
      </c>
      <c r="G137" s="146"/>
      <c r="H137" s="146"/>
      <c r="I137" s="104"/>
      <c r="J137" s="134">
        <f>J131</f>
        <v>17.317318692543413</v>
      </c>
      <c r="K137" s="178"/>
      <c r="L137" s="179"/>
      <c r="M137" s="179"/>
      <c r="N137" s="179"/>
      <c r="O137" s="179"/>
      <c r="P137" s="180"/>
      <c r="R137" s="177">
        <f>ROUND((SUM(Q118:Q136)/$K$118),2)</f>
        <v>17.32</v>
      </c>
    </row>
    <row r="138" spans="1:18" ht="15.75" thickBo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R138" s="101">
        <f>SUM(Q118:Q136)</f>
        <v>4502.5028600612877</v>
      </c>
    </row>
    <row r="139" spans="1:18" ht="23.25" thickBot="1">
      <c r="A139">
        <v>4507956</v>
      </c>
      <c r="B139" s="106" t="s">
        <v>395</v>
      </c>
      <c r="C139" s="107"/>
      <c r="D139" s="107"/>
      <c r="E139" s="107"/>
      <c r="F139" s="107"/>
      <c r="G139" s="107"/>
      <c r="H139" s="107"/>
      <c r="I139" s="107"/>
      <c r="J139" s="108" t="s">
        <v>396</v>
      </c>
    </row>
    <row r="140" spans="1:18" ht="18.75" thickTop="1">
      <c r="A140">
        <v>4507956</v>
      </c>
      <c r="B140" s="109" t="s">
        <v>397</v>
      </c>
      <c r="E140" s="110" t="s">
        <v>398</v>
      </c>
      <c r="J140" s="111"/>
    </row>
    <row r="141" spans="1:18" ht="15.75">
      <c r="A141">
        <v>4507956</v>
      </c>
      <c r="B141" s="112" t="s">
        <v>400</v>
      </c>
      <c r="E141" s="383">
        <v>45748</v>
      </c>
      <c r="H141" s="113" t="s">
        <v>401</v>
      </c>
      <c r="I141" s="139">
        <v>784.86</v>
      </c>
      <c r="J141" s="115" t="s">
        <v>454</v>
      </c>
    </row>
    <row r="142" spans="1:18" ht="16.5" thickBot="1">
      <c r="A142">
        <v>4507956</v>
      </c>
      <c r="B142" s="116">
        <v>4507956</v>
      </c>
      <c r="C142" s="149" t="s">
        <v>497</v>
      </c>
      <c r="D142" s="149"/>
      <c r="E142" s="149"/>
      <c r="F142" s="149"/>
      <c r="G142" s="149"/>
      <c r="H142" s="149"/>
      <c r="I142" s="150" t="s">
        <v>404</v>
      </c>
      <c r="J142" s="151"/>
    </row>
    <row r="143" spans="1:18" ht="15.75" thickBot="1">
      <c r="A143">
        <v>4507956</v>
      </c>
      <c r="B143" s="148" t="s">
        <v>405</v>
      </c>
      <c r="C143" s="146"/>
      <c r="D143" s="146" t="s">
        <v>212</v>
      </c>
      <c r="E143" s="146" t="s">
        <v>406</v>
      </c>
      <c r="F143" s="146"/>
      <c r="G143" s="146" t="s">
        <v>407</v>
      </c>
      <c r="H143" s="146"/>
      <c r="J143" s="117" t="s">
        <v>408</v>
      </c>
      <c r="K143" s="589" t="s">
        <v>276</v>
      </c>
      <c r="L143" s="590"/>
      <c r="M143" s="591"/>
      <c r="N143" s="592" t="s">
        <v>409</v>
      </c>
      <c r="O143" s="594" t="s">
        <v>410</v>
      </c>
      <c r="P143" s="595"/>
      <c r="Q143" s="598" t="s">
        <v>411</v>
      </c>
    </row>
    <row r="144" spans="1:18" ht="15.75" thickBot="1">
      <c r="A144">
        <v>4507956</v>
      </c>
      <c r="B144" s="148"/>
      <c r="C144" s="146"/>
      <c r="D144" s="146"/>
      <c r="E144" s="103" t="s">
        <v>412</v>
      </c>
      <c r="F144" s="103" t="s">
        <v>413</v>
      </c>
      <c r="G144" s="103" t="s">
        <v>414</v>
      </c>
      <c r="H144" s="103" t="s">
        <v>415</v>
      </c>
      <c r="I144" s="104"/>
      <c r="J144" s="118" t="s">
        <v>416</v>
      </c>
      <c r="K144" s="172" t="s">
        <v>417</v>
      </c>
      <c r="L144" s="600" t="s">
        <v>418</v>
      </c>
      <c r="M144" s="601"/>
      <c r="N144" s="593"/>
      <c r="O144" s="596"/>
      <c r="P144" s="597"/>
      <c r="Q144" s="599"/>
    </row>
    <row r="145" spans="1:17">
      <c r="A145">
        <v>4507956</v>
      </c>
      <c r="B145" s="119" t="s">
        <v>498</v>
      </c>
      <c r="C145" s="120" t="s">
        <v>499</v>
      </c>
      <c r="D145" s="121">
        <v>1</v>
      </c>
      <c r="E145" s="122">
        <v>0.6</v>
      </c>
      <c r="F145" s="122">
        <v>0.4</v>
      </c>
      <c r="G145" s="123">
        <f>VLOOKUP(B145,EQ!$A$1:$K$538,10,FALSE)</f>
        <v>11.0101</v>
      </c>
      <c r="H145" s="123">
        <f>VLOOKUP(B145,EQ!$A$1:$K$538,11,FALSE)</f>
        <v>0.50090000000000001</v>
      </c>
      <c r="J145" s="123">
        <f>ROUND((D145*E145*G145)+(D145*F145*H145),4)</f>
        <v>6.8064</v>
      </c>
      <c r="K145" s="494">
        <f>SUMIF('4. Orçamento'!$A$6:$A$144,A145,'4. Orçamento'!$D$6:$D$144)</f>
        <v>11274.12</v>
      </c>
      <c r="L145" s="492">
        <f>(D145*E145)</f>
        <v>0.6</v>
      </c>
      <c r="M145" s="492">
        <f>(D145*F145)</f>
        <v>0.4</v>
      </c>
      <c r="N145" s="496" t="str">
        <f>B145</f>
        <v>E9764</v>
      </c>
      <c r="O145" s="493">
        <f>(G145/$I$141)</f>
        <v>1.4028106923527761E-2</v>
      </c>
      <c r="P145" s="493">
        <f>(H145/$I$141)</f>
        <v>6.3820299161633921E-4</v>
      </c>
      <c r="Q145" s="491">
        <f>K145*((L145*O145)+(M145*P145))</f>
        <v>97.770807341946323</v>
      </c>
    </row>
    <row r="146" spans="1:17">
      <c r="A146">
        <v>4507956</v>
      </c>
      <c r="B146" s="119" t="s">
        <v>500</v>
      </c>
      <c r="C146" s="120" t="s">
        <v>501</v>
      </c>
      <c r="D146" s="121">
        <v>1</v>
      </c>
      <c r="E146" s="122">
        <v>0.6</v>
      </c>
      <c r="F146" s="122">
        <v>0.4</v>
      </c>
      <c r="G146" s="123">
        <f>VLOOKUP(B146,EQ!$A$1:$K$538,10,FALSE)</f>
        <v>0.16750000000000001</v>
      </c>
      <c r="H146" s="123">
        <f>VLOOKUP(B146,EQ!$A$1:$K$538,11,FALSE)</f>
        <v>0.1147</v>
      </c>
      <c r="J146" s="123">
        <f>ROUND((D146*E146*G146)+(D146*F146*H146),4)</f>
        <v>0.1464</v>
      </c>
      <c r="K146" s="494">
        <f>SUMIF('4. Orçamento'!$A$6:$A$144,A146,'4. Orçamento'!$D$6:$D$144)</f>
        <v>11274.12</v>
      </c>
      <c r="L146" s="168">
        <f>(D146*E146)</f>
        <v>0.6</v>
      </c>
      <c r="M146" s="168">
        <f>(D146*F146)</f>
        <v>0.4</v>
      </c>
      <c r="N146" s="102" t="str">
        <f>B146</f>
        <v>E9717</v>
      </c>
      <c r="O146" s="493">
        <f>(G146/$I$141)</f>
        <v>2.1341385724842649E-4</v>
      </c>
      <c r="P146" s="170">
        <f>(H146/$I$141)</f>
        <v>1.4614071299340009E-4</v>
      </c>
      <c r="Q146" s="174">
        <f>K146*((L146*O146)+(M146*P146))</f>
        <v>2.1026752358382388</v>
      </c>
    </row>
    <row r="147" spans="1:17" ht="15.75" thickBot="1">
      <c r="A147">
        <v>4507956</v>
      </c>
      <c r="B147" s="125"/>
      <c r="C147" s="104"/>
      <c r="D147" s="104"/>
      <c r="E147" s="104"/>
      <c r="F147" s="104"/>
      <c r="G147" s="104"/>
      <c r="H147" s="105" t="s">
        <v>433</v>
      </c>
      <c r="I147" s="104"/>
      <c r="J147" s="126">
        <f>SUM(J145:J146)</f>
        <v>6.9527999999999999</v>
      </c>
      <c r="K147" s="494">
        <f>SUMIF('4. Orçamento'!$A$6:$A$144,A147,'4. Orçamento'!$D$6:$D$144)</f>
        <v>11274.12</v>
      </c>
      <c r="L147" s="168"/>
      <c r="M147" s="168"/>
      <c r="N147" s="102"/>
      <c r="O147" s="493"/>
      <c r="P147" s="170"/>
      <c r="Q147" s="174"/>
    </row>
    <row r="148" spans="1:17" ht="15.75" thickBot="1">
      <c r="A148">
        <v>4507956</v>
      </c>
      <c r="B148" s="127" t="s">
        <v>435</v>
      </c>
      <c r="C148" s="104"/>
      <c r="D148" s="103" t="s">
        <v>212</v>
      </c>
      <c r="E148" s="103" t="s">
        <v>436</v>
      </c>
      <c r="F148" s="104"/>
      <c r="G148" s="103" t="s">
        <v>407</v>
      </c>
      <c r="H148" s="146" t="s">
        <v>437</v>
      </c>
      <c r="I148" s="146"/>
      <c r="J148" s="147"/>
      <c r="K148" s="494">
        <f>SUMIF('4. Orçamento'!$A$6:$A$144,A148,'4. Orçamento'!$D$6:$D$144)</f>
        <v>11274.12</v>
      </c>
      <c r="L148" s="168"/>
      <c r="M148" s="168"/>
      <c r="N148" s="102"/>
      <c r="O148" s="493"/>
      <c r="P148" s="170"/>
      <c r="Q148" s="174"/>
    </row>
    <row r="149" spans="1:17">
      <c r="A149">
        <v>4507956</v>
      </c>
      <c r="B149" s="119" t="s">
        <v>502</v>
      </c>
      <c r="C149" s="120" t="s">
        <v>503</v>
      </c>
      <c r="D149" s="121">
        <v>10</v>
      </c>
      <c r="E149" s="128" t="s">
        <v>222</v>
      </c>
      <c r="G149" s="123">
        <f>VLOOKUP(B149,MO!$A$1:$G$106,6,FALSE)</f>
        <v>24.008099999999999</v>
      </c>
      <c r="J149" s="123">
        <f>ROUND(D149*G149,4)</f>
        <v>240.08099999999999</v>
      </c>
      <c r="K149" s="494">
        <f>SUMIF('4. Orçamento'!$A$6:$A$144,A149,'4. Orçamento'!$D$6:$D$144)</f>
        <v>11274.12</v>
      </c>
      <c r="L149" s="168">
        <f>D149</f>
        <v>10</v>
      </c>
      <c r="M149" s="168"/>
      <c r="N149" s="102" t="str">
        <f>B149</f>
        <v>P9801</v>
      </c>
      <c r="O149" s="493">
        <f>G149/$I$141</f>
        <v>3.0589022246005654E-2</v>
      </c>
      <c r="P149" s="170"/>
      <c r="Q149" s="174">
        <f>K149*L149*O149</f>
        <v>3448.6430748413732</v>
      </c>
    </row>
    <row r="150" spans="1:17">
      <c r="A150">
        <v>4507956</v>
      </c>
      <c r="B150" s="119" t="s">
        <v>504</v>
      </c>
      <c r="C150" s="120" t="s">
        <v>505</v>
      </c>
      <c r="D150" s="121">
        <v>1</v>
      </c>
      <c r="E150" s="128" t="s">
        <v>222</v>
      </c>
      <c r="G150" s="123">
        <f>VLOOKUP(B150,MO!$A$1:$G$106,6,FALSE)</f>
        <v>33.539200000000001</v>
      </c>
      <c r="J150" s="123">
        <f>ROUND(D150*G150,4)</f>
        <v>33.539200000000001</v>
      </c>
      <c r="K150" s="494">
        <f>SUMIF('4. Orçamento'!$A$6:$A$144,A150,'4. Orçamento'!$D$6:$D$144)</f>
        <v>11274.12</v>
      </c>
      <c r="L150" s="168">
        <f>D150</f>
        <v>1</v>
      </c>
      <c r="M150" s="168"/>
      <c r="N150" s="102" t="str">
        <f>B150</f>
        <v>P9805</v>
      </c>
      <c r="O150" s="493">
        <f>G150/$I$141</f>
        <v>4.2732716662844332E-2</v>
      </c>
      <c r="P150" s="170"/>
      <c r="Q150" s="174">
        <f>K150*L150*O150</f>
        <v>481.77377558290658</v>
      </c>
    </row>
    <row r="151" spans="1:17">
      <c r="A151">
        <v>4507956</v>
      </c>
      <c r="B151" s="129"/>
      <c r="D151" s="145" t="s">
        <v>440</v>
      </c>
      <c r="E151" s="145"/>
      <c r="F151" s="145"/>
      <c r="G151" s="145"/>
      <c r="H151" s="145"/>
      <c r="J151" s="124">
        <f>SUM(J149:J150)</f>
        <v>273.62020000000001</v>
      </c>
      <c r="K151" s="494">
        <f>SUMIF('4. Orçamento'!$A$6:$A$144,A151,'4. Orçamento'!$D$6:$D$144)</f>
        <v>11274.12</v>
      </c>
      <c r="L151" s="168"/>
      <c r="M151" s="168"/>
      <c r="N151" s="102"/>
      <c r="O151" s="493"/>
      <c r="P151" s="170"/>
      <c r="Q151" s="174"/>
    </row>
    <row r="152" spans="1:17" ht="15.75" thickBot="1">
      <c r="A152">
        <v>4507956</v>
      </c>
      <c r="B152" s="125"/>
      <c r="C152" s="104"/>
      <c r="D152" s="146" t="s">
        <v>442</v>
      </c>
      <c r="E152" s="146"/>
      <c r="F152" s="146"/>
      <c r="G152" s="146"/>
      <c r="H152" s="146"/>
      <c r="I152" s="104"/>
      <c r="J152" s="130">
        <f>J147+J151</f>
        <v>280.57300000000004</v>
      </c>
      <c r="K152" s="494">
        <f>SUMIF('4. Orçamento'!$A$6:$A$144,A152,'4. Orçamento'!$D$6:$D$144)</f>
        <v>11274.12</v>
      </c>
      <c r="L152" s="168"/>
      <c r="M152" s="168"/>
      <c r="N152" s="102"/>
      <c r="O152" s="493"/>
      <c r="P152" s="170"/>
      <c r="Q152" s="174"/>
    </row>
    <row r="153" spans="1:17">
      <c r="A153">
        <v>4507956</v>
      </c>
      <c r="B153" s="129"/>
      <c r="D153" s="145" t="s">
        <v>444</v>
      </c>
      <c r="E153" s="145"/>
      <c r="F153" s="145"/>
      <c r="G153" s="145"/>
      <c r="H153" s="145"/>
      <c r="J153" s="131">
        <f>J152/I141</f>
        <v>0.35748158907321054</v>
      </c>
      <c r="K153" s="494">
        <f>SUMIF('4. Orçamento'!$A$6:$A$144,A153,'4. Orçamento'!$D$6:$D$144)</f>
        <v>11274.12</v>
      </c>
      <c r="L153" s="168"/>
      <c r="M153" s="168"/>
      <c r="N153" s="102"/>
      <c r="O153" s="493"/>
      <c r="P153" s="170"/>
      <c r="Q153" s="174"/>
    </row>
    <row r="154" spans="1:17">
      <c r="A154">
        <v>4507956</v>
      </c>
      <c r="B154" s="129"/>
      <c r="H154" s="132" t="s">
        <v>445</v>
      </c>
      <c r="J154" s="133" t="s">
        <v>377</v>
      </c>
      <c r="K154" s="494">
        <f>SUMIF('4. Orçamento'!$A$6:$A$144,A154,'4. Orçamento'!$D$6:$D$144)</f>
        <v>11274.12</v>
      </c>
      <c r="L154" s="168"/>
      <c r="M154" s="168"/>
      <c r="N154" s="102"/>
      <c r="O154" s="493"/>
      <c r="P154" s="170"/>
      <c r="Q154" s="174"/>
    </row>
    <row r="155" spans="1:17" ht="15.75" thickBot="1">
      <c r="A155">
        <v>4507956</v>
      </c>
      <c r="B155" s="125"/>
      <c r="C155" s="104"/>
      <c r="D155" s="104"/>
      <c r="E155" s="104"/>
      <c r="F155" s="104"/>
      <c r="G155" s="104"/>
      <c r="H155" s="105" t="s">
        <v>446</v>
      </c>
      <c r="I155" s="104"/>
      <c r="J155" s="130" t="s">
        <v>377</v>
      </c>
      <c r="K155" s="494">
        <f>SUMIF('4. Orçamento'!$A$6:$A$144,A155,'4. Orçamento'!$D$6:$D$144)</f>
        <v>11274.12</v>
      </c>
      <c r="L155" s="168"/>
      <c r="M155" s="168"/>
      <c r="N155" s="102"/>
      <c r="O155" s="493"/>
      <c r="P155" s="170"/>
      <c r="Q155" s="174"/>
    </row>
    <row r="156" spans="1:17" ht="15.75" thickBot="1">
      <c r="A156">
        <v>4507956</v>
      </c>
      <c r="B156" s="127" t="s">
        <v>447</v>
      </c>
      <c r="C156" s="104"/>
      <c r="D156" s="103" t="s">
        <v>212</v>
      </c>
      <c r="E156" s="103" t="s">
        <v>436</v>
      </c>
      <c r="F156" s="104"/>
      <c r="G156" s="103" t="s">
        <v>448</v>
      </c>
      <c r="H156" s="146" t="s">
        <v>449</v>
      </c>
      <c r="I156" s="146"/>
      <c r="J156" s="147"/>
      <c r="K156" s="494">
        <f>SUMIF('4. Orçamento'!$A$6:$A$144,A156,'4. Orçamento'!$D$6:$D$144)</f>
        <v>11274.12</v>
      </c>
      <c r="L156" s="168"/>
      <c r="M156" s="168"/>
      <c r="N156" s="102"/>
      <c r="O156" s="493"/>
      <c r="P156" s="170"/>
      <c r="Q156" s="174"/>
    </row>
    <row r="157" spans="1:17">
      <c r="A157">
        <v>4507956</v>
      </c>
      <c r="B157" s="119" t="s">
        <v>506</v>
      </c>
      <c r="C157" s="120" t="s">
        <v>507</v>
      </c>
      <c r="D157" s="121">
        <v>1.05</v>
      </c>
      <c r="E157" s="128" t="s">
        <v>454</v>
      </c>
      <c r="G157" s="123">
        <f>VLOOKUP(B157,MATERIAL!$A$1:$D$1678,4,FALSE)</f>
        <v>9.8036999999999992</v>
      </c>
      <c r="J157" s="123">
        <f>ROUND(D157*G157,4)</f>
        <v>10.293900000000001</v>
      </c>
      <c r="K157" s="494">
        <f>SUMIF('4. Orçamento'!$A$6:$A$144,A157,'4. Orçamento'!$D$6:$D$144)</f>
        <v>11274.12</v>
      </c>
      <c r="L157" s="168">
        <f>D157</f>
        <v>1.05</v>
      </c>
      <c r="M157" s="168"/>
      <c r="N157" s="102" t="str">
        <f>B157</f>
        <v>M0427</v>
      </c>
      <c r="O157" s="493">
        <f>G157</f>
        <v>9.8036999999999992</v>
      </c>
      <c r="P157" s="170"/>
      <c r="Q157" s="174">
        <f t="shared" ref="Q157:Q168" si="16">K157*L157*O157</f>
        <v>116054.4947562</v>
      </c>
    </row>
    <row r="158" spans="1:17">
      <c r="A158">
        <v>4507956</v>
      </c>
      <c r="B158" s="119" t="s">
        <v>508</v>
      </c>
      <c r="C158" s="120" t="s">
        <v>509</v>
      </c>
      <c r="D158" s="121">
        <v>4.6999999999999999E-4</v>
      </c>
      <c r="E158" s="128" t="s">
        <v>335</v>
      </c>
      <c r="G158" s="123">
        <f>VLOOKUP(B158,MATERIAL!$A$1:$D$1678,4,FALSE)</f>
        <v>19.090299999999999</v>
      </c>
      <c r="J158" s="123">
        <f>ROUND(D158*G158,4)</f>
        <v>8.9999999999999993E-3</v>
      </c>
      <c r="K158" s="494">
        <f>SUMIF('4. Orçamento'!$A$6:$A$144,A158,'4. Orçamento'!$D$6:$D$144)</f>
        <v>11274.12</v>
      </c>
      <c r="L158" s="168">
        <f>D158</f>
        <v>4.6999999999999999E-4</v>
      </c>
      <c r="M158" s="168"/>
      <c r="N158" s="102" t="str">
        <f>B158</f>
        <v>M0076</v>
      </c>
      <c r="O158" s="493">
        <f>G158</f>
        <v>19.090299999999999</v>
      </c>
      <c r="P158" s="170"/>
      <c r="Q158" s="174">
        <f t="shared" si="16"/>
        <v>101.15637652692</v>
      </c>
    </row>
    <row r="159" spans="1:17" ht="15.75" thickBot="1">
      <c r="A159">
        <v>4507956</v>
      </c>
      <c r="B159" s="119"/>
      <c r="C159" s="128"/>
      <c r="D159" s="145" t="s">
        <v>459</v>
      </c>
      <c r="E159" s="145"/>
      <c r="F159" s="145"/>
      <c r="G159" s="145"/>
      <c r="H159" s="145"/>
      <c r="I159" s="128"/>
      <c r="J159" s="124">
        <f>SUM(J157:J158)</f>
        <v>10.302900000000001</v>
      </c>
      <c r="K159" s="494">
        <f>SUMIF('4. Orçamento'!$A$6:$A$144,A159,'4. Orçamento'!$D$6:$D$144)</f>
        <v>11274.12</v>
      </c>
      <c r="L159" s="168"/>
      <c r="M159" s="168"/>
      <c r="N159" s="102"/>
      <c r="O159" s="493"/>
      <c r="P159" s="170"/>
      <c r="Q159" s="174">
        <f t="shared" si="16"/>
        <v>0</v>
      </c>
    </row>
    <row r="160" spans="1:17" ht="15.75" thickBot="1">
      <c r="A160">
        <v>4507956</v>
      </c>
      <c r="B160" s="384" t="s">
        <v>460</v>
      </c>
      <c r="C160" s="385"/>
      <c r="D160" s="386" t="s">
        <v>212</v>
      </c>
      <c r="E160" s="386" t="s">
        <v>436</v>
      </c>
      <c r="F160" s="385"/>
      <c r="G160" s="386" t="s">
        <v>449</v>
      </c>
      <c r="H160" s="387" t="s">
        <v>449</v>
      </c>
      <c r="I160" s="387"/>
      <c r="J160" s="388"/>
      <c r="K160" s="494">
        <f>SUMIF('4. Orçamento'!$A$6:$A$144,A160,'4. Orçamento'!$D$6:$D$144)</f>
        <v>11274.12</v>
      </c>
      <c r="L160" s="168"/>
      <c r="M160" s="168"/>
      <c r="N160" s="102"/>
      <c r="O160" s="493"/>
      <c r="P160" s="170"/>
      <c r="Q160" s="174">
        <f t="shared" si="16"/>
        <v>0</v>
      </c>
    </row>
    <row r="161" spans="1:18">
      <c r="A161">
        <v>4507956</v>
      </c>
      <c r="B161" s="232">
        <v>4516138</v>
      </c>
      <c r="C161" s="233" t="s">
        <v>510</v>
      </c>
      <c r="D161" s="234">
        <v>2.6800000000000001E-3</v>
      </c>
      <c r="E161" s="218" t="s">
        <v>454</v>
      </c>
      <c r="F161" s="216"/>
      <c r="G161" s="235">
        <f>VLOOKUP(B161,'SICRO 04.25'!$A$1:$D$6492,4,FALSE)</f>
        <v>9.66</v>
      </c>
      <c r="H161" s="216"/>
      <c r="I161" s="216"/>
      <c r="J161" s="123">
        <f>ROUND(D161*G161,4)</f>
        <v>2.5899999999999999E-2</v>
      </c>
      <c r="K161" s="494">
        <f>SUMIF('4. Orçamento'!$A$6:$A$144,A161,'4. Orçamento'!$D$6:$D$144)</f>
        <v>11274.12</v>
      </c>
      <c r="L161" s="168">
        <f>D161</f>
        <v>2.6800000000000001E-3</v>
      </c>
      <c r="M161" s="168"/>
      <c r="N161" s="102">
        <f>B161</f>
        <v>4516138</v>
      </c>
      <c r="O161" s="493">
        <f>G161</f>
        <v>9.66</v>
      </c>
      <c r="P161" s="170"/>
      <c r="Q161" s="174">
        <f t="shared" si="16"/>
        <v>291.87343785600007</v>
      </c>
    </row>
    <row r="162" spans="1:18" ht="15.75" thickBot="1">
      <c r="A162">
        <v>4507956</v>
      </c>
      <c r="B162" s="220"/>
      <c r="C162" s="221"/>
      <c r="D162" s="215" t="s">
        <v>461</v>
      </c>
      <c r="E162" s="215"/>
      <c r="F162" s="215"/>
      <c r="G162" s="215"/>
      <c r="H162" s="215"/>
      <c r="I162" s="221"/>
      <c r="J162" s="222">
        <f>J161</f>
        <v>2.5899999999999999E-2</v>
      </c>
      <c r="K162" s="494">
        <f>SUMIF('4. Orçamento'!$A$6:$A$144,A162,'4. Orçamento'!$D$6:$D$144)</f>
        <v>11274.12</v>
      </c>
      <c r="L162" s="168"/>
      <c r="M162" s="168"/>
      <c r="N162" s="102"/>
      <c r="O162" s="493"/>
      <c r="P162" s="170"/>
      <c r="Q162" s="174">
        <f t="shared" si="16"/>
        <v>0</v>
      </c>
    </row>
    <row r="163" spans="1:18" ht="15.75" thickBot="1">
      <c r="A163">
        <v>4507956</v>
      </c>
      <c r="B163" s="125"/>
      <c r="C163" s="104"/>
      <c r="D163" s="104"/>
      <c r="E163" s="104"/>
      <c r="F163" s="104"/>
      <c r="G163" s="104"/>
      <c r="H163" s="105" t="s">
        <v>462</v>
      </c>
      <c r="I163" s="104"/>
      <c r="J163" s="130">
        <f>J153+J159+J162</f>
        <v>10.686281589073211</v>
      </c>
      <c r="K163" s="494">
        <f>SUMIF('4. Orçamento'!$A$6:$A$144,A163,'4. Orçamento'!$D$6:$D$144)</f>
        <v>11274.12</v>
      </c>
      <c r="L163" s="168"/>
      <c r="M163" s="168"/>
      <c r="N163" s="102"/>
      <c r="O163" s="493"/>
      <c r="P163" s="170"/>
      <c r="Q163" s="174">
        <f t="shared" si="16"/>
        <v>0</v>
      </c>
    </row>
    <row r="164" spans="1:18" ht="15.75" thickBot="1">
      <c r="A164">
        <v>4507956</v>
      </c>
      <c r="B164" s="127" t="s">
        <v>463</v>
      </c>
      <c r="C164" s="104"/>
      <c r="D164" s="103" t="s">
        <v>464</v>
      </c>
      <c r="E164" s="103" t="s">
        <v>212</v>
      </c>
      <c r="F164" s="103" t="s">
        <v>436</v>
      </c>
      <c r="G164" s="104"/>
      <c r="H164" s="103" t="s">
        <v>449</v>
      </c>
      <c r="I164" s="146" t="s">
        <v>449</v>
      </c>
      <c r="J164" s="147"/>
      <c r="K164" s="494">
        <f>SUMIF('4. Orçamento'!$A$6:$A$144,A164,'4. Orçamento'!$D$6:$D$144)</f>
        <v>11274.12</v>
      </c>
      <c r="L164" s="168"/>
      <c r="M164" s="168"/>
      <c r="N164" s="102"/>
      <c r="O164" s="493"/>
      <c r="P164" s="170"/>
      <c r="Q164" s="174">
        <f t="shared" si="16"/>
        <v>0</v>
      </c>
    </row>
    <row r="165" spans="1:18">
      <c r="A165">
        <v>4507956</v>
      </c>
      <c r="B165" s="119" t="s">
        <v>506</v>
      </c>
      <c r="C165" s="120" t="s">
        <v>511</v>
      </c>
      <c r="D165" s="128">
        <v>5915015</v>
      </c>
      <c r="E165" s="121">
        <v>1.0499999999999999E-3</v>
      </c>
      <c r="F165" s="128" t="s">
        <v>466</v>
      </c>
      <c r="H165" s="123">
        <f>VLOOKUP(D165,'SICRO 04.25'!$A$1:$D$6492,4,FALSE)</f>
        <v>19.84</v>
      </c>
      <c r="J165" s="124">
        <f>ROUND(E165*H165,4)</f>
        <v>2.0799999999999999E-2</v>
      </c>
      <c r="K165" s="494">
        <f>SUMIF('4. Orçamento'!$A$6:$A$144,A165,'4. Orçamento'!$D$6:$D$144)</f>
        <v>11274.12</v>
      </c>
      <c r="L165" s="168">
        <f>E165</f>
        <v>1.0499999999999999E-3</v>
      </c>
      <c r="M165" s="168"/>
      <c r="N165" s="102">
        <f>D165</f>
        <v>5915015</v>
      </c>
      <c r="O165" s="493">
        <f>H165</f>
        <v>19.84</v>
      </c>
      <c r="P165" s="170"/>
      <c r="Q165" s="174">
        <f t="shared" si="16"/>
        <v>234.86246783999999</v>
      </c>
    </row>
    <row r="166" spans="1:18" ht="15.75" thickBot="1">
      <c r="A166">
        <v>4507956</v>
      </c>
      <c r="B166" s="125"/>
      <c r="C166" s="104"/>
      <c r="D166" s="146" t="s">
        <v>468</v>
      </c>
      <c r="E166" s="146"/>
      <c r="F166" s="146"/>
      <c r="G166" s="146"/>
      <c r="H166" s="146"/>
      <c r="I166" s="104"/>
      <c r="J166" s="130">
        <f>J165</f>
        <v>2.0799999999999999E-2</v>
      </c>
      <c r="K166" s="494">
        <f>SUMIF('4. Orçamento'!$A$6:$A$144,A166,'4. Orçamento'!$D$6:$D$144)</f>
        <v>11274.12</v>
      </c>
      <c r="L166" s="168"/>
      <c r="M166" s="168"/>
      <c r="N166" s="102"/>
      <c r="O166" s="493"/>
      <c r="P166" s="170"/>
      <c r="Q166" s="174">
        <f t="shared" si="16"/>
        <v>0</v>
      </c>
    </row>
    <row r="167" spans="1:18" ht="15.75" thickBot="1">
      <c r="A167">
        <v>4507956</v>
      </c>
      <c r="B167" s="148" t="s">
        <v>469</v>
      </c>
      <c r="C167" s="146"/>
      <c r="D167" s="146" t="s">
        <v>212</v>
      </c>
      <c r="E167" s="146" t="s">
        <v>436</v>
      </c>
      <c r="F167" s="146" t="s">
        <v>470</v>
      </c>
      <c r="G167" s="146"/>
      <c r="H167" s="146"/>
      <c r="J167" s="147" t="s">
        <v>449</v>
      </c>
      <c r="K167" s="494">
        <f>SUMIF('4. Orçamento'!$A$6:$A$144,A167,'4. Orçamento'!$D$6:$D$144)</f>
        <v>11274.12</v>
      </c>
      <c r="L167" s="168"/>
      <c r="M167" s="168"/>
      <c r="N167" s="102"/>
      <c r="O167" s="493"/>
      <c r="P167" s="170"/>
      <c r="Q167" s="174">
        <f t="shared" si="16"/>
        <v>0</v>
      </c>
    </row>
    <row r="168" spans="1:18" ht="15.75" thickBot="1">
      <c r="A168">
        <v>4507956</v>
      </c>
      <c r="B168" s="148"/>
      <c r="C168" s="146"/>
      <c r="D168" s="146"/>
      <c r="E168" s="146"/>
      <c r="F168" s="103" t="s">
        <v>471</v>
      </c>
      <c r="G168" s="103" t="s">
        <v>472</v>
      </c>
      <c r="H168" s="103" t="s">
        <v>473</v>
      </c>
      <c r="I168" s="104"/>
      <c r="J168" s="147"/>
      <c r="K168" s="494">
        <f>SUMIF('4. Orçamento'!$A$6:$A$144,A168,'4. Orçamento'!$D$6:$D$144)</f>
        <v>11274.12</v>
      </c>
      <c r="L168" s="168"/>
      <c r="M168" s="168"/>
      <c r="N168" s="102"/>
      <c r="O168" s="493"/>
      <c r="P168" s="170"/>
      <c r="Q168" s="174">
        <f t="shared" si="16"/>
        <v>0</v>
      </c>
    </row>
    <row r="169" spans="1:18">
      <c r="A169">
        <v>4507956</v>
      </c>
      <c r="B169" s="119" t="s">
        <v>506</v>
      </c>
      <c r="C169" s="120" t="s">
        <v>511</v>
      </c>
      <c r="D169" s="121">
        <v>1.0499999999999999E-3</v>
      </c>
      <c r="E169" s="128" t="s">
        <v>228</v>
      </c>
      <c r="F169" s="128" t="s">
        <v>512</v>
      </c>
      <c r="G169" s="128" t="s">
        <v>513</v>
      </c>
      <c r="H169" s="128" t="s">
        <v>514</v>
      </c>
      <c r="J169" s="111"/>
      <c r="K169" s="494">
        <f>SUMIF('4. Orçamento'!$A$6:$A$144,A169,'4. Orçamento'!$D$6:$D$144)</f>
        <v>11274.12</v>
      </c>
      <c r="L169" s="168">
        <f>D169*'3. DMT'!$V$2</f>
        <v>0.17324999999999999</v>
      </c>
      <c r="M169" s="168">
        <f>K169*L169</f>
        <v>1953.2412899999999</v>
      </c>
      <c r="N169" s="102" t="str">
        <f>H169</f>
        <v>5915014</v>
      </c>
      <c r="O169" s="493">
        <f>W58</f>
        <v>1.303962110192642</v>
      </c>
      <c r="P169" s="170"/>
      <c r="Q169" s="174"/>
    </row>
    <row r="170" spans="1:18">
      <c r="A170">
        <v>4507956</v>
      </c>
      <c r="B170" s="129"/>
      <c r="D170" s="145" t="s">
        <v>480</v>
      </c>
      <c r="E170" s="145"/>
      <c r="F170" s="145"/>
      <c r="G170" s="145"/>
      <c r="H170" s="145"/>
      <c r="J170" s="111"/>
      <c r="K170" s="494">
        <f>SUMIF('4. Orçamento'!$A$6:$A$144,A170,'4. Orçamento'!$D$6:$D$144)</f>
        <v>11274.12</v>
      </c>
      <c r="L170" s="168"/>
      <c r="M170" s="168"/>
      <c r="N170" s="102"/>
      <c r="O170" s="493"/>
      <c r="P170" s="170"/>
      <c r="Q170" s="174">
        <f>K170*L170*O170</f>
        <v>0</v>
      </c>
    </row>
    <row r="171" spans="1:18" ht="15.75" thickBot="1">
      <c r="A171">
        <v>4507956</v>
      </c>
      <c r="B171" s="140"/>
      <c r="C171" s="137"/>
      <c r="D171" s="137"/>
      <c r="E171" s="137"/>
      <c r="F171" s="152" t="s">
        <v>481</v>
      </c>
      <c r="G171" s="152"/>
      <c r="H171" s="152"/>
      <c r="I171" s="137"/>
      <c r="J171" s="141">
        <f>J163+J166</f>
        <v>10.70708158907321</v>
      </c>
      <c r="K171" s="178"/>
      <c r="L171" s="179"/>
      <c r="M171" s="179"/>
      <c r="N171" s="179"/>
      <c r="O171" s="179"/>
      <c r="P171" s="180"/>
      <c r="R171" s="177">
        <f>ROUND((SUM(Q145:Q170)/$K$145),2)</f>
        <v>10.71</v>
      </c>
    </row>
    <row r="172" spans="1:18" ht="16.5" thickTop="1" thickBot="1">
      <c r="A172">
        <v>4507956</v>
      </c>
      <c r="B172" s="142" t="s">
        <v>515</v>
      </c>
      <c r="C172" s="143"/>
      <c r="D172" s="143"/>
      <c r="E172" s="143"/>
      <c r="F172" s="143"/>
      <c r="G172" s="143"/>
      <c r="H172" s="143"/>
      <c r="I172" s="143"/>
      <c r="J172" s="144"/>
      <c r="R172" s="101">
        <f>SUM(Q145:Q170)</f>
        <v>120712.67737142499</v>
      </c>
    </row>
    <row r="173" spans="1:18" ht="15.75" thickBo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</row>
    <row r="174" spans="1:18" ht="23.25" thickBot="1">
      <c r="A174">
        <v>4507835</v>
      </c>
      <c r="B174" s="106" t="s">
        <v>395</v>
      </c>
      <c r="C174" s="107"/>
      <c r="D174" s="107"/>
      <c r="E174" s="107"/>
      <c r="F174" s="107"/>
      <c r="G174" s="107"/>
      <c r="H174" s="107"/>
      <c r="I174" s="107"/>
      <c r="J174" s="108" t="s">
        <v>396</v>
      </c>
    </row>
    <row r="175" spans="1:18" ht="18.75" thickTop="1">
      <c r="A175">
        <v>4507835</v>
      </c>
      <c r="B175" s="109" t="s">
        <v>397</v>
      </c>
      <c r="E175" s="110" t="s">
        <v>398</v>
      </c>
      <c r="J175" s="111"/>
    </row>
    <row r="176" spans="1:18" ht="15.75">
      <c r="A176">
        <v>4507835</v>
      </c>
      <c r="B176" s="112" t="s">
        <v>400</v>
      </c>
      <c r="E176" s="383">
        <v>45748</v>
      </c>
      <c r="H176" s="113" t="s">
        <v>401</v>
      </c>
      <c r="I176" s="139">
        <v>19.05</v>
      </c>
      <c r="J176" s="115" t="s">
        <v>346</v>
      </c>
    </row>
    <row r="177" spans="1:17" ht="32.25" thickBot="1">
      <c r="A177">
        <v>4507835</v>
      </c>
      <c r="B177" s="116">
        <v>4507835</v>
      </c>
      <c r="C177" s="149" t="s">
        <v>516</v>
      </c>
      <c r="D177" s="149"/>
      <c r="E177" s="149"/>
      <c r="F177" s="149"/>
      <c r="G177" s="149"/>
      <c r="H177" s="149"/>
      <c r="I177" s="150" t="s">
        <v>404</v>
      </c>
      <c r="J177" s="151"/>
    </row>
    <row r="178" spans="1:17" ht="39.75" customHeight="1" thickBot="1">
      <c r="A178">
        <v>4507835</v>
      </c>
      <c r="B178" s="148" t="s">
        <v>405</v>
      </c>
      <c r="C178" s="146"/>
      <c r="D178" s="146" t="s">
        <v>212</v>
      </c>
      <c r="E178" s="146" t="s">
        <v>406</v>
      </c>
      <c r="F178" s="146"/>
      <c r="G178" s="146" t="s">
        <v>407</v>
      </c>
      <c r="H178" s="146"/>
      <c r="I178" s="239"/>
      <c r="J178" s="240" t="s">
        <v>408</v>
      </c>
      <c r="K178" s="589" t="s">
        <v>276</v>
      </c>
      <c r="L178" s="590"/>
      <c r="M178" s="591"/>
      <c r="N178" s="592" t="s">
        <v>409</v>
      </c>
      <c r="O178" s="594" t="s">
        <v>410</v>
      </c>
      <c r="P178" s="595"/>
      <c r="Q178" s="598" t="s">
        <v>411</v>
      </c>
    </row>
    <row r="179" spans="1:17" ht="15.75" thickBot="1">
      <c r="A179">
        <v>4507835</v>
      </c>
      <c r="B179" s="148"/>
      <c r="C179" s="146"/>
      <c r="D179" s="146"/>
      <c r="E179" s="103" t="s">
        <v>412</v>
      </c>
      <c r="F179" s="103" t="s">
        <v>413</v>
      </c>
      <c r="G179" s="103" t="s">
        <v>414</v>
      </c>
      <c r="H179" s="103" t="s">
        <v>415</v>
      </c>
      <c r="I179" s="104"/>
      <c r="J179" s="118" t="s">
        <v>416</v>
      </c>
      <c r="K179" s="172" t="s">
        <v>417</v>
      </c>
      <c r="L179" s="600" t="s">
        <v>418</v>
      </c>
      <c r="M179" s="601"/>
      <c r="N179" s="593"/>
      <c r="O179" s="596"/>
      <c r="P179" s="597"/>
      <c r="Q179" s="599"/>
    </row>
    <row r="180" spans="1:17">
      <c r="A180">
        <v>4507835</v>
      </c>
      <c r="B180" s="119" t="s">
        <v>517</v>
      </c>
      <c r="C180" s="120" t="s">
        <v>518</v>
      </c>
      <c r="D180" s="121">
        <v>9.8019999999999996E-2</v>
      </c>
      <c r="E180" s="122">
        <v>1</v>
      </c>
      <c r="F180" s="122">
        <v>0</v>
      </c>
      <c r="G180" s="123">
        <f>VLOOKUP(B180,EQ!$A$1:$K$538,10,FALSE)</f>
        <v>5.5576999999999996</v>
      </c>
      <c r="H180" s="123">
        <f>VLOOKUP(B180,EQ!$A$1:$K$538,11,FALSE)</f>
        <v>3.2490000000000001</v>
      </c>
      <c r="J180" s="123">
        <f>ROUND((D180*E180*G180)+(D180*F180*H180),4)</f>
        <v>0.54479999999999995</v>
      </c>
      <c r="K180" s="494">
        <f>SUMIF('4. Orçamento'!$A$6:$A$144,A180,'4. Orçamento'!$D$6:$D$144)</f>
        <v>1215</v>
      </c>
      <c r="L180" s="492">
        <f>(D180*E180)</f>
        <v>9.8019999999999996E-2</v>
      </c>
      <c r="M180" s="492">
        <f>(D180*F180)</f>
        <v>0</v>
      </c>
      <c r="N180" s="496" t="str">
        <f>B180</f>
        <v>E9026</v>
      </c>
      <c r="O180" s="493">
        <f t="shared" ref="O180:P182" si="17">(G180/$I$176)</f>
        <v>0.29174278215223093</v>
      </c>
      <c r="P180" s="493">
        <f t="shared" si="17"/>
        <v>0.1705511811023622</v>
      </c>
      <c r="Q180" s="491">
        <f>K180*((L180*O180)+(M180*P180))</f>
        <v>34.744902420472435</v>
      </c>
    </row>
    <row r="181" spans="1:17">
      <c r="A181">
        <v>4507835</v>
      </c>
      <c r="B181" s="119" t="s">
        <v>498</v>
      </c>
      <c r="C181" s="120" t="s">
        <v>499</v>
      </c>
      <c r="D181" s="121">
        <v>9.8019999999999996E-2</v>
      </c>
      <c r="E181" s="122">
        <v>1</v>
      </c>
      <c r="F181" s="122">
        <v>0</v>
      </c>
      <c r="G181" s="123">
        <f>VLOOKUP(B181,EQ!$A$1:$K$538,10,FALSE)</f>
        <v>11.0101</v>
      </c>
      <c r="H181" s="123">
        <f>VLOOKUP(B181,EQ!$A$1:$K$538,11,FALSE)</f>
        <v>0.50090000000000001</v>
      </c>
      <c r="J181" s="123">
        <f>ROUND((D181*E181*G181)+(D181*F181*H181),4)</f>
        <v>1.0791999999999999</v>
      </c>
      <c r="K181" s="494">
        <f>SUMIF('4. Orçamento'!$A$6:$A$144,A181,'4. Orçamento'!$D$6:$D$144)</f>
        <v>1215</v>
      </c>
      <c r="L181" s="492">
        <f>(D181*E181)</f>
        <v>9.8019999999999996E-2</v>
      </c>
      <c r="M181" s="492">
        <f>(D181*F181)</f>
        <v>0</v>
      </c>
      <c r="N181" s="496" t="str">
        <f>B181</f>
        <v>E9764</v>
      </c>
      <c r="O181" s="493">
        <f t="shared" si="17"/>
        <v>0.57795800524934382</v>
      </c>
      <c r="P181" s="493">
        <f t="shared" si="17"/>
        <v>2.6293963254593176E-2</v>
      </c>
      <c r="Q181" s="491">
        <f>K181*((L181*O181)+(M181*P181))</f>
        <v>68.831504064566914</v>
      </c>
    </row>
    <row r="182" spans="1:17">
      <c r="A182">
        <v>4507835</v>
      </c>
      <c r="B182" s="119" t="s">
        <v>519</v>
      </c>
      <c r="C182" s="120" t="s">
        <v>520</v>
      </c>
      <c r="D182" s="121">
        <v>9.8019999999999996E-2</v>
      </c>
      <c r="E182" s="122">
        <v>1</v>
      </c>
      <c r="F182" s="122">
        <v>0</v>
      </c>
      <c r="G182" s="123">
        <f>VLOOKUP(B182,EQ!$A$1:$K$538,10,FALSE)</f>
        <v>26.281700000000001</v>
      </c>
      <c r="H182" s="123">
        <f>VLOOKUP(B182,EQ!$A$1:$K$538,11,FALSE)</f>
        <v>25.6966</v>
      </c>
      <c r="J182" s="123">
        <f>ROUND((D182*E182*G182)+(D182*F182*H182),4)</f>
        <v>2.5760999999999998</v>
      </c>
      <c r="K182" s="494">
        <f>SUMIF('4. Orçamento'!$A$6:$A$144,A182,'4. Orçamento'!$D$6:$D$144)</f>
        <v>1215</v>
      </c>
      <c r="L182" s="492">
        <f>(D182*E182)</f>
        <v>9.8019999999999996E-2</v>
      </c>
      <c r="M182" s="492">
        <f>(D182*F182)</f>
        <v>0</v>
      </c>
      <c r="N182" s="496" t="str">
        <f>B182</f>
        <v>E9024</v>
      </c>
      <c r="O182" s="493">
        <f t="shared" si="17"/>
        <v>1.3796167979002625</v>
      </c>
      <c r="P182" s="493">
        <f t="shared" si="17"/>
        <v>1.3489028871391076</v>
      </c>
      <c r="Q182" s="491">
        <f>K182*((L182*O182)+(M182*P182))</f>
        <v>164.30449681417323</v>
      </c>
    </row>
    <row r="183" spans="1:17" ht="15.75" thickBot="1">
      <c r="A183">
        <v>4507835</v>
      </c>
      <c r="B183" s="125"/>
      <c r="C183" s="104"/>
      <c r="D183" s="104"/>
      <c r="E183" s="104"/>
      <c r="F183" s="104"/>
      <c r="G183" s="104"/>
      <c r="H183" s="105" t="s">
        <v>433</v>
      </c>
      <c r="I183" s="104"/>
      <c r="J183" s="126">
        <f>SUM(J180:J182)</f>
        <v>4.2000999999999999</v>
      </c>
      <c r="K183" s="494">
        <f>SUMIF('4. Orçamento'!$A$6:$A$144,A183,'4. Orçamento'!$D$6:$D$144)</f>
        <v>1215</v>
      </c>
      <c r="L183" s="492"/>
      <c r="M183" s="492"/>
      <c r="N183" s="496"/>
      <c r="O183" s="493"/>
      <c r="P183" s="493"/>
      <c r="Q183" s="491"/>
    </row>
    <row r="184" spans="1:17" ht="15.75" thickBot="1">
      <c r="A184">
        <v>4507835</v>
      </c>
      <c r="B184" s="127" t="s">
        <v>435</v>
      </c>
      <c r="C184" s="104"/>
      <c r="D184" s="103" t="s">
        <v>212</v>
      </c>
      <c r="E184" s="103" t="s">
        <v>436</v>
      </c>
      <c r="F184" s="104"/>
      <c r="G184" s="103" t="s">
        <v>407</v>
      </c>
      <c r="H184" s="146" t="s">
        <v>437</v>
      </c>
      <c r="I184" s="146"/>
      <c r="J184" s="147"/>
      <c r="K184" s="494">
        <f>SUMIF('4. Orçamento'!$A$6:$A$144,A184,'4. Orçamento'!$D$6:$D$144)</f>
        <v>1215</v>
      </c>
      <c r="L184" s="492"/>
      <c r="M184" s="492"/>
      <c r="N184" s="496"/>
      <c r="O184" s="493"/>
      <c r="P184" s="493"/>
      <c r="Q184" s="491"/>
    </row>
    <row r="185" spans="1:17">
      <c r="A185">
        <v>4507835</v>
      </c>
      <c r="B185" s="119" t="s">
        <v>502</v>
      </c>
      <c r="C185" s="120" t="s">
        <v>503</v>
      </c>
      <c r="D185" s="121">
        <v>6</v>
      </c>
      <c r="E185" s="128" t="s">
        <v>222</v>
      </c>
      <c r="G185" s="123">
        <f>VLOOKUP(B185,MO!$A$1:$G$106,6,FALSE)</f>
        <v>24.008099999999999</v>
      </c>
      <c r="J185" s="123">
        <f>ROUND(D185*G185,4)</f>
        <v>144.04859999999999</v>
      </c>
      <c r="K185" s="494">
        <f>SUMIF('4. Orçamento'!$A$6:$A$144,A185,'4. Orçamento'!$D$6:$D$144)</f>
        <v>1215</v>
      </c>
      <c r="L185" s="492">
        <f>D185</f>
        <v>6</v>
      </c>
      <c r="M185" s="492"/>
      <c r="N185" s="496" t="str">
        <f>B185</f>
        <v>P9801</v>
      </c>
      <c r="O185" s="493">
        <f>(G185/$I$176)</f>
        <v>1.260267716535433</v>
      </c>
      <c r="P185" s="493"/>
      <c r="Q185" s="491">
        <f>K185*L185*O185</f>
        <v>9187.3516535433064</v>
      </c>
    </row>
    <row r="186" spans="1:17">
      <c r="A186">
        <v>4507835</v>
      </c>
      <c r="B186" s="119" t="s">
        <v>504</v>
      </c>
      <c r="C186" s="120" t="s">
        <v>505</v>
      </c>
      <c r="D186" s="121">
        <v>2</v>
      </c>
      <c r="E186" s="128" t="s">
        <v>222</v>
      </c>
      <c r="G186" s="123">
        <f>VLOOKUP(B186,MO!$A$1:$G$106,6,FALSE)</f>
        <v>33.539200000000001</v>
      </c>
      <c r="J186" s="123">
        <f>ROUND(D186*G186,4)</f>
        <v>67.078400000000002</v>
      </c>
      <c r="K186" s="494">
        <f>SUMIF('4. Orçamento'!$A$6:$A$144,A186,'4. Orçamento'!$D$6:$D$144)</f>
        <v>1215</v>
      </c>
      <c r="L186" s="492">
        <f>D186</f>
        <v>2</v>
      </c>
      <c r="M186" s="492"/>
      <c r="N186" s="496" t="str">
        <f>B186</f>
        <v>P9805</v>
      </c>
      <c r="O186" s="493">
        <f>(G186/$I$176)</f>
        <v>1.7605879265091864</v>
      </c>
      <c r="P186" s="493"/>
      <c r="Q186" s="491">
        <f>K186*L186*O186</f>
        <v>4278.2286614173227</v>
      </c>
    </row>
    <row r="187" spans="1:17">
      <c r="A187">
        <v>4507835</v>
      </c>
      <c r="B187" s="129"/>
      <c r="D187" s="145" t="s">
        <v>440</v>
      </c>
      <c r="E187" s="145"/>
      <c r="F187" s="145"/>
      <c r="G187" s="145"/>
      <c r="H187" s="145"/>
      <c r="J187" s="124">
        <f>SUM(J185:J186)</f>
        <v>211.12700000000001</v>
      </c>
      <c r="K187" s="494">
        <f>SUMIF('4. Orçamento'!$A$6:$A$144,A187,'4. Orçamento'!$D$6:$D$144)</f>
        <v>1215</v>
      </c>
      <c r="L187" s="492"/>
      <c r="M187" s="492"/>
      <c r="N187" s="496"/>
      <c r="O187" s="493"/>
      <c r="P187" s="493"/>
      <c r="Q187" s="491"/>
    </row>
    <row r="188" spans="1:17" ht="15.75" thickBot="1">
      <c r="A188">
        <v>4507835</v>
      </c>
      <c r="B188" s="125"/>
      <c r="C188" s="104"/>
      <c r="D188" s="146" t="s">
        <v>442</v>
      </c>
      <c r="E188" s="146"/>
      <c r="F188" s="146"/>
      <c r="G188" s="146"/>
      <c r="H188" s="146"/>
      <c r="I188" s="104"/>
      <c r="J188" s="130">
        <f>J183+J187</f>
        <v>215.3271</v>
      </c>
      <c r="K188" s="494">
        <f>SUMIF('4. Orçamento'!$A$6:$A$144,A188,'4. Orçamento'!$D$6:$D$144)</f>
        <v>1215</v>
      </c>
      <c r="L188" s="492"/>
      <c r="M188" s="492"/>
      <c r="N188" s="496"/>
      <c r="O188" s="493"/>
      <c r="P188" s="493"/>
      <c r="Q188" s="491"/>
    </row>
    <row r="189" spans="1:17">
      <c r="A189">
        <v>4507835</v>
      </c>
      <c r="B189" s="129"/>
      <c r="D189" s="145" t="s">
        <v>444</v>
      </c>
      <c r="E189" s="145"/>
      <c r="F189" s="145"/>
      <c r="G189" s="145"/>
      <c r="H189" s="145"/>
      <c r="J189" s="131">
        <f>J188/I176</f>
        <v>11.303259842519685</v>
      </c>
      <c r="K189" s="494">
        <f>SUMIF('4. Orçamento'!$A$6:$A$144,A189,'4. Orçamento'!$D$6:$D$144)</f>
        <v>1215</v>
      </c>
      <c r="L189" s="492"/>
      <c r="M189" s="492"/>
      <c r="N189" s="496"/>
      <c r="O189" s="493"/>
      <c r="P189" s="493"/>
      <c r="Q189" s="491"/>
    </row>
    <row r="190" spans="1:17">
      <c r="A190">
        <v>4507835</v>
      </c>
      <c r="B190" s="129"/>
      <c r="H190" s="132" t="s">
        <v>445</v>
      </c>
      <c r="J190" s="133" t="s">
        <v>377</v>
      </c>
      <c r="K190" s="494">
        <f>SUMIF('4. Orçamento'!$A$6:$A$144,A190,'4. Orçamento'!$D$6:$D$144)</f>
        <v>1215</v>
      </c>
      <c r="L190" s="492"/>
      <c r="M190" s="492"/>
      <c r="N190" s="496"/>
      <c r="O190" s="493"/>
      <c r="P190" s="493"/>
      <c r="Q190" s="491"/>
    </row>
    <row r="191" spans="1:17" ht="15.75" thickBot="1">
      <c r="A191">
        <v>4507835</v>
      </c>
      <c r="B191" s="125"/>
      <c r="C191" s="104"/>
      <c r="D191" s="104"/>
      <c r="E191" s="104"/>
      <c r="F191" s="104"/>
      <c r="G191" s="104"/>
      <c r="H191" s="105" t="s">
        <v>446</v>
      </c>
      <c r="I191" s="104"/>
      <c r="J191" s="130" t="s">
        <v>377</v>
      </c>
      <c r="K191" s="494">
        <f>SUMIF('4. Orçamento'!$A$6:$A$144,A191,'4. Orçamento'!$D$6:$D$144)</f>
        <v>1215</v>
      </c>
      <c r="L191" s="492"/>
      <c r="M191" s="492"/>
      <c r="N191" s="496"/>
      <c r="O191" s="493"/>
      <c r="P191" s="493"/>
      <c r="Q191" s="491"/>
    </row>
    <row r="192" spans="1:17" ht="15.75" thickBot="1">
      <c r="A192">
        <v>4507835</v>
      </c>
      <c r="B192" s="127" t="s">
        <v>447</v>
      </c>
      <c r="C192" s="104"/>
      <c r="D192" s="103" t="s">
        <v>212</v>
      </c>
      <c r="E192" s="103" t="s">
        <v>436</v>
      </c>
      <c r="F192" s="104"/>
      <c r="G192" s="103" t="s">
        <v>448</v>
      </c>
      <c r="H192" s="146" t="s">
        <v>449</v>
      </c>
      <c r="I192" s="146"/>
      <c r="J192" s="147"/>
      <c r="K192" s="494">
        <f>SUMIF('4. Orçamento'!$A$6:$A$144,A192,'4. Orçamento'!$D$6:$D$144)</f>
        <v>1215</v>
      </c>
      <c r="L192" s="492"/>
      <c r="M192" s="492"/>
      <c r="N192" s="496"/>
      <c r="O192" s="493"/>
      <c r="P192" s="493"/>
      <c r="Q192" s="491"/>
    </row>
    <row r="193" spans="1:17">
      <c r="A193">
        <v>4507835</v>
      </c>
      <c r="B193" s="119" t="s">
        <v>521</v>
      </c>
      <c r="C193" s="120" t="s">
        <v>522</v>
      </c>
      <c r="D193" s="121">
        <v>7.8399999999999997E-2</v>
      </c>
      <c r="E193" s="128" t="s">
        <v>454</v>
      </c>
      <c r="G193" s="123">
        <f>VLOOKUP(B193,MATERIAL!$A$1:$D$1678,4,FALSE)</f>
        <v>6.6329000000000002</v>
      </c>
      <c r="J193" s="123">
        <f>ROUND(D193*G193,4)</f>
        <v>0.52</v>
      </c>
      <c r="K193" s="494">
        <f>SUMIF('4. Orçamento'!$A$6:$A$144,A193,'4. Orçamento'!$D$6:$D$144)</f>
        <v>1215</v>
      </c>
      <c r="L193" s="492">
        <f>D193</f>
        <v>7.8399999999999997E-2</v>
      </c>
      <c r="M193" s="492"/>
      <c r="N193" s="496" t="str">
        <f t="shared" ref="N193:N201" si="18">B193</f>
        <v>M0004</v>
      </c>
      <c r="O193" s="493">
        <f t="shared" ref="O193:O201" si="19">G193</f>
        <v>6.6329000000000002</v>
      </c>
      <c r="P193" s="493"/>
      <c r="Q193" s="491">
        <f t="shared" ref="Q193:Q201" si="20">K193*L193*O193</f>
        <v>631.8235224</v>
      </c>
    </row>
    <row r="194" spans="1:17">
      <c r="A194">
        <v>4507835</v>
      </c>
      <c r="B194" s="119" t="s">
        <v>523</v>
      </c>
      <c r="C194" s="120" t="s">
        <v>524</v>
      </c>
      <c r="D194" s="121">
        <v>1.025E-2</v>
      </c>
      <c r="E194" s="128" t="s">
        <v>454</v>
      </c>
      <c r="G194" s="123">
        <f>VLOOKUP(B194,MATERIAL!$A$1:$D$1678,4,FALSE)</f>
        <v>6.5582000000000003</v>
      </c>
      <c r="J194" s="123">
        <f t="shared" ref="J194:J201" si="21">ROUND(D194*G194,4)</f>
        <v>6.7199999999999996E-2</v>
      </c>
      <c r="K194" s="494">
        <f>SUMIF('4. Orçamento'!$A$6:$A$144,A194,'4. Orçamento'!$D$6:$D$144)</f>
        <v>1215</v>
      </c>
      <c r="L194" s="492">
        <f t="shared" ref="L194:L201" si="22">D194</f>
        <v>1.025E-2</v>
      </c>
      <c r="M194" s="492"/>
      <c r="N194" s="496" t="str">
        <f t="shared" si="18"/>
        <v>M0030</v>
      </c>
      <c r="O194" s="493">
        <f t="shared" si="19"/>
        <v>6.5582000000000003</v>
      </c>
      <c r="P194" s="493"/>
      <c r="Q194" s="491">
        <f t="shared" si="20"/>
        <v>81.674183250000013</v>
      </c>
    </row>
    <row r="195" spans="1:17">
      <c r="A195">
        <v>4507835</v>
      </c>
      <c r="B195" s="119" t="s">
        <v>525</v>
      </c>
      <c r="C195" s="120" t="s">
        <v>526</v>
      </c>
      <c r="D195" s="121">
        <v>7.1199999999999996E-3</v>
      </c>
      <c r="E195" s="128" t="s">
        <v>454</v>
      </c>
      <c r="G195" s="123">
        <f>VLOOKUP(B195,MATERIAL!$A$1:$D$1678,4,FALSE)</f>
        <v>9.7934000000000001</v>
      </c>
      <c r="J195" s="123">
        <f t="shared" si="21"/>
        <v>6.9699999999999998E-2</v>
      </c>
      <c r="K195" s="494">
        <f>SUMIF('4. Orçamento'!$A$6:$A$144,A195,'4. Orçamento'!$D$6:$D$144)</f>
        <v>1215</v>
      </c>
      <c r="L195" s="492">
        <f t="shared" si="22"/>
        <v>7.1199999999999996E-3</v>
      </c>
      <c r="M195" s="492"/>
      <c r="N195" s="496" t="str">
        <f t="shared" si="18"/>
        <v>M0075</v>
      </c>
      <c r="O195" s="493">
        <f t="shared" si="19"/>
        <v>9.7934000000000001</v>
      </c>
      <c r="P195" s="493"/>
      <c r="Q195" s="491">
        <f t="shared" si="20"/>
        <v>84.720744719999999</v>
      </c>
    </row>
    <row r="196" spans="1:17">
      <c r="A196">
        <v>4507835</v>
      </c>
      <c r="B196" s="119" t="s">
        <v>527</v>
      </c>
      <c r="C196" s="120" t="s">
        <v>528</v>
      </c>
      <c r="D196" s="121">
        <v>1.04</v>
      </c>
      <c r="E196" s="128" t="s">
        <v>346</v>
      </c>
      <c r="G196" s="123">
        <f>VLOOKUP(B196,MATERIAL!$A$1:$D$1678,4,FALSE)</f>
        <v>21.322800000000001</v>
      </c>
      <c r="J196" s="123">
        <f t="shared" si="21"/>
        <v>22.175699999999999</v>
      </c>
      <c r="K196" s="494">
        <f>SUMIF('4. Orçamento'!$A$6:$A$144,A196,'4. Orçamento'!$D$6:$D$144)</f>
        <v>1215</v>
      </c>
      <c r="L196" s="492">
        <f t="shared" si="22"/>
        <v>1.04</v>
      </c>
      <c r="M196" s="492"/>
      <c r="N196" s="496" t="str">
        <f t="shared" si="18"/>
        <v>M2470</v>
      </c>
      <c r="O196" s="493">
        <f t="shared" si="19"/>
        <v>21.322800000000001</v>
      </c>
      <c r="P196" s="493"/>
      <c r="Q196" s="491">
        <f t="shared" si="20"/>
        <v>26943.490080000003</v>
      </c>
    </row>
    <row r="197" spans="1:17">
      <c r="A197">
        <v>4507835</v>
      </c>
      <c r="B197" s="119" t="s">
        <v>452</v>
      </c>
      <c r="C197" s="120" t="s">
        <v>453</v>
      </c>
      <c r="D197" s="121">
        <v>2.5624600000000002</v>
      </c>
      <c r="E197" s="128" t="s">
        <v>454</v>
      </c>
      <c r="G197" s="123">
        <f>VLOOKUP(B197,MATERIAL!$A$1:$D$1678,4,FALSE)</f>
        <v>0.78</v>
      </c>
      <c r="J197" s="123">
        <f t="shared" si="21"/>
        <v>1.9986999999999999</v>
      </c>
      <c r="K197" s="494">
        <f>SUMIF('4. Orçamento'!$A$6:$A$144,A197,'4. Orçamento'!$D$6:$D$144)</f>
        <v>1215</v>
      </c>
      <c r="L197" s="492">
        <f t="shared" si="22"/>
        <v>2.5624600000000002</v>
      </c>
      <c r="M197" s="492"/>
      <c r="N197" s="496" t="str">
        <f t="shared" si="18"/>
        <v>M0424</v>
      </c>
      <c r="O197" s="493">
        <f t="shared" si="19"/>
        <v>0.78</v>
      </c>
      <c r="P197" s="493"/>
      <c r="Q197" s="491">
        <f t="shared" si="20"/>
        <v>2428.4433420000005</v>
      </c>
    </row>
    <row r="198" spans="1:17">
      <c r="A198">
        <v>4507835</v>
      </c>
      <c r="B198" s="119" t="s">
        <v>529</v>
      </c>
      <c r="C198" s="120" t="s">
        <v>530</v>
      </c>
      <c r="D198" s="121">
        <v>0.75397999999999998</v>
      </c>
      <c r="E198" s="128" t="s">
        <v>346</v>
      </c>
      <c r="G198" s="123">
        <f>VLOOKUP(B198,MATERIAL!$A$1:$D$1678,4,FALSE)</f>
        <v>0.1118</v>
      </c>
      <c r="J198" s="123">
        <f t="shared" si="21"/>
        <v>8.43E-2</v>
      </c>
      <c r="K198" s="494">
        <f>SUMIF('4. Orçamento'!$A$6:$A$144,A198,'4. Orçamento'!$D$6:$D$144)</f>
        <v>1215</v>
      </c>
      <c r="L198" s="492">
        <f t="shared" si="22"/>
        <v>0.75397999999999998</v>
      </c>
      <c r="M198" s="492"/>
      <c r="N198" s="496" t="str">
        <f t="shared" si="18"/>
        <v>M0052</v>
      </c>
      <c r="O198" s="493">
        <f t="shared" si="19"/>
        <v>0.1118</v>
      </c>
      <c r="P198" s="493"/>
      <c r="Q198" s="491">
        <f t="shared" si="20"/>
        <v>102.41838125999999</v>
      </c>
    </row>
    <row r="199" spans="1:17">
      <c r="A199">
        <v>4507835</v>
      </c>
      <c r="B199" s="119" t="s">
        <v>531</v>
      </c>
      <c r="C199" s="120" t="s">
        <v>532</v>
      </c>
      <c r="D199" s="121">
        <v>0.16</v>
      </c>
      <c r="E199" s="128" t="s">
        <v>335</v>
      </c>
      <c r="G199" s="123">
        <f>VLOOKUP(B199,MATERIAL!$A$1:$D$1678,4,FALSE)</f>
        <v>5.9748999999999999</v>
      </c>
      <c r="J199" s="123">
        <f t="shared" si="21"/>
        <v>0.95599999999999996</v>
      </c>
      <c r="K199" s="494">
        <f>SUMIF('4. Orçamento'!$A$6:$A$144,A199,'4. Orçamento'!$D$6:$D$144)</f>
        <v>1215</v>
      </c>
      <c r="L199" s="492">
        <f t="shared" si="22"/>
        <v>0.16</v>
      </c>
      <c r="M199" s="492"/>
      <c r="N199" s="496" t="str">
        <f t="shared" si="18"/>
        <v>M3134</v>
      </c>
      <c r="O199" s="493">
        <f t="shared" si="19"/>
        <v>5.9748999999999999</v>
      </c>
      <c r="P199" s="493"/>
      <c r="Q199" s="491">
        <f t="shared" si="20"/>
        <v>1161.5205599999999</v>
      </c>
    </row>
    <row r="200" spans="1:17">
      <c r="A200">
        <v>4507835</v>
      </c>
      <c r="B200" s="119" t="s">
        <v>533</v>
      </c>
      <c r="C200" s="120" t="s">
        <v>534</v>
      </c>
      <c r="D200" s="121">
        <v>2.5000000000000001E-2</v>
      </c>
      <c r="E200" s="128" t="s">
        <v>346</v>
      </c>
      <c r="G200" s="123">
        <f>VLOOKUP(B200,MATERIAL!$A$1:$D$1678,4,FALSE)</f>
        <v>8.8333999999999993</v>
      </c>
      <c r="J200" s="123">
        <f t="shared" si="21"/>
        <v>0.2208</v>
      </c>
      <c r="K200" s="494">
        <f>SUMIF('4. Orçamento'!$A$6:$A$144,A200,'4. Orçamento'!$D$6:$D$144)</f>
        <v>1215</v>
      </c>
      <c r="L200" s="492">
        <f t="shared" si="22"/>
        <v>2.5000000000000001E-2</v>
      </c>
      <c r="M200" s="492"/>
      <c r="N200" s="496" t="str">
        <f t="shared" si="18"/>
        <v>M2462</v>
      </c>
      <c r="O200" s="493">
        <f t="shared" si="19"/>
        <v>8.8333999999999993</v>
      </c>
      <c r="P200" s="493"/>
      <c r="Q200" s="491">
        <f t="shared" si="20"/>
        <v>268.314525</v>
      </c>
    </row>
    <row r="201" spans="1:17">
      <c r="A201">
        <v>4507835</v>
      </c>
      <c r="B201" s="119" t="s">
        <v>535</v>
      </c>
      <c r="C201" s="120" t="s">
        <v>536</v>
      </c>
      <c r="D201" s="121">
        <v>0.05</v>
      </c>
      <c r="E201" s="128" t="s">
        <v>335</v>
      </c>
      <c r="G201" s="123">
        <f>VLOOKUP(B201,MATERIAL!$A$1:$D$1678,4,FALSE)</f>
        <v>1.3798999999999999</v>
      </c>
      <c r="J201" s="123">
        <f t="shared" si="21"/>
        <v>6.9000000000000006E-2</v>
      </c>
      <c r="K201" s="494">
        <f>SUMIF('4. Orçamento'!$A$6:$A$144,A201,'4. Orçamento'!$D$6:$D$144)</f>
        <v>1215</v>
      </c>
      <c r="L201" s="492">
        <f t="shared" si="22"/>
        <v>0.05</v>
      </c>
      <c r="M201" s="492"/>
      <c r="N201" s="496" t="str">
        <f t="shared" si="18"/>
        <v>M3353</v>
      </c>
      <c r="O201" s="493">
        <f t="shared" si="19"/>
        <v>1.3798999999999999</v>
      </c>
      <c r="P201" s="493"/>
      <c r="Q201" s="491">
        <f t="shared" si="20"/>
        <v>83.828924999999998</v>
      </c>
    </row>
    <row r="202" spans="1:17" ht="15.75" thickBot="1">
      <c r="A202">
        <v>4507835</v>
      </c>
      <c r="B202" s="125"/>
      <c r="C202" s="104"/>
      <c r="D202" s="146" t="s">
        <v>459</v>
      </c>
      <c r="E202" s="146"/>
      <c r="F202" s="146"/>
      <c r="G202" s="146"/>
      <c r="H202" s="146"/>
      <c r="I202" s="104"/>
      <c r="J202" s="126">
        <f>SUM(J193:J201)</f>
        <v>26.161399999999997</v>
      </c>
      <c r="K202" s="494">
        <f>SUMIF('4. Orçamento'!$A$6:$A$144,A202,'4. Orçamento'!$D$6:$D$144)</f>
        <v>1215</v>
      </c>
      <c r="L202" s="492"/>
      <c r="M202" s="492"/>
      <c r="N202" s="496"/>
      <c r="O202" s="493"/>
      <c r="P202" s="493"/>
      <c r="Q202" s="491"/>
    </row>
    <row r="203" spans="1:17" ht="15.75" thickBot="1">
      <c r="A203">
        <v>4507835</v>
      </c>
      <c r="B203" s="127" t="s">
        <v>460</v>
      </c>
      <c r="C203" s="104"/>
      <c r="D203" s="103" t="s">
        <v>212</v>
      </c>
      <c r="E203" s="103" t="s">
        <v>436</v>
      </c>
      <c r="F203" s="104"/>
      <c r="G203" s="103" t="s">
        <v>449</v>
      </c>
      <c r="H203" s="146" t="s">
        <v>449</v>
      </c>
      <c r="I203" s="146"/>
      <c r="J203" s="147"/>
      <c r="K203" s="494">
        <f>SUMIF('4. Orçamento'!$A$6:$A$144,A203,'4. Orçamento'!$D$6:$D$144)</f>
        <v>1215</v>
      </c>
      <c r="L203" s="492"/>
      <c r="M203" s="492"/>
      <c r="N203" s="496"/>
      <c r="O203" s="493"/>
      <c r="P203" s="493"/>
      <c r="Q203" s="491"/>
    </row>
    <row r="204" spans="1:17" ht="15.75" thickBot="1">
      <c r="A204">
        <v>4507835</v>
      </c>
      <c r="B204" s="125"/>
      <c r="C204" s="104"/>
      <c r="D204" s="146" t="s">
        <v>461</v>
      </c>
      <c r="E204" s="146"/>
      <c r="F204" s="146"/>
      <c r="G204" s="146"/>
      <c r="H204" s="146"/>
      <c r="I204" s="104"/>
      <c r="J204" s="126"/>
      <c r="K204" s="494">
        <f>SUMIF('4. Orçamento'!$A$6:$A$144,A204,'4. Orçamento'!$D$6:$D$144)</f>
        <v>1215</v>
      </c>
      <c r="L204" s="492"/>
      <c r="M204" s="492"/>
      <c r="N204" s="496"/>
      <c r="O204" s="493"/>
      <c r="P204" s="493"/>
      <c r="Q204" s="491"/>
    </row>
    <row r="205" spans="1:17" ht="15.75" thickBot="1">
      <c r="A205">
        <v>4507835</v>
      </c>
      <c r="B205" s="125"/>
      <c r="C205" s="104"/>
      <c r="D205" s="104"/>
      <c r="E205" s="104"/>
      <c r="F205" s="104"/>
      <c r="G205" s="104"/>
      <c r="H205" s="105" t="s">
        <v>462</v>
      </c>
      <c r="I205" s="104"/>
      <c r="J205" s="130">
        <f>J189+J202</f>
        <v>37.46465984251968</v>
      </c>
      <c r="K205" s="494">
        <f>SUMIF('4. Orçamento'!$A$6:$A$144,A205,'4. Orçamento'!$D$6:$D$144)</f>
        <v>1215</v>
      </c>
      <c r="L205" s="492"/>
      <c r="M205" s="492"/>
      <c r="N205" s="496"/>
      <c r="O205" s="493"/>
      <c r="P205" s="493"/>
      <c r="Q205" s="491"/>
    </row>
    <row r="206" spans="1:17" ht="15.75" thickBot="1">
      <c r="A206">
        <v>4507835</v>
      </c>
      <c r="B206" s="127" t="s">
        <v>463</v>
      </c>
      <c r="C206" s="104"/>
      <c r="D206" s="103" t="s">
        <v>464</v>
      </c>
      <c r="E206" s="103" t="s">
        <v>212</v>
      </c>
      <c r="F206" s="103" t="s">
        <v>436</v>
      </c>
      <c r="G206" s="104"/>
      <c r="H206" s="103" t="s">
        <v>449</v>
      </c>
      <c r="I206" s="146" t="s">
        <v>449</v>
      </c>
      <c r="J206" s="147"/>
      <c r="K206" s="494">
        <f>SUMIF('4. Orçamento'!$A$6:$A$144,A206,'4. Orçamento'!$D$6:$D$144)</f>
        <v>1215</v>
      </c>
      <c r="L206" s="492"/>
      <c r="M206" s="492"/>
      <c r="N206" s="496"/>
      <c r="O206" s="493"/>
      <c r="P206" s="493"/>
      <c r="Q206" s="491"/>
    </row>
    <row r="207" spans="1:17">
      <c r="A207">
        <v>4507835</v>
      </c>
      <c r="B207" s="119" t="s">
        <v>521</v>
      </c>
      <c r="C207" s="120" t="s">
        <v>537</v>
      </c>
      <c r="D207" s="128">
        <v>5914655</v>
      </c>
      <c r="E207" s="121">
        <v>8.0000000000000007E-5</v>
      </c>
      <c r="F207" s="128" t="s">
        <v>466</v>
      </c>
      <c r="H207" s="123">
        <f>VLOOKUP(D207,'SICRO 04.25'!$A$1:$D$6492,4,FALSE)</f>
        <v>32.659999999999997</v>
      </c>
      <c r="J207" s="123">
        <f>ROUND(E207*H207,4)</f>
        <v>2.5999999999999999E-3</v>
      </c>
      <c r="K207" s="494">
        <f>SUMIF('4. Orçamento'!$A$6:$A$144,A207,'4. Orçamento'!$D$6:$D$144)</f>
        <v>1215</v>
      </c>
      <c r="L207" s="492">
        <f>E207</f>
        <v>8.0000000000000007E-5</v>
      </c>
      <c r="M207" s="492"/>
      <c r="N207" s="496">
        <f t="shared" ref="N207:N213" si="23">D207</f>
        <v>5914655</v>
      </c>
      <c r="O207" s="493">
        <f t="shared" ref="O207:O213" si="24">H207</f>
        <v>32.659999999999997</v>
      </c>
      <c r="P207" s="493"/>
      <c r="Q207" s="491">
        <f t="shared" ref="Q207:Q213" si="25">K207*L207*O207</f>
        <v>3.1745519999999998</v>
      </c>
    </row>
    <row r="208" spans="1:17">
      <c r="A208">
        <v>4507835</v>
      </c>
      <c r="B208" s="119" t="s">
        <v>523</v>
      </c>
      <c r="C208" s="120" t="s">
        <v>538</v>
      </c>
      <c r="D208" s="128">
        <v>5914655</v>
      </c>
      <c r="E208" s="121">
        <v>1.0000000000000001E-5</v>
      </c>
      <c r="F208" s="128" t="s">
        <v>466</v>
      </c>
      <c r="H208" s="123">
        <f>VLOOKUP(D208,'SICRO 04.25'!$A$1:$D$6492,4,FALSE)</f>
        <v>32.659999999999997</v>
      </c>
      <c r="J208" s="123">
        <f t="shared" ref="J208:J213" si="26">ROUND(E208*H208,4)</f>
        <v>2.9999999999999997E-4</v>
      </c>
      <c r="K208" s="494">
        <f>SUMIF('4. Orçamento'!$A$6:$A$144,A208,'4. Orçamento'!$D$6:$D$144)</f>
        <v>1215</v>
      </c>
      <c r="L208" s="492">
        <f t="shared" ref="L208:L213" si="27">E208</f>
        <v>1.0000000000000001E-5</v>
      </c>
      <c r="M208" s="492"/>
      <c r="N208" s="496">
        <f t="shared" si="23"/>
        <v>5914655</v>
      </c>
      <c r="O208" s="493">
        <f t="shared" si="24"/>
        <v>32.659999999999997</v>
      </c>
      <c r="P208" s="493"/>
      <c r="Q208" s="491">
        <f t="shared" si="25"/>
        <v>0.39681899999999998</v>
      </c>
    </row>
    <row r="209" spans="1:17">
      <c r="A209">
        <v>4507835</v>
      </c>
      <c r="B209" s="119" t="s">
        <v>525</v>
      </c>
      <c r="C209" s="120" t="s">
        <v>539</v>
      </c>
      <c r="D209" s="128">
        <v>5914655</v>
      </c>
      <c r="E209" s="121">
        <v>1.0000000000000001E-5</v>
      </c>
      <c r="F209" s="128" t="s">
        <v>466</v>
      </c>
      <c r="H209" s="123">
        <f>VLOOKUP(D209,'SICRO 04.25'!$A$1:$D$6492,4,FALSE)</f>
        <v>32.659999999999997</v>
      </c>
      <c r="J209" s="123">
        <f t="shared" si="26"/>
        <v>2.9999999999999997E-4</v>
      </c>
      <c r="K209" s="494">
        <f>SUMIF('4. Orçamento'!$A$6:$A$144,A209,'4. Orçamento'!$D$6:$D$144)</f>
        <v>1215</v>
      </c>
      <c r="L209" s="492">
        <f t="shared" si="27"/>
        <v>1.0000000000000001E-5</v>
      </c>
      <c r="M209" s="492"/>
      <c r="N209" s="496">
        <f t="shared" si="23"/>
        <v>5914655</v>
      </c>
      <c r="O209" s="493">
        <f t="shared" si="24"/>
        <v>32.659999999999997</v>
      </c>
      <c r="P209" s="493"/>
      <c r="Q209" s="491">
        <f t="shared" si="25"/>
        <v>0.39681899999999998</v>
      </c>
    </row>
    <row r="210" spans="1:17">
      <c r="A210">
        <v>4507835</v>
      </c>
      <c r="B210" s="119" t="s">
        <v>527</v>
      </c>
      <c r="C210" s="120" t="s">
        <v>540</v>
      </c>
      <c r="D210" s="128">
        <v>5914655</v>
      </c>
      <c r="E210" s="121">
        <v>6.6E-4</v>
      </c>
      <c r="F210" s="128" t="s">
        <v>466</v>
      </c>
      <c r="H210" s="123">
        <f>VLOOKUP(D210,'SICRO 04.25'!$A$1:$D$6492,4,FALSE)</f>
        <v>32.659999999999997</v>
      </c>
      <c r="J210" s="123">
        <f t="shared" si="26"/>
        <v>2.1600000000000001E-2</v>
      </c>
      <c r="K210" s="494">
        <f>SUMIF('4. Orçamento'!$A$6:$A$144,A210,'4. Orçamento'!$D$6:$D$144)</f>
        <v>1215</v>
      </c>
      <c r="L210" s="492">
        <f t="shared" si="27"/>
        <v>6.6E-4</v>
      </c>
      <c r="M210" s="492"/>
      <c r="N210" s="496">
        <f t="shared" si="23"/>
        <v>5914655</v>
      </c>
      <c r="O210" s="493">
        <f t="shared" si="24"/>
        <v>32.659999999999997</v>
      </c>
      <c r="P210" s="493"/>
      <c r="Q210" s="491">
        <f t="shared" si="25"/>
        <v>26.190053999999996</v>
      </c>
    </row>
    <row r="211" spans="1:17">
      <c r="A211">
        <v>4507835</v>
      </c>
      <c r="B211" s="119" t="s">
        <v>452</v>
      </c>
      <c r="C211" s="120" t="s">
        <v>467</v>
      </c>
      <c r="D211" s="128">
        <v>5914655</v>
      </c>
      <c r="E211" s="121">
        <v>2.5600000000000002E-3</v>
      </c>
      <c r="F211" s="128" t="s">
        <v>466</v>
      </c>
      <c r="H211" s="123">
        <f>VLOOKUP(D211,'SICRO 04.25'!$A$1:$D$6492,4,FALSE)</f>
        <v>32.659999999999997</v>
      </c>
      <c r="J211" s="123">
        <f t="shared" si="26"/>
        <v>8.3599999999999994E-2</v>
      </c>
      <c r="K211" s="494">
        <f>SUMIF('4. Orçamento'!$A$6:$A$144,A211,'4. Orçamento'!$D$6:$D$144)</f>
        <v>1215</v>
      </c>
      <c r="L211" s="492">
        <f t="shared" si="27"/>
        <v>2.5600000000000002E-3</v>
      </c>
      <c r="M211" s="492"/>
      <c r="N211" s="496">
        <f t="shared" si="23"/>
        <v>5914655</v>
      </c>
      <c r="O211" s="493">
        <f t="shared" si="24"/>
        <v>32.659999999999997</v>
      </c>
      <c r="P211" s="493"/>
      <c r="Q211" s="491">
        <f t="shared" si="25"/>
        <v>101.58566399999999</v>
      </c>
    </row>
    <row r="212" spans="1:17">
      <c r="A212">
        <v>4507835</v>
      </c>
      <c r="B212" s="119" t="s">
        <v>531</v>
      </c>
      <c r="C212" s="120" t="s">
        <v>541</v>
      </c>
      <c r="D212" s="128">
        <v>5914655</v>
      </c>
      <c r="E212" s="121">
        <v>4.0000000000000003E-5</v>
      </c>
      <c r="F212" s="128" t="s">
        <v>466</v>
      </c>
      <c r="H212" s="123">
        <f>VLOOKUP(D212,'SICRO 04.25'!$A$1:$D$6492,4,FALSE)</f>
        <v>32.659999999999997</v>
      </c>
      <c r="J212" s="123">
        <f t="shared" si="26"/>
        <v>1.2999999999999999E-3</v>
      </c>
      <c r="K212" s="494">
        <f>SUMIF('4. Orçamento'!$A$6:$A$144,A212,'4. Orçamento'!$D$6:$D$144)</f>
        <v>1215</v>
      </c>
      <c r="L212" s="492">
        <f t="shared" si="27"/>
        <v>4.0000000000000003E-5</v>
      </c>
      <c r="M212" s="492"/>
      <c r="N212" s="496">
        <f t="shared" si="23"/>
        <v>5914655</v>
      </c>
      <c r="O212" s="493">
        <f t="shared" si="24"/>
        <v>32.659999999999997</v>
      </c>
      <c r="P212" s="493"/>
      <c r="Q212" s="491">
        <f t="shared" si="25"/>
        <v>1.5872759999999999</v>
      </c>
    </row>
    <row r="213" spans="1:17" ht="28.5">
      <c r="A213">
        <v>4507835</v>
      </c>
      <c r="B213" s="119" t="s">
        <v>533</v>
      </c>
      <c r="C213" s="120" t="s">
        <v>542</v>
      </c>
      <c r="D213" s="128">
        <v>5914655</v>
      </c>
      <c r="E213" s="121">
        <v>1.0000000000000001E-5</v>
      </c>
      <c r="F213" s="128" t="s">
        <v>466</v>
      </c>
      <c r="H213" s="123">
        <f>VLOOKUP(D213,'SICRO 04.25'!$A$1:$D$6492,4,FALSE)</f>
        <v>32.659999999999997</v>
      </c>
      <c r="J213" s="123">
        <f t="shared" si="26"/>
        <v>2.9999999999999997E-4</v>
      </c>
      <c r="K213" s="494">
        <f>SUMIF('4. Orçamento'!$A$6:$A$144,A213,'4. Orçamento'!$D$6:$D$144)</f>
        <v>1215</v>
      </c>
      <c r="L213" s="492">
        <f t="shared" si="27"/>
        <v>1.0000000000000001E-5</v>
      </c>
      <c r="M213" s="492"/>
      <c r="N213" s="496">
        <f t="shared" si="23"/>
        <v>5914655</v>
      </c>
      <c r="O213" s="493">
        <f t="shared" si="24"/>
        <v>32.659999999999997</v>
      </c>
      <c r="P213" s="493"/>
      <c r="Q213" s="491">
        <f t="shared" si="25"/>
        <v>0.39681899999999998</v>
      </c>
    </row>
    <row r="214" spans="1:17" ht="15.75" thickBot="1">
      <c r="A214">
        <v>4507835</v>
      </c>
      <c r="B214" s="125"/>
      <c r="C214" s="104"/>
      <c r="D214" s="146" t="s">
        <v>468</v>
      </c>
      <c r="E214" s="146"/>
      <c r="F214" s="146"/>
      <c r="G214" s="146"/>
      <c r="H214" s="146"/>
      <c r="I214" s="104"/>
      <c r="J214" s="130">
        <f>SUM(J207:J213)</f>
        <v>0.10999999999999999</v>
      </c>
      <c r="K214" s="494">
        <f>SUMIF('4. Orçamento'!$A$6:$A$144,A214,'4. Orçamento'!$D$6:$D$144)</f>
        <v>1215</v>
      </c>
      <c r="L214" s="492"/>
      <c r="M214" s="492"/>
      <c r="N214" s="496"/>
      <c r="O214" s="493"/>
      <c r="P214" s="493"/>
      <c r="Q214" s="491"/>
    </row>
    <row r="215" spans="1:17" ht="15.75" thickBot="1">
      <c r="A215">
        <v>4507835</v>
      </c>
      <c r="B215" s="148" t="s">
        <v>469</v>
      </c>
      <c r="C215" s="146"/>
      <c r="D215" s="146" t="s">
        <v>212</v>
      </c>
      <c r="E215" s="146" t="s">
        <v>436</v>
      </c>
      <c r="F215" s="146" t="s">
        <v>470</v>
      </c>
      <c r="G215" s="146"/>
      <c r="H215" s="146"/>
      <c r="I215" s="239"/>
      <c r="J215" s="147" t="s">
        <v>449</v>
      </c>
      <c r="K215" s="494">
        <f>SUMIF('4. Orçamento'!$A$6:$A$144,A215,'4. Orçamento'!$D$6:$D$144)</f>
        <v>1215</v>
      </c>
      <c r="L215" s="492"/>
      <c r="M215" s="492"/>
      <c r="N215" s="496"/>
      <c r="O215" s="493"/>
      <c r="P215" s="493"/>
      <c r="Q215" s="491"/>
    </row>
    <row r="216" spans="1:17" ht="15.75" thickBot="1">
      <c r="A216">
        <v>4507835</v>
      </c>
      <c r="B216" s="148"/>
      <c r="C216" s="146"/>
      <c r="D216" s="146"/>
      <c r="E216" s="146"/>
      <c r="F216" s="103" t="s">
        <v>471</v>
      </c>
      <c r="G216" s="103" t="s">
        <v>472</v>
      </c>
      <c r="H216" s="103" t="s">
        <v>473</v>
      </c>
      <c r="I216" s="104"/>
      <c r="J216" s="147"/>
      <c r="K216" s="494">
        <f>SUMIF('4. Orçamento'!$A$6:$A$144,A216,'4. Orçamento'!$D$6:$D$144)</f>
        <v>1215</v>
      </c>
      <c r="L216" s="492"/>
      <c r="M216" s="492"/>
      <c r="N216" s="496"/>
      <c r="O216" s="493"/>
      <c r="P216" s="493"/>
      <c r="Q216" s="491"/>
    </row>
    <row r="217" spans="1:17">
      <c r="A217">
        <v>4507835</v>
      </c>
      <c r="B217" s="119" t="s">
        <v>521</v>
      </c>
      <c r="C217" s="120" t="s">
        <v>537</v>
      </c>
      <c r="D217" s="121">
        <v>8.0000000000000007E-5</v>
      </c>
      <c r="E217" s="128" t="s">
        <v>228</v>
      </c>
      <c r="F217" s="128" t="s">
        <v>477</v>
      </c>
      <c r="G217" s="128" t="s">
        <v>478</v>
      </c>
      <c r="H217" s="128" t="s">
        <v>479</v>
      </c>
      <c r="J217" s="111"/>
      <c r="K217" s="494">
        <f>SUMIF('4. Orçamento'!$A$6:$A$144,A217,'4. Orçamento'!$D$6:$D$144)</f>
        <v>1215</v>
      </c>
      <c r="L217" s="168">
        <f>D217*'3. DMT'!$V$2</f>
        <v>1.3200000000000002E-2</v>
      </c>
      <c r="M217" s="168">
        <f t="shared" ref="M217:M223" si="28">K217*L217</f>
        <v>16.038</v>
      </c>
      <c r="N217" s="496" t="str">
        <f t="shared" ref="N217:N223" si="29">H217</f>
        <v>5914479</v>
      </c>
      <c r="O217" s="493">
        <f>$W$56</f>
        <v>0.7173259493670886</v>
      </c>
      <c r="P217" s="493"/>
      <c r="Q217" s="491"/>
    </row>
    <row r="218" spans="1:17">
      <c r="A218">
        <v>4507835</v>
      </c>
      <c r="B218" s="119" t="s">
        <v>523</v>
      </c>
      <c r="C218" s="120" t="s">
        <v>538</v>
      </c>
      <c r="D218" s="121">
        <v>1.0000000000000001E-5</v>
      </c>
      <c r="E218" s="128" t="s">
        <v>228</v>
      </c>
      <c r="F218" s="128" t="s">
        <v>477</v>
      </c>
      <c r="G218" s="128" t="s">
        <v>478</v>
      </c>
      <c r="H218" s="128" t="s">
        <v>479</v>
      </c>
      <c r="J218" s="111"/>
      <c r="K218" s="494">
        <f>SUMIF('4. Orçamento'!$A$6:$A$144,A218,'4. Orçamento'!$D$6:$D$144)</f>
        <v>1215</v>
      </c>
      <c r="L218" s="168">
        <f>D218*'3. DMT'!$V$2</f>
        <v>1.6500000000000002E-3</v>
      </c>
      <c r="M218" s="168">
        <f t="shared" si="28"/>
        <v>2.00475</v>
      </c>
      <c r="N218" s="496" t="str">
        <f t="shared" si="29"/>
        <v>5914479</v>
      </c>
      <c r="O218" s="493">
        <f t="shared" ref="O218:O223" si="30">$W$56</f>
        <v>0.7173259493670886</v>
      </c>
      <c r="P218" s="493"/>
      <c r="Q218" s="491"/>
    </row>
    <row r="219" spans="1:17">
      <c r="A219">
        <v>4507835</v>
      </c>
      <c r="B219" s="119" t="s">
        <v>525</v>
      </c>
      <c r="C219" s="120" t="s">
        <v>539</v>
      </c>
      <c r="D219" s="121">
        <v>1.0000000000000001E-5</v>
      </c>
      <c r="E219" s="128" t="s">
        <v>228</v>
      </c>
      <c r="F219" s="128" t="s">
        <v>477</v>
      </c>
      <c r="G219" s="128" t="s">
        <v>478</v>
      </c>
      <c r="H219" s="128" t="s">
        <v>479</v>
      </c>
      <c r="J219" s="111"/>
      <c r="K219" s="494">
        <f>SUMIF('4. Orçamento'!$A$6:$A$144,A219,'4. Orçamento'!$D$6:$D$144)</f>
        <v>1215</v>
      </c>
      <c r="L219" s="168">
        <f>D219*'3. DMT'!$V$2</f>
        <v>1.6500000000000002E-3</v>
      </c>
      <c r="M219" s="168">
        <f t="shared" si="28"/>
        <v>2.00475</v>
      </c>
      <c r="N219" s="496" t="str">
        <f t="shared" si="29"/>
        <v>5914479</v>
      </c>
      <c r="O219" s="493">
        <f t="shared" si="30"/>
        <v>0.7173259493670886</v>
      </c>
      <c r="P219" s="493"/>
      <c r="Q219" s="491"/>
    </row>
    <row r="220" spans="1:17">
      <c r="A220">
        <v>4507835</v>
      </c>
      <c r="B220" s="119" t="s">
        <v>527</v>
      </c>
      <c r="C220" s="120" t="s">
        <v>540</v>
      </c>
      <c r="D220" s="121">
        <v>7.6000000000000004E-4</v>
      </c>
      <c r="E220" s="128" t="s">
        <v>228</v>
      </c>
      <c r="F220" s="128" t="s">
        <v>477</v>
      </c>
      <c r="G220" s="128" t="s">
        <v>478</v>
      </c>
      <c r="H220" s="128" t="s">
        <v>479</v>
      </c>
      <c r="J220" s="111"/>
      <c r="K220" s="494">
        <f>SUMIF('4. Orçamento'!$A$6:$A$144,A220,'4. Orçamento'!$D$6:$D$144)</f>
        <v>1215</v>
      </c>
      <c r="L220" s="168">
        <f>D220*'3. DMT'!$V$2</f>
        <v>0.12540000000000001</v>
      </c>
      <c r="M220" s="168">
        <f t="shared" si="28"/>
        <v>152.36100000000002</v>
      </c>
      <c r="N220" s="496" t="str">
        <f t="shared" si="29"/>
        <v>5914479</v>
      </c>
      <c r="O220" s="493">
        <f t="shared" si="30"/>
        <v>0.7173259493670886</v>
      </c>
      <c r="P220" s="493"/>
      <c r="Q220" s="491"/>
    </row>
    <row r="221" spans="1:17">
      <c r="A221">
        <v>4507835</v>
      </c>
      <c r="B221" s="119" t="s">
        <v>452</v>
      </c>
      <c r="C221" s="120" t="s">
        <v>467</v>
      </c>
      <c r="D221" s="121">
        <v>2.5600000000000002E-3</v>
      </c>
      <c r="E221" s="128" t="s">
        <v>228</v>
      </c>
      <c r="F221" s="128" t="s">
        <v>477</v>
      </c>
      <c r="G221" s="128" t="s">
        <v>478</v>
      </c>
      <c r="H221" s="128" t="s">
        <v>479</v>
      </c>
      <c r="J221" s="111"/>
      <c r="K221" s="494">
        <f>SUMIF('4. Orçamento'!$A$6:$A$144,A221,'4. Orçamento'!$D$6:$D$144)</f>
        <v>1215</v>
      </c>
      <c r="L221" s="168">
        <f>D221*'3. DMT'!$V$2</f>
        <v>0.42240000000000005</v>
      </c>
      <c r="M221" s="168">
        <f t="shared" si="28"/>
        <v>513.21600000000001</v>
      </c>
      <c r="N221" s="496" t="str">
        <f t="shared" si="29"/>
        <v>5914479</v>
      </c>
      <c r="O221" s="493">
        <f t="shared" si="30"/>
        <v>0.7173259493670886</v>
      </c>
      <c r="P221" s="493"/>
      <c r="Q221" s="491"/>
    </row>
    <row r="222" spans="1:17">
      <c r="A222">
        <v>4507835</v>
      </c>
      <c r="B222" s="119" t="s">
        <v>531</v>
      </c>
      <c r="C222" s="120" t="s">
        <v>541</v>
      </c>
      <c r="D222" s="121">
        <v>4.0000000000000003E-5</v>
      </c>
      <c r="E222" s="128" t="s">
        <v>228</v>
      </c>
      <c r="F222" s="128" t="s">
        <v>477</v>
      </c>
      <c r="G222" s="128" t="s">
        <v>478</v>
      </c>
      <c r="H222" s="128" t="s">
        <v>479</v>
      </c>
      <c r="J222" s="111"/>
      <c r="K222" s="494">
        <f>SUMIF('4. Orçamento'!$A$6:$A$144,A222,'4. Orçamento'!$D$6:$D$144)</f>
        <v>1215</v>
      </c>
      <c r="L222" s="168">
        <f>D222*'3. DMT'!$V$2</f>
        <v>6.6000000000000008E-3</v>
      </c>
      <c r="M222" s="168">
        <f t="shared" si="28"/>
        <v>8.0190000000000001</v>
      </c>
      <c r="N222" s="496" t="str">
        <f t="shared" si="29"/>
        <v>5914479</v>
      </c>
      <c r="O222" s="493">
        <f t="shared" si="30"/>
        <v>0.7173259493670886</v>
      </c>
      <c r="P222" s="493"/>
      <c r="Q222" s="491"/>
    </row>
    <row r="223" spans="1:17" ht="28.5">
      <c r="A223">
        <v>4507835</v>
      </c>
      <c r="B223" s="119" t="s">
        <v>533</v>
      </c>
      <c r="C223" s="120" t="s">
        <v>542</v>
      </c>
      <c r="D223" s="121">
        <v>1.0000000000000001E-5</v>
      </c>
      <c r="E223" s="128" t="s">
        <v>228</v>
      </c>
      <c r="F223" s="128" t="s">
        <v>477</v>
      </c>
      <c r="G223" s="128" t="s">
        <v>478</v>
      </c>
      <c r="H223" s="128" t="s">
        <v>479</v>
      </c>
      <c r="J223" s="111"/>
      <c r="K223" s="494">
        <f>SUMIF('4. Orçamento'!$A$6:$A$144,A223,'4. Orçamento'!$D$6:$D$144)</f>
        <v>1215</v>
      </c>
      <c r="L223" s="168">
        <f>D223*'3. DMT'!$V$2</f>
        <v>1.6500000000000002E-3</v>
      </c>
      <c r="M223" s="168">
        <f t="shared" si="28"/>
        <v>2.00475</v>
      </c>
      <c r="N223" s="496" t="str">
        <f t="shared" si="29"/>
        <v>5914479</v>
      </c>
      <c r="O223" s="493">
        <f t="shared" si="30"/>
        <v>0.7173259493670886</v>
      </c>
      <c r="P223" s="493"/>
      <c r="Q223" s="491"/>
    </row>
    <row r="224" spans="1:17">
      <c r="A224">
        <v>4507835</v>
      </c>
      <c r="B224" s="129"/>
      <c r="D224" s="145" t="s">
        <v>480</v>
      </c>
      <c r="E224" s="145"/>
      <c r="F224" s="145"/>
      <c r="G224" s="145"/>
      <c r="H224" s="145"/>
      <c r="J224" s="111"/>
      <c r="K224" s="494">
        <f>SUMIF('4. Orçamento'!$A$6:$A$144,A224,'4. Orçamento'!$D$6:$D$144)</f>
        <v>1215</v>
      </c>
      <c r="L224" s="492"/>
      <c r="M224" s="492"/>
      <c r="N224" s="496"/>
      <c r="O224" s="493"/>
      <c r="P224" s="493"/>
      <c r="Q224" s="491">
        <f>K224*((L224*O224)+(M224*P224))</f>
        <v>0</v>
      </c>
    </row>
    <row r="225" spans="1:18" ht="15.75" thickBot="1">
      <c r="A225">
        <v>4507835</v>
      </c>
      <c r="B225" s="125"/>
      <c r="C225" s="104"/>
      <c r="D225" s="104"/>
      <c r="E225" s="104"/>
      <c r="F225" s="146" t="s">
        <v>481</v>
      </c>
      <c r="G225" s="146"/>
      <c r="H225" s="146"/>
      <c r="I225" s="104"/>
      <c r="J225" s="134">
        <f>J205+J214</f>
        <v>37.574659842519679</v>
      </c>
      <c r="K225" s="178"/>
      <c r="L225" s="179"/>
      <c r="M225" s="179"/>
      <c r="N225" s="179"/>
      <c r="O225" s="179"/>
      <c r="P225" s="180"/>
      <c r="R225" s="177">
        <f>ROUND((SUM(Q180:Q224)/K180),2)</f>
        <v>37.57</v>
      </c>
    </row>
    <row r="226" spans="1:18" ht="15.75" thickBo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R226" s="101">
        <f>SUM(Q180:Q224)</f>
        <v>45653.423484889841</v>
      </c>
    </row>
    <row r="227" spans="1:18" ht="23.25" thickBot="1">
      <c r="A227">
        <v>4507755</v>
      </c>
      <c r="B227" s="106" t="s">
        <v>395</v>
      </c>
      <c r="C227" s="107"/>
      <c r="D227" s="107"/>
      <c r="E227" s="107"/>
      <c r="F227" s="107"/>
      <c r="G227" s="107"/>
      <c r="H227" s="107"/>
      <c r="I227" s="107"/>
      <c r="J227" s="108" t="s">
        <v>396</v>
      </c>
    </row>
    <row r="228" spans="1:18" ht="18.75" thickTop="1">
      <c r="A228">
        <v>4507755</v>
      </c>
      <c r="B228" s="109" t="s">
        <v>397</v>
      </c>
      <c r="E228" s="110" t="s">
        <v>398</v>
      </c>
      <c r="J228" s="111"/>
    </row>
    <row r="229" spans="1:18" ht="15.75">
      <c r="A229">
        <v>4507755</v>
      </c>
      <c r="B229" s="112" t="s">
        <v>400</v>
      </c>
      <c r="E229" s="383">
        <v>45748</v>
      </c>
      <c r="H229" s="113" t="s">
        <v>401</v>
      </c>
      <c r="I229" s="114">
        <v>4.5272699999999997</v>
      </c>
      <c r="J229" s="115" t="s">
        <v>335</v>
      </c>
    </row>
    <row r="230" spans="1:18" ht="16.5" thickBot="1">
      <c r="A230">
        <v>4507755</v>
      </c>
      <c r="B230" s="116">
        <v>4507755</v>
      </c>
      <c r="C230" s="149" t="s">
        <v>543</v>
      </c>
      <c r="D230" s="149"/>
      <c r="E230" s="149"/>
      <c r="F230" s="149"/>
      <c r="G230" s="149"/>
      <c r="H230" s="149"/>
      <c r="I230" s="150" t="s">
        <v>404</v>
      </c>
      <c r="J230" s="151"/>
    </row>
    <row r="231" spans="1:18" ht="15.75" thickBot="1">
      <c r="A231">
        <v>4507755</v>
      </c>
      <c r="B231" s="148" t="s">
        <v>405</v>
      </c>
      <c r="C231" s="146"/>
      <c r="D231" s="146" t="s">
        <v>212</v>
      </c>
      <c r="E231" s="146" t="s">
        <v>406</v>
      </c>
      <c r="F231" s="146"/>
      <c r="G231" s="146" t="s">
        <v>407</v>
      </c>
      <c r="H231" s="146"/>
      <c r="I231" s="239"/>
      <c r="J231" s="240" t="s">
        <v>408</v>
      </c>
      <c r="K231" s="589" t="s">
        <v>276</v>
      </c>
      <c r="L231" s="590"/>
      <c r="M231" s="591"/>
      <c r="N231" s="592" t="s">
        <v>409</v>
      </c>
      <c r="O231" s="594" t="s">
        <v>410</v>
      </c>
      <c r="P231" s="595"/>
      <c r="Q231" s="598" t="s">
        <v>411</v>
      </c>
    </row>
    <row r="232" spans="1:18" ht="15.75" thickBot="1">
      <c r="A232">
        <v>4507755</v>
      </c>
      <c r="B232" s="148"/>
      <c r="C232" s="146"/>
      <c r="D232" s="146"/>
      <c r="E232" s="103" t="s">
        <v>412</v>
      </c>
      <c r="F232" s="103" t="s">
        <v>413</v>
      </c>
      <c r="G232" s="103" t="s">
        <v>414</v>
      </c>
      <c r="H232" s="103" t="s">
        <v>415</v>
      </c>
      <c r="I232" s="104"/>
      <c r="J232" s="118" t="s">
        <v>416</v>
      </c>
      <c r="K232" s="172" t="s">
        <v>417</v>
      </c>
      <c r="L232" s="600" t="s">
        <v>418</v>
      </c>
      <c r="M232" s="601"/>
      <c r="N232" s="593"/>
      <c r="O232" s="596"/>
      <c r="P232" s="597"/>
      <c r="Q232" s="599"/>
    </row>
    <row r="233" spans="1:18">
      <c r="A233">
        <v>4507755</v>
      </c>
      <c r="B233" s="119" t="s">
        <v>544</v>
      </c>
      <c r="C233" s="120" t="s">
        <v>545</v>
      </c>
      <c r="D233" s="121">
        <v>1</v>
      </c>
      <c r="E233" s="122">
        <v>1</v>
      </c>
      <c r="F233" s="122">
        <v>0</v>
      </c>
      <c r="G233" s="123">
        <f>VLOOKUP(B233,EQ!$A$1:$K$538,10,FALSE)</f>
        <v>48.264800000000001</v>
      </c>
      <c r="H233" s="123">
        <f>VLOOKUP(B233,EQ!$A$1:$K$538,11,FALSE)</f>
        <v>45.897500000000001</v>
      </c>
      <c r="J233" s="123">
        <f>ROUND((D233*E233*G233)+(D233*F233*H233),4)</f>
        <v>48.264800000000001</v>
      </c>
      <c r="K233" s="494">
        <f>SUMIF('4. Orçamento'!$A$6:$A$144,A233,'4. Orçamento'!$D$6:$D$144)</f>
        <v>90</v>
      </c>
      <c r="L233" s="492">
        <f>(D233*E233)</f>
        <v>1</v>
      </c>
      <c r="M233" s="492">
        <f>(D233*F233)</f>
        <v>0</v>
      </c>
      <c r="N233" s="496" t="str">
        <f>B233</f>
        <v>E9722</v>
      </c>
      <c r="O233" s="493">
        <f t="shared" ref="O233:P235" si="31">(G233/$I$229)</f>
        <v>10.660906020626118</v>
      </c>
      <c r="P233" s="493">
        <f t="shared" si="31"/>
        <v>10.138008115265933</v>
      </c>
      <c r="Q233" s="491">
        <f>K233*((L233*O233)+(M233*P233))</f>
        <v>959.48154185635065</v>
      </c>
    </row>
    <row r="234" spans="1:18">
      <c r="A234">
        <v>4507755</v>
      </c>
      <c r="B234" s="119" t="s">
        <v>498</v>
      </c>
      <c r="C234" s="120" t="s">
        <v>499</v>
      </c>
      <c r="D234" s="121">
        <v>1</v>
      </c>
      <c r="E234" s="122">
        <v>1</v>
      </c>
      <c r="F234" s="122">
        <v>0</v>
      </c>
      <c r="G234" s="123">
        <f>VLOOKUP(B234,EQ!$A$1:$K$538,10,FALSE)</f>
        <v>11.0101</v>
      </c>
      <c r="H234" s="123">
        <f>VLOOKUP(B234,EQ!$A$1:$K$538,11,FALSE)</f>
        <v>0.50090000000000001</v>
      </c>
      <c r="J234" s="123">
        <f>ROUND((D234*E234*G234)+(D234*F234*H234),4)</f>
        <v>11.0101</v>
      </c>
      <c r="K234" s="494">
        <f>SUMIF('4. Orçamento'!$A$6:$A$144,A234,'4. Orçamento'!$D$6:$D$144)</f>
        <v>90</v>
      </c>
      <c r="L234" s="492">
        <f>(D234*E234)</f>
        <v>1</v>
      </c>
      <c r="M234" s="492">
        <f>(D234*F234)</f>
        <v>0</v>
      </c>
      <c r="N234" s="496" t="str">
        <f>B234</f>
        <v>E9764</v>
      </c>
      <c r="O234" s="493">
        <f t="shared" si="31"/>
        <v>2.4319512642276693</v>
      </c>
      <c r="P234" s="493">
        <f t="shared" si="31"/>
        <v>0.11064062889997726</v>
      </c>
      <c r="Q234" s="491">
        <f>K234*((L234*O234)+(M234*P234))</f>
        <v>218.87561378049023</v>
      </c>
    </row>
    <row r="235" spans="1:18">
      <c r="A235">
        <v>4507755</v>
      </c>
      <c r="B235" s="119" t="s">
        <v>546</v>
      </c>
      <c r="C235" s="120" t="s">
        <v>547</v>
      </c>
      <c r="D235" s="121">
        <v>1</v>
      </c>
      <c r="E235" s="122">
        <v>1</v>
      </c>
      <c r="F235" s="122">
        <v>0</v>
      </c>
      <c r="G235" s="123">
        <f>VLOOKUP(B235,EQ!$A$1:$K$538,10,FALSE)</f>
        <v>0.6764</v>
      </c>
      <c r="H235" s="123">
        <f>VLOOKUP(B235,EQ!$A$1:$K$538,11,FALSE)</f>
        <v>0.47010000000000002</v>
      </c>
      <c r="J235" s="123">
        <f>ROUND((D235*E235*G235)+(D235*F235*H235),4)</f>
        <v>0.6764</v>
      </c>
      <c r="K235" s="494">
        <f>SUMIF('4. Orçamento'!$A$6:$A$144,A235,'4. Orçamento'!$D$6:$D$144)</f>
        <v>90</v>
      </c>
      <c r="L235" s="492">
        <f>(D235*E235)</f>
        <v>1</v>
      </c>
      <c r="M235" s="492">
        <f>(D235*F235)</f>
        <v>0</v>
      </c>
      <c r="N235" s="496" t="str">
        <f>B235</f>
        <v>E9719</v>
      </c>
      <c r="O235" s="493">
        <f t="shared" si="31"/>
        <v>0.14940571249340112</v>
      </c>
      <c r="P235" s="493">
        <f t="shared" si="31"/>
        <v>0.10383741195024818</v>
      </c>
      <c r="Q235" s="491">
        <f>K235*((L235*O235)+(M235*P235))</f>
        <v>13.4465141244061</v>
      </c>
    </row>
    <row r="236" spans="1:18" ht="15.75" thickBot="1">
      <c r="A236">
        <v>4507755</v>
      </c>
      <c r="B236" s="125"/>
      <c r="C236" s="104"/>
      <c r="D236" s="104"/>
      <c r="E236" s="104"/>
      <c r="F236" s="104"/>
      <c r="G236" s="104"/>
      <c r="H236" s="105" t="s">
        <v>433</v>
      </c>
      <c r="I236" s="104"/>
      <c r="J236" s="126">
        <f>SUM(J233:J235)</f>
        <v>59.951300000000003</v>
      </c>
      <c r="K236" s="494">
        <f>SUMIF('4. Orçamento'!$A$6:$A$144,A236,'4. Orçamento'!$D$6:$D$144)</f>
        <v>90</v>
      </c>
      <c r="L236" s="492"/>
      <c r="M236" s="492"/>
      <c r="N236" s="496"/>
      <c r="O236" s="493"/>
      <c r="P236" s="493"/>
      <c r="Q236" s="491"/>
    </row>
    <row r="237" spans="1:18" ht="15.75" thickBot="1">
      <c r="A237">
        <v>4507755</v>
      </c>
      <c r="B237" s="127" t="s">
        <v>435</v>
      </c>
      <c r="C237" s="104"/>
      <c r="D237" s="103" t="s">
        <v>212</v>
      </c>
      <c r="E237" s="103" t="s">
        <v>436</v>
      </c>
      <c r="F237" s="104"/>
      <c r="G237" s="103" t="s">
        <v>407</v>
      </c>
      <c r="H237" s="146" t="s">
        <v>437</v>
      </c>
      <c r="I237" s="146"/>
      <c r="J237" s="147"/>
      <c r="K237" s="494">
        <f>SUMIF('4. Orçamento'!$A$6:$A$144,A237,'4. Orçamento'!$D$6:$D$144)</f>
        <v>90</v>
      </c>
      <c r="L237" s="492"/>
      <c r="M237" s="492"/>
      <c r="N237" s="496"/>
      <c r="O237" s="493"/>
      <c r="P237" s="493"/>
      <c r="Q237" s="491"/>
    </row>
    <row r="238" spans="1:18">
      <c r="A238">
        <v>4507755</v>
      </c>
      <c r="B238" s="119" t="s">
        <v>502</v>
      </c>
      <c r="C238" s="120" t="s">
        <v>503</v>
      </c>
      <c r="D238" s="121">
        <v>3</v>
      </c>
      <c r="E238" s="128" t="s">
        <v>222</v>
      </c>
      <c r="G238" s="123">
        <f>VLOOKUP(B238,MO!$A$1:$G$106,6,FALSE)</f>
        <v>24.008099999999999</v>
      </c>
      <c r="J238" s="123">
        <f>ROUND(D238*G238,4)</f>
        <v>72.024299999999997</v>
      </c>
      <c r="K238" s="494">
        <f>SUMIF('4. Orçamento'!$A$6:$A$144,A238,'4. Orçamento'!$D$6:$D$144)</f>
        <v>90</v>
      </c>
      <c r="L238" s="492">
        <f>D238</f>
        <v>3</v>
      </c>
      <c r="M238" s="492"/>
      <c r="N238" s="496" t="str">
        <f>B238</f>
        <v>P9801</v>
      </c>
      <c r="O238" s="493">
        <f>(G238/$I$229)</f>
        <v>5.3029971704802232</v>
      </c>
      <c r="P238" s="493"/>
      <c r="Q238" s="491">
        <f>K238*L238*O238</f>
        <v>1431.8092360296603</v>
      </c>
    </row>
    <row r="239" spans="1:18">
      <c r="A239">
        <v>4507755</v>
      </c>
      <c r="B239" s="119" t="s">
        <v>504</v>
      </c>
      <c r="C239" s="120" t="s">
        <v>505</v>
      </c>
      <c r="D239" s="121">
        <v>1</v>
      </c>
      <c r="E239" s="128" t="s">
        <v>222</v>
      </c>
      <c r="G239" s="123">
        <f>VLOOKUP(B239,MO!$A$1:$G$106,6,FALSE)</f>
        <v>33.539200000000001</v>
      </c>
      <c r="J239" s="123">
        <f>ROUND(D239*G239,4)</f>
        <v>33.539200000000001</v>
      </c>
      <c r="K239" s="494">
        <f>SUMIF('4. Orçamento'!$A$6:$A$144,A239,'4. Orçamento'!$D$6:$D$144)</f>
        <v>90</v>
      </c>
      <c r="L239" s="492">
        <f>D239</f>
        <v>1</v>
      </c>
      <c r="M239" s="492"/>
      <c r="N239" s="496" t="str">
        <f>B239</f>
        <v>P9805</v>
      </c>
      <c r="O239" s="493">
        <f>(G239/$I$229)</f>
        <v>7.4082614909205775</v>
      </c>
      <c r="P239" s="493"/>
      <c r="Q239" s="491">
        <f>K239*L239*O239</f>
        <v>666.74353418285193</v>
      </c>
    </row>
    <row r="240" spans="1:18">
      <c r="A240">
        <v>4507755</v>
      </c>
      <c r="B240" s="129"/>
      <c r="D240" s="145" t="s">
        <v>440</v>
      </c>
      <c r="E240" s="145"/>
      <c r="F240" s="145"/>
      <c r="G240" s="145"/>
      <c r="H240" s="145"/>
      <c r="J240" s="124">
        <f>SUM(J238:J239)</f>
        <v>105.5635</v>
      </c>
      <c r="K240" s="494">
        <f>SUMIF('4. Orçamento'!$A$6:$A$144,A240,'4. Orçamento'!$D$6:$D$144)</f>
        <v>90</v>
      </c>
      <c r="L240" s="492"/>
      <c r="M240" s="492"/>
      <c r="N240" s="496"/>
      <c r="O240" s="493"/>
      <c r="P240" s="493"/>
      <c r="Q240" s="491"/>
    </row>
    <row r="241" spans="1:17" ht="15.75" thickBot="1">
      <c r="A241">
        <v>4507755</v>
      </c>
      <c r="B241" s="125"/>
      <c r="C241" s="104"/>
      <c r="D241" s="146" t="s">
        <v>442</v>
      </c>
      <c r="E241" s="146"/>
      <c r="F241" s="146"/>
      <c r="G241" s="146"/>
      <c r="H241" s="146"/>
      <c r="I241" s="104"/>
      <c r="J241" s="130">
        <f>J236+J240</f>
        <v>165.51480000000001</v>
      </c>
      <c r="K241" s="494">
        <f>SUMIF('4. Orçamento'!$A$6:$A$144,A241,'4. Orçamento'!$D$6:$D$144)</f>
        <v>90</v>
      </c>
      <c r="L241" s="492"/>
      <c r="M241" s="492"/>
      <c r="N241" s="496"/>
      <c r="O241" s="493"/>
      <c r="P241" s="493"/>
      <c r="Q241" s="491"/>
    </row>
    <row r="242" spans="1:17">
      <c r="A242">
        <v>4507755</v>
      </c>
      <c r="B242" s="129"/>
      <c r="D242" s="145" t="s">
        <v>444</v>
      </c>
      <c r="E242" s="145"/>
      <c r="F242" s="145"/>
      <c r="G242" s="145"/>
      <c r="H242" s="145"/>
      <c r="J242" s="131">
        <f>J241/I229</f>
        <v>36.559515999708438</v>
      </c>
      <c r="K242" s="494">
        <f>SUMIF('4. Orçamento'!$A$6:$A$144,A242,'4. Orçamento'!$D$6:$D$144)</f>
        <v>90</v>
      </c>
      <c r="L242" s="492"/>
      <c r="M242" s="492"/>
      <c r="N242" s="496"/>
      <c r="O242" s="493"/>
      <c r="P242" s="493"/>
      <c r="Q242" s="491"/>
    </row>
    <row r="243" spans="1:17">
      <c r="A243">
        <v>4507755</v>
      </c>
      <c r="B243" s="129"/>
      <c r="H243" s="132" t="s">
        <v>445</v>
      </c>
      <c r="J243" s="133" t="s">
        <v>377</v>
      </c>
      <c r="K243" s="494">
        <f>SUMIF('4. Orçamento'!$A$6:$A$144,A243,'4. Orçamento'!$D$6:$D$144)</f>
        <v>90</v>
      </c>
      <c r="L243" s="492"/>
      <c r="M243" s="492"/>
      <c r="N243" s="496"/>
      <c r="O243" s="493"/>
      <c r="P243" s="493"/>
      <c r="Q243" s="491"/>
    </row>
    <row r="244" spans="1:17" ht="15.75" thickBot="1">
      <c r="A244">
        <v>4507755</v>
      </c>
      <c r="B244" s="125"/>
      <c r="C244" s="104"/>
      <c r="D244" s="104"/>
      <c r="E244" s="104"/>
      <c r="F244" s="104"/>
      <c r="G244" s="104"/>
      <c r="H244" s="105" t="s">
        <v>446</v>
      </c>
      <c r="I244" s="104"/>
      <c r="J244" s="130" t="s">
        <v>377</v>
      </c>
      <c r="K244" s="494">
        <f>SUMIF('4. Orçamento'!$A$6:$A$144,A244,'4. Orçamento'!$D$6:$D$144)</f>
        <v>90</v>
      </c>
      <c r="L244" s="492"/>
      <c r="M244" s="492"/>
      <c r="N244" s="496"/>
      <c r="O244" s="493"/>
      <c r="P244" s="493"/>
      <c r="Q244" s="491"/>
    </row>
    <row r="245" spans="1:17" ht="15.75" thickBot="1">
      <c r="A245">
        <v>4507755</v>
      </c>
      <c r="B245" s="127" t="s">
        <v>447</v>
      </c>
      <c r="C245" s="104"/>
      <c r="D245" s="103" t="s">
        <v>212</v>
      </c>
      <c r="E245" s="103" t="s">
        <v>436</v>
      </c>
      <c r="F245" s="104"/>
      <c r="G245" s="103" t="s">
        <v>448</v>
      </c>
      <c r="H245" s="146" t="s">
        <v>449</v>
      </c>
      <c r="I245" s="146"/>
      <c r="J245" s="147"/>
      <c r="K245" s="494">
        <f>SUMIF('4. Orçamento'!$A$6:$A$144,A245,'4. Orçamento'!$D$6:$D$144)</f>
        <v>90</v>
      </c>
      <c r="L245" s="492"/>
      <c r="M245" s="492"/>
      <c r="N245" s="496"/>
      <c r="O245" s="493"/>
      <c r="P245" s="493"/>
      <c r="Q245" s="491"/>
    </row>
    <row r="246" spans="1:17">
      <c r="A246">
        <v>4507755</v>
      </c>
      <c r="B246" s="119" t="s">
        <v>548</v>
      </c>
      <c r="C246" s="120" t="s">
        <v>549</v>
      </c>
      <c r="D246" s="121">
        <v>1</v>
      </c>
      <c r="E246" s="128" t="s">
        <v>335</v>
      </c>
      <c r="G246" s="123">
        <f>VLOOKUP(B246,MATERIAL!$A$1:$D$1678,4,FALSE)</f>
        <v>930.04470000000003</v>
      </c>
      <c r="J246" s="123">
        <f>ROUND(D246*G246,4)</f>
        <v>930.04470000000003</v>
      </c>
      <c r="K246" s="494">
        <f>SUMIF('4. Orçamento'!$A$6:$A$144,A246,'4. Orçamento'!$D$6:$D$144)</f>
        <v>90</v>
      </c>
      <c r="L246" s="492">
        <f>D246</f>
        <v>1</v>
      </c>
      <c r="M246" s="492"/>
      <c r="N246" s="496" t="str">
        <f>B246</f>
        <v>M0092</v>
      </c>
      <c r="O246" s="493">
        <f>G246</f>
        <v>930.04470000000003</v>
      </c>
      <c r="P246" s="493"/>
      <c r="Q246" s="491">
        <f>K246*L246*O246</f>
        <v>83704.023000000001</v>
      </c>
    </row>
    <row r="247" spans="1:17">
      <c r="A247">
        <v>4507755</v>
      </c>
      <c r="B247" s="119" t="s">
        <v>533</v>
      </c>
      <c r="C247" s="120" t="s">
        <v>534</v>
      </c>
      <c r="D247" s="121">
        <v>0.5</v>
      </c>
      <c r="E247" s="128" t="s">
        <v>346</v>
      </c>
      <c r="G247" s="123">
        <f>VLOOKUP(B247,MATERIAL!$A$1:$D$1678,4,FALSE)</f>
        <v>8.8333999999999993</v>
      </c>
      <c r="J247" s="123">
        <f>ROUND(D247*G247,4)</f>
        <v>4.4166999999999996</v>
      </c>
      <c r="K247" s="494">
        <f>SUMIF('4. Orçamento'!$A$6:$A$144,A247,'4. Orçamento'!$D$6:$D$144)</f>
        <v>90</v>
      </c>
      <c r="L247" s="492">
        <f>D247</f>
        <v>0.5</v>
      </c>
      <c r="M247" s="492"/>
      <c r="N247" s="496" t="str">
        <f>B247</f>
        <v>M2462</v>
      </c>
      <c r="O247" s="493">
        <f>G247</f>
        <v>8.8333999999999993</v>
      </c>
      <c r="P247" s="493"/>
      <c r="Q247" s="491">
        <f>K247*L247*O247</f>
        <v>397.50299999999999</v>
      </c>
    </row>
    <row r="248" spans="1:17">
      <c r="A248">
        <v>4507755</v>
      </c>
      <c r="B248" s="119" t="s">
        <v>550</v>
      </c>
      <c r="C248" s="120" t="s">
        <v>551</v>
      </c>
      <c r="D248" s="121">
        <v>2</v>
      </c>
      <c r="E248" s="128" t="s">
        <v>335</v>
      </c>
      <c r="G248" s="123">
        <f>VLOOKUP(B248,MATERIAL!$A$1:$D$1678,4,FALSE)</f>
        <v>0.98609999999999998</v>
      </c>
      <c r="J248" s="123">
        <f>ROUND(D248*G248,4)</f>
        <v>1.9722</v>
      </c>
      <c r="K248" s="494">
        <f>SUMIF('4. Orçamento'!$A$6:$A$144,A248,'4. Orçamento'!$D$6:$D$144)</f>
        <v>90</v>
      </c>
      <c r="L248" s="492">
        <f>D248</f>
        <v>2</v>
      </c>
      <c r="M248" s="492"/>
      <c r="N248" s="496" t="str">
        <f>B248</f>
        <v>M2419</v>
      </c>
      <c r="O248" s="493">
        <f>G248</f>
        <v>0.98609999999999998</v>
      </c>
      <c r="P248" s="493"/>
      <c r="Q248" s="491">
        <f>K248*L248*O248</f>
        <v>177.49799999999999</v>
      </c>
    </row>
    <row r="249" spans="1:17" ht="15.75" thickBot="1">
      <c r="A249">
        <v>4507755</v>
      </c>
      <c r="B249" s="125"/>
      <c r="C249" s="104"/>
      <c r="D249" s="146" t="s">
        <v>459</v>
      </c>
      <c r="E249" s="146"/>
      <c r="F249" s="146"/>
      <c r="G249" s="146"/>
      <c r="H249" s="146"/>
      <c r="I249" s="104"/>
      <c r="J249" s="126">
        <f>SUM(J246:J248)</f>
        <v>936.43360000000007</v>
      </c>
      <c r="K249" s="494">
        <f>SUMIF('4. Orçamento'!$A$6:$A$144,A249,'4. Orçamento'!$D$6:$D$144)</f>
        <v>90</v>
      </c>
      <c r="L249" s="492"/>
      <c r="M249" s="492"/>
      <c r="N249" s="496"/>
      <c r="O249" s="493"/>
      <c r="P249" s="493"/>
      <c r="Q249" s="491"/>
    </row>
    <row r="250" spans="1:17" ht="15.75" thickBot="1">
      <c r="A250">
        <v>4507755</v>
      </c>
      <c r="B250" s="223" t="s">
        <v>460</v>
      </c>
      <c r="C250" s="221"/>
      <c r="D250" s="224" t="s">
        <v>212</v>
      </c>
      <c r="E250" s="224" t="s">
        <v>436</v>
      </c>
      <c r="F250" s="221"/>
      <c r="G250" s="224" t="s">
        <v>449</v>
      </c>
      <c r="H250" s="215" t="s">
        <v>449</v>
      </c>
      <c r="I250" s="215"/>
      <c r="J250" s="225"/>
      <c r="K250" s="494">
        <f>SUMIF('4. Orçamento'!$A$6:$A$144,A250,'4. Orçamento'!$D$6:$D$144)</f>
        <v>90</v>
      </c>
      <c r="L250" s="492"/>
      <c r="M250" s="492"/>
      <c r="N250" s="496"/>
      <c r="O250" s="493"/>
      <c r="P250" s="493"/>
      <c r="Q250" s="491"/>
    </row>
    <row r="251" spans="1:17">
      <c r="A251">
        <v>4507755</v>
      </c>
      <c r="B251" s="232">
        <v>4516137</v>
      </c>
      <c r="C251" s="233" t="s">
        <v>552</v>
      </c>
      <c r="D251" s="234">
        <v>0.1449</v>
      </c>
      <c r="E251" s="218" t="s">
        <v>340</v>
      </c>
      <c r="F251" s="216"/>
      <c r="G251" s="235">
        <f>VLOOKUP(B251,'SICRO 04.25'!$A$1:$D$6492,4,FALSE)</f>
        <v>134.88999999999999</v>
      </c>
      <c r="H251" s="216"/>
      <c r="I251" s="216"/>
      <c r="J251" s="123">
        <f>ROUND(D251*G251,4)</f>
        <v>19.5456</v>
      </c>
      <c r="K251" s="494">
        <f>SUMIF('4. Orçamento'!$A$6:$A$144,A251,'4. Orçamento'!$D$6:$D$144)</f>
        <v>90</v>
      </c>
      <c r="L251" s="492">
        <f>D251</f>
        <v>0.1449</v>
      </c>
      <c r="M251" s="492"/>
      <c r="N251" s="496">
        <f>B251</f>
        <v>4516137</v>
      </c>
      <c r="O251" s="493">
        <f>G251</f>
        <v>134.88999999999999</v>
      </c>
      <c r="P251" s="493"/>
      <c r="Q251" s="491">
        <f>K251*L251*O251</f>
        <v>1759.1004899999998</v>
      </c>
    </row>
    <row r="252" spans="1:17" ht="15.75" thickBot="1">
      <c r="A252">
        <v>4507755</v>
      </c>
      <c r="B252" s="220"/>
      <c r="C252" s="221"/>
      <c r="D252" s="215" t="s">
        <v>461</v>
      </c>
      <c r="E252" s="215"/>
      <c r="F252" s="215"/>
      <c r="G252" s="215"/>
      <c r="H252" s="215"/>
      <c r="I252" s="221"/>
      <c r="J252" s="222">
        <f>J251</f>
        <v>19.5456</v>
      </c>
      <c r="K252" s="494">
        <f>SUMIF('4. Orçamento'!$A$6:$A$144,A252,'4. Orçamento'!$D$6:$D$144)</f>
        <v>90</v>
      </c>
      <c r="L252" s="492"/>
      <c r="M252" s="492"/>
      <c r="N252" s="496"/>
      <c r="O252" s="493"/>
      <c r="P252" s="493"/>
      <c r="Q252" s="491"/>
    </row>
    <row r="253" spans="1:17" ht="15.75" thickBot="1">
      <c r="A253">
        <v>4507755</v>
      </c>
      <c r="B253" s="125"/>
      <c r="C253" s="104"/>
      <c r="D253" s="104"/>
      <c r="E253" s="104"/>
      <c r="F253" s="104"/>
      <c r="G253" s="104"/>
      <c r="H253" s="105" t="s">
        <v>462</v>
      </c>
      <c r="I253" s="104"/>
      <c r="J253" s="130">
        <f>J242+J249+J252</f>
        <v>992.53871599970853</v>
      </c>
      <c r="K253" s="494">
        <f>SUMIF('4. Orçamento'!$A$6:$A$144,A253,'4. Orçamento'!$D$6:$D$144)</f>
        <v>90</v>
      </c>
      <c r="L253" s="492"/>
      <c r="M253" s="492"/>
      <c r="N253" s="496"/>
      <c r="O253" s="493"/>
      <c r="P253" s="493"/>
      <c r="Q253" s="491"/>
    </row>
    <row r="254" spans="1:17" ht="15.75" thickBot="1">
      <c r="A254">
        <v>4507755</v>
      </c>
      <c r="B254" s="127" t="s">
        <v>463</v>
      </c>
      <c r="C254" s="104"/>
      <c r="D254" s="103" t="s">
        <v>464</v>
      </c>
      <c r="E254" s="103" t="s">
        <v>212</v>
      </c>
      <c r="F254" s="103" t="s">
        <v>436</v>
      </c>
      <c r="G254" s="104"/>
      <c r="H254" s="103" t="s">
        <v>449</v>
      </c>
      <c r="I254" s="146" t="s">
        <v>449</v>
      </c>
      <c r="J254" s="147"/>
      <c r="K254" s="494">
        <f>SUMIF('4. Orçamento'!$A$6:$A$144,A254,'4. Orçamento'!$D$6:$D$144)</f>
        <v>90</v>
      </c>
      <c r="L254" s="492"/>
      <c r="M254" s="492"/>
      <c r="N254" s="496"/>
      <c r="O254" s="493"/>
      <c r="P254" s="493"/>
      <c r="Q254" s="491"/>
    </row>
    <row r="255" spans="1:17">
      <c r="A255">
        <v>4507755</v>
      </c>
      <c r="B255" s="119" t="s">
        <v>548</v>
      </c>
      <c r="C255" s="120" t="s">
        <v>553</v>
      </c>
      <c r="D255" s="128">
        <v>5914655</v>
      </c>
      <c r="E255" s="121">
        <v>0.02</v>
      </c>
      <c r="F255" s="128" t="s">
        <v>466</v>
      </c>
      <c r="H255" s="123">
        <f>VLOOKUP(D255,'SICRO 04.25'!$A$1:$D$6492,4,FALSE)</f>
        <v>32.659999999999997</v>
      </c>
      <c r="J255" s="123">
        <f>ROUND(E255*H255,4)</f>
        <v>0.6532</v>
      </c>
      <c r="K255" s="494">
        <f>SUMIF('4. Orçamento'!$A$6:$A$144,A255,'4. Orçamento'!$D$6:$D$144)</f>
        <v>90</v>
      </c>
      <c r="L255" s="492">
        <f>E255</f>
        <v>0.02</v>
      </c>
      <c r="M255" s="492"/>
      <c r="N255" s="496">
        <f>D255</f>
        <v>5914655</v>
      </c>
      <c r="O255" s="493">
        <f>H255</f>
        <v>32.659999999999997</v>
      </c>
      <c r="P255" s="493"/>
      <c r="Q255" s="491">
        <f>K255*L255*O255</f>
        <v>58.787999999999997</v>
      </c>
    </row>
    <row r="256" spans="1:17" ht="28.5">
      <c r="A256">
        <v>4507755</v>
      </c>
      <c r="B256" s="119" t="s">
        <v>533</v>
      </c>
      <c r="C256" s="120" t="s">
        <v>542</v>
      </c>
      <c r="D256" s="128">
        <v>5914655</v>
      </c>
      <c r="E256" s="121">
        <v>1.4999999999999999E-4</v>
      </c>
      <c r="F256" s="128" t="s">
        <v>466</v>
      </c>
      <c r="H256" s="123">
        <f>VLOOKUP(D256,'SICRO 04.25'!$A$1:$D$6492,4,FALSE)</f>
        <v>32.659999999999997</v>
      </c>
      <c r="J256" s="123">
        <f>ROUND(E256*H256,4)</f>
        <v>4.8999999999999998E-3</v>
      </c>
      <c r="K256" s="494">
        <f>SUMIF('4. Orçamento'!$A$6:$A$144,A256,'4. Orçamento'!$D$6:$D$144)</f>
        <v>90</v>
      </c>
      <c r="L256" s="492">
        <f>E256</f>
        <v>1.4999999999999999E-4</v>
      </c>
      <c r="M256" s="492"/>
      <c r="N256" s="496">
        <f>D256</f>
        <v>5914655</v>
      </c>
      <c r="O256" s="493">
        <f>H256</f>
        <v>32.659999999999997</v>
      </c>
      <c r="P256" s="493"/>
      <c r="Q256" s="491">
        <f>K256*L256*O256</f>
        <v>0.44090999999999991</v>
      </c>
    </row>
    <row r="257" spans="1:18" ht="28.5">
      <c r="A257">
        <v>4507755</v>
      </c>
      <c r="B257" s="119" t="s">
        <v>550</v>
      </c>
      <c r="C257" s="120" t="s">
        <v>554</v>
      </c>
      <c r="D257" s="128">
        <v>5914655</v>
      </c>
      <c r="E257" s="121">
        <v>3.0000000000000001E-5</v>
      </c>
      <c r="F257" s="128" t="s">
        <v>466</v>
      </c>
      <c r="H257" s="123">
        <f>VLOOKUP(D257,'SICRO 04.25'!$A$1:$D$6492,4,FALSE)</f>
        <v>32.659999999999997</v>
      </c>
      <c r="J257" s="123">
        <f>ROUND(E257*H257,4)</f>
        <v>1E-3</v>
      </c>
      <c r="K257" s="494">
        <f>SUMIF('4. Orçamento'!$A$6:$A$144,A257,'4. Orçamento'!$D$6:$D$144)</f>
        <v>90</v>
      </c>
      <c r="L257" s="492">
        <f>E257</f>
        <v>3.0000000000000001E-5</v>
      </c>
      <c r="M257" s="492"/>
      <c r="N257" s="496">
        <f>D257</f>
        <v>5914655</v>
      </c>
      <c r="O257" s="493">
        <f>H257</f>
        <v>32.659999999999997</v>
      </c>
      <c r="P257" s="493"/>
      <c r="Q257" s="491">
        <f>K257*L257*O257</f>
        <v>8.8181999999999996E-2</v>
      </c>
    </row>
    <row r="258" spans="1:18" ht="15.75" thickBot="1">
      <c r="A258">
        <v>4507755</v>
      </c>
      <c r="B258" s="125"/>
      <c r="C258" s="104"/>
      <c r="D258" s="146" t="s">
        <v>468</v>
      </c>
      <c r="E258" s="146"/>
      <c r="F258" s="146"/>
      <c r="G258" s="146"/>
      <c r="H258" s="146"/>
      <c r="I258" s="104"/>
      <c r="J258" s="130">
        <f>SUM(J255:J257)</f>
        <v>0.65910000000000002</v>
      </c>
      <c r="K258" s="494">
        <f>SUMIF('4. Orçamento'!$A$6:$A$144,A258,'4. Orçamento'!$D$6:$D$144)</f>
        <v>90</v>
      </c>
      <c r="L258" s="492"/>
      <c r="M258" s="492"/>
      <c r="N258" s="496"/>
      <c r="O258" s="493"/>
      <c r="P258" s="493"/>
      <c r="Q258" s="491"/>
    </row>
    <row r="259" spans="1:18" ht="15.75" thickBot="1">
      <c r="A259">
        <v>4507755</v>
      </c>
      <c r="B259" s="148" t="s">
        <v>469</v>
      </c>
      <c r="C259" s="146"/>
      <c r="D259" s="146" t="s">
        <v>212</v>
      </c>
      <c r="E259" s="146" t="s">
        <v>436</v>
      </c>
      <c r="F259" s="146" t="s">
        <v>470</v>
      </c>
      <c r="G259" s="146"/>
      <c r="H259" s="146"/>
      <c r="I259" s="239"/>
      <c r="J259" s="147" t="s">
        <v>449</v>
      </c>
      <c r="K259" s="494">
        <f>SUMIF('4. Orçamento'!$A$6:$A$144,A259,'4. Orçamento'!$D$6:$D$144)</f>
        <v>90</v>
      </c>
      <c r="L259" s="492"/>
      <c r="M259" s="492"/>
      <c r="N259" s="496"/>
      <c r="O259" s="493"/>
      <c r="P259" s="493"/>
      <c r="Q259" s="491"/>
    </row>
    <row r="260" spans="1:18" ht="15.75" thickBot="1">
      <c r="A260">
        <v>4507755</v>
      </c>
      <c r="B260" s="148"/>
      <c r="C260" s="146"/>
      <c r="D260" s="146"/>
      <c r="E260" s="146"/>
      <c r="F260" s="103" t="s">
        <v>471</v>
      </c>
      <c r="G260" s="103" t="s">
        <v>472</v>
      </c>
      <c r="H260" s="103" t="s">
        <v>473</v>
      </c>
      <c r="I260" s="104"/>
      <c r="J260" s="147"/>
      <c r="K260" s="494">
        <f>SUMIF('4. Orçamento'!$A$6:$A$144,A260,'4. Orçamento'!$D$6:$D$144)</f>
        <v>90</v>
      </c>
      <c r="L260" s="492"/>
      <c r="M260" s="492"/>
      <c r="N260" s="496"/>
      <c r="O260" s="493"/>
      <c r="P260" s="493"/>
      <c r="Q260" s="491"/>
    </row>
    <row r="261" spans="1:18">
      <c r="A261">
        <v>4507755</v>
      </c>
      <c r="B261" s="119" t="s">
        <v>548</v>
      </c>
      <c r="C261" s="120" t="s">
        <v>553</v>
      </c>
      <c r="D261" s="121">
        <v>0.02</v>
      </c>
      <c r="E261" s="128" t="s">
        <v>228</v>
      </c>
      <c r="F261" s="128" t="s">
        <v>477</v>
      </c>
      <c r="G261" s="128" t="s">
        <v>478</v>
      </c>
      <c r="H261" s="128" t="s">
        <v>479</v>
      </c>
      <c r="J261" s="111"/>
      <c r="K261" s="494">
        <f>SUMIF('4. Orçamento'!$A$6:$A$144,A261,'4. Orçamento'!$D$6:$D$144)</f>
        <v>90</v>
      </c>
      <c r="L261" s="168">
        <f>D261*'3. DMT'!$V$2</f>
        <v>3.3000000000000003</v>
      </c>
      <c r="M261" s="168">
        <f t="shared" ref="M261:M264" si="32">K261*L261</f>
        <v>297</v>
      </c>
      <c r="N261" s="496" t="str">
        <f>G261</f>
        <v>5914464</v>
      </c>
      <c r="O261" s="493">
        <f>$W$56</f>
        <v>0.7173259493670886</v>
      </c>
      <c r="P261" s="493"/>
      <c r="Q261" s="491"/>
    </row>
    <row r="262" spans="1:18" ht="28.5">
      <c r="A262">
        <v>4507755</v>
      </c>
      <c r="B262" s="119" t="s">
        <v>533</v>
      </c>
      <c r="C262" s="120" t="s">
        <v>542</v>
      </c>
      <c r="D262" s="121">
        <v>1.4999999999999999E-4</v>
      </c>
      <c r="E262" s="128" t="s">
        <v>228</v>
      </c>
      <c r="F262" s="128" t="s">
        <v>477</v>
      </c>
      <c r="G262" s="128" t="s">
        <v>478</v>
      </c>
      <c r="H262" s="128" t="s">
        <v>479</v>
      </c>
      <c r="J262" s="111"/>
      <c r="K262" s="494">
        <f>SUMIF('4. Orçamento'!$A$6:$A$144,A262,'4. Orçamento'!$D$6:$D$144)</f>
        <v>90</v>
      </c>
      <c r="L262" s="168">
        <f>D262*'3. DMT'!$V$2</f>
        <v>2.4749999999999998E-2</v>
      </c>
      <c r="M262" s="168">
        <f t="shared" si="32"/>
        <v>2.2274999999999996</v>
      </c>
      <c r="N262" s="496" t="str">
        <f>G262</f>
        <v>5914464</v>
      </c>
      <c r="O262" s="493">
        <f>$W$56</f>
        <v>0.7173259493670886</v>
      </c>
      <c r="P262" s="493"/>
      <c r="Q262" s="491"/>
    </row>
    <row r="263" spans="1:18" ht="28.5">
      <c r="A263">
        <v>4507755</v>
      </c>
      <c r="B263" s="119" t="s">
        <v>550</v>
      </c>
      <c r="C263" s="120" t="s">
        <v>554</v>
      </c>
      <c r="D263" s="121">
        <v>3.0000000000000001E-5</v>
      </c>
      <c r="E263" s="128" t="s">
        <v>228</v>
      </c>
      <c r="F263" s="128" t="s">
        <v>477</v>
      </c>
      <c r="G263" s="128" t="s">
        <v>478</v>
      </c>
      <c r="H263" s="128" t="s">
        <v>479</v>
      </c>
      <c r="J263" s="111"/>
      <c r="K263" s="494">
        <f>SUMIF('4. Orçamento'!$A$6:$A$144,A263,'4. Orçamento'!$D$6:$D$144)</f>
        <v>90</v>
      </c>
      <c r="L263" s="168">
        <f>D263*'3. DMT'!$V$2</f>
        <v>4.9500000000000004E-3</v>
      </c>
      <c r="M263" s="168">
        <f t="shared" si="32"/>
        <v>0.44550000000000006</v>
      </c>
      <c r="N263" s="496" t="str">
        <f>G263</f>
        <v>5914464</v>
      </c>
      <c r="O263" s="493">
        <f>$W$56</f>
        <v>0.7173259493670886</v>
      </c>
      <c r="P263" s="493"/>
      <c r="Q263" s="491"/>
    </row>
    <row r="264" spans="1:18">
      <c r="A264">
        <v>4507755</v>
      </c>
      <c r="B264" s="129"/>
      <c r="D264" s="145" t="s">
        <v>480</v>
      </c>
      <c r="E264" s="145"/>
      <c r="F264" s="145"/>
      <c r="G264" s="145"/>
      <c r="H264" s="145"/>
      <c r="J264" s="111"/>
      <c r="K264" s="494">
        <f>SUMIF('4. Orçamento'!$A$6:$A$144,A264,'4. Orçamento'!$D$6:$D$144)</f>
        <v>90</v>
      </c>
      <c r="L264" s="492"/>
      <c r="M264" s="168">
        <f t="shared" si="32"/>
        <v>0</v>
      </c>
      <c r="N264" s="496"/>
      <c r="O264" s="493"/>
      <c r="P264" s="493"/>
      <c r="Q264" s="491"/>
    </row>
    <row r="265" spans="1:18" ht="15.75" thickBot="1">
      <c r="A265">
        <v>4507755</v>
      </c>
      <c r="B265" s="125"/>
      <c r="C265" s="104"/>
      <c r="D265" s="104"/>
      <c r="E265" s="104"/>
      <c r="F265" s="146" t="s">
        <v>481</v>
      </c>
      <c r="G265" s="146"/>
      <c r="H265" s="146"/>
      <c r="I265" s="104"/>
      <c r="J265" s="134">
        <f>J253+J258</f>
        <v>993.1978159997085</v>
      </c>
      <c r="K265" s="178"/>
      <c r="L265" s="179"/>
      <c r="M265" s="179"/>
      <c r="N265" s="179"/>
      <c r="O265" s="179"/>
      <c r="P265" s="180"/>
      <c r="R265" s="177">
        <f>ROUND((SUM(Q233:Q264)/K233),2)</f>
        <v>993.2</v>
      </c>
    </row>
    <row r="266" spans="1:18" ht="15.75" thickBot="1">
      <c r="A266" s="157"/>
      <c r="B266" s="157"/>
      <c r="C266" s="157"/>
      <c r="D266" s="157"/>
      <c r="E266" s="157"/>
      <c r="F266" s="157"/>
      <c r="G266" s="157"/>
      <c r="H266" s="157"/>
      <c r="I266" s="157"/>
      <c r="J266" s="157"/>
      <c r="R266" s="101">
        <f>SUM(Q233:Q264)</f>
        <v>89387.79802197378</v>
      </c>
    </row>
    <row r="267" spans="1:18" ht="23.25" thickBot="1">
      <c r="A267">
        <v>3806426</v>
      </c>
      <c r="B267" s="106" t="s">
        <v>395</v>
      </c>
      <c r="C267" s="107"/>
      <c r="D267" s="107"/>
      <c r="E267" s="107"/>
      <c r="F267" s="107"/>
      <c r="G267" s="107"/>
      <c r="H267" s="107"/>
      <c r="I267" s="107"/>
      <c r="J267" s="108" t="s">
        <v>396</v>
      </c>
    </row>
    <row r="268" spans="1:18" ht="18.75" thickTop="1">
      <c r="A268">
        <v>3806426</v>
      </c>
      <c r="B268" s="109" t="s">
        <v>397</v>
      </c>
      <c r="E268" s="110" t="s">
        <v>398</v>
      </c>
      <c r="J268" s="111"/>
    </row>
    <row r="269" spans="1:18" ht="15.75">
      <c r="A269">
        <v>3806426</v>
      </c>
      <c r="B269" s="112" t="s">
        <v>400</v>
      </c>
      <c r="E269" s="383">
        <v>45748</v>
      </c>
      <c r="H269" s="113" t="s">
        <v>401</v>
      </c>
      <c r="I269" s="114">
        <v>6.9720000000000004</v>
      </c>
      <c r="J269" s="115" t="s">
        <v>466</v>
      </c>
    </row>
    <row r="270" spans="1:18" ht="16.5" customHeight="1" thickBot="1">
      <c r="A270">
        <v>3806426</v>
      </c>
      <c r="B270" s="116">
        <v>3806426</v>
      </c>
      <c r="C270" s="149" t="s">
        <v>555</v>
      </c>
      <c r="D270" s="149"/>
      <c r="E270" s="149"/>
      <c r="F270" s="149"/>
      <c r="G270" s="149"/>
      <c r="H270" s="149"/>
      <c r="I270" s="150" t="s">
        <v>404</v>
      </c>
      <c r="J270" s="151"/>
    </row>
    <row r="271" spans="1:18" ht="15.75" thickBot="1">
      <c r="A271">
        <v>3806426</v>
      </c>
      <c r="B271" s="155" t="s">
        <v>405</v>
      </c>
      <c r="C271" s="156"/>
      <c r="D271" s="156" t="s">
        <v>212</v>
      </c>
      <c r="E271" s="153" t="s">
        <v>406</v>
      </c>
      <c r="F271" s="153"/>
      <c r="G271" s="153" t="s">
        <v>407</v>
      </c>
      <c r="H271" s="153"/>
      <c r="I271" s="239"/>
      <c r="J271" s="240" t="s">
        <v>408</v>
      </c>
      <c r="K271" s="589" t="s">
        <v>276</v>
      </c>
      <c r="L271" s="590"/>
      <c r="M271" s="591"/>
      <c r="N271" s="592" t="s">
        <v>409</v>
      </c>
      <c r="O271" s="594" t="s">
        <v>410</v>
      </c>
      <c r="P271" s="595"/>
      <c r="Q271" s="598" t="s">
        <v>411</v>
      </c>
    </row>
    <row r="272" spans="1:18" ht="16.5" customHeight="1" thickBot="1">
      <c r="A272">
        <v>3806426</v>
      </c>
      <c r="B272" s="148"/>
      <c r="C272" s="146"/>
      <c r="D272" s="146"/>
      <c r="E272" s="103" t="s">
        <v>412</v>
      </c>
      <c r="F272" s="103" t="s">
        <v>413</v>
      </c>
      <c r="G272" s="103" t="s">
        <v>414</v>
      </c>
      <c r="H272" s="103" t="s">
        <v>415</v>
      </c>
      <c r="I272" s="104"/>
      <c r="J272" s="118" t="s">
        <v>416</v>
      </c>
      <c r="K272" s="172" t="s">
        <v>417</v>
      </c>
      <c r="L272" s="600" t="s">
        <v>418</v>
      </c>
      <c r="M272" s="601"/>
      <c r="N272" s="593"/>
      <c r="O272" s="596"/>
      <c r="P272" s="597"/>
      <c r="Q272" s="599"/>
    </row>
    <row r="273" spans="1:17" ht="16.5" customHeight="1">
      <c r="A273">
        <v>3806426</v>
      </c>
      <c r="B273" s="119" t="s">
        <v>556</v>
      </c>
      <c r="C273" s="120" t="s">
        <v>557</v>
      </c>
      <c r="D273" s="121">
        <v>1</v>
      </c>
      <c r="E273" s="122">
        <v>1</v>
      </c>
      <c r="F273" s="122">
        <v>0</v>
      </c>
      <c r="G273" s="123">
        <f>VLOOKUP(B273,EQ!$A$1:$K$538,10,FALSE)</f>
        <v>367.5478</v>
      </c>
      <c r="H273" s="123">
        <f>VLOOKUP(B273,EQ!$A$1:$K$538,11,FALSE)</f>
        <v>106.3398</v>
      </c>
      <c r="J273" s="123">
        <f>ROUND((D273*E273*G273)+(D273*F273*H273),4)</f>
        <v>367.5478</v>
      </c>
      <c r="K273" s="494">
        <f>SUMIF('4. Orçamento'!$A$6:$A$144,A273,'4. Orçamento'!$D$6:$D$144)</f>
        <v>260</v>
      </c>
      <c r="L273" s="492">
        <f>(D273*E273)</f>
        <v>1</v>
      </c>
      <c r="M273" s="492">
        <f>(D273*F273)</f>
        <v>0</v>
      </c>
      <c r="N273" s="496" t="str">
        <f>B273</f>
        <v>E9041</v>
      </c>
      <c r="O273" s="493">
        <f>(G273/$I$269)</f>
        <v>52.717699368904185</v>
      </c>
      <c r="P273" s="493">
        <f>(H273/$I$269)</f>
        <v>15.252409638554216</v>
      </c>
      <c r="Q273" s="491">
        <f>K273*((L273*O273)+(M273*P273))</f>
        <v>13706.601835915088</v>
      </c>
    </row>
    <row r="274" spans="1:17" ht="15.75" thickBot="1">
      <c r="A274">
        <v>3806426</v>
      </c>
      <c r="B274" s="125"/>
      <c r="C274" s="104"/>
      <c r="D274" s="104"/>
      <c r="E274" s="104"/>
      <c r="F274" s="104"/>
      <c r="G274" s="104"/>
      <c r="H274" s="105" t="s">
        <v>433</v>
      </c>
      <c r="I274" s="104"/>
      <c r="J274" s="126">
        <f>J273</f>
        <v>367.5478</v>
      </c>
      <c r="K274" s="494">
        <f>SUMIF('4. Orçamento'!$A$6:$A$144,A274,'4. Orçamento'!$D$6:$D$144)</f>
        <v>260</v>
      </c>
      <c r="L274" s="492"/>
      <c r="M274" s="492"/>
      <c r="N274" s="496"/>
      <c r="O274" s="493"/>
      <c r="P274" s="493"/>
      <c r="Q274" s="491">
        <f>K274*((L274*O274)+(M274*P274))</f>
        <v>0</v>
      </c>
    </row>
    <row r="275" spans="1:17" ht="15.75" thickBot="1">
      <c r="A275">
        <v>3806426</v>
      </c>
      <c r="B275" s="127" t="s">
        <v>435</v>
      </c>
      <c r="C275" s="104"/>
      <c r="D275" s="103" t="s">
        <v>212</v>
      </c>
      <c r="E275" s="103" t="s">
        <v>436</v>
      </c>
      <c r="F275" s="104"/>
      <c r="G275" s="103" t="s">
        <v>407</v>
      </c>
      <c r="H275" s="153" t="s">
        <v>437</v>
      </c>
      <c r="I275" s="153"/>
      <c r="J275" s="154"/>
      <c r="K275" s="494">
        <f>SUMIF('4. Orçamento'!$A$6:$A$144,A275,'4. Orçamento'!$D$6:$D$144)</f>
        <v>260</v>
      </c>
      <c r="L275" s="492"/>
      <c r="M275" s="492"/>
      <c r="N275" s="496"/>
      <c r="O275" s="493"/>
      <c r="P275" s="493"/>
      <c r="Q275" s="491">
        <f>K275*((L275*O275)+(M275*P275))</f>
        <v>0</v>
      </c>
    </row>
    <row r="276" spans="1:17">
      <c r="A276">
        <v>3806426</v>
      </c>
      <c r="B276" s="119" t="s">
        <v>438</v>
      </c>
      <c r="C276" s="120" t="s">
        <v>439</v>
      </c>
      <c r="D276" s="121">
        <v>2</v>
      </c>
      <c r="E276" s="128" t="s">
        <v>222</v>
      </c>
      <c r="G276" s="123">
        <f>VLOOKUP(B276,MO!$A$1:$G$106,6,FALSE)</f>
        <v>22.594999999999999</v>
      </c>
      <c r="J276" s="123">
        <f>ROUND(D276*G276,4)</f>
        <v>45.19</v>
      </c>
      <c r="K276" s="494">
        <f>SUMIF('4. Orçamento'!$A$6:$A$144,A276,'4. Orçamento'!$D$6:$D$144)</f>
        <v>260</v>
      </c>
      <c r="L276" s="492">
        <f>D276</f>
        <v>2</v>
      </c>
      <c r="M276" s="492"/>
      <c r="N276" s="496" t="str">
        <f>B276</f>
        <v>P9824</v>
      </c>
      <c r="O276" s="493">
        <f>G276/I269</f>
        <v>3.240820424555364</v>
      </c>
      <c r="P276" s="493"/>
      <c r="Q276" s="491">
        <f>K276*L276*O276</f>
        <v>1685.2266207687892</v>
      </c>
    </row>
    <row r="277" spans="1:17">
      <c r="A277">
        <v>3806426</v>
      </c>
      <c r="B277" s="129"/>
      <c r="D277" s="145" t="s">
        <v>440</v>
      </c>
      <c r="E277" s="145"/>
      <c r="F277" s="145"/>
      <c r="G277" s="145"/>
      <c r="H277" s="145"/>
      <c r="J277" s="124">
        <f>J276</f>
        <v>45.19</v>
      </c>
      <c r="K277" s="494">
        <f>SUMIF('4. Orçamento'!$A$6:$A$144,A277,'4. Orçamento'!$D$6:$D$144)</f>
        <v>260</v>
      </c>
      <c r="L277" s="492"/>
      <c r="M277" s="492"/>
      <c r="N277" s="496"/>
      <c r="O277" s="493"/>
      <c r="P277" s="493"/>
      <c r="Q277" s="491">
        <f t="shared" ref="Q277:Q291" si="33">K277*((L277*O277)+(M277*P277))</f>
        <v>0</v>
      </c>
    </row>
    <row r="278" spans="1:17" ht="15.75" thickBot="1">
      <c r="A278">
        <v>3806426</v>
      </c>
      <c r="B278" s="125"/>
      <c r="C278" s="104"/>
      <c r="D278" s="146" t="s">
        <v>442</v>
      </c>
      <c r="E278" s="146"/>
      <c r="F278" s="146"/>
      <c r="G278" s="146"/>
      <c r="H278" s="146"/>
      <c r="I278" s="104"/>
      <c r="J278" s="130">
        <f>J274+J277</f>
        <v>412.73779999999999</v>
      </c>
      <c r="K278" s="494">
        <f>SUMIF('4. Orçamento'!$A$6:$A$144,A278,'4. Orçamento'!$D$6:$D$144)</f>
        <v>260</v>
      </c>
      <c r="L278" s="492"/>
      <c r="M278" s="492"/>
      <c r="N278" s="496"/>
      <c r="O278" s="493"/>
      <c r="P278" s="493"/>
      <c r="Q278" s="491">
        <f t="shared" si="33"/>
        <v>0</v>
      </c>
    </row>
    <row r="279" spans="1:17">
      <c r="A279">
        <v>3806426</v>
      </c>
      <c r="B279" s="129"/>
      <c r="D279" s="145" t="s">
        <v>444</v>
      </c>
      <c r="E279" s="145"/>
      <c r="F279" s="145"/>
      <c r="G279" s="145"/>
      <c r="H279" s="145"/>
      <c r="J279" s="131">
        <f>J278/I269</f>
        <v>59.19934021801491</v>
      </c>
      <c r="K279" s="494">
        <f>SUMIF('4. Orçamento'!$A$6:$A$144,A279,'4. Orçamento'!$D$6:$D$144)</f>
        <v>260</v>
      </c>
      <c r="L279" s="492"/>
      <c r="M279" s="492"/>
      <c r="N279" s="496"/>
      <c r="O279" s="493"/>
      <c r="P279" s="493"/>
      <c r="Q279" s="491">
        <f t="shared" si="33"/>
        <v>0</v>
      </c>
    </row>
    <row r="280" spans="1:17">
      <c r="A280">
        <v>3806426</v>
      </c>
      <c r="B280" s="129"/>
      <c r="H280" s="132" t="s">
        <v>445</v>
      </c>
      <c r="J280" s="133" t="s">
        <v>377</v>
      </c>
      <c r="K280" s="494">
        <f>SUMIF('4. Orçamento'!$A$6:$A$144,A280,'4. Orçamento'!$D$6:$D$144)</f>
        <v>260</v>
      </c>
      <c r="L280" s="492"/>
      <c r="M280" s="492"/>
      <c r="N280" s="496"/>
      <c r="O280" s="493"/>
      <c r="P280" s="493"/>
      <c r="Q280" s="491">
        <f t="shared" si="33"/>
        <v>0</v>
      </c>
    </row>
    <row r="281" spans="1:17" ht="15.75" thickBot="1">
      <c r="A281">
        <v>3806426</v>
      </c>
      <c r="B281" s="125"/>
      <c r="C281" s="104"/>
      <c r="D281" s="104"/>
      <c r="E281" s="104"/>
      <c r="F281" s="104"/>
      <c r="G281" s="104"/>
      <c r="H281" s="105" t="s">
        <v>446</v>
      </c>
      <c r="I281" s="104"/>
      <c r="J281" s="130" t="s">
        <v>377</v>
      </c>
      <c r="K281" s="494">
        <f>SUMIF('4. Orçamento'!$A$6:$A$144,A281,'4. Orçamento'!$D$6:$D$144)</f>
        <v>260</v>
      </c>
      <c r="L281" s="492"/>
      <c r="M281" s="492"/>
      <c r="N281" s="496"/>
      <c r="O281" s="493"/>
      <c r="P281" s="493"/>
      <c r="Q281" s="491">
        <f t="shared" si="33"/>
        <v>0</v>
      </c>
    </row>
    <row r="282" spans="1:17" ht="15.75" thickBot="1">
      <c r="A282">
        <v>3806426</v>
      </c>
      <c r="B282" s="127" t="s">
        <v>447</v>
      </c>
      <c r="C282" s="104"/>
      <c r="D282" s="103" t="s">
        <v>212</v>
      </c>
      <c r="E282" s="103" t="s">
        <v>436</v>
      </c>
      <c r="F282" s="104"/>
      <c r="G282" s="103" t="s">
        <v>448</v>
      </c>
      <c r="H282" s="146" t="s">
        <v>449</v>
      </c>
      <c r="I282" s="146"/>
      <c r="J282" s="147"/>
      <c r="K282" s="494">
        <f>SUMIF('4. Orçamento'!$A$6:$A$144,A282,'4. Orçamento'!$D$6:$D$144)</f>
        <v>260</v>
      </c>
      <c r="L282" s="492"/>
      <c r="M282" s="492"/>
      <c r="N282" s="496"/>
      <c r="O282" s="493"/>
      <c r="P282" s="493"/>
      <c r="Q282" s="491">
        <f t="shared" si="33"/>
        <v>0</v>
      </c>
    </row>
    <row r="283" spans="1:17" ht="15.75" thickBot="1">
      <c r="A283">
        <v>3806426</v>
      </c>
      <c r="B283" s="125"/>
      <c r="C283" s="104"/>
      <c r="D283" s="146" t="s">
        <v>459</v>
      </c>
      <c r="E283" s="146"/>
      <c r="F283" s="146"/>
      <c r="G283" s="146"/>
      <c r="H283" s="146"/>
      <c r="I283" s="104"/>
      <c r="J283" s="126"/>
      <c r="K283" s="494">
        <f>SUMIF('4. Orçamento'!$A$6:$A$144,A283,'4. Orçamento'!$D$6:$D$144)</f>
        <v>260</v>
      </c>
      <c r="L283" s="492"/>
      <c r="M283" s="492"/>
      <c r="N283" s="496"/>
      <c r="O283" s="493"/>
      <c r="P283" s="493"/>
      <c r="Q283" s="491">
        <f t="shared" si="33"/>
        <v>0</v>
      </c>
    </row>
    <row r="284" spans="1:17" ht="15.75" thickBot="1">
      <c r="A284">
        <v>3806426</v>
      </c>
      <c r="B284" s="127" t="s">
        <v>460</v>
      </c>
      <c r="C284" s="104"/>
      <c r="D284" s="103" t="s">
        <v>212</v>
      </c>
      <c r="E284" s="103" t="s">
        <v>436</v>
      </c>
      <c r="F284" s="104"/>
      <c r="G284" s="103" t="s">
        <v>449</v>
      </c>
      <c r="H284" s="146" t="s">
        <v>449</v>
      </c>
      <c r="I284" s="146"/>
      <c r="J284" s="147"/>
      <c r="K284" s="494">
        <f>SUMIF('4. Orçamento'!$A$6:$A$144,A284,'4. Orçamento'!$D$6:$D$144)</f>
        <v>260</v>
      </c>
      <c r="L284" s="492"/>
      <c r="M284" s="492"/>
      <c r="N284" s="496"/>
      <c r="O284" s="493"/>
      <c r="P284" s="493"/>
      <c r="Q284" s="491">
        <f t="shared" si="33"/>
        <v>0</v>
      </c>
    </row>
    <row r="285" spans="1:17" ht="15.75" thickBot="1">
      <c r="A285">
        <v>3806426</v>
      </c>
      <c r="B285" s="125"/>
      <c r="C285" s="104"/>
      <c r="D285" s="146" t="s">
        <v>461</v>
      </c>
      <c r="E285" s="146"/>
      <c r="F285" s="146"/>
      <c r="G285" s="146"/>
      <c r="H285" s="146"/>
      <c r="I285" s="104"/>
      <c r="J285" s="126"/>
      <c r="K285" s="494">
        <f>SUMIF('4. Orçamento'!$A$6:$A$144,A285,'4. Orçamento'!$D$6:$D$144)</f>
        <v>260</v>
      </c>
      <c r="L285" s="492"/>
      <c r="M285" s="492"/>
      <c r="N285" s="496"/>
      <c r="O285" s="493"/>
      <c r="P285" s="493"/>
      <c r="Q285" s="491">
        <f t="shared" si="33"/>
        <v>0</v>
      </c>
    </row>
    <row r="286" spans="1:17" ht="15.75" thickBot="1">
      <c r="A286">
        <v>3806426</v>
      </c>
      <c r="B286" s="125"/>
      <c r="C286" s="104"/>
      <c r="D286" s="104"/>
      <c r="E286" s="104"/>
      <c r="F286" s="104"/>
      <c r="G286" s="104"/>
      <c r="H286" s="105" t="s">
        <v>462</v>
      </c>
      <c r="I286" s="104"/>
      <c r="J286" s="130">
        <f>J279</f>
        <v>59.19934021801491</v>
      </c>
      <c r="K286" s="494">
        <f>SUMIF('4. Orçamento'!$A$6:$A$144,A286,'4. Orçamento'!$D$6:$D$144)</f>
        <v>260</v>
      </c>
      <c r="L286" s="492"/>
      <c r="M286" s="492"/>
      <c r="N286" s="496"/>
      <c r="O286" s="493"/>
      <c r="P286" s="493"/>
      <c r="Q286" s="491">
        <f t="shared" si="33"/>
        <v>0</v>
      </c>
    </row>
    <row r="287" spans="1:17" ht="15.75" thickBot="1">
      <c r="A287">
        <v>3806426</v>
      </c>
      <c r="B287" s="127" t="s">
        <v>463</v>
      </c>
      <c r="C287" s="104"/>
      <c r="D287" s="103" t="s">
        <v>464</v>
      </c>
      <c r="E287" s="103" t="s">
        <v>212</v>
      </c>
      <c r="F287" s="103" t="s">
        <v>436</v>
      </c>
      <c r="G287" s="104"/>
      <c r="H287" s="103" t="s">
        <v>449</v>
      </c>
      <c r="I287" s="146" t="s">
        <v>449</v>
      </c>
      <c r="J287" s="147"/>
      <c r="K287" s="494">
        <f>SUMIF('4. Orçamento'!$A$6:$A$144,A287,'4. Orçamento'!$D$6:$D$144)</f>
        <v>260</v>
      </c>
      <c r="L287" s="492"/>
      <c r="M287" s="492"/>
      <c r="N287" s="496"/>
      <c r="O287" s="493"/>
      <c r="P287" s="493"/>
      <c r="Q287" s="491">
        <f t="shared" si="33"/>
        <v>0</v>
      </c>
    </row>
    <row r="288" spans="1:17" ht="15.75" thickBot="1">
      <c r="A288">
        <v>3806426</v>
      </c>
      <c r="B288" s="125"/>
      <c r="C288" s="104"/>
      <c r="D288" s="146" t="s">
        <v>468</v>
      </c>
      <c r="E288" s="146"/>
      <c r="F288" s="146"/>
      <c r="G288" s="146"/>
      <c r="H288" s="146"/>
      <c r="I288" s="104"/>
      <c r="J288" s="130"/>
      <c r="K288" s="494">
        <f>SUMIF('4. Orçamento'!$A$6:$A$144,A288,'4. Orçamento'!$D$6:$D$144)</f>
        <v>260</v>
      </c>
      <c r="L288" s="492"/>
      <c r="M288" s="492"/>
      <c r="N288" s="496"/>
      <c r="O288" s="493"/>
      <c r="P288" s="493"/>
      <c r="Q288" s="491">
        <f t="shared" si="33"/>
        <v>0</v>
      </c>
    </row>
    <row r="289" spans="1:18" ht="15.75" thickBot="1">
      <c r="A289">
        <v>3806426</v>
      </c>
      <c r="B289" s="148" t="s">
        <v>469</v>
      </c>
      <c r="C289" s="146"/>
      <c r="D289" s="146" t="s">
        <v>212</v>
      </c>
      <c r="E289" s="146" t="s">
        <v>436</v>
      </c>
      <c r="F289" s="146" t="s">
        <v>470</v>
      </c>
      <c r="G289" s="146"/>
      <c r="H289" s="146"/>
      <c r="I289" s="239"/>
      <c r="J289" s="147" t="s">
        <v>449</v>
      </c>
      <c r="K289" s="494">
        <f>SUMIF('4. Orçamento'!$A$6:$A$144,A289,'4. Orçamento'!$D$6:$D$144)</f>
        <v>260</v>
      </c>
      <c r="L289" s="492"/>
      <c r="M289" s="492"/>
      <c r="N289" s="496"/>
      <c r="O289" s="493"/>
      <c r="P289" s="493"/>
      <c r="Q289" s="491">
        <f t="shared" si="33"/>
        <v>0</v>
      </c>
    </row>
    <row r="290" spans="1:18" ht="15.75" thickBot="1">
      <c r="A290">
        <v>3806426</v>
      </c>
      <c r="B290" s="148"/>
      <c r="C290" s="146"/>
      <c r="D290" s="146"/>
      <c r="E290" s="146"/>
      <c r="F290" s="103" t="s">
        <v>471</v>
      </c>
      <c r="G290" s="103" t="s">
        <v>472</v>
      </c>
      <c r="H290" s="103" t="s">
        <v>473</v>
      </c>
      <c r="I290" s="104"/>
      <c r="J290" s="147"/>
      <c r="K290" s="494">
        <f>SUMIF('4. Orçamento'!$A$6:$A$144,A290,'4. Orçamento'!$D$6:$D$144)</f>
        <v>260</v>
      </c>
      <c r="L290" s="492"/>
      <c r="M290" s="492"/>
      <c r="N290" s="496"/>
      <c r="O290" s="493"/>
      <c r="P290" s="493"/>
      <c r="Q290" s="491">
        <f t="shared" si="33"/>
        <v>0</v>
      </c>
    </row>
    <row r="291" spans="1:18">
      <c r="A291">
        <v>3806426</v>
      </c>
      <c r="B291" s="129"/>
      <c r="D291" s="145" t="s">
        <v>480</v>
      </c>
      <c r="E291" s="145"/>
      <c r="F291" s="145"/>
      <c r="G291" s="145"/>
      <c r="H291" s="145"/>
      <c r="J291" s="111"/>
      <c r="K291" s="494">
        <f>SUMIF('4. Orçamento'!$A$6:$A$144,A291,'4. Orçamento'!$D$6:$D$144)</f>
        <v>260</v>
      </c>
      <c r="L291" s="492"/>
      <c r="M291" s="492"/>
      <c r="N291" s="496"/>
      <c r="O291" s="493"/>
      <c r="P291" s="493"/>
      <c r="Q291" s="491">
        <f t="shared" si="33"/>
        <v>0</v>
      </c>
    </row>
    <row r="292" spans="1:18" ht="15.75" thickBot="1">
      <c r="A292">
        <v>3806426</v>
      </c>
      <c r="B292" s="125"/>
      <c r="C292" s="104"/>
      <c r="D292" s="104"/>
      <c r="E292" s="104"/>
      <c r="F292" s="146" t="s">
        <v>481</v>
      </c>
      <c r="G292" s="146"/>
      <c r="H292" s="146"/>
      <c r="I292" s="104"/>
      <c r="J292" s="134">
        <f>J286</f>
        <v>59.19934021801491</v>
      </c>
      <c r="K292" s="178"/>
      <c r="L292" s="179"/>
      <c r="M292" s="179"/>
      <c r="N292" s="179"/>
      <c r="O292" s="179"/>
      <c r="P292" s="180"/>
      <c r="R292" s="177">
        <f>ROUND((SUM(Q273:Q291)/K273),2)</f>
        <v>59.2</v>
      </c>
    </row>
    <row r="293" spans="1:18" ht="15.75" thickBot="1">
      <c r="A293" s="157"/>
      <c r="B293" s="157"/>
      <c r="C293" s="157"/>
      <c r="D293" s="157"/>
      <c r="E293" s="157"/>
      <c r="F293" s="157"/>
      <c r="G293" s="157"/>
      <c r="H293" s="157"/>
      <c r="I293" s="157"/>
      <c r="J293" s="157"/>
      <c r="R293" s="101">
        <f>SUM(Q273:Q291)</f>
        <v>15391.828456683877</v>
      </c>
    </row>
    <row r="294" spans="1:18" ht="23.25" thickBot="1">
      <c r="A294">
        <v>3806424</v>
      </c>
      <c r="B294" s="106" t="s">
        <v>395</v>
      </c>
      <c r="C294" s="107"/>
      <c r="D294" s="107"/>
      <c r="E294" s="107"/>
      <c r="F294" s="107"/>
      <c r="G294" s="107"/>
      <c r="H294" s="107"/>
      <c r="I294" s="107"/>
      <c r="J294" s="108" t="s">
        <v>396</v>
      </c>
    </row>
    <row r="295" spans="1:18" ht="18.75" thickTop="1">
      <c r="A295">
        <v>3806424</v>
      </c>
      <c r="B295" s="109" t="s">
        <v>397</v>
      </c>
      <c r="E295" s="110" t="s">
        <v>398</v>
      </c>
      <c r="J295" s="111"/>
    </row>
    <row r="296" spans="1:18" ht="15.75">
      <c r="A296">
        <v>3806424</v>
      </c>
      <c r="B296" s="112" t="s">
        <v>400</v>
      </c>
      <c r="E296" s="383">
        <v>45748</v>
      </c>
      <c r="H296" s="113" t="s">
        <v>401</v>
      </c>
      <c r="I296" s="114">
        <v>0.27667000000000003</v>
      </c>
      <c r="J296" s="115" t="s">
        <v>335</v>
      </c>
    </row>
    <row r="297" spans="1:18" ht="16.5" thickBot="1">
      <c r="A297">
        <v>3806424</v>
      </c>
      <c r="B297" s="116">
        <v>3806424</v>
      </c>
      <c r="C297" s="149" t="s">
        <v>558</v>
      </c>
      <c r="D297" s="149"/>
      <c r="E297" s="149"/>
      <c r="F297" s="149"/>
      <c r="G297" s="149"/>
      <c r="H297" s="149"/>
      <c r="I297" s="150" t="s">
        <v>404</v>
      </c>
      <c r="J297" s="151"/>
    </row>
    <row r="298" spans="1:18" ht="32.25" customHeight="1" thickBot="1">
      <c r="A298">
        <v>3806424</v>
      </c>
      <c r="B298" s="148" t="s">
        <v>405</v>
      </c>
      <c r="C298" s="146"/>
      <c r="D298" s="146" t="s">
        <v>212</v>
      </c>
      <c r="E298" s="146" t="s">
        <v>406</v>
      </c>
      <c r="F298" s="146"/>
      <c r="G298" s="146" t="s">
        <v>407</v>
      </c>
      <c r="H298" s="146"/>
      <c r="I298" s="239"/>
      <c r="J298" s="240" t="s">
        <v>408</v>
      </c>
      <c r="K298" s="589" t="s">
        <v>276</v>
      </c>
      <c r="L298" s="590"/>
      <c r="M298" s="591"/>
      <c r="N298" s="592" t="s">
        <v>409</v>
      </c>
      <c r="O298" s="594" t="s">
        <v>410</v>
      </c>
      <c r="P298" s="595"/>
      <c r="Q298" s="598" t="s">
        <v>411</v>
      </c>
    </row>
    <row r="299" spans="1:18" ht="15.75" thickBot="1">
      <c r="A299">
        <v>3806424</v>
      </c>
      <c r="B299" s="148"/>
      <c r="C299" s="146"/>
      <c r="D299" s="146"/>
      <c r="E299" s="103" t="s">
        <v>412</v>
      </c>
      <c r="F299" s="103" t="s">
        <v>413</v>
      </c>
      <c r="G299" s="103" t="s">
        <v>414</v>
      </c>
      <c r="H299" s="103" t="s">
        <v>415</v>
      </c>
      <c r="I299" s="104"/>
      <c r="J299" s="118" t="s">
        <v>416</v>
      </c>
      <c r="K299" s="172" t="s">
        <v>417</v>
      </c>
      <c r="L299" s="600" t="s">
        <v>418</v>
      </c>
      <c r="M299" s="601"/>
      <c r="N299" s="593"/>
      <c r="O299" s="596"/>
      <c r="P299" s="597"/>
      <c r="Q299" s="599"/>
    </row>
    <row r="300" spans="1:18">
      <c r="A300">
        <v>3806424</v>
      </c>
      <c r="B300" s="119" t="s">
        <v>559</v>
      </c>
      <c r="C300" s="120" t="s">
        <v>560</v>
      </c>
      <c r="D300" s="121">
        <v>1</v>
      </c>
      <c r="E300" s="122">
        <v>0.18</v>
      </c>
      <c r="F300" s="122">
        <v>0.82</v>
      </c>
      <c r="G300" s="123">
        <f>VLOOKUP(B300,EQ!$A$1:$K$538,10,FALSE)</f>
        <v>459.25139999999999</v>
      </c>
      <c r="H300" s="123">
        <f>VLOOKUP(B300,EQ!$A$1:$K$538,11,FALSE)</f>
        <v>222.72120000000001</v>
      </c>
      <c r="J300" s="123">
        <f>ROUND((D300*E300*G300)+(D300*F300*H300),4)</f>
        <v>265.29660000000001</v>
      </c>
      <c r="K300" s="494">
        <f>SUMIF('4. Orçamento'!$A$6:$A$144,A300,'4. Orçamento'!$D$6:$D$144)</f>
        <v>15</v>
      </c>
      <c r="L300" s="492">
        <f>(D300*E300)</f>
        <v>0.18</v>
      </c>
      <c r="M300" s="492">
        <f>(D300*F300)</f>
        <v>0.82</v>
      </c>
      <c r="N300" s="496" t="str">
        <f>B300</f>
        <v>E9511</v>
      </c>
      <c r="O300" s="493">
        <f t="shared" ref="O300:P303" si="34">(G300/$I$296)</f>
        <v>1659.9248201828891</v>
      </c>
      <c r="P300" s="493">
        <f t="shared" si="34"/>
        <v>805.00668666642571</v>
      </c>
      <c r="Q300" s="491">
        <f>K300*((L300*O300)+(M300*P300))</f>
        <v>14383.379260490836</v>
      </c>
    </row>
    <row r="301" spans="1:18">
      <c r="A301">
        <v>3806424</v>
      </c>
      <c r="B301" s="119" t="s">
        <v>561</v>
      </c>
      <c r="C301" s="120" t="s">
        <v>562</v>
      </c>
      <c r="D301" s="121">
        <v>2</v>
      </c>
      <c r="E301" s="122">
        <v>0.18</v>
      </c>
      <c r="F301" s="122">
        <v>0.82</v>
      </c>
      <c r="G301" s="123">
        <f>VLOOKUP(B301,EQ!$A$1:$K$538,10,FALSE)</f>
        <v>184.9616</v>
      </c>
      <c r="H301" s="123">
        <f>VLOOKUP(B301,EQ!$A$1:$K$538,11,FALSE)</f>
        <v>138.94200000000001</v>
      </c>
      <c r="J301" s="123">
        <f>ROUND((D301*E301*G301)+(D301*F301*H301),4)</f>
        <v>294.4511</v>
      </c>
      <c r="K301" s="494">
        <f>SUMIF('4. Orçamento'!$A$6:$A$144,A301,'4. Orçamento'!$D$6:$D$144)</f>
        <v>15</v>
      </c>
      <c r="L301" s="492">
        <f>(D301*E301)</f>
        <v>0.36</v>
      </c>
      <c r="M301" s="492">
        <f>(D301*F301)</f>
        <v>1.64</v>
      </c>
      <c r="N301" s="496" t="str">
        <f>B301</f>
        <v>E9080</v>
      </c>
      <c r="O301" s="493">
        <f t="shared" si="34"/>
        <v>668.52784906205943</v>
      </c>
      <c r="P301" s="493">
        <f t="shared" si="34"/>
        <v>502.19394947048829</v>
      </c>
      <c r="Q301" s="491">
        <f>K301*((L301*O301)+(M301*P301))</f>
        <v>15964.021541909135</v>
      </c>
    </row>
    <row r="302" spans="1:18">
      <c r="A302">
        <v>3806424</v>
      </c>
      <c r="B302" s="119" t="s">
        <v>563</v>
      </c>
      <c r="C302" s="120" t="s">
        <v>564</v>
      </c>
      <c r="D302" s="121">
        <v>1</v>
      </c>
      <c r="E302" s="122">
        <v>1</v>
      </c>
      <c r="F302" s="122">
        <v>0</v>
      </c>
      <c r="G302" s="123">
        <f>VLOOKUP(B302,EQ!$A$1:$K$538,10,FALSE)</f>
        <v>309.24680000000001</v>
      </c>
      <c r="H302" s="123">
        <f>VLOOKUP(B302,EQ!$A$1:$K$538,11,FALSE)</f>
        <v>17.336300000000001</v>
      </c>
      <c r="J302" s="123">
        <f>ROUND((D302*E302*G302)+(D302*F302*H302),4)</f>
        <v>309.24680000000001</v>
      </c>
      <c r="K302" s="494">
        <f>SUMIF('4. Orçamento'!$A$6:$A$144,A302,'4. Orçamento'!$D$6:$D$144)</f>
        <v>15</v>
      </c>
      <c r="L302" s="492">
        <f>(D302*E302)</f>
        <v>1</v>
      </c>
      <c r="M302" s="492">
        <f>(D302*F302)</f>
        <v>0</v>
      </c>
      <c r="N302" s="496" t="str">
        <f>B302</f>
        <v>E9778</v>
      </c>
      <c r="O302" s="493">
        <f t="shared" si="34"/>
        <v>1117.7460512523944</v>
      </c>
      <c r="P302" s="493">
        <f t="shared" si="34"/>
        <v>62.660570354574041</v>
      </c>
      <c r="Q302" s="491">
        <f>K302*((L302*O302)+(M302*P302))</f>
        <v>16766.190768785917</v>
      </c>
    </row>
    <row r="303" spans="1:18">
      <c r="A303">
        <v>3806424</v>
      </c>
      <c r="B303" s="119" t="s">
        <v>565</v>
      </c>
      <c r="C303" s="120" t="s">
        <v>566</v>
      </c>
      <c r="D303" s="121">
        <v>1</v>
      </c>
      <c r="E303" s="122">
        <v>1</v>
      </c>
      <c r="F303" s="122">
        <v>0</v>
      </c>
      <c r="G303" s="123">
        <f>VLOOKUP(B303,EQ!$A$1:$K$538,10,FALSE)</f>
        <v>254.49709999999999</v>
      </c>
      <c r="H303" s="123">
        <f>VLOOKUP(B303,EQ!$A$1:$K$538,11,FALSE)</f>
        <v>195.48249999999999</v>
      </c>
      <c r="J303" s="123">
        <f>ROUND((D303*E303*G303)+(D303*F303*H303),4)</f>
        <v>254.49709999999999</v>
      </c>
      <c r="K303" s="494">
        <f>SUMIF('4. Orçamento'!$A$6:$A$144,A303,'4. Orçamento'!$D$6:$D$144)</f>
        <v>15</v>
      </c>
      <c r="L303" s="492">
        <f>(D303*E303)</f>
        <v>1</v>
      </c>
      <c r="M303" s="492">
        <f>(D303*F303)</f>
        <v>0</v>
      </c>
      <c r="N303" s="496" t="str">
        <f>B303</f>
        <v>E9078</v>
      </c>
      <c r="O303" s="493">
        <f t="shared" si="34"/>
        <v>919.85795351863214</v>
      </c>
      <c r="P303" s="493">
        <f t="shared" si="34"/>
        <v>706.55474030433356</v>
      </c>
      <c r="Q303" s="491">
        <f>K303*((L303*O303)+(M303*P303))</f>
        <v>13797.869302779482</v>
      </c>
    </row>
    <row r="304" spans="1:18" ht="15.75" thickBot="1">
      <c r="A304">
        <v>3806424</v>
      </c>
      <c r="B304" s="125"/>
      <c r="C304" s="104"/>
      <c r="D304" s="104"/>
      <c r="E304" s="104"/>
      <c r="F304" s="104"/>
      <c r="G304" s="104"/>
      <c r="H304" s="105" t="s">
        <v>433</v>
      </c>
      <c r="I304" s="104"/>
      <c r="J304" s="126">
        <f>SUM(J300:J303)</f>
        <v>1123.4916000000001</v>
      </c>
      <c r="K304" s="494">
        <f>SUMIF('4. Orçamento'!$A$6:$A$144,A304,'4. Orçamento'!$D$6:$D$144)</f>
        <v>15</v>
      </c>
      <c r="L304" s="492"/>
      <c r="M304" s="492"/>
      <c r="N304" s="496"/>
      <c r="O304" s="493"/>
      <c r="P304" s="493"/>
      <c r="Q304" s="491"/>
    </row>
    <row r="305" spans="1:17" ht="15.75" thickBot="1">
      <c r="A305">
        <v>3806424</v>
      </c>
      <c r="B305" s="127" t="s">
        <v>435</v>
      </c>
      <c r="C305" s="104"/>
      <c r="D305" s="103" t="s">
        <v>212</v>
      </c>
      <c r="E305" s="103" t="s">
        <v>436</v>
      </c>
      <c r="F305" s="104"/>
      <c r="G305" s="103" t="s">
        <v>407</v>
      </c>
      <c r="H305" s="146" t="s">
        <v>437</v>
      </c>
      <c r="I305" s="146"/>
      <c r="J305" s="147"/>
      <c r="K305" s="494">
        <f>SUMIF('4. Orçamento'!$A$6:$A$144,A305,'4. Orçamento'!$D$6:$D$144)</f>
        <v>15</v>
      </c>
      <c r="L305" s="492"/>
      <c r="M305" s="492"/>
      <c r="N305" s="496"/>
      <c r="O305" s="493"/>
      <c r="P305" s="493"/>
      <c r="Q305" s="491"/>
    </row>
    <row r="306" spans="1:17">
      <c r="A306">
        <v>3806424</v>
      </c>
      <c r="B306" s="119" t="s">
        <v>502</v>
      </c>
      <c r="C306" s="120" t="s">
        <v>503</v>
      </c>
      <c r="D306" s="121">
        <v>4</v>
      </c>
      <c r="E306" s="128" t="s">
        <v>222</v>
      </c>
      <c r="G306" s="123">
        <f>VLOOKUP(B306,MO!$A$1:$G$106,6,FALSE)</f>
        <v>24.008099999999999</v>
      </c>
      <c r="J306" s="123">
        <f>ROUND(D306*G306,4)</f>
        <v>96.032399999999996</v>
      </c>
      <c r="K306" s="494">
        <f>SUMIF('4. Orçamento'!$A$6:$A$144,A306,'4. Orçamento'!$D$6:$D$144)</f>
        <v>15</v>
      </c>
      <c r="L306" s="492">
        <f>D306</f>
        <v>4</v>
      </c>
      <c r="M306" s="492"/>
      <c r="N306" s="496" t="str">
        <f>B306</f>
        <v>P9801</v>
      </c>
      <c r="O306" s="493">
        <f>(G306/I296)</f>
        <v>86.775219575667748</v>
      </c>
      <c r="P306" s="493"/>
      <c r="Q306" s="491">
        <f>K306*L306*O306</f>
        <v>5206.5131745400649</v>
      </c>
    </row>
    <row r="307" spans="1:17">
      <c r="A307">
        <v>3806424</v>
      </c>
      <c r="B307" s="129"/>
      <c r="D307" s="145" t="s">
        <v>440</v>
      </c>
      <c r="E307" s="145"/>
      <c r="F307" s="145"/>
      <c r="G307" s="145"/>
      <c r="H307" s="145"/>
      <c r="J307" s="124">
        <f>J306</f>
        <v>96.032399999999996</v>
      </c>
      <c r="K307" s="494">
        <f>SUMIF('4. Orçamento'!$A$6:$A$144,A307,'4. Orçamento'!$D$6:$D$144)</f>
        <v>15</v>
      </c>
      <c r="L307" s="492"/>
      <c r="M307" s="492"/>
      <c r="N307" s="496"/>
      <c r="O307" s="493"/>
      <c r="P307" s="493"/>
      <c r="Q307" s="491"/>
    </row>
    <row r="308" spans="1:17" ht="15.75" thickBot="1">
      <c r="A308">
        <v>3806424</v>
      </c>
      <c r="B308" s="125"/>
      <c r="C308" s="104"/>
      <c r="D308" s="146" t="s">
        <v>442</v>
      </c>
      <c r="E308" s="146"/>
      <c r="F308" s="146"/>
      <c r="G308" s="146"/>
      <c r="H308" s="146"/>
      <c r="I308" s="104"/>
      <c r="J308" s="130">
        <f>J304+J307</f>
        <v>1219.5240000000001</v>
      </c>
      <c r="K308" s="494">
        <f>SUMIF('4. Orçamento'!$A$6:$A$144,A308,'4. Orçamento'!$D$6:$D$144)</f>
        <v>15</v>
      </c>
      <c r="L308" s="492"/>
      <c r="M308" s="492"/>
      <c r="N308" s="496"/>
      <c r="O308" s="493"/>
      <c r="P308" s="493"/>
      <c r="Q308" s="491"/>
    </row>
    <row r="309" spans="1:17">
      <c r="A309">
        <v>3806424</v>
      </c>
      <c r="B309" s="129"/>
      <c r="D309" s="145" t="s">
        <v>444</v>
      </c>
      <c r="E309" s="145"/>
      <c r="F309" s="145"/>
      <c r="G309" s="145"/>
      <c r="H309" s="145"/>
      <c r="J309" s="131">
        <f>J308/I296</f>
        <v>4407.8649654823439</v>
      </c>
      <c r="K309" s="494">
        <f>SUMIF('4. Orçamento'!$A$6:$A$144,A309,'4. Orçamento'!$D$6:$D$144)</f>
        <v>15</v>
      </c>
      <c r="L309" s="492"/>
      <c r="M309" s="492"/>
      <c r="N309" s="496"/>
      <c r="O309" s="493"/>
      <c r="P309" s="493"/>
      <c r="Q309" s="491"/>
    </row>
    <row r="310" spans="1:17">
      <c r="A310">
        <v>3806424</v>
      </c>
      <c r="B310" s="129"/>
      <c r="H310" s="132" t="s">
        <v>445</v>
      </c>
      <c r="J310" s="133" t="s">
        <v>377</v>
      </c>
      <c r="K310" s="494">
        <f>SUMIF('4. Orçamento'!$A$6:$A$144,A310,'4. Orçamento'!$D$6:$D$144)</f>
        <v>15</v>
      </c>
      <c r="L310" s="492"/>
      <c r="M310" s="492"/>
      <c r="N310" s="496"/>
      <c r="O310" s="493"/>
      <c r="P310" s="493"/>
      <c r="Q310" s="491"/>
    </row>
    <row r="311" spans="1:17" ht="15.75" thickBot="1">
      <c r="A311">
        <v>3806424</v>
      </c>
      <c r="B311" s="125"/>
      <c r="C311" s="104"/>
      <c r="D311" s="104"/>
      <c r="E311" s="104"/>
      <c r="F311" s="104"/>
      <c r="G311" s="104"/>
      <c r="H311" s="105" t="s">
        <v>446</v>
      </c>
      <c r="I311" s="104"/>
      <c r="J311" s="130" t="s">
        <v>377</v>
      </c>
      <c r="K311" s="494">
        <f>SUMIF('4. Orçamento'!$A$6:$A$144,A311,'4. Orçamento'!$D$6:$D$144)</f>
        <v>15</v>
      </c>
      <c r="L311" s="492"/>
      <c r="M311" s="492"/>
      <c r="N311" s="496"/>
      <c r="O311" s="493"/>
      <c r="P311" s="493"/>
      <c r="Q311" s="491"/>
    </row>
    <row r="312" spans="1:17" ht="15.75" thickBot="1">
      <c r="A312">
        <v>3806424</v>
      </c>
      <c r="B312" s="127" t="s">
        <v>447</v>
      </c>
      <c r="C312" s="104"/>
      <c r="D312" s="103" t="s">
        <v>212</v>
      </c>
      <c r="E312" s="103" t="s">
        <v>436</v>
      </c>
      <c r="F312" s="104"/>
      <c r="G312" s="103" t="s">
        <v>448</v>
      </c>
      <c r="H312" s="146" t="s">
        <v>449</v>
      </c>
      <c r="I312" s="146"/>
      <c r="J312" s="147"/>
      <c r="K312" s="494">
        <f>SUMIF('4. Orçamento'!$A$6:$A$144,A312,'4. Orçamento'!$D$6:$D$144)</f>
        <v>15</v>
      </c>
      <c r="L312" s="492"/>
      <c r="M312" s="492"/>
      <c r="N312" s="496"/>
      <c r="O312" s="493"/>
      <c r="P312" s="493"/>
      <c r="Q312" s="491"/>
    </row>
    <row r="313" spans="1:17">
      <c r="A313">
        <v>3806424</v>
      </c>
      <c r="B313" s="119" t="s">
        <v>567</v>
      </c>
      <c r="C313" s="120" t="s">
        <v>568</v>
      </c>
      <c r="D313" s="121">
        <v>1.4</v>
      </c>
      <c r="E313" s="128" t="s">
        <v>346</v>
      </c>
      <c r="G313" s="123">
        <f>VLOOKUP(B313,MATERIAL!$A$1:$D$1678,4,FALSE)</f>
        <v>649.00630000000001</v>
      </c>
      <c r="J313" s="123">
        <f>ROUND(D313*G313,4)</f>
        <v>908.60879999999997</v>
      </c>
      <c r="K313" s="494">
        <f>SUMIF('4. Orçamento'!$A$6:$A$144,A313,'4. Orçamento'!$D$6:$D$144)</f>
        <v>15</v>
      </c>
      <c r="L313" s="492">
        <f>D313</f>
        <v>1.4</v>
      </c>
      <c r="M313" s="492"/>
      <c r="N313" s="496" t="str">
        <f>B313</f>
        <v>M0810</v>
      </c>
      <c r="O313" s="493">
        <f>G313</f>
        <v>649.00630000000001</v>
      </c>
      <c r="P313" s="493"/>
      <c r="Q313" s="491">
        <f>K313*L313*O313</f>
        <v>13629.132300000001</v>
      </c>
    </row>
    <row r="314" spans="1:17">
      <c r="A314">
        <v>3806424</v>
      </c>
      <c r="B314" s="119" t="s">
        <v>569</v>
      </c>
      <c r="C314" s="120" t="s">
        <v>570</v>
      </c>
      <c r="D314" s="121">
        <v>0.4</v>
      </c>
      <c r="E314" s="128" t="s">
        <v>335</v>
      </c>
      <c r="G314" s="123">
        <f>VLOOKUP(B314,MATERIAL!$A$1:$D$1678,4,FALSE)</f>
        <v>140.58179999999999</v>
      </c>
      <c r="J314" s="123">
        <f>ROUND(D314*G314,4)</f>
        <v>56.232700000000001</v>
      </c>
      <c r="K314" s="494">
        <f>SUMIF('4. Orçamento'!$A$6:$A$144,A314,'4. Orçamento'!$D$6:$D$144)</f>
        <v>15</v>
      </c>
      <c r="L314" s="492">
        <f>D314</f>
        <v>0.4</v>
      </c>
      <c r="M314" s="492"/>
      <c r="N314" s="496" t="str">
        <f>B314</f>
        <v>M0019</v>
      </c>
      <c r="O314" s="493">
        <f>G314</f>
        <v>140.58179999999999</v>
      </c>
      <c r="P314" s="493"/>
      <c r="Q314" s="491">
        <f>K314*L314*O314</f>
        <v>843.49079999999992</v>
      </c>
    </row>
    <row r="315" spans="1:17">
      <c r="A315">
        <v>3806424</v>
      </c>
      <c r="B315" s="119" t="s">
        <v>571</v>
      </c>
      <c r="C315" s="120" t="s">
        <v>572</v>
      </c>
      <c r="D315" s="121">
        <v>4.8</v>
      </c>
      <c r="E315" s="128" t="s">
        <v>335</v>
      </c>
      <c r="G315" s="123">
        <f>VLOOKUP(B315,MATERIAL!$A$1:$D$1678,4,FALSE)</f>
        <v>21.8139</v>
      </c>
      <c r="J315" s="123">
        <f>ROUND(D315*G315,4)</f>
        <v>104.7067</v>
      </c>
      <c r="K315" s="494">
        <f>SUMIF('4. Orçamento'!$A$6:$A$144,A315,'4. Orçamento'!$D$6:$D$144)</f>
        <v>15</v>
      </c>
      <c r="L315" s="492">
        <f>D315</f>
        <v>4.8</v>
      </c>
      <c r="M315" s="492"/>
      <c r="N315" s="496" t="str">
        <f>B315</f>
        <v>M0018</v>
      </c>
      <c r="O315" s="493">
        <f>G315</f>
        <v>21.8139</v>
      </c>
      <c r="P315" s="493"/>
      <c r="Q315" s="491">
        <f>K315*L315*O315</f>
        <v>1570.6007999999999</v>
      </c>
    </row>
    <row r="316" spans="1:17" ht="15.75" thickBot="1">
      <c r="A316">
        <v>3806424</v>
      </c>
      <c r="B316" s="125"/>
      <c r="C316" s="104"/>
      <c r="D316" s="146" t="s">
        <v>459</v>
      </c>
      <c r="E316" s="146"/>
      <c r="F316" s="146"/>
      <c r="G316" s="146"/>
      <c r="H316" s="146"/>
      <c r="I316" s="104"/>
      <c r="J316" s="126">
        <f>SUM(J313:J315)</f>
        <v>1069.5482</v>
      </c>
      <c r="K316" s="494">
        <f>SUMIF('4. Orçamento'!$A$6:$A$144,A316,'4. Orçamento'!$D$6:$D$144)</f>
        <v>15</v>
      </c>
      <c r="L316" s="492"/>
      <c r="M316" s="492"/>
      <c r="N316" s="496"/>
      <c r="O316" s="493"/>
      <c r="P316" s="493"/>
      <c r="Q316" s="491"/>
    </row>
    <row r="317" spans="1:17" ht="15.75" thickBot="1">
      <c r="A317">
        <v>3806424</v>
      </c>
      <c r="B317" s="127" t="s">
        <v>460</v>
      </c>
      <c r="C317" s="104"/>
      <c r="D317" s="103" t="s">
        <v>212</v>
      </c>
      <c r="E317" s="103" t="s">
        <v>436</v>
      </c>
      <c r="F317" s="104"/>
      <c r="G317" s="103" t="s">
        <v>449</v>
      </c>
      <c r="H317" s="146" t="s">
        <v>449</v>
      </c>
      <c r="I317" s="146"/>
      <c r="J317" s="147"/>
      <c r="K317" s="494">
        <f>SUMIF('4. Orçamento'!$A$6:$A$144,A317,'4. Orçamento'!$D$6:$D$144)</f>
        <v>15</v>
      </c>
      <c r="L317" s="492"/>
      <c r="M317" s="492"/>
      <c r="N317" s="496"/>
      <c r="O317" s="493"/>
      <c r="P317" s="493"/>
      <c r="Q317" s="491"/>
    </row>
    <row r="318" spans="1:17" ht="15.75" thickBot="1">
      <c r="A318">
        <v>3806424</v>
      </c>
      <c r="B318" s="125"/>
      <c r="C318" s="104"/>
      <c r="D318" s="146" t="s">
        <v>461</v>
      </c>
      <c r="E318" s="146"/>
      <c r="F318" s="146"/>
      <c r="G318" s="146"/>
      <c r="H318" s="146"/>
      <c r="I318" s="104"/>
      <c r="J318" s="126"/>
      <c r="K318" s="494">
        <f>SUMIF('4. Orçamento'!$A$6:$A$144,A318,'4. Orçamento'!$D$6:$D$144)</f>
        <v>15</v>
      </c>
      <c r="L318" s="492"/>
      <c r="M318" s="492"/>
      <c r="N318" s="496"/>
      <c r="O318" s="493"/>
      <c r="P318" s="493"/>
      <c r="Q318" s="491"/>
    </row>
    <row r="319" spans="1:17" ht="15.75" thickBot="1">
      <c r="A319">
        <v>3806424</v>
      </c>
      <c r="B319" s="125"/>
      <c r="C319" s="104"/>
      <c r="D319" s="104"/>
      <c r="E319" s="104"/>
      <c r="F319" s="104"/>
      <c r="G319" s="104"/>
      <c r="H319" s="105" t="s">
        <v>462</v>
      </c>
      <c r="I319" s="104"/>
      <c r="J319" s="130">
        <f>J309+J316</f>
        <v>5477.4131654823441</v>
      </c>
      <c r="K319" s="494">
        <f>SUMIF('4. Orçamento'!$A$6:$A$144,A319,'4. Orçamento'!$D$6:$D$144)</f>
        <v>15</v>
      </c>
      <c r="L319" s="492"/>
      <c r="M319" s="492"/>
      <c r="N319" s="496"/>
      <c r="O319" s="493"/>
      <c r="P319" s="493"/>
      <c r="Q319" s="491"/>
    </row>
    <row r="320" spans="1:17" ht="15.75" thickBot="1">
      <c r="A320">
        <v>3806424</v>
      </c>
      <c r="B320" s="127" t="s">
        <v>463</v>
      </c>
      <c r="C320" s="104"/>
      <c r="D320" s="103" t="s">
        <v>464</v>
      </c>
      <c r="E320" s="103" t="s">
        <v>212</v>
      </c>
      <c r="F320" s="103" t="s">
        <v>436</v>
      </c>
      <c r="G320" s="104"/>
      <c r="H320" s="103" t="s">
        <v>449</v>
      </c>
      <c r="I320" s="146" t="s">
        <v>449</v>
      </c>
      <c r="J320" s="147"/>
      <c r="K320" s="494">
        <f>SUMIF('4. Orçamento'!$A$6:$A$144,A320,'4. Orçamento'!$D$6:$D$144)</f>
        <v>15</v>
      </c>
      <c r="L320" s="492"/>
      <c r="M320" s="492"/>
      <c r="N320" s="496"/>
      <c r="O320" s="493"/>
      <c r="P320" s="493"/>
      <c r="Q320" s="491"/>
    </row>
    <row r="321" spans="1:18">
      <c r="A321">
        <v>3806424</v>
      </c>
      <c r="B321" s="119" t="s">
        <v>567</v>
      </c>
      <c r="C321" s="120" t="s">
        <v>573</v>
      </c>
      <c r="D321" s="128">
        <v>5914655</v>
      </c>
      <c r="E321" s="121">
        <v>1.529E-2</v>
      </c>
      <c r="F321" s="128" t="s">
        <v>466</v>
      </c>
      <c r="H321" s="123">
        <f>VLOOKUP(D321,'SICRO 04.25'!$A$1:$D$6492,4,FALSE)</f>
        <v>32.659999999999997</v>
      </c>
      <c r="J321" s="123">
        <f>ROUND(E321*H321,4)</f>
        <v>0.49940000000000001</v>
      </c>
      <c r="K321" s="494">
        <f>SUMIF('4. Orçamento'!$A$6:$A$144,A321,'4. Orçamento'!$D$6:$D$144)</f>
        <v>15</v>
      </c>
      <c r="L321" s="492">
        <f>E321</f>
        <v>1.529E-2</v>
      </c>
      <c r="M321" s="492"/>
      <c r="N321" s="496">
        <f>D321</f>
        <v>5914655</v>
      </c>
      <c r="O321" s="493">
        <f>H321</f>
        <v>32.659999999999997</v>
      </c>
      <c r="P321" s="493"/>
      <c r="Q321" s="491">
        <f>K321*L321*O321</f>
        <v>7.4905709999999992</v>
      </c>
    </row>
    <row r="322" spans="1:18">
      <c r="A322">
        <v>3806424</v>
      </c>
      <c r="B322" s="119" t="s">
        <v>569</v>
      </c>
      <c r="C322" s="120" t="s">
        <v>574</v>
      </c>
      <c r="D322" s="128">
        <v>5914655</v>
      </c>
      <c r="E322" s="121">
        <v>1.6000000000000001E-4</v>
      </c>
      <c r="F322" s="128" t="s">
        <v>466</v>
      </c>
      <c r="H322" s="123">
        <f>VLOOKUP(D322,'SICRO 04.25'!$A$1:$D$6492,4,FALSE)</f>
        <v>32.659999999999997</v>
      </c>
      <c r="J322" s="123">
        <f>ROUND(E322*H322,4)</f>
        <v>5.1999999999999998E-3</v>
      </c>
      <c r="K322" s="494">
        <f>SUMIF('4. Orçamento'!$A$6:$A$144,A322,'4. Orçamento'!$D$6:$D$144)</f>
        <v>15</v>
      </c>
      <c r="L322" s="492">
        <f>E322</f>
        <v>1.6000000000000001E-4</v>
      </c>
      <c r="M322" s="492"/>
      <c r="N322" s="496">
        <f>D322</f>
        <v>5914655</v>
      </c>
      <c r="O322" s="493">
        <f>H322</f>
        <v>32.659999999999997</v>
      </c>
      <c r="P322" s="493"/>
      <c r="Q322" s="491">
        <f>K322*L322*O322</f>
        <v>7.8383999999999995E-2</v>
      </c>
    </row>
    <row r="323" spans="1:18">
      <c r="A323">
        <v>3806424</v>
      </c>
      <c r="B323" s="119" t="s">
        <v>571</v>
      </c>
      <c r="C323" s="120" t="s">
        <v>575</v>
      </c>
      <c r="D323" s="128">
        <v>5914655</v>
      </c>
      <c r="E323" s="121">
        <v>1.57E-3</v>
      </c>
      <c r="F323" s="128" t="s">
        <v>466</v>
      </c>
      <c r="H323" s="123">
        <f>VLOOKUP(D323,'SICRO 04.25'!$A$1:$D$6492,4,FALSE)</f>
        <v>32.659999999999997</v>
      </c>
      <c r="J323" s="123">
        <f>ROUND(E323*H323,4)</f>
        <v>5.1299999999999998E-2</v>
      </c>
      <c r="K323" s="494">
        <f>SUMIF('4. Orçamento'!$A$6:$A$144,A323,'4. Orçamento'!$D$6:$D$144)</f>
        <v>15</v>
      </c>
      <c r="L323" s="492">
        <f>E323</f>
        <v>1.57E-3</v>
      </c>
      <c r="M323" s="492"/>
      <c r="N323" s="496">
        <f>D323</f>
        <v>5914655</v>
      </c>
      <c r="O323" s="493">
        <f>H323</f>
        <v>32.659999999999997</v>
      </c>
      <c r="P323" s="493"/>
      <c r="Q323" s="491">
        <f>K323*L323*O323</f>
        <v>0.76914300000000002</v>
      </c>
    </row>
    <row r="324" spans="1:18" ht="15.75" thickBot="1">
      <c r="A324">
        <v>3806424</v>
      </c>
      <c r="B324" s="125"/>
      <c r="C324" s="104"/>
      <c r="D324" s="146" t="s">
        <v>468</v>
      </c>
      <c r="E324" s="146"/>
      <c r="F324" s="146"/>
      <c r="G324" s="146"/>
      <c r="H324" s="146"/>
      <c r="I324" s="104"/>
      <c r="J324" s="130">
        <f>SUM(J321:J323)</f>
        <v>0.55590000000000006</v>
      </c>
      <c r="K324" s="494">
        <f>SUMIF('4. Orçamento'!$A$6:$A$144,A324,'4. Orçamento'!$D$6:$D$144)</f>
        <v>15</v>
      </c>
      <c r="L324" s="492"/>
      <c r="M324" s="492"/>
      <c r="N324" s="496"/>
      <c r="O324" s="493"/>
      <c r="P324" s="493"/>
      <c r="Q324" s="491"/>
    </row>
    <row r="325" spans="1:18" ht="15.75" thickBot="1">
      <c r="A325">
        <v>3806424</v>
      </c>
      <c r="B325" s="148" t="s">
        <v>469</v>
      </c>
      <c r="C325" s="146"/>
      <c r="D325" s="146" t="s">
        <v>212</v>
      </c>
      <c r="E325" s="146" t="s">
        <v>436</v>
      </c>
      <c r="F325" s="146" t="s">
        <v>470</v>
      </c>
      <c r="G325" s="146"/>
      <c r="H325" s="146"/>
      <c r="I325" s="239"/>
      <c r="J325" s="147" t="s">
        <v>449</v>
      </c>
      <c r="K325" s="494">
        <f>SUMIF('4. Orçamento'!$A$6:$A$144,A325,'4. Orçamento'!$D$6:$D$144)</f>
        <v>15</v>
      </c>
      <c r="L325" s="492"/>
      <c r="M325" s="492"/>
      <c r="N325" s="496"/>
      <c r="O325" s="493"/>
      <c r="P325" s="493"/>
      <c r="Q325" s="491"/>
    </row>
    <row r="326" spans="1:18" ht="15.75" thickBot="1">
      <c r="A326">
        <v>3806424</v>
      </c>
      <c r="B326" s="148"/>
      <c r="C326" s="146"/>
      <c r="D326" s="146"/>
      <c r="E326" s="146"/>
      <c r="F326" s="103" t="s">
        <v>471</v>
      </c>
      <c r="G326" s="103" t="s">
        <v>472</v>
      </c>
      <c r="H326" s="103" t="s">
        <v>473</v>
      </c>
      <c r="I326" s="104"/>
      <c r="J326" s="147"/>
      <c r="K326" s="494">
        <f>SUMIF('4. Orçamento'!$A$6:$A$144,A326,'4. Orçamento'!$D$6:$D$144)</f>
        <v>15</v>
      </c>
      <c r="L326" s="492"/>
      <c r="M326" s="492"/>
      <c r="N326" s="496"/>
      <c r="O326" s="493"/>
      <c r="P326" s="493"/>
      <c r="Q326" s="491"/>
    </row>
    <row r="327" spans="1:18">
      <c r="A327">
        <v>3806424</v>
      </c>
      <c r="B327" s="119" t="s">
        <v>567</v>
      </c>
      <c r="C327" s="120" t="s">
        <v>573</v>
      </c>
      <c r="D327" s="121">
        <v>1.529E-2</v>
      </c>
      <c r="E327" s="128" t="s">
        <v>228</v>
      </c>
      <c r="F327" s="128" t="s">
        <v>477</v>
      </c>
      <c r="G327" s="128" t="s">
        <v>478</v>
      </c>
      <c r="H327" s="128" t="s">
        <v>479</v>
      </c>
      <c r="J327" s="111"/>
      <c r="K327" s="494">
        <f>SUMIF('4. Orçamento'!$A$6:$A$144,A327,'4. Orçamento'!$D$6:$D$144)</f>
        <v>15</v>
      </c>
      <c r="L327" s="168">
        <f>D327*'3. DMT'!$V$2</f>
        <v>2.52285</v>
      </c>
      <c r="M327" s="168">
        <f t="shared" ref="M327:M329" si="35">K327*L327</f>
        <v>37.842750000000002</v>
      </c>
      <c r="N327" s="496" t="str">
        <f>H327</f>
        <v>5914479</v>
      </c>
      <c r="O327" s="493">
        <f>$W$56</f>
        <v>0.7173259493670886</v>
      </c>
      <c r="P327" s="493"/>
      <c r="Q327" s="491"/>
    </row>
    <row r="328" spans="1:18">
      <c r="A328">
        <v>3806424</v>
      </c>
      <c r="B328" s="119" t="s">
        <v>569</v>
      </c>
      <c r="C328" s="120" t="s">
        <v>574</v>
      </c>
      <c r="D328" s="121">
        <v>1.6000000000000001E-4</v>
      </c>
      <c r="E328" s="128" t="s">
        <v>228</v>
      </c>
      <c r="F328" s="128" t="s">
        <v>477</v>
      </c>
      <c r="G328" s="128" t="s">
        <v>478</v>
      </c>
      <c r="H328" s="128" t="s">
        <v>479</v>
      </c>
      <c r="J328" s="111"/>
      <c r="K328" s="494">
        <f>SUMIF('4. Orçamento'!$A$6:$A$144,A328,'4. Orçamento'!$D$6:$D$144)</f>
        <v>15</v>
      </c>
      <c r="L328" s="168">
        <f>D328*'3. DMT'!$V$2</f>
        <v>2.6400000000000003E-2</v>
      </c>
      <c r="M328" s="168">
        <f t="shared" si="35"/>
        <v>0.39600000000000007</v>
      </c>
      <c r="N328" s="496" t="str">
        <f>H328</f>
        <v>5914479</v>
      </c>
      <c r="O328" s="493">
        <f>$W$56</f>
        <v>0.7173259493670886</v>
      </c>
      <c r="P328" s="493"/>
      <c r="Q328" s="491"/>
    </row>
    <row r="329" spans="1:18">
      <c r="A329">
        <v>3806424</v>
      </c>
      <c r="B329" s="119" t="s">
        <v>571</v>
      </c>
      <c r="C329" s="120" t="s">
        <v>575</v>
      </c>
      <c r="D329" s="121">
        <v>1.57E-3</v>
      </c>
      <c r="E329" s="128" t="s">
        <v>228</v>
      </c>
      <c r="F329" s="128" t="s">
        <v>477</v>
      </c>
      <c r="G329" s="128" t="s">
        <v>478</v>
      </c>
      <c r="H329" s="128" t="s">
        <v>479</v>
      </c>
      <c r="J329" s="111"/>
      <c r="K329" s="494">
        <f>SUMIF('4. Orçamento'!$A$6:$A$144,A329,'4. Orçamento'!$D$6:$D$144)</f>
        <v>15</v>
      </c>
      <c r="L329" s="168">
        <f>D329*'3. DMT'!$V$2</f>
        <v>0.25905</v>
      </c>
      <c r="M329" s="168">
        <f t="shared" si="35"/>
        <v>3.8857499999999998</v>
      </c>
      <c r="N329" s="496" t="str">
        <f>H329</f>
        <v>5914479</v>
      </c>
      <c r="O329" s="493">
        <f>$W$56</f>
        <v>0.7173259493670886</v>
      </c>
      <c r="P329" s="493"/>
      <c r="Q329" s="491"/>
    </row>
    <row r="330" spans="1:18">
      <c r="A330">
        <v>3806424</v>
      </c>
      <c r="B330" s="129"/>
      <c r="D330" s="145" t="s">
        <v>480</v>
      </c>
      <c r="E330" s="145"/>
      <c r="F330" s="145"/>
      <c r="G330" s="145"/>
      <c r="H330" s="145"/>
      <c r="J330" s="111"/>
      <c r="K330" s="494">
        <f>SUMIF('4. Orçamento'!$A$6:$A$144,A330,'4. Orçamento'!$D$6:$D$144)</f>
        <v>15</v>
      </c>
      <c r="L330" s="492"/>
      <c r="M330" s="492"/>
      <c r="N330" s="496"/>
      <c r="O330" s="493"/>
      <c r="P330" s="493"/>
      <c r="Q330" s="491">
        <f>K330*L330*O330</f>
        <v>0</v>
      </c>
    </row>
    <row r="331" spans="1:18" ht="15.75" thickBot="1">
      <c r="A331">
        <v>3806424</v>
      </c>
      <c r="B331" s="125"/>
      <c r="C331" s="104"/>
      <c r="D331" s="104"/>
      <c r="E331" s="104"/>
      <c r="F331" s="146" t="s">
        <v>481</v>
      </c>
      <c r="G331" s="146"/>
      <c r="H331" s="146"/>
      <c r="I331" s="104"/>
      <c r="J331" s="134">
        <f>J319+J324</f>
        <v>5477.9690654823444</v>
      </c>
      <c r="K331" s="178" t="s">
        <v>576</v>
      </c>
      <c r="L331" s="179"/>
      <c r="M331" s="179"/>
      <c r="N331" s="179"/>
      <c r="O331" s="179"/>
      <c r="P331" s="180"/>
      <c r="R331" s="177">
        <f>ROUND((SUM(Q300:Q330)/K300),2)</f>
        <v>5477.97</v>
      </c>
    </row>
    <row r="332" spans="1:18" ht="15.75" thickBot="1">
      <c r="A332" s="157"/>
      <c r="B332" s="157"/>
      <c r="C332" s="157"/>
      <c r="D332" s="157"/>
      <c r="E332" s="157"/>
      <c r="F332" s="157"/>
      <c r="G332" s="157"/>
      <c r="H332" s="157"/>
      <c r="I332" s="157"/>
      <c r="J332" s="157"/>
      <c r="R332" s="101">
        <f>SUM(Q300:Q330)</f>
        <v>82169.536046505411</v>
      </c>
    </row>
    <row r="333" spans="1:18" ht="23.25" thickBot="1">
      <c r="A333">
        <v>3108016</v>
      </c>
      <c r="B333" s="106" t="s">
        <v>395</v>
      </c>
      <c r="C333" s="107"/>
      <c r="D333" s="107"/>
      <c r="E333" s="107"/>
      <c r="F333" s="107"/>
      <c r="G333" s="107"/>
      <c r="H333" s="107"/>
      <c r="I333" s="107"/>
      <c r="J333" s="108" t="s">
        <v>396</v>
      </c>
    </row>
    <row r="334" spans="1:18" ht="18.75" thickTop="1">
      <c r="A334">
        <v>3108016</v>
      </c>
      <c r="B334" s="109" t="s">
        <v>397</v>
      </c>
      <c r="E334" s="110" t="s">
        <v>398</v>
      </c>
      <c r="J334" s="111"/>
    </row>
    <row r="335" spans="1:18" ht="15.75">
      <c r="A335">
        <v>3108016</v>
      </c>
      <c r="B335" s="112" t="s">
        <v>400</v>
      </c>
      <c r="E335" s="383">
        <v>45748</v>
      </c>
      <c r="H335" s="113" t="s">
        <v>401</v>
      </c>
      <c r="I335" s="114">
        <v>1</v>
      </c>
      <c r="J335" s="115" t="s">
        <v>340</v>
      </c>
    </row>
    <row r="336" spans="1:18" ht="32.25" thickBot="1">
      <c r="A336">
        <v>3108016</v>
      </c>
      <c r="B336" s="116">
        <v>3108016</v>
      </c>
      <c r="C336" s="149" t="s">
        <v>577</v>
      </c>
      <c r="D336" s="149"/>
      <c r="E336" s="149"/>
      <c r="F336" s="149"/>
      <c r="G336" s="149"/>
      <c r="H336" s="149"/>
      <c r="I336" s="150" t="s">
        <v>404</v>
      </c>
      <c r="J336" s="151"/>
    </row>
    <row r="337" spans="1:17" ht="15.75" thickBot="1">
      <c r="A337">
        <v>3108016</v>
      </c>
      <c r="B337" s="148" t="s">
        <v>405</v>
      </c>
      <c r="C337" s="146"/>
      <c r="D337" s="146" t="s">
        <v>212</v>
      </c>
      <c r="E337" s="146" t="s">
        <v>406</v>
      </c>
      <c r="F337" s="146"/>
      <c r="G337" s="146" t="s">
        <v>407</v>
      </c>
      <c r="H337" s="153"/>
      <c r="I337" s="239"/>
      <c r="J337" s="240" t="s">
        <v>408</v>
      </c>
      <c r="K337" s="589" t="s">
        <v>276</v>
      </c>
      <c r="L337" s="590"/>
      <c r="M337" s="591"/>
      <c r="N337" s="592" t="s">
        <v>409</v>
      </c>
      <c r="O337" s="594" t="s">
        <v>410</v>
      </c>
      <c r="P337" s="595"/>
      <c r="Q337" s="598" t="s">
        <v>411</v>
      </c>
    </row>
    <row r="338" spans="1:17" ht="15.75" thickBot="1">
      <c r="A338">
        <v>3108016</v>
      </c>
      <c r="B338" s="148"/>
      <c r="C338" s="146"/>
      <c r="D338" s="146"/>
      <c r="E338" s="103" t="s">
        <v>412</v>
      </c>
      <c r="F338" s="103" t="s">
        <v>413</v>
      </c>
      <c r="G338" s="103" t="s">
        <v>414</v>
      </c>
      <c r="H338" s="103" t="s">
        <v>415</v>
      </c>
      <c r="I338" s="104"/>
      <c r="J338" s="118" t="s">
        <v>416</v>
      </c>
      <c r="K338" s="172" t="s">
        <v>417</v>
      </c>
      <c r="L338" s="600" t="s">
        <v>418</v>
      </c>
      <c r="M338" s="601"/>
      <c r="N338" s="593"/>
      <c r="O338" s="596"/>
      <c r="P338" s="597"/>
      <c r="Q338" s="599"/>
    </row>
    <row r="339" spans="1:17">
      <c r="A339">
        <v>3108016</v>
      </c>
      <c r="B339" s="119" t="s">
        <v>578</v>
      </c>
      <c r="C339" s="120" t="s">
        <v>579</v>
      </c>
      <c r="D339" s="121">
        <v>6.0240000000000002E-2</v>
      </c>
      <c r="E339" s="122">
        <v>1</v>
      </c>
      <c r="F339" s="122">
        <v>0</v>
      </c>
      <c r="G339" s="123">
        <f>VLOOKUP(B339,EQ!$A$1:$K$538,10,FALSE)</f>
        <v>18.772200000000002</v>
      </c>
      <c r="H339" s="123">
        <f>VLOOKUP(B339,EQ!$A$1:$K$538,11,FALSE)</f>
        <v>4.7461000000000002</v>
      </c>
      <c r="J339" s="123">
        <f>ROUND((D339*E339*G339)+(D339*F339*H339),4)</f>
        <v>1.1308</v>
      </c>
      <c r="K339" s="494">
        <f>SUMIF('4. Orçamento'!$A$6:$A$144,A339,'4. Orçamento'!$D$6:$D$144)</f>
        <v>2599.5099999999998</v>
      </c>
      <c r="L339" s="492">
        <f>(D339*E339)</f>
        <v>6.0240000000000002E-2</v>
      </c>
      <c r="M339" s="492">
        <f>(D339*F339)</f>
        <v>0</v>
      </c>
      <c r="N339" s="496" t="str">
        <f>B339</f>
        <v>E9066</v>
      </c>
      <c r="O339" s="493">
        <f>(G339/$I$385)</f>
        <v>18.772200000000002</v>
      </c>
      <c r="P339" s="493">
        <f>(H339/$I$385)</f>
        <v>4.7461000000000002</v>
      </c>
      <c r="Q339" s="491">
        <f>K339*((L339*O339)+(M339*P339))</f>
        <v>2939.6229425092802</v>
      </c>
    </row>
    <row r="340" spans="1:17">
      <c r="A340">
        <v>3108016</v>
      </c>
      <c r="B340" s="119" t="s">
        <v>580</v>
      </c>
      <c r="C340" s="120" t="s">
        <v>581</v>
      </c>
      <c r="D340" s="121">
        <v>6.0240000000000002E-2</v>
      </c>
      <c r="E340" s="122">
        <v>1</v>
      </c>
      <c r="F340" s="122">
        <v>0</v>
      </c>
      <c r="G340" s="123">
        <f>VLOOKUP(B340,EQ!$A$1:$K$538,10,FALSE)</f>
        <v>25.9739</v>
      </c>
      <c r="H340" s="123">
        <f>VLOOKUP(B340,EQ!$A$1:$K$538,11,FALSE)</f>
        <v>25.6267</v>
      </c>
      <c r="J340" s="123">
        <f>ROUND((D340*E340*G340)+(D340*F340*H340),4)</f>
        <v>1.5647</v>
      </c>
      <c r="K340" s="494">
        <f>SUMIF('4. Orçamento'!$A$6:$A$144,A340,'4. Orçamento'!$D$6:$D$144)</f>
        <v>2599.5099999999998</v>
      </c>
      <c r="L340" s="492">
        <f>(D340*E340)</f>
        <v>6.0240000000000002E-2</v>
      </c>
      <c r="M340" s="492">
        <f>(D340*F340)</f>
        <v>0</v>
      </c>
      <c r="N340" s="496" t="str">
        <f>B340</f>
        <v>E9535</v>
      </c>
      <c r="O340" s="493">
        <f>(G340/$I$385)</f>
        <v>25.9739</v>
      </c>
      <c r="P340" s="493">
        <f>(H340/$I$385)</f>
        <v>25.6267</v>
      </c>
      <c r="Q340" s="491">
        <f>K340*((L340*O340)+(M340*P340))</f>
        <v>4067.3694264093597</v>
      </c>
    </row>
    <row r="341" spans="1:17" ht="15.75" thickBot="1">
      <c r="A341">
        <v>3108016</v>
      </c>
      <c r="B341" s="125"/>
      <c r="C341" s="104"/>
      <c r="D341" s="104"/>
      <c r="E341" s="104"/>
      <c r="F341" s="104"/>
      <c r="G341" s="104"/>
      <c r="H341" s="105" t="s">
        <v>433</v>
      </c>
      <c r="I341" s="104"/>
      <c r="J341" s="126">
        <f>SUM(J339:J340)</f>
        <v>2.6955</v>
      </c>
      <c r="K341" s="494">
        <f>SUMIF('4. Orçamento'!$A$6:$A$144,A341,'4. Orçamento'!$D$6:$D$144)</f>
        <v>2599.5099999999998</v>
      </c>
      <c r="L341" s="492"/>
      <c r="M341" s="492"/>
      <c r="N341" s="496"/>
      <c r="O341" s="493"/>
      <c r="P341" s="493"/>
      <c r="Q341" s="491"/>
    </row>
    <row r="342" spans="1:17" ht="15.75" thickBot="1">
      <c r="A342">
        <v>3108016</v>
      </c>
      <c r="B342" s="127" t="s">
        <v>435</v>
      </c>
      <c r="C342" s="104"/>
      <c r="D342" s="103" t="s">
        <v>212</v>
      </c>
      <c r="E342" s="103" t="s">
        <v>436</v>
      </c>
      <c r="F342" s="104"/>
      <c r="G342" s="103" t="s">
        <v>407</v>
      </c>
      <c r="H342" s="146" t="s">
        <v>437</v>
      </c>
      <c r="I342" s="146"/>
      <c r="J342" s="147"/>
      <c r="K342" s="494">
        <f>SUMIF('4. Orçamento'!$A$6:$A$144,A342,'4. Orçamento'!$D$6:$D$144)</f>
        <v>2599.5099999999998</v>
      </c>
      <c r="L342" s="492"/>
      <c r="M342" s="492"/>
      <c r="N342" s="496"/>
      <c r="O342" s="493"/>
      <c r="P342" s="493"/>
      <c r="Q342" s="491"/>
    </row>
    <row r="343" spans="1:17">
      <c r="A343">
        <v>3108016</v>
      </c>
      <c r="B343" s="119" t="s">
        <v>502</v>
      </c>
      <c r="C343" s="120" t="s">
        <v>503</v>
      </c>
      <c r="D343" s="121">
        <v>0.65</v>
      </c>
      <c r="E343" s="128" t="s">
        <v>222</v>
      </c>
      <c r="G343" s="123">
        <f>VLOOKUP(B343,MO!$A$1:$G$106,6,FALSE)</f>
        <v>24.008099999999999</v>
      </c>
      <c r="J343" s="123">
        <f>ROUND(D343*G343,4)</f>
        <v>15.6053</v>
      </c>
      <c r="K343" s="494">
        <f>SUMIF('4. Orçamento'!$A$6:$A$144,A343,'4. Orçamento'!$D$6:$D$144)</f>
        <v>2599.5099999999998</v>
      </c>
      <c r="L343" s="492">
        <f>D343</f>
        <v>0.65</v>
      </c>
      <c r="M343" s="492"/>
      <c r="N343" s="496" t="str">
        <f>B343</f>
        <v>P9801</v>
      </c>
      <c r="O343" s="493">
        <f>G343/$I$385</f>
        <v>24.008099999999999</v>
      </c>
      <c r="P343" s="493"/>
      <c r="Q343" s="491">
        <f>K343*L343*O343</f>
        <v>40566.042420149999</v>
      </c>
    </row>
    <row r="344" spans="1:17">
      <c r="A344">
        <v>3108016</v>
      </c>
      <c r="B344" s="119" t="s">
        <v>582</v>
      </c>
      <c r="C344" s="120" t="s">
        <v>583</v>
      </c>
      <c r="D344" s="121">
        <v>0.65</v>
      </c>
      <c r="E344" s="128" t="s">
        <v>222</v>
      </c>
      <c r="G344" s="123">
        <f>VLOOKUP(B344,MO!$A$1:$G$106,6,FALSE)</f>
        <v>27.220800000000001</v>
      </c>
      <c r="J344" s="123">
        <f>ROUND(D344*G344,4)</f>
        <v>17.6935</v>
      </c>
      <c r="K344" s="494">
        <f>SUMIF('4. Orçamento'!$A$6:$A$144,A344,'4. Orçamento'!$D$6:$D$144)</f>
        <v>2599.5099999999998</v>
      </c>
      <c r="L344" s="492">
        <f>D344</f>
        <v>0.65</v>
      </c>
      <c r="M344" s="492"/>
      <c r="N344" s="496" t="str">
        <f>B344</f>
        <v>P9808</v>
      </c>
      <c r="O344" s="493">
        <f>G344/$I$385</f>
        <v>27.220800000000001</v>
      </c>
      <c r="P344" s="493"/>
      <c r="Q344" s="491">
        <f>K344*L344*O344</f>
        <v>45994.482175199999</v>
      </c>
    </row>
    <row r="345" spans="1:17">
      <c r="A345">
        <v>3108016</v>
      </c>
      <c r="B345" s="129"/>
      <c r="D345" s="145" t="s">
        <v>440</v>
      </c>
      <c r="E345" s="145"/>
      <c r="F345" s="145"/>
      <c r="G345" s="145"/>
      <c r="H345" s="145"/>
      <c r="J345" s="124">
        <f>SUM(J343:J344)</f>
        <v>33.2988</v>
      </c>
      <c r="K345" s="494">
        <f>SUMIF('4. Orçamento'!$A$6:$A$144,A345,'4. Orçamento'!$D$6:$D$144)</f>
        <v>2599.5099999999998</v>
      </c>
      <c r="L345" s="492"/>
      <c r="M345" s="492"/>
      <c r="N345" s="496"/>
      <c r="O345" s="493"/>
      <c r="P345" s="493"/>
      <c r="Q345" s="491"/>
    </row>
    <row r="346" spans="1:17" ht="15.75" thickBot="1">
      <c r="A346">
        <v>3108016</v>
      </c>
      <c r="B346" s="125"/>
      <c r="C346" s="104"/>
      <c r="D346" s="146" t="s">
        <v>442</v>
      </c>
      <c r="E346" s="146"/>
      <c r="F346" s="146"/>
      <c r="G346" s="146"/>
      <c r="H346" s="146"/>
      <c r="I346" s="104"/>
      <c r="J346" s="130">
        <f>J341+J345</f>
        <v>35.994300000000003</v>
      </c>
      <c r="K346" s="494">
        <f>SUMIF('4. Orçamento'!$A$6:$A$144,A346,'4. Orçamento'!$D$6:$D$144)</f>
        <v>2599.5099999999998</v>
      </c>
      <c r="L346" s="492"/>
      <c r="M346" s="492"/>
      <c r="N346" s="496"/>
      <c r="O346" s="493"/>
      <c r="P346" s="493"/>
      <c r="Q346" s="491"/>
    </row>
    <row r="347" spans="1:17">
      <c r="A347">
        <v>3108016</v>
      </c>
      <c r="B347" s="129"/>
      <c r="D347" s="145" t="s">
        <v>444</v>
      </c>
      <c r="E347" s="145"/>
      <c r="F347" s="145"/>
      <c r="G347" s="145"/>
      <c r="H347" s="145"/>
      <c r="J347" s="131">
        <f>J346/I335</f>
        <v>35.994300000000003</v>
      </c>
      <c r="K347" s="494">
        <f>SUMIF('4. Orçamento'!$A$6:$A$144,A347,'4. Orçamento'!$D$6:$D$144)</f>
        <v>2599.5099999999998</v>
      </c>
      <c r="L347" s="492"/>
      <c r="M347" s="492"/>
      <c r="N347" s="496"/>
      <c r="O347" s="493"/>
      <c r="P347" s="493"/>
      <c r="Q347" s="491"/>
    </row>
    <row r="348" spans="1:17">
      <c r="A348">
        <v>3108016</v>
      </c>
      <c r="B348" s="129"/>
      <c r="H348" s="132" t="s">
        <v>445</v>
      </c>
      <c r="J348" s="133" t="s">
        <v>377</v>
      </c>
      <c r="K348" s="494">
        <f>SUMIF('4. Orçamento'!$A$6:$A$144,A348,'4. Orçamento'!$D$6:$D$144)</f>
        <v>2599.5099999999998</v>
      </c>
      <c r="L348" s="492"/>
      <c r="M348" s="492"/>
      <c r="N348" s="496"/>
      <c r="O348" s="493"/>
      <c r="P348" s="493"/>
      <c r="Q348" s="491"/>
    </row>
    <row r="349" spans="1:17" ht="15.75" thickBot="1">
      <c r="A349">
        <v>3108016</v>
      </c>
      <c r="B349" s="125"/>
      <c r="C349" s="104"/>
      <c r="D349" s="104"/>
      <c r="E349" s="104"/>
      <c r="F349" s="104"/>
      <c r="G349" s="104"/>
      <c r="H349" s="105" t="s">
        <v>446</v>
      </c>
      <c r="I349" s="104"/>
      <c r="J349" s="130" t="s">
        <v>377</v>
      </c>
      <c r="K349" s="494">
        <f>SUMIF('4. Orçamento'!$A$6:$A$144,A349,'4. Orçamento'!$D$6:$D$144)</f>
        <v>2599.5099999999998</v>
      </c>
      <c r="L349" s="492"/>
      <c r="M349" s="492"/>
      <c r="N349" s="496"/>
      <c r="O349" s="493"/>
      <c r="P349" s="493"/>
      <c r="Q349" s="491"/>
    </row>
    <row r="350" spans="1:17" ht="15.75" thickBot="1">
      <c r="A350">
        <v>3108016</v>
      </c>
      <c r="B350" s="127" t="s">
        <v>447</v>
      </c>
      <c r="C350" s="104"/>
      <c r="D350" s="103" t="s">
        <v>212</v>
      </c>
      <c r="E350" s="103" t="s">
        <v>436</v>
      </c>
      <c r="F350" s="104"/>
      <c r="G350" s="103" t="s">
        <v>448</v>
      </c>
      <c r="H350" s="146" t="s">
        <v>449</v>
      </c>
      <c r="I350" s="146"/>
      <c r="J350" s="147"/>
      <c r="K350" s="494">
        <f>SUMIF('4. Orçamento'!$A$6:$A$144,A350,'4. Orçamento'!$D$6:$D$144)</f>
        <v>2599.5099999999998</v>
      </c>
      <c r="L350" s="492"/>
      <c r="M350" s="492"/>
      <c r="N350" s="496"/>
      <c r="O350" s="493"/>
      <c r="P350" s="493"/>
      <c r="Q350" s="491"/>
    </row>
    <row r="351" spans="1:17">
      <c r="A351">
        <v>3108016</v>
      </c>
      <c r="B351" s="119" t="s">
        <v>584</v>
      </c>
      <c r="C351" s="120" t="s">
        <v>585</v>
      </c>
      <c r="D351" s="121">
        <v>0.64166000000000001</v>
      </c>
      <c r="E351" s="128" t="s">
        <v>346</v>
      </c>
      <c r="G351" s="123">
        <f>VLOOKUP(B351,MATERIAL!$A$1:$D$1678,4,FALSE)</f>
        <v>15.673999999999999</v>
      </c>
      <c r="J351" s="123">
        <f>ROUND(D351*G351,4)</f>
        <v>10.057399999999999</v>
      </c>
      <c r="K351" s="494">
        <f>SUMIF('4. Orçamento'!$A$6:$A$144,A351,'4. Orçamento'!$D$6:$D$144)</f>
        <v>2599.5099999999998</v>
      </c>
      <c r="L351" s="492">
        <f>D351</f>
        <v>0.64166000000000001</v>
      </c>
      <c r="M351" s="492"/>
      <c r="N351" s="496" t="str">
        <f t="shared" ref="N351:N357" si="36">B351</f>
        <v>M0284</v>
      </c>
      <c r="O351" s="493">
        <f t="shared" ref="O351:O357" si="37">G351</f>
        <v>15.673999999999999</v>
      </c>
      <c r="P351" s="493"/>
      <c r="Q351" s="491">
        <f t="shared" ref="Q351:Q357" si="38">K351*L351*O351</f>
        <v>26144.256868368397</v>
      </c>
    </row>
    <row r="352" spans="1:17">
      <c r="A352">
        <v>3108016</v>
      </c>
      <c r="B352" s="119" t="s">
        <v>586</v>
      </c>
      <c r="C352" s="120" t="s">
        <v>587</v>
      </c>
      <c r="D352" s="121">
        <v>0.57750000000000001</v>
      </c>
      <c r="E352" s="128" t="s">
        <v>340</v>
      </c>
      <c r="G352" s="123">
        <f>VLOOKUP(B352,MATERIAL!$A$1:$D$1678,4,FALSE)</f>
        <v>59.290100000000002</v>
      </c>
      <c r="J352" s="123">
        <f t="shared" ref="J352:J357" si="39">ROUND(D352*G352,4)</f>
        <v>34.24</v>
      </c>
      <c r="K352" s="494">
        <f>SUMIF('4. Orçamento'!$A$6:$A$144,A352,'4. Orçamento'!$D$6:$D$144)</f>
        <v>2599.5099999999998</v>
      </c>
      <c r="L352" s="492">
        <f t="shared" ref="L352:L357" si="40">D352</f>
        <v>0.57750000000000001</v>
      </c>
      <c r="M352" s="492"/>
      <c r="N352" s="496" t="str">
        <f t="shared" si="36"/>
        <v>M0459</v>
      </c>
      <c r="O352" s="493">
        <f t="shared" si="37"/>
        <v>59.290100000000002</v>
      </c>
      <c r="P352" s="493"/>
      <c r="Q352" s="491">
        <f t="shared" si="38"/>
        <v>89007.307533952495</v>
      </c>
    </row>
    <row r="353" spans="1:17">
      <c r="A353">
        <v>3108016</v>
      </c>
      <c r="B353" s="119" t="s">
        <v>588</v>
      </c>
      <c r="C353" s="120" t="s">
        <v>589</v>
      </c>
      <c r="D353" s="121">
        <v>1.0529999999999999E-2</v>
      </c>
      <c r="E353" s="128" t="s">
        <v>590</v>
      </c>
      <c r="G353" s="123">
        <f>VLOOKUP(B353,MATERIAL!$A$1:$D$1678,4,FALSE)</f>
        <v>13.9747</v>
      </c>
      <c r="J353" s="123">
        <f t="shared" si="39"/>
        <v>0.1472</v>
      </c>
      <c r="K353" s="494">
        <f>SUMIF('4. Orçamento'!$A$6:$A$144,A353,'4. Orçamento'!$D$6:$D$144)</f>
        <v>2599.5099999999998</v>
      </c>
      <c r="L353" s="492">
        <f t="shared" si="40"/>
        <v>1.0529999999999999E-2</v>
      </c>
      <c r="M353" s="492"/>
      <c r="N353" s="496" t="str">
        <f t="shared" si="36"/>
        <v>M0560</v>
      </c>
      <c r="O353" s="493">
        <f t="shared" si="37"/>
        <v>13.9747</v>
      </c>
      <c r="P353" s="493"/>
      <c r="Q353" s="491">
        <f t="shared" si="38"/>
        <v>382.52723134040997</v>
      </c>
    </row>
    <row r="354" spans="1:17">
      <c r="A354">
        <v>3108016</v>
      </c>
      <c r="B354" s="119" t="s">
        <v>591</v>
      </c>
      <c r="C354" s="120" t="s">
        <v>592</v>
      </c>
      <c r="D354" s="121">
        <v>0.28436</v>
      </c>
      <c r="E354" s="128" t="s">
        <v>346</v>
      </c>
      <c r="G354" s="123">
        <f>VLOOKUP(B354,MATERIAL!$A$1:$D$1678,4,FALSE)</f>
        <v>5.2164000000000001</v>
      </c>
      <c r="J354" s="123">
        <f t="shared" si="39"/>
        <v>1.4833000000000001</v>
      </c>
      <c r="K354" s="494">
        <f>SUMIF('4. Orçamento'!$A$6:$A$144,A354,'4. Orçamento'!$D$6:$D$144)</f>
        <v>2599.5099999999998</v>
      </c>
      <c r="L354" s="492">
        <f t="shared" si="40"/>
        <v>0.28436</v>
      </c>
      <c r="M354" s="492"/>
      <c r="N354" s="496" t="str">
        <f t="shared" si="36"/>
        <v>M0310</v>
      </c>
      <c r="O354" s="493">
        <f t="shared" si="37"/>
        <v>5.2164000000000001</v>
      </c>
      <c r="P354" s="493"/>
      <c r="Q354" s="491">
        <f t="shared" si="38"/>
        <v>3855.9454760030399</v>
      </c>
    </row>
    <row r="355" spans="1:17">
      <c r="A355">
        <v>3108016</v>
      </c>
      <c r="B355" s="119" t="s">
        <v>593</v>
      </c>
      <c r="C355" s="120" t="s">
        <v>594</v>
      </c>
      <c r="D355" s="121">
        <v>0.20394999999999999</v>
      </c>
      <c r="E355" s="128" t="s">
        <v>454</v>
      </c>
      <c r="G355" s="123">
        <f>VLOOKUP(B355,MATERIAL!$A$1:$D$1678,4,FALSE)</f>
        <v>17.928899999999999</v>
      </c>
      <c r="J355" s="123">
        <f t="shared" si="39"/>
        <v>3.6566000000000001</v>
      </c>
      <c r="K355" s="494">
        <f>SUMIF('4. Orçamento'!$A$6:$A$144,A355,'4. Orçamento'!$D$6:$D$144)</f>
        <v>2599.5099999999998</v>
      </c>
      <c r="L355" s="492">
        <f t="shared" si="40"/>
        <v>0.20394999999999999</v>
      </c>
      <c r="M355" s="492"/>
      <c r="N355" s="496" t="str">
        <f t="shared" si="36"/>
        <v>M1205</v>
      </c>
      <c r="O355" s="493">
        <f t="shared" si="37"/>
        <v>17.928899999999999</v>
      </c>
      <c r="P355" s="493"/>
      <c r="Q355" s="491">
        <f t="shared" si="38"/>
        <v>9505.366069414049</v>
      </c>
    </row>
    <row r="356" spans="1:17">
      <c r="A356">
        <v>3108016</v>
      </c>
      <c r="B356" s="119" t="s">
        <v>595</v>
      </c>
      <c r="C356" s="120" t="s">
        <v>596</v>
      </c>
      <c r="D356" s="121">
        <v>2.9853900000000002</v>
      </c>
      <c r="E356" s="128" t="s">
        <v>346</v>
      </c>
      <c r="G356" s="123">
        <f>VLOOKUP(B356,MATERIAL!$A$1:$D$1678,4,FALSE)</f>
        <v>3.7038000000000002</v>
      </c>
      <c r="J356" s="123">
        <f t="shared" si="39"/>
        <v>11.0573</v>
      </c>
      <c r="K356" s="494">
        <f>SUMIF('4. Orçamento'!$A$6:$A$144,A356,'4. Orçamento'!$D$6:$D$144)</f>
        <v>2599.5099999999998</v>
      </c>
      <c r="L356" s="492">
        <f t="shared" si="40"/>
        <v>2.9853900000000002</v>
      </c>
      <c r="M356" s="492"/>
      <c r="N356" s="496" t="str">
        <f t="shared" si="36"/>
        <v>M0290</v>
      </c>
      <c r="O356" s="493">
        <f t="shared" si="37"/>
        <v>3.7038000000000002</v>
      </c>
      <c r="P356" s="493"/>
      <c r="Q356" s="491">
        <f t="shared" si="38"/>
        <v>28743.529382333822</v>
      </c>
    </row>
    <row r="357" spans="1:17">
      <c r="A357">
        <v>3108016</v>
      </c>
      <c r="B357" s="119" t="s">
        <v>597</v>
      </c>
      <c r="C357" s="120" t="s">
        <v>598</v>
      </c>
      <c r="D357" s="121">
        <v>0.51334000000000002</v>
      </c>
      <c r="E357" s="128" t="s">
        <v>346</v>
      </c>
      <c r="G357" s="123">
        <f>VLOOKUP(B357,MATERIAL!$A$1:$D$1678,4,FALSE)</f>
        <v>13.0642</v>
      </c>
      <c r="J357" s="123">
        <f t="shared" si="39"/>
        <v>6.7064000000000004</v>
      </c>
      <c r="K357" s="494">
        <f>SUMIF('4. Orçamento'!$A$6:$A$144,A357,'4. Orçamento'!$D$6:$D$144)</f>
        <v>2599.5099999999998</v>
      </c>
      <c r="L357" s="492">
        <f t="shared" si="40"/>
        <v>0.51334000000000002</v>
      </c>
      <c r="M357" s="492"/>
      <c r="N357" s="496" t="str">
        <f t="shared" si="36"/>
        <v>M0286</v>
      </c>
      <c r="O357" s="493">
        <f t="shared" si="37"/>
        <v>13.0642</v>
      </c>
      <c r="P357" s="493"/>
      <c r="Q357" s="491">
        <f t="shared" si="38"/>
        <v>17433.292588350279</v>
      </c>
    </row>
    <row r="358" spans="1:17" ht="15.75" thickBot="1">
      <c r="A358">
        <v>3108016</v>
      </c>
      <c r="B358" s="125"/>
      <c r="C358" s="104"/>
      <c r="D358" s="146" t="s">
        <v>459</v>
      </c>
      <c r="E358" s="146"/>
      <c r="F358" s="146"/>
      <c r="G358" s="146"/>
      <c r="H358" s="146"/>
      <c r="I358" s="104"/>
      <c r="J358" s="126">
        <f>SUM(J351:J357)</f>
        <v>67.348199999999991</v>
      </c>
      <c r="K358" s="494">
        <f>SUMIF('4. Orçamento'!$A$6:$A$144,A358,'4. Orçamento'!$D$6:$D$144)</f>
        <v>2599.5099999999998</v>
      </c>
      <c r="L358" s="492"/>
      <c r="M358" s="492"/>
      <c r="N358" s="496"/>
      <c r="O358" s="493"/>
      <c r="P358" s="493"/>
      <c r="Q358" s="491"/>
    </row>
    <row r="359" spans="1:17" ht="15.75" thickBot="1">
      <c r="A359">
        <v>3108016</v>
      </c>
      <c r="B359" s="127" t="s">
        <v>460</v>
      </c>
      <c r="C359" s="104"/>
      <c r="D359" s="103" t="s">
        <v>212</v>
      </c>
      <c r="E359" s="103" t="s">
        <v>436</v>
      </c>
      <c r="F359" s="104"/>
      <c r="G359" s="103" t="s">
        <v>449</v>
      </c>
      <c r="H359" s="146" t="s">
        <v>449</v>
      </c>
      <c r="I359" s="146"/>
      <c r="J359" s="147"/>
      <c r="K359" s="494">
        <f>SUMIF('4. Orçamento'!$A$6:$A$144,A359,'4. Orçamento'!$D$6:$D$144)</f>
        <v>2599.5099999999998</v>
      </c>
      <c r="L359" s="492"/>
      <c r="M359" s="492"/>
      <c r="N359" s="496"/>
      <c r="O359" s="493"/>
      <c r="P359" s="493"/>
      <c r="Q359" s="491"/>
    </row>
    <row r="360" spans="1:17" ht="15.75" thickBot="1">
      <c r="A360">
        <v>3108016</v>
      </c>
      <c r="B360" s="125"/>
      <c r="C360" s="104"/>
      <c r="D360" s="146" t="s">
        <v>461</v>
      </c>
      <c r="E360" s="146"/>
      <c r="F360" s="146"/>
      <c r="G360" s="146"/>
      <c r="H360" s="146"/>
      <c r="I360" s="104"/>
      <c r="J360" s="126"/>
      <c r="K360" s="494">
        <f>SUMIF('4. Orçamento'!$A$6:$A$144,A360,'4. Orçamento'!$D$6:$D$144)</f>
        <v>2599.5099999999998</v>
      </c>
      <c r="L360" s="492"/>
      <c r="M360" s="492"/>
      <c r="N360" s="496"/>
      <c r="O360" s="493"/>
      <c r="P360" s="493"/>
      <c r="Q360" s="491"/>
    </row>
    <row r="361" spans="1:17" ht="15.75" thickBot="1">
      <c r="A361">
        <v>3108016</v>
      </c>
      <c r="B361" s="125"/>
      <c r="C361" s="104"/>
      <c r="D361" s="104"/>
      <c r="E361" s="104"/>
      <c r="F361" s="104"/>
      <c r="G361" s="104"/>
      <c r="H361" s="105" t="s">
        <v>462</v>
      </c>
      <c r="I361" s="104"/>
      <c r="J361" s="130">
        <f>J347+J358</f>
        <v>103.3425</v>
      </c>
      <c r="K361" s="494">
        <f>SUMIF('4. Orçamento'!$A$6:$A$144,A361,'4. Orçamento'!$D$6:$D$144)</f>
        <v>2599.5099999999998</v>
      </c>
      <c r="L361" s="492"/>
      <c r="M361" s="492"/>
      <c r="N361" s="496"/>
      <c r="O361" s="493"/>
      <c r="P361" s="493"/>
      <c r="Q361" s="491"/>
    </row>
    <row r="362" spans="1:17" ht="15.75" thickBot="1">
      <c r="A362">
        <v>3108016</v>
      </c>
      <c r="B362" s="127" t="s">
        <v>463</v>
      </c>
      <c r="C362" s="104"/>
      <c r="D362" s="103" t="s">
        <v>464</v>
      </c>
      <c r="E362" s="103" t="s">
        <v>212</v>
      </c>
      <c r="F362" s="103" t="s">
        <v>436</v>
      </c>
      <c r="G362" s="104"/>
      <c r="H362" s="103" t="s">
        <v>449</v>
      </c>
      <c r="I362" s="146" t="s">
        <v>449</v>
      </c>
      <c r="J362" s="147"/>
      <c r="K362" s="494">
        <f>SUMIF('4. Orçamento'!$A$6:$A$144,A362,'4. Orçamento'!$D$6:$D$144)</f>
        <v>2599.5099999999998</v>
      </c>
      <c r="L362" s="492"/>
      <c r="M362" s="492"/>
      <c r="N362" s="496"/>
      <c r="O362" s="493"/>
      <c r="P362" s="493"/>
      <c r="Q362" s="491"/>
    </row>
    <row r="363" spans="1:17">
      <c r="A363">
        <v>3108016</v>
      </c>
      <c r="B363" s="119" t="s">
        <v>584</v>
      </c>
      <c r="C363" s="120" t="s">
        <v>599</v>
      </c>
      <c r="D363" s="128">
        <v>5914655</v>
      </c>
      <c r="E363" s="121">
        <v>3.6099999999999999E-3</v>
      </c>
      <c r="F363" s="128" t="s">
        <v>466</v>
      </c>
      <c r="H363" s="123">
        <f>VLOOKUP(D363,'SICRO 04.25'!$A$1:$D$6492,4,FALSE)</f>
        <v>32.659999999999997</v>
      </c>
      <c r="J363" s="123">
        <f>ROUND(E363*H363,4)</f>
        <v>0.1179</v>
      </c>
      <c r="K363" s="494">
        <f>SUMIF('4. Orçamento'!$A$6:$A$144,A363,'4. Orçamento'!$D$6:$D$144)</f>
        <v>2599.5099999999998</v>
      </c>
      <c r="L363" s="492">
        <f>E363</f>
        <v>3.6099999999999999E-3</v>
      </c>
      <c r="M363" s="492"/>
      <c r="N363" s="496">
        <f t="shared" ref="N363:N369" si="41">D363</f>
        <v>5914655</v>
      </c>
      <c r="O363" s="493">
        <f t="shared" ref="O363:O369" si="42">H363</f>
        <v>32.659999999999997</v>
      </c>
      <c r="P363" s="493"/>
      <c r="Q363" s="491">
        <f t="shared" ref="Q363:Q369" si="43">K363*L363*O363</f>
        <v>306.48898772599995</v>
      </c>
    </row>
    <row r="364" spans="1:17">
      <c r="A364">
        <v>3108016</v>
      </c>
      <c r="B364" s="119" t="s">
        <v>586</v>
      </c>
      <c r="C364" s="120" t="s">
        <v>600</v>
      </c>
      <c r="D364" s="128">
        <v>5914655</v>
      </c>
      <c r="E364" s="121">
        <v>8.09E-3</v>
      </c>
      <c r="F364" s="128" t="s">
        <v>466</v>
      </c>
      <c r="H364" s="123">
        <f>VLOOKUP(D364,'SICRO 04.25'!$A$1:$D$6492,4,FALSE)</f>
        <v>32.659999999999997</v>
      </c>
      <c r="J364" s="123">
        <f t="shared" ref="J364:J369" si="44">ROUND(E364*H364,4)</f>
        <v>0.26419999999999999</v>
      </c>
      <c r="K364" s="494">
        <f>SUMIF('4. Orçamento'!$A$6:$A$144,A364,'4. Orçamento'!$D$6:$D$144)</f>
        <v>2599.5099999999998</v>
      </c>
      <c r="L364" s="492">
        <f t="shared" ref="L364:L369" si="45">E364</f>
        <v>8.09E-3</v>
      </c>
      <c r="M364" s="492"/>
      <c r="N364" s="496">
        <f t="shared" si="41"/>
        <v>5914655</v>
      </c>
      <c r="O364" s="493">
        <f t="shared" si="42"/>
        <v>32.659999999999997</v>
      </c>
      <c r="P364" s="493"/>
      <c r="Q364" s="491">
        <f t="shared" si="43"/>
        <v>686.84097249399986</v>
      </c>
    </row>
    <row r="365" spans="1:17">
      <c r="A365">
        <v>3108016</v>
      </c>
      <c r="B365" s="119" t="s">
        <v>588</v>
      </c>
      <c r="C365" s="120" t="s">
        <v>601</v>
      </c>
      <c r="D365" s="128">
        <v>5914655</v>
      </c>
      <c r="E365" s="121">
        <v>1.0000000000000001E-5</v>
      </c>
      <c r="F365" s="128" t="s">
        <v>466</v>
      </c>
      <c r="H365" s="123">
        <f>VLOOKUP(D365,'SICRO 04.25'!$A$1:$D$6492,4,FALSE)</f>
        <v>32.659999999999997</v>
      </c>
      <c r="J365" s="123">
        <f t="shared" si="44"/>
        <v>2.9999999999999997E-4</v>
      </c>
      <c r="K365" s="494">
        <f>SUMIF('4. Orçamento'!$A$6:$A$144,A365,'4. Orçamento'!$D$6:$D$144)</f>
        <v>2599.5099999999998</v>
      </c>
      <c r="L365" s="492">
        <f t="shared" si="45"/>
        <v>1.0000000000000001E-5</v>
      </c>
      <c r="M365" s="492"/>
      <c r="N365" s="496">
        <f t="shared" si="41"/>
        <v>5914655</v>
      </c>
      <c r="O365" s="493">
        <f t="shared" si="42"/>
        <v>32.659999999999997</v>
      </c>
      <c r="P365" s="493"/>
      <c r="Q365" s="491">
        <f t="shared" si="43"/>
        <v>0.84899996599999994</v>
      </c>
    </row>
    <row r="366" spans="1:17">
      <c r="A366">
        <v>3108016</v>
      </c>
      <c r="B366" s="119" t="s">
        <v>591</v>
      </c>
      <c r="C366" s="120" t="s">
        <v>602</v>
      </c>
      <c r="D366" s="128">
        <v>5914655</v>
      </c>
      <c r="E366" s="121">
        <v>5.2999999999999998E-4</v>
      </c>
      <c r="F366" s="128" t="s">
        <v>466</v>
      </c>
      <c r="H366" s="123">
        <f>VLOOKUP(D366,'SICRO 04.25'!$A$1:$D$6492,4,FALSE)</f>
        <v>32.659999999999997</v>
      </c>
      <c r="J366" s="123">
        <f t="shared" si="44"/>
        <v>1.7299999999999999E-2</v>
      </c>
      <c r="K366" s="494">
        <f>SUMIF('4. Orçamento'!$A$6:$A$144,A366,'4. Orçamento'!$D$6:$D$144)</f>
        <v>2599.5099999999998</v>
      </c>
      <c r="L366" s="492">
        <f t="shared" si="45"/>
        <v>5.2999999999999998E-4</v>
      </c>
      <c r="M366" s="492"/>
      <c r="N366" s="496">
        <f t="shared" si="41"/>
        <v>5914655</v>
      </c>
      <c r="O366" s="493">
        <f t="shared" si="42"/>
        <v>32.659999999999997</v>
      </c>
      <c r="P366" s="493"/>
      <c r="Q366" s="491">
        <f t="shared" si="43"/>
        <v>44.996998197999993</v>
      </c>
    </row>
    <row r="367" spans="1:17">
      <c r="A367">
        <v>3108016</v>
      </c>
      <c r="B367" s="119" t="s">
        <v>593</v>
      </c>
      <c r="C367" s="120" t="s">
        <v>603</v>
      </c>
      <c r="D367" s="128">
        <v>5914655</v>
      </c>
      <c r="E367" s="121">
        <v>2.0000000000000001E-4</v>
      </c>
      <c r="F367" s="128" t="s">
        <v>466</v>
      </c>
      <c r="H367" s="123">
        <f>VLOOKUP(D367,'SICRO 04.25'!$A$1:$D$6492,4,FALSE)</f>
        <v>32.659999999999997</v>
      </c>
      <c r="J367" s="123">
        <f t="shared" si="44"/>
        <v>6.4999999999999997E-3</v>
      </c>
      <c r="K367" s="494">
        <f>SUMIF('4. Orçamento'!$A$6:$A$144,A367,'4. Orçamento'!$D$6:$D$144)</f>
        <v>2599.5099999999998</v>
      </c>
      <c r="L367" s="492">
        <f t="shared" si="45"/>
        <v>2.0000000000000001E-4</v>
      </c>
      <c r="M367" s="492"/>
      <c r="N367" s="496">
        <f t="shared" si="41"/>
        <v>5914655</v>
      </c>
      <c r="O367" s="493">
        <f t="shared" si="42"/>
        <v>32.659999999999997</v>
      </c>
      <c r="P367" s="493"/>
      <c r="Q367" s="491">
        <f t="shared" si="43"/>
        <v>16.979999319999997</v>
      </c>
    </row>
    <row r="368" spans="1:17">
      <c r="A368">
        <v>3108016</v>
      </c>
      <c r="B368" s="119" t="s">
        <v>595</v>
      </c>
      <c r="C368" s="120" t="s">
        <v>604</v>
      </c>
      <c r="D368" s="128">
        <v>5914655</v>
      </c>
      <c r="E368" s="121">
        <v>7.4599999999999996E-3</v>
      </c>
      <c r="F368" s="128" t="s">
        <v>466</v>
      </c>
      <c r="H368" s="123">
        <f>VLOOKUP(D368,'SICRO 04.25'!$A$1:$D$6492,4,FALSE)</f>
        <v>32.659999999999997</v>
      </c>
      <c r="J368" s="123">
        <f t="shared" si="44"/>
        <v>0.24360000000000001</v>
      </c>
      <c r="K368" s="494">
        <f>SUMIF('4. Orçamento'!$A$6:$A$144,A368,'4. Orçamento'!$D$6:$D$144)</f>
        <v>2599.5099999999998</v>
      </c>
      <c r="L368" s="492">
        <f t="shared" si="45"/>
        <v>7.4599999999999996E-3</v>
      </c>
      <c r="M368" s="492"/>
      <c r="N368" s="496">
        <f t="shared" si="41"/>
        <v>5914655</v>
      </c>
      <c r="O368" s="493">
        <f t="shared" si="42"/>
        <v>32.659999999999997</v>
      </c>
      <c r="P368" s="493"/>
      <c r="Q368" s="491">
        <f t="shared" si="43"/>
        <v>633.35397463599986</v>
      </c>
    </row>
    <row r="369" spans="1:18">
      <c r="A369">
        <v>3108016</v>
      </c>
      <c r="B369" s="119" t="s">
        <v>597</v>
      </c>
      <c r="C369" s="120" t="s">
        <v>605</v>
      </c>
      <c r="D369" s="128">
        <v>5914655</v>
      </c>
      <c r="E369" s="121">
        <v>3.8500000000000001E-3</v>
      </c>
      <c r="F369" s="128" t="s">
        <v>466</v>
      </c>
      <c r="H369" s="123">
        <f>VLOOKUP(D369,'SICRO 04.25'!$A$1:$D$6492,4,FALSE)</f>
        <v>32.659999999999997</v>
      </c>
      <c r="J369" s="123">
        <f t="shared" si="44"/>
        <v>0.12570000000000001</v>
      </c>
      <c r="K369" s="494">
        <f>SUMIF('4. Orçamento'!$A$6:$A$144,A369,'4. Orçamento'!$D$6:$D$144)</f>
        <v>2599.5099999999998</v>
      </c>
      <c r="L369" s="492">
        <f t="shared" si="45"/>
        <v>3.8500000000000001E-3</v>
      </c>
      <c r="M369" s="492"/>
      <c r="N369" s="496">
        <f t="shared" si="41"/>
        <v>5914655</v>
      </c>
      <c r="O369" s="493">
        <f t="shared" si="42"/>
        <v>32.659999999999997</v>
      </c>
      <c r="P369" s="493"/>
      <c r="Q369" s="491">
        <f t="shared" si="43"/>
        <v>326.86498690999991</v>
      </c>
    </row>
    <row r="370" spans="1:18" ht="15.75" thickBot="1">
      <c r="A370">
        <v>3108016</v>
      </c>
      <c r="B370" s="125"/>
      <c r="C370" s="104"/>
      <c r="D370" s="146" t="s">
        <v>468</v>
      </c>
      <c r="E370" s="146"/>
      <c r="F370" s="146"/>
      <c r="G370" s="146"/>
      <c r="H370" s="146"/>
      <c r="I370" s="104"/>
      <c r="J370" s="130">
        <f>SUM(J363:J369)</f>
        <v>0.77550000000000008</v>
      </c>
      <c r="K370" s="494">
        <f>SUMIF('4. Orçamento'!$A$6:$A$144,A370,'4. Orçamento'!$D$6:$D$144)</f>
        <v>2599.5099999999998</v>
      </c>
      <c r="L370" s="492"/>
      <c r="M370" s="492"/>
      <c r="N370" s="496"/>
      <c r="O370" s="493"/>
      <c r="P370" s="493"/>
      <c r="Q370" s="491"/>
    </row>
    <row r="371" spans="1:18" ht="15.75" thickBot="1">
      <c r="A371">
        <v>3108016</v>
      </c>
      <c r="B371" s="148" t="s">
        <v>469</v>
      </c>
      <c r="C371" s="146"/>
      <c r="D371" s="146" t="s">
        <v>212</v>
      </c>
      <c r="E371" s="146" t="s">
        <v>436</v>
      </c>
      <c r="F371" s="146" t="s">
        <v>470</v>
      </c>
      <c r="G371" s="146"/>
      <c r="H371" s="146"/>
      <c r="I371" s="239"/>
      <c r="J371" s="147" t="s">
        <v>449</v>
      </c>
      <c r="K371" s="494">
        <f>SUMIF('4. Orçamento'!$A$6:$A$144,A371,'4. Orçamento'!$D$6:$D$144)</f>
        <v>2599.5099999999998</v>
      </c>
      <c r="L371" s="492"/>
      <c r="M371" s="492"/>
      <c r="N371" s="496"/>
      <c r="O371" s="493"/>
      <c r="P371" s="493"/>
      <c r="Q371" s="491"/>
    </row>
    <row r="372" spans="1:18" ht="15.75" thickBot="1">
      <c r="A372">
        <v>3108016</v>
      </c>
      <c r="B372" s="148"/>
      <c r="C372" s="146"/>
      <c r="D372" s="146"/>
      <c r="E372" s="146"/>
      <c r="F372" s="103" t="s">
        <v>471</v>
      </c>
      <c r="G372" s="103" t="s">
        <v>472</v>
      </c>
      <c r="H372" s="103" t="s">
        <v>473</v>
      </c>
      <c r="I372" s="104"/>
      <c r="J372" s="147"/>
      <c r="K372" s="494">
        <f>SUMIF('4. Orçamento'!$A$6:$A$144,A372,'4. Orçamento'!$D$6:$D$144)</f>
        <v>2599.5099999999998</v>
      </c>
      <c r="L372" s="492"/>
      <c r="M372" s="492"/>
      <c r="N372" s="496"/>
      <c r="O372" s="493"/>
      <c r="P372" s="493"/>
      <c r="Q372" s="491"/>
    </row>
    <row r="373" spans="1:18">
      <c r="A373">
        <v>3108016</v>
      </c>
      <c r="B373" s="119" t="s">
        <v>584</v>
      </c>
      <c r="C373" s="120" t="s">
        <v>599</v>
      </c>
      <c r="D373" s="121">
        <v>3.6099999999999999E-3</v>
      </c>
      <c r="E373" s="128" t="s">
        <v>228</v>
      </c>
      <c r="F373" s="128" t="s">
        <v>477</v>
      </c>
      <c r="G373" s="128" t="s">
        <v>478</v>
      </c>
      <c r="H373" s="128" t="s">
        <v>479</v>
      </c>
      <c r="J373" s="111"/>
      <c r="K373" s="494">
        <f>SUMIF('4. Orçamento'!$A$6:$A$144,A373,'4. Orçamento'!$D$6:$D$144)</f>
        <v>2599.5099999999998</v>
      </c>
      <c r="L373" s="168">
        <f>D373*'3. DMT'!$V$2</f>
        <v>0.59565000000000001</v>
      </c>
      <c r="M373" s="168">
        <f t="shared" ref="M373:M379" si="46">K373*L373</f>
        <v>1548.3981314999999</v>
      </c>
      <c r="N373" s="496" t="str">
        <f t="shared" ref="N373:N379" si="47">H373</f>
        <v>5914479</v>
      </c>
      <c r="O373" s="493">
        <f>$W$56</f>
        <v>0.7173259493670886</v>
      </c>
      <c r="P373" s="493"/>
      <c r="Q373" s="491"/>
    </row>
    <row r="374" spans="1:18">
      <c r="A374">
        <v>3108016</v>
      </c>
      <c r="B374" s="119" t="s">
        <v>586</v>
      </c>
      <c r="C374" s="120" t="s">
        <v>600</v>
      </c>
      <c r="D374" s="121">
        <v>8.09E-3</v>
      </c>
      <c r="E374" s="128" t="s">
        <v>228</v>
      </c>
      <c r="F374" s="128" t="s">
        <v>477</v>
      </c>
      <c r="G374" s="128" t="s">
        <v>478</v>
      </c>
      <c r="H374" s="128" t="s">
        <v>479</v>
      </c>
      <c r="J374" s="111"/>
      <c r="K374" s="494">
        <f>SUMIF('4. Orçamento'!$A$6:$A$144,A374,'4. Orçamento'!$D$6:$D$144)</f>
        <v>2599.5099999999998</v>
      </c>
      <c r="L374" s="168">
        <f>D374*'3. DMT'!$V$2</f>
        <v>1.3348500000000001</v>
      </c>
      <c r="M374" s="168">
        <f t="shared" si="46"/>
        <v>3469.9559234999997</v>
      </c>
      <c r="N374" s="496" t="str">
        <f t="shared" si="47"/>
        <v>5914479</v>
      </c>
      <c r="O374" s="493">
        <f t="shared" ref="O374:O379" si="48">$W$56</f>
        <v>0.7173259493670886</v>
      </c>
      <c r="P374" s="493"/>
      <c r="Q374" s="491"/>
    </row>
    <row r="375" spans="1:18">
      <c r="A375">
        <v>3108016</v>
      </c>
      <c r="B375" s="119" t="s">
        <v>588</v>
      </c>
      <c r="C375" s="120" t="s">
        <v>601</v>
      </c>
      <c r="D375" s="121">
        <v>1.0000000000000001E-5</v>
      </c>
      <c r="E375" s="128" t="s">
        <v>228</v>
      </c>
      <c r="F375" s="128" t="s">
        <v>477</v>
      </c>
      <c r="G375" s="128" t="s">
        <v>478</v>
      </c>
      <c r="H375" s="128" t="s">
        <v>479</v>
      </c>
      <c r="J375" s="111"/>
      <c r="K375" s="494">
        <f>SUMIF('4. Orçamento'!$A$6:$A$144,A375,'4. Orçamento'!$D$6:$D$144)</f>
        <v>2599.5099999999998</v>
      </c>
      <c r="L375" s="168">
        <f>D375*'3. DMT'!$V$2</f>
        <v>1.6500000000000002E-3</v>
      </c>
      <c r="M375" s="168">
        <f t="shared" si="46"/>
        <v>4.2891915000000003</v>
      </c>
      <c r="N375" s="496" t="str">
        <f t="shared" si="47"/>
        <v>5914479</v>
      </c>
      <c r="O375" s="493">
        <f t="shared" si="48"/>
        <v>0.7173259493670886</v>
      </c>
      <c r="P375" s="493"/>
      <c r="Q375" s="491"/>
    </row>
    <row r="376" spans="1:18">
      <c r="A376">
        <v>3108016</v>
      </c>
      <c r="B376" s="119" t="s">
        <v>591</v>
      </c>
      <c r="C376" s="120" t="s">
        <v>602</v>
      </c>
      <c r="D376" s="121">
        <v>5.2999999999999998E-4</v>
      </c>
      <c r="E376" s="128" t="s">
        <v>228</v>
      </c>
      <c r="F376" s="128" t="s">
        <v>477</v>
      </c>
      <c r="G376" s="128" t="s">
        <v>478</v>
      </c>
      <c r="H376" s="128" t="s">
        <v>479</v>
      </c>
      <c r="J376" s="111"/>
      <c r="K376" s="494">
        <f>SUMIF('4. Orçamento'!$A$6:$A$144,A376,'4. Orçamento'!$D$6:$D$144)</f>
        <v>2599.5099999999998</v>
      </c>
      <c r="L376" s="168">
        <f>D376*'3. DMT'!$V$2</f>
        <v>8.745E-2</v>
      </c>
      <c r="M376" s="168">
        <f t="shared" si="46"/>
        <v>227.32714949999999</v>
      </c>
      <c r="N376" s="496" t="str">
        <f t="shared" si="47"/>
        <v>5914479</v>
      </c>
      <c r="O376" s="493">
        <f t="shared" si="48"/>
        <v>0.7173259493670886</v>
      </c>
      <c r="P376" s="493"/>
      <c r="Q376" s="491"/>
    </row>
    <row r="377" spans="1:18">
      <c r="A377">
        <v>3108016</v>
      </c>
      <c r="B377" s="119" t="s">
        <v>593</v>
      </c>
      <c r="C377" s="120" t="s">
        <v>603</v>
      </c>
      <c r="D377" s="121">
        <v>2.0000000000000001E-4</v>
      </c>
      <c r="E377" s="128" t="s">
        <v>228</v>
      </c>
      <c r="F377" s="128" t="s">
        <v>477</v>
      </c>
      <c r="G377" s="128" t="s">
        <v>478</v>
      </c>
      <c r="H377" s="128" t="s">
        <v>479</v>
      </c>
      <c r="J377" s="111"/>
      <c r="K377" s="494">
        <f>SUMIF('4. Orçamento'!$A$6:$A$144,A377,'4. Orçamento'!$D$6:$D$144)</f>
        <v>2599.5099999999998</v>
      </c>
      <c r="L377" s="168">
        <f>D377*'3. DMT'!$V$2</f>
        <v>3.3000000000000002E-2</v>
      </c>
      <c r="M377" s="168">
        <f t="shared" si="46"/>
        <v>85.783829999999995</v>
      </c>
      <c r="N377" s="496" t="str">
        <f t="shared" si="47"/>
        <v>5914479</v>
      </c>
      <c r="O377" s="493">
        <f t="shared" si="48"/>
        <v>0.7173259493670886</v>
      </c>
      <c r="P377" s="493"/>
      <c r="Q377" s="491"/>
    </row>
    <row r="378" spans="1:18">
      <c r="A378">
        <v>3108016</v>
      </c>
      <c r="B378" s="119" t="s">
        <v>595</v>
      </c>
      <c r="C378" s="120" t="s">
        <v>604</v>
      </c>
      <c r="D378" s="121">
        <v>7.4599999999999996E-3</v>
      </c>
      <c r="E378" s="128" t="s">
        <v>228</v>
      </c>
      <c r="F378" s="128" t="s">
        <v>477</v>
      </c>
      <c r="G378" s="128" t="s">
        <v>478</v>
      </c>
      <c r="H378" s="128" t="s">
        <v>479</v>
      </c>
      <c r="J378" s="111"/>
      <c r="K378" s="494">
        <f>SUMIF('4. Orçamento'!$A$6:$A$144,A378,'4. Orçamento'!$D$6:$D$144)</f>
        <v>2599.5099999999998</v>
      </c>
      <c r="L378" s="168">
        <f>D378*'3. DMT'!$V$2</f>
        <v>1.2308999999999999</v>
      </c>
      <c r="M378" s="168">
        <f t="shared" si="46"/>
        <v>3199.7368589999992</v>
      </c>
      <c r="N378" s="496" t="str">
        <f t="shared" si="47"/>
        <v>5914479</v>
      </c>
      <c r="O378" s="493">
        <f t="shared" si="48"/>
        <v>0.7173259493670886</v>
      </c>
      <c r="P378" s="493"/>
      <c r="Q378" s="491"/>
    </row>
    <row r="379" spans="1:18">
      <c r="A379">
        <v>3108016</v>
      </c>
      <c r="B379" s="119" t="s">
        <v>597</v>
      </c>
      <c r="C379" s="120" t="s">
        <v>605</v>
      </c>
      <c r="D379" s="121">
        <v>3.8500000000000001E-3</v>
      </c>
      <c r="E379" s="128" t="s">
        <v>228</v>
      </c>
      <c r="F379" s="128" t="s">
        <v>477</v>
      </c>
      <c r="G379" s="128" t="s">
        <v>478</v>
      </c>
      <c r="H379" s="128" t="s">
        <v>479</v>
      </c>
      <c r="J379" s="111"/>
      <c r="K379" s="494">
        <f>SUMIF('4. Orçamento'!$A$6:$A$144,A379,'4. Orçamento'!$D$6:$D$144)</f>
        <v>2599.5099999999998</v>
      </c>
      <c r="L379" s="168">
        <f>D379*'3. DMT'!$V$2</f>
        <v>0.63524999999999998</v>
      </c>
      <c r="M379" s="168">
        <f t="shared" si="46"/>
        <v>1651.3387274999998</v>
      </c>
      <c r="N379" s="496" t="str">
        <f t="shared" si="47"/>
        <v>5914479</v>
      </c>
      <c r="O379" s="493">
        <f t="shared" si="48"/>
        <v>0.7173259493670886</v>
      </c>
      <c r="P379" s="493"/>
      <c r="Q379" s="491"/>
    </row>
    <row r="380" spans="1:18">
      <c r="A380">
        <v>3108016</v>
      </c>
      <c r="B380" s="129"/>
      <c r="D380" s="145" t="s">
        <v>480</v>
      </c>
      <c r="E380" s="145"/>
      <c r="F380" s="145"/>
      <c r="G380" s="145"/>
      <c r="H380" s="145"/>
      <c r="J380" s="111"/>
      <c r="K380" s="494"/>
      <c r="L380" s="492"/>
      <c r="M380" s="492"/>
      <c r="N380" s="496"/>
      <c r="O380" s="493"/>
      <c r="P380" s="493"/>
      <c r="Q380" s="491"/>
    </row>
    <row r="381" spans="1:18" ht="15.75" thickBot="1">
      <c r="A381">
        <v>3108016</v>
      </c>
      <c r="B381" s="125"/>
      <c r="C381" s="104"/>
      <c r="D381" s="104"/>
      <c r="E381" s="104"/>
      <c r="F381" s="146" t="s">
        <v>481</v>
      </c>
      <c r="G381" s="146"/>
      <c r="H381" s="146"/>
      <c r="I381" s="104"/>
      <c r="J381" s="134">
        <f>J361+J370</f>
        <v>104.11799999999999</v>
      </c>
      <c r="K381" s="178"/>
      <c r="L381" s="179"/>
      <c r="M381" s="179"/>
      <c r="N381" s="179"/>
      <c r="O381" s="179"/>
      <c r="P381" s="180"/>
      <c r="R381" s="177">
        <f>ROUND((SUM(Q339:Q380)/K339),2)</f>
        <v>104.12</v>
      </c>
    </row>
    <row r="382" spans="1:18" ht="15.75" thickBot="1">
      <c r="A382" s="157"/>
      <c r="B382" s="157"/>
      <c r="C382" s="157"/>
      <c r="D382" s="157"/>
      <c r="E382" s="157"/>
      <c r="F382" s="157"/>
      <c r="G382" s="157"/>
      <c r="H382" s="157"/>
      <c r="I382" s="157"/>
      <c r="J382" s="157"/>
      <c r="R382" s="101">
        <f>SUM(Q339:Q380)</f>
        <v>270656.11703328113</v>
      </c>
    </row>
    <row r="383" spans="1:18" ht="23.25" thickBot="1">
      <c r="A383">
        <v>3108017</v>
      </c>
      <c r="B383" s="106" t="s">
        <v>395</v>
      </c>
      <c r="C383" s="107"/>
      <c r="D383" s="107"/>
      <c r="E383" s="107"/>
      <c r="F383" s="107"/>
      <c r="G383" s="107"/>
      <c r="H383" s="107"/>
      <c r="I383" s="107"/>
      <c r="J383" s="108" t="s">
        <v>396</v>
      </c>
    </row>
    <row r="384" spans="1:18" ht="18.75" thickTop="1">
      <c r="A384">
        <v>3108017</v>
      </c>
      <c r="B384" s="109" t="s">
        <v>397</v>
      </c>
      <c r="E384" s="110" t="s">
        <v>398</v>
      </c>
      <c r="J384" s="111"/>
    </row>
    <row r="385" spans="1:17" ht="15.75">
      <c r="A385">
        <v>3108017</v>
      </c>
      <c r="B385" s="112" t="s">
        <v>400</v>
      </c>
      <c r="E385" s="383">
        <v>45748</v>
      </c>
      <c r="H385" s="113" t="s">
        <v>401</v>
      </c>
      <c r="I385" s="114">
        <v>1</v>
      </c>
      <c r="J385" s="115" t="s">
        <v>340</v>
      </c>
    </row>
    <row r="386" spans="1:17" ht="32.25" thickBot="1">
      <c r="A386">
        <v>3108017</v>
      </c>
      <c r="B386" s="116">
        <v>3108017</v>
      </c>
      <c r="C386" s="149" t="s">
        <v>606</v>
      </c>
      <c r="D386" s="149"/>
      <c r="E386" s="149"/>
      <c r="F386" s="149"/>
      <c r="G386" s="149"/>
      <c r="H386" s="149"/>
      <c r="I386" s="150" t="s">
        <v>404</v>
      </c>
      <c r="J386" s="151"/>
    </row>
    <row r="387" spans="1:17" ht="33.75" customHeight="1" thickBot="1">
      <c r="A387">
        <v>3108017</v>
      </c>
      <c r="B387" s="148" t="s">
        <v>405</v>
      </c>
      <c r="C387" s="146"/>
      <c r="D387" s="146" t="s">
        <v>212</v>
      </c>
      <c r="E387" s="146" t="s">
        <v>406</v>
      </c>
      <c r="F387" s="146"/>
      <c r="G387" s="146" t="s">
        <v>407</v>
      </c>
      <c r="H387" s="146"/>
      <c r="I387" s="239"/>
      <c r="J387" s="240" t="s">
        <v>408</v>
      </c>
      <c r="K387" s="589" t="s">
        <v>276</v>
      </c>
      <c r="L387" s="590"/>
      <c r="M387" s="591"/>
      <c r="N387" s="592" t="s">
        <v>409</v>
      </c>
      <c r="O387" s="594" t="s">
        <v>410</v>
      </c>
      <c r="P387" s="595"/>
      <c r="Q387" s="598" t="s">
        <v>411</v>
      </c>
    </row>
    <row r="388" spans="1:17" ht="15.75" thickBot="1">
      <c r="A388">
        <v>3108017</v>
      </c>
      <c r="B388" s="148"/>
      <c r="C388" s="146"/>
      <c r="D388" s="146"/>
      <c r="E388" s="103" t="s">
        <v>412</v>
      </c>
      <c r="F388" s="103" t="s">
        <v>413</v>
      </c>
      <c r="G388" s="103" t="s">
        <v>414</v>
      </c>
      <c r="H388" s="103" t="s">
        <v>415</v>
      </c>
      <c r="I388" s="104"/>
      <c r="J388" s="118" t="s">
        <v>416</v>
      </c>
      <c r="K388" s="172" t="s">
        <v>417</v>
      </c>
      <c r="L388" s="600" t="s">
        <v>418</v>
      </c>
      <c r="M388" s="601"/>
      <c r="N388" s="593"/>
      <c r="O388" s="596"/>
      <c r="P388" s="597"/>
      <c r="Q388" s="599"/>
    </row>
    <row r="389" spans="1:17">
      <c r="A389">
        <v>3108017</v>
      </c>
      <c r="B389" s="119" t="s">
        <v>578</v>
      </c>
      <c r="C389" s="120" t="s">
        <v>579</v>
      </c>
      <c r="D389" s="121">
        <v>4.0160000000000001E-2</v>
      </c>
      <c r="E389" s="122">
        <v>1</v>
      </c>
      <c r="F389" s="122">
        <v>0</v>
      </c>
      <c r="G389" s="123">
        <f>VLOOKUP(B389,EQ!$A$1:$K$538,10,FALSE)</f>
        <v>18.772200000000002</v>
      </c>
      <c r="H389" s="123">
        <f>VLOOKUP(B389,EQ!$A$1:$K$538,11,FALSE)</f>
        <v>4.7461000000000002</v>
      </c>
      <c r="J389" s="123">
        <f>ROUND((D389*E389*G389)+(D389*F389*H389),4)</f>
        <v>0.75390000000000001</v>
      </c>
      <c r="K389" s="494">
        <f>SUMIF('4. Orçamento'!$A$6:$A$144,A389,'4. Orçamento'!$D$6:$D$144)</f>
        <v>4624.55</v>
      </c>
      <c r="L389" s="492">
        <f>(D389*E389)</f>
        <v>4.0160000000000001E-2</v>
      </c>
      <c r="M389" s="492">
        <f>(D389*F389)</f>
        <v>0</v>
      </c>
      <c r="N389" s="496" t="str">
        <f>B389</f>
        <v>E9066</v>
      </c>
      <c r="O389" s="493">
        <f>(G389/$I$385)</f>
        <v>18.772200000000002</v>
      </c>
      <c r="P389" s="493">
        <f>(H389/$I$385)</f>
        <v>4.7461000000000002</v>
      </c>
      <c r="Q389" s="491">
        <f>K389*((L389*O389)+(M389*P389))</f>
        <v>3486.4091768016006</v>
      </c>
    </row>
    <row r="390" spans="1:17">
      <c r="A390">
        <v>3108017</v>
      </c>
      <c r="B390" s="119" t="s">
        <v>580</v>
      </c>
      <c r="C390" s="120" t="s">
        <v>581</v>
      </c>
      <c r="D390" s="121">
        <v>4.0160000000000001E-2</v>
      </c>
      <c r="E390" s="122">
        <v>1</v>
      </c>
      <c r="F390" s="122">
        <v>0</v>
      </c>
      <c r="G390" s="123">
        <f>VLOOKUP(B390,EQ!$A$1:$K$538,10,FALSE)</f>
        <v>25.9739</v>
      </c>
      <c r="H390" s="123">
        <f>VLOOKUP(B390,EQ!$A$1:$K$538,11,FALSE)</f>
        <v>25.6267</v>
      </c>
      <c r="J390" s="123">
        <f>ROUND((D390*E390*G390)+(D390*F390*H390),4)</f>
        <v>1.0430999999999999</v>
      </c>
      <c r="K390" s="494">
        <f>SUMIF('4. Orçamento'!$A$6:$A$144,A390,'4. Orçamento'!$D$6:$D$144)</f>
        <v>4624.55</v>
      </c>
      <c r="L390" s="492">
        <f>(D390*E390)</f>
        <v>4.0160000000000001E-2</v>
      </c>
      <c r="M390" s="492">
        <f>(D390*F390)</f>
        <v>0</v>
      </c>
      <c r="N390" s="496" t="str">
        <f>B390</f>
        <v>E9535</v>
      </c>
      <c r="O390" s="493">
        <f>(G390/$I$385)</f>
        <v>25.9739</v>
      </c>
      <c r="P390" s="493">
        <f>(H390/$I$385)</f>
        <v>25.6267</v>
      </c>
      <c r="Q390" s="491">
        <f>K390*((L390*O390)+(M390*P390))</f>
        <v>4823.9227856792004</v>
      </c>
    </row>
    <row r="391" spans="1:17" ht="15.75" thickBot="1">
      <c r="A391">
        <v>3108017</v>
      </c>
      <c r="B391" s="125"/>
      <c r="C391" s="104"/>
      <c r="D391" s="104"/>
      <c r="E391" s="104"/>
      <c r="F391" s="104"/>
      <c r="G391" s="104"/>
      <c r="H391" s="105" t="s">
        <v>433</v>
      </c>
      <c r="I391" s="104"/>
      <c r="J391" s="126">
        <f>SUM(J389:J390)</f>
        <v>1.7969999999999999</v>
      </c>
      <c r="K391" s="494">
        <f>SUMIF('4. Orçamento'!$A$6:$A$144,A391,'4. Orçamento'!$D$6:$D$144)</f>
        <v>4624.55</v>
      </c>
      <c r="L391" s="492"/>
      <c r="M391" s="492"/>
      <c r="N391" s="496"/>
      <c r="O391" s="493"/>
      <c r="P391" s="493"/>
      <c r="Q391" s="491"/>
    </row>
    <row r="392" spans="1:17" ht="15.75" thickBot="1">
      <c r="A392">
        <v>3108017</v>
      </c>
      <c r="B392" s="127" t="s">
        <v>435</v>
      </c>
      <c r="C392" s="104"/>
      <c r="D392" s="103" t="s">
        <v>212</v>
      </c>
      <c r="E392" s="103" t="s">
        <v>436</v>
      </c>
      <c r="F392" s="104"/>
      <c r="G392" s="103" t="s">
        <v>407</v>
      </c>
      <c r="H392" s="146" t="s">
        <v>437</v>
      </c>
      <c r="I392" s="146"/>
      <c r="J392" s="147"/>
      <c r="K392" s="494">
        <f>SUMIF('4. Orçamento'!$A$6:$A$144,A392,'4. Orçamento'!$D$6:$D$144)</f>
        <v>4624.55</v>
      </c>
      <c r="L392" s="492"/>
      <c r="M392" s="492"/>
      <c r="N392" s="496"/>
      <c r="O392" s="493"/>
      <c r="P392" s="493"/>
      <c r="Q392" s="491"/>
    </row>
    <row r="393" spans="1:17">
      <c r="A393">
        <v>3108017</v>
      </c>
      <c r="B393" s="119" t="s">
        <v>502</v>
      </c>
      <c r="C393" s="120" t="s">
        <v>503</v>
      </c>
      <c r="D393" s="121">
        <v>0.7</v>
      </c>
      <c r="E393" s="128" t="s">
        <v>222</v>
      </c>
      <c r="G393" s="123">
        <f>VLOOKUP(B393,MO!$A$1:$G$106,6,FALSE)</f>
        <v>24.008099999999999</v>
      </c>
      <c r="J393" s="123">
        <f>ROUND(D393*G393,4)</f>
        <v>16.805700000000002</v>
      </c>
      <c r="K393" s="494">
        <f>SUMIF('4. Orçamento'!$A$6:$A$144,A393,'4. Orçamento'!$D$6:$D$144)</f>
        <v>4624.55</v>
      </c>
      <c r="L393" s="492">
        <f>D393</f>
        <v>0.7</v>
      </c>
      <c r="M393" s="492"/>
      <c r="N393" s="496" t="str">
        <f>B393</f>
        <v>P9801</v>
      </c>
      <c r="O393" s="493">
        <f>G393/$I$385</f>
        <v>24.008099999999999</v>
      </c>
      <c r="P393" s="493"/>
      <c r="Q393" s="491">
        <f>K393*L393*O393</f>
        <v>77718.661198499991</v>
      </c>
    </row>
    <row r="394" spans="1:17">
      <c r="A394">
        <v>3108017</v>
      </c>
      <c r="B394" s="119" t="s">
        <v>582</v>
      </c>
      <c r="C394" s="120" t="s">
        <v>583</v>
      </c>
      <c r="D394" s="121">
        <v>0.7</v>
      </c>
      <c r="E394" s="128" t="s">
        <v>222</v>
      </c>
      <c r="G394" s="123">
        <f>VLOOKUP(B394,MO!$A$1:$G$106,6,FALSE)</f>
        <v>27.220800000000001</v>
      </c>
      <c r="J394" s="123">
        <f>ROUND(D394*G394,4)</f>
        <v>19.054600000000001</v>
      </c>
      <c r="K394" s="494">
        <f>SUMIF('4. Orçamento'!$A$6:$A$144,A394,'4. Orçamento'!$D$6:$D$144)</f>
        <v>4624.55</v>
      </c>
      <c r="L394" s="492">
        <f>D394</f>
        <v>0.7</v>
      </c>
      <c r="M394" s="492"/>
      <c r="N394" s="496" t="str">
        <f>B394</f>
        <v>P9808</v>
      </c>
      <c r="O394" s="493">
        <f>G394/$I$385</f>
        <v>27.220800000000001</v>
      </c>
      <c r="P394" s="493"/>
      <c r="Q394" s="491">
        <f>K394*L394*O394</f>
        <v>88118.765448000006</v>
      </c>
    </row>
    <row r="395" spans="1:17">
      <c r="A395">
        <v>3108017</v>
      </c>
      <c r="B395" s="129"/>
      <c r="D395" s="145" t="s">
        <v>440</v>
      </c>
      <c r="E395" s="145"/>
      <c r="F395" s="145"/>
      <c r="G395" s="145"/>
      <c r="H395" s="145"/>
      <c r="J395" s="124">
        <f>SUM(J393:J394)</f>
        <v>35.860300000000002</v>
      </c>
      <c r="K395" s="494">
        <f>SUMIF('4. Orçamento'!$A$6:$A$144,A395,'4. Orçamento'!$D$6:$D$144)</f>
        <v>4624.55</v>
      </c>
      <c r="L395" s="492"/>
      <c r="M395" s="492"/>
      <c r="N395" s="496"/>
      <c r="O395" s="493"/>
      <c r="P395" s="493"/>
      <c r="Q395" s="491"/>
    </row>
    <row r="396" spans="1:17" ht="15.75" thickBot="1">
      <c r="A396">
        <v>3108017</v>
      </c>
      <c r="B396" s="125"/>
      <c r="C396" s="104"/>
      <c r="D396" s="146" t="s">
        <v>442</v>
      </c>
      <c r="E396" s="146"/>
      <c r="F396" s="146"/>
      <c r="G396" s="146"/>
      <c r="H396" s="146"/>
      <c r="I396" s="104"/>
      <c r="J396" s="130">
        <f>J391+J395</f>
        <v>37.657299999999999</v>
      </c>
      <c r="K396" s="494">
        <f>SUMIF('4. Orçamento'!$A$6:$A$144,A396,'4. Orçamento'!$D$6:$D$144)</f>
        <v>4624.55</v>
      </c>
      <c r="L396" s="492"/>
      <c r="M396" s="492"/>
      <c r="N396" s="496"/>
      <c r="O396" s="493"/>
      <c r="P396" s="493"/>
      <c r="Q396" s="491"/>
    </row>
    <row r="397" spans="1:17">
      <c r="A397">
        <v>3108017</v>
      </c>
      <c r="B397" s="129"/>
      <c r="D397" s="145" t="s">
        <v>444</v>
      </c>
      <c r="E397" s="145"/>
      <c r="F397" s="145"/>
      <c r="G397" s="145"/>
      <c r="H397" s="145"/>
      <c r="J397" s="131">
        <f>J396/I385</f>
        <v>37.657299999999999</v>
      </c>
      <c r="K397" s="494">
        <f>SUMIF('4. Orçamento'!$A$6:$A$144,A397,'4. Orçamento'!$D$6:$D$144)</f>
        <v>4624.55</v>
      </c>
      <c r="L397" s="492"/>
      <c r="M397" s="492"/>
      <c r="N397" s="496"/>
      <c r="O397" s="493"/>
      <c r="P397" s="493"/>
      <c r="Q397" s="491"/>
    </row>
    <row r="398" spans="1:17">
      <c r="A398">
        <v>3108017</v>
      </c>
      <c r="B398" s="129"/>
      <c r="H398" s="132" t="s">
        <v>445</v>
      </c>
      <c r="J398" s="133" t="s">
        <v>377</v>
      </c>
      <c r="K398" s="494">
        <f>SUMIF('4. Orçamento'!$A$6:$A$144,A398,'4. Orçamento'!$D$6:$D$144)</f>
        <v>4624.55</v>
      </c>
      <c r="L398" s="492"/>
      <c r="M398" s="492"/>
      <c r="N398" s="496"/>
      <c r="O398" s="493"/>
      <c r="P398" s="493"/>
      <c r="Q398" s="491"/>
    </row>
    <row r="399" spans="1:17" ht="15.75" thickBot="1">
      <c r="A399">
        <v>3108017</v>
      </c>
      <c r="B399" s="125"/>
      <c r="C399" s="104"/>
      <c r="D399" s="104"/>
      <c r="E399" s="104"/>
      <c r="F399" s="104"/>
      <c r="G399" s="104"/>
      <c r="H399" s="105" t="s">
        <v>446</v>
      </c>
      <c r="I399" s="104"/>
      <c r="J399" s="130" t="s">
        <v>377</v>
      </c>
      <c r="K399" s="494">
        <f>SUMIF('4. Orçamento'!$A$6:$A$144,A399,'4. Orçamento'!$D$6:$D$144)</f>
        <v>4624.55</v>
      </c>
      <c r="L399" s="492"/>
      <c r="M399" s="492"/>
      <c r="N399" s="496"/>
      <c r="O399" s="493"/>
      <c r="P399" s="493"/>
      <c r="Q399" s="491"/>
    </row>
    <row r="400" spans="1:17" ht="15.75" thickBot="1">
      <c r="A400">
        <v>3108017</v>
      </c>
      <c r="B400" s="127" t="s">
        <v>447</v>
      </c>
      <c r="C400" s="104"/>
      <c r="D400" s="103" t="s">
        <v>212</v>
      </c>
      <c r="E400" s="103" t="s">
        <v>436</v>
      </c>
      <c r="F400" s="104"/>
      <c r="G400" s="103" t="s">
        <v>448</v>
      </c>
      <c r="H400" s="146" t="s">
        <v>449</v>
      </c>
      <c r="I400" s="146"/>
      <c r="J400" s="147"/>
      <c r="K400" s="494">
        <f>SUMIF('4. Orçamento'!$A$6:$A$144,A400,'4. Orçamento'!$D$6:$D$144)</f>
        <v>4624.55</v>
      </c>
      <c r="L400" s="492"/>
      <c r="M400" s="492"/>
      <c r="N400" s="496"/>
      <c r="O400" s="493"/>
      <c r="P400" s="493"/>
      <c r="Q400" s="491"/>
    </row>
    <row r="401" spans="1:17">
      <c r="A401">
        <v>3108017</v>
      </c>
      <c r="B401" s="119" t="s">
        <v>584</v>
      </c>
      <c r="C401" s="120" t="s">
        <v>585</v>
      </c>
      <c r="D401" s="121">
        <v>0.44922000000000001</v>
      </c>
      <c r="E401" s="128" t="s">
        <v>346</v>
      </c>
      <c r="G401" s="123">
        <f>VLOOKUP(B401,MATERIAL!$A$1:$D$1678,4,FALSE)</f>
        <v>15.673999999999999</v>
      </c>
      <c r="J401" s="123">
        <f>ROUND(D401*G401,4)</f>
        <v>7.0411000000000001</v>
      </c>
      <c r="K401" s="494">
        <f>SUMIF('4. Orçamento'!$A$6:$A$144,A401,'4. Orçamento'!$D$6:$D$144)</f>
        <v>4624.55</v>
      </c>
      <c r="L401" s="492">
        <f>D401</f>
        <v>0.44922000000000001</v>
      </c>
      <c r="M401" s="492"/>
      <c r="N401" s="496" t="str">
        <f t="shared" ref="N401:N407" si="49">B401</f>
        <v>M0284</v>
      </c>
      <c r="O401" s="493">
        <f t="shared" ref="O401:O407" si="50">G401</f>
        <v>15.673999999999999</v>
      </c>
      <c r="P401" s="493"/>
      <c r="Q401" s="491">
        <f t="shared" ref="Q401:Q407" si="51">K401*L401*O401</f>
        <v>32561.800061574002</v>
      </c>
    </row>
    <row r="402" spans="1:17">
      <c r="A402">
        <v>3108017</v>
      </c>
      <c r="B402" s="119" t="s">
        <v>586</v>
      </c>
      <c r="C402" s="120" t="s">
        <v>587</v>
      </c>
      <c r="D402" s="121">
        <v>0.40429999999999999</v>
      </c>
      <c r="E402" s="128" t="s">
        <v>340</v>
      </c>
      <c r="G402" s="123">
        <f>VLOOKUP(B402,MATERIAL!$A$1:$D$1678,4,FALSE)</f>
        <v>59.290100000000002</v>
      </c>
      <c r="J402" s="123">
        <f t="shared" ref="J402:J407" si="52">ROUND(D402*G402,4)</f>
        <v>23.971</v>
      </c>
      <c r="K402" s="494">
        <f>SUMIF('4. Orçamento'!$A$6:$A$144,A402,'4. Orçamento'!$D$6:$D$144)</f>
        <v>4624.55</v>
      </c>
      <c r="L402" s="492">
        <f t="shared" ref="L402:L407" si="53">D402</f>
        <v>0.40429999999999999</v>
      </c>
      <c r="M402" s="492"/>
      <c r="N402" s="496" t="str">
        <f t="shared" si="49"/>
        <v>M0459</v>
      </c>
      <c r="O402" s="493">
        <f t="shared" si="50"/>
        <v>59.290100000000002</v>
      </c>
      <c r="P402" s="493"/>
      <c r="Q402" s="491">
        <f t="shared" si="51"/>
        <v>110855.0299194065</v>
      </c>
    </row>
    <row r="403" spans="1:17">
      <c r="A403">
        <v>3108017</v>
      </c>
      <c r="B403" s="119" t="s">
        <v>588</v>
      </c>
      <c r="C403" s="120" t="s">
        <v>589</v>
      </c>
      <c r="D403" s="121">
        <v>1.111E-2</v>
      </c>
      <c r="E403" s="128" t="s">
        <v>590</v>
      </c>
      <c r="G403" s="123">
        <f>VLOOKUP(B403,MATERIAL!$A$1:$D$1678,4,FALSE)</f>
        <v>13.9747</v>
      </c>
      <c r="J403" s="123">
        <f t="shared" si="52"/>
        <v>0.15529999999999999</v>
      </c>
      <c r="K403" s="494">
        <f>SUMIF('4. Orçamento'!$A$6:$A$144,A403,'4. Orçamento'!$D$6:$D$144)</f>
        <v>4624.55</v>
      </c>
      <c r="L403" s="492">
        <f t="shared" si="53"/>
        <v>1.111E-2</v>
      </c>
      <c r="M403" s="492"/>
      <c r="N403" s="496" t="str">
        <f t="shared" si="49"/>
        <v>M0560</v>
      </c>
      <c r="O403" s="493">
        <f t="shared" si="50"/>
        <v>13.9747</v>
      </c>
      <c r="P403" s="493"/>
      <c r="Q403" s="491">
        <f t="shared" si="51"/>
        <v>718.00262461235002</v>
      </c>
    </row>
    <row r="404" spans="1:17">
      <c r="A404">
        <v>3108017</v>
      </c>
      <c r="B404" s="119" t="s">
        <v>591</v>
      </c>
      <c r="C404" s="120" t="s">
        <v>592</v>
      </c>
      <c r="D404" s="121">
        <v>0.19908000000000001</v>
      </c>
      <c r="E404" s="128" t="s">
        <v>346</v>
      </c>
      <c r="G404" s="123">
        <f>VLOOKUP(B404,MATERIAL!$A$1:$D$1678,4,FALSE)</f>
        <v>5.2164000000000001</v>
      </c>
      <c r="J404" s="123">
        <f t="shared" si="52"/>
        <v>1.0385</v>
      </c>
      <c r="K404" s="494">
        <f>SUMIF('4. Orçamento'!$A$6:$A$144,A404,'4. Orçamento'!$D$6:$D$144)</f>
        <v>4624.55</v>
      </c>
      <c r="L404" s="492">
        <f t="shared" si="53"/>
        <v>0.19908000000000001</v>
      </c>
      <c r="M404" s="492"/>
      <c r="N404" s="496" t="str">
        <f t="shared" si="49"/>
        <v>M0310</v>
      </c>
      <c r="O404" s="493">
        <f t="shared" si="50"/>
        <v>5.2164000000000001</v>
      </c>
      <c r="P404" s="493"/>
      <c r="Q404" s="491">
        <f t="shared" si="51"/>
        <v>4802.5069015896006</v>
      </c>
    </row>
    <row r="405" spans="1:17">
      <c r="A405">
        <v>3108017</v>
      </c>
      <c r="B405" s="119" t="s">
        <v>593</v>
      </c>
      <c r="C405" s="120" t="s">
        <v>594</v>
      </c>
      <c r="D405" s="121">
        <v>0.20394999999999999</v>
      </c>
      <c r="E405" s="128" t="s">
        <v>454</v>
      </c>
      <c r="G405" s="123">
        <f>VLOOKUP(B405,MATERIAL!$A$1:$D$1678,4,FALSE)</f>
        <v>17.928899999999999</v>
      </c>
      <c r="J405" s="123">
        <f t="shared" si="52"/>
        <v>3.6566000000000001</v>
      </c>
      <c r="K405" s="494">
        <f>SUMIF('4. Orçamento'!$A$6:$A$144,A405,'4. Orçamento'!$D$6:$D$144)</f>
        <v>4624.55</v>
      </c>
      <c r="L405" s="492">
        <f t="shared" si="53"/>
        <v>0.20394999999999999</v>
      </c>
      <c r="M405" s="492"/>
      <c r="N405" s="496" t="str">
        <f t="shared" si="49"/>
        <v>M1205</v>
      </c>
      <c r="O405" s="493">
        <f t="shared" si="50"/>
        <v>17.928899999999999</v>
      </c>
      <c r="P405" s="493"/>
      <c r="Q405" s="491">
        <f t="shared" si="51"/>
        <v>16910.125622255251</v>
      </c>
    </row>
    <row r="406" spans="1:17">
      <c r="A406">
        <v>3108017</v>
      </c>
      <c r="B406" s="119" t="s">
        <v>595</v>
      </c>
      <c r="C406" s="120" t="s">
        <v>596</v>
      </c>
      <c r="D406" s="121">
        <v>2.0900300000000001</v>
      </c>
      <c r="E406" s="128" t="s">
        <v>346</v>
      </c>
      <c r="G406" s="123">
        <f>VLOOKUP(B406,MATERIAL!$A$1:$D$1678,4,FALSE)</f>
        <v>3.7038000000000002</v>
      </c>
      <c r="J406" s="123">
        <f t="shared" si="52"/>
        <v>7.7411000000000003</v>
      </c>
      <c r="K406" s="494">
        <f>SUMIF('4. Orçamento'!$A$6:$A$144,A406,'4. Orçamento'!$D$6:$D$144)</f>
        <v>4624.55</v>
      </c>
      <c r="L406" s="492">
        <f t="shared" si="53"/>
        <v>2.0900300000000001</v>
      </c>
      <c r="M406" s="492"/>
      <c r="N406" s="496" t="str">
        <f t="shared" si="49"/>
        <v>M0290</v>
      </c>
      <c r="O406" s="493">
        <f t="shared" si="50"/>
        <v>3.7038000000000002</v>
      </c>
      <c r="P406" s="493"/>
      <c r="Q406" s="491">
        <f t="shared" si="51"/>
        <v>35798.887178348705</v>
      </c>
    </row>
    <row r="407" spans="1:17">
      <c r="A407">
        <v>3108017</v>
      </c>
      <c r="B407" s="119" t="s">
        <v>597</v>
      </c>
      <c r="C407" s="120" t="s">
        <v>598</v>
      </c>
      <c r="D407" s="121">
        <v>0.35937999999999998</v>
      </c>
      <c r="E407" s="128" t="s">
        <v>346</v>
      </c>
      <c r="G407" s="123">
        <f>VLOOKUP(B407,MATERIAL!$A$1:$D$1678,4,FALSE)</f>
        <v>13.0642</v>
      </c>
      <c r="J407" s="123">
        <f t="shared" si="52"/>
        <v>4.6950000000000003</v>
      </c>
      <c r="K407" s="494">
        <f>SUMIF('4. Orçamento'!$A$6:$A$144,A407,'4. Orçamento'!$D$6:$D$144)</f>
        <v>4624.55</v>
      </c>
      <c r="L407" s="492">
        <f t="shared" si="53"/>
        <v>0.35937999999999998</v>
      </c>
      <c r="M407" s="492"/>
      <c r="N407" s="496" t="str">
        <f t="shared" si="49"/>
        <v>M0286</v>
      </c>
      <c r="O407" s="493">
        <f t="shared" si="50"/>
        <v>13.0642</v>
      </c>
      <c r="P407" s="493"/>
      <c r="Q407" s="491">
        <f t="shared" si="51"/>
        <v>21712.318651011799</v>
      </c>
    </row>
    <row r="408" spans="1:17" ht="15.75" thickBot="1">
      <c r="A408">
        <v>3108017</v>
      </c>
      <c r="B408" s="125"/>
      <c r="C408" s="104"/>
      <c r="D408" s="146" t="s">
        <v>459</v>
      </c>
      <c r="E408" s="146"/>
      <c r="F408" s="146"/>
      <c r="G408" s="146"/>
      <c r="H408" s="146"/>
      <c r="I408" s="104"/>
      <c r="J408" s="126">
        <f>SUM(J401:J407)</f>
        <v>48.2986</v>
      </c>
      <c r="K408" s="494">
        <f>SUMIF('4. Orçamento'!$A$6:$A$144,A408,'4. Orçamento'!$D$6:$D$144)</f>
        <v>4624.55</v>
      </c>
      <c r="L408" s="492"/>
      <c r="M408" s="492"/>
      <c r="N408" s="496"/>
      <c r="O408" s="493"/>
      <c r="P408" s="493"/>
      <c r="Q408" s="491"/>
    </row>
    <row r="409" spans="1:17" ht="15.75" thickBot="1">
      <c r="A409">
        <v>3108017</v>
      </c>
      <c r="B409" s="127" t="s">
        <v>460</v>
      </c>
      <c r="C409" s="104"/>
      <c r="D409" s="103" t="s">
        <v>212</v>
      </c>
      <c r="E409" s="103" t="s">
        <v>436</v>
      </c>
      <c r="F409" s="104"/>
      <c r="G409" s="103" t="s">
        <v>449</v>
      </c>
      <c r="H409" s="146" t="s">
        <v>449</v>
      </c>
      <c r="I409" s="146"/>
      <c r="J409" s="147"/>
      <c r="K409" s="494">
        <f>SUMIF('4. Orçamento'!$A$6:$A$144,A409,'4. Orçamento'!$D$6:$D$144)</f>
        <v>4624.55</v>
      </c>
      <c r="L409" s="492"/>
      <c r="M409" s="492"/>
      <c r="N409" s="496"/>
      <c r="O409" s="493"/>
      <c r="P409" s="493"/>
      <c r="Q409" s="491"/>
    </row>
    <row r="410" spans="1:17" ht="15.75" thickBot="1">
      <c r="A410">
        <v>3108017</v>
      </c>
      <c r="B410" s="125"/>
      <c r="C410" s="104"/>
      <c r="D410" s="146" t="s">
        <v>461</v>
      </c>
      <c r="E410" s="146"/>
      <c r="F410" s="146"/>
      <c r="G410" s="146"/>
      <c r="H410" s="146"/>
      <c r="I410" s="104"/>
      <c r="J410" s="126"/>
      <c r="K410" s="494">
        <f>SUMIF('4. Orçamento'!$A$6:$A$144,A410,'4. Orçamento'!$D$6:$D$144)</f>
        <v>4624.55</v>
      </c>
      <c r="L410" s="492"/>
      <c r="M410" s="492"/>
      <c r="N410" s="496"/>
      <c r="O410" s="493"/>
      <c r="P410" s="493"/>
      <c r="Q410" s="491"/>
    </row>
    <row r="411" spans="1:17" ht="15.75" thickBot="1">
      <c r="A411">
        <v>3108017</v>
      </c>
      <c r="B411" s="125"/>
      <c r="C411" s="104"/>
      <c r="D411" s="104"/>
      <c r="E411" s="104"/>
      <c r="F411" s="104"/>
      <c r="G411" s="104"/>
      <c r="H411" s="105" t="s">
        <v>462</v>
      </c>
      <c r="I411" s="104"/>
      <c r="J411" s="130">
        <f>J397+J408</f>
        <v>85.9559</v>
      </c>
      <c r="K411" s="494">
        <f>SUMIF('4. Orçamento'!$A$6:$A$144,A411,'4. Orçamento'!$D$6:$D$144)</f>
        <v>4624.55</v>
      </c>
      <c r="L411" s="492"/>
      <c r="M411" s="492"/>
      <c r="N411" s="496"/>
      <c r="O411" s="493"/>
      <c r="P411" s="493"/>
      <c r="Q411" s="491"/>
    </row>
    <row r="412" spans="1:17" ht="15.75" thickBot="1">
      <c r="A412">
        <v>3108017</v>
      </c>
      <c r="B412" s="127" t="s">
        <v>463</v>
      </c>
      <c r="C412" s="104"/>
      <c r="D412" s="103" t="s">
        <v>464</v>
      </c>
      <c r="E412" s="103" t="s">
        <v>212</v>
      </c>
      <c r="F412" s="103" t="s">
        <v>436</v>
      </c>
      <c r="G412" s="104"/>
      <c r="H412" s="103" t="s">
        <v>449</v>
      </c>
      <c r="I412" s="146" t="s">
        <v>449</v>
      </c>
      <c r="J412" s="147"/>
      <c r="K412" s="494">
        <f>SUMIF('4. Orçamento'!$A$6:$A$144,A412,'4. Orçamento'!$D$6:$D$144)</f>
        <v>4624.55</v>
      </c>
      <c r="L412" s="492"/>
      <c r="M412" s="492"/>
      <c r="N412" s="496"/>
      <c r="O412" s="493"/>
      <c r="P412" s="493"/>
      <c r="Q412" s="491"/>
    </row>
    <row r="413" spans="1:17">
      <c r="A413">
        <v>3108017</v>
      </c>
      <c r="B413" s="119" t="s">
        <v>584</v>
      </c>
      <c r="C413" s="120" t="s">
        <v>599</v>
      </c>
      <c r="D413" s="128">
        <v>5914655</v>
      </c>
      <c r="E413" s="121">
        <v>2.5300000000000001E-3</v>
      </c>
      <c r="F413" s="128" t="s">
        <v>466</v>
      </c>
      <c r="H413" s="123">
        <f>VLOOKUP(D413,'SICRO 04.25'!$A$1:$D$6492,4,FALSE)</f>
        <v>32.659999999999997</v>
      </c>
      <c r="J413" s="123">
        <f>ROUND(E413*H413,4)</f>
        <v>8.2600000000000007E-2</v>
      </c>
      <c r="K413" s="494">
        <f>SUMIF('4. Orçamento'!$A$6:$A$144,A413,'4. Orçamento'!$D$6:$D$144)</f>
        <v>4624.55</v>
      </c>
      <c r="L413" s="492">
        <f>E413</f>
        <v>2.5300000000000001E-3</v>
      </c>
      <c r="M413" s="492"/>
      <c r="N413" s="496">
        <f t="shared" ref="N413:N419" si="54">D413</f>
        <v>5914655</v>
      </c>
      <c r="O413" s="493">
        <f t="shared" ref="O413:O419" si="55">H413</f>
        <v>32.659999999999997</v>
      </c>
      <c r="P413" s="493"/>
      <c r="Q413" s="491">
        <f t="shared" ref="Q413:Q419" si="56">K413*L413*O413</f>
        <v>382.12564158999999</v>
      </c>
    </row>
    <row r="414" spans="1:17">
      <c r="A414">
        <v>3108017</v>
      </c>
      <c r="B414" s="119" t="s">
        <v>586</v>
      </c>
      <c r="C414" s="120" t="s">
        <v>600</v>
      </c>
      <c r="D414" s="128">
        <v>5914655</v>
      </c>
      <c r="E414" s="121">
        <v>5.6600000000000001E-3</v>
      </c>
      <c r="F414" s="128" t="s">
        <v>466</v>
      </c>
      <c r="H414" s="123">
        <f>VLOOKUP(D414,'SICRO 04.25'!$A$1:$D$6492,4,FALSE)</f>
        <v>32.659999999999997</v>
      </c>
      <c r="J414" s="123">
        <f t="shared" ref="J414:J419" si="57">ROUND(E414*H414,4)</f>
        <v>0.18490000000000001</v>
      </c>
      <c r="K414" s="494">
        <f>SUMIF('4. Orçamento'!$A$6:$A$144,A414,'4. Orçamento'!$D$6:$D$144)</f>
        <v>4624.55</v>
      </c>
      <c r="L414" s="492">
        <f t="shared" ref="L414:L419" si="58">E414</f>
        <v>5.6600000000000001E-3</v>
      </c>
      <c r="M414" s="492"/>
      <c r="N414" s="496">
        <f t="shared" si="54"/>
        <v>5914655</v>
      </c>
      <c r="O414" s="493">
        <f t="shared" si="55"/>
        <v>32.659999999999997</v>
      </c>
      <c r="P414" s="493"/>
      <c r="Q414" s="491">
        <f t="shared" si="56"/>
        <v>854.87396497999998</v>
      </c>
    </row>
    <row r="415" spans="1:17">
      <c r="A415">
        <v>3108017</v>
      </c>
      <c r="B415" s="119" t="s">
        <v>588</v>
      </c>
      <c r="C415" s="120" t="s">
        <v>601</v>
      </c>
      <c r="D415" s="128">
        <v>5914655</v>
      </c>
      <c r="E415" s="121">
        <v>1.0000000000000001E-5</v>
      </c>
      <c r="F415" s="128" t="s">
        <v>466</v>
      </c>
      <c r="H415" s="123">
        <f>VLOOKUP(D415,'SICRO 04.25'!$A$1:$D$6492,4,FALSE)</f>
        <v>32.659999999999997</v>
      </c>
      <c r="J415" s="123">
        <f t="shared" si="57"/>
        <v>2.9999999999999997E-4</v>
      </c>
      <c r="K415" s="494">
        <f>SUMIF('4. Orçamento'!$A$6:$A$144,A415,'4. Orçamento'!$D$6:$D$144)</f>
        <v>4624.55</v>
      </c>
      <c r="L415" s="492">
        <f t="shared" si="58"/>
        <v>1.0000000000000001E-5</v>
      </c>
      <c r="M415" s="492"/>
      <c r="N415" s="496">
        <f t="shared" si="54"/>
        <v>5914655</v>
      </c>
      <c r="O415" s="493">
        <f t="shared" si="55"/>
        <v>32.659999999999997</v>
      </c>
      <c r="P415" s="493"/>
      <c r="Q415" s="491">
        <f t="shared" si="56"/>
        <v>1.51037803</v>
      </c>
    </row>
    <row r="416" spans="1:17">
      <c r="A416">
        <v>3108017</v>
      </c>
      <c r="B416" s="119" t="s">
        <v>591</v>
      </c>
      <c r="C416" s="120" t="s">
        <v>602</v>
      </c>
      <c r="D416" s="128">
        <v>5914655</v>
      </c>
      <c r="E416" s="121">
        <v>3.6999999999999999E-4</v>
      </c>
      <c r="F416" s="128" t="s">
        <v>466</v>
      </c>
      <c r="H416" s="123">
        <f>VLOOKUP(D416,'SICRO 04.25'!$A$1:$D$6492,4,FALSE)</f>
        <v>32.659999999999997</v>
      </c>
      <c r="J416" s="123">
        <f t="shared" si="57"/>
        <v>1.21E-2</v>
      </c>
      <c r="K416" s="494">
        <f>SUMIF('4. Orçamento'!$A$6:$A$144,A416,'4. Orçamento'!$D$6:$D$144)</f>
        <v>4624.55</v>
      </c>
      <c r="L416" s="492">
        <f t="shared" si="58"/>
        <v>3.6999999999999999E-4</v>
      </c>
      <c r="M416" s="492"/>
      <c r="N416" s="496">
        <f t="shared" si="54"/>
        <v>5914655</v>
      </c>
      <c r="O416" s="493">
        <f t="shared" si="55"/>
        <v>32.659999999999997</v>
      </c>
      <c r="P416" s="493"/>
      <c r="Q416" s="491">
        <f t="shared" si="56"/>
        <v>55.883987109999993</v>
      </c>
    </row>
    <row r="417" spans="1:18">
      <c r="A417">
        <v>3108017</v>
      </c>
      <c r="B417" s="119" t="s">
        <v>593</v>
      </c>
      <c r="C417" s="120" t="s">
        <v>603</v>
      </c>
      <c r="D417" s="128">
        <v>5914655</v>
      </c>
      <c r="E417" s="121">
        <v>2.0000000000000001E-4</v>
      </c>
      <c r="F417" s="128" t="s">
        <v>466</v>
      </c>
      <c r="H417" s="123">
        <f>VLOOKUP(D417,'SICRO 04.25'!$A$1:$D$6492,4,FALSE)</f>
        <v>32.659999999999997</v>
      </c>
      <c r="J417" s="123">
        <f t="shared" si="57"/>
        <v>6.4999999999999997E-3</v>
      </c>
      <c r="K417" s="494">
        <f>SUMIF('4. Orçamento'!$A$6:$A$144,A417,'4. Orçamento'!$D$6:$D$144)</f>
        <v>4624.55</v>
      </c>
      <c r="L417" s="492">
        <f t="shared" si="58"/>
        <v>2.0000000000000001E-4</v>
      </c>
      <c r="M417" s="492"/>
      <c r="N417" s="496">
        <f t="shared" si="54"/>
        <v>5914655</v>
      </c>
      <c r="O417" s="493">
        <f t="shared" si="55"/>
        <v>32.659999999999997</v>
      </c>
      <c r="P417" s="493"/>
      <c r="Q417" s="491">
        <f t="shared" si="56"/>
        <v>30.207560600000001</v>
      </c>
    </row>
    <row r="418" spans="1:18">
      <c r="A418">
        <v>3108017</v>
      </c>
      <c r="B418" s="119" t="s">
        <v>595</v>
      </c>
      <c r="C418" s="120" t="s">
        <v>604</v>
      </c>
      <c r="D418" s="128">
        <v>5914655</v>
      </c>
      <c r="E418" s="121">
        <v>5.2300000000000003E-3</v>
      </c>
      <c r="F418" s="128" t="s">
        <v>466</v>
      </c>
      <c r="H418" s="123">
        <f>VLOOKUP(D418,'SICRO 04.25'!$A$1:$D$6492,4,FALSE)</f>
        <v>32.659999999999997</v>
      </c>
      <c r="J418" s="123">
        <f t="shared" si="57"/>
        <v>0.17080000000000001</v>
      </c>
      <c r="K418" s="494">
        <f>SUMIF('4. Orçamento'!$A$6:$A$144,A418,'4. Orçamento'!$D$6:$D$144)</f>
        <v>4624.55</v>
      </c>
      <c r="L418" s="492">
        <f t="shared" si="58"/>
        <v>5.2300000000000003E-3</v>
      </c>
      <c r="M418" s="492"/>
      <c r="N418" s="496">
        <f t="shared" si="54"/>
        <v>5914655</v>
      </c>
      <c r="O418" s="493">
        <f t="shared" si="55"/>
        <v>32.659999999999997</v>
      </c>
      <c r="P418" s="493"/>
      <c r="Q418" s="491">
        <f t="shared" si="56"/>
        <v>789.92770968999992</v>
      </c>
    </row>
    <row r="419" spans="1:18">
      <c r="A419">
        <v>3108017</v>
      </c>
      <c r="B419" s="119" t="s">
        <v>597</v>
      </c>
      <c r="C419" s="120" t="s">
        <v>605</v>
      </c>
      <c r="D419" s="128">
        <v>5914655</v>
      </c>
      <c r="E419" s="121">
        <v>2.7000000000000001E-3</v>
      </c>
      <c r="F419" s="128" t="s">
        <v>466</v>
      </c>
      <c r="H419" s="123">
        <f>VLOOKUP(D419,'SICRO 04.25'!$A$1:$D$6492,4,FALSE)</f>
        <v>32.659999999999997</v>
      </c>
      <c r="J419" s="123">
        <f t="shared" si="57"/>
        <v>8.8200000000000001E-2</v>
      </c>
      <c r="K419" s="494">
        <f>SUMIF('4. Orçamento'!$A$6:$A$144,A419,'4. Orçamento'!$D$6:$D$144)</f>
        <v>4624.55</v>
      </c>
      <c r="L419" s="492">
        <f t="shared" si="58"/>
        <v>2.7000000000000001E-3</v>
      </c>
      <c r="M419" s="492"/>
      <c r="N419" s="496">
        <f t="shared" si="54"/>
        <v>5914655</v>
      </c>
      <c r="O419" s="493">
        <f t="shared" si="55"/>
        <v>32.659999999999997</v>
      </c>
      <c r="P419" s="493"/>
      <c r="Q419" s="491">
        <f t="shared" si="56"/>
        <v>407.80206809999999</v>
      </c>
    </row>
    <row r="420" spans="1:18" ht="15.75" thickBot="1">
      <c r="A420">
        <v>3108017</v>
      </c>
      <c r="B420" s="125"/>
      <c r="C420" s="104"/>
      <c r="D420" s="146" t="s">
        <v>468</v>
      </c>
      <c r="E420" s="146"/>
      <c r="F420" s="146"/>
      <c r="G420" s="146"/>
      <c r="H420" s="146"/>
      <c r="I420" s="104"/>
      <c r="J420" s="130">
        <f>SUM(J413:J419)</f>
        <v>0.54540000000000011</v>
      </c>
      <c r="K420" s="494">
        <f>SUMIF('4. Orçamento'!$A$6:$A$144,A420,'4. Orçamento'!$D$6:$D$144)</f>
        <v>4624.55</v>
      </c>
      <c r="L420" s="492"/>
      <c r="M420" s="492"/>
      <c r="N420" s="496"/>
      <c r="O420" s="493"/>
      <c r="P420" s="493"/>
      <c r="Q420" s="491"/>
    </row>
    <row r="421" spans="1:18" ht="15.75" thickBot="1">
      <c r="A421">
        <v>3108017</v>
      </c>
      <c r="B421" s="148" t="s">
        <v>469</v>
      </c>
      <c r="C421" s="146"/>
      <c r="D421" s="146" t="s">
        <v>212</v>
      </c>
      <c r="E421" s="146" t="s">
        <v>436</v>
      </c>
      <c r="F421" s="146" t="s">
        <v>470</v>
      </c>
      <c r="G421" s="146"/>
      <c r="H421" s="146"/>
      <c r="I421" s="239"/>
      <c r="J421" s="147" t="s">
        <v>449</v>
      </c>
      <c r="K421" s="494">
        <f>SUMIF('4. Orçamento'!$A$6:$A$144,A421,'4. Orçamento'!$D$6:$D$144)</f>
        <v>4624.55</v>
      </c>
      <c r="L421" s="492"/>
      <c r="M421" s="492"/>
      <c r="N421" s="496"/>
      <c r="O421" s="493"/>
      <c r="P421" s="493"/>
      <c r="Q421" s="491"/>
    </row>
    <row r="422" spans="1:18" ht="15.75" thickBot="1">
      <c r="A422">
        <v>3108017</v>
      </c>
      <c r="B422" s="148"/>
      <c r="C422" s="146"/>
      <c r="D422" s="146"/>
      <c r="E422" s="146"/>
      <c r="F422" s="103" t="s">
        <v>471</v>
      </c>
      <c r="G422" s="103" t="s">
        <v>472</v>
      </c>
      <c r="H422" s="103" t="s">
        <v>473</v>
      </c>
      <c r="I422" s="104"/>
      <c r="J422" s="147"/>
      <c r="K422" s="494">
        <f>SUMIF('4. Orçamento'!$A$6:$A$144,A422,'4. Orçamento'!$D$6:$D$144)</f>
        <v>4624.55</v>
      </c>
      <c r="L422" s="492"/>
      <c r="M422" s="492"/>
      <c r="N422" s="496"/>
      <c r="O422" s="493"/>
      <c r="P422" s="493"/>
      <c r="Q422" s="491"/>
    </row>
    <row r="423" spans="1:18">
      <c r="A423">
        <v>3108017</v>
      </c>
      <c r="B423" s="119" t="s">
        <v>584</v>
      </c>
      <c r="C423" s="120" t="s">
        <v>599</v>
      </c>
      <c r="D423" s="121">
        <v>2.5300000000000001E-3</v>
      </c>
      <c r="E423" s="128" t="s">
        <v>228</v>
      </c>
      <c r="F423" s="128" t="s">
        <v>477</v>
      </c>
      <c r="G423" s="128" t="s">
        <v>478</v>
      </c>
      <c r="H423" s="128" t="s">
        <v>479</v>
      </c>
      <c r="J423" s="111"/>
      <c r="K423" s="494">
        <f>SUMIF('4. Orçamento'!$A$6:$A$144,A423,'4. Orçamento'!$D$6:$D$144)</f>
        <v>4624.55</v>
      </c>
      <c r="L423" s="168">
        <f>D423*'3. DMT'!$V$2</f>
        <v>0.41745000000000004</v>
      </c>
      <c r="M423" s="168">
        <f t="shared" ref="M423:M429" si="59">K423*L423</f>
        <v>1930.5183975000002</v>
      </c>
      <c r="N423" s="496" t="str">
        <f t="shared" ref="N423:N429" si="60">H423</f>
        <v>5914479</v>
      </c>
      <c r="O423" s="493">
        <f>$W$56</f>
        <v>0.7173259493670886</v>
      </c>
      <c r="P423" s="493"/>
      <c r="Q423" s="491"/>
    </row>
    <row r="424" spans="1:18">
      <c r="A424">
        <v>3108017</v>
      </c>
      <c r="B424" s="119" t="s">
        <v>586</v>
      </c>
      <c r="C424" s="120" t="s">
        <v>600</v>
      </c>
      <c r="D424" s="121">
        <v>5.6600000000000001E-3</v>
      </c>
      <c r="E424" s="128" t="s">
        <v>228</v>
      </c>
      <c r="F424" s="128" t="s">
        <v>477</v>
      </c>
      <c r="G424" s="128" t="s">
        <v>478</v>
      </c>
      <c r="H424" s="128" t="s">
        <v>479</v>
      </c>
      <c r="J424" s="111"/>
      <c r="K424" s="494">
        <f>SUMIF('4. Orçamento'!$A$6:$A$144,A424,'4. Orçamento'!$D$6:$D$144)</f>
        <v>4624.55</v>
      </c>
      <c r="L424" s="168">
        <f>D424*'3. DMT'!$V$2</f>
        <v>0.93390000000000006</v>
      </c>
      <c r="M424" s="168">
        <f t="shared" si="59"/>
        <v>4318.8672450000004</v>
      </c>
      <c r="N424" s="496" t="str">
        <f t="shared" si="60"/>
        <v>5914479</v>
      </c>
      <c r="O424" s="493">
        <f t="shared" ref="O424:O429" si="61">$W$56</f>
        <v>0.7173259493670886</v>
      </c>
      <c r="P424" s="493"/>
      <c r="Q424" s="491"/>
    </row>
    <row r="425" spans="1:18">
      <c r="A425">
        <v>3108017</v>
      </c>
      <c r="B425" s="119" t="s">
        <v>588</v>
      </c>
      <c r="C425" s="120" t="s">
        <v>601</v>
      </c>
      <c r="D425" s="121">
        <v>1.0000000000000001E-5</v>
      </c>
      <c r="E425" s="128" t="s">
        <v>228</v>
      </c>
      <c r="F425" s="128" t="s">
        <v>477</v>
      </c>
      <c r="G425" s="128" t="s">
        <v>478</v>
      </c>
      <c r="H425" s="128" t="s">
        <v>479</v>
      </c>
      <c r="J425" s="111"/>
      <c r="K425" s="494">
        <f>SUMIF('4. Orçamento'!$A$6:$A$144,A425,'4. Orçamento'!$D$6:$D$144)</f>
        <v>4624.55</v>
      </c>
      <c r="L425" s="168">
        <f>D425*'3. DMT'!$V$2</f>
        <v>1.6500000000000002E-3</v>
      </c>
      <c r="M425" s="168">
        <f t="shared" si="59"/>
        <v>7.6305075000000011</v>
      </c>
      <c r="N425" s="496" t="str">
        <f t="shared" si="60"/>
        <v>5914479</v>
      </c>
      <c r="O425" s="493">
        <f t="shared" si="61"/>
        <v>0.7173259493670886</v>
      </c>
      <c r="P425" s="493"/>
      <c r="Q425" s="491"/>
    </row>
    <row r="426" spans="1:18">
      <c r="A426">
        <v>3108017</v>
      </c>
      <c r="B426" s="119" t="s">
        <v>591</v>
      </c>
      <c r="C426" s="120" t="s">
        <v>602</v>
      </c>
      <c r="D426" s="121">
        <v>3.6999999999999999E-4</v>
      </c>
      <c r="E426" s="128" t="s">
        <v>228</v>
      </c>
      <c r="F426" s="128" t="s">
        <v>477</v>
      </c>
      <c r="G426" s="128" t="s">
        <v>478</v>
      </c>
      <c r="H426" s="128" t="s">
        <v>479</v>
      </c>
      <c r="J426" s="111"/>
      <c r="K426" s="494">
        <f>SUMIF('4. Orçamento'!$A$6:$A$144,A426,'4. Orçamento'!$D$6:$D$144)</f>
        <v>4624.55</v>
      </c>
      <c r="L426" s="168">
        <f>D426*'3. DMT'!$V$2</f>
        <v>6.105E-2</v>
      </c>
      <c r="M426" s="168">
        <f t="shared" si="59"/>
        <v>282.3287775</v>
      </c>
      <c r="N426" s="496" t="str">
        <f t="shared" si="60"/>
        <v>5914479</v>
      </c>
      <c r="O426" s="493">
        <f t="shared" si="61"/>
        <v>0.7173259493670886</v>
      </c>
      <c r="P426" s="493"/>
      <c r="Q426" s="491"/>
    </row>
    <row r="427" spans="1:18">
      <c r="A427">
        <v>3108017</v>
      </c>
      <c r="B427" s="119" t="s">
        <v>593</v>
      </c>
      <c r="C427" s="120" t="s">
        <v>603</v>
      </c>
      <c r="D427" s="121">
        <v>2.0000000000000001E-4</v>
      </c>
      <c r="E427" s="128" t="s">
        <v>228</v>
      </c>
      <c r="F427" s="128" t="s">
        <v>477</v>
      </c>
      <c r="G427" s="128" t="s">
        <v>478</v>
      </c>
      <c r="H427" s="128" t="s">
        <v>479</v>
      </c>
      <c r="J427" s="111"/>
      <c r="K427" s="494">
        <f>SUMIF('4. Orçamento'!$A$6:$A$144,A427,'4. Orçamento'!$D$6:$D$144)</f>
        <v>4624.55</v>
      </c>
      <c r="L427" s="168">
        <f>D427*'3. DMT'!$V$2</f>
        <v>3.3000000000000002E-2</v>
      </c>
      <c r="M427" s="168">
        <f t="shared" si="59"/>
        <v>152.61015</v>
      </c>
      <c r="N427" s="496" t="str">
        <f t="shared" si="60"/>
        <v>5914479</v>
      </c>
      <c r="O427" s="493">
        <f t="shared" si="61"/>
        <v>0.7173259493670886</v>
      </c>
      <c r="P427" s="493"/>
      <c r="Q427" s="491"/>
    </row>
    <row r="428" spans="1:18">
      <c r="A428">
        <v>3108017</v>
      </c>
      <c r="B428" s="119" t="s">
        <v>595</v>
      </c>
      <c r="C428" s="120" t="s">
        <v>604</v>
      </c>
      <c r="D428" s="121">
        <v>5.2300000000000003E-3</v>
      </c>
      <c r="E428" s="128" t="s">
        <v>228</v>
      </c>
      <c r="F428" s="128" t="s">
        <v>477</v>
      </c>
      <c r="G428" s="128" t="s">
        <v>478</v>
      </c>
      <c r="H428" s="128" t="s">
        <v>479</v>
      </c>
      <c r="J428" s="111"/>
      <c r="K428" s="494">
        <f>SUMIF('4. Orçamento'!$A$6:$A$144,A428,'4. Orçamento'!$D$6:$D$144)</f>
        <v>4624.55</v>
      </c>
      <c r="L428" s="168">
        <f>D428*'3. DMT'!$V$2</f>
        <v>0.86294999999999999</v>
      </c>
      <c r="M428" s="168">
        <f t="shared" si="59"/>
        <v>3990.7554225000003</v>
      </c>
      <c r="N428" s="496" t="str">
        <f t="shared" si="60"/>
        <v>5914479</v>
      </c>
      <c r="O428" s="493">
        <f t="shared" si="61"/>
        <v>0.7173259493670886</v>
      </c>
      <c r="P428" s="493"/>
      <c r="Q428" s="491"/>
    </row>
    <row r="429" spans="1:18">
      <c r="A429">
        <v>3108017</v>
      </c>
      <c r="B429" s="119" t="s">
        <v>597</v>
      </c>
      <c r="C429" s="120" t="s">
        <v>605</v>
      </c>
      <c r="D429" s="121">
        <v>2.7000000000000001E-3</v>
      </c>
      <c r="E429" s="128" t="s">
        <v>228</v>
      </c>
      <c r="F429" s="128" t="s">
        <v>477</v>
      </c>
      <c r="G429" s="128" t="s">
        <v>478</v>
      </c>
      <c r="H429" s="128" t="s">
        <v>479</v>
      </c>
      <c r="J429" s="111"/>
      <c r="K429" s="494">
        <f>SUMIF('4. Orçamento'!$A$6:$A$144,A429,'4. Orçamento'!$D$6:$D$144)</f>
        <v>4624.55</v>
      </c>
      <c r="L429" s="168">
        <f>D429*'3. DMT'!$V$2</f>
        <v>0.44550000000000001</v>
      </c>
      <c r="M429" s="168">
        <f t="shared" si="59"/>
        <v>2060.2370249999999</v>
      </c>
      <c r="N429" s="496" t="str">
        <f t="shared" si="60"/>
        <v>5914479</v>
      </c>
      <c r="O429" s="493">
        <f t="shared" si="61"/>
        <v>0.7173259493670886</v>
      </c>
      <c r="P429" s="493"/>
      <c r="Q429" s="491"/>
    </row>
    <row r="430" spans="1:18">
      <c r="A430">
        <v>3108017</v>
      </c>
      <c r="B430" s="129"/>
      <c r="D430" s="145" t="s">
        <v>480</v>
      </c>
      <c r="E430" s="145"/>
      <c r="F430" s="145"/>
      <c r="G430" s="145"/>
      <c r="H430" s="145"/>
      <c r="J430" s="111"/>
      <c r="K430" s="494"/>
      <c r="L430" s="492"/>
      <c r="M430" s="492"/>
      <c r="N430" s="496"/>
      <c r="O430" s="493"/>
      <c r="P430" s="493"/>
      <c r="Q430" s="491"/>
    </row>
    <row r="431" spans="1:18" ht="15.75" thickBot="1">
      <c r="A431">
        <v>3108017</v>
      </c>
      <c r="B431" s="125"/>
      <c r="C431" s="104"/>
      <c r="D431" s="104"/>
      <c r="E431" s="104"/>
      <c r="F431" s="146" t="s">
        <v>481</v>
      </c>
      <c r="G431" s="146"/>
      <c r="H431" s="146"/>
      <c r="I431" s="104"/>
      <c r="J431" s="134">
        <f>J411+J420</f>
        <v>86.501300000000001</v>
      </c>
      <c r="K431" s="178"/>
      <c r="L431" s="179"/>
      <c r="M431" s="179"/>
      <c r="N431" s="179"/>
      <c r="O431" s="179"/>
      <c r="P431" s="180"/>
      <c r="R431" s="177">
        <f>ROUND((SUM(Q389:Q430)/K389),2)</f>
        <v>86.5</v>
      </c>
    </row>
    <row r="432" spans="1:18" ht="15.75" thickBot="1">
      <c r="A432" s="157"/>
      <c r="B432" s="157"/>
      <c r="C432" s="157"/>
      <c r="D432" s="157"/>
      <c r="E432" s="157"/>
      <c r="F432" s="157"/>
      <c r="G432" s="157"/>
      <c r="H432" s="157"/>
      <c r="I432" s="157"/>
      <c r="J432" s="157"/>
      <c r="R432" s="101">
        <f>SUM(Q389:Q430)</f>
        <v>400028.7608778791</v>
      </c>
    </row>
    <row r="433" spans="1:17" ht="23.25" thickBot="1">
      <c r="A433">
        <v>2306732</v>
      </c>
      <c r="B433" s="106" t="s">
        <v>395</v>
      </c>
      <c r="C433" s="107"/>
      <c r="D433" s="107"/>
      <c r="E433" s="107"/>
      <c r="F433" s="107"/>
      <c r="G433" s="107"/>
      <c r="H433" s="107"/>
      <c r="I433" s="107"/>
      <c r="J433" s="108" t="s">
        <v>396</v>
      </c>
    </row>
    <row r="434" spans="1:17" ht="18.75" thickTop="1">
      <c r="A434">
        <v>2306732</v>
      </c>
      <c r="B434" s="109" t="s">
        <v>397</v>
      </c>
      <c r="E434" s="110" t="s">
        <v>398</v>
      </c>
      <c r="J434" s="111"/>
    </row>
    <row r="435" spans="1:17" ht="15.75">
      <c r="A435">
        <v>2306732</v>
      </c>
      <c r="B435" s="112" t="s">
        <v>400</v>
      </c>
      <c r="E435" s="383">
        <v>45748</v>
      </c>
      <c r="H435" s="113" t="s">
        <v>401</v>
      </c>
      <c r="I435" s="114">
        <v>6.3079999999999998</v>
      </c>
      <c r="J435" s="115" t="s">
        <v>346</v>
      </c>
    </row>
    <row r="436" spans="1:17" ht="32.25" thickBot="1">
      <c r="A436">
        <v>2306732</v>
      </c>
      <c r="B436" s="116">
        <v>2306732</v>
      </c>
      <c r="C436" s="149" t="s">
        <v>607</v>
      </c>
      <c r="D436" s="149"/>
      <c r="E436" s="149"/>
      <c r="F436" s="149"/>
      <c r="G436" s="149"/>
      <c r="H436" s="149"/>
      <c r="I436" s="150" t="s">
        <v>404</v>
      </c>
      <c r="J436" s="151"/>
    </row>
    <row r="437" spans="1:17" ht="30.75" customHeight="1" thickBot="1">
      <c r="A437">
        <v>2306732</v>
      </c>
      <c r="B437" s="148" t="s">
        <v>405</v>
      </c>
      <c r="C437" s="146"/>
      <c r="D437" s="146" t="s">
        <v>212</v>
      </c>
      <c r="E437" s="146" t="s">
        <v>406</v>
      </c>
      <c r="F437" s="146"/>
      <c r="G437" s="146" t="s">
        <v>407</v>
      </c>
      <c r="H437" s="153"/>
      <c r="I437" s="239"/>
      <c r="J437" s="240" t="s">
        <v>408</v>
      </c>
      <c r="K437" s="589" t="s">
        <v>276</v>
      </c>
      <c r="L437" s="590"/>
      <c r="M437" s="591"/>
      <c r="N437" s="592" t="s">
        <v>409</v>
      </c>
      <c r="O437" s="594" t="s">
        <v>410</v>
      </c>
      <c r="P437" s="595"/>
      <c r="Q437" s="598" t="s">
        <v>411</v>
      </c>
    </row>
    <row r="438" spans="1:17" ht="15.75" thickBot="1">
      <c r="A438">
        <v>2306732</v>
      </c>
      <c r="B438" s="148"/>
      <c r="C438" s="146"/>
      <c r="D438" s="146"/>
      <c r="E438" s="103" t="s">
        <v>412</v>
      </c>
      <c r="F438" s="103" t="s">
        <v>413</v>
      </c>
      <c r="G438" s="103" t="s">
        <v>414</v>
      </c>
      <c r="H438" s="103" t="s">
        <v>415</v>
      </c>
      <c r="I438" s="104"/>
      <c r="J438" s="118" t="s">
        <v>416</v>
      </c>
      <c r="K438" s="172" t="s">
        <v>417</v>
      </c>
      <c r="L438" s="600" t="s">
        <v>418</v>
      </c>
      <c r="M438" s="601"/>
      <c r="N438" s="593"/>
      <c r="O438" s="596"/>
      <c r="P438" s="597"/>
      <c r="Q438" s="599"/>
    </row>
    <row r="439" spans="1:17">
      <c r="A439">
        <v>2306732</v>
      </c>
      <c r="B439" s="119" t="s">
        <v>608</v>
      </c>
      <c r="C439" s="120" t="s">
        <v>609</v>
      </c>
      <c r="D439" s="121">
        <v>1</v>
      </c>
      <c r="E439" s="122">
        <v>1</v>
      </c>
      <c r="F439" s="122">
        <v>0</v>
      </c>
      <c r="G439" s="123">
        <f>VLOOKUP(B439,EQ!$A$1:$K$538,10,FALSE)</f>
        <v>471.77370000000002</v>
      </c>
      <c r="H439" s="123">
        <f>VLOOKUP(B439,EQ!$A$1:$K$538,11,FALSE)</f>
        <v>235.30099999999999</v>
      </c>
      <c r="J439" s="123">
        <f>ROUND((D439*E439*G439)+(D439*F439*H439),4)</f>
        <v>471.77370000000002</v>
      </c>
      <c r="K439" s="494">
        <f>SUMIF('4. Orçamento'!$A$6:$A$144,A439,'4. Orçamento'!$D$6:$D$144)</f>
        <v>468.16</v>
      </c>
      <c r="L439" s="492">
        <f>(D439*E439)</f>
        <v>1</v>
      </c>
      <c r="M439" s="492">
        <f>(D439*F439)</f>
        <v>0</v>
      </c>
      <c r="N439" s="496" t="str">
        <f>B439</f>
        <v>E9660</v>
      </c>
      <c r="O439" s="493">
        <f>(G439/$I$435)</f>
        <v>74.789743183259361</v>
      </c>
      <c r="P439" s="493">
        <f>(H439/$I$435)</f>
        <v>37.301997463538363</v>
      </c>
      <c r="Q439" s="491">
        <f>K439*((L439*O439)+(M439*P439))</f>
        <v>35013.566168674704</v>
      </c>
    </row>
    <row r="440" spans="1:17">
      <c r="A440">
        <v>2306732</v>
      </c>
      <c r="B440" s="119" t="s">
        <v>610</v>
      </c>
      <c r="C440" s="120" t="s">
        <v>611</v>
      </c>
      <c r="D440" s="121">
        <v>1</v>
      </c>
      <c r="E440" s="122">
        <v>0.8</v>
      </c>
      <c r="F440" s="122">
        <v>0.2</v>
      </c>
      <c r="G440" s="123">
        <f>VLOOKUP(B440,EQ!$A$1:$K$538,10,FALSE)</f>
        <v>913.24739999999997</v>
      </c>
      <c r="H440" s="123">
        <f>VLOOKUP(B440,EQ!$A$1:$K$538,11,FALSE)</f>
        <v>320.26260000000002</v>
      </c>
      <c r="J440" s="123">
        <f>ROUND((D440*E440*G440)+(D440*F440*H440),4)</f>
        <v>794.65039999999999</v>
      </c>
      <c r="K440" s="494">
        <f>SUMIF('4. Orçamento'!$A$6:$A$144,A440,'4. Orçamento'!$D$6:$D$144)</f>
        <v>468.16</v>
      </c>
      <c r="L440" s="492">
        <f>(D440*E440)</f>
        <v>0.8</v>
      </c>
      <c r="M440" s="492">
        <f>(D440*F440)</f>
        <v>0.2</v>
      </c>
      <c r="N440" s="496" t="str">
        <f>B440</f>
        <v>E9072</v>
      </c>
      <c r="O440" s="493">
        <f>(G440/$I$435)</f>
        <v>144.77606214331007</v>
      </c>
      <c r="P440" s="493">
        <f>(H440/$I$435)</f>
        <v>50.770862396956254</v>
      </c>
      <c r="Q440" s="491">
        <f>K440*((L440*O440)+(M440*P440))</f>
        <v>58976.466390361449</v>
      </c>
    </row>
    <row r="441" spans="1:17" ht="15.75" thickBot="1">
      <c r="A441">
        <v>2306732</v>
      </c>
      <c r="B441" s="125"/>
      <c r="C441" s="104"/>
      <c r="D441" s="104"/>
      <c r="E441" s="104"/>
      <c r="F441" s="104"/>
      <c r="G441" s="104"/>
      <c r="H441" s="105" t="s">
        <v>433</v>
      </c>
      <c r="I441" s="104"/>
      <c r="J441" s="126">
        <f>SUM(J439:J440)</f>
        <v>1266.4241</v>
      </c>
      <c r="K441" s="494">
        <f>SUMIF('4. Orçamento'!$A$6:$A$144,A441,'4. Orçamento'!$D$6:$D$144)</f>
        <v>468.16</v>
      </c>
      <c r="L441" s="492"/>
      <c r="M441" s="492"/>
      <c r="N441" s="496"/>
      <c r="O441" s="493"/>
      <c r="P441" s="493"/>
      <c r="Q441" s="491"/>
    </row>
    <row r="442" spans="1:17" ht="15.75" thickBot="1">
      <c r="A442">
        <v>2306732</v>
      </c>
      <c r="B442" s="127" t="s">
        <v>435</v>
      </c>
      <c r="C442" s="104"/>
      <c r="D442" s="103" t="s">
        <v>212</v>
      </c>
      <c r="E442" s="103" t="s">
        <v>436</v>
      </c>
      <c r="F442" s="104"/>
      <c r="G442" s="103" t="s">
        <v>407</v>
      </c>
      <c r="H442" s="146" t="s">
        <v>437</v>
      </c>
      <c r="I442" s="146"/>
      <c r="J442" s="147"/>
      <c r="K442" s="494">
        <f>SUMIF('4. Orçamento'!$A$6:$A$144,A442,'4. Orçamento'!$D$6:$D$144)</f>
        <v>468.16</v>
      </c>
      <c r="L442" s="492"/>
      <c r="M442" s="492"/>
      <c r="N442" s="496"/>
      <c r="O442" s="493"/>
      <c r="P442" s="493"/>
      <c r="Q442" s="491"/>
    </row>
    <row r="443" spans="1:17">
      <c r="A443">
        <v>2306732</v>
      </c>
      <c r="B443" s="119" t="s">
        <v>438</v>
      </c>
      <c r="C443" s="120" t="s">
        <v>439</v>
      </c>
      <c r="D443" s="121">
        <v>4</v>
      </c>
      <c r="E443" s="128" t="s">
        <v>222</v>
      </c>
      <c r="G443" s="123">
        <f>VLOOKUP(B443,MO!$A$1:$G$106,6,FALSE)</f>
        <v>22.594999999999999</v>
      </c>
      <c r="J443" s="123">
        <f>ROUND(D443*G443,4)</f>
        <v>90.38</v>
      </c>
      <c r="K443" s="494">
        <f>SUMIF('4. Orçamento'!$A$6:$A$144,A443,'4. Orçamento'!$D$6:$D$144)</f>
        <v>468.16</v>
      </c>
      <c r="L443" s="492">
        <f>D443</f>
        <v>4</v>
      </c>
      <c r="M443" s="492"/>
      <c r="N443" s="496" t="str">
        <f>B443</f>
        <v>P9824</v>
      </c>
      <c r="O443" s="493">
        <f>G443/I435</f>
        <v>3.5819594166138238</v>
      </c>
      <c r="P443" s="493"/>
      <c r="Q443" s="491">
        <f>K443*L443*O443</f>
        <v>6707.7204819277113</v>
      </c>
    </row>
    <row r="444" spans="1:17">
      <c r="A444">
        <v>2306732</v>
      </c>
      <c r="B444" s="129"/>
      <c r="D444" s="145" t="s">
        <v>440</v>
      </c>
      <c r="E444" s="145"/>
      <c r="F444" s="145"/>
      <c r="G444" s="145"/>
      <c r="H444" s="145"/>
      <c r="J444" s="124">
        <f>J443</f>
        <v>90.38</v>
      </c>
      <c r="K444" s="494">
        <f>SUMIF('4. Orçamento'!$A$6:$A$144,A444,'4. Orçamento'!$D$6:$D$144)</f>
        <v>468.16</v>
      </c>
      <c r="L444" s="492"/>
      <c r="M444" s="492"/>
      <c r="N444" s="496"/>
      <c r="O444" s="493"/>
      <c r="P444" s="493"/>
      <c r="Q444" s="491"/>
    </row>
    <row r="445" spans="1:17" ht="15.75" thickBot="1">
      <c r="A445">
        <v>2306732</v>
      </c>
      <c r="B445" s="125"/>
      <c r="C445" s="104"/>
      <c r="D445" s="146" t="s">
        <v>442</v>
      </c>
      <c r="E445" s="146"/>
      <c r="F445" s="146"/>
      <c r="G445" s="146"/>
      <c r="H445" s="146"/>
      <c r="I445" s="104"/>
      <c r="J445" s="130">
        <f>J441+J444</f>
        <v>1356.8040999999998</v>
      </c>
      <c r="K445" s="494">
        <f>SUMIF('4. Orçamento'!$A$6:$A$144,A445,'4. Orçamento'!$D$6:$D$144)</f>
        <v>468.16</v>
      </c>
      <c r="L445" s="492"/>
      <c r="M445" s="492"/>
      <c r="N445" s="496"/>
      <c r="O445" s="493"/>
      <c r="P445" s="493"/>
      <c r="Q445" s="491"/>
    </row>
    <row r="446" spans="1:17">
      <c r="A446">
        <v>2306732</v>
      </c>
      <c r="B446" s="129"/>
      <c r="D446" s="145" t="s">
        <v>444</v>
      </c>
      <c r="E446" s="145"/>
      <c r="F446" s="145"/>
      <c r="G446" s="145"/>
      <c r="H446" s="145"/>
      <c r="J446" s="131">
        <f>J445/I435</f>
        <v>215.09259670259985</v>
      </c>
      <c r="K446" s="494">
        <f>SUMIF('4. Orçamento'!$A$6:$A$144,A446,'4. Orçamento'!$D$6:$D$144)</f>
        <v>468.16</v>
      </c>
      <c r="L446" s="492"/>
      <c r="M446" s="492"/>
      <c r="N446" s="496"/>
      <c r="O446" s="493"/>
      <c r="P446" s="493"/>
      <c r="Q446" s="491"/>
    </row>
    <row r="447" spans="1:17">
      <c r="A447">
        <v>2306732</v>
      </c>
      <c r="B447" s="129"/>
      <c r="H447" s="132" t="s">
        <v>445</v>
      </c>
      <c r="J447" s="133" t="s">
        <v>377</v>
      </c>
      <c r="K447" s="494">
        <f>SUMIF('4. Orçamento'!$A$6:$A$144,A447,'4. Orçamento'!$D$6:$D$144)</f>
        <v>468.16</v>
      </c>
      <c r="L447" s="492"/>
      <c r="M447" s="492"/>
      <c r="N447" s="496"/>
      <c r="O447" s="493"/>
      <c r="P447" s="493"/>
      <c r="Q447" s="491"/>
    </row>
    <row r="448" spans="1:17" ht="15.75" thickBot="1">
      <c r="A448">
        <v>2306732</v>
      </c>
      <c r="B448" s="125"/>
      <c r="C448" s="104"/>
      <c r="D448" s="104"/>
      <c r="E448" s="104"/>
      <c r="F448" s="104"/>
      <c r="G448" s="104"/>
      <c r="H448" s="105" t="s">
        <v>446</v>
      </c>
      <c r="I448" s="104"/>
      <c r="J448" s="130" t="s">
        <v>377</v>
      </c>
      <c r="K448" s="494">
        <f>SUMIF('4. Orçamento'!$A$6:$A$144,A448,'4. Orçamento'!$D$6:$D$144)</f>
        <v>468.16</v>
      </c>
      <c r="L448" s="492"/>
      <c r="M448" s="492"/>
      <c r="N448" s="496"/>
      <c r="O448" s="493"/>
      <c r="P448" s="493"/>
      <c r="Q448" s="491"/>
    </row>
    <row r="449" spans="1:18" ht="15.75" thickBot="1">
      <c r="A449">
        <v>2306732</v>
      </c>
      <c r="B449" s="127" t="s">
        <v>447</v>
      </c>
      <c r="C449" s="104"/>
      <c r="D449" s="103" t="s">
        <v>212</v>
      </c>
      <c r="E449" s="103" t="s">
        <v>436</v>
      </c>
      <c r="F449" s="104"/>
      <c r="G449" s="103" t="s">
        <v>448</v>
      </c>
      <c r="H449" s="146" t="s">
        <v>449</v>
      </c>
      <c r="I449" s="146"/>
      <c r="J449" s="147"/>
      <c r="K449" s="494">
        <f>SUMIF('4. Orçamento'!$A$6:$A$144,A449,'4. Orçamento'!$D$6:$D$144)</f>
        <v>468.16</v>
      </c>
      <c r="L449" s="492"/>
      <c r="M449" s="492"/>
      <c r="N449" s="496"/>
      <c r="O449" s="493"/>
      <c r="P449" s="493"/>
      <c r="Q449" s="491"/>
    </row>
    <row r="450" spans="1:18" ht="15.75" thickBot="1">
      <c r="A450">
        <v>2306732</v>
      </c>
      <c r="B450" s="125"/>
      <c r="C450" s="104"/>
      <c r="D450" s="146" t="s">
        <v>459</v>
      </c>
      <c r="E450" s="146"/>
      <c r="F450" s="146"/>
      <c r="G450" s="146"/>
      <c r="H450" s="146"/>
      <c r="I450" s="104"/>
      <c r="J450" s="126"/>
      <c r="K450" s="494">
        <f>SUMIF('4. Orçamento'!$A$6:$A$144,A450,'4. Orçamento'!$D$6:$D$144)</f>
        <v>468.16</v>
      </c>
      <c r="L450" s="492"/>
      <c r="M450" s="492"/>
      <c r="N450" s="496"/>
      <c r="O450" s="493"/>
      <c r="P450" s="493"/>
      <c r="Q450" s="491"/>
    </row>
    <row r="451" spans="1:18" ht="15.75" thickBot="1">
      <c r="A451">
        <v>2306732</v>
      </c>
      <c r="B451" s="127" t="s">
        <v>460</v>
      </c>
      <c r="C451" s="104"/>
      <c r="D451" s="103" t="s">
        <v>212</v>
      </c>
      <c r="E451" s="103" t="s">
        <v>436</v>
      </c>
      <c r="F451" s="104"/>
      <c r="G451" s="103" t="s">
        <v>449</v>
      </c>
      <c r="H451" s="146" t="s">
        <v>449</v>
      </c>
      <c r="I451" s="146"/>
      <c r="J451" s="147"/>
      <c r="K451" s="494">
        <f>SUMIF('4. Orçamento'!$A$6:$A$144,A451,'4. Orçamento'!$D$6:$D$144)</f>
        <v>468.16</v>
      </c>
      <c r="L451" s="492"/>
      <c r="M451" s="492"/>
      <c r="N451" s="496"/>
      <c r="O451" s="493"/>
      <c r="P451" s="493"/>
      <c r="Q451" s="491"/>
    </row>
    <row r="452" spans="1:18">
      <c r="A452">
        <v>2306732</v>
      </c>
      <c r="B452" s="119">
        <v>2306604</v>
      </c>
      <c r="C452" s="120" t="s">
        <v>612</v>
      </c>
      <c r="D452" s="121">
        <v>1</v>
      </c>
      <c r="E452" s="128" t="s">
        <v>346</v>
      </c>
      <c r="G452" s="235">
        <f>VLOOKUP(B452,'SICRO 04.25'!$A$1:$D$6492,4,FALSE)</f>
        <v>738.2</v>
      </c>
      <c r="J452" s="123">
        <f>ROUND(D452*G452,4)</f>
        <v>738.2</v>
      </c>
      <c r="K452" s="494">
        <f>SUMIF('4. Orçamento'!$A$6:$A$144,A452,'4. Orçamento'!$D$6:$D$144)</f>
        <v>468.16</v>
      </c>
      <c r="L452" s="492">
        <f>D452</f>
        <v>1</v>
      </c>
      <c r="M452" s="492"/>
      <c r="N452" s="496">
        <f>B452</f>
        <v>2306604</v>
      </c>
      <c r="O452" s="493">
        <f>G452</f>
        <v>738.2</v>
      </c>
      <c r="P452" s="493"/>
      <c r="Q452" s="491">
        <f>K452*L452*O452</f>
        <v>345595.71200000006</v>
      </c>
    </row>
    <row r="453" spans="1:18">
      <c r="A453">
        <v>2306732</v>
      </c>
      <c r="B453" s="119">
        <v>2408058</v>
      </c>
      <c r="C453" s="120" t="s">
        <v>613</v>
      </c>
      <c r="D453" s="121">
        <v>2.8170000000000001E-2</v>
      </c>
      <c r="E453" s="128" t="s">
        <v>454</v>
      </c>
      <c r="G453" s="235">
        <f>VLOOKUP(B453,'SICRO 04.25'!$A$1:$D$6492,4,FALSE)</f>
        <v>64.349999999999994</v>
      </c>
      <c r="J453" s="123">
        <f>ROUND(D453*G453,4)</f>
        <v>1.8127</v>
      </c>
      <c r="K453" s="494">
        <f>SUMIF('4. Orçamento'!$A$6:$A$144,A453,'4. Orçamento'!$D$6:$D$144)</f>
        <v>468.16</v>
      </c>
      <c r="L453" s="492">
        <f>D453</f>
        <v>2.8170000000000001E-2</v>
      </c>
      <c r="M453" s="492"/>
      <c r="N453" s="496">
        <f>B453</f>
        <v>2408058</v>
      </c>
      <c r="O453" s="493">
        <f>G453</f>
        <v>64.349999999999994</v>
      </c>
      <c r="P453" s="493"/>
      <c r="Q453" s="491">
        <f>K453*L453*O453</f>
        <v>848.65212431999998</v>
      </c>
    </row>
    <row r="454" spans="1:18" ht="15.75" thickBot="1">
      <c r="A454">
        <v>2306732</v>
      </c>
      <c r="B454" s="125"/>
      <c r="C454" s="104"/>
      <c r="D454" s="146" t="s">
        <v>461</v>
      </c>
      <c r="E454" s="146"/>
      <c r="F454" s="146"/>
      <c r="G454" s="146"/>
      <c r="H454" s="146"/>
      <c r="I454" s="104"/>
      <c r="J454" s="126">
        <f>SUM(J452:J453)</f>
        <v>740.0127</v>
      </c>
      <c r="K454" s="494">
        <f>SUMIF('4. Orçamento'!$A$6:$A$144,A454,'4. Orçamento'!$D$6:$D$144)</f>
        <v>468.16</v>
      </c>
      <c r="L454" s="492"/>
      <c r="M454" s="492"/>
      <c r="N454" s="496"/>
      <c r="O454" s="493"/>
      <c r="P454" s="493"/>
      <c r="Q454" s="491"/>
    </row>
    <row r="455" spans="1:18" ht="15.75" thickBot="1">
      <c r="A455">
        <v>2306732</v>
      </c>
      <c r="B455" s="125"/>
      <c r="C455" s="104"/>
      <c r="D455" s="104"/>
      <c r="E455" s="104"/>
      <c r="F455" s="104"/>
      <c r="G455" s="104"/>
      <c r="H455" s="105" t="s">
        <v>462</v>
      </c>
      <c r="I455" s="104"/>
      <c r="J455" s="130">
        <f>J446+J454</f>
        <v>955.10529670259984</v>
      </c>
      <c r="K455" s="494">
        <f>SUMIF('4. Orçamento'!$A$6:$A$144,A455,'4. Orçamento'!$D$6:$D$144)</f>
        <v>468.16</v>
      </c>
      <c r="L455" s="492"/>
      <c r="M455" s="492"/>
      <c r="N455" s="496"/>
      <c r="O455" s="493"/>
      <c r="P455" s="493"/>
      <c r="Q455" s="491"/>
    </row>
    <row r="456" spans="1:18" ht="15.75" thickBot="1">
      <c r="A456">
        <v>2306732</v>
      </c>
      <c r="B456" s="127" t="s">
        <v>463</v>
      </c>
      <c r="C456" s="104"/>
      <c r="D456" s="103" t="s">
        <v>464</v>
      </c>
      <c r="E456" s="103" t="s">
        <v>212</v>
      </c>
      <c r="F456" s="103" t="s">
        <v>436</v>
      </c>
      <c r="G456" s="104"/>
      <c r="H456" s="103" t="s">
        <v>449</v>
      </c>
      <c r="I456" s="146" t="s">
        <v>449</v>
      </c>
      <c r="J456" s="147"/>
      <c r="K456" s="494">
        <f>SUMIF('4. Orçamento'!$A$6:$A$144,A456,'4. Orçamento'!$D$6:$D$144)</f>
        <v>468.16</v>
      </c>
      <c r="L456" s="492"/>
      <c r="M456" s="492"/>
      <c r="N456" s="496"/>
      <c r="O456" s="493"/>
      <c r="P456" s="493"/>
      <c r="Q456" s="491"/>
    </row>
    <row r="457" spans="1:18" ht="15.75" thickBot="1">
      <c r="A457">
        <v>2306732</v>
      </c>
      <c r="B457" s="125"/>
      <c r="C457" s="104"/>
      <c r="D457" s="146" t="s">
        <v>468</v>
      </c>
      <c r="E457" s="146"/>
      <c r="F457" s="146"/>
      <c r="G457" s="146"/>
      <c r="H457" s="146"/>
      <c r="I457" s="104"/>
      <c r="J457" s="130"/>
      <c r="K457" s="494">
        <f>SUMIF('4. Orçamento'!$A$6:$A$144,A457,'4. Orçamento'!$D$6:$D$144)</f>
        <v>468.16</v>
      </c>
      <c r="L457" s="492"/>
      <c r="M457" s="492"/>
      <c r="N457" s="496"/>
      <c r="O457" s="493"/>
      <c r="P457" s="493"/>
      <c r="Q457" s="491"/>
    </row>
    <row r="458" spans="1:18" ht="15.75" thickBot="1">
      <c r="A458">
        <v>2306732</v>
      </c>
      <c r="B458" s="148" t="s">
        <v>469</v>
      </c>
      <c r="C458" s="146"/>
      <c r="D458" s="146" t="s">
        <v>212</v>
      </c>
      <c r="E458" s="146" t="s">
        <v>436</v>
      </c>
      <c r="F458" s="146" t="s">
        <v>470</v>
      </c>
      <c r="G458" s="146"/>
      <c r="H458" s="146"/>
      <c r="I458" s="239"/>
      <c r="J458" s="147" t="s">
        <v>449</v>
      </c>
      <c r="K458" s="494">
        <f>SUMIF('4. Orçamento'!$A$6:$A$144,A458,'4. Orçamento'!$D$6:$D$144)</f>
        <v>468.16</v>
      </c>
      <c r="L458" s="492"/>
      <c r="M458" s="492"/>
      <c r="N458" s="496"/>
      <c r="O458" s="493"/>
      <c r="P458" s="493"/>
      <c r="Q458" s="491"/>
    </row>
    <row r="459" spans="1:18" ht="15.75" thickBot="1">
      <c r="A459">
        <v>2306732</v>
      </c>
      <c r="B459" s="148"/>
      <c r="C459" s="146"/>
      <c r="D459" s="146"/>
      <c r="E459" s="146"/>
      <c r="F459" s="103" t="s">
        <v>471</v>
      </c>
      <c r="G459" s="103" t="s">
        <v>472</v>
      </c>
      <c r="H459" s="103" t="s">
        <v>473</v>
      </c>
      <c r="I459" s="104"/>
      <c r="J459" s="147"/>
      <c r="K459" s="494">
        <f>SUMIF('4. Orçamento'!$A$6:$A$144,A459,'4. Orçamento'!$D$6:$D$144)</f>
        <v>468.16</v>
      </c>
      <c r="L459" s="492"/>
      <c r="M459" s="492"/>
      <c r="N459" s="496"/>
      <c r="O459" s="493"/>
      <c r="P459" s="493"/>
      <c r="Q459" s="491"/>
    </row>
    <row r="460" spans="1:18">
      <c r="A460">
        <v>2306732</v>
      </c>
      <c r="B460" s="129"/>
      <c r="D460" s="145" t="s">
        <v>480</v>
      </c>
      <c r="E460" s="145"/>
      <c r="F460" s="145"/>
      <c r="G460" s="145"/>
      <c r="H460" s="145"/>
      <c r="J460" s="111"/>
      <c r="K460" s="494">
        <f>SUMIF('4. Orçamento'!$A$6:$A$144,A460,'4. Orçamento'!$D$6:$D$144)</f>
        <v>468.16</v>
      </c>
      <c r="L460" s="492"/>
      <c r="M460" s="492"/>
      <c r="N460" s="496"/>
      <c r="O460" s="493"/>
      <c r="P460" s="493"/>
      <c r="Q460" s="491"/>
    </row>
    <row r="461" spans="1:18" ht="15.75" thickBot="1">
      <c r="A461">
        <v>2306732</v>
      </c>
      <c r="B461" s="125"/>
      <c r="C461" s="104"/>
      <c r="D461" s="104"/>
      <c r="E461" s="104"/>
      <c r="F461" s="146" t="s">
        <v>481</v>
      </c>
      <c r="G461" s="146"/>
      <c r="H461" s="146"/>
      <c r="I461" s="104"/>
      <c r="J461" s="134">
        <f>J455</f>
        <v>955.10529670259984</v>
      </c>
      <c r="K461" s="178"/>
      <c r="L461" s="179"/>
      <c r="M461" s="179"/>
      <c r="N461" s="179"/>
      <c r="O461" s="179"/>
      <c r="P461" s="180"/>
      <c r="R461" s="177">
        <f>IF(K439=0,"",ROUND((SUM(Q439:Q460)/K439),2))</f>
        <v>955.11</v>
      </c>
    </row>
    <row r="462" spans="1:18" ht="15.75" thickBot="1">
      <c r="A462" s="157"/>
      <c r="B462" s="157"/>
      <c r="C462" s="157"/>
      <c r="D462" s="157"/>
      <c r="E462" s="157"/>
      <c r="F462" s="157"/>
      <c r="G462" s="157"/>
      <c r="H462" s="157"/>
      <c r="I462" s="157"/>
      <c r="J462" s="157"/>
      <c r="R462" s="101">
        <f>SUM(Q439:Q460)</f>
        <v>447142.11716528394</v>
      </c>
    </row>
    <row r="463" spans="1:18" ht="23.25" thickBot="1">
      <c r="A463">
        <v>2306247</v>
      </c>
      <c r="B463" s="106" t="s">
        <v>395</v>
      </c>
      <c r="C463" s="107"/>
      <c r="D463" s="107"/>
      <c r="E463" s="107"/>
      <c r="F463" s="107"/>
      <c r="G463" s="107"/>
      <c r="H463" s="107"/>
      <c r="I463" s="107"/>
      <c r="J463" s="108" t="s">
        <v>396</v>
      </c>
    </row>
    <row r="464" spans="1:18" ht="18.75" thickTop="1">
      <c r="A464">
        <v>2306247</v>
      </c>
      <c r="B464" s="109" t="s">
        <v>397</v>
      </c>
      <c r="E464" s="110" t="s">
        <v>398</v>
      </c>
      <c r="J464" s="111"/>
    </row>
    <row r="465" spans="1:17" ht="15.75">
      <c r="A465">
        <v>2306247</v>
      </c>
      <c r="B465" s="112" t="s">
        <v>400</v>
      </c>
      <c r="E465" s="383">
        <v>45748</v>
      </c>
      <c r="H465" s="113" t="s">
        <v>401</v>
      </c>
      <c r="I465" s="114">
        <v>0.45865</v>
      </c>
      <c r="J465" s="115" t="s">
        <v>351</v>
      </c>
    </row>
    <row r="466" spans="1:17" ht="16.5" thickBot="1">
      <c r="A466">
        <v>2306247</v>
      </c>
      <c r="B466" s="116">
        <v>2306247</v>
      </c>
      <c r="C466" s="149" t="s">
        <v>614</v>
      </c>
      <c r="D466" s="149"/>
      <c r="E466" s="149"/>
      <c r="F466" s="149"/>
      <c r="G466" s="149"/>
      <c r="H466" s="149"/>
      <c r="I466" s="150" t="s">
        <v>404</v>
      </c>
      <c r="J466" s="151"/>
    </row>
    <row r="467" spans="1:17" ht="15.75" thickBot="1">
      <c r="A467">
        <v>2306247</v>
      </c>
      <c r="B467" s="148" t="s">
        <v>405</v>
      </c>
      <c r="C467" s="146"/>
      <c r="D467" s="146" t="s">
        <v>212</v>
      </c>
      <c r="E467" s="146" t="s">
        <v>406</v>
      </c>
      <c r="F467" s="146"/>
      <c r="G467" s="146" t="s">
        <v>407</v>
      </c>
      <c r="H467" s="153"/>
      <c r="I467" s="239"/>
      <c r="J467" s="240" t="s">
        <v>408</v>
      </c>
      <c r="K467" s="589" t="s">
        <v>276</v>
      </c>
      <c r="L467" s="590"/>
      <c r="M467" s="591"/>
      <c r="N467" s="592" t="s">
        <v>409</v>
      </c>
      <c r="O467" s="594" t="s">
        <v>410</v>
      </c>
      <c r="P467" s="595"/>
      <c r="Q467" s="598" t="s">
        <v>411</v>
      </c>
    </row>
    <row r="468" spans="1:17" ht="15.75" thickBot="1">
      <c r="A468">
        <v>2306247</v>
      </c>
      <c r="B468" s="148"/>
      <c r="C468" s="146"/>
      <c r="D468" s="146"/>
      <c r="E468" s="103" t="s">
        <v>412</v>
      </c>
      <c r="F468" s="103" t="s">
        <v>413</v>
      </c>
      <c r="G468" s="103" t="s">
        <v>414</v>
      </c>
      <c r="H468" s="103" t="s">
        <v>415</v>
      </c>
      <c r="I468" s="104"/>
      <c r="J468" s="118" t="s">
        <v>416</v>
      </c>
      <c r="K468" s="172" t="s">
        <v>417</v>
      </c>
      <c r="L468" s="600" t="s">
        <v>418</v>
      </c>
      <c r="M468" s="601"/>
      <c r="N468" s="593"/>
      <c r="O468" s="596"/>
      <c r="P468" s="597"/>
      <c r="Q468" s="599"/>
    </row>
    <row r="469" spans="1:17">
      <c r="A469">
        <v>2306247</v>
      </c>
      <c r="B469" s="119" t="s">
        <v>615</v>
      </c>
      <c r="C469" s="120" t="s">
        <v>616</v>
      </c>
      <c r="D469" s="121">
        <v>1</v>
      </c>
      <c r="E469" s="122">
        <v>1</v>
      </c>
      <c r="F469" s="122">
        <v>0</v>
      </c>
      <c r="G469" s="123">
        <f>VLOOKUP(B469,EQ!$A$1:$K$538,10,FALSE)</f>
        <v>29.169499999999999</v>
      </c>
      <c r="H469" s="123">
        <f>VLOOKUP(B469,EQ!$A$1:$K$538,11,FALSE)</f>
        <v>8.9801000000000002</v>
      </c>
      <c r="J469" s="123">
        <f>ROUND((D469*E469*G469)+(D469*F469*H469),4)</f>
        <v>29.169499999999999</v>
      </c>
      <c r="K469" s="494">
        <f>SUMIF('4. Orçamento'!$A$6:$A$144,A469,'4. Orçamento'!$D$6:$D$144)</f>
        <v>21.12</v>
      </c>
      <c r="L469" s="492">
        <f>(D469*E469)</f>
        <v>1</v>
      </c>
      <c r="M469" s="492">
        <f>(D469*F469)</f>
        <v>0</v>
      </c>
      <c r="N469" s="496" t="str">
        <f>B469</f>
        <v>E9640</v>
      </c>
      <c r="O469" s="493">
        <f t="shared" ref="O469:P471" si="62">(G469/$I$465)</f>
        <v>63.598604600457861</v>
      </c>
      <c r="P469" s="493">
        <f t="shared" si="62"/>
        <v>19.579417856753516</v>
      </c>
      <c r="Q469" s="491">
        <f>K469*((L469*O469)+(M469*P469))</f>
        <v>1343.2025291616701</v>
      </c>
    </row>
    <row r="470" spans="1:17">
      <c r="A470">
        <v>2306247</v>
      </c>
      <c r="B470" s="119" t="s">
        <v>617</v>
      </c>
      <c r="C470" s="120" t="s">
        <v>618</v>
      </c>
      <c r="D470" s="121">
        <v>1</v>
      </c>
      <c r="E470" s="122">
        <v>1</v>
      </c>
      <c r="F470" s="122">
        <v>0</v>
      </c>
      <c r="G470" s="123">
        <f>VLOOKUP(B470,EQ!$A$1:$K$538,10,FALSE)</f>
        <v>29.241099999999999</v>
      </c>
      <c r="H470" s="123">
        <f>VLOOKUP(B470,EQ!$A$1:$K$538,11,FALSE)</f>
        <v>27.2836</v>
      </c>
      <c r="J470" s="123">
        <f>ROUND((D470*E470*G470)+(D470*F470*H470),4)</f>
        <v>29.241099999999999</v>
      </c>
      <c r="K470" s="494">
        <f>SUMIF('4. Orçamento'!$A$6:$A$144,A470,'4. Orçamento'!$D$6:$D$144)</f>
        <v>21.12</v>
      </c>
      <c r="L470" s="492">
        <f>(D470*E470)</f>
        <v>1</v>
      </c>
      <c r="M470" s="492">
        <f>(D470*F470)</f>
        <v>0</v>
      </c>
      <c r="N470" s="496" t="str">
        <f>B470</f>
        <v>E9677</v>
      </c>
      <c r="O470" s="493">
        <f t="shared" si="62"/>
        <v>63.754714924234165</v>
      </c>
      <c r="P470" s="493">
        <f t="shared" si="62"/>
        <v>59.486754605908644</v>
      </c>
      <c r="Q470" s="491">
        <f>K470*((L470*O470)+(M470*P470))</f>
        <v>1346.4995791998256</v>
      </c>
    </row>
    <row r="471" spans="1:17">
      <c r="A471">
        <v>2306247</v>
      </c>
      <c r="B471" s="119" t="s">
        <v>431</v>
      </c>
      <c r="C471" s="120" t="s">
        <v>432</v>
      </c>
      <c r="D471" s="121">
        <v>0.40549000000000002</v>
      </c>
      <c r="E471" s="122">
        <v>1</v>
      </c>
      <c r="F471" s="122">
        <v>0</v>
      </c>
      <c r="G471" s="123">
        <f>VLOOKUP(B471,EQ!$A$1:$K$538,10,FALSE)</f>
        <v>0.71860000000000002</v>
      </c>
      <c r="H471" s="123">
        <f>VLOOKUP(B471,EQ!$A$1:$K$538,11,FALSE)</f>
        <v>0.48849999999999999</v>
      </c>
      <c r="J471" s="123">
        <f>ROUND((D471*E471*G471)+(D471*F471*H471),4)</f>
        <v>0.29139999999999999</v>
      </c>
      <c r="K471" s="494">
        <f>SUMIF('4. Orçamento'!$A$6:$A$144,A471,'4. Orçamento'!$D$6:$D$144)</f>
        <v>21.12</v>
      </c>
      <c r="L471" s="492">
        <f>(D471*E471)</f>
        <v>0.40549000000000002</v>
      </c>
      <c r="M471" s="492">
        <f>(D471*F471)</f>
        <v>0</v>
      </c>
      <c r="N471" s="496" t="str">
        <f>B471</f>
        <v>E9071</v>
      </c>
      <c r="O471" s="493">
        <f t="shared" si="62"/>
        <v>1.5667720484029217</v>
      </c>
      <c r="P471" s="493">
        <f t="shared" si="62"/>
        <v>1.065082306769868</v>
      </c>
      <c r="Q471" s="491">
        <f>K471*((L471*O471)+(M471*P471))</f>
        <v>13.417755603793745</v>
      </c>
    </row>
    <row r="472" spans="1:17" ht="15.75" thickBot="1">
      <c r="A472">
        <v>2306247</v>
      </c>
      <c r="B472" s="125"/>
      <c r="C472" s="104"/>
      <c r="D472" s="104"/>
      <c r="E472" s="104"/>
      <c r="F472" s="104"/>
      <c r="G472" s="104"/>
      <c r="H472" s="105" t="s">
        <v>433</v>
      </c>
      <c r="I472" s="104"/>
      <c r="J472" s="126">
        <f>SUM(J469:J471)</f>
        <v>58.702000000000005</v>
      </c>
      <c r="K472" s="494">
        <f>SUMIF('4. Orçamento'!$A$6:$A$144,A472,'4. Orçamento'!$D$6:$D$144)</f>
        <v>21.12</v>
      </c>
      <c r="L472" s="492"/>
      <c r="M472" s="492"/>
      <c r="N472" s="496"/>
      <c r="O472" s="493"/>
      <c r="P472" s="493"/>
      <c r="Q472" s="491"/>
    </row>
    <row r="473" spans="1:17" ht="15.75" thickBot="1">
      <c r="A473">
        <v>2306247</v>
      </c>
      <c r="B473" s="127" t="s">
        <v>435</v>
      </c>
      <c r="C473" s="104"/>
      <c r="D473" s="103" t="s">
        <v>212</v>
      </c>
      <c r="E473" s="103" t="s">
        <v>436</v>
      </c>
      <c r="F473" s="104"/>
      <c r="G473" s="103" t="s">
        <v>407</v>
      </c>
      <c r="H473" s="146" t="s">
        <v>437</v>
      </c>
      <c r="I473" s="146"/>
      <c r="J473" s="147"/>
      <c r="K473" s="494">
        <f>SUMIF('4. Orçamento'!$A$6:$A$144,A473,'4. Orçamento'!$D$6:$D$144)</f>
        <v>21.12</v>
      </c>
      <c r="L473" s="492"/>
      <c r="M473" s="492"/>
      <c r="N473" s="496"/>
      <c r="O473" s="493"/>
      <c r="P473" s="493"/>
      <c r="Q473" s="491"/>
    </row>
    <row r="474" spans="1:17">
      <c r="A474">
        <v>2306247</v>
      </c>
      <c r="B474" s="119" t="s">
        <v>438</v>
      </c>
      <c r="C474" s="120" t="s">
        <v>439</v>
      </c>
      <c r="D474" s="121">
        <v>0.68691999999999998</v>
      </c>
      <c r="E474" s="128" t="s">
        <v>222</v>
      </c>
      <c r="G474" s="123">
        <f>VLOOKUP(B474,MO!$A$1:$G$106,6,FALSE)</f>
        <v>22.594999999999999</v>
      </c>
      <c r="J474" s="123">
        <f>ROUND(D474*G474,4)</f>
        <v>15.521000000000001</v>
      </c>
      <c r="K474" s="494">
        <f>SUMIF('4. Orçamento'!$A$6:$A$144,A474,'4. Orçamento'!$D$6:$D$144)</f>
        <v>21.12</v>
      </c>
      <c r="L474" s="492">
        <f>D474</f>
        <v>0.68691999999999998</v>
      </c>
      <c r="M474" s="492"/>
      <c r="N474" s="496" t="str">
        <f>B474</f>
        <v>P9824</v>
      </c>
      <c r="O474" s="493">
        <f>G474/I465</f>
        <v>49.264144772702494</v>
      </c>
      <c r="P474" s="493"/>
      <c r="Q474" s="491">
        <f>K474*((L474*O474)+(M474*P474))</f>
        <v>714.71191603183252</v>
      </c>
    </row>
    <row r="475" spans="1:17">
      <c r="A475">
        <v>2306247</v>
      </c>
      <c r="B475" s="129"/>
      <c r="D475" s="145" t="s">
        <v>440</v>
      </c>
      <c r="E475" s="145"/>
      <c r="F475" s="145"/>
      <c r="G475" s="145"/>
      <c r="H475" s="145"/>
      <c r="J475" s="124">
        <f>J474</f>
        <v>15.521000000000001</v>
      </c>
      <c r="K475" s="494">
        <f>SUMIF('4. Orçamento'!$A$6:$A$144,A475,'4. Orçamento'!$D$6:$D$144)</f>
        <v>21.12</v>
      </c>
      <c r="L475" s="492"/>
      <c r="M475" s="492"/>
      <c r="N475" s="496"/>
      <c r="O475" s="493"/>
      <c r="P475" s="493"/>
      <c r="Q475" s="491"/>
    </row>
    <row r="476" spans="1:17" ht="15.75" thickBot="1">
      <c r="A476">
        <v>2306247</v>
      </c>
      <c r="B476" s="125"/>
      <c r="C476" s="104"/>
      <c r="D476" s="146" t="s">
        <v>442</v>
      </c>
      <c r="E476" s="146"/>
      <c r="F476" s="146"/>
      <c r="G476" s="146"/>
      <c r="H476" s="146"/>
      <c r="I476" s="104"/>
      <c r="J476" s="130">
        <f>J472+J475</f>
        <v>74.223000000000013</v>
      </c>
      <c r="K476" s="494">
        <f>SUMIF('4. Orçamento'!$A$6:$A$144,A476,'4. Orçamento'!$D$6:$D$144)</f>
        <v>21.12</v>
      </c>
      <c r="L476" s="492"/>
      <c r="M476" s="492"/>
      <c r="N476" s="496"/>
      <c r="O476" s="493"/>
      <c r="P476" s="493"/>
      <c r="Q476" s="491"/>
    </row>
    <row r="477" spans="1:17">
      <c r="A477">
        <v>2306247</v>
      </c>
      <c r="B477" s="129"/>
      <c r="D477" s="145" t="s">
        <v>444</v>
      </c>
      <c r="E477" s="145"/>
      <c r="F477" s="145"/>
      <c r="G477" s="145"/>
      <c r="H477" s="145"/>
      <c r="J477" s="131">
        <f>J476/I465</f>
        <v>161.82928158726702</v>
      </c>
      <c r="K477" s="494">
        <f>SUMIF('4. Orçamento'!$A$6:$A$144,A477,'4. Orçamento'!$D$6:$D$144)</f>
        <v>21.12</v>
      </c>
      <c r="L477" s="492"/>
      <c r="M477" s="492"/>
      <c r="N477" s="496"/>
      <c r="O477" s="493"/>
      <c r="P477" s="493"/>
      <c r="Q477" s="491"/>
    </row>
    <row r="478" spans="1:17">
      <c r="A478">
        <v>2306247</v>
      </c>
      <c r="B478" s="129"/>
      <c r="H478" s="132" t="s">
        <v>445</v>
      </c>
      <c r="J478" s="133" t="s">
        <v>377</v>
      </c>
      <c r="K478" s="494">
        <f>SUMIF('4. Orçamento'!$A$6:$A$144,A478,'4. Orçamento'!$D$6:$D$144)</f>
        <v>21.12</v>
      </c>
      <c r="L478" s="492"/>
      <c r="M478" s="492"/>
      <c r="N478" s="496"/>
      <c r="O478" s="493"/>
      <c r="P478" s="493"/>
      <c r="Q478" s="491"/>
    </row>
    <row r="479" spans="1:17" ht="15.75" thickBot="1">
      <c r="A479">
        <v>2306247</v>
      </c>
      <c r="B479" s="125"/>
      <c r="C479" s="104"/>
      <c r="D479" s="104"/>
      <c r="E479" s="104"/>
      <c r="F479" s="104"/>
      <c r="G479" s="104"/>
      <c r="H479" s="105" t="s">
        <v>446</v>
      </c>
      <c r="I479" s="104"/>
      <c r="J479" s="130" t="s">
        <v>377</v>
      </c>
      <c r="K479" s="494">
        <f>SUMIF('4. Orçamento'!$A$6:$A$144,A479,'4. Orçamento'!$D$6:$D$144)</f>
        <v>21.12</v>
      </c>
      <c r="L479" s="492"/>
      <c r="M479" s="492"/>
      <c r="N479" s="496"/>
      <c r="O479" s="493"/>
      <c r="P479" s="493"/>
      <c r="Q479" s="491"/>
    </row>
    <row r="480" spans="1:17" ht="15.75" thickBot="1">
      <c r="A480">
        <v>2306247</v>
      </c>
      <c r="B480" s="127" t="s">
        <v>447</v>
      </c>
      <c r="C480" s="104"/>
      <c r="D480" s="103" t="s">
        <v>212</v>
      </c>
      <c r="E480" s="103" t="s">
        <v>436</v>
      </c>
      <c r="F480" s="104"/>
      <c r="G480" s="103" t="s">
        <v>448</v>
      </c>
      <c r="H480" s="146" t="s">
        <v>449</v>
      </c>
      <c r="I480" s="146"/>
      <c r="J480" s="147"/>
      <c r="K480" s="494">
        <f>SUMIF('4. Orçamento'!$A$6:$A$144,A480,'4. Orçamento'!$D$6:$D$144)</f>
        <v>21.12</v>
      </c>
      <c r="L480" s="492"/>
      <c r="M480" s="492"/>
      <c r="N480" s="496"/>
      <c r="O480" s="493"/>
      <c r="P480" s="493"/>
      <c r="Q480" s="491"/>
    </row>
    <row r="481" spans="1:18">
      <c r="A481">
        <v>2306247</v>
      </c>
      <c r="B481" s="119" t="s">
        <v>619</v>
      </c>
      <c r="C481" s="120" t="s">
        <v>620</v>
      </c>
      <c r="D481" s="121">
        <v>0.17799999999999999</v>
      </c>
      <c r="E481" s="128" t="s">
        <v>335</v>
      </c>
      <c r="G481" s="123">
        <f>VLOOKUP(B481,MATERIAL!$A$1:$D$1678,4,FALSE)</f>
        <v>445.637</v>
      </c>
      <c r="J481" s="123">
        <f>ROUND(D481*G481,4)</f>
        <v>79.323400000000007</v>
      </c>
      <c r="K481" s="494">
        <f>SUMIF('4. Orçamento'!$A$6:$A$144,A481,'4. Orçamento'!$D$6:$D$144)</f>
        <v>21.12</v>
      </c>
      <c r="L481" s="492">
        <f>D481</f>
        <v>0.17799999999999999</v>
      </c>
      <c r="M481" s="492"/>
      <c r="N481" s="496" t="str">
        <f>B481</f>
        <v>M1391</v>
      </c>
      <c r="O481" s="493">
        <f>G481</f>
        <v>445.637</v>
      </c>
      <c r="P481" s="493"/>
      <c r="Q481" s="491">
        <f>K481*((L481*O481)+(M481*P481))</f>
        <v>1675.30991232</v>
      </c>
    </row>
    <row r="482" spans="1:18" ht="15.75" thickBot="1">
      <c r="A482">
        <v>2306247</v>
      </c>
      <c r="B482" s="125"/>
      <c r="C482" s="104"/>
      <c r="D482" s="146" t="s">
        <v>459</v>
      </c>
      <c r="E482" s="146"/>
      <c r="F482" s="146"/>
      <c r="G482" s="146"/>
      <c r="H482" s="146"/>
      <c r="I482" s="104"/>
      <c r="J482" s="126">
        <f>J481</f>
        <v>79.323400000000007</v>
      </c>
      <c r="K482" s="494">
        <f>SUMIF('4. Orçamento'!$A$6:$A$144,A482,'4. Orçamento'!$D$6:$D$144)</f>
        <v>21.12</v>
      </c>
      <c r="L482" s="492"/>
      <c r="M482" s="492"/>
      <c r="N482" s="496"/>
      <c r="O482" s="493"/>
      <c r="P482" s="493"/>
      <c r="Q482" s="491"/>
    </row>
    <row r="483" spans="1:18" ht="15.75" thickBot="1">
      <c r="A483">
        <v>2306247</v>
      </c>
      <c r="B483" s="127" t="s">
        <v>460</v>
      </c>
      <c r="C483" s="104"/>
      <c r="D483" s="103" t="s">
        <v>212</v>
      </c>
      <c r="E483" s="103" t="s">
        <v>436</v>
      </c>
      <c r="F483" s="104"/>
      <c r="G483" s="103" t="s">
        <v>449</v>
      </c>
      <c r="H483" s="146" t="s">
        <v>449</v>
      </c>
      <c r="I483" s="146"/>
      <c r="J483" s="147"/>
      <c r="K483" s="494">
        <f>SUMIF('4. Orçamento'!$A$6:$A$144,A483,'4. Orçamento'!$D$6:$D$144)</f>
        <v>21.12</v>
      </c>
      <c r="L483" s="492"/>
      <c r="M483" s="492"/>
      <c r="N483" s="496"/>
      <c r="O483" s="493"/>
      <c r="P483" s="493"/>
      <c r="Q483" s="491"/>
    </row>
    <row r="484" spans="1:18" ht="15.75" thickBot="1">
      <c r="A484">
        <v>2306247</v>
      </c>
      <c r="B484" s="125"/>
      <c r="C484" s="104"/>
      <c r="D484" s="146" t="s">
        <v>461</v>
      </c>
      <c r="E484" s="146"/>
      <c r="F484" s="146"/>
      <c r="G484" s="146"/>
      <c r="H484" s="146"/>
      <c r="I484" s="104"/>
      <c r="J484" s="126"/>
      <c r="K484" s="494">
        <f>SUMIF('4. Orçamento'!$A$6:$A$144,A484,'4. Orçamento'!$D$6:$D$144)</f>
        <v>21.12</v>
      </c>
      <c r="L484" s="492"/>
      <c r="M484" s="492"/>
      <c r="N484" s="496"/>
      <c r="O484" s="493"/>
      <c r="P484" s="493"/>
      <c r="Q484" s="491"/>
    </row>
    <row r="485" spans="1:18" ht="15.75" thickBot="1">
      <c r="A485">
        <v>2306247</v>
      </c>
      <c r="B485" s="125"/>
      <c r="C485" s="104"/>
      <c r="D485" s="104"/>
      <c r="E485" s="104"/>
      <c r="F485" s="104"/>
      <c r="G485" s="104"/>
      <c r="H485" s="105" t="s">
        <v>462</v>
      </c>
      <c r="I485" s="104"/>
      <c r="J485" s="130">
        <f>J477+J482</f>
        <v>241.15268158726701</v>
      </c>
      <c r="K485" s="494">
        <f>SUMIF('4. Orçamento'!$A$6:$A$144,A485,'4. Orçamento'!$D$6:$D$144)</f>
        <v>21.12</v>
      </c>
      <c r="L485" s="492"/>
      <c r="M485" s="492"/>
      <c r="N485" s="496"/>
      <c r="O485" s="493"/>
      <c r="P485" s="493"/>
      <c r="Q485" s="491"/>
    </row>
    <row r="486" spans="1:18" ht="15.75" thickBot="1">
      <c r="A486">
        <v>2306247</v>
      </c>
      <c r="B486" s="127" t="s">
        <v>463</v>
      </c>
      <c r="C486" s="104"/>
      <c r="D486" s="103" t="s">
        <v>464</v>
      </c>
      <c r="E486" s="103" t="s">
        <v>212</v>
      </c>
      <c r="F486" s="103" t="s">
        <v>436</v>
      </c>
      <c r="G486" s="104"/>
      <c r="H486" s="103" t="s">
        <v>449</v>
      </c>
      <c r="I486" s="146" t="s">
        <v>449</v>
      </c>
      <c r="J486" s="147"/>
      <c r="K486" s="494">
        <f>SUMIF('4. Orçamento'!$A$6:$A$144,A486,'4. Orçamento'!$D$6:$D$144)</f>
        <v>21.12</v>
      </c>
      <c r="L486" s="492"/>
      <c r="M486" s="492"/>
      <c r="N486" s="496"/>
      <c r="O486" s="493"/>
      <c r="P486" s="493"/>
      <c r="Q486" s="491"/>
    </row>
    <row r="487" spans="1:18" ht="15.75" thickBot="1">
      <c r="A487">
        <v>2306247</v>
      </c>
      <c r="B487" s="125"/>
      <c r="C487" s="104"/>
      <c r="D487" s="146" t="s">
        <v>468</v>
      </c>
      <c r="E487" s="146"/>
      <c r="F487" s="146"/>
      <c r="G487" s="146"/>
      <c r="H487" s="146"/>
      <c r="I487" s="104"/>
      <c r="J487" s="130"/>
      <c r="K487" s="494">
        <f>SUMIF('4. Orçamento'!$A$6:$A$144,A487,'4. Orçamento'!$D$6:$D$144)</f>
        <v>21.12</v>
      </c>
      <c r="L487" s="492"/>
      <c r="M487" s="492"/>
      <c r="N487" s="496"/>
      <c r="O487" s="493"/>
      <c r="P487" s="493"/>
      <c r="Q487" s="491"/>
    </row>
    <row r="488" spans="1:18" ht="15.75" thickBot="1">
      <c r="A488">
        <v>2306247</v>
      </c>
      <c r="B488" s="148" t="s">
        <v>469</v>
      </c>
      <c r="C488" s="146"/>
      <c r="D488" s="146" t="s">
        <v>212</v>
      </c>
      <c r="E488" s="146" t="s">
        <v>436</v>
      </c>
      <c r="F488" s="146" t="s">
        <v>470</v>
      </c>
      <c r="G488" s="146"/>
      <c r="H488" s="146"/>
      <c r="I488" s="239"/>
      <c r="J488" s="147" t="s">
        <v>449</v>
      </c>
      <c r="K488" s="494">
        <f>SUMIF('4. Orçamento'!$A$6:$A$144,A488,'4. Orçamento'!$D$6:$D$144)</f>
        <v>21.12</v>
      </c>
      <c r="L488" s="492"/>
      <c r="M488" s="492"/>
      <c r="N488" s="496"/>
      <c r="O488" s="493"/>
      <c r="P488" s="493"/>
      <c r="Q488" s="491"/>
    </row>
    <row r="489" spans="1:18" ht="15.75" thickBot="1">
      <c r="A489">
        <v>2306247</v>
      </c>
      <c r="B489" s="148"/>
      <c r="C489" s="146"/>
      <c r="D489" s="146"/>
      <c r="E489" s="146"/>
      <c r="F489" s="103" t="s">
        <v>471</v>
      </c>
      <c r="G489" s="103" t="s">
        <v>472</v>
      </c>
      <c r="H489" s="103" t="s">
        <v>473</v>
      </c>
      <c r="I489" s="104"/>
      <c r="J489" s="147"/>
      <c r="K489" s="494">
        <f>SUMIF('4. Orçamento'!$A$6:$A$144,A489,'4. Orçamento'!$D$6:$D$144)</f>
        <v>21.12</v>
      </c>
      <c r="L489" s="492"/>
      <c r="M489" s="492"/>
      <c r="N489" s="496"/>
      <c r="O489" s="493"/>
      <c r="P489" s="493"/>
      <c r="Q489" s="491"/>
    </row>
    <row r="490" spans="1:18">
      <c r="A490">
        <v>2306247</v>
      </c>
      <c r="B490" s="129"/>
      <c r="D490" s="145" t="s">
        <v>480</v>
      </c>
      <c r="E490" s="145"/>
      <c r="F490" s="145"/>
      <c r="G490" s="145"/>
      <c r="H490" s="145"/>
      <c r="J490" s="111"/>
      <c r="K490" s="494">
        <f>SUMIF('4. Orçamento'!$A$6:$A$144,A490,'4. Orçamento'!$D$6:$D$144)</f>
        <v>21.12</v>
      </c>
      <c r="L490" s="492"/>
      <c r="M490" s="492"/>
      <c r="N490" s="496"/>
      <c r="O490" s="493"/>
      <c r="P490" s="493"/>
      <c r="Q490" s="491"/>
    </row>
    <row r="491" spans="1:18" ht="15.75" thickBot="1">
      <c r="A491">
        <v>2306247</v>
      </c>
      <c r="B491" s="140"/>
      <c r="C491" s="137"/>
      <c r="D491" s="137"/>
      <c r="E491" s="137"/>
      <c r="F491" s="152" t="s">
        <v>481</v>
      </c>
      <c r="G491" s="152"/>
      <c r="H491" s="152"/>
      <c r="I491" s="137"/>
      <c r="J491" s="141">
        <f>J485</f>
        <v>241.15268158726701</v>
      </c>
      <c r="K491" s="178"/>
      <c r="L491" s="179"/>
      <c r="M491" s="179"/>
      <c r="N491" s="179"/>
      <c r="O491" s="179"/>
      <c r="P491" s="180"/>
      <c r="R491" s="177">
        <f>ROUND((SUM(Q469:Q490)/K469),2)</f>
        <v>241.15</v>
      </c>
    </row>
    <row r="492" spans="1:18" ht="16.5" thickTop="1" thickBot="1">
      <c r="A492" s="157"/>
      <c r="B492" s="157"/>
      <c r="C492" s="157"/>
      <c r="D492" s="157"/>
      <c r="E492" s="157"/>
      <c r="F492" s="157"/>
      <c r="G492" s="157"/>
      <c r="H492" s="157"/>
      <c r="I492" s="157"/>
      <c r="J492" s="157"/>
      <c r="R492" s="101">
        <f>SUM(Q469:Q490)</f>
        <v>5093.1416923171219</v>
      </c>
    </row>
    <row r="493" spans="1:18">
      <c r="A493">
        <v>2306248</v>
      </c>
      <c r="B493" s="158"/>
      <c r="C493" s="159"/>
      <c r="D493" s="159"/>
      <c r="E493" s="159"/>
      <c r="F493" s="159"/>
      <c r="G493" s="159"/>
      <c r="H493" s="159"/>
      <c r="I493" s="159"/>
      <c r="J493" s="160"/>
    </row>
    <row r="494" spans="1:18">
      <c r="A494">
        <v>2306248</v>
      </c>
      <c r="B494" s="129"/>
      <c r="J494" s="111"/>
    </row>
    <row r="495" spans="1:18" ht="23.25" thickBot="1">
      <c r="A495">
        <v>2306248</v>
      </c>
      <c r="B495" s="161" t="s">
        <v>395</v>
      </c>
      <c r="C495" s="104"/>
      <c r="D495" s="104"/>
      <c r="E495" s="104"/>
      <c r="F495" s="104"/>
      <c r="G495" s="104"/>
      <c r="H495" s="104"/>
      <c r="I495" s="104"/>
      <c r="J495" s="162" t="s">
        <v>396</v>
      </c>
    </row>
    <row r="496" spans="1:18" ht="18">
      <c r="A496">
        <v>2306248</v>
      </c>
      <c r="B496" s="109" t="s">
        <v>397</v>
      </c>
      <c r="E496" s="110" t="s">
        <v>398</v>
      </c>
      <c r="J496" s="111"/>
    </row>
    <row r="497" spans="1:17" ht="15.75">
      <c r="A497">
        <v>2306248</v>
      </c>
      <c r="B497" s="112" t="s">
        <v>400</v>
      </c>
      <c r="E497" s="383">
        <v>45748</v>
      </c>
      <c r="H497" s="113" t="s">
        <v>401</v>
      </c>
      <c r="I497" s="114">
        <v>0.15457000000000001</v>
      </c>
      <c r="J497" s="115" t="s">
        <v>351</v>
      </c>
    </row>
    <row r="498" spans="1:17" ht="16.5" thickBot="1">
      <c r="A498">
        <v>2306248</v>
      </c>
      <c r="B498" s="116">
        <v>2306248</v>
      </c>
      <c r="C498" s="149" t="s">
        <v>434</v>
      </c>
      <c r="D498" s="149"/>
      <c r="E498" s="149"/>
      <c r="F498" s="149"/>
      <c r="G498" s="149"/>
      <c r="H498" s="149"/>
      <c r="I498" s="150" t="s">
        <v>404</v>
      </c>
      <c r="J498" s="151"/>
    </row>
    <row r="499" spans="1:17" ht="15.75" thickBot="1">
      <c r="A499">
        <v>2306248</v>
      </c>
      <c r="B499" s="148" t="s">
        <v>405</v>
      </c>
      <c r="C499" s="146"/>
      <c r="D499" s="146" t="s">
        <v>212</v>
      </c>
      <c r="E499" s="146" t="s">
        <v>406</v>
      </c>
      <c r="F499" s="146"/>
      <c r="G499" s="146" t="s">
        <v>407</v>
      </c>
      <c r="H499" s="146"/>
      <c r="I499" s="239"/>
      <c r="J499" s="240" t="s">
        <v>408</v>
      </c>
      <c r="K499" s="589" t="s">
        <v>276</v>
      </c>
      <c r="L499" s="590"/>
      <c r="M499" s="591"/>
      <c r="N499" s="592" t="s">
        <v>409</v>
      </c>
      <c r="O499" s="594" t="s">
        <v>410</v>
      </c>
      <c r="P499" s="595"/>
      <c r="Q499" s="598" t="s">
        <v>411</v>
      </c>
    </row>
    <row r="500" spans="1:17" ht="15.75" thickBot="1">
      <c r="A500">
        <v>2306248</v>
      </c>
      <c r="B500" s="148"/>
      <c r="C500" s="146"/>
      <c r="D500" s="146"/>
      <c r="E500" s="103" t="s">
        <v>412</v>
      </c>
      <c r="F500" s="103" t="s">
        <v>413</v>
      </c>
      <c r="G500" s="103" t="s">
        <v>414</v>
      </c>
      <c r="H500" s="103" t="s">
        <v>415</v>
      </c>
      <c r="I500" s="104"/>
      <c r="J500" s="118" t="s">
        <v>416</v>
      </c>
      <c r="K500" s="172" t="s">
        <v>417</v>
      </c>
      <c r="L500" s="600" t="s">
        <v>418</v>
      </c>
      <c r="M500" s="601"/>
      <c r="N500" s="593"/>
      <c r="O500" s="596"/>
      <c r="P500" s="597"/>
      <c r="Q500" s="599"/>
    </row>
    <row r="501" spans="1:17">
      <c r="A501">
        <v>2306248</v>
      </c>
      <c r="B501" s="119" t="s">
        <v>615</v>
      </c>
      <c r="C501" s="120" t="s">
        <v>616</v>
      </c>
      <c r="D501" s="121">
        <v>1</v>
      </c>
      <c r="E501" s="122">
        <v>1</v>
      </c>
      <c r="F501" s="122">
        <v>0</v>
      </c>
      <c r="G501" s="123">
        <f>VLOOKUP(B501,EQ!$A$1:$K$538,10,FALSE)</f>
        <v>29.169499999999999</v>
      </c>
      <c r="H501" s="123">
        <f>VLOOKUP(B501,EQ!$A$1:$K$538,11,FALSE)</f>
        <v>8.9801000000000002</v>
      </c>
      <c r="J501" s="123">
        <f>ROUND((D501*E501*G501)+(D501*F501*H501),4)</f>
        <v>29.169499999999999</v>
      </c>
      <c r="K501" s="494">
        <f>SUMIF('4. Orçamento'!$A$6:$A$144,A501,'4. Orçamento'!$D$6:$D$144)</f>
        <v>0</v>
      </c>
      <c r="L501" s="492">
        <f>(D501*E501)</f>
        <v>1</v>
      </c>
      <c r="M501" s="492">
        <f>(D501*F501)</f>
        <v>0</v>
      </c>
      <c r="N501" s="496" t="str">
        <f>B501</f>
        <v>E9640</v>
      </c>
      <c r="O501" s="493">
        <f t="shared" ref="O501:P503" si="63">(G501/$I$497)</f>
        <v>188.7138513294947</v>
      </c>
      <c r="P501" s="493">
        <f t="shared" si="63"/>
        <v>58.097302193181079</v>
      </c>
      <c r="Q501" s="491">
        <f>K501*((L501*O501)+(M501*P501))</f>
        <v>0</v>
      </c>
    </row>
    <row r="502" spans="1:17">
      <c r="A502">
        <v>2306248</v>
      </c>
      <c r="B502" s="119" t="s">
        <v>621</v>
      </c>
      <c r="C502" s="120" t="s">
        <v>622</v>
      </c>
      <c r="D502" s="121">
        <v>1</v>
      </c>
      <c r="E502" s="122">
        <v>1</v>
      </c>
      <c r="F502" s="122">
        <v>0</v>
      </c>
      <c r="G502" s="123">
        <f>VLOOKUP(B502,EQ!$A$1:$K$538,10,FALSE)</f>
        <v>29.672499999999999</v>
      </c>
      <c r="H502" s="123">
        <f>VLOOKUP(B502,EQ!$A$1:$K$538,11,FALSE)</f>
        <v>27.521699999999999</v>
      </c>
      <c r="J502" s="123">
        <f>ROUND((D502*E502*G502)+(D502*F502*H502),4)</f>
        <v>29.672499999999999</v>
      </c>
      <c r="K502" s="494">
        <f>SUMIF('4. Orçamento'!$A$6:$A$144,A502,'4. Orçamento'!$D$6:$D$144)</f>
        <v>0</v>
      </c>
      <c r="L502" s="492">
        <f>(D502*E502)</f>
        <v>1</v>
      </c>
      <c r="M502" s="492">
        <f>(D502*F502)</f>
        <v>0</v>
      </c>
      <c r="N502" s="496" t="str">
        <f>B502</f>
        <v>E9706</v>
      </c>
      <c r="O502" s="493">
        <f t="shared" si="63"/>
        <v>191.96804037005884</v>
      </c>
      <c r="P502" s="493">
        <f t="shared" si="63"/>
        <v>178.05330918030663</v>
      </c>
      <c r="Q502" s="491">
        <f>K502*((L502*O502)+(M502*P502))</f>
        <v>0</v>
      </c>
    </row>
    <row r="503" spans="1:17">
      <c r="A503">
        <v>2306248</v>
      </c>
      <c r="B503" s="119" t="s">
        <v>431</v>
      </c>
      <c r="C503" s="120" t="s">
        <v>432</v>
      </c>
      <c r="D503" s="121">
        <v>0.13664999999999999</v>
      </c>
      <c r="E503" s="122">
        <v>1</v>
      </c>
      <c r="F503" s="122">
        <v>0</v>
      </c>
      <c r="G503" s="123">
        <f>VLOOKUP(B503,EQ!$A$1:$K$538,10,FALSE)</f>
        <v>0.71860000000000002</v>
      </c>
      <c r="H503" s="123">
        <f>VLOOKUP(B503,EQ!$A$1:$K$538,11,FALSE)</f>
        <v>0.48849999999999999</v>
      </c>
      <c r="J503" s="123">
        <f>ROUND((D503*E503*G503)+(D503*F503*H503),4)</f>
        <v>9.8199999999999996E-2</v>
      </c>
      <c r="K503" s="494">
        <f>SUMIF('4. Orçamento'!$A$6:$A$144,A503,'4. Orçamento'!$D$6:$D$144)</f>
        <v>0</v>
      </c>
      <c r="L503" s="492">
        <f>(D503*E503)</f>
        <v>0.13664999999999999</v>
      </c>
      <c r="M503" s="492">
        <f>(D503*F503)</f>
        <v>0</v>
      </c>
      <c r="N503" s="496" t="str">
        <f>B503</f>
        <v>E9071</v>
      </c>
      <c r="O503" s="493">
        <f t="shared" si="63"/>
        <v>4.6490263311121174</v>
      </c>
      <c r="P503" s="493">
        <f t="shared" si="63"/>
        <v>3.1603804101701489</v>
      </c>
      <c r="Q503" s="491">
        <f>K503*((L503*O503)+(M503*P503))</f>
        <v>0</v>
      </c>
    </row>
    <row r="504" spans="1:17" ht="15.75" thickBot="1">
      <c r="A504">
        <v>2306248</v>
      </c>
      <c r="B504" s="125"/>
      <c r="C504" s="104"/>
      <c r="D504" s="104"/>
      <c r="E504" s="104"/>
      <c r="F504" s="104"/>
      <c r="G504" s="104"/>
      <c r="H504" s="105" t="s">
        <v>433</v>
      </c>
      <c r="I504" s="104"/>
      <c r="J504" s="126">
        <f>SUM(J501:J503)</f>
        <v>58.940199999999997</v>
      </c>
      <c r="K504" s="494">
        <f>SUMIF('4. Orçamento'!$A$6:$A$144,A504,'4. Orçamento'!$D$6:$D$144)</f>
        <v>0</v>
      </c>
      <c r="L504" s="492"/>
      <c r="M504" s="492"/>
      <c r="N504" s="496"/>
      <c r="O504" s="493"/>
      <c r="P504" s="493"/>
      <c r="Q504" s="491"/>
    </row>
    <row r="505" spans="1:17" ht="15.75" thickBot="1">
      <c r="A505">
        <v>2306248</v>
      </c>
      <c r="B505" s="127" t="s">
        <v>435</v>
      </c>
      <c r="C505" s="104"/>
      <c r="D505" s="103" t="s">
        <v>212</v>
      </c>
      <c r="E505" s="103" t="s">
        <v>436</v>
      </c>
      <c r="F505" s="104"/>
      <c r="G505" s="103" t="s">
        <v>407</v>
      </c>
      <c r="H505" s="146" t="s">
        <v>437</v>
      </c>
      <c r="I505" s="146"/>
      <c r="J505" s="147"/>
      <c r="K505" s="494">
        <f>SUMIF('4. Orçamento'!$A$6:$A$144,A505,'4. Orçamento'!$D$6:$D$144)</f>
        <v>0</v>
      </c>
      <c r="L505" s="492"/>
      <c r="M505" s="492"/>
      <c r="N505" s="496"/>
      <c r="O505" s="493"/>
      <c r="P505" s="493"/>
      <c r="Q505" s="491"/>
    </row>
    <row r="506" spans="1:17">
      <c r="A506">
        <v>2306248</v>
      </c>
      <c r="B506" s="119" t="s">
        <v>438</v>
      </c>
      <c r="C506" s="120" t="s">
        <v>439</v>
      </c>
      <c r="D506" s="121">
        <v>0.23150000000000001</v>
      </c>
      <c r="E506" s="128" t="s">
        <v>222</v>
      </c>
      <c r="G506" s="123">
        <f>VLOOKUP(B506,MO!$A$1:$G$106,6,FALSE)</f>
        <v>22.594999999999999</v>
      </c>
      <c r="J506" s="123">
        <f>ROUND(D506*G506,4)</f>
        <v>5.2306999999999997</v>
      </c>
      <c r="K506" s="494">
        <f>SUMIF('4. Orçamento'!$A$6:$A$144,A506,'4. Orçamento'!$D$6:$D$144)</f>
        <v>0</v>
      </c>
      <c r="L506" s="492">
        <f>D506</f>
        <v>0.23150000000000001</v>
      </c>
      <c r="M506" s="492"/>
      <c r="N506" s="496" t="str">
        <f>B506</f>
        <v>P9824</v>
      </c>
      <c r="O506" s="493">
        <f>G506/I497</f>
        <v>146.17972439671345</v>
      </c>
      <c r="P506" s="493"/>
      <c r="Q506" s="491">
        <f>K506*L506*O506</f>
        <v>0</v>
      </c>
    </row>
    <row r="507" spans="1:17">
      <c r="A507">
        <v>2306248</v>
      </c>
      <c r="B507" s="129"/>
      <c r="D507" s="145" t="s">
        <v>440</v>
      </c>
      <c r="E507" s="145"/>
      <c r="F507" s="145"/>
      <c r="G507" s="145"/>
      <c r="H507" s="145"/>
      <c r="J507" s="124">
        <f>J506</f>
        <v>5.2306999999999997</v>
      </c>
      <c r="K507" s="494">
        <f>SUMIF('4. Orçamento'!$A$6:$A$144,A507,'4. Orçamento'!$D$6:$D$144)</f>
        <v>0</v>
      </c>
      <c r="L507" s="492"/>
      <c r="M507" s="492"/>
      <c r="N507" s="496"/>
      <c r="O507" s="493"/>
      <c r="P507" s="493"/>
      <c r="Q507" s="491"/>
    </row>
    <row r="508" spans="1:17" ht="15.75" thickBot="1">
      <c r="A508">
        <v>2306248</v>
      </c>
      <c r="B508" s="125"/>
      <c r="C508" s="104"/>
      <c r="D508" s="146" t="s">
        <v>442</v>
      </c>
      <c r="E508" s="146"/>
      <c r="F508" s="146"/>
      <c r="G508" s="146"/>
      <c r="H508" s="146"/>
      <c r="I508" s="104"/>
      <c r="J508" s="130">
        <f>J504+J507</f>
        <v>64.170900000000003</v>
      </c>
      <c r="K508" s="494">
        <f>SUMIF('4. Orçamento'!$A$6:$A$144,A508,'4. Orçamento'!$D$6:$D$144)</f>
        <v>0</v>
      </c>
      <c r="L508" s="492"/>
      <c r="M508" s="492"/>
      <c r="N508" s="496"/>
      <c r="O508" s="493"/>
      <c r="P508" s="493"/>
      <c r="Q508" s="491"/>
    </row>
    <row r="509" spans="1:17">
      <c r="A509">
        <v>2306248</v>
      </c>
      <c r="B509" s="129"/>
      <c r="D509" s="145" t="s">
        <v>444</v>
      </c>
      <c r="E509" s="145"/>
      <c r="F509" s="145"/>
      <c r="G509" s="145"/>
      <c r="H509" s="145"/>
      <c r="J509" s="131">
        <f>J508/I497</f>
        <v>415.15753380345473</v>
      </c>
      <c r="K509" s="494">
        <f>SUMIF('4. Orçamento'!$A$6:$A$144,A509,'4. Orçamento'!$D$6:$D$144)</f>
        <v>0</v>
      </c>
      <c r="L509" s="492"/>
      <c r="M509" s="492"/>
      <c r="N509" s="496"/>
      <c r="O509" s="493"/>
      <c r="P509" s="493"/>
      <c r="Q509" s="491"/>
    </row>
    <row r="510" spans="1:17">
      <c r="A510">
        <v>2306248</v>
      </c>
      <c r="B510" s="129"/>
      <c r="H510" s="132" t="s">
        <v>445</v>
      </c>
      <c r="J510" s="133" t="s">
        <v>377</v>
      </c>
      <c r="K510" s="494">
        <f>SUMIF('4. Orçamento'!$A$6:$A$144,A510,'4. Orçamento'!$D$6:$D$144)</f>
        <v>0</v>
      </c>
      <c r="L510" s="492"/>
      <c r="M510" s="492"/>
      <c r="N510" s="496"/>
      <c r="O510" s="493"/>
      <c r="P510" s="493"/>
      <c r="Q510" s="491"/>
    </row>
    <row r="511" spans="1:17" ht="15.75" thickBot="1">
      <c r="A511">
        <v>2306248</v>
      </c>
      <c r="B511" s="125"/>
      <c r="C511" s="104"/>
      <c r="D511" s="104"/>
      <c r="E511" s="104"/>
      <c r="F511" s="104"/>
      <c r="G511" s="104"/>
      <c r="H511" s="105" t="s">
        <v>446</v>
      </c>
      <c r="I511" s="104"/>
      <c r="J511" s="130" t="s">
        <v>377</v>
      </c>
      <c r="K511" s="494">
        <f>SUMIF('4. Orçamento'!$A$6:$A$144,A511,'4. Orçamento'!$D$6:$D$144)</f>
        <v>0</v>
      </c>
      <c r="L511" s="492"/>
      <c r="M511" s="492"/>
      <c r="N511" s="496"/>
      <c r="O511" s="493"/>
      <c r="P511" s="493"/>
      <c r="Q511" s="491"/>
    </row>
    <row r="512" spans="1:17" ht="15.75" thickBot="1">
      <c r="A512">
        <v>2306248</v>
      </c>
      <c r="B512" s="127" t="s">
        <v>447</v>
      </c>
      <c r="C512" s="104"/>
      <c r="D512" s="103" t="s">
        <v>212</v>
      </c>
      <c r="E512" s="103" t="s">
        <v>436</v>
      </c>
      <c r="F512" s="104"/>
      <c r="G512" s="103" t="s">
        <v>448</v>
      </c>
      <c r="H512" s="146" t="s">
        <v>449</v>
      </c>
      <c r="I512" s="146"/>
      <c r="J512" s="147"/>
      <c r="K512" s="494">
        <f>SUMIF('4. Orçamento'!$A$6:$A$144,A512,'4. Orçamento'!$D$6:$D$144)</f>
        <v>0</v>
      </c>
      <c r="L512" s="492"/>
      <c r="M512" s="492"/>
      <c r="N512" s="496"/>
      <c r="O512" s="493"/>
      <c r="P512" s="493"/>
      <c r="Q512" s="491"/>
    </row>
    <row r="513" spans="1:18">
      <c r="A513">
        <v>2306248</v>
      </c>
      <c r="B513" s="119" t="s">
        <v>623</v>
      </c>
      <c r="C513" s="120" t="s">
        <v>624</v>
      </c>
      <c r="D513" s="121">
        <v>0.17799999999999999</v>
      </c>
      <c r="E513" s="128" t="s">
        <v>335</v>
      </c>
      <c r="G513" s="123">
        <f>VLOOKUP(B513,MATERIAL!$A$1:$D$1678,4,FALSE)</f>
        <v>790.13009999999997</v>
      </c>
      <c r="J513" s="123">
        <f>ROUND(D513*G513,4)</f>
        <v>140.64320000000001</v>
      </c>
      <c r="K513" s="494">
        <f>SUMIF('4. Orçamento'!$A$6:$A$144,A513,'4. Orçamento'!$D$6:$D$144)</f>
        <v>0</v>
      </c>
      <c r="L513" s="492">
        <f>D513</f>
        <v>0.17799999999999999</v>
      </c>
      <c r="M513" s="492"/>
      <c r="N513" s="496" t="str">
        <f>B513</f>
        <v>M0601</v>
      </c>
      <c r="O513" s="493">
        <f>G513</f>
        <v>790.13009999999997</v>
      </c>
      <c r="P513" s="493"/>
      <c r="Q513" s="491">
        <f>K513*L513*O513</f>
        <v>0</v>
      </c>
    </row>
    <row r="514" spans="1:18" ht="15.75" thickBot="1">
      <c r="A514">
        <v>2306248</v>
      </c>
      <c r="B514" s="125"/>
      <c r="C514" s="104"/>
      <c r="D514" s="146" t="s">
        <v>459</v>
      </c>
      <c r="E514" s="146"/>
      <c r="F514" s="146"/>
      <c r="G514" s="146"/>
      <c r="H514" s="146"/>
      <c r="I514" s="104"/>
      <c r="J514" s="126">
        <f>J513</f>
        <v>140.64320000000001</v>
      </c>
      <c r="K514" s="494">
        <f>SUMIF('4. Orçamento'!$A$6:$A$144,A514,'4. Orçamento'!$D$6:$D$144)</f>
        <v>0</v>
      </c>
      <c r="L514" s="492"/>
      <c r="M514" s="492"/>
      <c r="N514" s="496"/>
      <c r="O514" s="493"/>
      <c r="P514" s="493"/>
      <c r="Q514" s="491"/>
    </row>
    <row r="515" spans="1:18" ht="15.75" thickBot="1">
      <c r="A515">
        <v>2306248</v>
      </c>
      <c r="B515" s="127" t="s">
        <v>460</v>
      </c>
      <c r="C515" s="104"/>
      <c r="D515" s="103" t="s">
        <v>212</v>
      </c>
      <c r="E515" s="103" t="s">
        <v>436</v>
      </c>
      <c r="F515" s="104"/>
      <c r="G515" s="103" t="s">
        <v>449</v>
      </c>
      <c r="H515" s="146" t="s">
        <v>449</v>
      </c>
      <c r="I515" s="146"/>
      <c r="J515" s="147"/>
      <c r="K515" s="494">
        <f>SUMIF('4. Orçamento'!$A$6:$A$144,A515,'4. Orçamento'!$D$6:$D$144)</f>
        <v>0</v>
      </c>
      <c r="L515" s="492"/>
      <c r="M515" s="492"/>
      <c r="N515" s="496"/>
      <c r="O515" s="493"/>
      <c r="P515" s="493"/>
      <c r="Q515" s="491"/>
    </row>
    <row r="516" spans="1:18" ht="15.75" thickBot="1">
      <c r="A516">
        <v>2306248</v>
      </c>
      <c r="B516" s="125"/>
      <c r="C516" s="104"/>
      <c r="D516" s="146" t="s">
        <v>461</v>
      </c>
      <c r="E516" s="146"/>
      <c r="F516" s="146"/>
      <c r="G516" s="146"/>
      <c r="H516" s="146"/>
      <c r="I516" s="104"/>
      <c r="J516" s="126"/>
      <c r="K516" s="494">
        <f>SUMIF('4. Orçamento'!$A$6:$A$144,A516,'4. Orçamento'!$D$6:$D$144)</f>
        <v>0</v>
      </c>
      <c r="L516" s="492"/>
      <c r="M516" s="492"/>
      <c r="N516" s="496"/>
      <c r="O516" s="493"/>
      <c r="P516" s="493"/>
      <c r="Q516" s="491"/>
    </row>
    <row r="517" spans="1:18" ht="15.75" thickBot="1">
      <c r="A517">
        <v>2306248</v>
      </c>
      <c r="B517" s="125"/>
      <c r="C517" s="104"/>
      <c r="D517" s="104"/>
      <c r="E517" s="104"/>
      <c r="F517" s="104"/>
      <c r="G517" s="104"/>
      <c r="H517" s="105" t="s">
        <v>462</v>
      </c>
      <c r="I517" s="104"/>
      <c r="J517" s="130">
        <f>J509+J514</f>
        <v>555.8007338034547</v>
      </c>
      <c r="K517" s="494">
        <f>SUMIF('4. Orçamento'!$A$6:$A$144,A517,'4. Orçamento'!$D$6:$D$144)</f>
        <v>0</v>
      </c>
      <c r="L517" s="492"/>
      <c r="M517" s="492"/>
      <c r="N517" s="496"/>
      <c r="O517" s="493"/>
      <c r="P517" s="493"/>
      <c r="Q517" s="491"/>
    </row>
    <row r="518" spans="1:18" ht="15.75" thickBot="1">
      <c r="A518">
        <v>2306248</v>
      </c>
      <c r="B518" s="127" t="s">
        <v>463</v>
      </c>
      <c r="C518" s="104"/>
      <c r="D518" s="103" t="s">
        <v>464</v>
      </c>
      <c r="E518" s="103" t="s">
        <v>212</v>
      </c>
      <c r="F518" s="103" t="s">
        <v>436</v>
      </c>
      <c r="G518" s="104"/>
      <c r="H518" s="103" t="s">
        <v>449</v>
      </c>
      <c r="I518" s="146" t="s">
        <v>449</v>
      </c>
      <c r="J518" s="147"/>
      <c r="K518" s="494">
        <f>SUMIF('4. Orçamento'!$A$6:$A$144,A518,'4. Orçamento'!$D$6:$D$144)</f>
        <v>0</v>
      </c>
      <c r="L518" s="492"/>
      <c r="M518" s="492"/>
      <c r="N518" s="496"/>
      <c r="O518" s="493"/>
      <c r="P518" s="493"/>
      <c r="Q518" s="491"/>
    </row>
    <row r="519" spans="1:18" ht="15.75" thickBot="1">
      <c r="A519">
        <v>2306248</v>
      </c>
      <c r="B519" s="125"/>
      <c r="C519" s="104"/>
      <c r="D519" s="146" t="s">
        <v>468</v>
      </c>
      <c r="E519" s="146"/>
      <c r="F519" s="146"/>
      <c r="G519" s="146"/>
      <c r="H519" s="146"/>
      <c r="I519" s="104"/>
      <c r="J519" s="130"/>
      <c r="K519" s="494">
        <f>SUMIF('4. Orçamento'!$A$6:$A$144,A519,'4. Orçamento'!$D$6:$D$144)</f>
        <v>0</v>
      </c>
      <c r="L519" s="492"/>
      <c r="M519" s="492"/>
      <c r="N519" s="496"/>
      <c r="O519" s="493"/>
      <c r="P519" s="493"/>
      <c r="Q519" s="491"/>
    </row>
    <row r="520" spans="1:18" ht="15.75" thickBot="1">
      <c r="A520">
        <v>2306248</v>
      </c>
      <c r="B520" s="148" t="s">
        <v>469</v>
      </c>
      <c r="C520" s="146"/>
      <c r="D520" s="146" t="s">
        <v>212</v>
      </c>
      <c r="E520" s="146" t="s">
        <v>436</v>
      </c>
      <c r="F520" s="146" t="s">
        <v>470</v>
      </c>
      <c r="G520" s="146"/>
      <c r="H520" s="146"/>
      <c r="I520" s="239"/>
      <c r="J520" s="147" t="s">
        <v>449</v>
      </c>
      <c r="K520" s="494">
        <f>SUMIF('4. Orçamento'!$A$6:$A$144,A520,'4. Orçamento'!$D$6:$D$144)</f>
        <v>0</v>
      </c>
      <c r="L520" s="492"/>
      <c r="M520" s="492"/>
      <c r="N520" s="496"/>
      <c r="O520" s="493"/>
      <c r="P520" s="493"/>
      <c r="Q520" s="491"/>
    </row>
    <row r="521" spans="1:18" ht="15.75" thickBot="1">
      <c r="A521">
        <v>2306248</v>
      </c>
      <c r="B521" s="148"/>
      <c r="C521" s="146"/>
      <c r="D521" s="146"/>
      <c r="E521" s="146"/>
      <c r="F521" s="103" t="s">
        <v>471</v>
      </c>
      <c r="G521" s="103" t="s">
        <v>472</v>
      </c>
      <c r="H521" s="103" t="s">
        <v>473</v>
      </c>
      <c r="I521" s="104"/>
      <c r="J521" s="147"/>
      <c r="K521" s="494">
        <f>SUMIF('4. Orçamento'!$A$6:$A$144,A521,'4. Orçamento'!$D$6:$D$144)</f>
        <v>0</v>
      </c>
      <c r="L521" s="492"/>
      <c r="M521" s="492"/>
      <c r="N521" s="496"/>
      <c r="O521" s="493"/>
      <c r="P521" s="493"/>
      <c r="Q521" s="491"/>
    </row>
    <row r="522" spans="1:18">
      <c r="A522">
        <v>2306248</v>
      </c>
      <c r="B522" s="129"/>
      <c r="D522" s="145" t="s">
        <v>480</v>
      </c>
      <c r="E522" s="145"/>
      <c r="F522" s="145"/>
      <c r="G522" s="145"/>
      <c r="H522" s="145"/>
      <c r="J522" s="111"/>
      <c r="K522" s="494">
        <f>SUMIF('4. Orçamento'!$A$6:$A$144,A522,'4. Orçamento'!$D$6:$D$144)</f>
        <v>0</v>
      </c>
      <c r="L522" s="492"/>
      <c r="M522" s="492"/>
      <c r="N522" s="496"/>
      <c r="O522" s="493"/>
      <c r="P522" s="493"/>
      <c r="Q522" s="491"/>
    </row>
    <row r="523" spans="1:18" ht="15.75" thickBot="1">
      <c r="A523">
        <v>2306248</v>
      </c>
      <c r="B523" s="125"/>
      <c r="C523" s="104"/>
      <c r="D523" s="104"/>
      <c r="E523" s="104"/>
      <c r="F523" s="146" t="s">
        <v>481</v>
      </c>
      <c r="G523" s="146"/>
      <c r="H523" s="146"/>
      <c r="I523" s="104"/>
      <c r="J523" s="134">
        <f>J517</f>
        <v>555.8007338034547</v>
      </c>
      <c r="K523" s="178"/>
      <c r="L523" s="179"/>
      <c r="M523" s="179"/>
      <c r="N523" s="179"/>
      <c r="O523" s="179"/>
      <c r="P523" s="180"/>
      <c r="R523" s="177">
        <f>ROUND((SUM(Q504:Q522)/$K$118),2)</f>
        <v>0</v>
      </c>
    </row>
    <row r="524" spans="1:18" ht="15.75" thickBot="1">
      <c r="A524" s="157"/>
      <c r="B524" s="157"/>
      <c r="C524" s="157"/>
      <c r="D524" s="157"/>
      <c r="E524" s="157"/>
      <c r="F524" s="157"/>
      <c r="G524" s="157"/>
      <c r="H524" s="157"/>
      <c r="I524" s="157"/>
      <c r="J524" s="157"/>
      <c r="R524" s="101">
        <f>SUM(Q501:Q522)</f>
        <v>0</v>
      </c>
    </row>
    <row r="525" spans="1:18" ht="23.25" thickBot="1">
      <c r="A525">
        <v>2306066</v>
      </c>
      <c r="B525" s="106" t="s">
        <v>395</v>
      </c>
      <c r="C525" s="107"/>
      <c r="D525" s="107"/>
      <c r="E525" s="107"/>
      <c r="F525" s="107"/>
      <c r="G525" s="107"/>
      <c r="H525" s="107"/>
      <c r="I525" s="107"/>
      <c r="J525" s="108" t="s">
        <v>396</v>
      </c>
    </row>
    <row r="526" spans="1:18" ht="18.75" thickTop="1">
      <c r="A526">
        <v>2306066</v>
      </c>
      <c r="B526" s="109" t="s">
        <v>397</v>
      </c>
      <c r="E526" s="110" t="s">
        <v>398</v>
      </c>
      <c r="J526" s="111"/>
    </row>
    <row r="527" spans="1:18" ht="15.75">
      <c r="A527">
        <v>2306066</v>
      </c>
      <c r="B527" s="112" t="s">
        <v>400</v>
      </c>
      <c r="E527" s="383">
        <v>45748</v>
      </c>
      <c r="H527" s="113" t="s">
        <v>401</v>
      </c>
      <c r="I527" s="114">
        <v>3.1539999999999999</v>
      </c>
      <c r="J527" s="115" t="s">
        <v>346</v>
      </c>
    </row>
    <row r="528" spans="1:18" ht="16.5" thickBot="1">
      <c r="A528">
        <v>2306066</v>
      </c>
      <c r="B528" s="116">
        <v>2306066</v>
      </c>
      <c r="C528" s="149" t="s">
        <v>625</v>
      </c>
      <c r="D528" s="149"/>
      <c r="E528" s="149"/>
      <c r="F528" s="149"/>
      <c r="G528" s="149"/>
      <c r="H528" s="149"/>
      <c r="I528" s="150" t="s">
        <v>404</v>
      </c>
      <c r="J528" s="151"/>
    </row>
    <row r="529" spans="1:17" ht="15.75" thickBot="1">
      <c r="A529">
        <v>2306066</v>
      </c>
      <c r="B529" s="148" t="s">
        <v>405</v>
      </c>
      <c r="C529" s="146"/>
      <c r="D529" s="146" t="s">
        <v>212</v>
      </c>
      <c r="E529" s="146" t="s">
        <v>406</v>
      </c>
      <c r="F529" s="146"/>
      <c r="G529" s="146" t="s">
        <v>407</v>
      </c>
      <c r="H529" s="146"/>
      <c r="I529" s="239"/>
      <c r="J529" s="240" t="s">
        <v>408</v>
      </c>
      <c r="K529" s="589" t="s">
        <v>276</v>
      </c>
      <c r="L529" s="590"/>
      <c r="M529" s="591"/>
      <c r="N529" s="592" t="s">
        <v>409</v>
      </c>
      <c r="O529" s="594" t="s">
        <v>410</v>
      </c>
      <c r="P529" s="595"/>
      <c r="Q529" s="598" t="s">
        <v>411</v>
      </c>
    </row>
    <row r="530" spans="1:17" ht="15.75" thickBot="1">
      <c r="A530">
        <v>2306066</v>
      </c>
      <c r="B530" s="148"/>
      <c r="C530" s="146"/>
      <c r="D530" s="146"/>
      <c r="E530" s="103" t="s">
        <v>412</v>
      </c>
      <c r="F530" s="103" t="s">
        <v>413</v>
      </c>
      <c r="G530" s="103" t="s">
        <v>414</v>
      </c>
      <c r="H530" s="103" t="s">
        <v>415</v>
      </c>
      <c r="I530" s="104"/>
      <c r="J530" s="118" t="s">
        <v>416</v>
      </c>
      <c r="K530" s="172" t="s">
        <v>417</v>
      </c>
      <c r="L530" s="600" t="s">
        <v>418</v>
      </c>
      <c r="M530" s="601"/>
      <c r="N530" s="593"/>
      <c r="O530" s="596"/>
      <c r="P530" s="597"/>
      <c r="Q530" s="599"/>
    </row>
    <row r="531" spans="1:17">
      <c r="A531">
        <v>2306066</v>
      </c>
      <c r="B531" s="119" t="s">
        <v>419</v>
      </c>
      <c r="C531" s="120" t="s">
        <v>420</v>
      </c>
      <c r="D531" s="121">
        <v>0.15962000000000001</v>
      </c>
      <c r="E531" s="122">
        <v>1</v>
      </c>
      <c r="F531" s="122">
        <v>0</v>
      </c>
      <c r="G531" s="123">
        <f>VLOOKUP(B531,EQ!$A$1:$K$538,10,FALSE)</f>
        <v>7.3845999999999998</v>
      </c>
      <c r="H531" s="123">
        <f>VLOOKUP(B531,EQ!$A$1:$K$538,11,FALSE)</f>
        <v>4.3170000000000002</v>
      </c>
      <c r="J531" s="123">
        <f t="shared" ref="J531:J536" si="64">ROUND((D531*E531*G531)+(D531*F531*H531),4)</f>
        <v>1.1787000000000001</v>
      </c>
      <c r="K531" s="494">
        <f>SUMIF('4. Orçamento'!$A$6:$A$144,A531,'4. Orçamento'!$D$6:$D$144)</f>
        <v>190</v>
      </c>
      <c r="L531" s="492">
        <f t="shared" ref="L531:L536" si="65">(D531*E531)</f>
        <v>0.15962000000000001</v>
      </c>
      <c r="M531" s="492">
        <f t="shared" ref="M531:M536" si="66">(D531*F531)</f>
        <v>0</v>
      </c>
      <c r="N531" s="496" t="str">
        <f t="shared" ref="N531:N536" si="67">B531</f>
        <v>E9750</v>
      </c>
      <c r="O531" s="493">
        <f t="shared" ref="O531:P536" si="68">(G531/$I$527)</f>
        <v>2.3413443246670895</v>
      </c>
      <c r="P531" s="493">
        <f t="shared" si="68"/>
        <v>1.3687381103360812</v>
      </c>
      <c r="Q531" s="491">
        <f t="shared" ref="Q531:Q536" si="69">K531*((L531*O531)+(M531*P531))</f>
        <v>71.007822409638564</v>
      </c>
    </row>
    <row r="532" spans="1:17">
      <c r="A532">
        <v>2306066</v>
      </c>
      <c r="B532" s="119" t="s">
        <v>421</v>
      </c>
      <c r="C532" s="120" t="s">
        <v>422</v>
      </c>
      <c r="D532" s="121">
        <v>1</v>
      </c>
      <c r="E532" s="122">
        <v>7.0000000000000007E-2</v>
      </c>
      <c r="F532" s="122">
        <v>0.93</v>
      </c>
      <c r="G532" s="123">
        <f>VLOOKUP(B532,EQ!$A$1:$K$538,10,FALSE)</f>
        <v>248.78</v>
      </c>
      <c r="H532" s="123">
        <f>VLOOKUP(B532,EQ!$A$1:$K$538,11,FALSE)</f>
        <v>69.038899999999998</v>
      </c>
      <c r="J532" s="123">
        <f t="shared" si="64"/>
        <v>81.620800000000003</v>
      </c>
      <c r="K532" s="494">
        <f>SUMIF('4. Orçamento'!$A$6:$A$144,A532,'4. Orçamento'!$D$6:$D$144)</f>
        <v>190</v>
      </c>
      <c r="L532" s="492">
        <f t="shared" si="65"/>
        <v>7.0000000000000007E-2</v>
      </c>
      <c r="M532" s="492">
        <f t="shared" si="66"/>
        <v>0.93</v>
      </c>
      <c r="N532" s="496" t="str">
        <f t="shared" si="67"/>
        <v>E9605</v>
      </c>
      <c r="O532" s="493">
        <f t="shared" si="68"/>
        <v>78.877615726062146</v>
      </c>
      <c r="P532" s="493">
        <f t="shared" si="68"/>
        <v>21.889315155358275</v>
      </c>
      <c r="Q532" s="491">
        <f t="shared" si="69"/>
        <v>4916.9142771084344</v>
      </c>
    </row>
    <row r="533" spans="1:17">
      <c r="A533">
        <v>2306066</v>
      </c>
      <c r="B533" s="119" t="s">
        <v>425</v>
      </c>
      <c r="C533" s="120" t="s">
        <v>426</v>
      </c>
      <c r="D533" s="121">
        <v>0.25830999999999998</v>
      </c>
      <c r="E533" s="122">
        <v>1</v>
      </c>
      <c r="F533" s="122">
        <v>0</v>
      </c>
      <c r="G533" s="123">
        <f>VLOOKUP(B533,EQ!$A$1:$K$538,10,FALSE)</f>
        <v>68.561000000000007</v>
      </c>
      <c r="H533" s="123">
        <f>VLOOKUP(B533,EQ!$A$1:$K$538,11,FALSE)</f>
        <v>7.8593999999999999</v>
      </c>
      <c r="J533" s="123">
        <f t="shared" si="64"/>
        <v>17.71</v>
      </c>
      <c r="K533" s="494">
        <f>SUMIF('4. Orçamento'!$A$6:$A$144,A533,'4. Orçamento'!$D$6:$D$144)</f>
        <v>190</v>
      </c>
      <c r="L533" s="492">
        <f t="shared" si="65"/>
        <v>0.25830999999999998</v>
      </c>
      <c r="M533" s="492">
        <f t="shared" si="66"/>
        <v>0</v>
      </c>
      <c r="N533" s="496" t="str">
        <f t="shared" si="67"/>
        <v>E9754</v>
      </c>
      <c r="O533" s="493">
        <f t="shared" si="68"/>
        <v>21.737793278376667</v>
      </c>
      <c r="P533" s="493">
        <f t="shared" si="68"/>
        <v>2.4918833227647434</v>
      </c>
      <c r="Q533" s="491">
        <f t="shared" si="69"/>
        <v>1066.8669825301206</v>
      </c>
    </row>
    <row r="534" spans="1:17">
      <c r="A534">
        <v>2306066</v>
      </c>
      <c r="B534" s="119" t="s">
        <v>427</v>
      </c>
      <c r="C534" s="120" t="s">
        <v>428</v>
      </c>
      <c r="D534" s="121">
        <v>0.25830999999999998</v>
      </c>
      <c r="E534" s="122">
        <v>1</v>
      </c>
      <c r="F534" s="122">
        <v>0</v>
      </c>
      <c r="G534" s="123">
        <f>VLOOKUP(B534,EQ!$A$1:$K$538,10,FALSE)</f>
        <v>30.438099999999999</v>
      </c>
      <c r="H534" s="123">
        <f>VLOOKUP(B534,EQ!$A$1:$K$538,11,FALSE)</f>
        <v>28.1264</v>
      </c>
      <c r="J534" s="123">
        <f t="shared" si="64"/>
        <v>7.8624999999999998</v>
      </c>
      <c r="K534" s="494">
        <f>SUMIF('4. Orçamento'!$A$6:$A$144,A534,'4. Orçamento'!$D$6:$D$144)</f>
        <v>190</v>
      </c>
      <c r="L534" s="492">
        <f t="shared" si="65"/>
        <v>0.25830999999999998</v>
      </c>
      <c r="M534" s="492">
        <f t="shared" si="66"/>
        <v>0</v>
      </c>
      <c r="N534" s="496" t="str">
        <f t="shared" si="67"/>
        <v>E9694</v>
      </c>
      <c r="O534" s="493">
        <f t="shared" si="68"/>
        <v>9.6506341154090034</v>
      </c>
      <c r="P534" s="493">
        <f t="shared" si="68"/>
        <v>8.9176918199112247</v>
      </c>
      <c r="Q534" s="491">
        <f t="shared" si="69"/>
        <v>473.64250668674697</v>
      </c>
    </row>
    <row r="535" spans="1:17">
      <c r="A535">
        <v>2306066</v>
      </c>
      <c r="B535" s="119" t="s">
        <v>429</v>
      </c>
      <c r="C535" s="120" t="s">
        <v>430</v>
      </c>
      <c r="D535" s="121">
        <v>1</v>
      </c>
      <c r="E535" s="122">
        <v>1</v>
      </c>
      <c r="F535" s="122">
        <v>0</v>
      </c>
      <c r="G535" s="123">
        <f>VLOOKUP(B535,EQ!$A$1:$K$538,10,FALSE)</f>
        <v>339.31180000000001</v>
      </c>
      <c r="H535" s="123">
        <f>VLOOKUP(B535,EQ!$A$1:$K$538,11,FALSE)</f>
        <v>186.82149999999999</v>
      </c>
      <c r="J535" s="123">
        <f t="shared" si="64"/>
        <v>339.31180000000001</v>
      </c>
      <c r="K535" s="494">
        <f>SUMIF('4. Orçamento'!$A$6:$A$144,A535,'4. Orçamento'!$D$6:$D$144)</f>
        <v>190</v>
      </c>
      <c r="L535" s="492">
        <f t="shared" si="65"/>
        <v>1</v>
      </c>
      <c r="M535" s="492">
        <f t="shared" si="66"/>
        <v>0</v>
      </c>
      <c r="N535" s="496" t="str">
        <f t="shared" si="67"/>
        <v>E9642</v>
      </c>
      <c r="O535" s="493">
        <f t="shared" si="68"/>
        <v>107.58142041851617</v>
      </c>
      <c r="P535" s="493">
        <f t="shared" si="68"/>
        <v>59.233195941661378</v>
      </c>
      <c r="Q535" s="491">
        <f t="shared" si="69"/>
        <v>20440.469879518074</v>
      </c>
    </row>
    <row r="536" spans="1:17">
      <c r="A536">
        <v>2306066</v>
      </c>
      <c r="B536" s="119" t="s">
        <v>431</v>
      </c>
      <c r="C536" s="120" t="s">
        <v>432</v>
      </c>
      <c r="D536" s="121">
        <v>0.58779999999999999</v>
      </c>
      <c r="E536" s="122">
        <v>1</v>
      </c>
      <c r="F536" s="122">
        <v>0</v>
      </c>
      <c r="G536" s="123">
        <f>VLOOKUP(B536,EQ!$A$1:$K$538,10,FALSE)</f>
        <v>0.71860000000000002</v>
      </c>
      <c r="H536" s="123">
        <f>VLOOKUP(B536,EQ!$A$1:$K$538,11,FALSE)</f>
        <v>0.48849999999999999</v>
      </c>
      <c r="J536" s="123">
        <f t="shared" si="64"/>
        <v>0.4224</v>
      </c>
      <c r="K536" s="494">
        <f>SUMIF('4. Orçamento'!$A$6:$A$144,A536,'4. Orçamento'!$D$6:$D$144)</f>
        <v>190</v>
      </c>
      <c r="L536" s="492">
        <f t="shared" si="65"/>
        <v>0.58779999999999999</v>
      </c>
      <c r="M536" s="492">
        <f t="shared" si="66"/>
        <v>0</v>
      </c>
      <c r="N536" s="496" t="str">
        <f t="shared" si="67"/>
        <v>E9071</v>
      </c>
      <c r="O536" s="493">
        <f t="shared" si="68"/>
        <v>0.22783766645529488</v>
      </c>
      <c r="P536" s="493">
        <f t="shared" si="68"/>
        <v>0.15488268864933419</v>
      </c>
      <c r="Q536" s="491">
        <f t="shared" si="69"/>
        <v>25.445366265060244</v>
      </c>
    </row>
    <row r="537" spans="1:17" ht="15.75" thickBot="1">
      <c r="A537">
        <v>2306066</v>
      </c>
      <c r="B537" s="125"/>
      <c r="C537" s="104"/>
      <c r="D537" s="104"/>
      <c r="E537" s="104"/>
      <c r="F537" s="104"/>
      <c r="G537" s="104"/>
      <c r="H537" s="105" t="s">
        <v>433</v>
      </c>
      <c r="I537" s="104"/>
      <c r="J537" s="126">
        <f>SUM(J531:J536)</f>
        <v>448.1062</v>
      </c>
      <c r="K537" s="494">
        <f>SUMIF('4. Orçamento'!$A$6:$A$144,A537,'4. Orçamento'!$D$6:$D$144)</f>
        <v>190</v>
      </c>
      <c r="L537" s="492"/>
      <c r="M537" s="492"/>
      <c r="N537" s="496"/>
      <c r="O537" s="493"/>
      <c r="P537" s="493"/>
      <c r="Q537" s="491"/>
    </row>
    <row r="538" spans="1:17" ht="15.75" thickBot="1">
      <c r="A538">
        <v>2306066</v>
      </c>
      <c r="B538" s="127" t="s">
        <v>435</v>
      </c>
      <c r="C538" s="104"/>
      <c r="D538" s="103" t="s">
        <v>212</v>
      </c>
      <c r="E538" s="103" t="s">
        <v>436</v>
      </c>
      <c r="F538" s="104"/>
      <c r="G538" s="103" t="s">
        <v>407</v>
      </c>
      <c r="H538" s="146" t="s">
        <v>437</v>
      </c>
      <c r="I538" s="146"/>
      <c r="J538" s="147"/>
      <c r="K538" s="494">
        <f>SUMIF('4. Orçamento'!$A$6:$A$144,A538,'4. Orçamento'!$D$6:$D$144)</f>
        <v>190</v>
      </c>
      <c r="L538" s="492"/>
      <c r="M538" s="492"/>
      <c r="N538" s="496"/>
      <c r="O538" s="493"/>
      <c r="P538" s="493"/>
      <c r="Q538" s="491"/>
    </row>
    <row r="539" spans="1:17">
      <c r="A539">
        <v>2306066</v>
      </c>
      <c r="B539" s="119" t="s">
        <v>438</v>
      </c>
      <c r="C539" s="120" t="s">
        <v>439</v>
      </c>
      <c r="D539" s="121">
        <v>4.5877999999999997</v>
      </c>
      <c r="E539" s="128" t="s">
        <v>222</v>
      </c>
      <c r="G539" s="123">
        <f>VLOOKUP(B539,MO!$A$1:$G$106,6,FALSE)</f>
        <v>22.594999999999999</v>
      </c>
      <c r="J539" s="123">
        <f>ROUND(D539*G539,4)</f>
        <v>103.6613</v>
      </c>
      <c r="K539" s="494">
        <f>SUMIF('4. Orçamento'!$A$6:$A$144,A539,'4. Orçamento'!$D$6:$D$144)</f>
        <v>190</v>
      </c>
      <c r="L539" s="492">
        <f>D539</f>
        <v>4.5877999999999997</v>
      </c>
      <c r="M539" s="492"/>
      <c r="N539" s="496" t="str">
        <f>B539</f>
        <v>P9824</v>
      </c>
      <c r="O539" s="493">
        <f>(G539/I527)</f>
        <v>7.1639188332276476</v>
      </c>
      <c r="P539" s="493"/>
      <c r="Q539" s="491">
        <f>K539*((L539*O539)+(M539*P539))</f>
        <v>6244.6590963855424</v>
      </c>
    </row>
    <row r="540" spans="1:17">
      <c r="A540">
        <v>2306066</v>
      </c>
      <c r="B540" s="129"/>
      <c r="D540" s="145" t="s">
        <v>440</v>
      </c>
      <c r="E540" s="145"/>
      <c r="F540" s="145"/>
      <c r="G540" s="145"/>
      <c r="H540" s="145"/>
      <c r="J540" s="124">
        <f>J539</f>
        <v>103.6613</v>
      </c>
      <c r="K540" s="494">
        <f>SUMIF('4. Orçamento'!$A$6:$A$144,A540,'4. Orçamento'!$D$6:$D$144)</f>
        <v>190</v>
      </c>
      <c r="L540" s="492"/>
      <c r="M540" s="492"/>
      <c r="N540" s="496"/>
      <c r="O540" s="493"/>
      <c r="P540" s="493"/>
      <c r="Q540" s="491"/>
    </row>
    <row r="541" spans="1:17" ht="15.75" thickBot="1">
      <c r="A541">
        <v>2306066</v>
      </c>
      <c r="B541" s="125"/>
      <c r="C541" s="104"/>
      <c r="D541" s="146" t="s">
        <v>442</v>
      </c>
      <c r="E541" s="146"/>
      <c r="F541" s="146"/>
      <c r="G541" s="146"/>
      <c r="H541" s="146"/>
      <c r="I541" s="104"/>
      <c r="J541" s="130">
        <f>J537+J540</f>
        <v>551.76750000000004</v>
      </c>
      <c r="K541" s="494">
        <f>SUMIF('4. Orçamento'!$A$6:$A$144,A541,'4. Orçamento'!$D$6:$D$144)</f>
        <v>190</v>
      </c>
      <c r="L541" s="492"/>
      <c r="M541" s="492"/>
      <c r="N541" s="496"/>
      <c r="O541" s="493"/>
      <c r="P541" s="493"/>
      <c r="Q541" s="491"/>
    </row>
    <row r="542" spans="1:17">
      <c r="A542">
        <v>2306066</v>
      </c>
      <c r="B542" s="129"/>
      <c r="D542" s="145" t="s">
        <v>444</v>
      </c>
      <c r="E542" s="145"/>
      <c r="F542" s="145"/>
      <c r="G542" s="145"/>
      <c r="H542" s="145"/>
      <c r="J542" s="131">
        <f>J541/I527</f>
        <v>174.94213696892837</v>
      </c>
      <c r="K542" s="494">
        <f>SUMIF('4. Orçamento'!$A$6:$A$144,A542,'4. Orçamento'!$D$6:$D$144)</f>
        <v>190</v>
      </c>
      <c r="L542" s="492"/>
      <c r="M542" s="492"/>
      <c r="N542" s="496"/>
      <c r="O542" s="493"/>
      <c r="P542" s="493"/>
      <c r="Q542" s="491"/>
    </row>
    <row r="543" spans="1:17">
      <c r="A543">
        <v>2306066</v>
      </c>
      <c r="B543" s="129"/>
      <c r="H543" s="132" t="s">
        <v>445</v>
      </c>
      <c r="J543" s="133" t="s">
        <v>377</v>
      </c>
      <c r="K543" s="494">
        <f>SUMIF('4. Orçamento'!$A$6:$A$144,A543,'4. Orçamento'!$D$6:$D$144)</f>
        <v>190</v>
      </c>
      <c r="L543" s="492"/>
      <c r="M543" s="492"/>
      <c r="N543" s="496"/>
      <c r="O543" s="493"/>
      <c r="P543" s="493"/>
      <c r="Q543" s="491"/>
    </row>
    <row r="544" spans="1:17" ht="15.75" thickBot="1">
      <c r="A544">
        <v>2306066</v>
      </c>
      <c r="B544" s="125"/>
      <c r="C544" s="104"/>
      <c r="D544" s="104"/>
      <c r="E544" s="104"/>
      <c r="F544" s="104"/>
      <c r="G544" s="104"/>
      <c r="H544" s="105" t="s">
        <v>446</v>
      </c>
      <c r="I544" s="104"/>
      <c r="J544" s="130" t="s">
        <v>377</v>
      </c>
      <c r="K544" s="494">
        <f>SUMIF('4. Orçamento'!$A$6:$A$144,A544,'4. Orçamento'!$D$6:$D$144)</f>
        <v>190</v>
      </c>
      <c r="L544" s="492"/>
      <c r="M544" s="492"/>
      <c r="N544" s="496"/>
      <c r="O544" s="493"/>
      <c r="P544" s="493"/>
      <c r="Q544" s="491"/>
    </row>
    <row r="545" spans="1:17" ht="15.75" thickBot="1">
      <c r="A545">
        <v>2306066</v>
      </c>
      <c r="B545" s="127" t="s">
        <v>447</v>
      </c>
      <c r="C545" s="104"/>
      <c r="D545" s="103" t="s">
        <v>212</v>
      </c>
      <c r="E545" s="103" t="s">
        <v>436</v>
      </c>
      <c r="F545" s="104"/>
      <c r="G545" s="103" t="s">
        <v>448</v>
      </c>
      <c r="H545" s="146" t="s">
        <v>449</v>
      </c>
      <c r="I545" s="146"/>
      <c r="J545" s="147"/>
      <c r="K545" s="494">
        <f>SUMIF('4. Orçamento'!$A$6:$A$144,A545,'4. Orçamento'!$D$6:$D$144)</f>
        <v>190</v>
      </c>
      <c r="L545" s="492"/>
      <c r="M545" s="492"/>
      <c r="N545" s="496"/>
      <c r="O545" s="493"/>
      <c r="P545" s="493"/>
      <c r="Q545" s="491"/>
    </row>
    <row r="546" spans="1:17">
      <c r="A546">
        <v>2306066</v>
      </c>
      <c r="B546" s="119" t="s">
        <v>450</v>
      </c>
      <c r="C546" s="120" t="s">
        <v>451</v>
      </c>
      <c r="D546" s="121">
        <v>0.10782</v>
      </c>
      <c r="E546" s="128" t="s">
        <v>351</v>
      </c>
      <c r="G546" s="123">
        <f>VLOOKUP(B546,MATERIAL!$A$1:$D$1678,4,FALSE)</f>
        <v>144.05619999999999</v>
      </c>
      <c r="J546" s="123">
        <f>ROUND(D546*G546,4)</f>
        <v>15.5321</v>
      </c>
      <c r="K546" s="494">
        <f>SUMIF('4. Orçamento'!$A$6:$A$144,A546,'4. Orçamento'!$D$6:$D$144)</f>
        <v>190</v>
      </c>
      <c r="L546" s="492">
        <f>D546</f>
        <v>0.10782</v>
      </c>
      <c r="M546" s="492"/>
      <c r="N546" s="496" t="str">
        <f>B546</f>
        <v>M0082</v>
      </c>
      <c r="O546" s="493">
        <f>G546</f>
        <v>144.05619999999999</v>
      </c>
      <c r="P546" s="493"/>
      <c r="Q546" s="491">
        <f>K546*((L546*O546)+(M546*P546))</f>
        <v>2951.1065019599996</v>
      </c>
    </row>
    <row r="547" spans="1:17">
      <c r="A547">
        <v>2306066</v>
      </c>
      <c r="B547" s="119" t="s">
        <v>452</v>
      </c>
      <c r="C547" s="120" t="s">
        <v>453</v>
      </c>
      <c r="D547" s="121">
        <v>82.935599999999994</v>
      </c>
      <c r="E547" s="128" t="s">
        <v>454</v>
      </c>
      <c r="G547" s="123">
        <f>VLOOKUP(B547,MATERIAL!$A$1:$D$1678,4,FALSE)</f>
        <v>0.78</v>
      </c>
      <c r="J547" s="123">
        <f>ROUND(D547*G547,4)</f>
        <v>64.689800000000005</v>
      </c>
      <c r="K547" s="494">
        <f>SUMIF('4. Orçamento'!$A$6:$A$144,A547,'4. Orçamento'!$D$6:$D$144)</f>
        <v>190</v>
      </c>
      <c r="L547" s="492">
        <f>D547</f>
        <v>82.935599999999994</v>
      </c>
      <c r="M547" s="492"/>
      <c r="N547" s="496" t="str">
        <f>B547</f>
        <v>M0424</v>
      </c>
      <c r="O547" s="493">
        <f>G547</f>
        <v>0.78</v>
      </c>
      <c r="P547" s="493"/>
      <c r="Q547" s="491">
        <f>K547*((L547*O547)+(M547*P547))</f>
        <v>12291.055920000001</v>
      </c>
    </row>
    <row r="548" spans="1:17" ht="28.5">
      <c r="A548">
        <v>2306066</v>
      </c>
      <c r="B548" s="119" t="s">
        <v>626</v>
      </c>
      <c r="C548" s="120" t="s">
        <v>627</v>
      </c>
      <c r="D548" s="121">
        <v>1E-3</v>
      </c>
      <c r="E548" s="128" t="s">
        <v>346</v>
      </c>
      <c r="G548" s="123">
        <f>VLOOKUP(B548,MATERIAL!$A$1:$D$1678,4,FALSE)</f>
        <v>1559.9942000000001</v>
      </c>
      <c r="J548" s="123">
        <f>ROUND(D548*G548,4)</f>
        <v>1.56</v>
      </c>
      <c r="K548" s="494">
        <f>SUMIF('4. Orçamento'!$A$6:$A$144,A548,'4. Orçamento'!$D$6:$D$144)</f>
        <v>190</v>
      </c>
      <c r="L548" s="492">
        <f>D548</f>
        <v>1E-3</v>
      </c>
      <c r="M548" s="492"/>
      <c r="N548" s="496" t="str">
        <f>B548</f>
        <v>M2321</v>
      </c>
      <c r="O548" s="493">
        <f>G548</f>
        <v>1559.9942000000001</v>
      </c>
      <c r="P548" s="493"/>
      <c r="Q548" s="491">
        <f>K548*((L548*O548)+(M548*P548))</f>
        <v>296.39889800000003</v>
      </c>
    </row>
    <row r="549" spans="1:17" ht="15.75" thickBot="1">
      <c r="A549">
        <v>2306066</v>
      </c>
      <c r="B549" s="125"/>
      <c r="C549" s="104"/>
      <c r="D549" s="146" t="s">
        <v>459</v>
      </c>
      <c r="E549" s="146"/>
      <c r="F549" s="146"/>
      <c r="G549" s="146"/>
      <c r="H549" s="146"/>
      <c r="I549" s="104"/>
      <c r="J549" s="126">
        <f>SUM(J546:J548)</f>
        <v>81.781900000000007</v>
      </c>
      <c r="K549" s="494">
        <f>SUMIF('4. Orçamento'!$A$6:$A$144,A549,'4. Orçamento'!$D$6:$D$144)</f>
        <v>190</v>
      </c>
      <c r="L549" s="492"/>
      <c r="M549" s="492"/>
      <c r="N549" s="496"/>
      <c r="O549" s="493"/>
      <c r="P549" s="493"/>
      <c r="Q549" s="491"/>
    </row>
    <row r="550" spans="1:17" ht="15.75" thickBot="1">
      <c r="A550">
        <v>2306066</v>
      </c>
      <c r="B550" s="127" t="s">
        <v>460</v>
      </c>
      <c r="C550" s="104"/>
      <c r="D550" s="103" t="s">
        <v>212</v>
      </c>
      <c r="E550" s="103" t="s">
        <v>436</v>
      </c>
      <c r="F550" s="104"/>
      <c r="G550" s="103" t="s">
        <v>449</v>
      </c>
      <c r="H550" s="146" t="s">
        <v>449</v>
      </c>
      <c r="I550" s="146"/>
      <c r="J550" s="147"/>
      <c r="K550" s="494">
        <f>SUMIF('4. Orçamento'!$A$6:$A$144,A550,'4. Orçamento'!$D$6:$D$144)</f>
        <v>190</v>
      </c>
      <c r="L550" s="492"/>
      <c r="M550" s="492"/>
      <c r="N550" s="496"/>
      <c r="O550" s="493"/>
      <c r="P550" s="493"/>
      <c r="Q550" s="491"/>
    </row>
    <row r="551" spans="1:17" ht="15.75" thickBot="1">
      <c r="A551">
        <v>2306066</v>
      </c>
      <c r="B551" s="125"/>
      <c r="C551" s="104"/>
      <c r="D551" s="146" t="s">
        <v>461</v>
      </c>
      <c r="E551" s="146"/>
      <c r="F551" s="146"/>
      <c r="G551" s="146"/>
      <c r="H551" s="146"/>
      <c r="I551" s="104"/>
      <c r="J551" s="126"/>
      <c r="K551" s="494">
        <f>SUMIF('4. Orçamento'!$A$6:$A$144,A551,'4. Orçamento'!$D$6:$D$144)</f>
        <v>190</v>
      </c>
      <c r="L551" s="492"/>
      <c r="M551" s="492"/>
      <c r="N551" s="496"/>
      <c r="O551" s="493"/>
      <c r="P551" s="493"/>
      <c r="Q551" s="491"/>
    </row>
    <row r="552" spans="1:17" ht="15.75" thickBot="1">
      <c r="A552">
        <v>2306066</v>
      </c>
      <c r="B552" s="125"/>
      <c r="C552" s="104"/>
      <c r="D552" s="104"/>
      <c r="E552" s="104"/>
      <c r="F552" s="104"/>
      <c r="G552" s="104"/>
      <c r="H552" s="105" t="s">
        <v>462</v>
      </c>
      <c r="I552" s="104"/>
      <c r="J552" s="130">
        <f>J542+J549</f>
        <v>256.72403696892837</v>
      </c>
      <c r="K552" s="494">
        <f>SUMIF('4. Orçamento'!$A$6:$A$144,A552,'4. Orçamento'!$D$6:$D$144)</f>
        <v>190</v>
      </c>
      <c r="L552" s="492"/>
      <c r="M552" s="492"/>
      <c r="N552" s="496"/>
      <c r="O552" s="493"/>
      <c r="P552" s="493"/>
      <c r="Q552" s="491"/>
    </row>
    <row r="553" spans="1:17" ht="15.75" thickBot="1">
      <c r="A553">
        <v>2306066</v>
      </c>
      <c r="B553" s="127" t="s">
        <v>463</v>
      </c>
      <c r="C553" s="104"/>
      <c r="D553" s="103" t="s">
        <v>464</v>
      </c>
      <c r="E553" s="103" t="s">
        <v>212</v>
      </c>
      <c r="F553" s="103" t="s">
        <v>436</v>
      </c>
      <c r="G553" s="104"/>
      <c r="H553" s="103" t="s">
        <v>449</v>
      </c>
      <c r="I553" s="146" t="s">
        <v>449</v>
      </c>
      <c r="J553" s="147"/>
      <c r="K553" s="494">
        <f>SUMIF('4. Orçamento'!$A$6:$A$144,A553,'4. Orçamento'!$D$6:$D$144)</f>
        <v>190</v>
      </c>
      <c r="L553" s="492"/>
      <c r="M553" s="492"/>
      <c r="N553" s="496"/>
      <c r="O553" s="493"/>
      <c r="P553" s="493"/>
      <c r="Q553" s="491"/>
    </row>
    <row r="554" spans="1:17">
      <c r="A554">
        <v>2306066</v>
      </c>
      <c r="B554" s="119" t="s">
        <v>450</v>
      </c>
      <c r="C554" s="120" t="s">
        <v>465</v>
      </c>
      <c r="D554" s="128">
        <v>5914647</v>
      </c>
      <c r="E554" s="121">
        <v>0.16173000000000001</v>
      </c>
      <c r="F554" s="128" t="s">
        <v>466</v>
      </c>
      <c r="H554" s="123">
        <f>VLOOKUP(D554,'SICRO 04.25'!$A$1:$D$6492,4,FALSE)</f>
        <v>1.72</v>
      </c>
      <c r="J554" s="123">
        <f>ROUND(E554*H554,4)</f>
        <v>0.2782</v>
      </c>
      <c r="K554" s="494">
        <f>SUMIF('4. Orçamento'!$A$6:$A$144,A554,'4. Orçamento'!$D$6:$D$144)</f>
        <v>190</v>
      </c>
      <c r="L554" s="492">
        <f>E554</f>
        <v>0.16173000000000001</v>
      </c>
      <c r="M554" s="492"/>
      <c r="N554" s="496">
        <f>D554</f>
        <v>5914647</v>
      </c>
      <c r="O554" s="493">
        <f>H554</f>
        <v>1.72</v>
      </c>
      <c r="P554" s="493"/>
      <c r="Q554" s="491">
        <f>K554*((L554*O554)+(M554*P554))</f>
        <v>52.853364000000006</v>
      </c>
    </row>
    <row r="555" spans="1:17">
      <c r="A555">
        <v>2306066</v>
      </c>
      <c r="B555" s="119" t="s">
        <v>452</v>
      </c>
      <c r="C555" s="120" t="s">
        <v>467</v>
      </c>
      <c r="D555" s="128">
        <v>5914655</v>
      </c>
      <c r="E555" s="121">
        <v>8.294E-2</v>
      </c>
      <c r="F555" s="128" t="s">
        <v>466</v>
      </c>
      <c r="H555" s="123">
        <f>VLOOKUP(D555,'SICRO 04.25'!$A$1:$D$6492,4,FALSE)</f>
        <v>32.659999999999997</v>
      </c>
      <c r="J555" s="123">
        <f>ROUND(E555*H555,4)</f>
        <v>2.7088000000000001</v>
      </c>
      <c r="K555" s="494">
        <f>SUMIF('4. Orçamento'!$A$6:$A$144,A555,'4. Orçamento'!$D$6:$D$144)</f>
        <v>190</v>
      </c>
      <c r="L555" s="492">
        <f>E555</f>
        <v>8.294E-2</v>
      </c>
      <c r="M555" s="492"/>
      <c r="N555" s="496">
        <f>D555</f>
        <v>5914655</v>
      </c>
      <c r="O555" s="493">
        <f>H555</f>
        <v>32.659999999999997</v>
      </c>
      <c r="P555" s="493"/>
      <c r="Q555" s="491">
        <f>K555*((L555*O555)+(M555*P555))</f>
        <v>514.6758759999999</v>
      </c>
    </row>
    <row r="556" spans="1:17" ht="28.5">
      <c r="A556">
        <v>2306066</v>
      </c>
      <c r="B556" s="119" t="s">
        <v>626</v>
      </c>
      <c r="C556" s="120" t="s">
        <v>628</v>
      </c>
      <c r="D556" s="128">
        <v>5914655</v>
      </c>
      <c r="E556" s="121">
        <v>9.0000000000000006E-5</v>
      </c>
      <c r="F556" s="128" t="s">
        <v>466</v>
      </c>
      <c r="H556" s="123">
        <f>VLOOKUP(D556,'SICRO 04.25'!$A$1:$D$6492,4,FALSE)</f>
        <v>32.659999999999997</v>
      </c>
      <c r="J556" s="123">
        <f>ROUND(E556*H556,4)</f>
        <v>2.8999999999999998E-3</v>
      </c>
      <c r="K556" s="494">
        <f>SUMIF('4. Orçamento'!$A$6:$A$144,A556,'4. Orçamento'!$D$6:$D$144)</f>
        <v>190</v>
      </c>
      <c r="L556" s="492">
        <f>E556</f>
        <v>9.0000000000000006E-5</v>
      </c>
      <c r="M556" s="492"/>
      <c r="N556" s="496">
        <f>D556</f>
        <v>5914655</v>
      </c>
      <c r="O556" s="493">
        <f>H556</f>
        <v>32.659999999999997</v>
      </c>
      <c r="P556" s="493"/>
      <c r="Q556" s="491">
        <f>K556*((L556*O556)+(M556*P556))</f>
        <v>0.55848600000000004</v>
      </c>
    </row>
    <row r="557" spans="1:17" ht="15.75" thickBot="1">
      <c r="A557">
        <v>2306066</v>
      </c>
      <c r="B557" s="125"/>
      <c r="C557" s="104"/>
      <c r="D557" s="146" t="s">
        <v>468</v>
      </c>
      <c r="E557" s="146"/>
      <c r="F557" s="146"/>
      <c r="G557" s="146"/>
      <c r="H557" s="146"/>
      <c r="I557" s="104"/>
      <c r="J557" s="130">
        <f>SUM(J554:J556)</f>
        <v>2.9899</v>
      </c>
      <c r="K557" s="494">
        <f>SUMIF('4. Orçamento'!$A$6:$A$144,A557,'4. Orçamento'!$D$6:$D$144)</f>
        <v>190</v>
      </c>
      <c r="L557" s="492"/>
      <c r="M557" s="492"/>
      <c r="N557" s="496"/>
      <c r="O557" s="493"/>
      <c r="P557" s="493"/>
      <c r="Q557" s="491"/>
    </row>
    <row r="558" spans="1:17" ht="15.75" thickBot="1">
      <c r="A558">
        <v>2306066</v>
      </c>
      <c r="B558" s="148" t="s">
        <v>469</v>
      </c>
      <c r="C558" s="146"/>
      <c r="D558" s="146" t="s">
        <v>212</v>
      </c>
      <c r="E558" s="146" t="s">
        <v>436</v>
      </c>
      <c r="F558" s="146" t="s">
        <v>470</v>
      </c>
      <c r="G558" s="146"/>
      <c r="H558" s="146"/>
      <c r="I558" s="239"/>
      <c r="J558" s="147" t="s">
        <v>449</v>
      </c>
      <c r="K558" s="494">
        <f>SUMIF('4. Orçamento'!$A$6:$A$144,A558,'4. Orçamento'!$D$6:$D$144)</f>
        <v>190</v>
      </c>
      <c r="L558" s="492"/>
      <c r="M558" s="492"/>
      <c r="N558" s="496"/>
      <c r="O558" s="493"/>
      <c r="P558" s="493"/>
      <c r="Q558" s="491"/>
    </row>
    <row r="559" spans="1:17" ht="15.75" thickBot="1">
      <c r="A559">
        <v>2306066</v>
      </c>
      <c r="B559" s="148"/>
      <c r="C559" s="146"/>
      <c r="D559" s="146"/>
      <c r="E559" s="146"/>
      <c r="F559" s="103" t="s">
        <v>471</v>
      </c>
      <c r="G559" s="103" t="s">
        <v>472</v>
      </c>
      <c r="H559" s="103" t="s">
        <v>473</v>
      </c>
      <c r="I559" s="104"/>
      <c r="J559" s="147"/>
      <c r="K559" s="494">
        <f>SUMIF('4. Orçamento'!$A$6:$A$144,A559,'4. Orçamento'!$D$6:$D$144)</f>
        <v>190</v>
      </c>
      <c r="L559" s="492"/>
      <c r="M559" s="492"/>
      <c r="N559" s="496"/>
      <c r="O559" s="493"/>
      <c r="P559" s="493"/>
      <c r="Q559" s="491"/>
    </row>
    <row r="560" spans="1:17">
      <c r="A560">
        <v>2306066</v>
      </c>
      <c r="B560" s="119" t="s">
        <v>450</v>
      </c>
      <c r="C560" s="120" t="s">
        <v>465</v>
      </c>
      <c r="D560" s="121">
        <v>0.16173000000000001</v>
      </c>
      <c r="E560" s="128" t="s">
        <v>228</v>
      </c>
      <c r="F560" s="128" t="s">
        <v>474</v>
      </c>
      <c r="G560" s="128" t="s">
        <v>475</v>
      </c>
      <c r="H560" s="128" t="s">
        <v>476</v>
      </c>
      <c r="J560" s="111"/>
      <c r="K560" s="494">
        <f>SUMIF('4. Orçamento'!$A$6:$A$144,A560,'4. Orçamento'!$D$6:$D$144)</f>
        <v>190</v>
      </c>
      <c r="L560" s="168">
        <f>D560*'3. DMT'!$V$2</f>
        <v>26.685450000000003</v>
      </c>
      <c r="M560" s="168">
        <f t="shared" ref="M560:M562" si="70">K560*L560</f>
        <v>5070.2355000000007</v>
      </c>
      <c r="N560" s="496" t="str">
        <f>H560</f>
        <v>5914389</v>
      </c>
      <c r="O560" s="493">
        <f>W55</f>
        <v>0.7797930388219545</v>
      </c>
      <c r="P560" s="493"/>
      <c r="Q560" s="491"/>
    </row>
    <row r="561" spans="1:18">
      <c r="A561">
        <v>2306066</v>
      </c>
      <c r="B561" s="119" t="s">
        <v>452</v>
      </c>
      <c r="C561" s="120" t="s">
        <v>467</v>
      </c>
      <c r="D561" s="121">
        <v>8.294E-2</v>
      </c>
      <c r="E561" s="128" t="s">
        <v>228</v>
      </c>
      <c r="F561" s="128" t="s">
        <v>477</v>
      </c>
      <c r="G561" s="128" t="s">
        <v>478</v>
      </c>
      <c r="H561" s="128" t="s">
        <v>479</v>
      </c>
      <c r="J561" s="111"/>
      <c r="K561" s="494">
        <f>SUMIF('4. Orçamento'!$A$6:$A$144,A561,'4. Orçamento'!$D$6:$D$144)</f>
        <v>190</v>
      </c>
      <c r="L561" s="168">
        <f>D561*'3. DMT'!$V$2</f>
        <v>13.6851</v>
      </c>
      <c r="M561" s="168">
        <f t="shared" si="70"/>
        <v>2600.1689999999999</v>
      </c>
      <c r="N561" s="496" t="str">
        <f>H561</f>
        <v>5914479</v>
      </c>
      <c r="O561" s="493">
        <f>$W$56</f>
        <v>0.7173259493670886</v>
      </c>
      <c r="P561" s="493"/>
      <c r="Q561" s="491"/>
    </row>
    <row r="562" spans="1:18" ht="28.5">
      <c r="A562">
        <v>2306066</v>
      </c>
      <c r="B562" s="119" t="s">
        <v>626</v>
      </c>
      <c r="C562" s="120" t="s">
        <v>628</v>
      </c>
      <c r="D562" s="121">
        <v>9.0000000000000006E-5</v>
      </c>
      <c r="E562" s="128" t="s">
        <v>228</v>
      </c>
      <c r="F562" s="128" t="s">
        <v>477</v>
      </c>
      <c r="G562" s="128" t="s">
        <v>478</v>
      </c>
      <c r="H562" s="128" t="s">
        <v>479</v>
      </c>
      <c r="J562" s="111"/>
      <c r="K562" s="494">
        <f>SUMIF('4. Orçamento'!$A$6:$A$144,A562,'4. Orçamento'!$D$6:$D$144)</f>
        <v>190</v>
      </c>
      <c r="L562" s="168">
        <f>D562*'3. DMT'!$V$2</f>
        <v>1.485E-2</v>
      </c>
      <c r="M562" s="168">
        <f t="shared" si="70"/>
        <v>2.8214999999999999</v>
      </c>
      <c r="N562" s="496" t="str">
        <f>H562</f>
        <v>5914479</v>
      </c>
      <c r="O562" s="493">
        <f>$W$56</f>
        <v>0.7173259493670886</v>
      </c>
      <c r="P562" s="493"/>
      <c r="Q562" s="491"/>
    </row>
    <row r="563" spans="1:18">
      <c r="A563">
        <v>2306066</v>
      </c>
      <c r="B563" s="129"/>
      <c r="D563" s="145" t="s">
        <v>480</v>
      </c>
      <c r="E563" s="145"/>
      <c r="F563" s="145"/>
      <c r="G563" s="145"/>
      <c r="H563" s="145"/>
      <c r="J563" s="111"/>
      <c r="K563" s="494">
        <f>SUMIF('4. Orçamento'!$A$6:$A$144,A563,'4. Orçamento'!$D$6:$D$144)</f>
        <v>190</v>
      </c>
      <c r="L563" s="492"/>
      <c r="M563" s="492"/>
      <c r="N563" s="496"/>
      <c r="O563" s="493"/>
      <c r="P563" s="493"/>
      <c r="Q563" s="491"/>
    </row>
    <row r="564" spans="1:18" ht="15.75" thickBot="1">
      <c r="A564">
        <v>2306066</v>
      </c>
      <c r="B564" s="125"/>
      <c r="C564" s="104"/>
      <c r="D564" s="104"/>
      <c r="E564" s="104"/>
      <c r="F564" s="146" t="s">
        <v>481</v>
      </c>
      <c r="G564" s="146"/>
      <c r="H564" s="146"/>
      <c r="I564" s="104"/>
      <c r="J564" s="134">
        <f>J552+J557</f>
        <v>259.71393696892835</v>
      </c>
      <c r="K564" s="178"/>
      <c r="L564" s="179"/>
      <c r="M564" s="179"/>
      <c r="N564" s="179"/>
      <c r="O564" s="179"/>
      <c r="P564" s="180"/>
      <c r="R564" s="177">
        <f>IF(K531=0,"",ROUND((SUM(Q531:Q563)/K531),2))</f>
        <v>259.70999999999998</v>
      </c>
    </row>
    <row r="565" spans="1:18" ht="15.75" thickBot="1">
      <c r="A565" s="157"/>
      <c r="B565" s="157"/>
      <c r="C565" s="157"/>
      <c r="D565" s="157"/>
      <c r="E565" s="157"/>
      <c r="F565" s="157"/>
      <c r="G565" s="157"/>
      <c r="H565" s="157"/>
      <c r="I565" s="157"/>
      <c r="J565" s="157"/>
      <c r="R565" s="101">
        <f>SUM(Q531:Q563)</f>
        <v>49345.654976863618</v>
      </c>
    </row>
    <row r="566" spans="1:18" ht="23.25" thickBot="1">
      <c r="A566">
        <v>2007971</v>
      </c>
      <c r="B566" s="106" t="s">
        <v>395</v>
      </c>
      <c r="C566" s="107"/>
      <c r="D566" s="107"/>
      <c r="E566" s="107"/>
      <c r="F566" s="107"/>
      <c r="G566" s="107"/>
      <c r="H566" s="107"/>
      <c r="I566" s="107"/>
      <c r="J566" s="108" t="s">
        <v>396</v>
      </c>
    </row>
    <row r="567" spans="1:18" ht="18.75" thickTop="1">
      <c r="A567">
        <v>2007971</v>
      </c>
      <c r="B567" s="109" t="s">
        <v>397</v>
      </c>
      <c r="E567" s="110" t="s">
        <v>398</v>
      </c>
      <c r="J567" s="111"/>
    </row>
    <row r="568" spans="1:18" ht="15.75">
      <c r="A568">
        <v>2007971</v>
      </c>
      <c r="B568" s="112" t="s">
        <v>400</v>
      </c>
      <c r="E568" s="383">
        <v>45748</v>
      </c>
      <c r="H568" s="113" t="s">
        <v>401</v>
      </c>
      <c r="I568" s="114">
        <v>2</v>
      </c>
      <c r="J568" s="115" t="s">
        <v>346</v>
      </c>
    </row>
    <row r="569" spans="1:18" ht="16.5" thickBot="1">
      <c r="A569">
        <v>2007971</v>
      </c>
      <c r="B569" s="116">
        <v>2007971</v>
      </c>
      <c r="C569" s="149" t="s">
        <v>629</v>
      </c>
      <c r="D569" s="149"/>
      <c r="E569" s="149"/>
      <c r="F569" s="149"/>
      <c r="G569" s="149"/>
      <c r="H569" s="149"/>
      <c r="I569" s="150" t="s">
        <v>404</v>
      </c>
      <c r="J569" s="151"/>
    </row>
    <row r="570" spans="1:18" ht="15.75" thickBot="1">
      <c r="A570">
        <v>2007971</v>
      </c>
      <c r="B570" s="148" t="s">
        <v>405</v>
      </c>
      <c r="C570" s="146"/>
      <c r="D570" s="146" t="s">
        <v>212</v>
      </c>
      <c r="E570" s="146" t="s">
        <v>406</v>
      </c>
      <c r="F570" s="146"/>
      <c r="G570" s="146" t="s">
        <v>407</v>
      </c>
      <c r="H570" s="146"/>
      <c r="I570" s="239"/>
      <c r="J570" s="240" t="s">
        <v>408</v>
      </c>
      <c r="K570" s="589" t="s">
        <v>276</v>
      </c>
      <c r="L570" s="590"/>
      <c r="M570" s="591"/>
      <c r="N570" s="592" t="s">
        <v>409</v>
      </c>
      <c r="O570" s="594" t="s">
        <v>410</v>
      </c>
      <c r="P570" s="595"/>
      <c r="Q570" s="598" t="s">
        <v>411</v>
      </c>
    </row>
    <row r="571" spans="1:18" ht="15.75" thickBot="1">
      <c r="A571">
        <v>2007971</v>
      </c>
      <c r="B571" s="148"/>
      <c r="C571" s="146"/>
      <c r="D571" s="146"/>
      <c r="E571" s="103" t="s">
        <v>412</v>
      </c>
      <c r="F571" s="103" t="s">
        <v>413</v>
      </c>
      <c r="G571" s="103" t="s">
        <v>414</v>
      </c>
      <c r="H571" s="103" t="s">
        <v>415</v>
      </c>
      <c r="I571" s="104"/>
      <c r="J571" s="118" t="s">
        <v>416</v>
      </c>
      <c r="K571" s="172" t="s">
        <v>417</v>
      </c>
      <c r="L571" s="600" t="s">
        <v>418</v>
      </c>
      <c r="M571" s="601"/>
      <c r="N571" s="593"/>
      <c r="O571" s="596"/>
      <c r="P571" s="597"/>
      <c r="Q571" s="599"/>
    </row>
    <row r="572" spans="1:18" ht="15.75" thickBot="1">
      <c r="A572">
        <v>2007971</v>
      </c>
      <c r="B572" s="125"/>
      <c r="C572" s="104"/>
      <c r="D572" s="104"/>
      <c r="E572" s="104"/>
      <c r="F572" s="104"/>
      <c r="G572" s="104"/>
      <c r="H572" s="105" t="s">
        <v>433</v>
      </c>
      <c r="I572" s="104"/>
      <c r="J572" s="126"/>
      <c r="K572" s="494"/>
      <c r="L572" s="492"/>
      <c r="M572" s="492"/>
      <c r="N572" s="496"/>
      <c r="O572" s="493"/>
      <c r="P572" s="493"/>
      <c r="Q572" s="491"/>
    </row>
    <row r="573" spans="1:18" ht="15.75" thickBot="1">
      <c r="A573">
        <v>2007971</v>
      </c>
      <c r="B573" s="127" t="s">
        <v>435</v>
      </c>
      <c r="C573" s="104"/>
      <c r="D573" s="103" t="s">
        <v>212</v>
      </c>
      <c r="E573" s="103" t="s">
        <v>436</v>
      </c>
      <c r="F573" s="104"/>
      <c r="G573" s="103" t="s">
        <v>407</v>
      </c>
      <c r="H573" s="146" t="s">
        <v>437</v>
      </c>
      <c r="I573" s="146"/>
      <c r="J573" s="147"/>
      <c r="K573" s="494"/>
      <c r="L573" s="492"/>
      <c r="M573" s="492"/>
      <c r="N573" s="496"/>
      <c r="O573" s="493"/>
      <c r="P573" s="493"/>
      <c r="Q573" s="491"/>
    </row>
    <row r="574" spans="1:18">
      <c r="A574">
        <v>2007971</v>
      </c>
      <c r="B574" s="119" t="s">
        <v>438</v>
      </c>
      <c r="C574" s="120" t="s">
        <v>439</v>
      </c>
      <c r="D574" s="121">
        <v>1</v>
      </c>
      <c r="E574" s="128" t="s">
        <v>222</v>
      </c>
      <c r="G574" s="123">
        <f>VLOOKUP(B574,MO!$A$1:$G$106,6,FALSE)</f>
        <v>22.594999999999999</v>
      </c>
      <c r="J574" s="123">
        <f>ROUND(D574*G574,4)</f>
        <v>22.594999999999999</v>
      </c>
      <c r="K574" s="494">
        <f>SUMIF('4. Orçamento'!$A$6:$A$144,A574,'4. Orçamento'!$D$6:$D$144)</f>
        <v>33</v>
      </c>
      <c r="L574" s="492">
        <f>D574</f>
        <v>1</v>
      </c>
      <c r="M574" s="492"/>
      <c r="N574" s="496" t="str">
        <f>B574</f>
        <v>P9824</v>
      </c>
      <c r="O574" s="493">
        <f>G574/I568</f>
        <v>11.297499999999999</v>
      </c>
      <c r="P574" s="493"/>
      <c r="Q574" s="491">
        <f>K574*((L574*O574)+(M574*P574))</f>
        <v>372.8175</v>
      </c>
    </row>
    <row r="575" spans="1:18">
      <c r="A575">
        <v>2007971</v>
      </c>
      <c r="B575" s="129"/>
      <c r="D575" s="145" t="s">
        <v>440</v>
      </c>
      <c r="E575" s="145"/>
      <c r="F575" s="145"/>
      <c r="G575" s="145"/>
      <c r="H575" s="145"/>
      <c r="J575" s="124">
        <f>J574</f>
        <v>22.594999999999999</v>
      </c>
      <c r="K575" s="494">
        <f>SUMIF('4. Orçamento'!$A$6:$A$144,A575,'4. Orçamento'!$D$6:$D$144)</f>
        <v>33</v>
      </c>
      <c r="L575" s="492"/>
      <c r="M575" s="492"/>
      <c r="N575" s="496"/>
      <c r="O575" s="493"/>
      <c r="P575" s="493"/>
      <c r="Q575" s="491"/>
    </row>
    <row r="576" spans="1:18" ht="15.75" thickBot="1">
      <c r="A576">
        <v>2007971</v>
      </c>
      <c r="B576" s="125"/>
      <c r="C576" s="104"/>
      <c r="D576" s="146" t="s">
        <v>442</v>
      </c>
      <c r="E576" s="146"/>
      <c r="F576" s="146"/>
      <c r="G576" s="146"/>
      <c r="H576" s="146"/>
      <c r="I576" s="104"/>
      <c r="J576" s="130">
        <f>J575</f>
        <v>22.594999999999999</v>
      </c>
      <c r="K576" s="494">
        <f>SUMIF('4. Orçamento'!$A$6:$A$144,A576,'4. Orçamento'!$D$6:$D$144)</f>
        <v>33</v>
      </c>
      <c r="L576" s="492"/>
      <c r="M576" s="492"/>
      <c r="N576" s="496"/>
      <c r="O576" s="493"/>
      <c r="P576" s="493"/>
      <c r="Q576" s="491"/>
    </row>
    <row r="577" spans="1:17">
      <c r="A577">
        <v>2007971</v>
      </c>
      <c r="B577" s="129"/>
      <c r="D577" s="145" t="s">
        <v>444</v>
      </c>
      <c r="E577" s="145"/>
      <c r="F577" s="145"/>
      <c r="G577" s="145"/>
      <c r="H577" s="145"/>
      <c r="J577" s="131">
        <f>J576/I568</f>
        <v>11.297499999999999</v>
      </c>
      <c r="K577" s="494">
        <f>SUMIF('4. Orçamento'!$A$6:$A$144,A577,'4. Orçamento'!$D$6:$D$144)</f>
        <v>33</v>
      </c>
      <c r="L577" s="492"/>
      <c r="M577" s="492"/>
      <c r="N577" s="496"/>
      <c r="O577" s="493"/>
      <c r="P577" s="493"/>
      <c r="Q577" s="491"/>
    </row>
    <row r="578" spans="1:17">
      <c r="A578">
        <v>2007971</v>
      </c>
      <c r="B578" s="129"/>
      <c r="H578" s="132" t="s">
        <v>445</v>
      </c>
      <c r="J578" s="133" t="s">
        <v>377</v>
      </c>
      <c r="K578" s="494">
        <f>SUMIF('4. Orçamento'!$A$6:$A$144,A578,'4. Orçamento'!$D$6:$D$144)</f>
        <v>33</v>
      </c>
      <c r="L578" s="492"/>
      <c r="M578" s="492"/>
      <c r="N578" s="496"/>
      <c r="O578" s="493"/>
      <c r="P578" s="493"/>
      <c r="Q578" s="491"/>
    </row>
    <row r="579" spans="1:17" ht="15.75" thickBot="1">
      <c r="A579">
        <v>2007971</v>
      </c>
      <c r="B579" s="125"/>
      <c r="C579" s="104"/>
      <c r="D579" s="104"/>
      <c r="E579" s="104"/>
      <c r="F579" s="104"/>
      <c r="G579" s="104"/>
      <c r="H579" s="105" t="s">
        <v>446</v>
      </c>
      <c r="I579" s="104"/>
      <c r="J579" s="130" t="s">
        <v>377</v>
      </c>
      <c r="K579" s="494">
        <f>SUMIF('4. Orçamento'!$A$6:$A$144,A579,'4. Orçamento'!$D$6:$D$144)</f>
        <v>33</v>
      </c>
      <c r="L579" s="492"/>
      <c r="M579" s="492"/>
      <c r="N579" s="496"/>
      <c r="O579" s="493"/>
      <c r="P579" s="493"/>
      <c r="Q579" s="491"/>
    </row>
    <row r="580" spans="1:17" ht="15.75" thickBot="1">
      <c r="A580">
        <v>2007971</v>
      </c>
      <c r="B580" s="127" t="s">
        <v>447</v>
      </c>
      <c r="C580" s="104"/>
      <c r="D580" s="103" t="s">
        <v>212</v>
      </c>
      <c r="E580" s="103" t="s">
        <v>436</v>
      </c>
      <c r="F580" s="104"/>
      <c r="G580" s="103" t="s">
        <v>448</v>
      </c>
      <c r="H580" s="146" t="s">
        <v>449</v>
      </c>
      <c r="I580" s="146"/>
      <c r="J580" s="147"/>
      <c r="K580" s="494">
        <f>SUMIF('4. Orçamento'!$A$6:$A$144,A580,'4. Orçamento'!$D$6:$D$144)</f>
        <v>33</v>
      </c>
      <c r="L580" s="492"/>
      <c r="M580" s="492"/>
      <c r="N580" s="496"/>
      <c r="O580" s="493"/>
      <c r="P580" s="493"/>
      <c r="Q580" s="491"/>
    </row>
    <row r="581" spans="1:17">
      <c r="A581">
        <v>2007971</v>
      </c>
      <c r="B581" s="119" t="s">
        <v>630</v>
      </c>
      <c r="C581" s="120" t="s">
        <v>631</v>
      </c>
      <c r="D581" s="121">
        <v>1</v>
      </c>
      <c r="E581" s="128" t="s">
        <v>346</v>
      </c>
      <c r="G581" s="123">
        <f>VLOOKUP(B581,MATERIAL!$A$1:$D$1678,4,FALSE)</f>
        <v>78.160600000000002</v>
      </c>
      <c r="J581" s="123">
        <f>ROUND(D581*G581,4)</f>
        <v>78.160600000000002</v>
      </c>
      <c r="K581" s="494">
        <f>SUMIF('4. Orçamento'!$A$6:$A$144,A581,'4. Orçamento'!$D$6:$D$144)</f>
        <v>33</v>
      </c>
      <c r="L581" s="492">
        <f>D581</f>
        <v>1</v>
      </c>
      <c r="M581" s="492"/>
      <c r="N581" s="496" t="str">
        <f>B581</f>
        <v>M1673</v>
      </c>
      <c r="O581" s="493">
        <f>G581</f>
        <v>78.160600000000002</v>
      </c>
      <c r="P581" s="493"/>
      <c r="Q581" s="491">
        <f>K581*((L581*O581)+(M581*P581))</f>
        <v>2579.2998000000002</v>
      </c>
    </row>
    <row r="582" spans="1:17" ht="15.75" thickBot="1">
      <c r="A582">
        <v>2007971</v>
      </c>
      <c r="B582" s="125"/>
      <c r="C582" s="104"/>
      <c r="D582" s="146" t="s">
        <v>459</v>
      </c>
      <c r="E582" s="146"/>
      <c r="F582" s="146"/>
      <c r="G582" s="146"/>
      <c r="H582" s="146"/>
      <c r="I582" s="104"/>
      <c r="J582" s="126">
        <f>J581</f>
        <v>78.160600000000002</v>
      </c>
      <c r="K582" s="494">
        <f>SUMIF('4. Orçamento'!$A$6:$A$144,A582,'4. Orçamento'!$D$6:$D$144)</f>
        <v>33</v>
      </c>
      <c r="L582" s="492"/>
      <c r="M582" s="492"/>
      <c r="N582" s="496"/>
      <c r="O582" s="493"/>
      <c r="P582" s="493"/>
      <c r="Q582" s="491"/>
    </row>
    <row r="583" spans="1:17" ht="15.75" thickBot="1">
      <c r="A583">
        <v>2007971</v>
      </c>
      <c r="B583" s="127" t="s">
        <v>460</v>
      </c>
      <c r="C583" s="104"/>
      <c r="D583" s="103" t="s">
        <v>212</v>
      </c>
      <c r="E583" s="103" t="s">
        <v>436</v>
      </c>
      <c r="F583" s="104"/>
      <c r="G583" s="103" t="s">
        <v>449</v>
      </c>
      <c r="H583" s="146" t="s">
        <v>449</v>
      </c>
      <c r="I583" s="146"/>
      <c r="J583" s="147"/>
      <c r="K583" s="494">
        <f>SUMIF('4. Orçamento'!$A$6:$A$144,A583,'4. Orçamento'!$D$6:$D$144)</f>
        <v>33</v>
      </c>
      <c r="L583" s="492"/>
      <c r="M583" s="492"/>
      <c r="N583" s="496"/>
      <c r="O583" s="493"/>
      <c r="P583" s="493"/>
      <c r="Q583" s="491"/>
    </row>
    <row r="584" spans="1:17" ht="15.75" thickBot="1">
      <c r="A584">
        <v>2007971</v>
      </c>
      <c r="B584" s="125"/>
      <c r="C584" s="104"/>
      <c r="D584" s="146" t="s">
        <v>461</v>
      </c>
      <c r="E584" s="146"/>
      <c r="F584" s="146"/>
      <c r="G584" s="146"/>
      <c r="H584" s="146"/>
      <c r="I584" s="104"/>
      <c r="J584" s="126"/>
      <c r="K584" s="494">
        <f>SUMIF('4. Orçamento'!$A$6:$A$144,A584,'4. Orçamento'!$D$6:$D$144)</f>
        <v>33</v>
      </c>
      <c r="L584" s="492"/>
      <c r="M584" s="492"/>
      <c r="N584" s="496"/>
      <c r="O584" s="493"/>
      <c r="P584" s="493"/>
      <c r="Q584" s="491"/>
    </row>
    <row r="585" spans="1:17" ht="15.75" thickBot="1">
      <c r="A585">
        <v>2007971</v>
      </c>
      <c r="B585" s="125"/>
      <c r="C585" s="104"/>
      <c r="D585" s="104"/>
      <c r="E585" s="104"/>
      <c r="F585" s="104"/>
      <c r="G585" s="104"/>
      <c r="H585" s="105" t="s">
        <v>462</v>
      </c>
      <c r="I585" s="104"/>
      <c r="J585" s="130">
        <f>J577+J582</f>
        <v>89.458100000000002</v>
      </c>
      <c r="K585" s="494">
        <f>SUMIF('4. Orçamento'!$A$6:$A$144,A585,'4. Orçamento'!$D$6:$D$144)</f>
        <v>33</v>
      </c>
      <c r="L585" s="492"/>
      <c r="M585" s="492"/>
      <c r="N585" s="496"/>
      <c r="O585" s="493"/>
      <c r="P585" s="493"/>
      <c r="Q585" s="491"/>
    </row>
    <row r="586" spans="1:17" ht="15.75" thickBot="1">
      <c r="A586">
        <v>2007971</v>
      </c>
      <c r="B586" s="127" t="s">
        <v>463</v>
      </c>
      <c r="C586" s="104"/>
      <c r="D586" s="103" t="s">
        <v>464</v>
      </c>
      <c r="E586" s="103" t="s">
        <v>212</v>
      </c>
      <c r="F586" s="103" t="s">
        <v>436</v>
      </c>
      <c r="G586" s="104"/>
      <c r="H586" s="103" t="s">
        <v>449</v>
      </c>
      <c r="I586" s="146" t="s">
        <v>449</v>
      </c>
      <c r="J586" s="147"/>
      <c r="K586" s="494">
        <f>SUMIF('4. Orçamento'!$A$6:$A$144,A586,'4. Orçamento'!$D$6:$D$144)</f>
        <v>33</v>
      </c>
      <c r="L586" s="492"/>
      <c r="M586" s="492"/>
      <c r="N586" s="496"/>
      <c r="O586" s="493"/>
      <c r="P586" s="493"/>
      <c r="Q586" s="491"/>
    </row>
    <row r="587" spans="1:17">
      <c r="A587">
        <v>2007971</v>
      </c>
      <c r="B587" s="119" t="s">
        <v>630</v>
      </c>
      <c r="C587" s="120" t="s">
        <v>632</v>
      </c>
      <c r="D587" s="128" t="s">
        <v>633</v>
      </c>
      <c r="E587" s="121">
        <v>1.2199999999999999E-3</v>
      </c>
      <c r="F587" s="128" t="s">
        <v>466</v>
      </c>
      <c r="H587" s="123">
        <v>32.56</v>
      </c>
      <c r="J587" s="123">
        <f>ROUND(E587*H587,4)</f>
        <v>3.9699999999999999E-2</v>
      </c>
      <c r="K587" s="494">
        <f>SUMIF('4. Orçamento'!$A$6:$A$144,A587,'4. Orçamento'!$D$6:$D$144)</f>
        <v>33</v>
      </c>
      <c r="L587" s="492">
        <f>E587</f>
        <v>1.2199999999999999E-3</v>
      </c>
      <c r="M587" s="492"/>
      <c r="N587" s="496" t="str">
        <f>D587</f>
        <v>5914655</v>
      </c>
      <c r="O587" s="493">
        <f>H587</f>
        <v>32.56</v>
      </c>
      <c r="P587" s="493"/>
      <c r="Q587" s="491">
        <f>K587*((L587*O587)+(M587*P587))</f>
        <v>1.3108656000000001</v>
      </c>
    </row>
    <row r="588" spans="1:17" ht="15.75" thickBot="1">
      <c r="A588">
        <v>2007971</v>
      </c>
      <c r="B588" s="125"/>
      <c r="C588" s="104"/>
      <c r="D588" s="146" t="s">
        <v>468</v>
      </c>
      <c r="E588" s="146"/>
      <c r="F588" s="146"/>
      <c r="G588" s="146"/>
      <c r="H588" s="146"/>
      <c r="I588" s="104"/>
      <c r="J588" s="130">
        <f>J587</f>
        <v>3.9699999999999999E-2</v>
      </c>
      <c r="K588" s="494">
        <f>SUMIF('4. Orçamento'!$A$6:$A$144,A588,'4. Orçamento'!$D$6:$D$144)</f>
        <v>33</v>
      </c>
      <c r="L588" s="492"/>
      <c r="M588" s="492"/>
      <c r="N588" s="496"/>
      <c r="O588" s="493"/>
      <c r="P588" s="493"/>
      <c r="Q588" s="491"/>
    </row>
    <row r="589" spans="1:17" ht="15.75" thickBot="1">
      <c r="A589">
        <v>2007971</v>
      </c>
      <c r="B589" s="148" t="s">
        <v>469</v>
      </c>
      <c r="C589" s="146"/>
      <c r="D589" s="146" t="s">
        <v>212</v>
      </c>
      <c r="E589" s="146" t="s">
        <v>436</v>
      </c>
      <c r="F589" s="146" t="s">
        <v>470</v>
      </c>
      <c r="G589" s="146"/>
      <c r="H589" s="146"/>
      <c r="I589" s="239"/>
      <c r="J589" s="147" t="s">
        <v>449</v>
      </c>
      <c r="K589" s="494">
        <f>SUMIF('4. Orçamento'!$A$6:$A$144,A589,'4. Orçamento'!$D$6:$D$144)</f>
        <v>33</v>
      </c>
      <c r="L589" s="492"/>
      <c r="M589" s="492"/>
      <c r="N589" s="496"/>
      <c r="O589" s="493"/>
      <c r="P589" s="493"/>
      <c r="Q589" s="491"/>
    </row>
    <row r="590" spans="1:17" ht="15.75" thickBot="1">
      <c r="A590">
        <v>2007971</v>
      </c>
      <c r="B590" s="148"/>
      <c r="C590" s="146"/>
      <c r="D590" s="146"/>
      <c r="E590" s="146"/>
      <c r="F590" s="103" t="s">
        <v>471</v>
      </c>
      <c r="G590" s="103" t="s">
        <v>472</v>
      </c>
      <c r="H590" s="103" t="s">
        <v>473</v>
      </c>
      <c r="I590" s="104"/>
      <c r="J590" s="147"/>
      <c r="K590" s="494">
        <f>SUMIF('4. Orçamento'!$A$6:$A$144,A590,'4. Orçamento'!$D$6:$D$144)</f>
        <v>33</v>
      </c>
      <c r="L590" s="492"/>
      <c r="M590" s="492"/>
      <c r="N590" s="496"/>
      <c r="O590" s="493"/>
      <c r="P590" s="493"/>
      <c r="Q590" s="491"/>
    </row>
    <row r="591" spans="1:17">
      <c r="A591">
        <v>2007971</v>
      </c>
      <c r="B591" s="119" t="s">
        <v>630</v>
      </c>
      <c r="C591" s="120" t="s">
        <v>632</v>
      </c>
      <c r="D591" s="121">
        <v>5.9699999999999996E-3</v>
      </c>
      <c r="E591" s="128" t="s">
        <v>228</v>
      </c>
      <c r="F591" s="128" t="s">
        <v>477</v>
      </c>
      <c r="G591" s="128" t="s">
        <v>478</v>
      </c>
      <c r="H591" s="128" t="s">
        <v>479</v>
      </c>
      <c r="J591" s="111"/>
      <c r="K591" s="494">
        <f>SUMIF('4. Orçamento'!$A$6:$A$144,A591,'4. Orçamento'!$D$6:$D$144)</f>
        <v>33</v>
      </c>
      <c r="L591" s="168">
        <f>D591*'3. DMT'!$V$2</f>
        <v>0.98504999999999998</v>
      </c>
      <c r="M591" s="168">
        <f>K591*L591</f>
        <v>32.50665</v>
      </c>
      <c r="N591" s="496" t="str">
        <f>H591</f>
        <v>5914479</v>
      </c>
      <c r="O591" s="493">
        <f>W56</f>
        <v>0.7173259493670886</v>
      </c>
      <c r="P591" s="493"/>
      <c r="Q591" s="491">
        <f>K591*((L591*O591)+(M591*P591))</f>
        <v>23.317863571993669</v>
      </c>
    </row>
    <row r="592" spans="1:17">
      <c r="A592">
        <v>2007971</v>
      </c>
      <c r="B592" s="129"/>
      <c r="D592" s="145" t="s">
        <v>480</v>
      </c>
      <c r="E592" s="145"/>
      <c r="F592" s="145"/>
      <c r="G592" s="145"/>
      <c r="H592" s="145"/>
      <c r="J592" s="111"/>
      <c r="K592" s="494"/>
      <c r="L592" s="492"/>
      <c r="M592" s="492"/>
      <c r="N592" s="496"/>
      <c r="O592" s="493"/>
      <c r="P592" s="493"/>
      <c r="Q592" s="491"/>
    </row>
    <row r="593" spans="1:18" ht="15.75" thickBot="1">
      <c r="A593">
        <v>2007971</v>
      </c>
      <c r="B593" s="125"/>
      <c r="C593" s="104"/>
      <c r="D593" s="104"/>
      <c r="E593" s="104"/>
      <c r="F593" s="146" t="s">
        <v>481</v>
      </c>
      <c r="G593" s="146"/>
      <c r="H593" s="146"/>
      <c r="I593" s="104"/>
      <c r="J593" s="134">
        <f>J585+J588</f>
        <v>89.497799999999998</v>
      </c>
      <c r="K593" s="178"/>
      <c r="L593" s="179"/>
      <c r="M593" s="179"/>
      <c r="N593" s="179"/>
      <c r="O593" s="179"/>
      <c r="P593" s="180"/>
      <c r="R593" s="177">
        <f>ROUND((SUM(Q572:Q592)/K574),2)</f>
        <v>90.2</v>
      </c>
    </row>
    <row r="594" spans="1:18" ht="15.75" thickBot="1">
      <c r="A594" s="157"/>
      <c r="B594" s="157"/>
      <c r="C594" s="157"/>
      <c r="D594" s="157"/>
      <c r="E594" s="157"/>
      <c r="F594" s="157"/>
      <c r="G594" s="157"/>
      <c r="H594" s="157"/>
      <c r="I594" s="157"/>
      <c r="J594" s="157"/>
      <c r="R594" s="101">
        <f>SUM(Q572:Q592)</f>
        <v>2976.746029171994</v>
      </c>
    </row>
    <row r="595" spans="1:18" ht="23.25" thickBot="1">
      <c r="A595">
        <v>1106382</v>
      </c>
      <c r="B595" s="106" t="s">
        <v>395</v>
      </c>
      <c r="C595" s="107"/>
      <c r="D595" s="107"/>
      <c r="E595" s="107"/>
      <c r="F595" s="107"/>
      <c r="G595" s="107"/>
      <c r="H595" s="107"/>
      <c r="I595" s="107"/>
      <c r="J595" s="108" t="s">
        <v>396</v>
      </c>
    </row>
    <row r="596" spans="1:18" ht="18.75" thickTop="1">
      <c r="A596">
        <v>1106382</v>
      </c>
      <c r="B596" s="109" t="s">
        <v>397</v>
      </c>
      <c r="E596" s="110" t="s">
        <v>398</v>
      </c>
      <c r="J596" s="111"/>
    </row>
    <row r="597" spans="1:18" ht="15.75">
      <c r="A597">
        <v>1106382</v>
      </c>
      <c r="B597" s="112" t="s">
        <v>400</v>
      </c>
      <c r="E597" s="383">
        <v>45748</v>
      </c>
      <c r="H597" s="113" t="s">
        <v>401</v>
      </c>
      <c r="I597" s="139">
        <v>24.9</v>
      </c>
      <c r="J597" s="115" t="s">
        <v>351</v>
      </c>
    </row>
    <row r="598" spans="1:18" ht="32.25" thickBot="1">
      <c r="A598">
        <v>1106382</v>
      </c>
      <c r="B598" s="116">
        <v>1106382</v>
      </c>
      <c r="C598" s="149" t="s">
        <v>634</v>
      </c>
      <c r="D598" s="149"/>
      <c r="E598" s="149"/>
      <c r="F598" s="149"/>
      <c r="G598" s="149"/>
      <c r="H598" s="149"/>
      <c r="I598" s="150" t="s">
        <v>404</v>
      </c>
      <c r="J598" s="151"/>
    </row>
    <row r="599" spans="1:18" ht="37.5" customHeight="1" thickBot="1">
      <c r="A599">
        <v>1106382</v>
      </c>
      <c r="B599" s="148" t="s">
        <v>405</v>
      </c>
      <c r="C599" s="146"/>
      <c r="D599" s="146" t="s">
        <v>212</v>
      </c>
      <c r="E599" s="146" t="s">
        <v>406</v>
      </c>
      <c r="F599" s="146"/>
      <c r="G599" s="146" t="s">
        <v>407</v>
      </c>
      <c r="H599" s="146"/>
      <c r="I599" s="239"/>
      <c r="J599" s="240" t="s">
        <v>408</v>
      </c>
      <c r="K599" s="589" t="s">
        <v>276</v>
      </c>
      <c r="L599" s="590"/>
      <c r="M599" s="591"/>
      <c r="N599" s="592" t="s">
        <v>409</v>
      </c>
      <c r="O599" s="594" t="s">
        <v>410</v>
      </c>
      <c r="P599" s="595"/>
      <c r="Q599" s="598" t="s">
        <v>411</v>
      </c>
    </row>
    <row r="600" spans="1:18" ht="15.75" thickBot="1">
      <c r="A600">
        <v>1106382</v>
      </c>
      <c r="B600" s="148"/>
      <c r="C600" s="146"/>
      <c r="D600" s="146"/>
      <c r="E600" s="103" t="s">
        <v>412</v>
      </c>
      <c r="F600" s="103" t="s">
        <v>413</v>
      </c>
      <c r="G600" s="103" t="s">
        <v>414</v>
      </c>
      <c r="H600" s="103" t="s">
        <v>415</v>
      </c>
      <c r="I600" s="104"/>
      <c r="J600" s="118" t="s">
        <v>416</v>
      </c>
      <c r="K600" s="172" t="s">
        <v>417</v>
      </c>
      <c r="L600" s="600" t="s">
        <v>418</v>
      </c>
      <c r="M600" s="601"/>
      <c r="N600" s="593"/>
      <c r="O600" s="596"/>
      <c r="P600" s="597"/>
      <c r="Q600" s="599"/>
    </row>
    <row r="601" spans="1:18">
      <c r="A601">
        <v>1106382</v>
      </c>
      <c r="B601" s="119" t="s">
        <v>635</v>
      </c>
      <c r="C601" s="120" t="s">
        <v>636</v>
      </c>
      <c r="D601" s="121">
        <v>1</v>
      </c>
      <c r="E601" s="122">
        <v>0.31</v>
      </c>
      <c r="F601" s="122">
        <v>0.69</v>
      </c>
      <c r="G601" s="123">
        <f>VLOOKUP(B601,EQ!$A$1:$K$538,10,FALSE)</f>
        <v>203.5814</v>
      </c>
      <c r="H601" s="123">
        <f>VLOOKUP(B601,EQ!$A$1:$K$538,11,FALSE)</f>
        <v>100.1481</v>
      </c>
      <c r="J601" s="123">
        <f>ROUND((D601*E601*G601)+(D601*F601*H601),4)</f>
        <v>132.2124</v>
      </c>
      <c r="K601" s="494">
        <f>SUMIF('4. Orçamento'!$A$6:$A$144,A601,'4. Orçamento'!$D$6:$D$144)</f>
        <v>640.98</v>
      </c>
      <c r="L601" s="492">
        <f>(D601*E601)</f>
        <v>0.31</v>
      </c>
      <c r="M601" s="492">
        <f>(D601*F601)</f>
        <v>0.69</v>
      </c>
      <c r="N601" s="496" t="str">
        <f>B601</f>
        <v>E9584</v>
      </c>
      <c r="O601" s="493">
        <f t="shared" ref="O601:P603" si="71">(G601/$I$597)</f>
        <v>8.1759598393574304</v>
      </c>
      <c r="P601" s="493">
        <f t="shared" si="71"/>
        <v>4.0220120481927717</v>
      </c>
      <c r="Q601" s="491">
        <f>K601*((L601*O601)+(M601*P601))</f>
        <v>3403.434493756627</v>
      </c>
    </row>
    <row r="602" spans="1:18">
      <c r="A602">
        <v>1106382</v>
      </c>
      <c r="B602" s="119" t="s">
        <v>637</v>
      </c>
      <c r="C602" s="120" t="s">
        <v>638</v>
      </c>
      <c r="D602" s="121">
        <v>1</v>
      </c>
      <c r="E602" s="122">
        <v>1</v>
      </c>
      <c r="F602" s="122">
        <v>0</v>
      </c>
      <c r="G602" s="123">
        <f>VLOOKUP(B602,EQ!$A$1:$K$538,10,FALSE)</f>
        <v>73.710899999999995</v>
      </c>
      <c r="H602" s="123">
        <f>VLOOKUP(B602,EQ!$A$1:$K$538,11,FALSE)</f>
        <v>61.323799999999999</v>
      </c>
      <c r="J602" s="123">
        <f>ROUND((D602*E602*G602)+(D602*F602*H602),4)</f>
        <v>73.710899999999995</v>
      </c>
      <c r="K602" s="494">
        <f>SUMIF('4. Orçamento'!$A$6:$A$144,A602,'4. Orçamento'!$D$6:$D$144)</f>
        <v>640.98</v>
      </c>
      <c r="L602" s="492">
        <f>(D602*E602)</f>
        <v>1</v>
      </c>
      <c r="M602" s="492">
        <f>(D602*F602)</f>
        <v>0</v>
      </c>
      <c r="N602" s="496" t="str">
        <f>B602</f>
        <v>E9599</v>
      </c>
      <c r="O602" s="493">
        <f t="shared" si="71"/>
        <v>2.9602771084337349</v>
      </c>
      <c r="P602" s="493">
        <f t="shared" si="71"/>
        <v>2.4628032128514059</v>
      </c>
      <c r="Q602" s="491">
        <f>K602*((L602*O602)+(M602*P602))</f>
        <v>1897.4784209638556</v>
      </c>
    </row>
    <row r="603" spans="1:18">
      <c r="A603">
        <v>1106382</v>
      </c>
      <c r="B603" s="119" t="s">
        <v>639</v>
      </c>
      <c r="C603" s="120" t="s">
        <v>640</v>
      </c>
      <c r="D603" s="121">
        <v>1</v>
      </c>
      <c r="E603" s="122">
        <v>1</v>
      </c>
      <c r="F603" s="122">
        <v>0</v>
      </c>
      <c r="G603" s="123">
        <f>VLOOKUP(B603,EQ!$A$1:$K$538,10,FALSE)</f>
        <v>106.8746</v>
      </c>
      <c r="H603" s="123">
        <f>VLOOKUP(B603,EQ!$A$1:$K$538,11,FALSE)</f>
        <v>8.2605000000000004</v>
      </c>
      <c r="J603" s="123">
        <f>ROUND((D603*E603*G603)+(D603*F603*H603),4)</f>
        <v>106.8746</v>
      </c>
      <c r="K603" s="494">
        <f>SUMIF('4. Orçamento'!$A$6:$A$144,A603,'4. Orçamento'!$D$6:$D$144)</f>
        <v>640.98</v>
      </c>
      <c r="L603" s="492">
        <f>(D603*E603)</f>
        <v>1</v>
      </c>
      <c r="M603" s="492">
        <f>(D603*F603)</f>
        <v>0</v>
      </c>
      <c r="N603" s="496" t="str">
        <f>B603</f>
        <v>E9779</v>
      </c>
      <c r="O603" s="493">
        <f t="shared" si="71"/>
        <v>4.2921526104417671</v>
      </c>
      <c r="P603" s="493">
        <f t="shared" si="71"/>
        <v>0.33174698795180724</v>
      </c>
      <c r="Q603" s="491">
        <f>K603*((L603*O603)+(M603*P603))</f>
        <v>2751.183980240964</v>
      </c>
    </row>
    <row r="604" spans="1:18" ht="15.75" thickBot="1">
      <c r="A604">
        <v>1106382</v>
      </c>
      <c r="B604" s="125"/>
      <c r="C604" s="104"/>
      <c r="D604" s="104"/>
      <c r="E604" s="104"/>
      <c r="F604" s="104"/>
      <c r="G604" s="104"/>
      <c r="H604" s="105" t="s">
        <v>433</v>
      </c>
      <c r="I604" s="104"/>
      <c r="J604" s="126">
        <f>SUM(J601:J603)</f>
        <v>312.79789999999997</v>
      </c>
      <c r="K604" s="494">
        <f>SUMIF('4. Orçamento'!$A$6:$A$144,A604,'4. Orçamento'!$D$6:$D$144)</f>
        <v>640.98</v>
      </c>
      <c r="L604" s="492"/>
      <c r="M604" s="492"/>
      <c r="N604" s="496"/>
      <c r="O604" s="493"/>
      <c r="P604" s="493"/>
      <c r="Q604" s="491"/>
    </row>
    <row r="605" spans="1:18" ht="15.75" thickBot="1">
      <c r="A605">
        <v>1106382</v>
      </c>
      <c r="B605" s="127" t="s">
        <v>435</v>
      </c>
      <c r="C605" s="104"/>
      <c r="D605" s="103" t="s">
        <v>212</v>
      </c>
      <c r="E605" s="103" t="s">
        <v>436</v>
      </c>
      <c r="F605" s="104"/>
      <c r="G605" s="103" t="s">
        <v>407</v>
      </c>
      <c r="H605" s="146" t="s">
        <v>437</v>
      </c>
      <c r="I605" s="146"/>
      <c r="J605" s="147"/>
      <c r="K605" s="494">
        <f>SUMIF('4. Orçamento'!$A$6:$A$144,A605,'4. Orçamento'!$D$6:$D$144)</f>
        <v>640.98</v>
      </c>
      <c r="L605" s="492"/>
      <c r="M605" s="492"/>
      <c r="N605" s="496"/>
      <c r="O605" s="493"/>
      <c r="P605" s="493"/>
      <c r="Q605" s="491"/>
    </row>
    <row r="606" spans="1:18">
      <c r="A606">
        <v>1106382</v>
      </c>
      <c r="B606" s="119" t="s">
        <v>438</v>
      </c>
      <c r="C606" s="120" t="s">
        <v>439</v>
      </c>
      <c r="D606" s="121">
        <v>2</v>
      </c>
      <c r="E606" s="128" t="s">
        <v>222</v>
      </c>
      <c r="G606" s="123">
        <f>VLOOKUP(B606,MO!$A$1:$G$106,6,FALSE)</f>
        <v>22.594999999999999</v>
      </c>
      <c r="J606" s="123">
        <f>ROUND(D606*G606,4)</f>
        <v>45.19</v>
      </c>
      <c r="K606" s="494">
        <f>SUMIF('4. Orçamento'!$A$6:$A$144,A606,'4. Orçamento'!$D$6:$D$144)</f>
        <v>640.98</v>
      </c>
      <c r="L606" s="492">
        <f>D606</f>
        <v>2</v>
      </c>
      <c r="M606" s="492"/>
      <c r="N606" s="496" t="str">
        <f>B606</f>
        <v>P9824</v>
      </c>
      <c r="O606" s="493">
        <f>(G606/$I$597)</f>
        <v>0.90742971887550206</v>
      </c>
      <c r="P606" s="493"/>
      <c r="Q606" s="491">
        <f>K606*L606*O606</f>
        <v>1163.2886024096385</v>
      </c>
    </row>
    <row r="607" spans="1:18">
      <c r="A607">
        <v>1106382</v>
      </c>
      <c r="B607" s="129"/>
      <c r="D607" s="145" t="s">
        <v>440</v>
      </c>
      <c r="E607" s="145"/>
      <c r="F607" s="145"/>
      <c r="G607" s="145"/>
      <c r="H607" s="145"/>
      <c r="J607" s="124">
        <f>J606</f>
        <v>45.19</v>
      </c>
      <c r="K607" s="494">
        <f>SUMIF('4. Orçamento'!$A$6:$A$144,A607,'4. Orçamento'!$D$6:$D$144)</f>
        <v>640.98</v>
      </c>
      <c r="L607" s="492"/>
      <c r="M607" s="492"/>
      <c r="N607" s="496"/>
      <c r="O607" s="493"/>
      <c r="P607" s="493"/>
      <c r="Q607" s="491"/>
    </row>
    <row r="608" spans="1:18" ht="15.75" thickBot="1">
      <c r="A608">
        <v>1106382</v>
      </c>
      <c r="B608" s="125"/>
      <c r="C608" s="104"/>
      <c r="D608" s="146" t="s">
        <v>442</v>
      </c>
      <c r="E608" s="146"/>
      <c r="F608" s="146"/>
      <c r="G608" s="146"/>
      <c r="H608" s="146"/>
      <c r="I608" s="104"/>
      <c r="J608" s="130">
        <f>J604+J607</f>
        <v>357.98789999999997</v>
      </c>
      <c r="K608" s="494">
        <f>SUMIF('4. Orçamento'!$A$6:$A$144,A608,'4. Orçamento'!$D$6:$D$144)</f>
        <v>640.98</v>
      </c>
      <c r="L608" s="492"/>
      <c r="M608" s="492"/>
      <c r="N608" s="496"/>
      <c r="O608" s="493"/>
      <c r="P608" s="493"/>
      <c r="Q608" s="491"/>
    </row>
    <row r="609" spans="1:17">
      <c r="A609">
        <v>1106382</v>
      </c>
      <c r="B609" s="129"/>
      <c r="D609" s="145" t="s">
        <v>444</v>
      </c>
      <c r="E609" s="145"/>
      <c r="F609" s="145"/>
      <c r="G609" s="145"/>
      <c r="H609" s="145"/>
      <c r="J609" s="131">
        <f>J608/I597</f>
        <v>14.377024096385542</v>
      </c>
      <c r="K609" s="494">
        <f>SUMIF('4. Orçamento'!$A$6:$A$144,A609,'4. Orçamento'!$D$6:$D$144)</f>
        <v>640.98</v>
      </c>
      <c r="L609" s="492"/>
      <c r="M609" s="492"/>
      <c r="N609" s="496"/>
      <c r="O609" s="493"/>
      <c r="P609" s="493"/>
      <c r="Q609" s="491"/>
    </row>
    <row r="610" spans="1:17">
      <c r="A610">
        <v>1106382</v>
      </c>
      <c r="B610" s="129"/>
      <c r="H610" s="132" t="s">
        <v>445</v>
      </c>
      <c r="J610" s="133" t="s">
        <v>377</v>
      </c>
      <c r="K610" s="494">
        <f>SUMIF('4. Orçamento'!$A$6:$A$144,A610,'4. Orçamento'!$D$6:$D$144)</f>
        <v>640.98</v>
      </c>
      <c r="L610" s="492"/>
      <c r="M610" s="492"/>
      <c r="N610" s="496"/>
      <c r="O610" s="493"/>
      <c r="P610" s="493"/>
      <c r="Q610" s="491"/>
    </row>
    <row r="611" spans="1:17" ht="15.75" thickBot="1">
      <c r="A611">
        <v>1106382</v>
      </c>
      <c r="B611" s="125"/>
      <c r="C611" s="104"/>
      <c r="D611" s="104"/>
      <c r="E611" s="104"/>
      <c r="F611" s="104"/>
      <c r="G611" s="104"/>
      <c r="H611" s="105" t="s">
        <v>446</v>
      </c>
      <c r="I611" s="104"/>
      <c r="J611" s="130" t="s">
        <v>377</v>
      </c>
      <c r="K611" s="494">
        <f>SUMIF('4. Orçamento'!$A$6:$A$144,A611,'4. Orçamento'!$D$6:$D$144)</f>
        <v>640.98</v>
      </c>
      <c r="L611" s="492"/>
      <c r="M611" s="492"/>
      <c r="N611" s="496"/>
      <c r="O611" s="493"/>
      <c r="P611" s="493"/>
      <c r="Q611" s="491"/>
    </row>
    <row r="612" spans="1:17" ht="15.75" thickBot="1">
      <c r="A612">
        <v>1106382</v>
      </c>
      <c r="B612" s="127" t="s">
        <v>447</v>
      </c>
      <c r="C612" s="104"/>
      <c r="D612" s="103" t="s">
        <v>212</v>
      </c>
      <c r="E612" s="103" t="s">
        <v>436</v>
      </c>
      <c r="F612" s="104"/>
      <c r="G612" s="103" t="s">
        <v>448</v>
      </c>
      <c r="H612" s="146" t="s">
        <v>449</v>
      </c>
      <c r="I612" s="146"/>
      <c r="J612" s="147"/>
      <c r="K612" s="494">
        <f>SUMIF('4. Orçamento'!$A$6:$A$144,A612,'4. Orçamento'!$D$6:$D$144)</f>
        <v>640.98</v>
      </c>
      <c r="L612" s="492"/>
      <c r="M612" s="492"/>
      <c r="N612" s="496"/>
      <c r="O612" s="493"/>
      <c r="P612" s="493"/>
      <c r="Q612" s="491"/>
    </row>
    <row r="613" spans="1:17">
      <c r="A613">
        <v>1106382</v>
      </c>
      <c r="B613" s="119" t="s">
        <v>523</v>
      </c>
      <c r="C613" s="120" t="s">
        <v>524</v>
      </c>
      <c r="D613" s="121">
        <v>1.7033499999999999</v>
      </c>
      <c r="E613" s="128" t="s">
        <v>454</v>
      </c>
      <c r="G613" s="123">
        <f>VLOOKUP(B613,MATERIAL!$A$1:$D$1678,4,FALSE)</f>
        <v>6.5582000000000003</v>
      </c>
      <c r="J613" s="123">
        <f>ROUND(D613*G613,4)</f>
        <v>11.1709</v>
      </c>
      <c r="K613" s="494">
        <f>SUMIF('4. Orçamento'!$A$6:$A$144,A613,'4. Orçamento'!$D$6:$D$144)</f>
        <v>640.98</v>
      </c>
      <c r="L613" s="492">
        <f>D613</f>
        <v>1.7033499999999999</v>
      </c>
      <c r="M613" s="492"/>
      <c r="N613" s="496" t="str">
        <f>B613</f>
        <v>M0030</v>
      </c>
      <c r="O613" s="493">
        <f>G613</f>
        <v>6.5582000000000003</v>
      </c>
      <c r="P613" s="493"/>
      <c r="Q613" s="491">
        <f>K613*L613*O613</f>
        <v>7160.3298725705999</v>
      </c>
    </row>
    <row r="614" spans="1:17">
      <c r="A614">
        <v>1106382</v>
      </c>
      <c r="B614" s="119" t="s">
        <v>452</v>
      </c>
      <c r="C614" s="120" t="s">
        <v>453</v>
      </c>
      <c r="D614" s="121">
        <v>425.83814999999998</v>
      </c>
      <c r="E614" s="128" t="s">
        <v>454</v>
      </c>
      <c r="G614" s="123">
        <f>VLOOKUP(B614,MATERIAL!$A$1:$D$1678,4,FALSE)</f>
        <v>0.78</v>
      </c>
      <c r="J614" s="123">
        <f>ROUND(D614*G614,4)</f>
        <v>332.15379999999999</v>
      </c>
      <c r="K614" s="494">
        <f>SUMIF('4. Orçamento'!$A$6:$A$144,A614,'4. Orçamento'!$D$6:$D$144)</f>
        <v>640.98</v>
      </c>
      <c r="L614" s="492">
        <f>D614</f>
        <v>425.83814999999998</v>
      </c>
      <c r="M614" s="492"/>
      <c r="N614" s="496" t="str">
        <f>B614</f>
        <v>M0424</v>
      </c>
      <c r="O614" s="493">
        <f>G614</f>
        <v>0.78</v>
      </c>
      <c r="P614" s="493"/>
      <c r="Q614" s="491">
        <f>K614*L614*O614</f>
        <v>212903.91516186</v>
      </c>
    </row>
    <row r="615" spans="1:17" ht="15.75" thickBot="1">
      <c r="A615">
        <v>1106382</v>
      </c>
      <c r="B615" s="125"/>
      <c r="C615" s="104"/>
      <c r="D615" s="146" t="s">
        <v>459</v>
      </c>
      <c r="E615" s="146"/>
      <c r="F615" s="146"/>
      <c r="G615" s="146"/>
      <c r="H615" s="146"/>
      <c r="I615" s="104"/>
      <c r="J615" s="126">
        <f>SUM(J613:J614)</f>
        <v>343.32470000000001</v>
      </c>
      <c r="K615" s="494">
        <f>SUMIF('4. Orçamento'!$A$6:$A$144,A615,'4. Orçamento'!$D$6:$D$144)</f>
        <v>640.98</v>
      </c>
      <c r="L615" s="492"/>
      <c r="M615" s="492"/>
      <c r="N615" s="496"/>
      <c r="O615" s="493"/>
      <c r="P615" s="493"/>
      <c r="Q615" s="491"/>
    </row>
    <row r="616" spans="1:17" ht="15.75" thickBot="1">
      <c r="A616">
        <v>1106382</v>
      </c>
      <c r="B616" s="127" t="s">
        <v>460</v>
      </c>
      <c r="C616" s="104"/>
      <c r="D616" s="103" t="s">
        <v>212</v>
      </c>
      <c r="E616" s="103" t="s">
        <v>436</v>
      </c>
      <c r="F616" s="104"/>
      <c r="G616" s="103" t="s">
        <v>449</v>
      </c>
      <c r="H616" s="146" t="s">
        <v>449</v>
      </c>
      <c r="I616" s="146"/>
      <c r="J616" s="147"/>
      <c r="K616" s="494">
        <f>SUMIF('4. Orçamento'!$A$6:$A$144,A616,'4. Orçamento'!$D$6:$D$144)</f>
        <v>640.98</v>
      </c>
      <c r="L616" s="492"/>
      <c r="M616" s="492"/>
      <c r="N616" s="496"/>
      <c r="O616" s="493"/>
      <c r="P616" s="493"/>
      <c r="Q616" s="491"/>
    </row>
    <row r="617" spans="1:17">
      <c r="A617">
        <v>1106382</v>
      </c>
      <c r="B617" s="119">
        <v>4816020</v>
      </c>
      <c r="C617" s="120" t="s">
        <v>641</v>
      </c>
      <c r="D617" s="121">
        <v>0.54778000000000004</v>
      </c>
      <c r="E617" s="128" t="s">
        <v>351</v>
      </c>
      <c r="G617" s="235">
        <f>VLOOKUP(B617,'SICRO 04.25'!$A$1:$D$6492,4,FALSE)</f>
        <v>12.02</v>
      </c>
      <c r="J617" s="123">
        <f>ROUND(D617*G617,4)</f>
        <v>6.5842999999999998</v>
      </c>
      <c r="K617" s="494">
        <f>SUMIF('4. Orçamento'!$A$6:$A$144,A617,'4. Orçamento'!$D$6:$D$144)</f>
        <v>640.98</v>
      </c>
      <c r="L617" s="492">
        <f>D617</f>
        <v>0.54778000000000004</v>
      </c>
      <c r="M617" s="492"/>
      <c r="N617" s="496">
        <f>B617</f>
        <v>4816020</v>
      </c>
      <c r="O617" s="493">
        <f>G617</f>
        <v>12.02</v>
      </c>
      <c r="P617" s="493"/>
      <c r="Q617" s="491">
        <f>K617*L617*O617</f>
        <v>4220.4146132879996</v>
      </c>
    </row>
    <row r="618" spans="1:17">
      <c r="A618">
        <v>1106382</v>
      </c>
      <c r="B618" s="119">
        <v>4816012</v>
      </c>
      <c r="C618" s="120" t="s">
        <v>642</v>
      </c>
      <c r="D618" s="121">
        <v>0.68813000000000002</v>
      </c>
      <c r="E618" s="128" t="s">
        <v>351</v>
      </c>
      <c r="G618" s="235">
        <f>VLOOKUP(B618,'SICRO 04.25'!$A$1:$D$6492,4,FALSE)</f>
        <v>56.64</v>
      </c>
      <c r="J618" s="123">
        <f>ROUND(D618*G618,4)</f>
        <v>38.975700000000003</v>
      </c>
      <c r="K618" s="494">
        <f>SUMIF('4. Orçamento'!$A$6:$A$144,A618,'4. Orçamento'!$D$6:$D$144)</f>
        <v>640.98</v>
      </c>
      <c r="L618" s="492">
        <f>D618</f>
        <v>0.68813000000000002</v>
      </c>
      <c r="M618" s="492"/>
      <c r="N618" s="496">
        <f>B618</f>
        <v>4816012</v>
      </c>
      <c r="O618" s="493">
        <f>G618</f>
        <v>56.64</v>
      </c>
      <c r="P618" s="493"/>
      <c r="Q618" s="491">
        <f>K618*L618*O618</f>
        <v>24982.633417536003</v>
      </c>
    </row>
    <row r="619" spans="1:17" ht="15.75" thickBot="1">
      <c r="A619">
        <v>1106382</v>
      </c>
      <c r="B619" s="125"/>
      <c r="C619" s="104"/>
      <c r="D619" s="146" t="s">
        <v>461</v>
      </c>
      <c r="E619" s="146"/>
      <c r="F619" s="146"/>
      <c r="G619" s="146"/>
      <c r="H619" s="146"/>
      <c r="I619" s="104"/>
      <c r="J619" s="126">
        <f>SUM(J617:J618)</f>
        <v>45.56</v>
      </c>
      <c r="K619" s="494">
        <f>SUMIF('4. Orçamento'!$A$6:$A$144,A619,'4. Orçamento'!$D$6:$D$144)</f>
        <v>640.98</v>
      </c>
      <c r="L619" s="492"/>
      <c r="M619" s="492"/>
      <c r="N619" s="496"/>
      <c r="O619" s="493"/>
      <c r="P619" s="493"/>
      <c r="Q619" s="491"/>
    </row>
    <row r="620" spans="1:17" ht="15.75" thickBot="1">
      <c r="A620">
        <v>1106382</v>
      </c>
      <c r="B620" s="125"/>
      <c r="C620" s="104"/>
      <c r="D620" s="104"/>
      <c r="E620" s="104"/>
      <c r="F620" s="104"/>
      <c r="G620" s="104"/>
      <c r="H620" s="105" t="s">
        <v>462</v>
      </c>
      <c r="I620" s="104"/>
      <c r="J620" s="130">
        <f>J609+J615+J619</f>
        <v>403.26172409638554</v>
      </c>
      <c r="K620" s="494">
        <f>SUMIF('4. Orçamento'!$A$6:$A$144,A620,'4. Orçamento'!$D$6:$D$144)</f>
        <v>640.98</v>
      </c>
      <c r="L620" s="492"/>
      <c r="M620" s="492"/>
      <c r="N620" s="496"/>
      <c r="O620" s="493"/>
      <c r="P620" s="493"/>
      <c r="Q620" s="491"/>
    </row>
    <row r="621" spans="1:17" ht="15.75" thickBot="1">
      <c r="A621">
        <v>1106382</v>
      </c>
      <c r="B621" s="127" t="s">
        <v>463</v>
      </c>
      <c r="C621" s="104"/>
      <c r="D621" s="103" t="s">
        <v>464</v>
      </c>
      <c r="E621" s="103" t="s">
        <v>212</v>
      </c>
      <c r="F621" s="103" t="s">
        <v>436</v>
      </c>
      <c r="G621" s="104"/>
      <c r="H621" s="103" t="s">
        <v>449</v>
      </c>
      <c r="I621" s="146" t="s">
        <v>449</v>
      </c>
      <c r="J621" s="147"/>
      <c r="K621" s="494">
        <f>SUMIF('4. Orçamento'!$A$6:$A$144,A621,'4. Orçamento'!$D$6:$D$144)</f>
        <v>640.98</v>
      </c>
      <c r="L621" s="492"/>
      <c r="M621" s="492"/>
      <c r="N621" s="496"/>
      <c r="O621" s="493"/>
      <c r="P621" s="493"/>
      <c r="Q621" s="491"/>
    </row>
    <row r="622" spans="1:17">
      <c r="A622">
        <v>1106382</v>
      </c>
      <c r="B622" s="119" t="s">
        <v>643</v>
      </c>
      <c r="C622" s="120" t="s">
        <v>644</v>
      </c>
      <c r="D622" s="128">
        <v>5915407</v>
      </c>
      <c r="E622" s="121">
        <v>0.82167000000000001</v>
      </c>
      <c r="F622" s="128" t="s">
        <v>466</v>
      </c>
      <c r="H622" s="123">
        <f>VLOOKUP(D622,'SICRO 04.25'!$A$1:$D$6492,4,FALSE)</f>
        <v>2.72</v>
      </c>
      <c r="J622" s="123">
        <f>ROUND(E622*H622,4)</f>
        <v>2.2349000000000001</v>
      </c>
      <c r="K622" s="494">
        <f>SUMIF('4. Orçamento'!$A$6:$A$144,A622,'4. Orçamento'!$D$6:$D$144)</f>
        <v>640.98</v>
      </c>
      <c r="L622" s="492">
        <f>E622</f>
        <v>0.82167000000000001</v>
      </c>
      <c r="M622" s="492"/>
      <c r="N622" s="496">
        <f>D622</f>
        <v>5915407</v>
      </c>
      <c r="O622" s="493">
        <f>H622</f>
        <v>2.72</v>
      </c>
      <c r="P622" s="493"/>
      <c r="Q622" s="491">
        <f>K622*L622*O622</f>
        <v>1432.5533795520003</v>
      </c>
    </row>
    <row r="623" spans="1:17">
      <c r="A623">
        <v>1106382</v>
      </c>
      <c r="B623" s="119" t="s">
        <v>645</v>
      </c>
      <c r="C623" s="120" t="s">
        <v>646</v>
      </c>
      <c r="D623" s="128">
        <v>5915407</v>
      </c>
      <c r="E623" s="121">
        <v>1.0322</v>
      </c>
      <c r="F623" s="128" t="s">
        <v>466</v>
      </c>
      <c r="H623" s="123">
        <f>VLOOKUP(D623,'SICRO 04.25'!$A$1:$D$6492,4,FALSE)</f>
        <v>2.72</v>
      </c>
      <c r="J623" s="123">
        <f>ROUND(E623*H623,4)</f>
        <v>2.8075999999999999</v>
      </c>
      <c r="K623" s="494">
        <f>SUMIF('4. Orçamento'!$A$6:$A$144,A623,'4. Orçamento'!$D$6:$D$144)</f>
        <v>640.98</v>
      </c>
      <c r="L623" s="492">
        <f>E623</f>
        <v>1.0322</v>
      </c>
      <c r="M623" s="492"/>
      <c r="N623" s="496">
        <f>D623</f>
        <v>5915407</v>
      </c>
      <c r="O623" s="493">
        <f>H623</f>
        <v>2.72</v>
      </c>
      <c r="P623" s="493"/>
      <c r="Q623" s="491">
        <f>K623*L623*O623</f>
        <v>1799.60519232</v>
      </c>
    </row>
    <row r="624" spans="1:17">
      <c r="A624">
        <v>1106382</v>
      </c>
      <c r="B624" s="119" t="s">
        <v>523</v>
      </c>
      <c r="C624" s="120" t="s">
        <v>538</v>
      </c>
      <c r="D624" s="128">
        <v>5914655</v>
      </c>
      <c r="E624" s="121">
        <v>1.6999999999999999E-3</v>
      </c>
      <c r="F624" s="128" t="s">
        <v>466</v>
      </c>
      <c r="H624" s="123">
        <f>VLOOKUP(D624,'SICRO 04.25'!$A$1:$D$6492,4,FALSE)</f>
        <v>32.659999999999997</v>
      </c>
      <c r="J624" s="123">
        <f>ROUND(E624*H624,4)</f>
        <v>5.5500000000000001E-2</v>
      </c>
      <c r="K624" s="494">
        <f>SUMIF('4. Orçamento'!$A$6:$A$144,A624,'4. Orçamento'!$D$6:$D$144)</f>
        <v>640.98</v>
      </c>
      <c r="L624" s="492">
        <f>E624</f>
        <v>1.6999999999999999E-3</v>
      </c>
      <c r="M624" s="492"/>
      <c r="N624" s="496">
        <f>D624</f>
        <v>5914655</v>
      </c>
      <c r="O624" s="493">
        <f>H624</f>
        <v>32.659999999999997</v>
      </c>
      <c r="P624" s="493"/>
      <c r="Q624" s="491">
        <f>K624*L624*O624</f>
        <v>35.588491559999994</v>
      </c>
    </row>
    <row r="625" spans="1:18">
      <c r="A625">
        <v>1106382</v>
      </c>
      <c r="B625" s="119" t="s">
        <v>452</v>
      </c>
      <c r="C625" s="120" t="s">
        <v>467</v>
      </c>
      <c r="D625" s="128">
        <v>5914655</v>
      </c>
      <c r="E625" s="121">
        <v>0.42584</v>
      </c>
      <c r="F625" s="128" t="s">
        <v>466</v>
      </c>
      <c r="H625" s="123">
        <f>VLOOKUP(D625,'SICRO 04.25'!$A$1:$D$6492,4,FALSE)</f>
        <v>32.659999999999997</v>
      </c>
      <c r="J625" s="123">
        <f>ROUND(E625*H625,4)</f>
        <v>13.9079</v>
      </c>
      <c r="K625" s="494">
        <f>SUMIF('4. Orçamento'!$A$6:$A$144,A625,'4. Orçamento'!$D$6:$D$144)</f>
        <v>640.98</v>
      </c>
      <c r="L625" s="492">
        <f>E625</f>
        <v>0.42584</v>
      </c>
      <c r="M625" s="492"/>
      <c r="N625" s="496">
        <f>D625</f>
        <v>5914655</v>
      </c>
      <c r="O625" s="493">
        <f>H625</f>
        <v>32.659999999999997</v>
      </c>
      <c r="P625" s="493"/>
      <c r="Q625" s="491">
        <f>K625*L625*O625</f>
        <v>8914.7077917119987</v>
      </c>
    </row>
    <row r="626" spans="1:18" ht="15.75" thickBot="1">
      <c r="A626">
        <v>1106382</v>
      </c>
      <c r="B626" s="125"/>
      <c r="C626" s="104"/>
      <c r="D626" s="146" t="s">
        <v>468</v>
      </c>
      <c r="E626" s="146"/>
      <c r="F626" s="146"/>
      <c r="G626" s="146"/>
      <c r="H626" s="146"/>
      <c r="I626" s="104"/>
      <c r="J626" s="130">
        <f>SUM(J622:J625)</f>
        <v>19.0059</v>
      </c>
      <c r="K626" s="494">
        <f>SUMIF('4. Orçamento'!$A$6:$A$144,A626,'4. Orçamento'!$D$6:$D$144)</f>
        <v>640.98</v>
      </c>
      <c r="L626" s="492"/>
      <c r="M626" s="492"/>
      <c r="N626" s="496"/>
      <c r="O626" s="493"/>
      <c r="P626" s="493"/>
      <c r="Q626" s="491"/>
    </row>
    <row r="627" spans="1:18" ht="15.75" thickBot="1">
      <c r="A627">
        <v>1106382</v>
      </c>
      <c r="B627" s="148" t="s">
        <v>469</v>
      </c>
      <c r="C627" s="146"/>
      <c r="D627" s="146" t="s">
        <v>212</v>
      </c>
      <c r="E627" s="146" t="s">
        <v>436</v>
      </c>
      <c r="F627" s="146" t="s">
        <v>470</v>
      </c>
      <c r="G627" s="146"/>
      <c r="H627" s="146"/>
      <c r="I627" s="239"/>
      <c r="J627" s="147" t="s">
        <v>449</v>
      </c>
      <c r="K627" s="494">
        <f>SUMIF('4. Orçamento'!$A$6:$A$144,A627,'4. Orçamento'!$D$6:$D$144)</f>
        <v>640.98</v>
      </c>
      <c r="L627" s="492"/>
      <c r="M627" s="492"/>
      <c r="N627" s="496"/>
      <c r="O627" s="493"/>
      <c r="P627" s="493"/>
      <c r="Q627" s="491"/>
    </row>
    <row r="628" spans="1:18" ht="15.75" thickBot="1">
      <c r="A628">
        <v>1106382</v>
      </c>
      <c r="B628" s="148"/>
      <c r="C628" s="146"/>
      <c r="D628" s="146"/>
      <c r="E628" s="146"/>
      <c r="F628" s="103" t="s">
        <v>471</v>
      </c>
      <c r="G628" s="103" t="s">
        <v>472</v>
      </c>
      <c r="H628" s="103" t="s">
        <v>473</v>
      </c>
      <c r="I628" s="104"/>
      <c r="J628" s="147"/>
      <c r="K628" s="494">
        <f>SUMIF('4. Orçamento'!$A$6:$A$144,A628,'4. Orçamento'!$D$6:$D$144)</f>
        <v>640.98</v>
      </c>
      <c r="L628" s="492"/>
      <c r="M628" s="492"/>
      <c r="N628" s="496"/>
      <c r="O628" s="493"/>
      <c r="P628" s="493"/>
      <c r="Q628" s="491"/>
    </row>
    <row r="629" spans="1:18">
      <c r="A629">
        <v>1106382</v>
      </c>
      <c r="B629" s="119" t="s">
        <v>643</v>
      </c>
      <c r="C629" s="120" t="s">
        <v>644</v>
      </c>
      <c r="D629" s="121">
        <v>0.82167000000000001</v>
      </c>
      <c r="E629" s="128" t="s">
        <v>228</v>
      </c>
      <c r="F629" s="128" t="s">
        <v>474</v>
      </c>
      <c r="G629" s="128" t="s">
        <v>475</v>
      </c>
      <c r="H629" s="128" t="s">
        <v>476</v>
      </c>
      <c r="J629" s="111"/>
      <c r="K629" s="494">
        <f>SUMIF('4. Orçamento'!$A$6:$A$144,A629,'4. Orçamento'!$D$6:$D$144)</f>
        <v>640.98</v>
      </c>
      <c r="L629" s="168">
        <f>D629*'3. DMT'!$V$2</f>
        <v>135.57554999999999</v>
      </c>
      <c r="M629" s="168">
        <f t="shared" ref="M629:M632" si="72">K629*L629</f>
        <v>86901.216038999992</v>
      </c>
      <c r="N629" s="496" t="str">
        <f>H629</f>
        <v>5914389</v>
      </c>
      <c r="O629" s="493">
        <f>$W$55</f>
        <v>0.7797930388219545</v>
      </c>
      <c r="P629" s="493"/>
      <c r="Q629" s="491"/>
    </row>
    <row r="630" spans="1:18">
      <c r="A630">
        <v>1106382</v>
      </c>
      <c r="B630" s="119" t="s">
        <v>645</v>
      </c>
      <c r="C630" s="120" t="s">
        <v>646</v>
      </c>
      <c r="D630" s="121">
        <v>1.0322</v>
      </c>
      <c r="E630" s="128" t="s">
        <v>228</v>
      </c>
      <c r="F630" s="128" t="s">
        <v>474</v>
      </c>
      <c r="G630" s="128" t="s">
        <v>475</v>
      </c>
      <c r="H630" s="128" t="s">
        <v>476</v>
      </c>
      <c r="J630" s="111"/>
      <c r="K630" s="494">
        <f>SUMIF('4. Orçamento'!$A$6:$A$144,A630,'4. Orçamento'!$D$6:$D$144)</f>
        <v>640.98</v>
      </c>
      <c r="L630" s="168">
        <f>D630*'3. DMT'!$V$2</f>
        <v>170.31299999999999</v>
      </c>
      <c r="M630" s="168">
        <f t="shared" si="72"/>
        <v>109167.22674</v>
      </c>
      <c r="N630" s="496" t="str">
        <f>H630</f>
        <v>5914389</v>
      </c>
      <c r="O630" s="493">
        <f>$W$55</f>
        <v>0.7797930388219545</v>
      </c>
      <c r="P630" s="493"/>
      <c r="Q630" s="491"/>
    </row>
    <row r="631" spans="1:18">
      <c r="A631">
        <v>1106382</v>
      </c>
      <c r="B631" s="119" t="s">
        <v>523</v>
      </c>
      <c r="C631" s="120" t="s">
        <v>538</v>
      </c>
      <c r="D631" s="121">
        <v>1.6999999999999999E-3</v>
      </c>
      <c r="E631" s="128" t="s">
        <v>228</v>
      </c>
      <c r="F631" s="128" t="s">
        <v>477</v>
      </c>
      <c r="G631" s="128" t="s">
        <v>478</v>
      </c>
      <c r="H631" s="128" t="s">
        <v>479</v>
      </c>
      <c r="J631" s="111"/>
      <c r="K631" s="494">
        <f>SUMIF('4. Orçamento'!$A$6:$A$144,A631,'4. Orçamento'!$D$6:$D$144)</f>
        <v>640.98</v>
      </c>
      <c r="L631" s="168">
        <f>D631*'3. DMT'!$V$2</f>
        <v>0.28049999999999997</v>
      </c>
      <c r="M631" s="168">
        <f t="shared" si="72"/>
        <v>179.79488999999998</v>
      </c>
      <c r="N631" s="496" t="str">
        <f>H631</f>
        <v>5914479</v>
      </c>
      <c r="O631" s="493">
        <f>$W$56</f>
        <v>0.7173259493670886</v>
      </c>
      <c r="P631" s="493"/>
      <c r="Q631" s="491"/>
    </row>
    <row r="632" spans="1:18">
      <c r="A632">
        <v>1106382</v>
      </c>
      <c r="B632" s="119" t="s">
        <v>452</v>
      </c>
      <c r="C632" s="120" t="s">
        <v>467</v>
      </c>
      <c r="D632" s="121">
        <v>0.42584</v>
      </c>
      <c r="E632" s="128" t="s">
        <v>228</v>
      </c>
      <c r="F632" s="128" t="s">
        <v>477</v>
      </c>
      <c r="G632" s="128" t="s">
        <v>478</v>
      </c>
      <c r="H632" s="128" t="s">
        <v>479</v>
      </c>
      <c r="J632" s="111"/>
      <c r="K632" s="494">
        <f>SUMIF('4. Orçamento'!$A$6:$A$144,A632,'4. Orçamento'!$D$6:$D$144)</f>
        <v>640.98</v>
      </c>
      <c r="L632" s="168">
        <f>D632*'3. DMT'!$V$2</f>
        <v>70.263599999999997</v>
      </c>
      <c r="M632" s="168">
        <f t="shared" si="72"/>
        <v>45037.562328</v>
      </c>
      <c r="N632" s="496" t="str">
        <f>H632</f>
        <v>5914479</v>
      </c>
      <c r="O632" s="493">
        <f>$W$56</f>
        <v>0.7173259493670886</v>
      </c>
      <c r="P632" s="493"/>
      <c r="Q632" s="491"/>
    </row>
    <row r="633" spans="1:18">
      <c r="A633">
        <v>1106382</v>
      </c>
      <c r="B633" s="129"/>
      <c r="D633" s="145" t="s">
        <v>480</v>
      </c>
      <c r="E633" s="145"/>
      <c r="F633" s="145"/>
      <c r="G633" s="145"/>
      <c r="H633" s="145"/>
      <c r="J633" s="111"/>
      <c r="K633" s="494"/>
      <c r="L633" s="492"/>
      <c r="M633" s="492"/>
      <c r="N633" s="496"/>
      <c r="O633" s="493"/>
      <c r="P633" s="493"/>
      <c r="Q633" s="491"/>
    </row>
    <row r="634" spans="1:18" ht="15.75" thickBot="1">
      <c r="A634">
        <v>1106382</v>
      </c>
      <c r="B634" s="125"/>
      <c r="C634" s="104"/>
      <c r="D634" s="104"/>
      <c r="E634" s="104"/>
      <c r="F634" s="146" t="s">
        <v>481</v>
      </c>
      <c r="G634" s="146"/>
      <c r="H634" s="146"/>
      <c r="I634" s="104"/>
      <c r="J634" s="134">
        <f>J620+J626</f>
        <v>422.26762409638553</v>
      </c>
      <c r="K634" s="178"/>
      <c r="L634" s="179"/>
      <c r="M634" s="179"/>
      <c r="N634" s="179"/>
      <c r="O634" s="179"/>
      <c r="P634" s="180"/>
      <c r="R634" s="177">
        <f>IF(K601=0,"",ROUND((SUM(Q601:Q633)/K601),2))</f>
        <v>422.27</v>
      </c>
    </row>
    <row r="635" spans="1:18" ht="15.75" thickBot="1">
      <c r="A635" s="157"/>
      <c r="B635" s="157"/>
      <c r="C635" s="157"/>
      <c r="D635" s="157"/>
      <c r="E635" s="157"/>
      <c r="F635" s="157"/>
      <c r="G635" s="157"/>
      <c r="H635" s="157"/>
      <c r="I635" s="157"/>
      <c r="J635" s="157"/>
      <c r="R635" s="101">
        <f>SUM(Q601:Q633)</f>
        <v>270665.13341776974</v>
      </c>
    </row>
    <row r="636" spans="1:18" ht="23.25" thickBot="1">
      <c r="A636">
        <v>1106280</v>
      </c>
      <c r="B636" s="106" t="s">
        <v>395</v>
      </c>
      <c r="C636" s="107"/>
      <c r="D636" s="107"/>
      <c r="E636" s="107"/>
      <c r="F636" s="107"/>
      <c r="G636" s="107"/>
      <c r="H636" s="107"/>
      <c r="I636" s="107"/>
      <c r="J636" s="108" t="s">
        <v>396</v>
      </c>
    </row>
    <row r="637" spans="1:18" ht="18.75" thickTop="1">
      <c r="A637">
        <v>1106280</v>
      </c>
      <c r="B637" s="109" t="s">
        <v>397</v>
      </c>
      <c r="E637" s="110" t="s">
        <v>398</v>
      </c>
      <c r="J637" s="111"/>
    </row>
    <row r="638" spans="1:18" ht="15.75">
      <c r="A638">
        <v>1106280</v>
      </c>
      <c r="B638" s="112" t="s">
        <v>400</v>
      </c>
      <c r="E638" s="383">
        <v>45748</v>
      </c>
      <c r="H638" s="113" t="s">
        <v>401</v>
      </c>
      <c r="I638" s="139">
        <v>24.9</v>
      </c>
      <c r="J638" s="115" t="s">
        <v>351</v>
      </c>
    </row>
    <row r="639" spans="1:18" ht="32.25" thickBot="1">
      <c r="A639">
        <v>1106280</v>
      </c>
      <c r="B639" s="116">
        <v>1106280</v>
      </c>
      <c r="C639" s="149" t="s">
        <v>647</v>
      </c>
      <c r="D639" s="149"/>
      <c r="E639" s="149"/>
      <c r="F639" s="149"/>
      <c r="G639" s="149"/>
      <c r="H639" s="149"/>
      <c r="I639" s="150" t="s">
        <v>404</v>
      </c>
      <c r="J639" s="151"/>
    </row>
    <row r="640" spans="1:18" ht="40.5" customHeight="1" thickBot="1">
      <c r="A640">
        <v>1106280</v>
      </c>
      <c r="B640" s="148" t="s">
        <v>405</v>
      </c>
      <c r="C640" s="146"/>
      <c r="D640" s="146" t="s">
        <v>212</v>
      </c>
      <c r="E640" s="146" t="s">
        <v>406</v>
      </c>
      <c r="F640" s="146"/>
      <c r="G640" s="146" t="s">
        <v>407</v>
      </c>
      <c r="H640" s="146"/>
      <c r="I640" s="239"/>
      <c r="J640" s="240" t="s">
        <v>408</v>
      </c>
      <c r="K640" s="589" t="s">
        <v>276</v>
      </c>
      <c r="L640" s="590"/>
      <c r="M640" s="591"/>
      <c r="N640" s="592" t="s">
        <v>409</v>
      </c>
      <c r="O640" s="594" t="s">
        <v>410</v>
      </c>
      <c r="P640" s="595"/>
      <c r="Q640" s="598" t="s">
        <v>411</v>
      </c>
    </row>
    <row r="641" spans="1:17" ht="15.75" thickBot="1">
      <c r="A641">
        <v>1106280</v>
      </c>
      <c r="B641" s="148"/>
      <c r="C641" s="146"/>
      <c r="D641" s="146"/>
      <c r="E641" s="103" t="s">
        <v>412</v>
      </c>
      <c r="F641" s="103" t="s">
        <v>413</v>
      </c>
      <c r="G641" s="103" t="s">
        <v>414</v>
      </c>
      <c r="H641" s="103" t="s">
        <v>415</v>
      </c>
      <c r="I641" s="104"/>
      <c r="J641" s="118" t="s">
        <v>416</v>
      </c>
      <c r="K641" s="172" t="s">
        <v>417</v>
      </c>
      <c r="L641" s="600" t="s">
        <v>418</v>
      </c>
      <c r="M641" s="601"/>
      <c r="N641" s="593"/>
      <c r="O641" s="596"/>
      <c r="P641" s="597"/>
      <c r="Q641" s="599"/>
    </row>
    <row r="642" spans="1:17">
      <c r="A642">
        <v>1106280</v>
      </c>
      <c r="B642" s="119" t="s">
        <v>635</v>
      </c>
      <c r="C642" s="120" t="s">
        <v>636</v>
      </c>
      <c r="D642" s="121">
        <v>1</v>
      </c>
      <c r="E642" s="122">
        <v>0.31</v>
      </c>
      <c r="F642" s="122">
        <v>0.69</v>
      </c>
      <c r="G642" s="123">
        <f>VLOOKUP(B642,EQ!$A$1:$K$538,10,FALSE)</f>
        <v>203.5814</v>
      </c>
      <c r="H642" s="123">
        <f>VLOOKUP(B642,EQ!$A$1:$K$538,11,FALSE)</f>
        <v>100.1481</v>
      </c>
      <c r="J642" s="123">
        <f>ROUND((D642*E642*G642)+(D642*F642*H642),4)</f>
        <v>132.2124</v>
      </c>
      <c r="K642" s="494">
        <f>SUMIF('4. Orçamento'!$A$6:$A$144,A642,'4. Orçamento'!$D$6:$D$144)</f>
        <v>361.2</v>
      </c>
      <c r="L642" s="492">
        <f>(D642*E642)</f>
        <v>0.31</v>
      </c>
      <c r="M642" s="492">
        <f>(D642*F642)</f>
        <v>0.69</v>
      </c>
      <c r="N642" s="496" t="str">
        <f>B642</f>
        <v>E9584</v>
      </c>
      <c r="O642" s="493">
        <f t="shared" ref="O642:P644" si="73">(G642/$I$638)</f>
        <v>8.1759598393574304</v>
      </c>
      <c r="P642" s="493">
        <f t="shared" si="73"/>
        <v>4.0220120481927717</v>
      </c>
      <c r="Q642" s="491">
        <f>K642*((L642*O642)+(M642*P642))</f>
        <v>1917.8765938795182</v>
      </c>
    </row>
    <row r="643" spans="1:17">
      <c r="A643">
        <v>1106280</v>
      </c>
      <c r="B643" s="119" t="s">
        <v>637</v>
      </c>
      <c r="C643" s="120" t="s">
        <v>638</v>
      </c>
      <c r="D643" s="121">
        <v>1</v>
      </c>
      <c r="E643" s="122">
        <v>1</v>
      </c>
      <c r="F643" s="122">
        <v>0</v>
      </c>
      <c r="G643" s="123">
        <f>VLOOKUP(B643,EQ!$A$1:$K$538,10,FALSE)</f>
        <v>73.710899999999995</v>
      </c>
      <c r="H643" s="123">
        <f>VLOOKUP(B643,EQ!$A$1:$K$538,11,FALSE)</f>
        <v>61.323799999999999</v>
      </c>
      <c r="J643" s="123">
        <f>ROUND((D643*E643*G643)+(D643*F643*H643),4)</f>
        <v>73.710899999999995</v>
      </c>
      <c r="K643" s="494">
        <f>SUMIF('4. Orçamento'!$A$6:$A$144,A643,'4. Orçamento'!$D$6:$D$144)</f>
        <v>361.2</v>
      </c>
      <c r="L643" s="492">
        <f>(D643*E643)</f>
        <v>1</v>
      </c>
      <c r="M643" s="492">
        <f>(D643*F643)</f>
        <v>0</v>
      </c>
      <c r="N643" s="496" t="str">
        <f>B643</f>
        <v>E9599</v>
      </c>
      <c r="O643" s="493">
        <f t="shared" si="73"/>
        <v>2.9602771084337349</v>
      </c>
      <c r="P643" s="493">
        <f t="shared" si="73"/>
        <v>2.4628032128514059</v>
      </c>
      <c r="Q643" s="491">
        <f>K643*((L643*O643)+(M643*P643))</f>
        <v>1069.2520915662651</v>
      </c>
    </row>
    <row r="644" spans="1:17">
      <c r="A644">
        <v>1106280</v>
      </c>
      <c r="B644" s="119" t="s">
        <v>639</v>
      </c>
      <c r="C644" s="120" t="s">
        <v>640</v>
      </c>
      <c r="D644" s="121">
        <v>1</v>
      </c>
      <c r="E644" s="122">
        <v>1</v>
      </c>
      <c r="F644" s="122">
        <v>0</v>
      </c>
      <c r="G644" s="123">
        <f>VLOOKUP(B644,EQ!$A$1:$K$538,10,FALSE)</f>
        <v>106.8746</v>
      </c>
      <c r="H644" s="123">
        <f>VLOOKUP(B644,EQ!$A$1:$K$538,11,FALSE)</f>
        <v>8.2605000000000004</v>
      </c>
      <c r="J644" s="123">
        <f>ROUND((D644*E644*G644)+(D644*F644*H644),4)</f>
        <v>106.8746</v>
      </c>
      <c r="K644" s="494">
        <f>SUMIF('4. Orçamento'!$A$6:$A$144,A644,'4. Orçamento'!$D$6:$D$144)</f>
        <v>361.2</v>
      </c>
      <c r="L644" s="492">
        <f>(D644*E644)</f>
        <v>1</v>
      </c>
      <c r="M644" s="492">
        <f>(D644*F644)</f>
        <v>0</v>
      </c>
      <c r="N644" s="496" t="str">
        <f>B644</f>
        <v>E9779</v>
      </c>
      <c r="O644" s="493">
        <f t="shared" si="73"/>
        <v>4.2921526104417671</v>
      </c>
      <c r="P644" s="493">
        <f t="shared" si="73"/>
        <v>0.33174698795180724</v>
      </c>
      <c r="Q644" s="491">
        <f>K644*((L644*O644)+(M644*P644))</f>
        <v>1550.3255228915662</v>
      </c>
    </row>
    <row r="645" spans="1:17" ht="15.75" thickBot="1">
      <c r="A645">
        <v>1106280</v>
      </c>
      <c r="B645" s="125"/>
      <c r="C645" s="104"/>
      <c r="D645" s="104"/>
      <c r="E645" s="104"/>
      <c r="F645" s="104"/>
      <c r="G645" s="104"/>
      <c r="H645" s="105" t="s">
        <v>433</v>
      </c>
      <c r="I645" s="104"/>
      <c r="J645" s="126">
        <f>SUM(J642:J644)</f>
        <v>312.79789999999997</v>
      </c>
      <c r="K645" s="494">
        <f>SUMIF('4. Orçamento'!$A$6:$A$144,A645,'4. Orçamento'!$D$6:$D$144)</f>
        <v>361.2</v>
      </c>
      <c r="L645" s="492"/>
      <c r="M645" s="492"/>
      <c r="N645" s="496"/>
      <c r="O645" s="493"/>
      <c r="P645" s="493"/>
      <c r="Q645" s="491"/>
    </row>
    <row r="646" spans="1:17" ht="15.75" thickBot="1">
      <c r="A646">
        <v>1106280</v>
      </c>
      <c r="B646" s="127" t="s">
        <v>435</v>
      </c>
      <c r="C646" s="104"/>
      <c r="D646" s="103" t="s">
        <v>212</v>
      </c>
      <c r="E646" s="103" t="s">
        <v>436</v>
      </c>
      <c r="F646" s="104"/>
      <c r="G646" s="103" t="s">
        <v>407</v>
      </c>
      <c r="H646" s="146" t="s">
        <v>437</v>
      </c>
      <c r="I646" s="146"/>
      <c r="J646" s="147"/>
      <c r="K646" s="494">
        <f>SUMIF('4. Orçamento'!$A$6:$A$144,A646,'4. Orçamento'!$D$6:$D$144)</f>
        <v>361.2</v>
      </c>
      <c r="L646" s="492"/>
      <c r="M646" s="492"/>
      <c r="N646" s="496"/>
      <c r="O646" s="493"/>
      <c r="P646" s="493"/>
      <c r="Q646" s="491"/>
    </row>
    <row r="647" spans="1:17">
      <c r="A647">
        <v>1106280</v>
      </c>
      <c r="B647" s="119" t="s">
        <v>438</v>
      </c>
      <c r="C647" s="120" t="s">
        <v>439</v>
      </c>
      <c r="D647" s="121">
        <v>2</v>
      </c>
      <c r="E647" s="128" t="s">
        <v>222</v>
      </c>
      <c r="G647" s="123">
        <f>VLOOKUP(B647,MO!$A$1:$G$106,6,FALSE)</f>
        <v>22.594999999999999</v>
      </c>
      <c r="J647" s="123">
        <f>ROUND(D647*G647,4)</f>
        <v>45.19</v>
      </c>
      <c r="K647" s="494">
        <f>SUMIF('4. Orçamento'!$A$6:$A$144,A647,'4. Orçamento'!$D$6:$D$144)</f>
        <v>361.2</v>
      </c>
      <c r="L647" s="492">
        <f>D647</f>
        <v>2</v>
      </c>
      <c r="M647" s="492"/>
      <c r="N647" s="496" t="str">
        <f>B647</f>
        <v>P9824</v>
      </c>
      <c r="O647" s="493">
        <f>G647/I638</f>
        <v>0.90742971887550206</v>
      </c>
      <c r="P647" s="493"/>
      <c r="Q647" s="491">
        <f>K647*L647*O647</f>
        <v>655.5272289156627</v>
      </c>
    </row>
    <row r="648" spans="1:17">
      <c r="A648">
        <v>1106280</v>
      </c>
      <c r="B648" s="129"/>
      <c r="D648" s="145" t="s">
        <v>440</v>
      </c>
      <c r="E648" s="145"/>
      <c r="F648" s="145"/>
      <c r="G648" s="145"/>
      <c r="H648" s="145"/>
      <c r="J648" s="124">
        <f>J647</f>
        <v>45.19</v>
      </c>
      <c r="K648" s="494">
        <f>SUMIF('4. Orçamento'!$A$6:$A$144,A648,'4. Orçamento'!$D$6:$D$144)</f>
        <v>361.2</v>
      </c>
      <c r="L648" s="492"/>
      <c r="M648" s="492"/>
      <c r="N648" s="496"/>
      <c r="O648" s="493"/>
      <c r="P648" s="493"/>
      <c r="Q648" s="491"/>
    </row>
    <row r="649" spans="1:17" ht="15.75" thickBot="1">
      <c r="A649">
        <v>1106280</v>
      </c>
      <c r="B649" s="125"/>
      <c r="C649" s="104"/>
      <c r="D649" s="146" t="s">
        <v>442</v>
      </c>
      <c r="E649" s="146"/>
      <c r="F649" s="146"/>
      <c r="G649" s="146"/>
      <c r="H649" s="146"/>
      <c r="I649" s="104"/>
      <c r="J649" s="130">
        <f>J645+J648</f>
        <v>357.98789999999997</v>
      </c>
      <c r="K649" s="494">
        <f>SUMIF('4. Orçamento'!$A$6:$A$144,A649,'4. Orçamento'!$D$6:$D$144)</f>
        <v>361.2</v>
      </c>
      <c r="L649" s="492"/>
      <c r="M649" s="492"/>
      <c r="N649" s="496"/>
      <c r="O649" s="493"/>
      <c r="P649" s="493"/>
      <c r="Q649" s="491"/>
    </row>
    <row r="650" spans="1:17">
      <c r="A650">
        <v>1106280</v>
      </c>
      <c r="B650" s="129"/>
      <c r="D650" s="145" t="s">
        <v>444</v>
      </c>
      <c r="E650" s="145"/>
      <c r="F650" s="145"/>
      <c r="G650" s="145"/>
      <c r="H650" s="145"/>
      <c r="J650" s="131">
        <f>J649/I638</f>
        <v>14.377024096385542</v>
      </c>
      <c r="K650" s="494">
        <f>SUMIF('4. Orçamento'!$A$6:$A$144,A650,'4. Orçamento'!$D$6:$D$144)</f>
        <v>361.2</v>
      </c>
      <c r="L650" s="492"/>
      <c r="M650" s="492"/>
      <c r="N650" s="496"/>
      <c r="O650" s="493"/>
      <c r="P650" s="493"/>
      <c r="Q650" s="491"/>
    </row>
    <row r="651" spans="1:17">
      <c r="A651">
        <v>1106280</v>
      </c>
      <c r="B651" s="129"/>
      <c r="H651" s="132" t="s">
        <v>445</v>
      </c>
      <c r="J651" s="133" t="s">
        <v>377</v>
      </c>
      <c r="K651" s="494">
        <f>SUMIF('4. Orçamento'!$A$6:$A$144,A651,'4. Orçamento'!$D$6:$D$144)</f>
        <v>361.2</v>
      </c>
      <c r="L651" s="492"/>
      <c r="M651" s="492"/>
      <c r="N651" s="496"/>
      <c r="O651" s="493"/>
      <c r="P651" s="493"/>
      <c r="Q651" s="491"/>
    </row>
    <row r="652" spans="1:17" ht="15.75" thickBot="1">
      <c r="A652">
        <v>1106280</v>
      </c>
      <c r="B652" s="125"/>
      <c r="C652" s="104"/>
      <c r="D652" s="104"/>
      <c r="E652" s="104"/>
      <c r="F652" s="104"/>
      <c r="G652" s="104"/>
      <c r="H652" s="105" t="s">
        <v>446</v>
      </c>
      <c r="I652" s="104"/>
      <c r="J652" s="130" t="s">
        <v>377</v>
      </c>
      <c r="K652" s="494">
        <f>SUMIF('4. Orçamento'!$A$6:$A$144,A652,'4. Orçamento'!$D$6:$D$144)</f>
        <v>361.2</v>
      </c>
      <c r="L652" s="492"/>
      <c r="M652" s="492"/>
      <c r="N652" s="496"/>
      <c r="O652" s="493"/>
      <c r="P652" s="493"/>
      <c r="Q652" s="491"/>
    </row>
    <row r="653" spans="1:17" ht="15.75" thickBot="1">
      <c r="A653">
        <v>1106280</v>
      </c>
      <c r="B653" s="127" t="s">
        <v>447</v>
      </c>
      <c r="C653" s="104"/>
      <c r="D653" s="103" t="s">
        <v>212</v>
      </c>
      <c r="E653" s="103" t="s">
        <v>436</v>
      </c>
      <c r="F653" s="104"/>
      <c r="G653" s="103" t="s">
        <v>448</v>
      </c>
      <c r="H653" s="146" t="s">
        <v>449</v>
      </c>
      <c r="I653" s="146"/>
      <c r="J653" s="147"/>
      <c r="K653" s="494">
        <f>SUMIF('4. Orçamento'!$A$6:$A$144,A653,'4. Orçamento'!$D$6:$D$144)</f>
        <v>361.2</v>
      </c>
      <c r="L653" s="492"/>
      <c r="M653" s="492"/>
      <c r="N653" s="496"/>
      <c r="O653" s="493"/>
      <c r="P653" s="493"/>
      <c r="Q653" s="491"/>
    </row>
    <row r="654" spans="1:17">
      <c r="A654">
        <v>1106280</v>
      </c>
      <c r="B654" s="119" t="s">
        <v>523</v>
      </c>
      <c r="C654" s="120" t="s">
        <v>524</v>
      </c>
      <c r="D654" s="121">
        <v>1.52423</v>
      </c>
      <c r="E654" s="128" t="s">
        <v>454</v>
      </c>
      <c r="G654" s="123">
        <f>VLOOKUP(B654,MATERIAL!$A$1:$D$1678,4,FALSE)</f>
        <v>6.5582000000000003</v>
      </c>
      <c r="J654" s="123">
        <f>ROUND(D654*G654,4)</f>
        <v>9.9962</v>
      </c>
      <c r="K654" s="494">
        <f>SUMIF('4. Orçamento'!$A$6:$A$144,A654,'4. Orçamento'!$D$6:$D$144)</f>
        <v>361.2</v>
      </c>
      <c r="L654" s="492">
        <f>D654</f>
        <v>1.52423</v>
      </c>
      <c r="M654" s="492"/>
      <c r="N654" s="496" t="str">
        <f>B654</f>
        <v>M0030</v>
      </c>
      <c r="O654" s="493">
        <f>G654</f>
        <v>6.5582000000000003</v>
      </c>
      <c r="P654" s="493"/>
      <c r="Q654" s="491">
        <f>K654*L654*O654</f>
        <v>3610.6293131831999</v>
      </c>
    </row>
    <row r="655" spans="1:17">
      <c r="A655">
        <v>1106280</v>
      </c>
      <c r="B655" s="119" t="s">
        <v>450</v>
      </c>
      <c r="C655" s="120" t="s">
        <v>451</v>
      </c>
      <c r="D655" s="121">
        <v>0.57311000000000001</v>
      </c>
      <c r="E655" s="128" t="s">
        <v>351</v>
      </c>
      <c r="G655" s="123">
        <f>VLOOKUP(B655,MATERIAL!$A$1:$D$1678,4,FALSE)</f>
        <v>144.05619999999999</v>
      </c>
      <c r="J655" s="123">
        <f>ROUND(D655*G655,4)</f>
        <v>82.56</v>
      </c>
      <c r="K655" s="494">
        <f>SUMIF('4. Orçamento'!$A$6:$A$144,A655,'4. Orçamento'!$D$6:$D$144)</f>
        <v>361.2</v>
      </c>
      <c r="L655" s="492">
        <f>D655</f>
        <v>0.57311000000000001</v>
      </c>
      <c r="M655" s="492"/>
      <c r="N655" s="496" t="str">
        <f>B655</f>
        <v>M0082</v>
      </c>
      <c r="O655" s="493">
        <f>G655</f>
        <v>144.05619999999999</v>
      </c>
      <c r="P655" s="493"/>
      <c r="Q655" s="491">
        <f>K655*L655*O655</f>
        <v>29820.689620058398</v>
      </c>
    </row>
    <row r="656" spans="1:17">
      <c r="A656">
        <v>1106280</v>
      </c>
      <c r="B656" s="119" t="s">
        <v>648</v>
      </c>
      <c r="C656" s="120" t="s">
        <v>649</v>
      </c>
      <c r="D656" s="121">
        <v>0.68813000000000002</v>
      </c>
      <c r="E656" s="128" t="s">
        <v>351</v>
      </c>
      <c r="G656" s="123">
        <f>VLOOKUP(B656,MATERIAL!$A$1:$D$1678,4,FALSE)</f>
        <v>146.797</v>
      </c>
      <c r="J656" s="123">
        <f>ROUND(D656*G656,4)</f>
        <v>101.0154</v>
      </c>
      <c r="K656" s="494">
        <f>SUMIF('4. Orçamento'!$A$6:$A$144,A656,'4. Orçamento'!$D$6:$D$144)</f>
        <v>361.2</v>
      </c>
      <c r="L656" s="492">
        <f>D656</f>
        <v>0.68813000000000002</v>
      </c>
      <c r="M656" s="492"/>
      <c r="N656" s="496" t="str">
        <f>B656</f>
        <v>M0191</v>
      </c>
      <c r="O656" s="493">
        <f>G656</f>
        <v>146.797</v>
      </c>
      <c r="P656" s="493"/>
      <c r="Q656" s="491">
        <f>K656*L656*O656</f>
        <v>36486.769563132002</v>
      </c>
    </row>
    <row r="657" spans="1:17">
      <c r="A657">
        <v>1106280</v>
      </c>
      <c r="B657" s="119" t="s">
        <v>452</v>
      </c>
      <c r="C657" s="120" t="s">
        <v>453</v>
      </c>
      <c r="D657" s="121">
        <v>381.05671999999998</v>
      </c>
      <c r="E657" s="128" t="s">
        <v>454</v>
      </c>
      <c r="G657" s="123">
        <f>VLOOKUP(B657,MATERIAL!$A$1:$D$1678,4,FALSE)</f>
        <v>0.78</v>
      </c>
      <c r="J657" s="123">
        <f>ROUND(D657*G657,4)</f>
        <v>297.2242</v>
      </c>
      <c r="K657" s="494">
        <f>SUMIF('4. Orçamento'!$A$6:$A$144,A657,'4. Orçamento'!$D$6:$D$144)</f>
        <v>361.2</v>
      </c>
      <c r="L657" s="492">
        <f>D657</f>
        <v>381.05671999999998</v>
      </c>
      <c r="M657" s="492"/>
      <c r="N657" s="496" t="str">
        <f>B657</f>
        <v>M0424</v>
      </c>
      <c r="O657" s="493">
        <f>G657</f>
        <v>0.78</v>
      </c>
      <c r="P657" s="493"/>
      <c r="Q657" s="491">
        <f>K657*L657*O657</f>
        <v>107357.39606591998</v>
      </c>
    </row>
    <row r="658" spans="1:17" ht="15.75" thickBot="1">
      <c r="A658">
        <v>1106280</v>
      </c>
      <c r="B658" s="125"/>
      <c r="C658" s="104"/>
      <c r="D658" s="146" t="s">
        <v>459</v>
      </c>
      <c r="E658" s="146"/>
      <c r="F658" s="146"/>
      <c r="G658" s="146"/>
      <c r="H658" s="146"/>
      <c r="I658" s="104"/>
      <c r="J658" s="126">
        <f>SUM(J654:J657)</f>
        <v>490.79579999999999</v>
      </c>
      <c r="K658" s="494">
        <f>SUMIF('4. Orçamento'!$A$6:$A$144,A658,'4. Orçamento'!$D$6:$D$144)</f>
        <v>361.2</v>
      </c>
      <c r="L658" s="492"/>
      <c r="M658" s="492"/>
      <c r="N658" s="496"/>
      <c r="O658" s="493"/>
      <c r="P658" s="493"/>
      <c r="Q658" s="491"/>
    </row>
    <row r="659" spans="1:17" ht="15.75" thickBot="1">
      <c r="A659">
        <v>1106280</v>
      </c>
      <c r="B659" s="127" t="s">
        <v>460</v>
      </c>
      <c r="C659" s="104"/>
      <c r="D659" s="103" t="s">
        <v>212</v>
      </c>
      <c r="E659" s="103" t="s">
        <v>436</v>
      </c>
      <c r="F659" s="104"/>
      <c r="G659" s="103" t="s">
        <v>449</v>
      </c>
      <c r="H659" s="146" t="s">
        <v>449</v>
      </c>
      <c r="I659" s="146"/>
      <c r="J659" s="147"/>
      <c r="K659" s="494">
        <f>SUMIF('4. Orçamento'!$A$6:$A$144,A659,'4. Orçamento'!$D$6:$D$144)</f>
        <v>361.2</v>
      </c>
      <c r="L659" s="492"/>
      <c r="M659" s="492"/>
      <c r="N659" s="496"/>
      <c r="O659" s="493"/>
      <c r="P659" s="493"/>
      <c r="Q659" s="491"/>
    </row>
    <row r="660" spans="1:17" ht="15.75" thickBot="1">
      <c r="A660">
        <v>1106280</v>
      </c>
      <c r="B660" s="125"/>
      <c r="C660" s="104"/>
      <c r="D660" s="146" t="s">
        <v>461</v>
      </c>
      <c r="E660" s="146"/>
      <c r="F660" s="146"/>
      <c r="G660" s="146"/>
      <c r="H660" s="146"/>
      <c r="I660" s="104"/>
      <c r="J660" s="126"/>
      <c r="K660" s="494">
        <f>SUMIF('4. Orçamento'!$A$6:$A$144,A660,'4. Orçamento'!$D$6:$D$144)</f>
        <v>361.2</v>
      </c>
      <c r="L660" s="492"/>
      <c r="M660" s="492"/>
      <c r="N660" s="496"/>
      <c r="O660" s="493"/>
      <c r="P660" s="493"/>
      <c r="Q660" s="491"/>
    </row>
    <row r="661" spans="1:17" ht="15.75" thickBot="1">
      <c r="A661">
        <v>1106280</v>
      </c>
      <c r="B661" s="125"/>
      <c r="C661" s="104"/>
      <c r="D661" s="104"/>
      <c r="E661" s="104"/>
      <c r="F661" s="104"/>
      <c r="G661" s="104"/>
      <c r="H661" s="105" t="s">
        <v>462</v>
      </c>
      <c r="I661" s="104"/>
      <c r="J661" s="130">
        <f>J650+J658</f>
        <v>505.17282409638551</v>
      </c>
      <c r="K661" s="494">
        <f>SUMIF('4. Orçamento'!$A$6:$A$144,A661,'4. Orçamento'!$D$6:$D$144)</f>
        <v>361.2</v>
      </c>
      <c r="L661" s="492"/>
      <c r="M661" s="492"/>
      <c r="N661" s="496"/>
      <c r="O661" s="493"/>
      <c r="P661" s="493"/>
      <c r="Q661" s="491"/>
    </row>
    <row r="662" spans="1:17" ht="15.75" thickBot="1">
      <c r="A662">
        <v>1106280</v>
      </c>
      <c r="B662" s="127" t="s">
        <v>463</v>
      </c>
      <c r="C662" s="104"/>
      <c r="D662" s="103" t="s">
        <v>464</v>
      </c>
      <c r="E662" s="103" t="s">
        <v>212</v>
      </c>
      <c r="F662" s="103" t="s">
        <v>436</v>
      </c>
      <c r="G662" s="104"/>
      <c r="H662" s="103" t="s">
        <v>449</v>
      </c>
      <c r="I662" s="146" t="s">
        <v>449</v>
      </c>
      <c r="J662" s="147"/>
      <c r="K662" s="494">
        <f>SUMIF('4. Orçamento'!$A$6:$A$144,A662,'4. Orçamento'!$D$6:$D$144)</f>
        <v>361.2</v>
      </c>
      <c r="L662" s="492"/>
      <c r="M662" s="492"/>
      <c r="N662" s="496"/>
      <c r="O662" s="493"/>
      <c r="P662" s="493"/>
      <c r="Q662" s="491"/>
    </row>
    <row r="663" spans="1:17">
      <c r="A663">
        <v>1106280</v>
      </c>
      <c r="B663" s="119" t="s">
        <v>523</v>
      </c>
      <c r="C663" s="120" t="s">
        <v>538</v>
      </c>
      <c r="D663" s="128">
        <v>5914655</v>
      </c>
      <c r="E663" s="121">
        <v>1.5200000000000001E-3</v>
      </c>
      <c r="F663" s="128" t="s">
        <v>466</v>
      </c>
      <c r="H663" s="123">
        <f>VLOOKUP(D663,'SICRO 04.25'!$A$1:$D$6492,4,FALSE)</f>
        <v>32.659999999999997</v>
      </c>
      <c r="J663" s="123">
        <f>ROUND(E663*H663,4)</f>
        <v>4.9599999999999998E-2</v>
      </c>
      <c r="K663" s="494">
        <f>SUMIF('4. Orçamento'!$A$6:$A$144,A663,'4. Orçamento'!$D$6:$D$144)</f>
        <v>361.2</v>
      </c>
      <c r="L663" s="492">
        <f>E663</f>
        <v>1.5200000000000001E-3</v>
      </c>
      <c r="M663" s="492"/>
      <c r="N663" s="496">
        <f>D663</f>
        <v>5914655</v>
      </c>
      <c r="O663" s="493">
        <f>H663</f>
        <v>32.659999999999997</v>
      </c>
      <c r="P663" s="493"/>
      <c r="Q663" s="491">
        <f>K663*L663*O663</f>
        <v>17.931123840000001</v>
      </c>
    </row>
    <row r="664" spans="1:17">
      <c r="A664">
        <v>1106280</v>
      </c>
      <c r="B664" s="119" t="s">
        <v>450</v>
      </c>
      <c r="C664" s="120" t="s">
        <v>465</v>
      </c>
      <c r="D664" s="128">
        <v>5914647</v>
      </c>
      <c r="E664" s="121">
        <v>0.85967000000000005</v>
      </c>
      <c r="F664" s="128" t="s">
        <v>466</v>
      </c>
      <c r="H664" s="123">
        <f>VLOOKUP(D664,'SICRO 04.25'!$A$1:$D$6492,4,FALSE)</f>
        <v>1.72</v>
      </c>
      <c r="J664" s="123">
        <f>ROUND(E664*H664,4)</f>
        <v>1.4785999999999999</v>
      </c>
      <c r="K664" s="494">
        <f>SUMIF('4. Orçamento'!$A$6:$A$144,A664,'4. Orçamento'!$D$6:$D$144)</f>
        <v>361.2</v>
      </c>
      <c r="L664" s="492">
        <f>E664</f>
        <v>0.85967000000000005</v>
      </c>
      <c r="M664" s="492"/>
      <c r="N664" s="496">
        <f>D664</f>
        <v>5914647</v>
      </c>
      <c r="O664" s="493">
        <f>H664</f>
        <v>1.72</v>
      </c>
      <c r="P664" s="493"/>
      <c r="Q664" s="491">
        <f>K664*L664*O664</f>
        <v>534.08202288000007</v>
      </c>
    </row>
    <row r="665" spans="1:17">
      <c r="A665">
        <v>1106280</v>
      </c>
      <c r="B665" s="119" t="s">
        <v>648</v>
      </c>
      <c r="C665" s="120" t="s">
        <v>650</v>
      </c>
      <c r="D665" s="128">
        <v>5914647</v>
      </c>
      <c r="E665" s="121">
        <v>1.0322</v>
      </c>
      <c r="F665" s="128" t="s">
        <v>466</v>
      </c>
      <c r="H665" s="123">
        <f>VLOOKUP(D665,'SICRO 04.25'!$A$1:$D$6492,4,FALSE)</f>
        <v>1.72</v>
      </c>
      <c r="J665" s="123">
        <f>ROUND(E665*H665,4)</f>
        <v>1.7754000000000001</v>
      </c>
      <c r="K665" s="494">
        <f>SUMIF('4. Orçamento'!$A$6:$A$144,A665,'4. Orçamento'!$D$6:$D$144)</f>
        <v>361.2</v>
      </c>
      <c r="L665" s="492">
        <f>E665</f>
        <v>1.0322</v>
      </c>
      <c r="M665" s="492"/>
      <c r="N665" s="496">
        <f>D665</f>
        <v>5914647</v>
      </c>
      <c r="O665" s="493">
        <f>H665</f>
        <v>1.72</v>
      </c>
      <c r="P665" s="493"/>
      <c r="Q665" s="491">
        <f>K665*L665*O665</f>
        <v>641.26870080000003</v>
      </c>
    </row>
    <row r="666" spans="1:17">
      <c r="A666">
        <v>1106280</v>
      </c>
      <c r="B666" s="119" t="s">
        <v>452</v>
      </c>
      <c r="C666" s="120" t="s">
        <v>467</v>
      </c>
      <c r="D666" s="128">
        <v>5914655</v>
      </c>
      <c r="E666" s="121">
        <v>0.38106000000000001</v>
      </c>
      <c r="F666" s="128" t="s">
        <v>466</v>
      </c>
      <c r="H666" s="123">
        <f>VLOOKUP(D666,'SICRO 04.25'!$A$1:$D$6492,4,FALSE)</f>
        <v>32.659999999999997</v>
      </c>
      <c r="J666" s="123">
        <f>ROUND(E666*H666,4)</f>
        <v>12.445399999999999</v>
      </c>
      <c r="K666" s="494">
        <f>SUMIF('4. Orçamento'!$A$6:$A$144,A666,'4. Orçamento'!$D$6:$D$144)</f>
        <v>361.2</v>
      </c>
      <c r="L666" s="492">
        <f>E666</f>
        <v>0.38106000000000001</v>
      </c>
      <c r="M666" s="492"/>
      <c r="N666" s="496">
        <f>D666</f>
        <v>5914655</v>
      </c>
      <c r="O666" s="493">
        <f>H666</f>
        <v>32.659999999999997</v>
      </c>
      <c r="P666" s="493"/>
      <c r="Q666" s="491">
        <f>K666*L666*O666</f>
        <v>4495.285559519999</v>
      </c>
    </row>
    <row r="667" spans="1:17" ht="15.75" thickBot="1">
      <c r="A667">
        <v>1106280</v>
      </c>
      <c r="B667" s="125"/>
      <c r="C667" s="104"/>
      <c r="D667" s="146" t="s">
        <v>468</v>
      </c>
      <c r="E667" s="146"/>
      <c r="F667" s="146"/>
      <c r="G667" s="146"/>
      <c r="H667" s="146"/>
      <c r="I667" s="104"/>
      <c r="J667" s="130">
        <f>SUM(J663:J666)</f>
        <v>15.748999999999999</v>
      </c>
      <c r="K667" s="494">
        <f>SUMIF('4. Orçamento'!$A$6:$A$144,A667,'4. Orçamento'!$D$6:$D$144)</f>
        <v>361.2</v>
      </c>
      <c r="L667" s="492"/>
      <c r="M667" s="492"/>
      <c r="N667" s="496"/>
      <c r="O667" s="493"/>
      <c r="P667" s="493"/>
      <c r="Q667" s="491"/>
    </row>
    <row r="668" spans="1:17" ht="15.75" thickBot="1">
      <c r="A668">
        <v>1106280</v>
      </c>
      <c r="B668" s="148" t="s">
        <v>469</v>
      </c>
      <c r="C668" s="146"/>
      <c r="D668" s="146" t="s">
        <v>212</v>
      </c>
      <c r="E668" s="146" t="s">
        <v>436</v>
      </c>
      <c r="F668" s="146" t="s">
        <v>470</v>
      </c>
      <c r="G668" s="146"/>
      <c r="H668" s="146"/>
      <c r="I668" s="239"/>
      <c r="J668" s="147" t="s">
        <v>449</v>
      </c>
      <c r="K668" s="494">
        <f>SUMIF('4. Orçamento'!$A$6:$A$144,A668,'4. Orçamento'!$D$6:$D$144)</f>
        <v>361.2</v>
      </c>
      <c r="L668" s="492"/>
      <c r="M668" s="492"/>
      <c r="N668" s="496"/>
      <c r="O668" s="493"/>
      <c r="P668" s="493"/>
      <c r="Q668" s="491"/>
    </row>
    <row r="669" spans="1:17" ht="15.75" thickBot="1">
      <c r="A669">
        <v>1106280</v>
      </c>
      <c r="B669" s="148"/>
      <c r="C669" s="146"/>
      <c r="D669" s="146"/>
      <c r="E669" s="146"/>
      <c r="F669" s="103" t="s">
        <v>471</v>
      </c>
      <c r="G669" s="103" t="s">
        <v>472</v>
      </c>
      <c r="H669" s="103" t="s">
        <v>473</v>
      </c>
      <c r="I669" s="104"/>
      <c r="J669" s="147"/>
      <c r="K669" s="494">
        <f>SUMIF('4. Orçamento'!$A$6:$A$144,A669,'4. Orçamento'!$D$6:$D$144)</f>
        <v>361.2</v>
      </c>
      <c r="L669" s="492"/>
      <c r="M669" s="492"/>
      <c r="N669" s="496"/>
      <c r="O669" s="493"/>
      <c r="P669" s="493"/>
      <c r="Q669" s="491"/>
    </row>
    <row r="670" spans="1:17">
      <c r="A670">
        <v>1106280</v>
      </c>
      <c r="B670" s="119" t="s">
        <v>523</v>
      </c>
      <c r="C670" s="120" t="s">
        <v>538</v>
      </c>
      <c r="D670" s="121">
        <v>1.5200000000000001E-3</v>
      </c>
      <c r="E670" s="128" t="s">
        <v>228</v>
      </c>
      <c r="F670" s="128" t="s">
        <v>477</v>
      </c>
      <c r="G670" s="128" t="s">
        <v>478</v>
      </c>
      <c r="H670" s="128" t="s">
        <v>479</v>
      </c>
      <c r="J670" s="111"/>
      <c r="K670" s="494">
        <f>SUMIF('4. Orçamento'!$A$6:$A$144,A670,'4. Orçamento'!$D$6:$D$144)</f>
        <v>361.2</v>
      </c>
      <c r="L670" s="168">
        <f>D670*'3. DMT'!$V$2</f>
        <v>0.25080000000000002</v>
      </c>
      <c r="M670" s="168">
        <f t="shared" ref="M670:M673" si="74">K670*L670</f>
        <v>90.58896</v>
      </c>
      <c r="N670" s="496" t="str">
        <f>H670</f>
        <v>5914479</v>
      </c>
      <c r="O670" s="493">
        <f>W56</f>
        <v>0.7173259493670886</v>
      </c>
      <c r="P670" s="493"/>
      <c r="Q670" s="491"/>
    </row>
    <row r="671" spans="1:17">
      <c r="A671">
        <v>1106280</v>
      </c>
      <c r="B671" s="119" t="s">
        <v>450</v>
      </c>
      <c r="C671" s="120" t="s">
        <v>465</v>
      </c>
      <c r="D671" s="121">
        <v>0.85967000000000005</v>
      </c>
      <c r="E671" s="128" t="s">
        <v>228</v>
      </c>
      <c r="F671" s="128" t="s">
        <v>474</v>
      </c>
      <c r="G671" s="128" t="s">
        <v>475</v>
      </c>
      <c r="H671" s="128" t="s">
        <v>476</v>
      </c>
      <c r="J671" s="111"/>
      <c r="K671" s="494">
        <f>SUMIF('4. Orçamento'!$A$6:$A$144,A671,'4. Orçamento'!$D$6:$D$144)</f>
        <v>361.2</v>
      </c>
      <c r="L671" s="168">
        <f>D671*'3. DMT'!$V$2</f>
        <v>141.84555</v>
      </c>
      <c r="M671" s="168">
        <f t="shared" si="74"/>
        <v>51234.612659999999</v>
      </c>
      <c r="N671" s="496" t="str">
        <f>H671</f>
        <v>5914389</v>
      </c>
      <c r="O671" s="493">
        <f>W55</f>
        <v>0.7797930388219545</v>
      </c>
      <c r="P671" s="493"/>
      <c r="Q671" s="491"/>
    </row>
    <row r="672" spans="1:17">
      <c r="A672">
        <v>1106280</v>
      </c>
      <c r="B672" s="119" t="s">
        <v>648</v>
      </c>
      <c r="C672" s="120" t="s">
        <v>650</v>
      </c>
      <c r="D672" s="121">
        <v>1.0322</v>
      </c>
      <c r="E672" s="128" t="s">
        <v>228</v>
      </c>
      <c r="F672" s="128" t="s">
        <v>474</v>
      </c>
      <c r="G672" s="128" t="s">
        <v>475</v>
      </c>
      <c r="H672" s="128" t="s">
        <v>476</v>
      </c>
      <c r="J672" s="111"/>
      <c r="K672" s="494">
        <f>SUMIF('4. Orçamento'!$A$6:$A$144,A672,'4. Orçamento'!$D$6:$D$144)</f>
        <v>361.2</v>
      </c>
      <c r="L672" s="168">
        <f>D672*'3. DMT'!$V$2</f>
        <v>170.31299999999999</v>
      </c>
      <c r="M672" s="168">
        <f t="shared" si="74"/>
        <v>61517.055599999992</v>
      </c>
      <c r="N672" s="496" t="str">
        <f>H672</f>
        <v>5914389</v>
      </c>
      <c r="O672" s="493">
        <f>W55</f>
        <v>0.7797930388219545</v>
      </c>
      <c r="P672" s="493"/>
      <c r="Q672" s="491"/>
    </row>
    <row r="673" spans="1:18">
      <c r="A673">
        <v>1106280</v>
      </c>
      <c r="B673" s="119" t="s">
        <v>452</v>
      </c>
      <c r="C673" s="120" t="s">
        <v>467</v>
      </c>
      <c r="D673" s="121">
        <v>0.38106000000000001</v>
      </c>
      <c r="E673" s="128" t="s">
        <v>228</v>
      </c>
      <c r="F673" s="128" t="s">
        <v>477</v>
      </c>
      <c r="G673" s="128" t="s">
        <v>478</v>
      </c>
      <c r="H673" s="128" t="s">
        <v>479</v>
      </c>
      <c r="J673" s="111"/>
      <c r="K673" s="494">
        <f>SUMIF('4. Orçamento'!$A$6:$A$144,A673,'4. Orçamento'!$D$6:$D$144)</f>
        <v>361.2</v>
      </c>
      <c r="L673" s="168">
        <f>D673*'3. DMT'!$V$2</f>
        <v>62.874900000000004</v>
      </c>
      <c r="M673" s="168">
        <f t="shared" si="74"/>
        <v>22710.41388</v>
      </c>
      <c r="N673" s="496" t="str">
        <f>H673</f>
        <v>5914479</v>
      </c>
      <c r="O673" s="493">
        <f>W56</f>
        <v>0.7173259493670886</v>
      </c>
      <c r="P673" s="493"/>
      <c r="Q673" s="491"/>
    </row>
    <row r="674" spans="1:18">
      <c r="A674">
        <v>1106280</v>
      </c>
      <c r="B674" s="129"/>
      <c r="D674" s="145" t="s">
        <v>480</v>
      </c>
      <c r="E674" s="145"/>
      <c r="F674" s="145"/>
      <c r="G674" s="145"/>
      <c r="H674" s="145"/>
      <c r="J674" s="111"/>
      <c r="K674" s="494"/>
      <c r="L674" s="492"/>
      <c r="M674" s="492"/>
      <c r="N674" s="496"/>
      <c r="O674" s="493"/>
      <c r="P674" s="493"/>
      <c r="Q674" s="491"/>
    </row>
    <row r="675" spans="1:18" ht="15.75" thickBot="1">
      <c r="A675">
        <v>1106280</v>
      </c>
      <c r="B675" s="140"/>
      <c r="C675" s="137"/>
      <c r="D675" s="137"/>
      <c r="E675" s="137"/>
      <c r="F675" s="152" t="s">
        <v>481</v>
      </c>
      <c r="G675" s="152"/>
      <c r="H675" s="152"/>
      <c r="I675" s="137"/>
      <c r="J675" s="141">
        <f>J661+J667</f>
        <v>520.92182409638554</v>
      </c>
      <c r="K675" s="178"/>
      <c r="L675" s="179"/>
      <c r="M675" s="179"/>
      <c r="N675" s="179"/>
      <c r="O675" s="179"/>
      <c r="P675" s="180"/>
      <c r="R675" s="177">
        <f>IF(K642=0,"",ROUND((SUM(Q642:Q674)/K642),2))</f>
        <v>520.91999999999996</v>
      </c>
    </row>
    <row r="676" spans="1:18" ht="16.5" thickTop="1" thickBot="1">
      <c r="A676">
        <v>1106280</v>
      </c>
      <c r="B676" s="142" t="s">
        <v>515</v>
      </c>
      <c r="C676" s="143"/>
      <c r="D676" s="143"/>
      <c r="E676" s="143"/>
      <c r="F676" s="143"/>
      <c r="G676" s="143"/>
      <c r="H676" s="143"/>
      <c r="I676" s="143"/>
      <c r="J676" s="144"/>
      <c r="R676" s="101">
        <f>SUM(Q642:Q674)</f>
        <v>188157.03340658659</v>
      </c>
    </row>
    <row r="677" spans="1:18" ht="15.75" thickBot="1">
      <c r="A677" s="157"/>
      <c r="B677" s="157"/>
      <c r="C677" s="157"/>
      <c r="D677" s="157"/>
      <c r="E677" s="157"/>
      <c r="F677" s="157"/>
      <c r="G677" s="157"/>
      <c r="H677" s="157"/>
      <c r="I677" s="157"/>
      <c r="J677" s="157"/>
    </row>
    <row r="678" spans="1:18" ht="23.25" thickBot="1">
      <c r="A678">
        <v>1106088</v>
      </c>
      <c r="B678" s="106" t="s">
        <v>395</v>
      </c>
      <c r="C678" s="107"/>
      <c r="D678" s="107"/>
      <c r="E678" s="107"/>
      <c r="F678" s="107"/>
      <c r="G678" s="107"/>
      <c r="H678" s="107"/>
      <c r="I678" s="107"/>
      <c r="J678" s="108" t="s">
        <v>396</v>
      </c>
    </row>
    <row r="679" spans="1:18" ht="18.75" thickTop="1">
      <c r="A679">
        <v>1106088</v>
      </c>
      <c r="B679" s="109" t="s">
        <v>397</v>
      </c>
      <c r="E679" s="110" t="s">
        <v>398</v>
      </c>
      <c r="J679" s="111"/>
    </row>
    <row r="680" spans="1:18" ht="15.75">
      <c r="A680">
        <v>1106088</v>
      </c>
      <c r="B680" s="112" t="s">
        <v>400</v>
      </c>
      <c r="E680" s="383">
        <v>45748</v>
      </c>
      <c r="H680" s="113" t="s">
        <v>401</v>
      </c>
      <c r="I680" s="139">
        <v>24.9</v>
      </c>
      <c r="J680" s="115" t="s">
        <v>351</v>
      </c>
    </row>
    <row r="681" spans="1:18" ht="32.25" thickBot="1">
      <c r="A681">
        <v>1106088</v>
      </c>
      <c r="B681" s="116">
        <v>1106088</v>
      </c>
      <c r="C681" s="149" t="s">
        <v>651</v>
      </c>
      <c r="D681" s="149"/>
      <c r="E681" s="149"/>
      <c r="F681" s="149"/>
      <c r="G681" s="149"/>
      <c r="H681" s="149"/>
      <c r="I681" s="150" t="s">
        <v>404</v>
      </c>
      <c r="J681" s="151"/>
    </row>
    <row r="682" spans="1:18" ht="43.5" customHeight="1" thickBot="1">
      <c r="A682">
        <v>1106088</v>
      </c>
      <c r="B682" s="148" t="s">
        <v>405</v>
      </c>
      <c r="C682" s="146"/>
      <c r="D682" s="146" t="s">
        <v>212</v>
      </c>
      <c r="E682" s="146" t="s">
        <v>406</v>
      </c>
      <c r="F682" s="146"/>
      <c r="G682" s="146" t="s">
        <v>407</v>
      </c>
      <c r="H682" s="146"/>
      <c r="I682" s="239"/>
      <c r="J682" s="240" t="s">
        <v>408</v>
      </c>
      <c r="K682" s="589" t="s">
        <v>276</v>
      </c>
      <c r="L682" s="590"/>
      <c r="M682" s="591"/>
      <c r="N682" s="592" t="s">
        <v>409</v>
      </c>
      <c r="O682" s="594" t="s">
        <v>410</v>
      </c>
      <c r="P682" s="595"/>
      <c r="Q682" s="598" t="s">
        <v>411</v>
      </c>
    </row>
    <row r="683" spans="1:18" ht="15.75" thickBot="1">
      <c r="A683">
        <v>1106088</v>
      </c>
      <c r="B683" s="148"/>
      <c r="C683" s="146"/>
      <c r="D683" s="146"/>
      <c r="E683" s="103" t="s">
        <v>412</v>
      </c>
      <c r="F683" s="103" t="s">
        <v>413</v>
      </c>
      <c r="G683" s="103" t="s">
        <v>414</v>
      </c>
      <c r="H683" s="103" t="s">
        <v>415</v>
      </c>
      <c r="I683" s="104"/>
      <c r="J683" s="118" t="s">
        <v>416</v>
      </c>
      <c r="K683" s="172" t="s">
        <v>417</v>
      </c>
      <c r="L683" s="600" t="s">
        <v>418</v>
      </c>
      <c r="M683" s="601"/>
      <c r="N683" s="593"/>
      <c r="O683" s="596"/>
      <c r="P683" s="597"/>
      <c r="Q683" s="599"/>
    </row>
    <row r="684" spans="1:18">
      <c r="A684">
        <v>1106088</v>
      </c>
      <c r="B684" s="119" t="s">
        <v>652</v>
      </c>
      <c r="C684" s="120" t="s">
        <v>653</v>
      </c>
      <c r="D684" s="121">
        <v>1</v>
      </c>
      <c r="E684" s="122">
        <v>1</v>
      </c>
      <c r="F684" s="122">
        <v>0</v>
      </c>
      <c r="G684" s="123">
        <f>VLOOKUP(B684,EQ!$A$1:$K$538,10,FALSE)</f>
        <v>185.36</v>
      </c>
      <c r="H684" s="123">
        <f>VLOOKUP(B684,EQ!$A$1:$K$538,11,FALSE)</f>
        <v>70.671400000000006</v>
      </c>
      <c r="J684" s="123">
        <f>ROUND((D684*E684*G684)+(D684*F684*H684),4)</f>
        <v>185.36</v>
      </c>
      <c r="K684" s="494">
        <f>SUMIF('4. Orçamento'!$A$6:$A$144,A684,'4. Orçamento'!$D$6:$D$144)</f>
        <v>1002.18</v>
      </c>
      <c r="L684" s="492">
        <f>(D684*E684)</f>
        <v>1</v>
      </c>
      <c r="M684" s="492">
        <f>(D684*F684)</f>
        <v>0</v>
      </c>
      <c r="N684" s="496" t="str">
        <f>B684</f>
        <v>E9073</v>
      </c>
      <c r="O684" s="493">
        <f>(G684/I680)</f>
        <v>7.4441767068273101</v>
      </c>
      <c r="P684" s="493">
        <f>(H684/I680)</f>
        <v>2.8382088353413657</v>
      </c>
      <c r="Q684" s="491">
        <f>K684*((L684*O684)+(M684*P684))</f>
        <v>7460.4050120481934</v>
      </c>
    </row>
    <row r="685" spans="1:18" ht="15.75" thickBot="1">
      <c r="A685">
        <v>1106088</v>
      </c>
      <c r="B685" s="125"/>
      <c r="C685" s="104"/>
      <c r="D685" s="104"/>
      <c r="E685" s="104"/>
      <c r="F685" s="104"/>
      <c r="G685" s="104"/>
      <c r="H685" s="105" t="s">
        <v>433</v>
      </c>
      <c r="I685" s="104"/>
      <c r="J685" s="126">
        <f>J684</f>
        <v>185.36</v>
      </c>
      <c r="K685" s="494">
        <f>SUMIF('4. Orçamento'!$A$6:$A$144,A685,'4. Orçamento'!$D$6:$D$144)</f>
        <v>1002.18</v>
      </c>
      <c r="L685" s="492"/>
      <c r="M685" s="492"/>
      <c r="N685" s="496"/>
      <c r="O685" s="493"/>
      <c r="P685" s="493"/>
      <c r="Q685" s="491"/>
    </row>
    <row r="686" spans="1:18" ht="15.75" thickBot="1">
      <c r="A686">
        <v>1106088</v>
      </c>
      <c r="B686" s="127" t="s">
        <v>435</v>
      </c>
      <c r="C686" s="104"/>
      <c r="D686" s="103" t="s">
        <v>212</v>
      </c>
      <c r="E686" s="103" t="s">
        <v>436</v>
      </c>
      <c r="F686" s="104"/>
      <c r="G686" s="103" t="s">
        <v>407</v>
      </c>
      <c r="H686" s="146" t="s">
        <v>437</v>
      </c>
      <c r="I686" s="146"/>
      <c r="J686" s="147"/>
      <c r="K686" s="494">
        <f>SUMIF('4. Orçamento'!$A$6:$A$144,A686,'4. Orçamento'!$D$6:$D$144)</f>
        <v>1002.18</v>
      </c>
      <c r="L686" s="492"/>
      <c r="M686" s="492"/>
      <c r="N686" s="496"/>
      <c r="O686" s="493"/>
      <c r="P686" s="493"/>
      <c r="Q686" s="491"/>
    </row>
    <row r="687" spans="1:18">
      <c r="A687">
        <v>1106088</v>
      </c>
      <c r="B687" s="119" t="s">
        <v>654</v>
      </c>
      <c r="C687" s="120" t="s">
        <v>655</v>
      </c>
      <c r="D687" s="121">
        <v>1</v>
      </c>
      <c r="E687" s="128" t="s">
        <v>222</v>
      </c>
      <c r="G687" s="123">
        <f>VLOOKUP(B687,MO!$A$1:$G$106,6,FALSE)</f>
        <v>27.3626</v>
      </c>
      <c r="J687" s="123">
        <f>ROUND(D687*G687,4)</f>
        <v>27.3626</v>
      </c>
      <c r="K687" s="494">
        <f>SUMIF('4. Orçamento'!$A$6:$A$144,A687,'4. Orçamento'!$D$6:$D$144)</f>
        <v>1002.18</v>
      </c>
      <c r="L687" s="492">
        <f>D687</f>
        <v>1</v>
      </c>
      <c r="M687" s="492"/>
      <c r="N687" s="496" t="str">
        <f>B687</f>
        <v>P9821</v>
      </c>
      <c r="O687" s="493">
        <f>(G687/I680)</f>
        <v>1.0988995983935743</v>
      </c>
      <c r="P687" s="493"/>
      <c r="Q687" s="491">
        <f>K687*L687*O687</f>
        <v>1101.2951995180722</v>
      </c>
    </row>
    <row r="688" spans="1:18">
      <c r="A688">
        <v>1106088</v>
      </c>
      <c r="B688" s="119" t="s">
        <v>438</v>
      </c>
      <c r="C688" s="120" t="s">
        <v>439</v>
      </c>
      <c r="D688" s="121">
        <v>7</v>
      </c>
      <c r="E688" s="128" t="s">
        <v>222</v>
      </c>
      <c r="G688" s="123">
        <f>VLOOKUP(B688,MO!$A$1:$G$106,6,FALSE)</f>
        <v>22.594999999999999</v>
      </c>
      <c r="J688" s="123">
        <f>ROUND(D688*G688,4)</f>
        <v>158.16499999999999</v>
      </c>
      <c r="K688" s="494">
        <f>SUMIF('4. Orçamento'!$A$6:$A$144,A688,'4. Orçamento'!$D$6:$D$144)</f>
        <v>1002.18</v>
      </c>
      <c r="L688" s="492">
        <f>D688</f>
        <v>7</v>
      </c>
      <c r="M688" s="492"/>
      <c r="N688" s="496" t="str">
        <f>B688</f>
        <v>P9824</v>
      </c>
      <c r="O688" s="493">
        <f>(G688/I680)</f>
        <v>0.90742971887550206</v>
      </c>
      <c r="P688" s="493"/>
      <c r="Q688" s="491">
        <f>K688*L688*O688</f>
        <v>6365.8554096385542</v>
      </c>
    </row>
    <row r="689" spans="1:17">
      <c r="A689">
        <v>1106088</v>
      </c>
      <c r="B689" s="129"/>
      <c r="D689" s="145" t="s">
        <v>440</v>
      </c>
      <c r="E689" s="145"/>
      <c r="F689" s="145"/>
      <c r="G689" s="145"/>
      <c r="H689" s="145"/>
      <c r="J689" s="124">
        <f>SUM(J687:J688)</f>
        <v>185.52760000000001</v>
      </c>
      <c r="K689" s="494">
        <f>SUMIF('4. Orçamento'!$A$6:$A$144,A689,'4. Orçamento'!$D$6:$D$144)</f>
        <v>1002.18</v>
      </c>
      <c r="L689" s="492"/>
      <c r="M689" s="492"/>
      <c r="N689" s="496"/>
      <c r="O689" s="493"/>
      <c r="P689" s="493"/>
      <c r="Q689" s="491"/>
    </row>
    <row r="690" spans="1:17" ht="15.75" thickBot="1">
      <c r="A690">
        <v>1106088</v>
      </c>
      <c r="B690" s="125"/>
      <c r="C690" s="104"/>
      <c r="D690" s="146" t="s">
        <v>442</v>
      </c>
      <c r="E690" s="146"/>
      <c r="F690" s="146"/>
      <c r="G690" s="146"/>
      <c r="H690" s="146"/>
      <c r="I690" s="104"/>
      <c r="J690" s="130">
        <f>J685+J689</f>
        <v>370.88760000000002</v>
      </c>
      <c r="K690" s="494">
        <f>SUMIF('4. Orçamento'!$A$6:$A$144,A690,'4. Orçamento'!$D$6:$D$144)</f>
        <v>1002.18</v>
      </c>
      <c r="L690" s="492"/>
      <c r="M690" s="492"/>
      <c r="N690" s="496"/>
      <c r="O690" s="493"/>
      <c r="P690" s="493"/>
      <c r="Q690" s="491"/>
    </row>
    <row r="691" spans="1:17">
      <c r="A691">
        <v>1106088</v>
      </c>
      <c r="B691" s="129"/>
      <c r="D691" s="145" t="s">
        <v>444</v>
      </c>
      <c r="E691" s="145"/>
      <c r="F691" s="145"/>
      <c r="G691" s="145"/>
      <c r="H691" s="145"/>
      <c r="J691" s="131">
        <f>J690/I680</f>
        <v>14.895084337349399</v>
      </c>
      <c r="K691" s="494">
        <f>SUMIF('4. Orçamento'!$A$6:$A$144,A691,'4. Orçamento'!$D$6:$D$144)</f>
        <v>1002.18</v>
      </c>
      <c r="L691" s="492"/>
      <c r="M691" s="492"/>
      <c r="N691" s="496"/>
      <c r="O691" s="493"/>
      <c r="P691" s="493"/>
      <c r="Q691" s="491"/>
    </row>
    <row r="692" spans="1:17">
      <c r="A692">
        <v>1106088</v>
      </c>
      <c r="B692" s="129"/>
      <c r="H692" s="132" t="s">
        <v>445</v>
      </c>
      <c r="J692" s="133" t="s">
        <v>377</v>
      </c>
      <c r="K692" s="494">
        <f>SUMIF('4. Orçamento'!$A$6:$A$144,A692,'4. Orçamento'!$D$6:$D$144)</f>
        <v>1002.18</v>
      </c>
      <c r="L692" s="492"/>
      <c r="M692" s="492"/>
      <c r="N692" s="496"/>
      <c r="O692" s="493"/>
      <c r="P692" s="493"/>
      <c r="Q692" s="491"/>
    </row>
    <row r="693" spans="1:17" ht="15.75" thickBot="1">
      <c r="A693">
        <v>1106088</v>
      </c>
      <c r="B693" s="125"/>
      <c r="C693" s="104"/>
      <c r="D693" s="104"/>
      <c r="E693" s="104"/>
      <c r="F693" s="104"/>
      <c r="G693" s="104"/>
      <c r="H693" s="105" t="s">
        <v>446</v>
      </c>
      <c r="I693" s="104"/>
      <c r="J693" s="130" t="s">
        <v>377</v>
      </c>
      <c r="K693" s="494">
        <f>SUMIF('4. Orçamento'!$A$6:$A$144,A693,'4. Orçamento'!$D$6:$D$144)</f>
        <v>1002.18</v>
      </c>
      <c r="L693" s="492"/>
      <c r="M693" s="492"/>
      <c r="N693" s="496"/>
      <c r="O693" s="493"/>
      <c r="P693" s="493"/>
      <c r="Q693" s="491"/>
    </row>
    <row r="694" spans="1:17" ht="15.75" thickBot="1">
      <c r="A694">
        <v>1106088</v>
      </c>
      <c r="B694" s="127" t="s">
        <v>447</v>
      </c>
      <c r="C694" s="104"/>
      <c r="D694" s="103" t="s">
        <v>212</v>
      </c>
      <c r="E694" s="103" t="s">
        <v>436</v>
      </c>
      <c r="F694" s="104"/>
      <c r="G694" s="103" t="s">
        <v>448</v>
      </c>
      <c r="H694" s="146" t="s">
        <v>449</v>
      </c>
      <c r="I694" s="146"/>
      <c r="J694" s="147"/>
      <c r="K694" s="494">
        <f>SUMIF('4. Orçamento'!$A$6:$A$144,A694,'4. Orçamento'!$D$6:$D$144)</f>
        <v>1002.18</v>
      </c>
      <c r="L694" s="492"/>
      <c r="M694" s="492"/>
      <c r="N694" s="496"/>
      <c r="O694" s="493"/>
      <c r="P694" s="493"/>
      <c r="Q694" s="491"/>
    </row>
    <row r="695" spans="1:17" ht="15.75" thickBot="1">
      <c r="A695">
        <v>1106088</v>
      </c>
      <c r="B695" s="125"/>
      <c r="C695" s="104"/>
      <c r="D695" s="146" t="s">
        <v>459</v>
      </c>
      <c r="E695" s="146"/>
      <c r="F695" s="146"/>
      <c r="G695" s="146"/>
      <c r="H695" s="146"/>
      <c r="I695" s="104"/>
      <c r="J695" s="126"/>
      <c r="K695" s="494">
        <f>SUMIF('4. Orçamento'!$A$6:$A$144,A695,'4. Orçamento'!$D$6:$D$144)</f>
        <v>1002.18</v>
      </c>
      <c r="L695" s="492"/>
      <c r="M695" s="492"/>
      <c r="N695" s="496"/>
      <c r="O695" s="493"/>
      <c r="P695" s="493"/>
      <c r="Q695" s="491"/>
    </row>
    <row r="696" spans="1:17" ht="15.75" thickBot="1">
      <c r="A696">
        <v>1106088</v>
      </c>
      <c r="B696" s="127" t="s">
        <v>460</v>
      </c>
      <c r="C696" s="104"/>
      <c r="D696" s="103" t="s">
        <v>212</v>
      </c>
      <c r="E696" s="103" t="s">
        <v>436</v>
      </c>
      <c r="F696" s="104"/>
      <c r="G696" s="103" t="s">
        <v>449</v>
      </c>
      <c r="H696" s="146" t="s">
        <v>449</v>
      </c>
      <c r="I696" s="146"/>
      <c r="J696" s="147"/>
      <c r="K696" s="494">
        <f>SUMIF('4. Orçamento'!$A$6:$A$144,A696,'4. Orçamento'!$D$6:$D$144)</f>
        <v>1002.18</v>
      </c>
      <c r="L696" s="492"/>
      <c r="M696" s="492"/>
      <c r="N696" s="496"/>
      <c r="O696" s="493"/>
      <c r="P696" s="493"/>
      <c r="Q696" s="491"/>
    </row>
    <row r="697" spans="1:17">
      <c r="A697">
        <v>1106088</v>
      </c>
      <c r="B697" s="119">
        <v>1110000</v>
      </c>
      <c r="C697" s="120" t="s">
        <v>656</v>
      </c>
      <c r="D697" s="121">
        <v>1</v>
      </c>
      <c r="E697" s="128" t="s">
        <v>351</v>
      </c>
      <c r="G697" s="235">
        <f>VLOOKUP(B697,'SICRO 04.25'!$A$1:$D$6492,4,FALSE)</f>
        <v>0</v>
      </c>
      <c r="J697" s="123">
        <f>ROUND(D697*G697,4)</f>
        <v>0</v>
      </c>
      <c r="K697" s="494">
        <f>SUMIF('4. Orçamento'!$A$6:$A$144,A697,'4. Orçamento'!$D$6:$D$144)</f>
        <v>1002.18</v>
      </c>
      <c r="L697" s="492"/>
      <c r="M697" s="492"/>
      <c r="N697" s="496"/>
      <c r="O697" s="493"/>
      <c r="P697" s="493"/>
      <c r="Q697" s="491"/>
    </row>
    <row r="698" spans="1:17" ht="15.75" thickBot="1">
      <c r="A698">
        <v>1106088</v>
      </c>
      <c r="B698" s="125"/>
      <c r="C698" s="104"/>
      <c r="D698" s="146" t="s">
        <v>461</v>
      </c>
      <c r="E698" s="146"/>
      <c r="F698" s="146"/>
      <c r="G698" s="146"/>
      <c r="H698" s="146"/>
      <c r="I698" s="104"/>
      <c r="J698" s="126"/>
      <c r="K698" s="494">
        <f>SUMIF('4. Orçamento'!$A$6:$A$144,A698,'4. Orçamento'!$D$6:$D$144)</f>
        <v>1002.18</v>
      </c>
      <c r="L698" s="492"/>
      <c r="M698" s="492"/>
      <c r="N698" s="496"/>
      <c r="O698" s="493"/>
      <c r="P698" s="493"/>
      <c r="Q698" s="491"/>
    </row>
    <row r="699" spans="1:17" ht="15.75" thickBot="1">
      <c r="A699">
        <v>1106088</v>
      </c>
      <c r="B699" s="125"/>
      <c r="C699" s="104"/>
      <c r="D699" s="104"/>
      <c r="E699" s="104"/>
      <c r="F699" s="104"/>
      <c r="G699" s="104"/>
      <c r="H699" s="105" t="s">
        <v>462</v>
      </c>
      <c r="I699" s="104"/>
      <c r="J699" s="130">
        <f>J691+J697</f>
        <v>14.895084337349399</v>
      </c>
      <c r="K699" s="494">
        <f>SUMIF('4. Orçamento'!$A$6:$A$144,A699,'4. Orçamento'!$D$6:$D$144)</f>
        <v>1002.18</v>
      </c>
      <c r="L699" s="492"/>
      <c r="M699" s="492"/>
      <c r="N699" s="496"/>
      <c r="O699" s="493"/>
      <c r="P699" s="493"/>
      <c r="Q699" s="491"/>
    </row>
    <row r="700" spans="1:17" ht="15.75" thickBot="1">
      <c r="A700">
        <v>1106088</v>
      </c>
      <c r="B700" s="127" t="s">
        <v>463</v>
      </c>
      <c r="C700" s="104"/>
      <c r="D700" s="103" t="s">
        <v>464</v>
      </c>
      <c r="E700" s="103" t="s">
        <v>212</v>
      </c>
      <c r="F700" s="103" t="s">
        <v>436</v>
      </c>
      <c r="G700" s="104"/>
      <c r="H700" s="103" t="s">
        <v>449</v>
      </c>
      <c r="I700" s="146" t="s">
        <v>449</v>
      </c>
      <c r="J700" s="147"/>
      <c r="K700" s="494">
        <f>SUMIF('4. Orçamento'!$A$6:$A$144,A700,'4. Orçamento'!$D$6:$D$144)</f>
        <v>1002.18</v>
      </c>
      <c r="L700" s="492"/>
      <c r="M700" s="492"/>
      <c r="N700" s="496"/>
      <c r="O700" s="493"/>
      <c r="P700" s="493"/>
      <c r="Q700" s="491"/>
    </row>
    <row r="701" spans="1:17">
      <c r="A701">
        <v>1106088</v>
      </c>
      <c r="B701" s="119" t="s">
        <v>657</v>
      </c>
      <c r="C701" s="120" t="s">
        <v>658</v>
      </c>
      <c r="D701" s="128">
        <v>5909007</v>
      </c>
      <c r="E701" s="121">
        <v>2.4</v>
      </c>
      <c r="F701" s="128" t="s">
        <v>466</v>
      </c>
      <c r="H701" s="123">
        <f>VLOOKUP(D701,'SICRO 04.25'!$A$1:$D$6492,4,FALSE)</f>
        <v>19.68</v>
      </c>
      <c r="J701" s="123">
        <f>ROUND(E701*H701,4)</f>
        <v>47.231999999999999</v>
      </c>
      <c r="K701" s="494">
        <f>SUMIF('4. Orçamento'!$A$6:$A$144,A701,'4. Orçamento'!$D$6:$D$144)</f>
        <v>1002.18</v>
      </c>
      <c r="L701" s="492">
        <f>E701</f>
        <v>2.4</v>
      </c>
      <c r="M701" s="492"/>
      <c r="N701" s="496">
        <f>D701</f>
        <v>5909007</v>
      </c>
      <c r="O701" s="493">
        <f>H701</f>
        <v>19.68</v>
      </c>
      <c r="P701" s="493"/>
      <c r="Q701" s="491">
        <f>K701*L701*O701</f>
        <v>47334.965759999999</v>
      </c>
    </row>
    <row r="702" spans="1:17" ht="15.75" thickBot="1">
      <c r="A702">
        <v>1106088</v>
      </c>
      <c r="B702" s="125"/>
      <c r="C702" s="104"/>
      <c r="D702" s="146" t="s">
        <v>468</v>
      </c>
      <c r="E702" s="146"/>
      <c r="F702" s="146"/>
      <c r="G702" s="146"/>
      <c r="H702" s="146"/>
      <c r="I702" s="104"/>
      <c r="J702" s="130">
        <f>J701</f>
        <v>47.231999999999999</v>
      </c>
      <c r="K702" s="494">
        <f>SUMIF('4. Orçamento'!$A$6:$A$144,A702,'4. Orçamento'!$D$6:$D$144)</f>
        <v>1002.18</v>
      </c>
      <c r="L702" s="492"/>
      <c r="M702" s="492"/>
      <c r="N702" s="496"/>
      <c r="O702" s="493"/>
      <c r="P702" s="493"/>
      <c r="Q702" s="491"/>
    </row>
    <row r="703" spans="1:17" ht="15.75" thickBot="1">
      <c r="A703">
        <v>1106088</v>
      </c>
      <c r="B703" s="148" t="s">
        <v>469</v>
      </c>
      <c r="C703" s="146"/>
      <c r="D703" s="146" t="s">
        <v>212</v>
      </c>
      <c r="E703" s="146" t="s">
        <v>436</v>
      </c>
      <c r="F703" s="146" t="s">
        <v>470</v>
      </c>
      <c r="G703" s="146"/>
      <c r="H703" s="146"/>
      <c r="I703" s="239"/>
      <c r="J703" s="147" t="s">
        <v>449</v>
      </c>
      <c r="K703" s="494">
        <f>SUMIF('4. Orçamento'!$A$6:$A$144,A703,'4. Orçamento'!$D$6:$D$144)</f>
        <v>1002.18</v>
      </c>
      <c r="L703" s="492"/>
      <c r="M703" s="492"/>
      <c r="N703" s="496"/>
      <c r="O703" s="493"/>
      <c r="P703" s="493"/>
      <c r="Q703" s="491"/>
    </row>
    <row r="704" spans="1:17" ht="15.75" thickBot="1">
      <c r="A704">
        <v>1106088</v>
      </c>
      <c r="B704" s="148"/>
      <c r="C704" s="146"/>
      <c r="D704" s="146"/>
      <c r="E704" s="146"/>
      <c r="F704" s="103" t="s">
        <v>471</v>
      </c>
      <c r="G704" s="103" t="s">
        <v>472</v>
      </c>
      <c r="H704" s="103" t="s">
        <v>473</v>
      </c>
      <c r="I704" s="104"/>
      <c r="J704" s="147"/>
      <c r="K704" s="494">
        <f>SUMIF('4. Orçamento'!$A$6:$A$144,A704,'4. Orçamento'!$D$6:$D$144)</f>
        <v>1002.18</v>
      </c>
      <c r="L704" s="492"/>
      <c r="M704" s="492"/>
      <c r="N704" s="496"/>
      <c r="O704" s="493"/>
      <c r="P704" s="493"/>
      <c r="Q704" s="491"/>
    </row>
    <row r="705" spans="1:18">
      <c r="A705">
        <v>1106088</v>
      </c>
      <c r="B705" s="119" t="s">
        <v>657</v>
      </c>
      <c r="C705" s="120" t="s">
        <v>658</v>
      </c>
      <c r="D705" s="121">
        <v>2.4</v>
      </c>
      <c r="E705" s="128" t="s">
        <v>228</v>
      </c>
      <c r="F705" s="128" t="s">
        <v>659</v>
      </c>
      <c r="G705" s="128" t="s">
        <v>660</v>
      </c>
      <c r="H705" s="128" t="s">
        <v>661</v>
      </c>
      <c r="J705" s="111"/>
      <c r="K705" s="494">
        <f>SUMIF('4. Orçamento'!$A$6:$A$144,A705,'4. Orçamento'!$D$6:$D$144)</f>
        <v>1002.18</v>
      </c>
      <c r="L705" s="168">
        <f>D705*'3. DMT'!$V$2</f>
        <v>396</v>
      </c>
      <c r="M705" s="168"/>
      <c r="N705" s="496" t="str">
        <f>H705</f>
        <v>5914569</v>
      </c>
      <c r="O705" s="493">
        <f>W57</f>
        <v>0.71669385876840697</v>
      </c>
      <c r="P705" s="493"/>
      <c r="Q705" s="491"/>
    </row>
    <row r="706" spans="1:18">
      <c r="A706">
        <v>1106088</v>
      </c>
      <c r="B706" s="129"/>
      <c r="D706" s="145" t="s">
        <v>480</v>
      </c>
      <c r="E706" s="145"/>
      <c r="F706" s="145"/>
      <c r="G706" s="145"/>
      <c r="H706" s="145"/>
      <c r="J706" s="111"/>
      <c r="K706" s="494"/>
      <c r="L706" s="492"/>
      <c r="M706" s="492"/>
      <c r="N706" s="496"/>
      <c r="O706" s="493"/>
      <c r="P706" s="493"/>
      <c r="Q706" s="491"/>
    </row>
    <row r="707" spans="1:18" ht="15.75" thickBot="1">
      <c r="A707">
        <v>1106088</v>
      </c>
      <c r="B707" s="125"/>
      <c r="C707" s="104"/>
      <c r="D707" s="104"/>
      <c r="E707" s="104"/>
      <c r="F707" s="146" t="s">
        <v>481</v>
      </c>
      <c r="G707" s="146"/>
      <c r="H707" s="146"/>
      <c r="I707" s="104"/>
      <c r="J707" s="134">
        <f>J699+J702</f>
        <v>62.127084337349402</v>
      </c>
      <c r="K707" s="178"/>
      <c r="L707" s="179"/>
      <c r="M707" s="179"/>
      <c r="N707" s="179"/>
      <c r="O707" s="179"/>
      <c r="P707" s="180"/>
      <c r="R707" s="177">
        <f>ROUND((SUM(Q684:Q706)/K684),2)</f>
        <v>62.13</v>
      </c>
    </row>
    <row r="708" spans="1:18" ht="15.75" thickBot="1">
      <c r="A708" s="157"/>
      <c r="B708" s="157"/>
      <c r="C708" s="157"/>
      <c r="D708" s="157"/>
      <c r="E708" s="157"/>
      <c r="F708" s="157"/>
      <c r="G708" s="157"/>
      <c r="H708" s="157"/>
      <c r="I708" s="157"/>
      <c r="J708" s="157"/>
      <c r="R708" s="101">
        <f>SUM(Q684:Q706)</f>
        <v>62262.521381204817</v>
      </c>
    </row>
    <row r="709" spans="1:18" ht="23.25" thickBot="1">
      <c r="A709">
        <v>1106057</v>
      </c>
      <c r="B709" s="106" t="s">
        <v>395</v>
      </c>
      <c r="C709" s="107"/>
      <c r="D709" s="107"/>
      <c r="E709" s="107"/>
      <c r="F709" s="107"/>
      <c r="G709" s="107"/>
      <c r="H709" s="107"/>
      <c r="I709" s="107"/>
      <c r="J709" s="108" t="s">
        <v>396</v>
      </c>
    </row>
    <row r="710" spans="1:18" ht="18.75" thickTop="1">
      <c r="A710">
        <v>1106057</v>
      </c>
      <c r="B710" s="109" t="s">
        <v>397</v>
      </c>
      <c r="E710" s="110" t="s">
        <v>398</v>
      </c>
      <c r="J710" s="111"/>
    </row>
    <row r="711" spans="1:18" ht="15.75">
      <c r="A711">
        <v>1106057</v>
      </c>
      <c r="B711" s="112" t="s">
        <v>400</v>
      </c>
      <c r="E711" s="383">
        <v>45748</v>
      </c>
      <c r="H711" s="113" t="s">
        <v>401</v>
      </c>
      <c r="I711" s="114">
        <v>3.9289900000000002</v>
      </c>
      <c r="J711" s="115" t="s">
        <v>351</v>
      </c>
    </row>
    <row r="712" spans="1:18" ht="16.5" thickBot="1">
      <c r="A712">
        <v>1106057</v>
      </c>
      <c r="B712" s="116">
        <v>1106057</v>
      </c>
      <c r="C712" s="149" t="s">
        <v>662</v>
      </c>
      <c r="D712" s="149"/>
      <c r="E712" s="149"/>
      <c r="F712" s="149"/>
      <c r="G712" s="149"/>
      <c r="H712" s="149"/>
      <c r="I712" s="150" t="s">
        <v>404</v>
      </c>
      <c r="J712" s="151"/>
    </row>
    <row r="713" spans="1:18" ht="15.75" thickBot="1">
      <c r="A713">
        <v>1106057</v>
      </c>
      <c r="B713" s="148" t="s">
        <v>405</v>
      </c>
      <c r="C713" s="146"/>
      <c r="D713" s="146" t="s">
        <v>212</v>
      </c>
      <c r="E713" s="146" t="s">
        <v>406</v>
      </c>
      <c r="F713" s="146"/>
      <c r="G713" s="146" t="s">
        <v>407</v>
      </c>
      <c r="H713" s="153"/>
      <c r="I713" s="239"/>
      <c r="J713" s="240" t="s">
        <v>408</v>
      </c>
      <c r="K713" s="589" t="s">
        <v>276</v>
      </c>
      <c r="L713" s="590"/>
      <c r="M713" s="591"/>
      <c r="N713" s="592" t="s">
        <v>409</v>
      </c>
      <c r="O713" s="594" t="s">
        <v>410</v>
      </c>
      <c r="P713" s="595"/>
      <c r="Q713" s="598" t="s">
        <v>411</v>
      </c>
    </row>
    <row r="714" spans="1:18" ht="15.75" thickBot="1">
      <c r="A714">
        <v>1106057</v>
      </c>
      <c r="B714" s="148"/>
      <c r="C714" s="146"/>
      <c r="D714" s="146"/>
      <c r="E714" s="103" t="s">
        <v>412</v>
      </c>
      <c r="F714" s="103" t="s">
        <v>413</v>
      </c>
      <c r="G714" s="103" t="s">
        <v>414</v>
      </c>
      <c r="H714" s="103" t="s">
        <v>415</v>
      </c>
      <c r="I714" s="104"/>
      <c r="J714" s="118" t="s">
        <v>416</v>
      </c>
      <c r="K714" s="172" t="s">
        <v>417</v>
      </c>
      <c r="L714" s="600" t="s">
        <v>418</v>
      </c>
      <c r="M714" s="601"/>
      <c r="N714" s="593"/>
      <c r="O714" s="596"/>
      <c r="P714" s="597"/>
      <c r="Q714" s="599"/>
    </row>
    <row r="715" spans="1:18">
      <c r="A715">
        <v>1106057</v>
      </c>
      <c r="B715" s="119" t="s">
        <v>663</v>
      </c>
      <c r="C715" s="120" t="s">
        <v>664</v>
      </c>
      <c r="D715" s="121">
        <v>1</v>
      </c>
      <c r="E715" s="122">
        <v>1</v>
      </c>
      <c r="F715" s="122">
        <v>0</v>
      </c>
      <c r="G715" s="123">
        <f>VLOOKUP(B715,EQ!$A$1:$K$538,10,FALSE)</f>
        <v>50.002200000000002</v>
      </c>
      <c r="H715" s="123">
        <f>VLOOKUP(B715,EQ!$A$1:$K$538,11,FALSE)</f>
        <v>28.586400000000001</v>
      </c>
      <c r="J715" s="123">
        <f>ROUND((D715*E715*G715)+(D715*F715*H715),4)</f>
        <v>50.002200000000002</v>
      </c>
      <c r="K715" s="494">
        <f>SUMIF('4. Orçamento'!$A$6:$A$144,A715,'4. Orçamento'!$D$6:$D$144)</f>
        <v>25.689999999999998</v>
      </c>
      <c r="L715" s="492">
        <f>(D715*E715)</f>
        <v>1</v>
      </c>
      <c r="M715" s="492">
        <f>(D715*F715)</f>
        <v>0</v>
      </c>
      <c r="N715" s="496" t="str">
        <f>B715</f>
        <v>E9519</v>
      </c>
      <c r="O715" s="493">
        <f t="shared" ref="O715:P717" si="75">(G715/$I$711)</f>
        <v>12.726476779019544</v>
      </c>
      <c r="P715" s="493">
        <f t="shared" si="75"/>
        <v>7.2757629823440633</v>
      </c>
      <c r="Q715" s="491">
        <f>K715*((L715*O715)+(M715*P715))</f>
        <v>326.94318845301206</v>
      </c>
    </row>
    <row r="716" spans="1:18">
      <c r="A716">
        <v>1106057</v>
      </c>
      <c r="B716" s="119" t="s">
        <v>431</v>
      </c>
      <c r="C716" s="120" t="s">
        <v>432</v>
      </c>
      <c r="D716" s="121">
        <v>4</v>
      </c>
      <c r="E716" s="122">
        <v>0.88</v>
      </c>
      <c r="F716" s="122">
        <v>0.12</v>
      </c>
      <c r="G716" s="123">
        <f>VLOOKUP(B716,EQ!$A$1:$K$538,10,FALSE)</f>
        <v>0.71860000000000002</v>
      </c>
      <c r="H716" s="123">
        <f>VLOOKUP(B716,EQ!$A$1:$K$538,11,FALSE)</f>
        <v>0.48849999999999999</v>
      </c>
      <c r="J716" s="123">
        <f>ROUND((D716*E716*G716)+(D716*F716*H716),4)</f>
        <v>2.7639999999999998</v>
      </c>
      <c r="K716" s="494">
        <f>SUMIF('4. Orçamento'!$A$6:$A$144,A716,'4. Orçamento'!$D$6:$D$144)</f>
        <v>25.689999999999998</v>
      </c>
      <c r="L716" s="492">
        <f>(D716*E716)</f>
        <v>3.52</v>
      </c>
      <c r="M716" s="492">
        <f>(D716*F716)</f>
        <v>0.48</v>
      </c>
      <c r="N716" s="496" t="str">
        <f>B716</f>
        <v>E9071</v>
      </c>
      <c r="O716" s="493">
        <f t="shared" si="75"/>
        <v>0.18289687680548944</v>
      </c>
      <c r="P716" s="493">
        <f t="shared" si="75"/>
        <v>0.12433220751389033</v>
      </c>
      <c r="Q716" s="491">
        <f>K716*((L716*O716)+(M716*P716))</f>
        <v>18.072310410563524</v>
      </c>
    </row>
    <row r="717" spans="1:18">
      <c r="A717">
        <v>1106057</v>
      </c>
      <c r="B717" s="119" t="s">
        <v>665</v>
      </c>
      <c r="C717" s="120" t="s">
        <v>666</v>
      </c>
      <c r="D717" s="121">
        <v>3</v>
      </c>
      <c r="E717" s="122">
        <v>0.41</v>
      </c>
      <c r="F717" s="122">
        <v>0.59</v>
      </c>
      <c r="G717" s="123">
        <f>VLOOKUP(B717,EQ!$A$1:$K$538,10,FALSE)</f>
        <v>1.5612999999999999</v>
      </c>
      <c r="H717" s="123">
        <f>VLOOKUP(B717,EQ!$A$1:$K$538,11,FALSE)</f>
        <v>1.0613999999999999</v>
      </c>
      <c r="J717" s="123">
        <f>ROUND((D717*E717*G717)+(D717*F717*H717),4)</f>
        <v>3.7991000000000001</v>
      </c>
      <c r="K717" s="494">
        <f>SUMIF('4. Orçamento'!$A$6:$A$144,A717,'4. Orçamento'!$D$6:$D$144)</f>
        <v>25.689999999999998</v>
      </c>
      <c r="L717" s="492">
        <f>(D717*E717)</f>
        <v>1.23</v>
      </c>
      <c r="M717" s="492">
        <f>(D717*F717)</f>
        <v>1.77</v>
      </c>
      <c r="N717" s="496" t="str">
        <f>B717</f>
        <v>E9064</v>
      </c>
      <c r="O717" s="493">
        <f t="shared" si="75"/>
        <v>0.39737947920457928</v>
      </c>
      <c r="P717" s="493">
        <f t="shared" si="75"/>
        <v>0.27014576265147017</v>
      </c>
      <c r="Q717" s="491">
        <f>K717*((L717*O717)+(M717*P717))</f>
        <v>24.840553966795532</v>
      </c>
    </row>
    <row r="718" spans="1:18" ht="15.75" thickBot="1">
      <c r="A718">
        <v>1106057</v>
      </c>
      <c r="B718" s="125"/>
      <c r="C718" s="104"/>
      <c r="D718" s="104"/>
      <c r="E718" s="104"/>
      <c r="F718" s="104"/>
      <c r="G718" s="104"/>
      <c r="H718" s="105" t="s">
        <v>433</v>
      </c>
      <c r="I718" s="104"/>
      <c r="J718" s="126">
        <f>SUM(J715:J717)</f>
        <v>56.565300000000008</v>
      </c>
      <c r="K718" s="494">
        <f>SUMIF('4. Orçamento'!$A$6:$A$144,A718,'4. Orçamento'!$D$6:$D$144)</f>
        <v>25.689999999999998</v>
      </c>
      <c r="L718" s="492"/>
      <c r="M718" s="492"/>
      <c r="N718" s="496"/>
      <c r="O718" s="493"/>
      <c r="P718" s="493"/>
      <c r="Q718" s="491"/>
    </row>
    <row r="719" spans="1:18" ht="15.75" thickBot="1">
      <c r="A719">
        <v>1106057</v>
      </c>
      <c r="B719" s="127" t="s">
        <v>435</v>
      </c>
      <c r="C719" s="104"/>
      <c r="D719" s="103" t="s">
        <v>212</v>
      </c>
      <c r="E719" s="103" t="s">
        <v>436</v>
      </c>
      <c r="F719" s="104"/>
      <c r="G719" s="103" t="s">
        <v>407</v>
      </c>
      <c r="H719" s="146" t="s">
        <v>437</v>
      </c>
      <c r="I719" s="146"/>
      <c r="J719" s="147"/>
      <c r="K719" s="494">
        <f>SUMIF('4. Orçamento'!$A$6:$A$144,A719,'4. Orçamento'!$D$6:$D$144)</f>
        <v>25.689999999999998</v>
      </c>
      <c r="L719" s="492"/>
      <c r="M719" s="492"/>
      <c r="N719" s="496"/>
      <c r="O719" s="493"/>
      <c r="P719" s="493"/>
      <c r="Q719" s="491"/>
    </row>
    <row r="720" spans="1:18">
      <c r="A720">
        <v>1106057</v>
      </c>
      <c r="B720" s="119" t="s">
        <v>654</v>
      </c>
      <c r="C720" s="120" t="s">
        <v>655</v>
      </c>
      <c r="D720" s="121">
        <v>1</v>
      </c>
      <c r="E720" s="128" t="s">
        <v>222</v>
      </c>
      <c r="G720" s="123">
        <f>VLOOKUP(B720,MO!$A$1:$G$106,6,FALSE)</f>
        <v>27.3626</v>
      </c>
      <c r="J720" s="123">
        <f>ROUND(D720*G720,4)</f>
        <v>27.3626</v>
      </c>
      <c r="K720" s="494">
        <f>SUMIF('4. Orçamento'!$A$6:$A$144,A720,'4. Orçamento'!$D$6:$D$144)</f>
        <v>25.689999999999998</v>
      </c>
      <c r="L720" s="492">
        <f>D720</f>
        <v>1</v>
      </c>
      <c r="M720" s="492"/>
      <c r="N720" s="496" t="str">
        <f>B720</f>
        <v>P9821</v>
      </c>
      <c r="O720" s="493">
        <f>(G720/$I$711)</f>
        <v>6.9642834418005641</v>
      </c>
      <c r="P720" s="493"/>
      <c r="Q720" s="491">
        <f>K720*L720*O720</f>
        <v>178.91244161985648</v>
      </c>
    </row>
    <row r="721" spans="1:17">
      <c r="A721">
        <v>1106057</v>
      </c>
      <c r="B721" s="119" t="s">
        <v>438</v>
      </c>
      <c r="C721" s="120" t="s">
        <v>439</v>
      </c>
      <c r="D721" s="121">
        <v>9</v>
      </c>
      <c r="E721" s="128" t="s">
        <v>222</v>
      </c>
      <c r="G721" s="123">
        <f>VLOOKUP(B721,MO!$A$1:$G$106,6,FALSE)</f>
        <v>22.594999999999999</v>
      </c>
      <c r="J721" s="123">
        <f>ROUND(D721*G721,4)</f>
        <v>203.35499999999999</v>
      </c>
      <c r="K721" s="494">
        <f>SUMIF('4. Orçamento'!$A$6:$A$144,A721,'4. Orçamento'!$D$6:$D$144)</f>
        <v>25.689999999999998</v>
      </c>
      <c r="L721" s="492">
        <f>D721</f>
        <v>9</v>
      </c>
      <c r="M721" s="492"/>
      <c r="N721" s="496" t="str">
        <f>B721</f>
        <v>P9824</v>
      </c>
      <c r="O721" s="493">
        <f>(G721/$I$711)</f>
        <v>5.750841819398878</v>
      </c>
      <c r="P721" s="493"/>
      <c r="Q721" s="491">
        <f>K721*L721*O721</f>
        <v>1329.6521370632145</v>
      </c>
    </row>
    <row r="722" spans="1:17">
      <c r="A722">
        <v>1106057</v>
      </c>
      <c r="B722" s="129"/>
      <c r="D722" s="145" t="s">
        <v>440</v>
      </c>
      <c r="E722" s="145"/>
      <c r="F722" s="145"/>
      <c r="G722" s="145"/>
      <c r="H722" s="145"/>
      <c r="J722" s="124">
        <f>SUM(J720:J721)</f>
        <v>230.7176</v>
      </c>
      <c r="K722" s="494">
        <f>SUMIF('4. Orçamento'!$A$6:$A$144,A722,'4. Orçamento'!$D$6:$D$144)</f>
        <v>25.689999999999998</v>
      </c>
      <c r="L722" s="492"/>
      <c r="M722" s="492"/>
      <c r="N722" s="496"/>
      <c r="O722" s="493"/>
      <c r="P722" s="493"/>
      <c r="Q722" s="491"/>
    </row>
    <row r="723" spans="1:17" ht="15.75" thickBot="1">
      <c r="A723">
        <v>1106057</v>
      </c>
      <c r="B723" s="125"/>
      <c r="C723" s="104"/>
      <c r="D723" s="146" t="s">
        <v>442</v>
      </c>
      <c r="E723" s="146"/>
      <c r="F723" s="146"/>
      <c r="G723" s="146"/>
      <c r="H723" s="146"/>
      <c r="I723" s="104"/>
      <c r="J723" s="130">
        <f>J718+J722</f>
        <v>287.28290000000004</v>
      </c>
      <c r="K723" s="494">
        <f>SUMIF('4. Orçamento'!$A$6:$A$144,A723,'4. Orçamento'!$D$6:$D$144)</f>
        <v>25.689999999999998</v>
      </c>
      <c r="L723" s="492"/>
      <c r="M723" s="492"/>
      <c r="N723" s="496"/>
      <c r="O723" s="493"/>
      <c r="P723" s="493"/>
      <c r="Q723" s="491"/>
    </row>
    <row r="724" spans="1:17">
      <c r="A724">
        <v>1106057</v>
      </c>
      <c r="B724" s="129"/>
      <c r="D724" s="145" t="s">
        <v>444</v>
      </c>
      <c r="E724" s="145"/>
      <c r="F724" s="145"/>
      <c r="G724" s="145"/>
      <c r="H724" s="145"/>
      <c r="J724" s="131">
        <f>J723/I711</f>
        <v>73.118765891488664</v>
      </c>
      <c r="K724" s="494">
        <f>SUMIF('4. Orçamento'!$A$6:$A$144,A724,'4. Orçamento'!$D$6:$D$144)</f>
        <v>25.689999999999998</v>
      </c>
      <c r="L724" s="492"/>
      <c r="M724" s="492"/>
      <c r="N724" s="496"/>
      <c r="O724" s="493"/>
      <c r="P724" s="493"/>
      <c r="Q724" s="491"/>
    </row>
    <row r="725" spans="1:17">
      <c r="A725">
        <v>1106057</v>
      </c>
      <c r="B725" s="129"/>
      <c r="H725" s="132" t="s">
        <v>445</v>
      </c>
      <c r="J725" s="133" t="s">
        <v>377</v>
      </c>
      <c r="K725" s="494">
        <f>SUMIF('4. Orçamento'!$A$6:$A$144,A725,'4. Orçamento'!$D$6:$D$144)</f>
        <v>25.689999999999998</v>
      </c>
      <c r="L725" s="492"/>
      <c r="M725" s="492"/>
      <c r="N725" s="496"/>
      <c r="O725" s="493"/>
      <c r="P725" s="493"/>
      <c r="Q725" s="491"/>
    </row>
    <row r="726" spans="1:17" ht="15.75" thickBot="1">
      <c r="A726">
        <v>1106057</v>
      </c>
      <c r="B726" s="125"/>
      <c r="C726" s="104"/>
      <c r="D726" s="104"/>
      <c r="E726" s="104"/>
      <c r="F726" s="104"/>
      <c r="G726" s="104"/>
      <c r="H726" s="105" t="s">
        <v>446</v>
      </c>
      <c r="I726" s="104"/>
      <c r="J726" s="130" t="s">
        <v>377</v>
      </c>
      <c r="K726" s="494">
        <f>SUMIF('4. Orçamento'!$A$6:$A$144,A726,'4. Orçamento'!$D$6:$D$144)</f>
        <v>25.689999999999998</v>
      </c>
      <c r="L726" s="492"/>
      <c r="M726" s="492"/>
      <c r="N726" s="496"/>
      <c r="O726" s="493"/>
      <c r="P726" s="493"/>
      <c r="Q726" s="491"/>
    </row>
    <row r="727" spans="1:17" ht="15.75" thickBot="1">
      <c r="A727">
        <v>1106057</v>
      </c>
      <c r="B727" s="127" t="s">
        <v>447</v>
      </c>
      <c r="C727" s="104"/>
      <c r="D727" s="103" t="s">
        <v>212</v>
      </c>
      <c r="E727" s="103" t="s">
        <v>436</v>
      </c>
      <c r="F727" s="104"/>
      <c r="G727" s="103" t="s">
        <v>448</v>
      </c>
      <c r="H727" s="146" t="s">
        <v>449</v>
      </c>
      <c r="I727" s="146"/>
      <c r="J727" s="147"/>
      <c r="K727" s="494">
        <f>SUMIF('4. Orçamento'!$A$6:$A$144,A727,'4. Orçamento'!$D$6:$D$144)</f>
        <v>25.689999999999998</v>
      </c>
      <c r="L727" s="492"/>
      <c r="M727" s="492"/>
      <c r="N727" s="496"/>
      <c r="O727" s="493"/>
      <c r="P727" s="493"/>
      <c r="Q727" s="491"/>
    </row>
    <row r="728" spans="1:17">
      <c r="A728">
        <v>1106057</v>
      </c>
      <c r="B728" s="119" t="s">
        <v>450</v>
      </c>
      <c r="C728" s="120" t="s">
        <v>451</v>
      </c>
      <c r="D728" s="121">
        <v>0.59948000000000001</v>
      </c>
      <c r="E728" s="128" t="s">
        <v>351</v>
      </c>
      <c r="G728" s="123">
        <f>VLOOKUP(B728,MATERIAL!$A$1:$D$1678,4,FALSE)</f>
        <v>144.05619999999999</v>
      </c>
      <c r="J728" s="123">
        <f>ROUND(D728*G728,4)</f>
        <v>86.358800000000002</v>
      </c>
      <c r="K728" s="494">
        <f>SUMIF('4. Orçamento'!$A$6:$A$144,A728,'4. Orçamento'!$D$6:$D$144)</f>
        <v>25.689999999999998</v>
      </c>
      <c r="L728" s="492">
        <f>D728</f>
        <v>0.59948000000000001</v>
      </c>
      <c r="M728" s="492"/>
      <c r="N728" s="496" t="str">
        <f>B728</f>
        <v>M0082</v>
      </c>
      <c r="O728" s="493">
        <f>G728</f>
        <v>144.05619999999999</v>
      </c>
      <c r="P728" s="493"/>
      <c r="Q728" s="491">
        <f>K728*L728*O728</f>
        <v>2218.5578488354399</v>
      </c>
    </row>
    <row r="729" spans="1:17">
      <c r="A729">
        <v>1106057</v>
      </c>
      <c r="B729" s="119" t="s">
        <v>667</v>
      </c>
      <c r="C729" s="120" t="s">
        <v>668</v>
      </c>
      <c r="D729" s="121">
        <v>0.73507999999999996</v>
      </c>
      <c r="E729" s="128" t="s">
        <v>351</v>
      </c>
      <c r="G729" s="123">
        <f>VLOOKUP(B729,MATERIAL!$A$1:$D$1678,4,FALSE)</f>
        <v>138.89859999999999</v>
      </c>
      <c r="J729" s="123">
        <f>ROUND(D729*G729,4)</f>
        <v>102.1016</v>
      </c>
      <c r="K729" s="494">
        <f>SUMIF('4. Orçamento'!$A$6:$A$144,A729,'4. Orçamento'!$D$6:$D$144)</f>
        <v>25.689999999999998</v>
      </c>
      <c r="L729" s="492">
        <f>D729</f>
        <v>0.73507999999999996</v>
      </c>
      <c r="M729" s="492"/>
      <c r="N729" s="496" t="str">
        <f>B729</f>
        <v>M0192</v>
      </c>
      <c r="O729" s="493">
        <f>G729</f>
        <v>138.89859999999999</v>
      </c>
      <c r="P729" s="493"/>
      <c r="Q729" s="491">
        <f>K729*L729*O729</f>
        <v>2622.9896643927195</v>
      </c>
    </row>
    <row r="730" spans="1:17">
      <c r="A730">
        <v>1106057</v>
      </c>
      <c r="B730" s="119" t="s">
        <v>452</v>
      </c>
      <c r="C730" s="120" t="s">
        <v>453</v>
      </c>
      <c r="D730" s="121">
        <v>280.53417999999999</v>
      </c>
      <c r="E730" s="128" t="s">
        <v>454</v>
      </c>
      <c r="G730" s="123">
        <f>VLOOKUP(B730,MATERIAL!$A$1:$D$1678,4,FALSE)</f>
        <v>0.78</v>
      </c>
      <c r="J730" s="123">
        <f>ROUND(D730*G730,4)</f>
        <v>218.8167</v>
      </c>
      <c r="K730" s="494">
        <f>SUMIF('4. Orçamento'!$A$6:$A$144,A730,'4. Orçamento'!$D$6:$D$144)</f>
        <v>25.689999999999998</v>
      </c>
      <c r="L730" s="492">
        <f>D730</f>
        <v>280.53417999999999</v>
      </c>
      <c r="M730" s="492"/>
      <c r="N730" s="496" t="str">
        <f>B730</f>
        <v>M0424</v>
      </c>
      <c r="O730" s="493">
        <f>G730</f>
        <v>0.78</v>
      </c>
      <c r="P730" s="493"/>
      <c r="Q730" s="491">
        <f>K730*L730*O730</f>
        <v>5621.4000056759996</v>
      </c>
    </row>
    <row r="731" spans="1:17" ht="15.75" thickBot="1">
      <c r="A731">
        <v>1106057</v>
      </c>
      <c r="B731" s="125"/>
      <c r="C731" s="104"/>
      <c r="D731" s="146" t="s">
        <v>459</v>
      </c>
      <c r="E731" s="146"/>
      <c r="F731" s="146"/>
      <c r="G731" s="146"/>
      <c r="H731" s="146"/>
      <c r="I731" s="104"/>
      <c r="J731" s="126">
        <f>SUM(J728:J730)</f>
        <v>407.27710000000002</v>
      </c>
      <c r="K731" s="494">
        <f>SUMIF('4. Orçamento'!$A$6:$A$144,A731,'4. Orçamento'!$D$6:$D$144)</f>
        <v>25.689999999999998</v>
      </c>
      <c r="L731" s="492"/>
      <c r="M731" s="492"/>
      <c r="N731" s="496"/>
      <c r="O731" s="493"/>
      <c r="P731" s="493"/>
      <c r="Q731" s="491"/>
    </row>
    <row r="732" spans="1:17" ht="15.75" thickBot="1">
      <c r="A732">
        <v>1106057</v>
      </c>
      <c r="B732" s="127" t="s">
        <v>460</v>
      </c>
      <c r="C732" s="104"/>
      <c r="D732" s="103" t="s">
        <v>212</v>
      </c>
      <c r="E732" s="103" t="s">
        <v>436</v>
      </c>
      <c r="F732" s="104"/>
      <c r="G732" s="103" t="s">
        <v>449</v>
      </c>
      <c r="H732" s="146" t="s">
        <v>449</v>
      </c>
      <c r="I732" s="146"/>
      <c r="J732" s="147"/>
      <c r="K732" s="494">
        <f>SUMIF('4. Orçamento'!$A$6:$A$144,A732,'4. Orçamento'!$D$6:$D$144)</f>
        <v>25.689999999999998</v>
      </c>
      <c r="L732" s="492"/>
      <c r="M732" s="492"/>
      <c r="N732" s="496"/>
      <c r="O732" s="493"/>
      <c r="P732" s="493"/>
      <c r="Q732" s="491"/>
    </row>
    <row r="733" spans="1:17" ht="15.75" thickBot="1">
      <c r="A733">
        <v>1106057</v>
      </c>
      <c r="B733" s="125"/>
      <c r="C733" s="104"/>
      <c r="D733" s="146" t="s">
        <v>461</v>
      </c>
      <c r="E733" s="146"/>
      <c r="F733" s="146"/>
      <c r="G733" s="146"/>
      <c r="H733" s="146"/>
      <c r="I733" s="104"/>
      <c r="J733" s="126"/>
      <c r="K733" s="494">
        <f>SUMIF('4. Orçamento'!$A$6:$A$144,A733,'4. Orçamento'!$D$6:$D$144)</f>
        <v>25.689999999999998</v>
      </c>
      <c r="L733" s="492"/>
      <c r="M733" s="492"/>
      <c r="N733" s="496"/>
      <c r="O733" s="493"/>
      <c r="P733" s="493"/>
      <c r="Q733" s="491"/>
    </row>
    <row r="734" spans="1:17" ht="15.75" thickBot="1">
      <c r="A734">
        <v>1106057</v>
      </c>
      <c r="B734" s="125"/>
      <c r="C734" s="104"/>
      <c r="D734" s="104"/>
      <c r="E734" s="104"/>
      <c r="F734" s="104"/>
      <c r="G734" s="104"/>
      <c r="H734" s="105" t="s">
        <v>462</v>
      </c>
      <c r="I734" s="104"/>
      <c r="J734" s="130">
        <f>J724+J731</f>
        <v>480.39586589148871</v>
      </c>
      <c r="K734" s="494">
        <f>SUMIF('4. Orçamento'!$A$6:$A$144,A734,'4. Orçamento'!$D$6:$D$144)</f>
        <v>25.689999999999998</v>
      </c>
      <c r="L734" s="492"/>
      <c r="M734" s="492"/>
      <c r="N734" s="496"/>
      <c r="O734" s="493"/>
      <c r="P734" s="493"/>
      <c r="Q734" s="491"/>
    </row>
    <row r="735" spans="1:17" ht="15.75" thickBot="1">
      <c r="A735">
        <v>1106057</v>
      </c>
      <c r="B735" s="127" t="s">
        <v>463</v>
      </c>
      <c r="C735" s="104"/>
      <c r="D735" s="103" t="s">
        <v>464</v>
      </c>
      <c r="E735" s="103" t="s">
        <v>212</v>
      </c>
      <c r="F735" s="103" t="s">
        <v>436</v>
      </c>
      <c r="G735" s="104"/>
      <c r="H735" s="103" t="s">
        <v>449</v>
      </c>
      <c r="I735" s="146" t="s">
        <v>449</v>
      </c>
      <c r="J735" s="147"/>
      <c r="K735" s="494">
        <f>SUMIF('4. Orçamento'!$A$6:$A$144,A735,'4. Orçamento'!$D$6:$D$144)</f>
        <v>25.689999999999998</v>
      </c>
      <c r="L735" s="492"/>
      <c r="M735" s="492"/>
      <c r="N735" s="496"/>
      <c r="O735" s="493"/>
      <c r="P735" s="493"/>
      <c r="Q735" s="491"/>
    </row>
    <row r="736" spans="1:17">
      <c r="A736">
        <v>1106057</v>
      </c>
      <c r="B736" s="119" t="s">
        <v>450</v>
      </c>
      <c r="C736" s="120" t="s">
        <v>465</v>
      </c>
      <c r="D736" s="128">
        <v>5914647</v>
      </c>
      <c r="E736" s="121">
        <v>0.89922000000000002</v>
      </c>
      <c r="F736" s="128" t="s">
        <v>466</v>
      </c>
      <c r="H736" s="123">
        <f>VLOOKUP(D736,'SICRO 04.25'!$A$1:$D$6492,4,FALSE)</f>
        <v>1.72</v>
      </c>
      <c r="J736" s="123">
        <f>ROUND(E736*H736,4)</f>
        <v>1.5467</v>
      </c>
      <c r="K736" s="494">
        <f>SUMIF('4. Orçamento'!$A$6:$A$144,A736,'4. Orçamento'!$D$6:$D$144)</f>
        <v>25.689999999999998</v>
      </c>
      <c r="L736" s="492">
        <f>E736</f>
        <v>0.89922000000000002</v>
      </c>
      <c r="M736" s="492"/>
      <c r="N736" s="496">
        <f>D736</f>
        <v>5914647</v>
      </c>
      <c r="O736" s="493">
        <f>H736</f>
        <v>1.72</v>
      </c>
      <c r="P736" s="493"/>
      <c r="Q736" s="491">
        <f>K736*L736*O736</f>
        <v>39.73365429599999</v>
      </c>
    </row>
    <row r="737" spans="1:18">
      <c r="A737">
        <v>1106057</v>
      </c>
      <c r="B737" s="119" t="s">
        <v>667</v>
      </c>
      <c r="C737" s="120" t="s">
        <v>669</v>
      </c>
      <c r="D737" s="128">
        <v>5914647</v>
      </c>
      <c r="E737" s="121">
        <v>1.1026199999999999</v>
      </c>
      <c r="F737" s="128" t="s">
        <v>466</v>
      </c>
      <c r="H737" s="123">
        <f>VLOOKUP(D737,'SICRO 04.25'!$A$1:$D$6492,4,FALSE)</f>
        <v>1.72</v>
      </c>
      <c r="J737" s="123">
        <f>ROUND(E737*H737,4)</f>
        <v>1.8965000000000001</v>
      </c>
      <c r="K737" s="494">
        <f>SUMIF('4. Orçamento'!$A$6:$A$144,A737,'4. Orçamento'!$D$6:$D$144)</f>
        <v>25.689999999999998</v>
      </c>
      <c r="L737" s="492">
        <f>E737</f>
        <v>1.1026199999999999</v>
      </c>
      <c r="M737" s="492"/>
      <c r="N737" s="496">
        <f>D737</f>
        <v>5914647</v>
      </c>
      <c r="O737" s="493">
        <f>H737</f>
        <v>1.72</v>
      </c>
      <c r="P737" s="493"/>
      <c r="Q737" s="491">
        <f>K737*L737*O737</f>
        <v>48.721249415999992</v>
      </c>
    </row>
    <row r="738" spans="1:18">
      <c r="A738">
        <v>1106057</v>
      </c>
      <c r="B738" s="119" t="s">
        <v>452</v>
      </c>
      <c r="C738" s="120" t="s">
        <v>467</v>
      </c>
      <c r="D738" s="128">
        <v>5914655</v>
      </c>
      <c r="E738" s="121">
        <v>0.28053</v>
      </c>
      <c r="F738" s="128" t="s">
        <v>466</v>
      </c>
      <c r="H738" s="123">
        <f>VLOOKUP(D738,'SICRO 04.25'!$A$1:$D$6492,4,FALSE)</f>
        <v>32.659999999999997</v>
      </c>
      <c r="J738" s="123">
        <f>ROUND(E738*H738,4)</f>
        <v>9.1621000000000006</v>
      </c>
      <c r="K738" s="494">
        <f>SUMIF('4. Orçamento'!$A$6:$A$144,A738,'4. Orçamento'!$D$6:$D$144)</f>
        <v>25.689999999999998</v>
      </c>
      <c r="L738" s="492">
        <f>E738</f>
        <v>0.28053</v>
      </c>
      <c r="M738" s="492"/>
      <c r="N738" s="496">
        <f>D738</f>
        <v>5914655</v>
      </c>
      <c r="O738" s="493">
        <f>H738</f>
        <v>32.659999999999997</v>
      </c>
      <c r="P738" s="493"/>
      <c r="Q738" s="491">
        <f>K738*L738*O738</f>
        <v>235.37460076199994</v>
      </c>
    </row>
    <row r="739" spans="1:18" ht="15.75" thickBot="1">
      <c r="A739">
        <v>1106057</v>
      </c>
      <c r="B739" s="125"/>
      <c r="C739" s="104"/>
      <c r="D739" s="146" t="s">
        <v>468</v>
      </c>
      <c r="E739" s="146"/>
      <c r="F739" s="146"/>
      <c r="G739" s="146"/>
      <c r="H739" s="146"/>
      <c r="I739" s="104"/>
      <c r="J739" s="130">
        <f>SUM(J736:J738)</f>
        <v>12.6053</v>
      </c>
      <c r="K739" s="494">
        <f>SUMIF('4. Orçamento'!$A$6:$A$144,A739,'4. Orçamento'!$D$6:$D$144)</f>
        <v>25.689999999999998</v>
      </c>
      <c r="L739" s="492"/>
      <c r="M739" s="492"/>
      <c r="N739" s="496"/>
      <c r="O739" s="493"/>
      <c r="P739" s="493"/>
      <c r="Q739" s="491"/>
    </row>
    <row r="740" spans="1:18" ht="15.75" thickBot="1">
      <c r="A740">
        <v>1106057</v>
      </c>
      <c r="B740" s="148" t="s">
        <v>469</v>
      </c>
      <c r="C740" s="146"/>
      <c r="D740" s="146" t="s">
        <v>212</v>
      </c>
      <c r="E740" s="146" t="s">
        <v>436</v>
      </c>
      <c r="F740" s="146" t="s">
        <v>470</v>
      </c>
      <c r="G740" s="146"/>
      <c r="H740" s="146"/>
      <c r="I740" s="239"/>
      <c r="J740" s="147" t="s">
        <v>449</v>
      </c>
      <c r="K740" s="494">
        <f>SUMIF('4. Orçamento'!$A$6:$A$144,A740,'4. Orçamento'!$D$6:$D$144)</f>
        <v>25.689999999999998</v>
      </c>
      <c r="L740" s="492"/>
      <c r="M740" s="492"/>
      <c r="N740" s="496"/>
      <c r="O740" s="493"/>
      <c r="P740" s="493"/>
      <c r="Q740" s="491"/>
    </row>
    <row r="741" spans="1:18" ht="15.75" thickBot="1">
      <c r="A741">
        <v>1106057</v>
      </c>
      <c r="B741" s="148"/>
      <c r="C741" s="146"/>
      <c r="D741" s="146"/>
      <c r="E741" s="146"/>
      <c r="F741" s="103" t="s">
        <v>471</v>
      </c>
      <c r="G741" s="103" t="s">
        <v>472</v>
      </c>
      <c r="H741" s="103" t="s">
        <v>473</v>
      </c>
      <c r="I741" s="104"/>
      <c r="J741" s="147"/>
      <c r="K741" s="494">
        <f>SUMIF('4. Orçamento'!$A$6:$A$144,A741,'4. Orçamento'!$D$6:$D$144)</f>
        <v>25.689999999999998</v>
      </c>
      <c r="L741" s="492"/>
      <c r="M741" s="492"/>
      <c r="N741" s="496"/>
      <c r="O741" s="493"/>
      <c r="P741" s="493"/>
      <c r="Q741" s="491"/>
    </row>
    <row r="742" spans="1:18">
      <c r="A742">
        <v>1106057</v>
      </c>
      <c r="B742" s="119" t="s">
        <v>450</v>
      </c>
      <c r="C742" s="120" t="s">
        <v>465</v>
      </c>
      <c r="D742" s="121">
        <v>0.89922000000000002</v>
      </c>
      <c r="E742" s="128" t="s">
        <v>228</v>
      </c>
      <c r="F742" s="128" t="s">
        <v>474</v>
      </c>
      <c r="G742" s="128" t="s">
        <v>475</v>
      </c>
      <c r="H742" s="128" t="s">
        <v>476</v>
      </c>
      <c r="J742" s="111"/>
      <c r="K742" s="494">
        <f>SUMIF('4. Orçamento'!$A$6:$A$144,A742,'4. Orçamento'!$D$6:$D$144)</f>
        <v>25.689999999999998</v>
      </c>
      <c r="L742" s="168">
        <f>D742*'3. DMT'!$V$2</f>
        <v>148.37129999999999</v>
      </c>
      <c r="M742" s="168">
        <f t="shared" ref="M742:M744" si="76">K742*L742</f>
        <v>3811.6586969999994</v>
      </c>
      <c r="N742" s="496" t="str">
        <f>H742</f>
        <v>5914389</v>
      </c>
      <c r="O742" s="493">
        <f>W55</f>
        <v>0.7797930388219545</v>
      </c>
      <c r="P742" s="493"/>
      <c r="Q742" s="491"/>
    </row>
    <row r="743" spans="1:18">
      <c r="A743">
        <v>1106057</v>
      </c>
      <c r="B743" s="119" t="s">
        <v>667</v>
      </c>
      <c r="C743" s="120" t="s">
        <v>669</v>
      </c>
      <c r="D743" s="121">
        <v>1.1026199999999999</v>
      </c>
      <c r="E743" s="128" t="s">
        <v>228</v>
      </c>
      <c r="F743" s="128" t="s">
        <v>474</v>
      </c>
      <c r="G743" s="128" t="s">
        <v>475</v>
      </c>
      <c r="H743" s="128" t="s">
        <v>476</v>
      </c>
      <c r="J743" s="111"/>
      <c r="K743" s="494">
        <f>SUMIF('4. Orçamento'!$A$6:$A$144,A743,'4. Orçamento'!$D$6:$D$144)</f>
        <v>25.689999999999998</v>
      </c>
      <c r="L743" s="168">
        <f>D743*'3. DMT'!$V$2</f>
        <v>181.9323</v>
      </c>
      <c r="M743" s="168">
        <f t="shared" si="76"/>
        <v>4673.8407869999992</v>
      </c>
      <c r="N743" s="496" t="str">
        <f>H743</f>
        <v>5914389</v>
      </c>
      <c r="O743" s="493">
        <f>W55</f>
        <v>0.7797930388219545</v>
      </c>
      <c r="P743" s="493"/>
      <c r="Q743" s="491"/>
    </row>
    <row r="744" spans="1:18">
      <c r="A744">
        <v>1106057</v>
      </c>
      <c r="B744" s="119" t="s">
        <v>452</v>
      </c>
      <c r="C744" s="120" t="s">
        <v>467</v>
      </c>
      <c r="D744" s="121">
        <v>0.28053</v>
      </c>
      <c r="E744" s="128" t="s">
        <v>228</v>
      </c>
      <c r="F744" s="128" t="s">
        <v>477</v>
      </c>
      <c r="G744" s="128" t="s">
        <v>478</v>
      </c>
      <c r="H744" s="128" t="s">
        <v>479</v>
      </c>
      <c r="J744" s="111"/>
      <c r="K744" s="494">
        <f>SUMIF('4. Orçamento'!$A$6:$A$144,A744,'4. Orçamento'!$D$6:$D$144)</f>
        <v>25.689999999999998</v>
      </c>
      <c r="L744" s="168">
        <f>D744*'3. DMT'!$V$2</f>
        <v>46.28745</v>
      </c>
      <c r="M744" s="168">
        <f t="shared" si="76"/>
        <v>1189.1245904999998</v>
      </c>
      <c r="N744" s="496" t="str">
        <f>H744</f>
        <v>5914479</v>
      </c>
      <c r="O744" s="493">
        <f>W56</f>
        <v>0.7173259493670886</v>
      </c>
      <c r="P744" s="493"/>
      <c r="Q744" s="491"/>
    </row>
    <row r="745" spans="1:18">
      <c r="A745">
        <v>1106057</v>
      </c>
      <c r="B745" s="129"/>
      <c r="D745" s="145" t="s">
        <v>480</v>
      </c>
      <c r="E745" s="145"/>
      <c r="F745" s="145"/>
      <c r="G745" s="145"/>
      <c r="H745" s="145"/>
      <c r="J745" s="111"/>
      <c r="K745" s="494"/>
      <c r="L745" s="492"/>
      <c r="M745" s="492"/>
      <c r="N745" s="496"/>
      <c r="O745" s="493"/>
      <c r="P745" s="493"/>
      <c r="Q745" s="491"/>
    </row>
    <row r="746" spans="1:18" ht="15.75" thickBot="1">
      <c r="A746">
        <v>1106057</v>
      </c>
      <c r="B746" s="125"/>
      <c r="C746" s="104"/>
      <c r="D746" s="104"/>
      <c r="E746" s="104"/>
      <c r="F746" s="146" t="s">
        <v>481</v>
      </c>
      <c r="G746" s="146"/>
      <c r="H746" s="146"/>
      <c r="I746" s="104"/>
      <c r="J746" s="134">
        <f>J734+J739</f>
        <v>493.00116589148871</v>
      </c>
      <c r="K746" s="178"/>
      <c r="L746" s="179"/>
      <c r="M746" s="179"/>
      <c r="N746" s="179"/>
      <c r="O746" s="179"/>
      <c r="P746" s="180"/>
      <c r="R746" s="177">
        <f>ROUND((SUM(Q715:Q745)/K715),2)</f>
        <v>493</v>
      </c>
    </row>
    <row r="747" spans="1:18" ht="15.75" thickBot="1">
      <c r="A747" s="157"/>
      <c r="B747" s="157"/>
      <c r="C747" s="157"/>
      <c r="D747" s="157"/>
      <c r="E747" s="157"/>
      <c r="F747" s="157"/>
      <c r="G747" s="157"/>
      <c r="H747" s="157"/>
      <c r="I747" s="157"/>
      <c r="J747" s="157"/>
      <c r="R747" s="101">
        <f>SUM(Q715:Q745)</f>
        <v>12665.197654891601</v>
      </c>
    </row>
    <row r="748" spans="1:18" ht="23.25" thickBot="1">
      <c r="A748">
        <v>1100657</v>
      </c>
      <c r="B748" s="106" t="s">
        <v>395</v>
      </c>
      <c r="C748" s="107"/>
      <c r="D748" s="107"/>
      <c r="E748" s="107"/>
      <c r="F748" s="107"/>
      <c r="G748" s="107"/>
      <c r="H748" s="107"/>
      <c r="I748" s="107"/>
      <c r="J748" s="108" t="s">
        <v>396</v>
      </c>
    </row>
    <row r="749" spans="1:18" ht="18.75" thickTop="1">
      <c r="A749">
        <v>1100657</v>
      </c>
      <c r="B749" s="109" t="s">
        <v>397</v>
      </c>
      <c r="E749" s="110" t="s">
        <v>398</v>
      </c>
      <c r="J749" s="111"/>
    </row>
    <row r="750" spans="1:18" ht="15.75">
      <c r="A750">
        <v>1100657</v>
      </c>
      <c r="B750" s="112" t="s">
        <v>400</v>
      </c>
      <c r="E750" s="383">
        <v>45748</v>
      </c>
      <c r="H750" s="113" t="s">
        <v>401</v>
      </c>
      <c r="I750" s="114">
        <v>9</v>
      </c>
      <c r="J750" s="115" t="s">
        <v>351</v>
      </c>
    </row>
    <row r="751" spans="1:18" ht="16.5" thickBot="1">
      <c r="A751">
        <v>1100657</v>
      </c>
      <c r="B751" s="116">
        <v>1100657</v>
      </c>
      <c r="C751" s="149" t="s">
        <v>670</v>
      </c>
      <c r="D751" s="149"/>
      <c r="E751" s="149"/>
      <c r="F751" s="149"/>
      <c r="G751" s="149"/>
      <c r="H751" s="149"/>
      <c r="I751" s="150" t="s">
        <v>404</v>
      </c>
      <c r="J751" s="151"/>
    </row>
    <row r="752" spans="1:18" ht="15.75" thickBot="1">
      <c r="A752">
        <v>1100657</v>
      </c>
      <c r="B752" s="148" t="s">
        <v>405</v>
      </c>
      <c r="C752" s="146"/>
      <c r="D752" s="146" t="s">
        <v>212</v>
      </c>
      <c r="E752" s="146" t="s">
        <v>406</v>
      </c>
      <c r="F752" s="146"/>
      <c r="G752" s="146" t="s">
        <v>407</v>
      </c>
      <c r="H752" s="153"/>
      <c r="I752" s="239"/>
      <c r="J752" s="240" t="s">
        <v>408</v>
      </c>
      <c r="K752" s="589" t="s">
        <v>276</v>
      </c>
      <c r="L752" s="590"/>
      <c r="M752" s="591"/>
      <c r="N752" s="592" t="s">
        <v>409</v>
      </c>
      <c r="O752" s="594" t="s">
        <v>410</v>
      </c>
      <c r="P752" s="595"/>
      <c r="Q752" s="598" t="s">
        <v>411</v>
      </c>
    </row>
    <row r="753" spans="1:17" ht="15.75" thickBot="1">
      <c r="A753">
        <v>1100657</v>
      </c>
      <c r="B753" s="148"/>
      <c r="C753" s="146"/>
      <c r="D753" s="146"/>
      <c r="E753" s="103" t="s">
        <v>412</v>
      </c>
      <c r="F753" s="103" t="s">
        <v>413</v>
      </c>
      <c r="G753" s="103" t="s">
        <v>414</v>
      </c>
      <c r="H753" s="103" t="s">
        <v>415</v>
      </c>
      <c r="I753" s="104"/>
      <c r="J753" s="118" t="s">
        <v>416</v>
      </c>
      <c r="K753" s="172" t="s">
        <v>417</v>
      </c>
      <c r="L753" s="600" t="s">
        <v>418</v>
      </c>
      <c r="M753" s="601"/>
      <c r="N753" s="593"/>
      <c r="O753" s="596"/>
      <c r="P753" s="597"/>
      <c r="Q753" s="599"/>
    </row>
    <row r="754" spans="1:17">
      <c r="A754">
        <v>1100657</v>
      </c>
      <c r="B754" s="119" t="s">
        <v>671</v>
      </c>
      <c r="C754" s="120" t="s">
        <v>672</v>
      </c>
      <c r="D754" s="121">
        <v>1</v>
      </c>
      <c r="E754" s="122">
        <v>1</v>
      </c>
      <c r="F754" s="122">
        <v>0</v>
      </c>
      <c r="G754" s="123">
        <f>VLOOKUP(B754,EQ!$A$1:$K$538,10,FALSE)</f>
        <v>9.0757999999999992</v>
      </c>
      <c r="H754" s="123">
        <f>VLOOKUP(B754,EQ!$A$1:$K$538,11,FALSE)</f>
        <v>0.81100000000000005</v>
      </c>
      <c r="J754" s="123">
        <f>ROUND((D754*E754*G754)+(D754*F754*H754),4)</f>
        <v>9.0757999999999992</v>
      </c>
      <c r="K754" s="494">
        <f>SUMIF('4. Orçamento'!$A$6:$A$144,A754,'4. Orçamento'!$D$6:$D$144)</f>
        <v>1002.18</v>
      </c>
      <c r="L754" s="492">
        <f>(D754*E754)</f>
        <v>1</v>
      </c>
      <c r="M754" s="492">
        <f>(D754*F754)</f>
        <v>0</v>
      </c>
      <c r="N754" s="496" t="str">
        <f>B754</f>
        <v>E9069</v>
      </c>
      <c r="O754" s="493">
        <f>(G754/$I$750)</f>
        <v>1.0084222222222221</v>
      </c>
      <c r="P754" s="493">
        <f>(H754/$I$750)</f>
        <v>9.0111111111111114E-2</v>
      </c>
      <c r="Q754" s="491">
        <f>K754*((L754*O754)+(M754*P754))</f>
        <v>1010.6205826666665</v>
      </c>
    </row>
    <row r="755" spans="1:17" ht="15.75" thickBot="1">
      <c r="A755">
        <v>1100657</v>
      </c>
      <c r="B755" s="125"/>
      <c r="C755" s="104"/>
      <c r="D755" s="104"/>
      <c r="E755" s="104"/>
      <c r="F755" s="104"/>
      <c r="G755" s="104"/>
      <c r="H755" s="105" t="s">
        <v>433</v>
      </c>
      <c r="I755" s="104"/>
      <c r="J755" s="126">
        <f>J754</f>
        <v>9.0757999999999992</v>
      </c>
      <c r="K755" s="494">
        <f>SUMIF('4. Orçamento'!$A$6:$A$144,A755,'4. Orçamento'!$D$6:$D$144)</f>
        <v>1002.18</v>
      </c>
      <c r="L755" s="492"/>
      <c r="M755" s="492"/>
      <c r="N755" s="496"/>
      <c r="O755" s="493"/>
      <c r="P755" s="493"/>
      <c r="Q755" s="491"/>
    </row>
    <row r="756" spans="1:17" ht="15.75" thickBot="1">
      <c r="A756">
        <v>1100657</v>
      </c>
      <c r="B756" s="127" t="s">
        <v>435</v>
      </c>
      <c r="C756" s="104"/>
      <c r="D756" s="103" t="s">
        <v>212</v>
      </c>
      <c r="E756" s="103" t="s">
        <v>436</v>
      </c>
      <c r="F756" s="104"/>
      <c r="G756" s="103" t="s">
        <v>407</v>
      </c>
      <c r="H756" s="146" t="s">
        <v>437</v>
      </c>
      <c r="I756" s="146"/>
      <c r="J756" s="147"/>
      <c r="K756" s="494">
        <f>SUMIF('4. Orçamento'!$A$6:$A$144,A756,'4. Orçamento'!$D$6:$D$144)</f>
        <v>1002.18</v>
      </c>
      <c r="L756" s="492"/>
      <c r="M756" s="492"/>
      <c r="N756" s="496"/>
      <c r="O756" s="493"/>
      <c r="P756" s="493"/>
      <c r="Q756" s="491"/>
    </row>
    <row r="757" spans="1:17">
      <c r="A757">
        <v>1100657</v>
      </c>
      <c r="B757" s="119" t="s">
        <v>438</v>
      </c>
      <c r="C757" s="120" t="s">
        <v>439</v>
      </c>
      <c r="D757" s="121">
        <v>1</v>
      </c>
      <c r="E757" s="128" t="s">
        <v>222</v>
      </c>
      <c r="G757" s="123">
        <f>VLOOKUP(B757,MO!$A$1:$G$106,6,FALSE)</f>
        <v>22.594999999999999</v>
      </c>
      <c r="J757" s="123">
        <f>ROUND(D757*G757,4)</f>
        <v>22.594999999999999</v>
      </c>
      <c r="K757" s="494">
        <f>SUMIF('4. Orçamento'!$A$6:$A$144,A757,'4. Orçamento'!$D$6:$D$144)</f>
        <v>1002.18</v>
      </c>
      <c r="L757" s="492">
        <f>D757</f>
        <v>1</v>
      </c>
      <c r="M757" s="492"/>
      <c r="N757" s="496" t="str">
        <f>B757</f>
        <v>P9824</v>
      </c>
      <c r="O757" s="493">
        <f>(G757/I750)</f>
        <v>2.5105555555555554</v>
      </c>
      <c r="P757" s="493"/>
      <c r="Q757" s="491">
        <f>K757*L757*O757</f>
        <v>2516.0285666666664</v>
      </c>
    </row>
    <row r="758" spans="1:17">
      <c r="A758">
        <v>1100657</v>
      </c>
      <c r="B758" s="129"/>
      <c r="D758" s="145" t="s">
        <v>440</v>
      </c>
      <c r="E758" s="145"/>
      <c r="F758" s="145"/>
      <c r="G758" s="145"/>
      <c r="H758" s="145"/>
      <c r="J758" s="124">
        <f>J757</f>
        <v>22.594999999999999</v>
      </c>
      <c r="K758" s="494">
        <f>SUMIF('4. Orçamento'!$A$6:$A$144,A758,'4. Orçamento'!$D$6:$D$144)</f>
        <v>1002.18</v>
      </c>
      <c r="L758" s="492"/>
      <c r="M758" s="492"/>
      <c r="N758" s="496"/>
      <c r="O758" s="493"/>
      <c r="P758" s="493"/>
      <c r="Q758" s="491"/>
    </row>
    <row r="759" spans="1:17" ht="15.75" thickBot="1">
      <c r="A759">
        <v>1100657</v>
      </c>
      <c r="B759" s="125"/>
      <c r="C759" s="104"/>
      <c r="D759" s="146" t="s">
        <v>442</v>
      </c>
      <c r="E759" s="146"/>
      <c r="F759" s="146"/>
      <c r="G759" s="146"/>
      <c r="H759" s="146"/>
      <c r="I759" s="104"/>
      <c r="J759" s="130">
        <f>J755+J758</f>
        <v>31.6708</v>
      </c>
      <c r="K759" s="494">
        <f>SUMIF('4. Orçamento'!$A$6:$A$144,A759,'4. Orçamento'!$D$6:$D$144)</f>
        <v>1002.18</v>
      </c>
      <c r="L759" s="492"/>
      <c r="M759" s="492"/>
      <c r="N759" s="496"/>
      <c r="O759" s="493"/>
      <c r="P759" s="493"/>
      <c r="Q759" s="491"/>
    </row>
    <row r="760" spans="1:17">
      <c r="A760">
        <v>1100657</v>
      </c>
      <c r="B760" s="129"/>
      <c r="D760" s="145" t="s">
        <v>444</v>
      </c>
      <c r="E760" s="145"/>
      <c r="F760" s="145"/>
      <c r="G760" s="145"/>
      <c r="H760" s="145"/>
      <c r="J760" s="131">
        <f>J759/I750</f>
        <v>3.5189777777777778</v>
      </c>
      <c r="K760" s="494">
        <f>SUMIF('4. Orçamento'!$A$6:$A$144,A760,'4. Orçamento'!$D$6:$D$144)</f>
        <v>1002.18</v>
      </c>
      <c r="L760" s="492"/>
      <c r="M760" s="492"/>
      <c r="N760" s="496"/>
      <c r="O760" s="493"/>
      <c r="P760" s="493"/>
      <c r="Q760" s="491"/>
    </row>
    <row r="761" spans="1:17">
      <c r="A761">
        <v>1100657</v>
      </c>
      <c r="B761" s="129"/>
      <c r="H761" s="132" t="s">
        <v>445</v>
      </c>
      <c r="J761" s="133" t="s">
        <v>377</v>
      </c>
      <c r="K761" s="494">
        <f>SUMIF('4. Orçamento'!$A$6:$A$144,A761,'4. Orçamento'!$D$6:$D$144)</f>
        <v>1002.18</v>
      </c>
      <c r="L761" s="492"/>
      <c r="M761" s="492"/>
      <c r="N761" s="496"/>
      <c r="O761" s="493"/>
      <c r="P761" s="493"/>
      <c r="Q761" s="491"/>
    </row>
    <row r="762" spans="1:17" ht="15.75" thickBot="1">
      <c r="A762">
        <v>1100657</v>
      </c>
      <c r="B762" s="125"/>
      <c r="C762" s="104"/>
      <c r="D762" s="104"/>
      <c r="E762" s="104"/>
      <c r="F762" s="104"/>
      <c r="G762" s="104"/>
      <c r="H762" s="105" t="s">
        <v>446</v>
      </c>
      <c r="I762" s="104"/>
      <c r="J762" s="130" t="s">
        <v>377</v>
      </c>
      <c r="K762" s="494">
        <f>SUMIF('4. Orçamento'!$A$6:$A$144,A762,'4. Orçamento'!$D$6:$D$144)</f>
        <v>1002.18</v>
      </c>
      <c r="L762" s="492"/>
      <c r="M762" s="492"/>
      <c r="N762" s="496"/>
      <c r="O762" s="493"/>
      <c r="P762" s="493"/>
      <c r="Q762" s="491"/>
    </row>
    <row r="763" spans="1:17" ht="15.75" thickBot="1">
      <c r="A763">
        <v>1100657</v>
      </c>
      <c r="B763" s="127" t="s">
        <v>447</v>
      </c>
      <c r="C763" s="104"/>
      <c r="D763" s="103" t="s">
        <v>212</v>
      </c>
      <c r="E763" s="103" t="s">
        <v>436</v>
      </c>
      <c r="F763" s="104"/>
      <c r="G763" s="103" t="s">
        <v>448</v>
      </c>
      <c r="H763" s="146" t="s">
        <v>449</v>
      </c>
      <c r="I763" s="146"/>
      <c r="J763" s="147"/>
      <c r="K763" s="494">
        <f>SUMIF('4. Orçamento'!$A$6:$A$144,A763,'4. Orçamento'!$D$6:$D$144)</f>
        <v>1002.18</v>
      </c>
      <c r="L763" s="492"/>
      <c r="M763" s="492"/>
      <c r="N763" s="496"/>
      <c r="O763" s="493"/>
      <c r="P763" s="493"/>
      <c r="Q763" s="491"/>
    </row>
    <row r="764" spans="1:17" ht="15.75" thickBot="1">
      <c r="A764">
        <v>1100657</v>
      </c>
      <c r="B764" s="125"/>
      <c r="C764" s="104"/>
      <c r="D764" s="146" t="s">
        <v>459</v>
      </c>
      <c r="E764" s="146"/>
      <c r="F764" s="146"/>
      <c r="G764" s="146"/>
      <c r="H764" s="146"/>
      <c r="I764" s="104"/>
      <c r="J764" s="126"/>
      <c r="K764" s="494">
        <f>SUMIF('4. Orçamento'!$A$6:$A$144,A764,'4. Orçamento'!$D$6:$D$144)</f>
        <v>1002.18</v>
      </c>
      <c r="L764" s="492"/>
      <c r="M764" s="492"/>
      <c r="N764" s="496"/>
      <c r="O764" s="493"/>
      <c r="P764" s="493"/>
      <c r="Q764" s="491"/>
    </row>
    <row r="765" spans="1:17" ht="15.75" thickBot="1">
      <c r="A765">
        <v>1100657</v>
      </c>
      <c r="B765" s="127" t="s">
        <v>460</v>
      </c>
      <c r="C765" s="104"/>
      <c r="D765" s="103" t="s">
        <v>212</v>
      </c>
      <c r="E765" s="103" t="s">
        <v>436</v>
      </c>
      <c r="F765" s="104"/>
      <c r="G765" s="103" t="s">
        <v>449</v>
      </c>
      <c r="H765" s="146" t="s">
        <v>449</v>
      </c>
      <c r="I765" s="146"/>
      <c r="J765" s="147"/>
      <c r="K765" s="494">
        <f>SUMIF('4. Orçamento'!$A$6:$A$144,A765,'4. Orçamento'!$D$6:$D$144)</f>
        <v>1002.18</v>
      </c>
      <c r="L765" s="492"/>
      <c r="M765" s="492"/>
      <c r="N765" s="496"/>
      <c r="O765" s="493"/>
      <c r="P765" s="493"/>
      <c r="Q765" s="491"/>
    </row>
    <row r="766" spans="1:17" ht="15.75" thickBot="1">
      <c r="A766">
        <v>1100657</v>
      </c>
      <c r="B766" s="125"/>
      <c r="C766" s="104"/>
      <c r="D766" s="146" t="s">
        <v>461</v>
      </c>
      <c r="E766" s="146"/>
      <c r="F766" s="146"/>
      <c r="G766" s="146"/>
      <c r="H766" s="146"/>
      <c r="I766" s="104"/>
      <c r="J766" s="126"/>
      <c r="K766" s="494">
        <f>SUMIF('4. Orçamento'!$A$6:$A$144,A766,'4. Orçamento'!$D$6:$D$144)</f>
        <v>1002.18</v>
      </c>
      <c r="L766" s="492"/>
      <c r="M766" s="492"/>
      <c r="N766" s="496"/>
      <c r="O766" s="493"/>
      <c r="P766" s="493"/>
      <c r="Q766" s="491"/>
    </row>
    <row r="767" spans="1:17" ht="15.75" thickBot="1">
      <c r="A767">
        <v>1100657</v>
      </c>
      <c r="B767" s="125"/>
      <c r="C767" s="104"/>
      <c r="D767" s="104"/>
      <c r="E767" s="104"/>
      <c r="F767" s="104"/>
      <c r="G767" s="104"/>
      <c r="H767" s="105" t="s">
        <v>462</v>
      </c>
      <c r="I767" s="104"/>
      <c r="J767" s="130">
        <f>J760</f>
        <v>3.5189777777777778</v>
      </c>
      <c r="K767" s="494">
        <f>SUMIF('4. Orçamento'!$A$6:$A$144,A767,'4. Orçamento'!$D$6:$D$144)</f>
        <v>1002.18</v>
      </c>
      <c r="L767" s="492"/>
      <c r="M767" s="492"/>
      <c r="N767" s="496"/>
      <c r="O767" s="493"/>
      <c r="P767" s="493"/>
      <c r="Q767" s="491"/>
    </row>
    <row r="768" spans="1:17" ht="15.75" thickBot="1">
      <c r="A768">
        <v>1100657</v>
      </c>
      <c r="B768" s="127" t="s">
        <v>463</v>
      </c>
      <c r="C768" s="104"/>
      <c r="D768" s="103" t="s">
        <v>464</v>
      </c>
      <c r="E768" s="103" t="s">
        <v>212</v>
      </c>
      <c r="F768" s="103" t="s">
        <v>436</v>
      </c>
      <c r="G768" s="104"/>
      <c r="H768" s="103" t="s">
        <v>449</v>
      </c>
      <c r="I768" s="146" t="s">
        <v>449</v>
      </c>
      <c r="J768" s="147"/>
      <c r="K768" s="494">
        <f>SUMIF('4. Orçamento'!$A$6:$A$144,A768,'4. Orçamento'!$D$6:$D$144)</f>
        <v>1002.18</v>
      </c>
      <c r="L768" s="492"/>
      <c r="M768" s="492"/>
      <c r="N768" s="496"/>
      <c r="O768" s="493"/>
      <c r="P768" s="493"/>
      <c r="Q768" s="491"/>
    </row>
    <row r="769" spans="1:18" ht="15.75" thickBot="1">
      <c r="A769">
        <v>1100657</v>
      </c>
      <c r="B769" s="125"/>
      <c r="C769" s="104"/>
      <c r="D769" s="146" t="s">
        <v>468</v>
      </c>
      <c r="E769" s="146"/>
      <c r="F769" s="146"/>
      <c r="G769" s="146"/>
      <c r="H769" s="146"/>
      <c r="I769" s="104"/>
      <c r="J769" s="130"/>
      <c r="K769" s="494">
        <f>SUMIF('4. Orçamento'!$A$6:$A$144,A769,'4. Orçamento'!$D$6:$D$144)</f>
        <v>1002.18</v>
      </c>
      <c r="L769" s="492"/>
      <c r="M769" s="492"/>
      <c r="N769" s="496"/>
      <c r="O769" s="493"/>
      <c r="P769" s="493"/>
      <c r="Q769" s="491"/>
    </row>
    <row r="770" spans="1:18" ht="15.75" thickBot="1">
      <c r="A770">
        <v>1100657</v>
      </c>
      <c r="B770" s="148" t="s">
        <v>469</v>
      </c>
      <c r="C770" s="146"/>
      <c r="D770" s="146" t="s">
        <v>212</v>
      </c>
      <c r="E770" s="146" t="s">
        <v>436</v>
      </c>
      <c r="F770" s="146" t="s">
        <v>470</v>
      </c>
      <c r="G770" s="146"/>
      <c r="H770" s="146"/>
      <c r="I770" s="239"/>
      <c r="J770" s="147" t="s">
        <v>449</v>
      </c>
      <c r="K770" s="494">
        <f>SUMIF('4. Orçamento'!$A$6:$A$144,A770,'4. Orçamento'!$D$6:$D$144)</f>
        <v>1002.18</v>
      </c>
      <c r="L770" s="492"/>
      <c r="M770" s="492"/>
      <c r="N770" s="496"/>
      <c r="O770" s="493"/>
      <c r="P770" s="493"/>
      <c r="Q770" s="491"/>
    </row>
    <row r="771" spans="1:18" ht="15.75" thickBot="1">
      <c r="A771">
        <v>1100657</v>
      </c>
      <c r="B771" s="148"/>
      <c r="C771" s="146"/>
      <c r="D771" s="146"/>
      <c r="E771" s="146"/>
      <c r="F771" s="103" t="s">
        <v>471</v>
      </c>
      <c r="G771" s="103" t="s">
        <v>472</v>
      </c>
      <c r="H771" s="103" t="s">
        <v>473</v>
      </c>
      <c r="I771" s="104"/>
      <c r="J771" s="147"/>
      <c r="K771" s="494">
        <f>SUMIF('4. Orçamento'!$A$6:$A$144,A771,'4. Orçamento'!$D$6:$D$144)</f>
        <v>1002.18</v>
      </c>
      <c r="L771" s="492"/>
      <c r="M771" s="492"/>
      <c r="N771" s="496"/>
      <c r="O771" s="493"/>
      <c r="P771" s="493"/>
      <c r="Q771" s="491"/>
    </row>
    <row r="772" spans="1:18">
      <c r="A772">
        <v>1100657</v>
      </c>
      <c r="B772" s="129"/>
      <c r="D772" s="145" t="s">
        <v>480</v>
      </c>
      <c r="E772" s="145"/>
      <c r="F772" s="145"/>
      <c r="G772" s="145"/>
      <c r="H772" s="145"/>
      <c r="J772" s="111"/>
      <c r="K772" s="494"/>
      <c r="L772" s="492"/>
      <c r="M772" s="492"/>
      <c r="N772" s="496"/>
      <c r="O772" s="493"/>
      <c r="P772" s="493"/>
      <c r="Q772" s="491"/>
    </row>
    <row r="773" spans="1:18" ht="15.75" thickBot="1">
      <c r="A773">
        <v>1100657</v>
      </c>
      <c r="B773" s="125"/>
      <c r="C773" s="104"/>
      <c r="D773" s="104"/>
      <c r="E773" s="104"/>
      <c r="F773" s="146" t="s">
        <v>481</v>
      </c>
      <c r="G773" s="146"/>
      <c r="H773" s="146"/>
      <c r="I773" s="104"/>
      <c r="J773" s="134">
        <f>J767</f>
        <v>3.5189777777777778</v>
      </c>
      <c r="K773" s="178"/>
      <c r="L773" s="179"/>
      <c r="M773" s="179"/>
      <c r="N773" s="179"/>
      <c r="O773" s="179"/>
      <c r="P773" s="180"/>
      <c r="R773" s="177">
        <f>ROUND((SUM(Q754:Q772)/K754),2)</f>
        <v>3.52</v>
      </c>
    </row>
    <row r="774" spans="1:18" ht="15.75" thickBot="1">
      <c r="A774" s="157"/>
      <c r="B774" s="157"/>
      <c r="C774" s="157"/>
      <c r="D774" s="157"/>
      <c r="E774" s="157"/>
      <c r="F774" s="157"/>
      <c r="G774" s="157"/>
      <c r="H774" s="157"/>
      <c r="I774" s="157"/>
      <c r="J774" s="157"/>
      <c r="R774" s="101">
        <f>SUM(Q754:Q772)</f>
        <v>3526.6491493333328</v>
      </c>
    </row>
    <row r="775" spans="1:18" ht="23.25" thickBot="1">
      <c r="A775">
        <v>407819</v>
      </c>
      <c r="B775" s="106" t="s">
        <v>395</v>
      </c>
      <c r="C775" s="107"/>
      <c r="D775" s="107"/>
      <c r="E775" s="107"/>
      <c r="F775" s="107"/>
      <c r="G775" s="107"/>
      <c r="H775" s="107"/>
      <c r="I775" s="107"/>
      <c r="J775" s="108" t="s">
        <v>396</v>
      </c>
    </row>
    <row r="776" spans="1:18" ht="18.75" thickTop="1">
      <c r="A776">
        <v>407819</v>
      </c>
      <c r="B776" s="109" t="s">
        <v>397</v>
      </c>
      <c r="E776" s="110" t="s">
        <v>398</v>
      </c>
      <c r="J776" s="111"/>
    </row>
    <row r="777" spans="1:18" ht="15.75">
      <c r="A777">
        <v>407819</v>
      </c>
      <c r="B777" s="112" t="s">
        <v>400</v>
      </c>
      <c r="E777" s="383">
        <v>45748</v>
      </c>
      <c r="H777" s="113" t="s">
        <v>401</v>
      </c>
      <c r="I777" s="114">
        <v>1</v>
      </c>
      <c r="J777" s="115" t="s">
        <v>454</v>
      </c>
    </row>
    <row r="778" spans="1:18" ht="16.5" thickBot="1">
      <c r="A778">
        <v>407819</v>
      </c>
      <c r="B778" s="116">
        <v>407819</v>
      </c>
      <c r="C778" s="149" t="s">
        <v>673</v>
      </c>
      <c r="D778" s="149"/>
      <c r="E778" s="149"/>
      <c r="F778" s="149"/>
      <c r="G778" s="149"/>
      <c r="H778" s="149"/>
      <c r="I778" s="150" t="s">
        <v>404</v>
      </c>
      <c r="J778" s="151"/>
    </row>
    <row r="779" spans="1:18" ht="15.75" thickBot="1">
      <c r="A779">
        <v>407819</v>
      </c>
      <c r="B779" s="148" t="s">
        <v>405</v>
      </c>
      <c r="C779" s="146"/>
      <c r="D779" s="146" t="s">
        <v>212</v>
      </c>
      <c r="E779" s="146" t="s">
        <v>406</v>
      </c>
      <c r="F779" s="146"/>
      <c r="G779" s="146" t="s">
        <v>407</v>
      </c>
      <c r="H779" s="153"/>
      <c r="I779" s="239"/>
      <c r="J779" s="240" t="s">
        <v>408</v>
      </c>
      <c r="K779" s="589" t="s">
        <v>276</v>
      </c>
      <c r="L779" s="590"/>
      <c r="M779" s="591"/>
      <c r="N779" s="592" t="s">
        <v>409</v>
      </c>
      <c r="O779" s="594" t="s">
        <v>410</v>
      </c>
      <c r="P779" s="595"/>
      <c r="Q779" s="598" t="s">
        <v>411</v>
      </c>
    </row>
    <row r="780" spans="1:18" ht="15.75" thickBot="1">
      <c r="A780">
        <v>407819</v>
      </c>
      <c r="B780" s="148"/>
      <c r="C780" s="146"/>
      <c r="D780" s="146"/>
      <c r="E780" s="103" t="s">
        <v>412</v>
      </c>
      <c r="F780" s="103" t="s">
        <v>413</v>
      </c>
      <c r="G780" s="103" t="s">
        <v>414</v>
      </c>
      <c r="H780" s="103" t="s">
        <v>415</v>
      </c>
      <c r="I780" s="104"/>
      <c r="J780" s="118" t="s">
        <v>416</v>
      </c>
      <c r="K780" s="172" t="s">
        <v>417</v>
      </c>
      <c r="L780" s="600" t="s">
        <v>418</v>
      </c>
      <c r="M780" s="601"/>
      <c r="N780" s="593"/>
      <c r="O780" s="596"/>
      <c r="P780" s="597"/>
      <c r="Q780" s="599"/>
    </row>
    <row r="781" spans="1:18" ht="15.75" thickBot="1">
      <c r="A781">
        <v>407819</v>
      </c>
      <c r="B781" s="125"/>
      <c r="C781" s="104"/>
      <c r="D781" s="104"/>
      <c r="E781" s="104"/>
      <c r="F781" s="104"/>
      <c r="G781" s="104"/>
      <c r="H781" s="105" t="s">
        <v>433</v>
      </c>
      <c r="I781" s="104"/>
      <c r="J781" s="126"/>
      <c r="K781" s="494">
        <f>SUMIF('4. Orçamento'!$A$6:$A$144,A781,'4. Orçamento'!$D$6:$D$144)</f>
        <v>120036.87</v>
      </c>
      <c r="L781" s="492"/>
      <c r="M781" s="492"/>
      <c r="N781" s="496"/>
      <c r="O781" s="493"/>
      <c r="P781" s="493"/>
      <c r="Q781" s="491"/>
    </row>
    <row r="782" spans="1:18" ht="15.75" thickBot="1">
      <c r="A782">
        <v>407819</v>
      </c>
      <c r="B782" s="127" t="s">
        <v>435</v>
      </c>
      <c r="C782" s="104"/>
      <c r="D782" s="103" t="s">
        <v>212</v>
      </c>
      <c r="E782" s="103" t="s">
        <v>436</v>
      </c>
      <c r="F782" s="104"/>
      <c r="G782" s="103" t="s">
        <v>407</v>
      </c>
      <c r="H782" s="146" t="s">
        <v>437</v>
      </c>
      <c r="I782" s="146"/>
      <c r="J782" s="147"/>
      <c r="K782" s="494">
        <f>SUMIF('4. Orçamento'!$A$6:$A$144,A782,'4. Orçamento'!$D$6:$D$144)</f>
        <v>120036.87</v>
      </c>
      <c r="L782" s="492"/>
      <c r="M782" s="492"/>
      <c r="N782" s="496"/>
      <c r="O782" s="493"/>
      <c r="P782" s="493"/>
      <c r="Q782" s="491"/>
    </row>
    <row r="783" spans="1:18">
      <c r="A783">
        <v>407819</v>
      </c>
      <c r="B783" s="119" t="s">
        <v>502</v>
      </c>
      <c r="C783" s="120" t="s">
        <v>503</v>
      </c>
      <c r="D783" s="121">
        <v>0.09</v>
      </c>
      <c r="E783" s="128" t="s">
        <v>222</v>
      </c>
      <c r="G783" s="123">
        <f>VLOOKUP(B783,MO!$A$1:$G$106,6,FALSE)</f>
        <v>24.008099999999999</v>
      </c>
      <c r="J783" s="123">
        <f>ROUND(D783*G783,4)</f>
        <v>2.1606999999999998</v>
      </c>
      <c r="K783" s="494">
        <f>SUMIF('4. Orçamento'!$A$6:$A$144,A783,'4. Orçamento'!$D$6:$D$144)</f>
        <v>120036.87</v>
      </c>
      <c r="L783" s="492">
        <f>D783</f>
        <v>0.09</v>
      </c>
      <c r="M783" s="492"/>
      <c r="N783" s="496" t="str">
        <f>B783</f>
        <v>P9801</v>
      </c>
      <c r="O783" s="493">
        <f>G783/$I$777</f>
        <v>24.008099999999999</v>
      </c>
      <c r="P783" s="493"/>
      <c r="Q783" s="491">
        <f>K783*L783*O783</f>
        <v>259367.14607822997</v>
      </c>
    </row>
    <row r="784" spans="1:18">
      <c r="A784">
        <v>407819</v>
      </c>
      <c r="B784" s="119" t="s">
        <v>504</v>
      </c>
      <c r="C784" s="120" t="s">
        <v>505</v>
      </c>
      <c r="D784" s="121">
        <v>0.09</v>
      </c>
      <c r="E784" s="128" t="s">
        <v>222</v>
      </c>
      <c r="G784" s="123">
        <f>VLOOKUP(B784,MO!$A$1:$G$106,6,FALSE)</f>
        <v>33.539200000000001</v>
      </c>
      <c r="J784" s="123">
        <f>ROUND(D784*G784,4)</f>
        <v>3.0185</v>
      </c>
      <c r="K784" s="494">
        <f>SUMIF('4. Orçamento'!$A$6:$A$144,A784,'4. Orçamento'!$D$6:$D$144)</f>
        <v>120036.87</v>
      </c>
      <c r="L784" s="492">
        <f>D784</f>
        <v>0.09</v>
      </c>
      <c r="M784" s="492"/>
      <c r="N784" s="496" t="str">
        <f>B784</f>
        <v>P9805</v>
      </c>
      <c r="O784" s="493">
        <f>G784/$I$777</f>
        <v>33.539200000000001</v>
      </c>
      <c r="P784" s="493"/>
      <c r="Q784" s="491">
        <f>K784*L784*O784</f>
        <v>362334.65312735998</v>
      </c>
    </row>
    <row r="785" spans="1:17">
      <c r="A785">
        <v>407819</v>
      </c>
      <c r="B785" s="129"/>
      <c r="D785" s="145" t="s">
        <v>440</v>
      </c>
      <c r="E785" s="145"/>
      <c r="F785" s="145"/>
      <c r="G785" s="145"/>
      <c r="H785" s="145"/>
      <c r="J785" s="124">
        <f>SUM(J783:J784)</f>
        <v>5.1791999999999998</v>
      </c>
      <c r="K785" s="494">
        <f>SUMIF('4. Orçamento'!$A$6:$A$144,A785,'4. Orçamento'!$D$6:$D$144)</f>
        <v>120036.87</v>
      </c>
      <c r="L785" s="492"/>
      <c r="M785" s="492"/>
      <c r="N785" s="496"/>
      <c r="O785" s="493"/>
      <c r="P785" s="493"/>
      <c r="Q785" s="491"/>
    </row>
    <row r="786" spans="1:17" ht="15.75" thickBot="1">
      <c r="A786">
        <v>407819</v>
      </c>
      <c r="B786" s="125"/>
      <c r="C786" s="104"/>
      <c r="D786" s="146" t="s">
        <v>442</v>
      </c>
      <c r="E786" s="146"/>
      <c r="F786" s="146"/>
      <c r="G786" s="146"/>
      <c r="H786" s="146"/>
      <c r="I786" s="104"/>
      <c r="J786" s="130">
        <f>J785</f>
        <v>5.1791999999999998</v>
      </c>
      <c r="K786" s="494">
        <f>SUMIF('4. Orçamento'!$A$6:$A$144,A786,'4. Orçamento'!$D$6:$D$144)</f>
        <v>120036.87</v>
      </c>
      <c r="L786" s="492"/>
      <c r="M786" s="492"/>
      <c r="N786" s="496"/>
      <c r="O786" s="493"/>
      <c r="P786" s="493"/>
      <c r="Q786" s="491"/>
    </row>
    <row r="787" spans="1:17">
      <c r="A787">
        <v>407819</v>
      </c>
      <c r="B787" s="129"/>
      <c r="D787" s="145" t="s">
        <v>444</v>
      </c>
      <c r="E787" s="145"/>
      <c r="F787" s="145"/>
      <c r="G787" s="145"/>
      <c r="H787" s="145"/>
      <c r="J787" s="131">
        <f>J786/I777</f>
        <v>5.1791999999999998</v>
      </c>
      <c r="K787" s="494">
        <f>SUMIF('4. Orçamento'!$A$6:$A$144,A787,'4. Orçamento'!$D$6:$D$144)</f>
        <v>120036.87</v>
      </c>
      <c r="L787" s="492"/>
      <c r="M787" s="492"/>
      <c r="N787" s="496"/>
      <c r="O787" s="493"/>
      <c r="P787" s="493"/>
      <c r="Q787" s="491"/>
    </row>
    <row r="788" spans="1:17">
      <c r="A788">
        <v>407819</v>
      </c>
      <c r="B788" s="129"/>
      <c r="H788" s="132" t="s">
        <v>445</v>
      </c>
      <c r="J788" s="133" t="s">
        <v>377</v>
      </c>
      <c r="K788" s="494">
        <f>SUMIF('4. Orçamento'!$A$6:$A$144,A788,'4. Orçamento'!$D$6:$D$144)</f>
        <v>120036.87</v>
      </c>
      <c r="L788" s="492"/>
      <c r="M788" s="492"/>
      <c r="N788" s="496"/>
      <c r="O788" s="493"/>
      <c r="P788" s="493"/>
      <c r="Q788" s="491"/>
    </row>
    <row r="789" spans="1:17" ht="15.75" thickBot="1">
      <c r="A789">
        <v>407819</v>
      </c>
      <c r="B789" s="125"/>
      <c r="C789" s="104"/>
      <c r="D789" s="104"/>
      <c r="E789" s="104"/>
      <c r="F789" s="104"/>
      <c r="G789" s="104"/>
      <c r="H789" s="105" t="s">
        <v>446</v>
      </c>
      <c r="I789" s="104"/>
      <c r="J789" s="130" t="s">
        <v>377</v>
      </c>
      <c r="K789" s="494">
        <f>SUMIF('4. Orçamento'!$A$6:$A$144,A789,'4. Orçamento'!$D$6:$D$144)</f>
        <v>120036.87</v>
      </c>
      <c r="L789" s="492"/>
      <c r="M789" s="492"/>
      <c r="N789" s="496"/>
      <c r="O789" s="493"/>
      <c r="P789" s="493"/>
      <c r="Q789" s="491"/>
    </row>
    <row r="790" spans="1:17" ht="15.75" thickBot="1">
      <c r="A790">
        <v>407819</v>
      </c>
      <c r="B790" s="127" t="s">
        <v>447</v>
      </c>
      <c r="C790" s="104"/>
      <c r="D790" s="103" t="s">
        <v>212</v>
      </c>
      <c r="E790" s="103" t="s">
        <v>436</v>
      </c>
      <c r="F790" s="104"/>
      <c r="G790" s="103" t="s">
        <v>448</v>
      </c>
      <c r="H790" s="146" t="s">
        <v>449</v>
      </c>
      <c r="I790" s="146"/>
      <c r="J790" s="147"/>
      <c r="K790" s="494">
        <f>SUMIF('4. Orçamento'!$A$6:$A$144,A790,'4. Orçamento'!$D$6:$D$144)</f>
        <v>120036.87</v>
      </c>
      <c r="L790" s="492"/>
      <c r="M790" s="492"/>
      <c r="N790" s="496"/>
      <c r="O790" s="493"/>
      <c r="P790" s="493"/>
      <c r="Q790" s="491"/>
    </row>
    <row r="791" spans="1:17">
      <c r="A791">
        <v>407819</v>
      </c>
      <c r="B791" s="119" t="s">
        <v>521</v>
      </c>
      <c r="C791" s="120" t="s">
        <v>522</v>
      </c>
      <c r="D791" s="121">
        <v>1.1000000000000001</v>
      </c>
      <c r="E791" s="128" t="s">
        <v>454</v>
      </c>
      <c r="G791" s="123">
        <f>VLOOKUP(B791,MATERIAL!$A$1:$D$1678,4,FALSE)</f>
        <v>6.6329000000000002</v>
      </c>
      <c r="J791" s="123">
        <f>ROUND(D791*G791,4)</f>
        <v>7.2961999999999998</v>
      </c>
      <c r="K791" s="494">
        <f>SUMIF('4. Orçamento'!$A$6:$A$144,A791,'4. Orçamento'!$D$6:$D$144)</f>
        <v>120036.87</v>
      </c>
      <c r="L791" s="492">
        <f>D791</f>
        <v>1.1000000000000001</v>
      </c>
      <c r="M791" s="492"/>
      <c r="N791" s="496" t="str">
        <f>B791</f>
        <v>M0004</v>
      </c>
      <c r="O791" s="493">
        <f>G791</f>
        <v>6.6329000000000002</v>
      </c>
      <c r="P791" s="493"/>
      <c r="Q791" s="491">
        <f>K791*L791*O791</f>
        <v>875811.81052529998</v>
      </c>
    </row>
    <row r="792" spans="1:17">
      <c r="A792">
        <v>407819</v>
      </c>
      <c r="B792" s="119" t="s">
        <v>525</v>
      </c>
      <c r="C792" s="120" t="s">
        <v>526</v>
      </c>
      <c r="D792" s="121">
        <v>1.4999999999999999E-2</v>
      </c>
      <c r="E792" s="128" t="s">
        <v>454</v>
      </c>
      <c r="G792" s="123">
        <f>VLOOKUP(B792,MATERIAL!$A$1:$D$1678,4,FALSE)</f>
        <v>9.7934000000000001</v>
      </c>
      <c r="J792" s="123">
        <f>ROUND(D792*G792,4)</f>
        <v>0.1469</v>
      </c>
      <c r="K792" s="494">
        <f>SUMIF('4. Orçamento'!$A$6:$A$144,A792,'4. Orçamento'!$D$6:$D$144)</f>
        <v>120036.87</v>
      </c>
      <c r="L792" s="492">
        <f>D792</f>
        <v>1.4999999999999999E-2</v>
      </c>
      <c r="M792" s="492"/>
      <c r="N792" s="496" t="str">
        <f>B792</f>
        <v>M0075</v>
      </c>
      <c r="O792" s="493">
        <f>G792</f>
        <v>9.7934000000000001</v>
      </c>
      <c r="P792" s="493"/>
      <c r="Q792" s="491">
        <f>K792*L792*O792</f>
        <v>17633.536239869998</v>
      </c>
    </row>
    <row r="793" spans="1:17" ht="15.75" thickBot="1">
      <c r="A793">
        <v>407819</v>
      </c>
      <c r="B793" s="125"/>
      <c r="C793" s="104"/>
      <c r="D793" s="146" t="s">
        <v>459</v>
      </c>
      <c r="E793" s="146"/>
      <c r="F793" s="146"/>
      <c r="G793" s="146"/>
      <c r="H793" s="146"/>
      <c r="I793" s="104"/>
      <c r="J793" s="126">
        <f>J791+J792</f>
        <v>7.4430999999999994</v>
      </c>
      <c r="K793" s="494">
        <f>SUMIF('4. Orçamento'!$A$6:$A$144,A793,'4. Orçamento'!$D$6:$D$144)</f>
        <v>120036.87</v>
      </c>
      <c r="L793" s="492"/>
      <c r="M793" s="492"/>
      <c r="N793" s="496"/>
      <c r="O793" s="493"/>
      <c r="P793" s="493"/>
      <c r="Q793" s="491"/>
    </row>
    <row r="794" spans="1:17" ht="15.75" thickBot="1">
      <c r="A794">
        <v>407819</v>
      </c>
      <c r="B794" s="127" t="s">
        <v>460</v>
      </c>
      <c r="C794" s="104"/>
      <c r="D794" s="103" t="s">
        <v>212</v>
      </c>
      <c r="E794" s="103" t="s">
        <v>436</v>
      </c>
      <c r="F794" s="104"/>
      <c r="G794" s="103" t="s">
        <v>449</v>
      </c>
      <c r="H794" s="146" t="s">
        <v>449</v>
      </c>
      <c r="I794" s="146"/>
      <c r="J794" s="147"/>
      <c r="K794" s="494">
        <f>SUMIF('4. Orçamento'!$A$6:$A$144,A794,'4. Orçamento'!$D$6:$D$144)</f>
        <v>120036.87</v>
      </c>
      <c r="L794" s="492"/>
      <c r="M794" s="492"/>
      <c r="N794" s="496"/>
      <c r="O794" s="493"/>
      <c r="P794" s="493"/>
      <c r="Q794" s="491"/>
    </row>
    <row r="795" spans="1:17" ht="15.75" thickBot="1">
      <c r="A795">
        <v>407819</v>
      </c>
      <c r="B795" s="125"/>
      <c r="C795" s="104"/>
      <c r="D795" s="146" t="s">
        <v>461</v>
      </c>
      <c r="E795" s="146"/>
      <c r="F795" s="146"/>
      <c r="G795" s="146"/>
      <c r="H795" s="146"/>
      <c r="I795" s="104"/>
      <c r="J795" s="126"/>
      <c r="K795" s="494">
        <f>SUMIF('4. Orçamento'!$A$6:$A$144,A795,'4. Orçamento'!$D$6:$D$144)</f>
        <v>120036.87</v>
      </c>
      <c r="L795" s="492"/>
      <c r="M795" s="492"/>
      <c r="N795" s="496"/>
      <c r="O795" s="493"/>
      <c r="P795" s="493"/>
      <c r="Q795" s="491"/>
    </row>
    <row r="796" spans="1:17" ht="15.75" thickBot="1">
      <c r="A796">
        <v>407819</v>
      </c>
      <c r="B796" s="125"/>
      <c r="C796" s="104"/>
      <c r="D796" s="104"/>
      <c r="E796" s="104"/>
      <c r="F796" s="104"/>
      <c r="G796" s="104"/>
      <c r="H796" s="105" t="s">
        <v>462</v>
      </c>
      <c r="I796" s="104"/>
      <c r="J796" s="130">
        <f>J787+J793</f>
        <v>12.622299999999999</v>
      </c>
      <c r="K796" s="494">
        <f>SUMIF('4. Orçamento'!$A$6:$A$144,A796,'4. Orçamento'!$D$6:$D$144)</f>
        <v>120036.87</v>
      </c>
      <c r="L796" s="492"/>
      <c r="M796" s="492"/>
      <c r="N796" s="496"/>
      <c r="O796" s="493"/>
      <c r="P796" s="493"/>
      <c r="Q796" s="491"/>
    </row>
    <row r="797" spans="1:17" ht="15.75" thickBot="1">
      <c r="A797">
        <v>407819</v>
      </c>
      <c r="B797" s="127" t="s">
        <v>463</v>
      </c>
      <c r="C797" s="104"/>
      <c r="D797" s="103" t="s">
        <v>464</v>
      </c>
      <c r="E797" s="103" t="s">
        <v>212</v>
      </c>
      <c r="F797" s="103" t="s">
        <v>436</v>
      </c>
      <c r="G797" s="104"/>
      <c r="H797" s="103" t="s">
        <v>449</v>
      </c>
      <c r="I797" s="146" t="s">
        <v>449</v>
      </c>
      <c r="J797" s="147"/>
      <c r="K797" s="494">
        <f>SUMIF('4. Orçamento'!$A$6:$A$144,A797,'4. Orçamento'!$D$6:$D$144)</f>
        <v>120036.87</v>
      </c>
      <c r="L797" s="492"/>
      <c r="M797" s="492"/>
      <c r="N797" s="496"/>
      <c r="O797" s="493"/>
      <c r="P797" s="493"/>
      <c r="Q797" s="491"/>
    </row>
    <row r="798" spans="1:17">
      <c r="A798">
        <v>407819</v>
      </c>
      <c r="B798" s="119" t="s">
        <v>521</v>
      </c>
      <c r="C798" s="120" t="s">
        <v>537</v>
      </c>
      <c r="D798" s="128">
        <v>5914655</v>
      </c>
      <c r="E798" s="121">
        <v>1.1000000000000001E-3</v>
      </c>
      <c r="F798" s="128" t="s">
        <v>466</v>
      </c>
      <c r="H798" s="123">
        <f>VLOOKUP(D798,'SICRO 04.25'!$A$1:$D$6492,4,FALSE)</f>
        <v>32.659999999999997</v>
      </c>
      <c r="J798" s="123">
        <f>ROUND(E798*H798,4)</f>
        <v>3.5900000000000001E-2</v>
      </c>
      <c r="K798" s="494">
        <f>SUMIF('4. Orçamento'!$A$6:$A$144,A798,'4. Orçamento'!$D$6:$D$144)</f>
        <v>120036.87</v>
      </c>
      <c r="L798" s="492">
        <f>E798</f>
        <v>1.1000000000000001E-3</v>
      </c>
      <c r="M798" s="492"/>
      <c r="N798" s="496">
        <f>D798</f>
        <v>5914655</v>
      </c>
      <c r="O798" s="493">
        <f>H798</f>
        <v>32.659999999999997</v>
      </c>
      <c r="P798" s="493"/>
      <c r="Q798" s="491">
        <f>K798*L798*O798</f>
        <v>4312.4445916200002</v>
      </c>
    </row>
    <row r="799" spans="1:17">
      <c r="A799">
        <v>407819</v>
      </c>
      <c r="B799" s="119" t="s">
        <v>525</v>
      </c>
      <c r="C799" s="120" t="s">
        <v>539</v>
      </c>
      <c r="D799" s="128">
        <v>5914655</v>
      </c>
      <c r="E799" s="121">
        <v>2.0000000000000002E-5</v>
      </c>
      <c r="F799" s="128" t="s">
        <v>466</v>
      </c>
      <c r="H799" s="123">
        <f>VLOOKUP(D799,'SICRO 04.25'!$A$1:$D$6492,4,FALSE)</f>
        <v>32.659999999999997</v>
      </c>
      <c r="J799" s="123">
        <f>ROUND(E799*H799,4)</f>
        <v>6.9999999999999999E-4</v>
      </c>
      <c r="K799" s="494">
        <f>SUMIF('4. Orçamento'!$A$6:$A$144,A799,'4. Orçamento'!$D$6:$D$144)</f>
        <v>120036.87</v>
      </c>
      <c r="L799" s="492">
        <f>E799</f>
        <v>2.0000000000000002E-5</v>
      </c>
      <c r="M799" s="492"/>
      <c r="N799" s="496">
        <f>D799</f>
        <v>5914655</v>
      </c>
      <c r="O799" s="493">
        <f>H799</f>
        <v>32.659999999999997</v>
      </c>
      <c r="P799" s="493"/>
      <c r="Q799" s="491">
        <f>K799*L799*O799</f>
        <v>78.408083484000002</v>
      </c>
    </row>
    <row r="800" spans="1:17" ht="15.75" thickBot="1">
      <c r="A800">
        <v>407819</v>
      </c>
      <c r="B800" s="125"/>
      <c r="C800" s="104"/>
      <c r="D800" s="146" t="s">
        <v>468</v>
      </c>
      <c r="E800" s="146"/>
      <c r="F800" s="146"/>
      <c r="G800" s="146"/>
      <c r="H800" s="146"/>
      <c r="I800" s="104"/>
      <c r="J800" s="130">
        <f>J798+J799</f>
        <v>3.6600000000000001E-2</v>
      </c>
      <c r="K800" s="494">
        <f>SUMIF('4. Orçamento'!$A$6:$A$144,A800,'4. Orçamento'!$D$6:$D$144)</f>
        <v>120036.87</v>
      </c>
      <c r="L800" s="492"/>
      <c r="M800" s="492"/>
      <c r="N800" s="496"/>
      <c r="O800" s="493"/>
      <c r="P800" s="493"/>
      <c r="Q800" s="491"/>
    </row>
    <row r="801" spans="1:18" ht="15.75" thickBot="1">
      <c r="A801">
        <v>407819</v>
      </c>
      <c r="B801" s="148" t="s">
        <v>469</v>
      </c>
      <c r="C801" s="146"/>
      <c r="D801" s="146" t="s">
        <v>212</v>
      </c>
      <c r="E801" s="146" t="s">
        <v>436</v>
      </c>
      <c r="F801" s="146" t="s">
        <v>470</v>
      </c>
      <c r="G801" s="146"/>
      <c r="H801" s="146"/>
      <c r="I801" s="239"/>
      <c r="J801" s="147" t="s">
        <v>449</v>
      </c>
      <c r="K801" s="494">
        <f>SUMIF('4. Orçamento'!$A$6:$A$144,A801,'4. Orçamento'!$D$6:$D$144)</f>
        <v>120036.87</v>
      </c>
      <c r="L801" s="492"/>
      <c r="M801" s="492"/>
      <c r="N801" s="496"/>
      <c r="O801" s="493"/>
      <c r="P801" s="493"/>
      <c r="Q801" s="491"/>
    </row>
    <row r="802" spans="1:18" ht="15.75" thickBot="1">
      <c r="A802">
        <v>407819</v>
      </c>
      <c r="B802" s="148"/>
      <c r="C802" s="146"/>
      <c r="D802" s="146"/>
      <c r="E802" s="146"/>
      <c r="F802" s="103" t="s">
        <v>471</v>
      </c>
      <c r="G802" s="103" t="s">
        <v>472</v>
      </c>
      <c r="H802" s="103" t="s">
        <v>473</v>
      </c>
      <c r="I802" s="104"/>
      <c r="J802" s="147"/>
      <c r="K802" s="494">
        <f>SUMIF('4. Orçamento'!$A$6:$A$144,A802,'4. Orçamento'!$D$6:$D$144)</f>
        <v>120036.87</v>
      </c>
      <c r="L802" s="492"/>
      <c r="M802" s="492"/>
      <c r="N802" s="496"/>
      <c r="O802" s="493"/>
      <c r="P802" s="493"/>
      <c r="Q802" s="491"/>
    </row>
    <row r="803" spans="1:18">
      <c r="A803">
        <v>407819</v>
      </c>
      <c r="B803" s="119" t="s">
        <v>521</v>
      </c>
      <c r="C803" s="120" t="s">
        <v>537</v>
      </c>
      <c r="D803" s="121">
        <v>1.1000000000000001E-3</v>
      </c>
      <c r="E803" s="128" t="s">
        <v>228</v>
      </c>
      <c r="F803" s="128" t="s">
        <v>477</v>
      </c>
      <c r="G803" s="128" t="s">
        <v>478</v>
      </c>
      <c r="H803" s="128" t="s">
        <v>479</v>
      </c>
      <c r="J803" s="111"/>
      <c r="K803" s="494">
        <f>SUMIF('4. Orçamento'!$A$6:$A$144,A803,'4. Orçamento'!$D$6:$D$144)</f>
        <v>120036.87</v>
      </c>
      <c r="L803" s="168">
        <f>D803*'3. DMT'!$V$2</f>
        <v>0.18150000000000002</v>
      </c>
      <c r="M803" s="168">
        <f t="shared" ref="M803:M804" si="77">K803*L803</f>
        <v>21786.691905000003</v>
      </c>
      <c r="N803" s="496" t="str">
        <f>H803</f>
        <v>5914479</v>
      </c>
      <c r="O803" s="493">
        <f>W56</f>
        <v>0.7173259493670886</v>
      </c>
      <c r="P803" s="493"/>
      <c r="Q803" s="491"/>
    </row>
    <row r="804" spans="1:18">
      <c r="A804">
        <v>407819</v>
      </c>
      <c r="B804" s="119" t="s">
        <v>525</v>
      </c>
      <c r="C804" s="120" t="s">
        <v>539</v>
      </c>
      <c r="D804" s="121">
        <v>2.0000000000000002E-5</v>
      </c>
      <c r="E804" s="128" t="s">
        <v>228</v>
      </c>
      <c r="F804" s="128" t="s">
        <v>477</v>
      </c>
      <c r="G804" s="128" t="s">
        <v>478</v>
      </c>
      <c r="H804" s="128" t="s">
        <v>479</v>
      </c>
      <c r="J804" s="111"/>
      <c r="K804" s="494">
        <f>SUMIF('4. Orçamento'!$A$6:$A$144,A804,'4. Orçamento'!$D$6:$D$144)</f>
        <v>120036.87</v>
      </c>
      <c r="L804" s="168">
        <f>D804*'3. DMT'!$V$2</f>
        <v>3.3000000000000004E-3</v>
      </c>
      <c r="M804" s="168">
        <f t="shared" si="77"/>
        <v>396.12167100000005</v>
      </c>
      <c r="N804" s="496" t="str">
        <f>H804</f>
        <v>5914479</v>
      </c>
      <c r="O804" s="493">
        <f>W56</f>
        <v>0.7173259493670886</v>
      </c>
      <c r="P804" s="493"/>
      <c r="Q804" s="491"/>
    </row>
    <row r="805" spans="1:18">
      <c r="A805">
        <v>407819</v>
      </c>
      <c r="B805" s="129"/>
      <c r="D805" s="145" t="s">
        <v>480</v>
      </c>
      <c r="E805" s="145"/>
      <c r="F805" s="145"/>
      <c r="G805" s="145"/>
      <c r="H805" s="145"/>
      <c r="J805" s="111"/>
      <c r="K805" s="494"/>
      <c r="L805" s="492"/>
      <c r="M805" s="492"/>
      <c r="N805" s="496"/>
      <c r="O805" s="493"/>
      <c r="P805" s="493"/>
      <c r="Q805" s="491"/>
    </row>
    <row r="806" spans="1:18" ht="15.75" thickBot="1">
      <c r="A806">
        <v>407819</v>
      </c>
      <c r="B806" s="125"/>
      <c r="C806" s="104"/>
      <c r="D806" s="104"/>
      <c r="E806" s="104"/>
      <c r="F806" s="146" t="s">
        <v>481</v>
      </c>
      <c r="G806" s="146"/>
      <c r="H806" s="146"/>
      <c r="I806" s="104"/>
      <c r="J806" s="134">
        <f>J796+J800</f>
        <v>12.658899999999999</v>
      </c>
      <c r="K806" s="178"/>
      <c r="L806" s="179"/>
      <c r="M806" s="179"/>
      <c r="N806" s="179"/>
      <c r="O806" s="179"/>
      <c r="P806" s="180"/>
      <c r="R806" s="177">
        <f>ROUND((SUM(Q781:Q805)/K781),2)</f>
        <v>12.66</v>
      </c>
    </row>
    <row r="807" spans="1:18" ht="15.75" thickBot="1">
      <c r="A807" s="157"/>
      <c r="B807" s="157"/>
      <c r="C807" s="157"/>
      <c r="D807" s="157"/>
      <c r="E807" s="157"/>
      <c r="F807" s="157"/>
      <c r="G807" s="157"/>
      <c r="H807" s="157"/>
      <c r="I807" s="157"/>
      <c r="J807" s="157"/>
      <c r="R807" s="101">
        <f>SUM(Q781:Q805)</f>
        <v>1519537.998645864</v>
      </c>
    </row>
    <row r="808" spans="1:18" ht="23.25" thickBot="1">
      <c r="A808">
        <v>307737</v>
      </c>
      <c r="B808" s="106" t="s">
        <v>395</v>
      </c>
      <c r="C808" s="107"/>
      <c r="D808" s="107"/>
      <c r="E808" s="107"/>
      <c r="F808" s="107"/>
      <c r="G808" s="107"/>
      <c r="H808" s="107"/>
      <c r="I808" s="107"/>
      <c r="J808" s="108" t="s">
        <v>396</v>
      </c>
    </row>
    <row r="809" spans="1:18" ht="18.75" thickTop="1">
      <c r="A809">
        <v>307737</v>
      </c>
      <c r="B809" s="109" t="s">
        <v>397</v>
      </c>
      <c r="E809" s="110" t="s">
        <v>398</v>
      </c>
      <c r="J809" s="111"/>
    </row>
    <row r="810" spans="1:18" ht="15.75">
      <c r="A810">
        <v>307737</v>
      </c>
      <c r="B810" s="112" t="s">
        <v>400</v>
      </c>
      <c r="E810" s="383">
        <v>45748</v>
      </c>
      <c r="H810" s="113" t="s">
        <v>401</v>
      </c>
      <c r="I810" s="114">
        <v>1.7</v>
      </c>
      <c r="J810" s="115" t="s">
        <v>346</v>
      </c>
    </row>
    <row r="811" spans="1:18" ht="16.5" thickBot="1">
      <c r="A811">
        <v>307737</v>
      </c>
      <c r="B811" s="116">
        <v>307737</v>
      </c>
      <c r="C811" s="149" t="s">
        <v>674</v>
      </c>
      <c r="D811" s="149"/>
      <c r="E811" s="149"/>
      <c r="F811" s="149"/>
      <c r="G811" s="149"/>
      <c r="H811" s="149"/>
      <c r="I811" s="150" t="s">
        <v>404</v>
      </c>
      <c r="J811" s="151"/>
    </row>
    <row r="812" spans="1:18" ht="15.75" thickBot="1">
      <c r="A812">
        <v>307737</v>
      </c>
      <c r="B812" s="148" t="s">
        <v>405</v>
      </c>
      <c r="C812" s="146"/>
      <c r="D812" s="146" t="s">
        <v>212</v>
      </c>
      <c r="E812" s="146" t="s">
        <v>406</v>
      </c>
      <c r="F812" s="146"/>
      <c r="G812" s="146" t="s">
        <v>407</v>
      </c>
      <c r="H812" s="153"/>
      <c r="I812" s="239"/>
      <c r="J812" s="240" t="s">
        <v>408</v>
      </c>
      <c r="K812" s="589" t="s">
        <v>276</v>
      </c>
      <c r="L812" s="590"/>
      <c r="M812" s="591"/>
      <c r="N812" s="592" t="s">
        <v>409</v>
      </c>
      <c r="O812" s="594" t="s">
        <v>410</v>
      </c>
      <c r="P812" s="595"/>
      <c r="Q812" s="598" t="s">
        <v>411</v>
      </c>
    </row>
    <row r="813" spans="1:18" ht="15.75" thickBot="1">
      <c r="A813">
        <v>307737</v>
      </c>
      <c r="B813" s="148"/>
      <c r="C813" s="146"/>
      <c r="D813" s="146"/>
      <c r="E813" s="103" t="s">
        <v>412</v>
      </c>
      <c r="F813" s="103" t="s">
        <v>413</v>
      </c>
      <c r="G813" s="103" t="s">
        <v>414</v>
      </c>
      <c r="H813" s="103" t="s">
        <v>415</v>
      </c>
      <c r="I813" s="104"/>
      <c r="J813" s="118" t="s">
        <v>416</v>
      </c>
      <c r="K813" s="172" t="s">
        <v>417</v>
      </c>
      <c r="L813" s="600" t="s">
        <v>418</v>
      </c>
      <c r="M813" s="601"/>
      <c r="N813" s="593"/>
      <c r="O813" s="596"/>
      <c r="P813" s="597"/>
      <c r="Q813" s="599"/>
    </row>
    <row r="814" spans="1:18" ht="15.75" thickBot="1">
      <c r="A814">
        <v>307737</v>
      </c>
      <c r="B814" s="125"/>
      <c r="C814" s="104"/>
      <c r="D814" s="104"/>
      <c r="E814" s="104"/>
      <c r="F814" s="104"/>
      <c r="G814" s="104"/>
      <c r="H814" s="105" t="s">
        <v>433</v>
      </c>
      <c r="I814" s="104"/>
      <c r="J814" s="126"/>
      <c r="K814" s="494">
        <f>SUMIF('4. Orçamento'!$A$6:$A$144,A814,'4. Orçamento'!$D$6:$D$144)</f>
        <v>35.200000000000003</v>
      </c>
      <c r="L814" s="492"/>
      <c r="M814" s="492"/>
      <c r="N814" s="496"/>
      <c r="O814" s="493"/>
      <c r="P814" s="493"/>
      <c r="Q814" s="491"/>
    </row>
    <row r="815" spans="1:18" ht="15.75" thickBot="1">
      <c r="A815">
        <v>307737</v>
      </c>
      <c r="B815" s="127" t="s">
        <v>435</v>
      </c>
      <c r="C815" s="104"/>
      <c r="D815" s="103" t="s">
        <v>212</v>
      </c>
      <c r="E815" s="103" t="s">
        <v>436</v>
      </c>
      <c r="F815" s="104"/>
      <c r="G815" s="103" t="s">
        <v>407</v>
      </c>
      <c r="H815" s="146" t="s">
        <v>437</v>
      </c>
      <c r="I815" s="146"/>
      <c r="J815" s="147"/>
      <c r="K815" s="494">
        <f>SUMIF('4. Orçamento'!$A$6:$A$144,A815,'4. Orçamento'!$D$6:$D$144)</f>
        <v>35.200000000000003</v>
      </c>
      <c r="L815" s="492"/>
      <c r="M815" s="492"/>
      <c r="N815" s="496"/>
      <c r="O815" s="493"/>
      <c r="P815" s="493"/>
      <c r="Q815" s="491"/>
    </row>
    <row r="816" spans="1:18">
      <c r="A816">
        <v>307737</v>
      </c>
      <c r="B816" s="119" t="s">
        <v>654</v>
      </c>
      <c r="C816" s="120" t="s">
        <v>655</v>
      </c>
      <c r="D816" s="121">
        <v>1</v>
      </c>
      <c r="E816" s="128" t="s">
        <v>222</v>
      </c>
      <c r="G816" s="123">
        <f>VLOOKUP(B816,MO!$A$1:$G$106,6,FALSE)</f>
        <v>27.3626</v>
      </c>
      <c r="J816" s="123">
        <f>ROUND(D816*G816,4)</f>
        <v>27.3626</v>
      </c>
      <c r="K816" s="494">
        <f>SUMIF('4. Orçamento'!$A$6:$A$144,A816,'4. Orçamento'!$D$6:$D$144)</f>
        <v>35.200000000000003</v>
      </c>
      <c r="L816" s="492">
        <f>D816</f>
        <v>1</v>
      </c>
      <c r="M816" s="492"/>
      <c r="N816" s="496" t="str">
        <f>B816</f>
        <v>P9821</v>
      </c>
      <c r="O816" s="493">
        <f>G816/I810</f>
        <v>16.095647058823531</v>
      </c>
      <c r="P816" s="493"/>
      <c r="Q816" s="491">
        <f>K816*L816*O816</f>
        <v>566.56677647058837</v>
      </c>
    </row>
    <row r="817" spans="1:17">
      <c r="A817">
        <v>307737</v>
      </c>
      <c r="B817" s="119" t="s">
        <v>438</v>
      </c>
      <c r="C817" s="120" t="s">
        <v>439</v>
      </c>
      <c r="D817" s="121">
        <v>1</v>
      </c>
      <c r="E817" s="128" t="s">
        <v>222</v>
      </c>
      <c r="G817" s="123">
        <f>VLOOKUP(B817,MO!$A$1:$G$106,6,FALSE)</f>
        <v>22.594999999999999</v>
      </c>
      <c r="J817" s="123">
        <f>ROUND(D817*G817,4)</f>
        <v>22.594999999999999</v>
      </c>
      <c r="K817" s="494">
        <f>SUMIF('4. Orçamento'!$A$6:$A$144,A817,'4. Orçamento'!$D$6:$D$144)</f>
        <v>35.200000000000003</v>
      </c>
      <c r="L817" s="492">
        <f>D817</f>
        <v>1</v>
      </c>
      <c r="M817" s="492"/>
      <c r="N817" s="496" t="str">
        <f>B817</f>
        <v>P9824</v>
      </c>
      <c r="O817" s="493">
        <f>G817/I810</f>
        <v>13.291176470588235</v>
      </c>
      <c r="P817" s="493"/>
      <c r="Q817" s="491">
        <f>K817*L817*O817</f>
        <v>467.84941176470591</v>
      </c>
    </row>
    <row r="818" spans="1:17">
      <c r="A818">
        <v>307737</v>
      </c>
      <c r="B818" s="129"/>
      <c r="D818" s="145" t="s">
        <v>440</v>
      </c>
      <c r="E818" s="145"/>
      <c r="F818" s="145"/>
      <c r="G818" s="145"/>
      <c r="H818" s="145"/>
      <c r="J818" s="124">
        <f>SUM(J816:J817)</f>
        <v>49.957599999999999</v>
      </c>
      <c r="K818" s="494">
        <f>SUMIF('4. Orçamento'!$A$6:$A$144,A818,'4. Orçamento'!$D$6:$D$144)</f>
        <v>35.200000000000003</v>
      </c>
      <c r="L818" s="492"/>
      <c r="M818" s="492"/>
      <c r="N818" s="496"/>
      <c r="O818" s="493"/>
      <c r="P818" s="493"/>
      <c r="Q818" s="491"/>
    </row>
    <row r="819" spans="1:17" ht="15.75" thickBot="1">
      <c r="A819">
        <v>307737</v>
      </c>
      <c r="B819" s="125"/>
      <c r="C819" s="104"/>
      <c r="D819" s="146" t="s">
        <v>442</v>
      </c>
      <c r="E819" s="146"/>
      <c r="F819" s="146"/>
      <c r="G819" s="146"/>
      <c r="H819" s="146"/>
      <c r="I819" s="104"/>
      <c r="J819" s="130">
        <f>J818</f>
        <v>49.957599999999999</v>
      </c>
      <c r="K819" s="494">
        <f>SUMIF('4. Orçamento'!$A$6:$A$144,A819,'4. Orçamento'!$D$6:$D$144)</f>
        <v>35.200000000000003</v>
      </c>
      <c r="L819" s="492"/>
      <c r="M819" s="492"/>
      <c r="N819" s="496"/>
      <c r="O819" s="493"/>
      <c r="P819" s="493"/>
      <c r="Q819" s="491"/>
    </row>
    <row r="820" spans="1:17">
      <c r="A820">
        <v>307737</v>
      </c>
      <c r="B820" s="129"/>
      <c r="D820" s="145" t="s">
        <v>444</v>
      </c>
      <c r="E820" s="145"/>
      <c r="F820" s="145"/>
      <c r="G820" s="145"/>
      <c r="H820" s="145"/>
      <c r="J820" s="131">
        <f>J819/I810</f>
        <v>29.386823529411764</v>
      </c>
      <c r="K820" s="494">
        <f>SUMIF('4. Orçamento'!$A$6:$A$144,A820,'4. Orçamento'!$D$6:$D$144)</f>
        <v>35.200000000000003</v>
      </c>
      <c r="L820" s="492"/>
      <c r="M820" s="492"/>
      <c r="N820" s="496"/>
      <c r="O820" s="493"/>
      <c r="P820" s="493"/>
      <c r="Q820" s="491"/>
    </row>
    <row r="821" spans="1:17">
      <c r="A821">
        <v>307737</v>
      </c>
      <c r="B821" s="129"/>
      <c r="H821" s="132" t="s">
        <v>445</v>
      </c>
      <c r="J821" s="133" t="s">
        <v>377</v>
      </c>
      <c r="K821" s="494">
        <f>SUMIF('4. Orçamento'!$A$6:$A$144,A821,'4. Orçamento'!$D$6:$D$144)</f>
        <v>35.200000000000003</v>
      </c>
      <c r="L821" s="492"/>
      <c r="M821" s="492"/>
      <c r="N821" s="496"/>
      <c r="O821" s="493"/>
      <c r="P821" s="493"/>
      <c r="Q821" s="491"/>
    </row>
    <row r="822" spans="1:17" ht="15.75" thickBot="1">
      <c r="A822">
        <v>307737</v>
      </c>
      <c r="B822" s="125"/>
      <c r="C822" s="104"/>
      <c r="D822" s="104"/>
      <c r="E822" s="104"/>
      <c r="F822" s="104"/>
      <c r="G822" s="104"/>
      <c r="H822" s="105" t="s">
        <v>446</v>
      </c>
      <c r="I822" s="104"/>
      <c r="J822" s="130" t="s">
        <v>377</v>
      </c>
      <c r="K822" s="494">
        <f>SUMIF('4. Orçamento'!$A$6:$A$144,A822,'4. Orçamento'!$D$6:$D$144)</f>
        <v>35.200000000000003</v>
      </c>
      <c r="L822" s="492"/>
      <c r="M822" s="492"/>
      <c r="N822" s="496"/>
      <c r="O822" s="493"/>
      <c r="P822" s="493"/>
      <c r="Q822" s="491"/>
    </row>
    <row r="823" spans="1:17" ht="15.75" thickBot="1">
      <c r="A823">
        <v>307737</v>
      </c>
      <c r="B823" s="127" t="s">
        <v>447</v>
      </c>
      <c r="C823" s="104"/>
      <c r="D823" s="103" t="s">
        <v>212</v>
      </c>
      <c r="E823" s="103" t="s">
        <v>436</v>
      </c>
      <c r="F823" s="104"/>
      <c r="G823" s="103" t="s">
        <v>448</v>
      </c>
      <c r="H823" s="146" t="s">
        <v>449</v>
      </c>
      <c r="I823" s="146"/>
      <c r="J823" s="147"/>
      <c r="K823" s="494">
        <f>SUMIF('4. Orçamento'!$A$6:$A$144,A823,'4. Orçamento'!$D$6:$D$144)</f>
        <v>35.200000000000003</v>
      </c>
      <c r="L823" s="492"/>
      <c r="M823" s="492"/>
      <c r="N823" s="496"/>
      <c r="O823" s="493"/>
      <c r="P823" s="493"/>
      <c r="Q823" s="491"/>
    </row>
    <row r="824" spans="1:17">
      <c r="A824">
        <v>307737</v>
      </c>
      <c r="B824" s="119" t="s">
        <v>675</v>
      </c>
      <c r="C824" s="120" t="s">
        <v>676</v>
      </c>
      <c r="D824" s="121">
        <v>1.248</v>
      </c>
      <c r="E824" s="128" t="s">
        <v>454</v>
      </c>
      <c r="G824" s="123">
        <f>VLOOKUP(B824,MATERIAL!$A$1:$D$1678,4,FALSE)</f>
        <v>127.8848</v>
      </c>
      <c r="J824" s="123">
        <f>ROUND(D824*G824,4)</f>
        <v>159.6002</v>
      </c>
      <c r="K824" s="494">
        <f>SUMIF('4. Orçamento'!$A$6:$A$144,A824,'4. Orçamento'!$D$6:$D$144)</f>
        <v>35.200000000000003</v>
      </c>
      <c r="L824" s="492">
        <f>D824</f>
        <v>1.248</v>
      </c>
      <c r="M824" s="492"/>
      <c r="N824" s="496" t="str">
        <f>B824</f>
        <v>M1150</v>
      </c>
      <c r="O824" s="493">
        <f>G824</f>
        <v>127.8848</v>
      </c>
      <c r="P824" s="493"/>
      <c r="Q824" s="491">
        <f>K824*L824*O824</f>
        <v>5617.9281100799999</v>
      </c>
    </row>
    <row r="825" spans="1:17">
      <c r="A825">
        <v>307737</v>
      </c>
      <c r="B825" s="119" t="s">
        <v>677</v>
      </c>
      <c r="C825" s="120" t="s">
        <v>678</v>
      </c>
      <c r="D825" s="121">
        <v>1</v>
      </c>
      <c r="E825" s="128" t="s">
        <v>346</v>
      </c>
      <c r="G825" s="123">
        <f>VLOOKUP(B825,MATERIAL!$A$1:$D$1678,4,FALSE)</f>
        <v>399.42</v>
      </c>
      <c r="J825" s="123">
        <f>ROUND(D825*G825,4)</f>
        <v>399.42</v>
      </c>
      <c r="K825" s="494">
        <f>SUMIF('4. Orçamento'!$A$6:$A$144,A825,'4. Orçamento'!$D$6:$D$144)</f>
        <v>35.200000000000003</v>
      </c>
      <c r="L825" s="492">
        <f>D825</f>
        <v>1</v>
      </c>
      <c r="M825" s="492"/>
      <c r="N825" s="496" t="str">
        <f>B825</f>
        <v>M1152</v>
      </c>
      <c r="O825" s="493">
        <f>G825</f>
        <v>399.42</v>
      </c>
      <c r="P825" s="493"/>
      <c r="Q825" s="491">
        <f>K825*L825*O825</f>
        <v>14059.584000000003</v>
      </c>
    </row>
    <row r="826" spans="1:17" ht="15.75" thickBot="1">
      <c r="A826">
        <v>307737</v>
      </c>
      <c r="B826" s="125"/>
      <c r="C826" s="104"/>
      <c r="D826" s="146" t="s">
        <v>459</v>
      </c>
      <c r="E826" s="146"/>
      <c r="F826" s="146"/>
      <c r="G826" s="146"/>
      <c r="H826" s="146"/>
      <c r="I826" s="104"/>
      <c r="J826" s="126">
        <f>J824+J825</f>
        <v>559.02020000000005</v>
      </c>
      <c r="K826" s="494">
        <f>SUMIF('4. Orçamento'!$A$6:$A$144,A826,'4. Orçamento'!$D$6:$D$144)</f>
        <v>35.200000000000003</v>
      </c>
      <c r="L826" s="492"/>
      <c r="M826" s="492"/>
      <c r="N826" s="496"/>
      <c r="O826" s="493"/>
      <c r="P826" s="493"/>
      <c r="Q826" s="491"/>
    </row>
    <row r="827" spans="1:17" ht="15.75" thickBot="1">
      <c r="A827">
        <v>307737</v>
      </c>
      <c r="B827" s="127" t="s">
        <v>460</v>
      </c>
      <c r="C827" s="104"/>
      <c r="D827" s="103" t="s">
        <v>212</v>
      </c>
      <c r="E827" s="103" t="s">
        <v>436</v>
      </c>
      <c r="F827" s="104"/>
      <c r="G827" s="103" t="s">
        <v>449</v>
      </c>
      <c r="H827" s="146" t="s">
        <v>449</v>
      </c>
      <c r="I827" s="146"/>
      <c r="J827" s="147"/>
      <c r="K827" s="494">
        <f>SUMIF('4. Orçamento'!$A$6:$A$144,A827,'4. Orçamento'!$D$6:$D$144)</f>
        <v>35.200000000000003</v>
      </c>
      <c r="L827" s="492"/>
      <c r="M827" s="492"/>
      <c r="N827" s="496"/>
      <c r="O827" s="493"/>
      <c r="P827" s="493"/>
      <c r="Q827" s="491"/>
    </row>
    <row r="828" spans="1:17" ht="15.75" thickBot="1">
      <c r="A828">
        <v>307737</v>
      </c>
      <c r="B828" s="125"/>
      <c r="C828" s="104"/>
      <c r="D828" s="146" t="s">
        <v>461</v>
      </c>
      <c r="E828" s="146"/>
      <c r="F828" s="146"/>
      <c r="G828" s="146"/>
      <c r="H828" s="146"/>
      <c r="I828" s="104"/>
      <c r="J828" s="126"/>
      <c r="K828" s="494">
        <f>SUMIF('4. Orçamento'!$A$6:$A$144,A828,'4. Orçamento'!$D$6:$D$144)</f>
        <v>35.200000000000003</v>
      </c>
      <c r="L828" s="492"/>
      <c r="M828" s="492"/>
      <c r="N828" s="496"/>
      <c r="O828" s="493"/>
      <c r="P828" s="493"/>
      <c r="Q828" s="491"/>
    </row>
    <row r="829" spans="1:17" ht="15.75" thickBot="1">
      <c r="A829">
        <v>307737</v>
      </c>
      <c r="B829" s="125"/>
      <c r="C829" s="104"/>
      <c r="D829" s="104"/>
      <c r="E829" s="104"/>
      <c r="F829" s="104"/>
      <c r="G829" s="104"/>
      <c r="H829" s="105" t="s">
        <v>462</v>
      </c>
      <c r="I829" s="104"/>
      <c r="J829" s="130">
        <f>J820+J826</f>
        <v>588.40702352941184</v>
      </c>
      <c r="K829" s="494">
        <f>SUMIF('4. Orçamento'!$A$6:$A$144,A829,'4. Orçamento'!$D$6:$D$144)</f>
        <v>35.200000000000003</v>
      </c>
      <c r="L829" s="492"/>
      <c r="M829" s="492"/>
      <c r="N829" s="496"/>
      <c r="O829" s="493"/>
      <c r="P829" s="493"/>
      <c r="Q829" s="491"/>
    </row>
    <row r="830" spans="1:17" ht="15.75" thickBot="1">
      <c r="A830">
        <v>307737</v>
      </c>
      <c r="B830" s="127" t="s">
        <v>463</v>
      </c>
      <c r="C830" s="104"/>
      <c r="D830" s="103" t="s">
        <v>464</v>
      </c>
      <c r="E830" s="103" t="s">
        <v>212</v>
      </c>
      <c r="F830" s="103" t="s">
        <v>436</v>
      </c>
      <c r="G830" s="104"/>
      <c r="H830" s="103" t="s">
        <v>449</v>
      </c>
      <c r="I830" s="146" t="s">
        <v>449</v>
      </c>
      <c r="J830" s="147"/>
      <c r="K830" s="494">
        <f>SUMIF('4. Orçamento'!$A$6:$A$144,A830,'4. Orçamento'!$D$6:$D$144)</f>
        <v>35.200000000000003</v>
      </c>
      <c r="L830" s="492"/>
      <c r="M830" s="492"/>
      <c r="N830" s="496"/>
      <c r="O830" s="493"/>
      <c r="P830" s="493"/>
      <c r="Q830" s="491"/>
    </row>
    <row r="831" spans="1:17">
      <c r="A831">
        <v>307737</v>
      </c>
      <c r="B831" s="119" t="s">
        <v>675</v>
      </c>
      <c r="C831" s="120" t="s">
        <v>679</v>
      </c>
      <c r="D831" s="128">
        <v>5914655</v>
      </c>
      <c r="E831" s="121">
        <v>1.25E-3</v>
      </c>
      <c r="F831" s="128" t="s">
        <v>466</v>
      </c>
      <c r="H831" s="123">
        <f>VLOOKUP(D831,'SICRO 04.25'!$A$1:$D$6492,4,FALSE)</f>
        <v>32.659999999999997</v>
      </c>
      <c r="J831" s="123">
        <f>ROUND(E831*H831,4)</f>
        <v>4.0800000000000003E-2</v>
      </c>
      <c r="K831" s="494">
        <f>SUMIF('4. Orçamento'!$A$6:$A$144,A831,'4. Orçamento'!$D$6:$D$144)</f>
        <v>35.200000000000003</v>
      </c>
      <c r="L831" s="492">
        <f>E831</f>
        <v>1.25E-3</v>
      </c>
      <c r="M831" s="492"/>
      <c r="N831" s="496">
        <f>D831</f>
        <v>5914655</v>
      </c>
      <c r="O831" s="493">
        <f>H831</f>
        <v>32.659999999999997</v>
      </c>
      <c r="P831" s="493"/>
      <c r="Q831" s="491">
        <f>K831*L831*O831</f>
        <v>1.4370400000000001</v>
      </c>
    </row>
    <row r="832" spans="1:17">
      <c r="A832">
        <v>307737</v>
      </c>
      <c r="B832" s="119" t="s">
        <v>677</v>
      </c>
      <c r="C832" s="120" t="s">
        <v>680</v>
      </c>
      <c r="D832" s="128">
        <v>5914655</v>
      </c>
      <c r="E832" s="121">
        <v>2.8E-3</v>
      </c>
      <c r="F832" s="128" t="s">
        <v>466</v>
      </c>
      <c r="H832" s="123">
        <f>VLOOKUP(D832,'SICRO 04.25'!$A$1:$D$6492,4,FALSE)</f>
        <v>32.659999999999997</v>
      </c>
      <c r="J832" s="123">
        <f>ROUND(E832*H832,4)</f>
        <v>9.1399999999999995E-2</v>
      </c>
      <c r="K832" s="494">
        <f>SUMIF('4. Orçamento'!$A$6:$A$144,A832,'4. Orçamento'!$D$6:$D$144)</f>
        <v>35.200000000000003</v>
      </c>
      <c r="L832" s="492">
        <f>E832</f>
        <v>2.8E-3</v>
      </c>
      <c r="M832" s="492"/>
      <c r="N832" s="496">
        <f>D832</f>
        <v>5914655</v>
      </c>
      <c r="O832" s="493">
        <f>H832</f>
        <v>32.659999999999997</v>
      </c>
      <c r="P832" s="493"/>
      <c r="Q832" s="491">
        <f>K832*L832*O832</f>
        <v>3.2189695999999999</v>
      </c>
    </row>
    <row r="833" spans="1:18" ht="15.75" thickBot="1">
      <c r="A833">
        <v>307737</v>
      </c>
      <c r="B833" s="125"/>
      <c r="C833" s="104"/>
      <c r="D833" s="146" t="s">
        <v>468</v>
      </c>
      <c r="E833" s="146"/>
      <c r="F833" s="146"/>
      <c r="G833" s="146"/>
      <c r="H833" s="146"/>
      <c r="I833" s="104"/>
      <c r="J833" s="130">
        <f>J831+J832</f>
        <v>0.13219999999999998</v>
      </c>
      <c r="K833" s="494">
        <f>SUMIF('4. Orçamento'!$A$6:$A$144,A833,'4. Orçamento'!$D$6:$D$144)</f>
        <v>35.200000000000003</v>
      </c>
      <c r="L833" s="492"/>
      <c r="M833" s="492"/>
      <c r="N833" s="496"/>
      <c r="O833" s="493"/>
      <c r="P833" s="493"/>
      <c r="Q833" s="491"/>
    </row>
    <row r="834" spans="1:18" ht="15.75" thickBot="1">
      <c r="A834">
        <v>307737</v>
      </c>
      <c r="B834" s="148" t="s">
        <v>469</v>
      </c>
      <c r="C834" s="146"/>
      <c r="D834" s="146" t="s">
        <v>212</v>
      </c>
      <c r="E834" s="146" t="s">
        <v>436</v>
      </c>
      <c r="F834" s="146" t="s">
        <v>470</v>
      </c>
      <c r="G834" s="146"/>
      <c r="H834" s="146"/>
      <c r="I834" s="239"/>
      <c r="J834" s="147" t="s">
        <v>449</v>
      </c>
      <c r="K834" s="494">
        <f>SUMIF('4. Orçamento'!$A$6:$A$144,A834,'4. Orçamento'!$D$6:$D$144)</f>
        <v>35.200000000000003</v>
      </c>
      <c r="L834" s="492"/>
      <c r="M834" s="492"/>
      <c r="N834" s="496"/>
      <c r="O834" s="493"/>
      <c r="P834" s="493"/>
      <c r="Q834" s="491"/>
    </row>
    <row r="835" spans="1:18" ht="15.75" thickBot="1">
      <c r="A835">
        <v>307737</v>
      </c>
      <c r="B835" s="148"/>
      <c r="C835" s="146"/>
      <c r="D835" s="146"/>
      <c r="E835" s="146"/>
      <c r="F835" s="103" t="s">
        <v>471</v>
      </c>
      <c r="G835" s="103" t="s">
        <v>472</v>
      </c>
      <c r="H835" s="103" t="s">
        <v>473</v>
      </c>
      <c r="I835" s="104"/>
      <c r="J835" s="147"/>
      <c r="K835" s="494">
        <f>SUMIF('4. Orçamento'!$A$6:$A$144,A835,'4. Orçamento'!$D$6:$D$144)</f>
        <v>35.200000000000003</v>
      </c>
      <c r="L835" s="492"/>
      <c r="M835" s="492"/>
      <c r="N835" s="496"/>
      <c r="O835" s="493"/>
      <c r="P835" s="493"/>
      <c r="Q835" s="491"/>
    </row>
    <row r="836" spans="1:18">
      <c r="A836">
        <v>307737</v>
      </c>
      <c r="B836" s="119" t="s">
        <v>675</v>
      </c>
      <c r="C836" s="120" t="s">
        <v>679</v>
      </c>
      <c r="D836" s="121">
        <v>1.25E-3</v>
      </c>
      <c r="E836" s="128" t="s">
        <v>228</v>
      </c>
      <c r="F836" s="128" t="s">
        <v>477</v>
      </c>
      <c r="G836" s="128" t="s">
        <v>478</v>
      </c>
      <c r="H836" s="128" t="s">
        <v>479</v>
      </c>
      <c r="J836" s="111"/>
      <c r="K836" s="494">
        <f>SUMIF('4. Orçamento'!$A$6:$A$144,A836,'4. Orçamento'!$D$6:$D$144)</f>
        <v>35.200000000000003</v>
      </c>
      <c r="L836" s="168">
        <f>D836*'3. DMT'!$V$2</f>
        <v>0.20625000000000002</v>
      </c>
      <c r="M836" s="168">
        <f t="shared" ref="M836:M837" si="78">K836*L836</f>
        <v>7.2600000000000016</v>
      </c>
      <c r="N836" s="496" t="str">
        <f>H836</f>
        <v>5914479</v>
      </c>
      <c r="O836" s="493">
        <f>W56</f>
        <v>0.7173259493670886</v>
      </c>
      <c r="P836" s="493"/>
      <c r="Q836" s="491">
        <f>K836*L836*O836</f>
        <v>5.2077863924050645</v>
      </c>
    </row>
    <row r="837" spans="1:18">
      <c r="A837">
        <v>307737</v>
      </c>
      <c r="B837" s="119" t="s">
        <v>677</v>
      </c>
      <c r="C837" s="120" t="s">
        <v>680</v>
      </c>
      <c r="D837" s="121">
        <v>2.8E-3</v>
      </c>
      <c r="E837" s="128" t="s">
        <v>228</v>
      </c>
      <c r="F837" s="128" t="s">
        <v>477</v>
      </c>
      <c r="G837" s="128" t="s">
        <v>478</v>
      </c>
      <c r="H837" s="128" t="s">
        <v>479</v>
      </c>
      <c r="J837" s="111"/>
      <c r="K837" s="494">
        <f>SUMIF('4. Orçamento'!$A$6:$A$144,A837,'4. Orçamento'!$D$6:$D$144)</f>
        <v>35.200000000000003</v>
      </c>
      <c r="L837" s="168">
        <f>D837*'3. DMT'!$V$2</f>
        <v>0.46200000000000002</v>
      </c>
      <c r="M837" s="168">
        <f t="shared" si="78"/>
        <v>16.262400000000003</v>
      </c>
      <c r="N837" s="496" t="str">
        <f>H837</f>
        <v>5914479</v>
      </c>
      <c r="O837" s="493">
        <f>W56</f>
        <v>0.7173259493670886</v>
      </c>
      <c r="P837" s="493"/>
      <c r="Q837" s="491">
        <f>K837*L837*O837</f>
        <v>11.665441518987343</v>
      </c>
    </row>
    <row r="838" spans="1:18">
      <c r="A838">
        <v>307737</v>
      </c>
      <c r="B838" s="129"/>
      <c r="D838" s="145" t="s">
        <v>480</v>
      </c>
      <c r="E838" s="145"/>
      <c r="F838" s="145"/>
      <c r="G838" s="145"/>
      <c r="H838" s="145"/>
      <c r="J838" s="111"/>
      <c r="K838" s="494"/>
      <c r="L838" s="492"/>
      <c r="M838" s="492"/>
      <c r="N838" s="496"/>
      <c r="O838" s="493"/>
      <c r="P838" s="493"/>
      <c r="Q838" s="491"/>
    </row>
    <row r="839" spans="1:18" ht="15.75" thickBot="1">
      <c r="A839">
        <v>307737</v>
      </c>
      <c r="B839" s="125"/>
      <c r="C839" s="104"/>
      <c r="D839" s="104"/>
      <c r="E839" s="104"/>
      <c r="F839" s="146" t="s">
        <v>481</v>
      </c>
      <c r="G839" s="146"/>
      <c r="H839" s="146"/>
      <c r="I839" s="104"/>
      <c r="J839" s="134">
        <f>J829+J833</f>
        <v>588.53922352941186</v>
      </c>
      <c r="K839" s="178"/>
      <c r="L839" s="179"/>
      <c r="M839" s="179"/>
      <c r="N839" s="179"/>
      <c r="O839" s="179"/>
      <c r="P839" s="180"/>
      <c r="R839" s="177">
        <f>ROUND((SUM(Q814:Q838)/K814),2)</f>
        <v>589.02</v>
      </c>
    </row>
    <row r="840" spans="1:18" ht="15.75" thickBot="1">
      <c r="A840" s="157"/>
      <c r="B840" s="157"/>
      <c r="C840" s="157"/>
      <c r="D840" s="157"/>
      <c r="E840" s="157"/>
      <c r="F840" s="157"/>
      <c r="G840" s="157"/>
      <c r="H840" s="157"/>
      <c r="I840" s="157"/>
      <c r="J840" s="157"/>
      <c r="R840" s="101">
        <f>SUM(Q814:Q838)</f>
        <v>20733.457535826688</v>
      </c>
    </row>
    <row r="841" spans="1:18" ht="23.25" thickBot="1">
      <c r="A841">
        <v>307732</v>
      </c>
      <c r="B841" s="106" t="s">
        <v>395</v>
      </c>
      <c r="C841" s="107"/>
      <c r="D841" s="107"/>
      <c r="E841" s="107"/>
      <c r="F841" s="107"/>
      <c r="G841" s="107"/>
      <c r="H841" s="107"/>
      <c r="I841" s="107"/>
      <c r="J841" s="108" t="s">
        <v>396</v>
      </c>
    </row>
    <row r="842" spans="1:18" ht="18.75" thickTop="1">
      <c r="A842">
        <v>307732</v>
      </c>
      <c r="B842" s="109" t="s">
        <v>397</v>
      </c>
      <c r="E842" s="110" t="s">
        <v>398</v>
      </c>
      <c r="J842" s="111"/>
    </row>
    <row r="843" spans="1:18" ht="15.75">
      <c r="A843">
        <v>307732</v>
      </c>
      <c r="B843" s="112" t="s">
        <v>400</v>
      </c>
      <c r="E843" s="383">
        <v>45748</v>
      </c>
      <c r="H843" s="113" t="s">
        <v>401</v>
      </c>
      <c r="I843" s="114">
        <v>6</v>
      </c>
      <c r="J843" s="115" t="s">
        <v>681</v>
      </c>
    </row>
    <row r="844" spans="1:18" ht="16.5" thickBot="1">
      <c r="A844">
        <v>307732</v>
      </c>
      <c r="B844" s="116">
        <v>307732</v>
      </c>
      <c r="C844" s="149" t="s">
        <v>682</v>
      </c>
      <c r="D844" s="149"/>
      <c r="E844" s="149"/>
      <c r="F844" s="149"/>
      <c r="G844" s="149"/>
      <c r="H844" s="149"/>
      <c r="I844" s="150" t="s">
        <v>404</v>
      </c>
      <c r="J844" s="151"/>
    </row>
    <row r="845" spans="1:18" ht="42.75" customHeight="1" thickBot="1">
      <c r="A845">
        <v>307732</v>
      </c>
      <c r="B845" s="148" t="s">
        <v>405</v>
      </c>
      <c r="C845" s="146"/>
      <c r="D845" s="146" t="s">
        <v>212</v>
      </c>
      <c r="E845" s="146" t="s">
        <v>406</v>
      </c>
      <c r="F845" s="146"/>
      <c r="G845" s="146" t="s">
        <v>407</v>
      </c>
      <c r="H845" s="153"/>
      <c r="I845" s="239"/>
      <c r="J845" s="240" t="s">
        <v>408</v>
      </c>
      <c r="K845" s="589" t="s">
        <v>276</v>
      </c>
      <c r="L845" s="590"/>
      <c r="M845" s="591"/>
      <c r="N845" s="592" t="s">
        <v>409</v>
      </c>
      <c r="O845" s="594" t="s">
        <v>410</v>
      </c>
      <c r="P845" s="595"/>
      <c r="Q845" s="598" t="s">
        <v>411</v>
      </c>
    </row>
    <row r="846" spans="1:18" ht="15.75" thickBot="1">
      <c r="A846">
        <v>307732</v>
      </c>
      <c r="B846" s="148"/>
      <c r="C846" s="146"/>
      <c r="D846" s="146"/>
      <c r="E846" s="103" t="s">
        <v>412</v>
      </c>
      <c r="F846" s="103" t="s">
        <v>413</v>
      </c>
      <c r="G846" s="103" t="s">
        <v>414</v>
      </c>
      <c r="H846" s="103" t="s">
        <v>415</v>
      </c>
      <c r="I846" s="104"/>
      <c r="J846" s="118" t="s">
        <v>416</v>
      </c>
      <c r="K846" s="172" t="s">
        <v>417</v>
      </c>
      <c r="L846" s="600" t="s">
        <v>418</v>
      </c>
      <c r="M846" s="601"/>
      <c r="N846" s="593"/>
      <c r="O846" s="596"/>
      <c r="P846" s="597"/>
      <c r="Q846" s="599"/>
    </row>
    <row r="847" spans="1:18" ht="15.75" thickBot="1">
      <c r="A847">
        <v>307732</v>
      </c>
      <c r="B847" s="125"/>
      <c r="C847" s="104"/>
      <c r="D847" s="104"/>
      <c r="E847" s="104"/>
      <c r="F847" s="104"/>
      <c r="G847" s="104"/>
      <c r="H847" s="105" t="s">
        <v>433</v>
      </c>
      <c r="I847" s="104"/>
      <c r="J847" s="126"/>
      <c r="K847" s="494">
        <f>SUMIF('4. Orçamento'!$A$6:$A$144,A847,'4. Orçamento'!$D$6:$D$144)</f>
        <v>184.5</v>
      </c>
      <c r="L847" s="492"/>
      <c r="M847" s="492"/>
      <c r="N847" s="496"/>
      <c r="O847" s="493"/>
      <c r="P847" s="493"/>
      <c r="Q847" s="491"/>
    </row>
    <row r="848" spans="1:18" ht="15.75" thickBot="1">
      <c r="A848">
        <v>307732</v>
      </c>
      <c r="B848" s="127" t="s">
        <v>435</v>
      </c>
      <c r="C848" s="104"/>
      <c r="D848" s="103" t="s">
        <v>212</v>
      </c>
      <c r="E848" s="103" t="s">
        <v>436</v>
      </c>
      <c r="F848" s="104"/>
      <c r="G848" s="103" t="s">
        <v>407</v>
      </c>
      <c r="H848" s="146" t="s">
        <v>437</v>
      </c>
      <c r="I848" s="146"/>
      <c r="J848" s="147"/>
      <c r="K848" s="494">
        <f>SUMIF('4. Orçamento'!$A$6:$A$144,A848,'4. Orçamento'!$D$6:$D$144)</f>
        <v>184.5</v>
      </c>
      <c r="L848" s="492"/>
      <c r="M848" s="492"/>
      <c r="N848" s="496"/>
      <c r="O848" s="493"/>
      <c r="P848" s="493"/>
      <c r="Q848" s="491"/>
    </row>
    <row r="849" spans="1:17">
      <c r="A849">
        <v>307732</v>
      </c>
      <c r="B849" s="119" t="s">
        <v>654</v>
      </c>
      <c r="C849" s="120" t="s">
        <v>655</v>
      </c>
      <c r="D849" s="121">
        <v>1</v>
      </c>
      <c r="E849" s="128" t="s">
        <v>222</v>
      </c>
      <c r="G849" s="123">
        <f>VLOOKUP(B849,MO!$A$1:$G$106,6,FALSE)</f>
        <v>27.3626</v>
      </c>
      <c r="J849" s="123">
        <f>ROUND(D849*G849,4)</f>
        <v>27.3626</v>
      </c>
      <c r="K849" s="494">
        <f>SUMIF('4. Orçamento'!$A$6:$A$144,A849,'4. Orçamento'!$D$6:$D$144)</f>
        <v>184.5</v>
      </c>
      <c r="L849" s="492">
        <f>D849</f>
        <v>1</v>
      </c>
      <c r="M849" s="492"/>
      <c r="N849" s="496" t="str">
        <f>B849</f>
        <v>P9821</v>
      </c>
      <c r="O849" s="493">
        <f>G849/I843</f>
        <v>4.5604333333333331</v>
      </c>
      <c r="P849" s="493"/>
      <c r="Q849" s="491">
        <f>K849*L849*O849</f>
        <v>841.39994999999999</v>
      </c>
    </row>
    <row r="850" spans="1:17">
      <c r="A850">
        <v>307732</v>
      </c>
      <c r="B850" s="129"/>
      <c r="D850" s="145" t="s">
        <v>440</v>
      </c>
      <c r="E850" s="145"/>
      <c r="F850" s="145"/>
      <c r="G850" s="145"/>
      <c r="H850" s="145"/>
      <c r="J850" s="124">
        <f>SUM(J848:J849)</f>
        <v>27.3626</v>
      </c>
      <c r="K850" s="494">
        <f>SUMIF('4. Orçamento'!$A$6:$A$144,A850,'4. Orçamento'!$D$6:$D$144)</f>
        <v>184.5</v>
      </c>
      <c r="L850" s="492"/>
      <c r="M850" s="492"/>
      <c r="N850" s="496"/>
      <c r="O850" s="493"/>
      <c r="P850" s="493"/>
      <c r="Q850" s="491"/>
    </row>
    <row r="851" spans="1:17" ht="15.75" thickBot="1">
      <c r="A851">
        <v>307732</v>
      </c>
      <c r="B851" s="125"/>
      <c r="C851" s="104"/>
      <c r="D851" s="146" t="s">
        <v>442</v>
      </c>
      <c r="E851" s="146"/>
      <c r="F851" s="146"/>
      <c r="G851" s="146"/>
      <c r="H851" s="146"/>
      <c r="I851" s="104"/>
      <c r="J851" s="130">
        <f>J850</f>
        <v>27.3626</v>
      </c>
      <c r="K851" s="494">
        <f>SUMIF('4. Orçamento'!$A$6:$A$144,A851,'4. Orçamento'!$D$6:$D$144)</f>
        <v>184.5</v>
      </c>
      <c r="L851" s="492"/>
      <c r="M851" s="492"/>
      <c r="N851" s="496"/>
      <c r="O851" s="493"/>
      <c r="P851" s="493"/>
      <c r="Q851" s="491"/>
    </row>
    <row r="852" spans="1:17">
      <c r="A852">
        <v>307732</v>
      </c>
      <c r="B852" s="129"/>
      <c r="D852" s="145" t="s">
        <v>444</v>
      </c>
      <c r="E852" s="145"/>
      <c r="F852" s="145"/>
      <c r="G852" s="145"/>
      <c r="H852" s="145"/>
      <c r="J852" s="131">
        <f>J851/I843</f>
        <v>4.5604333333333331</v>
      </c>
      <c r="K852" s="494">
        <f>SUMIF('4. Orçamento'!$A$6:$A$144,A852,'4. Orçamento'!$D$6:$D$144)</f>
        <v>184.5</v>
      </c>
      <c r="L852" s="492"/>
      <c r="M852" s="492"/>
      <c r="N852" s="496"/>
      <c r="O852" s="493"/>
      <c r="P852" s="493"/>
      <c r="Q852" s="491"/>
    </row>
    <row r="853" spans="1:17">
      <c r="A853">
        <v>307732</v>
      </c>
      <c r="B853" s="129"/>
      <c r="H853" s="132" t="s">
        <v>445</v>
      </c>
      <c r="J853" s="133" t="s">
        <v>377</v>
      </c>
      <c r="K853" s="494">
        <f>SUMIF('4. Orçamento'!$A$6:$A$144,A853,'4. Orçamento'!$D$6:$D$144)</f>
        <v>184.5</v>
      </c>
      <c r="L853" s="492"/>
      <c r="M853" s="492"/>
      <c r="N853" s="496"/>
      <c r="O853" s="493"/>
      <c r="P853" s="493"/>
      <c r="Q853" s="491"/>
    </row>
    <row r="854" spans="1:17" ht="15.75" thickBot="1">
      <c r="A854">
        <v>307732</v>
      </c>
      <c r="B854" s="125"/>
      <c r="C854" s="104"/>
      <c r="D854" s="104"/>
      <c r="E854" s="104"/>
      <c r="F854" s="104"/>
      <c r="G854" s="104"/>
      <c r="H854" s="105" t="s">
        <v>446</v>
      </c>
      <c r="I854" s="104"/>
      <c r="J854" s="130" t="s">
        <v>377</v>
      </c>
      <c r="K854" s="494">
        <f>SUMIF('4. Orçamento'!$A$6:$A$144,A854,'4. Orçamento'!$D$6:$D$144)</f>
        <v>184.5</v>
      </c>
      <c r="L854" s="492"/>
      <c r="M854" s="492"/>
      <c r="N854" s="496"/>
      <c r="O854" s="493"/>
      <c r="P854" s="493"/>
      <c r="Q854" s="491"/>
    </row>
    <row r="855" spans="1:17" ht="15.75" thickBot="1">
      <c r="A855">
        <v>307732</v>
      </c>
      <c r="B855" s="127" t="s">
        <v>447</v>
      </c>
      <c r="C855" s="104"/>
      <c r="D855" s="103" t="s">
        <v>212</v>
      </c>
      <c r="E855" s="103" t="s">
        <v>436</v>
      </c>
      <c r="F855" s="104"/>
      <c r="G855" s="103" t="s">
        <v>448</v>
      </c>
      <c r="H855" s="146" t="s">
        <v>449</v>
      </c>
      <c r="I855" s="146"/>
      <c r="J855" s="147"/>
      <c r="K855" s="494">
        <f>SUMIF('4. Orçamento'!$A$6:$A$144,A855,'4. Orçamento'!$D$6:$D$144)</f>
        <v>184.5</v>
      </c>
      <c r="L855" s="492"/>
      <c r="M855" s="492"/>
      <c r="N855" s="496"/>
      <c r="O855" s="493"/>
      <c r="P855" s="493"/>
      <c r="Q855" s="491"/>
    </row>
    <row r="856" spans="1:17">
      <c r="A856">
        <v>307732</v>
      </c>
      <c r="B856" s="119" t="s">
        <v>683</v>
      </c>
      <c r="C856" s="120" t="s">
        <v>684</v>
      </c>
      <c r="D856" s="121">
        <v>1</v>
      </c>
      <c r="E856" s="128" t="s">
        <v>681</v>
      </c>
      <c r="G856" s="123">
        <f>VLOOKUP(B856,MATERIAL!$A$1:$D$1678,4,FALSE)</f>
        <v>114.5444</v>
      </c>
      <c r="J856" s="123">
        <f>ROUND(D856*G856,4)</f>
        <v>114.5444</v>
      </c>
      <c r="K856" s="494">
        <f>SUMIF('4. Orçamento'!$A$6:$A$144,A856,'4. Orçamento'!$D$6:$D$144)</f>
        <v>184.5</v>
      </c>
      <c r="L856" s="492">
        <f>D856</f>
        <v>1</v>
      </c>
      <c r="M856" s="492"/>
      <c r="N856" s="496" t="str">
        <f>B856</f>
        <v>M0798</v>
      </c>
      <c r="O856" s="493">
        <f>G856</f>
        <v>114.5444</v>
      </c>
      <c r="P856" s="493"/>
      <c r="Q856" s="491">
        <f>K856*L856*O856</f>
        <v>21133.441800000001</v>
      </c>
    </row>
    <row r="857" spans="1:17" ht="15.75" thickBot="1">
      <c r="A857">
        <v>307732</v>
      </c>
      <c r="B857" s="125"/>
      <c r="C857" s="104"/>
      <c r="D857" s="146" t="s">
        <v>459</v>
      </c>
      <c r="E857" s="146"/>
      <c r="F857" s="146"/>
      <c r="G857" s="146"/>
      <c r="H857" s="146"/>
      <c r="I857" s="104"/>
      <c r="J857" s="126">
        <f>J856</f>
        <v>114.5444</v>
      </c>
      <c r="K857" s="494">
        <f>SUMIF('4. Orçamento'!$A$6:$A$144,A857,'4. Orçamento'!$D$6:$D$144)</f>
        <v>184.5</v>
      </c>
      <c r="L857" s="492"/>
      <c r="M857" s="492"/>
      <c r="N857" s="496"/>
      <c r="O857" s="493"/>
      <c r="P857" s="493"/>
      <c r="Q857" s="491"/>
    </row>
    <row r="858" spans="1:17" ht="15.75" thickBot="1">
      <c r="A858">
        <v>307732</v>
      </c>
      <c r="B858" s="127" t="s">
        <v>460</v>
      </c>
      <c r="C858" s="104"/>
      <c r="D858" s="103" t="s">
        <v>212</v>
      </c>
      <c r="E858" s="103" t="s">
        <v>436</v>
      </c>
      <c r="F858" s="104"/>
      <c r="G858" s="103" t="s">
        <v>449</v>
      </c>
      <c r="H858" s="146" t="s">
        <v>449</v>
      </c>
      <c r="I858" s="146"/>
      <c r="J858" s="147"/>
      <c r="K858" s="494">
        <f>SUMIF('4. Orçamento'!$A$6:$A$144,A858,'4. Orçamento'!$D$6:$D$144)</f>
        <v>184.5</v>
      </c>
      <c r="L858" s="492"/>
      <c r="M858" s="492"/>
      <c r="N858" s="496"/>
      <c r="O858" s="493"/>
      <c r="P858" s="493"/>
      <c r="Q858" s="491"/>
    </row>
    <row r="859" spans="1:17" ht="15.75" thickBot="1">
      <c r="A859">
        <v>307732</v>
      </c>
      <c r="B859" s="125"/>
      <c r="C859" s="104"/>
      <c r="D859" s="146" t="s">
        <v>461</v>
      </c>
      <c r="E859" s="146"/>
      <c r="F859" s="146"/>
      <c r="G859" s="146"/>
      <c r="H859" s="146"/>
      <c r="I859" s="104"/>
      <c r="J859" s="126"/>
      <c r="K859" s="494">
        <f>SUMIF('4. Orçamento'!$A$6:$A$144,A859,'4. Orçamento'!$D$6:$D$144)</f>
        <v>184.5</v>
      </c>
      <c r="L859" s="492"/>
      <c r="M859" s="492"/>
      <c r="N859" s="496"/>
      <c r="O859" s="493"/>
      <c r="P859" s="493"/>
      <c r="Q859" s="491"/>
    </row>
    <row r="860" spans="1:17" ht="15.75" thickBot="1">
      <c r="A860">
        <v>307732</v>
      </c>
      <c r="B860" s="125"/>
      <c r="C860" s="104"/>
      <c r="D860" s="104"/>
      <c r="E860" s="104"/>
      <c r="F860" s="104"/>
      <c r="G860" s="104"/>
      <c r="H860" s="105" t="s">
        <v>462</v>
      </c>
      <c r="I860" s="104"/>
      <c r="J860" s="130">
        <f>J852+J857</f>
        <v>119.10483333333333</v>
      </c>
      <c r="K860" s="494">
        <f>SUMIF('4. Orçamento'!$A$6:$A$144,A860,'4. Orçamento'!$D$6:$D$144)</f>
        <v>184.5</v>
      </c>
      <c r="L860" s="492"/>
      <c r="M860" s="492"/>
      <c r="N860" s="496"/>
      <c r="O860" s="493"/>
      <c r="P860" s="493"/>
      <c r="Q860" s="491"/>
    </row>
    <row r="861" spans="1:17" ht="15.75" thickBot="1">
      <c r="A861">
        <v>307732</v>
      </c>
      <c r="B861" s="127" t="s">
        <v>463</v>
      </c>
      <c r="C861" s="104"/>
      <c r="D861" s="103" t="s">
        <v>464</v>
      </c>
      <c r="E861" s="103" t="s">
        <v>212</v>
      </c>
      <c r="F861" s="103" t="s">
        <v>436</v>
      </c>
      <c r="G861" s="104"/>
      <c r="H861" s="103" t="s">
        <v>449</v>
      </c>
      <c r="I861" s="146" t="s">
        <v>449</v>
      </c>
      <c r="J861" s="147"/>
      <c r="K861" s="494">
        <f>SUMIF('4. Orçamento'!$A$6:$A$144,A861,'4. Orçamento'!$D$6:$D$144)</f>
        <v>184.5</v>
      </c>
      <c r="L861" s="492"/>
      <c r="M861" s="492"/>
      <c r="N861" s="496"/>
      <c r="O861" s="493"/>
      <c r="P861" s="493"/>
      <c r="Q861" s="491"/>
    </row>
    <row r="862" spans="1:17">
      <c r="A862">
        <v>307732</v>
      </c>
      <c r="B862" s="119" t="s">
        <v>683</v>
      </c>
      <c r="C862" s="120" t="s">
        <v>685</v>
      </c>
      <c r="D862" s="128">
        <v>5914655</v>
      </c>
      <c r="E862" s="121">
        <v>3.2000000000000002E-3</v>
      </c>
      <c r="F862" s="128" t="s">
        <v>466</v>
      </c>
      <c r="H862" s="123">
        <f>VLOOKUP(D862,'SICRO 04.25'!$A$1:$D$6492,4,FALSE)</f>
        <v>32.659999999999997</v>
      </c>
      <c r="J862" s="124">
        <v>0.1043</v>
      </c>
      <c r="K862" s="494">
        <f>SUMIF('4. Orçamento'!$A$6:$A$144,A862,'4. Orçamento'!$D$6:$D$144)</f>
        <v>184.5</v>
      </c>
      <c r="L862" s="492">
        <f>E862</f>
        <v>3.2000000000000002E-3</v>
      </c>
      <c r="M862" s="492"/>
      <c r="N862" s="496">
        <f>D862</f>
        <v>5914655</v>
      </c>
      <c r="O862" s="493">
        <f>H862</f>
        <v>32.659999999999997</v>
      </c>
      <c r="P862" s="493"/>
      <c r="Q862" s="491">
        <f>K862*L862*O862</f>
        <v>19.282463999999997</v>
      </c>
    </row>
    <row r="863" spans="1:17" ht="15.75" thickBot="1">
      <c r="A863">
        <v>307732</v>
      </c>
      <c r="B863" s="125"/>
      <c r="C863" s="104"/>
      <c r="D863" s="146" t="s">
        <v>468</v>
      </c>
      <c r="E863" s="146"/>
      <c r="F863" s="146"/>
      <c r="G863" s="146"/>
      <c r="H863" s="146"/>
      <c r="I863" s="104"/>
      <c r="J863" s="130">
        <v>0.1043</v>
      </c>
      <c r="K863" s="494">
        <f>SUMIF('4. Orçamento'!$A$6:$A$144,A863,'4. Orçamento'!$D$6:$D$144)</f>
        <v>184.5</v>
      </c>
      <c r="L863" s="492"/>
      <c r="M863" s="492"/>
      <c r="N863" s="496"/>
      <c r="O863" s="493"/>
      <c r="P863" s="493"/>
      <c r="Q863" s="491"/>
    </row>
    <row r="864" spans="1:17" ht="15.75" thickBot="1">
      <c r="A864">
        <v>307732</v>
      </c>
      <c r="B864" s="148" t="s">
        <v>469</v>
      </c>
      <c r="C864" s="146"/>
      <c r="D864" s="146" t="s">
        <v>212</v>
      </c>
      <c r="E864" s="146" t="s">
        <v>436</v>
      </c>
      <c r="F864" s="146" t="s">
        <v>470</v>
      </c>
      <c r="G864" s="146"/>
      <c r="H864" s="146"/>
      <c r="I864" s="239"/>
      <c r="J864" s="147" t="s">
        <v>449</v>
      </c>
      <c r="K864" s="494">
        <f>SUMIF('4. Orçamento'!$A$6:$A$144,A864,'4. Orçamento'!$D$6:$D$144)</f>
        <v>184.5</v>
      </c>
      <c r="L864" s="492"/>
      <c r="M864" s="492"/>
      <c r="N864" s="496"/>
      <c r="O864" s="493"/>
      <c r="P864" s="493"/>
      <c r="Q864" s="491"/>
    </row>
    <row r="865" spans="1:18" ht="15.75" thickBot="1">
      <c r="A865">
        <v>307732</v>
      </c>
      <c r="B865" s="148"/>
      <c r="C865" s="146"/>
      <c r="D865" s="146"/>
      <c r="E865" s="146"/>
      <c r="F865" s="103" t="s">
        <v>471</v>
      </c>
      <c r="G865" s="103" t="s">
        <v>472</v>
      </c>
      <c r="H865" s="103" t="s">
        <v>473</v>
      </c>
      <c r="I865" s="104"/>
      <c r="J865" s="147"/>
      <c r="K865" s="494">
        <f>SUMIF('4. Orçamento'!$A$6:$A$144,A865,'4. Orçamento'!$D$6:$D$144)</f>
        <v>184.5</v>
      </c>
      <c r="L865" s="492"/>
      <c r="M865" s="492"/>
      <c r="N865" s="496"/>
      <c r="O865" s="493"/>
      <c r="P865" s="493"/>
      <c r="Q865" s="491"/>
    </row>
    <row r="866" spans="1:18">
      <c r="A866">
        <v>307732</v>
      </c>
      <c r="B866" s="119" t="s">
        <v>683</v>
      </c>
      <c r="C866" s="120" t="s">
        <v>685</v>
      </c>
      <c r="D866" s="121">
        <v>3.2000000000000002E-3</v>
      </c>
      <c r="E866" s="128" t="s">
        <v>228</v>
      </c>
      <c r="F866" s="128" t="s">
        <v>477</v>
      </c>
      <c r="G866" s="128" t="s">
        <v>478</v>
      </c>
      <c r="H866" s="128" t="s">
        <v>479</v>
      </c>
      <c r="J866" s="111"/>
      <c r="K866" s="494">
        <f>SUMIF('4. Orçamento'!$A$6:$A$144,A866,'4. Orçamento'!$D$6:$D$144)</f>
        <v>184.5</v>
      </c>
      <c r="L866" s="168">
        <f>D866*'3. DMT'!$V$2</f>
        <v>0.52800000000000002</v>
      </c>
      <c r="M866" s="168">
        <f>K866*L866</f>
        <v>97.416000000000011</v>
      </c>
      <c r="N866" s="496" t="str">
        <f>H866</f>
        <v>5914479</v>
      </c>
      <c r="O866" s="493">
        <f>W56</f>
        <v>0.7173259493670886</v>
      </c>
      <c r="P866" s="493"/>
      <c r="Q866" s="491"/>
    </row>
    <row r="867" spans="1:18">
      <c r="A867">
        <v>307732</v>
      </c>
      <c r="B867" s="129"/>
      <c r="D867" s="145" t="s">
        <v>480</v>
      </c>
      <c r="E867" s="145"/>
      <c r="F867" s="145"/>
      <c r="G867" s="145"/>
      <c r="H867" s="145"/>
      <c r="J867" s="111"/>
      <c r="K867" s="494"/>
      <c r="L867" s="492"/>
      <c r="M867" s="492"/>
      <c r="N867" s="496"/>
      <c r="O867" s="493"/>
      <c r="P867" s="493"/>
      <c r="Q867" s="491"/>
    </row>
    <row r="868" spans="1:18" ht="15.75" thickBot="1">
      <c r="A868">
        <v>307732</v>
      </c>
      <c r="B868" s="125"/>
      <c r="C868" s="104"/>
      <c r="D868" s="104"/>
      <c r="E868" s="104"/>
      <c r="F868" s="146" t="s">
        <v>481</v>
      </c>
      <c r="G868" s="146"/>
      <c r="H868" s="146"/>
      <c r="I868" s="104"/>
      <c r="J868" s="134">
        <f>J860+J863</f>
        <v>119.20913333333333</v>
      </c>
      <c r="K868" s="178"/>
      <c r="L868" s="179"/>
      <c r="M868" s="179"/>
      <c r="N868" s="179"/>
      <c r="O868" s="179"/>
      <c r="P868" s="180"/>
      <c r="R868" s="177">
        <f>ROUND((SUM(Q849:Q867)/K847),2)</f>
        <v>119.21</v>
      </c>
    </row>
    <row r="869" spans="1:18" ht="15.75" thickBot="1">
      <c r="A869" s="157"/>
      <c r="B869" s="157"/>
      <c r="C869" s="157"/>
      <c r="D869" s="157"/>
      <c r="E869" s="157"/>
      <c r="F869" s="157"/>
      <c r="G869" s="157"/>
      <c r="H869" s="157"/>
      <c r="I869" s="157"/>
      <c r="J869" s="157"/>
      <c r="R869" s="101">
        <f>SUM(Q841:Q867)</f>
        <v>21994.124213999999</v>
      </c>
    </row>
    <row r="870" spans="1:18" ht="15.75">
      <c r="A870" s="15" t="s">
        <v>352</v>
      </c>
      <c r="B870" s="205" t="s">
        <v>400</v>
      </c>
      <c r="C870" s="206"/>
      <c r="D870" s="206"/>
      <c r="E870" s="395">
        <v>45748</v>
      </c>
      <c r="F870" s="206"/>
      <c r="G870" s="206"/>
      <c r="H870" s="207" t="s">
        <v>401</v>
      </c>
      <c r="I870" s="208">
        <v>1</v>
      </c>
      <c r="J870" s="209" t="s">
        <v>686</v>
      </c>
    </row>
    <row r="871" spans="1:18" ht="16.5" thickBot="1">
      <c r="A871" s="15" t="s">
        <v>352</v>
      </c>
      <c r="B871" s="210" t="s">
        <v>352</v>
      </c>
      <c r="C871" s="211" t="s">
        <v>687</v>
      </c>
      <c r="D871" s="211"/>
      <c r="E871" s="211"/>
      <c r="F871" s="211"/>
      <c r="G871" s="211"/>
      <c r="H871" s="211"/>
      <c r="I871" s="212" t="s">
        <v>404</v>
      </c>
      <c r="J871" s="213"/>
    </row>
    <row r="872" spans="1:18" ht="15.75" thickBot="1">
      <c r="A872" s="15" t="s">
        <v>352</v>
      </c>
      <c r="B872" s="214" t="s">
        <v>405</v>
      </c>
      <c r="C872" s="215"/>
      <c r="D872" s="215" t="s">
        <v>212</v>
      </c>
      <c r="E872" s="215" t="s">
        <v>406</v>
      </c>
      <c r="F872" s="215"/>
      <c r="G872" s="215" t="s">
        <v>407</v>
      </c>
      <c r="H872" s="215"/>
      <c r="I872" s="238"/>
      <c r="J872" s="241" t="s">
        <v>408</v>
      </c>
      <c r="K872" s="589" t="s">
        <v>276</v>
      </c>
      <c r="L872" s="590"/>
      <c r="M872" s="591"/>
      <c r="N872" s="592" t="s">
        <v>409</v>
      </c>
      <c r="O872" s="594" t="s">
        <v>410</v>
      </c>
      <c r="P872" s="595"/>
      <c r="Q872" s="598" t="s">
        <v>411</v>
      </c>
    </row>
    <row r="873" spans="1:18" ht="15.75" thickBot="1">
      <c r="A873" s="15" t="s">
        <v>352</v>
      </c>
      <c r="B873" s="526"/>
      <c r="C873" s="396"/>
      <c r="D873" s="396"/>
      <c r="E873" s="397" t="s">
        <v>412</v>
      </c>
      <c r="F873" s="397" t="s">
        <v>413</v>
      </c>
      <c r="G873" s="397" t="s">
        <v>414</v>
      </c>
      <c r="H873" s="397" t="s">
        <v>415</v>
      </c>
      <c r="I873" s="398"/>
      <c r="J873" s="399" t="s">
        <v>416</v>
      </c>
      <c r="K873" s="172" t="s">
        <v>417</v>
      </c>
      <c r="L873" s="600" t="s">
        <v>418</v>
      </c>
      <c r="M873" s="601"/>
      <c r="N873" s="593"/>
      <c r="O873" s="596"/>
      <c r="P873" s="597"/>
      <c r="Q873" s="599"/>
    </row>
    <row r="874" spans="1:18">
      <c r="A874" s="15" t="s">
        <v>352</v>
      </c>
      <c r="B874" s="219" t="s">
        <v>688</v>
      </c>
      <c r="C874" s="459" t="s">
        <v>689</v>
      </c>
      <c r="D874" s="218">
        <f>4*440</f>
        <v>1760</v>
      </c>
      <c r="E874" s="218">
        <v>1</v>
      </c>
      <c r="F874" s="218">
        <v>0</v>
      </c>
      <c r="G874" s="123">
        <f>VLOOKUP(B874,[1]EQ!$A$1:$K$541,10,FALSE)</f>
        <v>83.038700000000006</v>
      </c>
      <c r="H874" s="123">
        <f>VLOOKUP(B874,[1]EQ!$A$1:$K$541,11,FALSE)</f>
        <v>56.845199999999998</v>
      </c>
      <c r="I874" s="218"/>
      <c r="J874" s="124">
        <f>ROUND((D874*E874*G874)+(D874*F874*H874),4)</f>
        <v>146148.11199999999</v>
      </c>
      <c r="K874" s="494">
        <f>SUMIF('4. Orçamento'!$A$6:$A$144,A874,'4. Orçamento'!$D$6:$D$144)</f>
        <v>1</v>
      </c>
      <c r="L874" s="492">
        <f>(D874*E874)</f>
        <v>1760</v>
      </c>
      <c r="M874" s="492">
        <f>(D874*F874)</f>
        <v>0</v>
      </c>
      <c r="N874" s="496" t="str">
        <f>B874</f>
        <v>E9055</v>
      </c>
      <c r="O874" s="493">
        <f>(G874/$I$870)</f>
        <v>83.038700000000006</v>
      </c>
      <c r="P874" s="493">
        <f>(H874/$I$870)</f>
        <v>56.845199999999998</v>
      </c>
      <c r="Q874" s="491">
        <f>K874*((L874*O874)+(M874*P874))</f>
        <v>146148.11200000002</v>
      </c>
    </row>
    <row r="875" spans="1:18">
      <c r="A875" s="15" t="s">
        <v>352</v>
      </c>
      <c r="B875" s="219" t="s">
        <v>690</v>
      </c>
      <c r="C875" s="459" t="s">
        <v>691</v>
      </c>
      <c r="D875" s="218">
        <v>440</v>
      </c>
      <c r="E875" s="218">
        <v>1</v>
      </c>
      <c r="F875" s="218">
        <v>0</v>
      </c>
      <c r="G875" s="123">
        <f>VLOOKUP(B875,[1]EQ!$A$1:$K$541,10,FALSE)</f>
        <v>44.940100000000001</v>
      </c>
      <c r="H875" s="123">
        <f>VLOOKUP(B875,[1]EQ!$A$1:$K$541,11,FALSE)</f>
        <v>36.265000000000001</v>
      </c>
      <c r="I875" s="218"/>
      <c r="J875" s="124">
        <f>ROUND((D875*E875*G875)+(D875*F875*H875),4)</f>
        <v>19773.644</v>
      </c>
      <c r="K875" s="494">
        <f>SUMIF('4. Orçamento'!$A$6:$A$144,A875,'4. Orçamento'!$D$6:$D$144)</f>
        <v>1</v>
      </c>
      <c r="L875" s="492">
        <f t="shared" ref="L875:L878" si="79">(D875*E875)</f>
        <v>440</v>
      </c>
      <c r="M875" s="492">
        <f t="shared" ref="M875:M878" si="80">(D875*F875)</f>
        <v>0</v>
      </c>
      <c r="N875" s="496" t="str">
        <f t="shared" ref="N875:N878" si="81">B875</f>
        <v>E9058</v>
      </c>
      <c r="O875" s="493">
        <f t="shared" ref="O875:O878" si="82">(G875/$I$870)</f>
        <v>44.940100000000001</v>
      </c>
      <c r="P875" s="493">
        <f t="shared" ref="P875:P878" si="83">(H875/$I$870)</f>
        <v>36.265000000000001</v>
      </c>
      <c r="Q875" s="491">
        <f t="shared" ref="Q875:Q878" si="84">K875*((L875*O875)+(M875*P875))</f>
        <v>19773.644</v>
      </c>
    </row>
    <row r="876" spans="1:18">
      <c r="A876" s="15" t="s">
        <v>352</v>
      </c>
      <c r="B876" s="219" t="s">
        <v>692</v>
      </c>
      <c r="C876" s="459" t="s">
        <v>693</v>
      </c>
      <c r="D876" s="218">
        <v>440</v>
      </c>
      <c r="E876" s="218">
        <v>0.5</v>
      </c>
      <c r="F876" s="218">
        <v>0.5</v>
      </c>
      <c r="G876" s="123">
        <f>VLOOKUP(B876,[1]EQ!$A$1:$K$541,10,FALSE)</f>
        <v>319.7593</v>
      </c>
      <c r="H876" s="123">
        <f>VLOOKUP(B876,[1]EQ!$A$1:$K$541,11,FALSE)</f>
        <v>49.971800000000002</v>
      </c>
      <c r="I876" s="218"/>
      <c r="J876" s="124">
        <f>ROUND((D876*E876*G876)+(D876*F876*H876),4)</f>
        <v>81340.842000000004</v>
      </c>
      <c r="K876" s="494">
        <f>SUMIF('4. Orçamento'!$A$6:$A$144,A876,'4. Orçamento'!$D$6:$D$144)</f>
        <v>1</v>
      </c>
      <c r="L876" s="492">
        <f t="shared" si="79"/>
        <v>220</v>
      </c>
      <c r="M876" s="492">
        <f t="shared" si="80"/>
        <v>220</v>
      </c>
      <c r="N876" s="496" t="str">
        <f t="shared" si="81"/>
        <v>E9601</v>
      </c>
      <c r="O876" s="493">
        <f t="shared" si="82"/>
        <v>319.7593</v>
      </c>
      <c r="P876" s="493">
        <f t="shared" si="83"/>
        <v>49.971800000000002</v>
      </c>
      <c r="Q876" s="491">
        <f t="shared" si="84"/>
        <v>81340.842000000004</v>
      </c>
    </row>
    <row r="877" spans="1:18">
      <c r="A877" s="15" t="s">
        <v>352</v>
      </c>
      <c r="B877" s="219" t="s">
        <v>694</v>
      </c>
      <c r="C877" s="459" t="s">
        <v>695</v>
      </c>
      <c r="D877" s="218">
        <v>440</v>
      </c>
      <c r="E877" s="218">
        <v>0.5</v>
      </c>
      <c r="F877" s="218">
        <v>0.5</v>
      </c>
      <c r="G877" s="123">
        <f>VLOOKUP(B877,[1]EQ!$A$1:$K$541,10,FALSE)</f>
        <v>401.90469999999999</v>
      </c>
      <c r="H877" s="123">
        <f>VLOOKUP(B877,[1]EQ!$A$1:$K$541,11,FALSE)</f>
        <v>176.6217</v>
      </c>
      <c r="I877" s="218"/>
      <c r="J877" s="124">
        <f>ROUND((D877*E877*G877)+(D877*F877*H877),4)</f>
        <v>127275.808</v>
      </c>
      <c r="K877" s="494">
        <f>SUMIF('4. Orçamento'!$A$6:$A$144,A877,'4. Orçamento'!$D$6:$D$144)</f>
        <v>1</v>
      </c>
      <c r="L877" s="492">
        <f t="shared" si="79"/>
        <v>220</v>
      </c>
      <c r="M877" s="492">
        <f t="shared" si="80"/>
        <v>220</v>
      </c>
      <c r="N877" s="496" t="str">
        <f t="shared" si="81"/>
        <v>E9603</v>
      </c>
      <c r="O877" s="493">
        <f t="shared" si="82"/>
        <v>401.90469999999999</v>
      </c>
      <c r="P877" s="493">
        <f t="shared" si="83"/>
        <v>176.6217</v>
      </c>
      <c r="Q877" s="491">
        <f t="shared" si="84"/>
        <v>127275.80799999999</v>
      </c>
    </row>
    <row r="878" spans="1:18">
      <c r="A878" s="15" t="s">
        <v>352</v>
      </c>
      <c r="B878" s="219" t="s">
        <v>696</v>
      </c>
      <c r="C878" s="459" t="s">
        <v>697</v>
      </c>
      <c r="D878" s="218">
        <v>440</v>
      </c>
      <c r="E878" s="218">
        <v>1</v>
      </c>
      <c r="F878" s="218">
        <v>0</v>
      </c>
      <c r="G878" s="123">
        <f>VLOOKUP(B878,[1]EQ!$A$1:$K$541,10,FALSE)</f>
        <v>222.51570000000001</v>
      </c>
      <c r="H878" s="123">
        <f>VLOOKUP(B878,[1]EQ!$A$1:$K$541,11,FALSE)</f>
        <v>46.320999999999998</v>
      </c>
      <c r="I878" s="218"/>
      <c r="J878" s="124">
        <f>ROUND((D878*E878*G878)+(D878*F878*H878),4)</f>
        <v>97906.907999999996</v>
      </c>
      <c r="K878" s="494">
        <f>SUMIF('4. Orçamento'!$A$6:$A$144,A878,'4. Orçamento'!$D$6:$D$144)</f>
        <v>1</v>
      </c>
      <c r="L878" s="492">
        <f t="shared" si="79"/>
        <v>440</v>
      </c>
      <c r="M878" s="492">
        <f t="shared" si="80"/>
        <v>0</v>
      </c>
      <c r="N878" s="496" t="str">
        <f t="shared" si="81"/>
        <v>E9671</v>
      </c>
      <c r="O878" s="493">
        <f t="shared" si="82"/>
        <v>222.51570000000001</v>
      </c>
      <c r="P878" s="493">
        <f t="shared" si="83"/>
        <v>46.320999999999998</v>
      </c>
      <c r="Q878" s="491">
        <f t="shared" si="84"/>
        <v>97906.90800000001</v>
      </c>
    </row>
    <row r="879" spans="1:18" ht="15.75" thickBot="1">
      <c r="A879" s="15" t="s">
        <v>352</v>
      </c>
      <c r="B879" s="220"/>
      <c r="C879" s="221"/>
      <c r="D879" s="221"/>
      <c r="E879" s="215" t="s">
        <v>433</v>
      </c>
      <c r="F879" s="215"/>
      <c r="G879" s="215"/>
      <c r="H879" s="215"/>
      <c r="I879" s="221"/>
      <c r="J879" s="222">
        <f>SUM(J874:J878)</f>
        <v>472445.31400000001</v>
      </c>
      <c r="K879" s="494">
        <f>SUMIF('4. Orçamento'!$A$6:$A$144,A879,'4. Orçamento'!$D$6:$D$144)</f>
        <v>1</v>
      </c>
      <c r="L879" s="492"/>
      <c r="M879" s="492"/>
      <c r="N879" s="496"/>
      <c r="O879" s="493"/>
      <c r="P879" s="493"/>
      <c r="Q879" s="491"/>
    </row>
    <row r="880" spans="1:18" ht="15.75" thickBot="1">
      <c r="A880" s="15" t="s">
        <v>352</v>
      </c>
      <c r="B880" s="223" t="s">
        <v>435</v>
      </c>
      <c r="C880" s="221"/>
      <c r="D880" s="224" t="s">
        <v>212</v>
      </c>
      <c r="E880" s="224" t="s">
        <v>436</v>
      </c>
      <c r="F880" s="221"/>
      <c r="G880" s="224" t="s">
        <v>407</v>
      </c>
      <c r="H880" s="215" t="s">
        <v>437</v>
      </c>
      <c r="I880" s="215"/>
      <c r="J880" s="225"/>
      <c r="K880" s="494">
        <f>SUMIF('4. Orçamento'!$A$6:$A$144,A880,'4. Orçamento'!$D$6:$D$144)</f>
        <v>1</v>
      </c>
      <c r="L880" s="492"/>
      <c r="M880" s="492"/>
      <c r="N880" s="496"/>
      <c r="O880" s="493"/>
      <c r="P880" s="493"/>
      <c r="Q880" s="491"/>
    </row>
    <row r="881" spans="1:17">
      <c r="A881" s="15" t="s">
        <v>352</v>
      </c>
      <c r="B881" s="527" t="s">
        <v>698</v>
      </c>
      <c r="C881" s="528" t="s">
        <v>699</v>
      </c>
      <c r="D881" s="398">
        <v>440</v>
      </c>
      <c r="E881" s="398" t="s">
        <v>222</v>
      </c>
      <c r="F881" s="398"/>
      <c r="G881" s="123">
        <f>VLOOKUP(B881,[1]MO!$A$1:$G$106,6,FALSE)</f>
        <v>34.686799999999998</v>
      </c>
      <c r="H881" s="400"/>
      <c r="I881" s="400"/>
      <c r="J881" s="401">
        <f>ROUND(D881*G881,4)</f>
        <v>15262.191999999999</v>
      </c>
      <c r="K881" s="494">
        <f>SUMIF('4. Orçamento'!$A$6:$A$144,A881,'4. Orçamento'!$D$6:$D$144)</f>
        <v>1</v>
      </c>
      <c r="L881" s="492">
        <f t="shared" ref="L881" si="85">D881</f>
        <v>440</v>
      </c>
      <c r="M881" s="492"/>
      <c r="N881" s="496" t="str">
        <f t="shared" ref="N881" si="86">B881</f>
        <v>P9807</v>
      </c>
      <c r="O881" s="493">
        <f t="shared" ref="O881" si="87">(G881/$I$870)</f>
        <v>34.686799999999998</v>
      </c>
      <c r="P881" s="493"/>
      <c r="Q881" s="491">
        <f t="shared" ref="Q881" si="88">K881*((L881*O881)+(M881*P881))</f>
        <v>15262.191999999999</v>
      </c>
    </row>
    <row r="882" spans="1:17">
      <c r="A882" s="15" t="s">
        <v>352</v>
      </c>
      <c r="B882" s="226"/>
      <c r="C882" s="216"/>
      <c r="D882" s="217" t="s">
        <v>440</v>
      </c>
      <c r="E882" s="217"/>
      <c r="F882" s="217"/>
      <c r="G882" s="217"/>
      <c r="H882" s="217"/>
      <c r="I882" s="216"/>
      <c r="J882" s="227">
        <f>J881</f>
        <v>15262.191999999999</v>
      </c>
      <c r="K882" s="494"/>
      <c r="L882" s="492"/>
      <c r="M882" s="492"/>
      <c r="N882" s="496"/>
      <c r="O882" s="493"/>
      <c r="P882" s="493"/>
      <c r="Q882" s="491"/>
    </row>
    <row r="883" spans="1:17" ht="15.75" thickBot="1">
      <c r="A883" s="15" t="s">
        <v>352</v>
      </c>
      <c r="B883" s="220"/>
      <c r="C883" s="221"/>
      <c r="D883" s="215" t="s">
        <v>442</v>
      </c>
      <c r="E883" s="215"/>
      <c r="F883" s="215"/>
      <c r="G883" s="215"/>
      <c r="H883" s="215"/>
      <c r="I883" s="221"/>
      <c r="J883" s="228">
        <f>J879+J882</f>
        <v>487707.50599999999</v>
      </c>
      <c r="K883" s="494"/>
      <c r="L883" s="492"/>
      <c r="M883" s="492"/>
      <c r="N883" s="496"/>
      <c r="O883" s="493"/>
      <c r="P883" s="493"/>
      <c r="Q883" s="491"/>
    </row>
    <row r="884" spans="1:17">
      <c r="A884" s="15" t="s">
        <v>352</v>
      </c>
      <c r="B884" s="226"/>
      <c r="C884" s="216"/>
      <c r="D884" s="217" t="s">
        <v>444</v>
      </c>
      <c r="E884" s="217"/>
      <c r="F884" s="217"/>
      <c r="G884" s="217"/>
      <c r="H884" s="217"/>
      <c r="I884" s="216"/>
      <c r="J884" s="529">
        <f>J883/I870</f>
        <v>487707.50599999999</v>
      </c>
      <c r="K884" s="494"/>
      <c r="L884" s="492"/>
      <c r="M884" s="492"/>
      <c r="N884" s="496"/>
      <c r="O884" s="493"/>
      <c r="P884" s="493"/>
      <c r="Q884" s="491"/>
    </row>
    <row r="885" spans="1:17">
      <c r="A885" s="15" t="s">
        <v>352</v>
      </c>
      <c r="B885" s="226"/>
      <c r="C885" s="216"/>
      <c r="D885" s="216"/>
      <c r="E885" s="216"/>
      <c r="F885" s="216"/>
      <c r="G885" s="216"/>
      <c r="H885" s="229" t="s">
        <v>445</v>
      </c>
      <c r="I885" s="216"/>
      <c r="J885" s="230" t="s">
        <v>377</v>
      </c>
      <c r="K885" s="494"/>
      <c r="L885" s="492"/>
      <c r="M885" s="492"/>
      <c r="N885" s="496"/>
      <c r="O885" s="493"/>
      <c r="P885" s="493"/>
      <c r="Q885" s="491"/>
    </row>
    <row r="886" spans="1:17" ht="15.75" thickBot="1">
      <c r="A886" s="15" t="s">
        <v>352</v>
      </c>
      <c r="B886" s="220"/>
      <c r="C886" s="221"/>
      <c r="D886" s="221"/>
      <c r="E886" s="221"/>
      <c r="F886" s="221"/>
      <c r="G886" s="221"/>
      <c r="H886" s="231" t="s">
        <v>446</v>
      </c>
      <c r="I886" s="221"/>
      <c r="J886" s="228" t="s">
        <v>377</v>
      </c>
      <c r="K886" s="494"/>
      <c r="L886" s="492"/>
      <c r="M886" s="492"/>
      <c r="N886" s="496"/>
      <c r="O886" s="493"/>
      <c r="P886" s="493"/>
      <c r="Q886" s="491"/>
    </row>
    <row r="887" spans="1:17" ht="15.75" thickBot="1">
      <c r="A887" s="15" t="s">
        <v>352</v>
      </c>
      <c r="B887" s="223" t="s">
        <v>447</v>
      </c>
      <c r="C887" s="221"/>
      <c r="D887" s="224" t="s">
        <v>212</v>
      </c>
      <c r="E887" s="224" t="s">
        <v>436</v>
      </c>
      <c r="F887" s="221"/>
      <c r="G887" s="224" t="s">
        <v>448</v>
      </c>
      <c r="H887" s="215" t="s">
        <v>449</v>
      </c>
      <c r="I887" s="215"/>
      <c r="J887" s="225"/>
      <c r="K887" s="494"/>
      <c r="L887" s="492"/>
      <c r="M887" s="492"/>
      <c r="N887" s="496"/>
      <c r="O887" s="493"/>
      <c r="P887" s="493"/>
      <c r="Q887" s="491"/>
    </row>
    <row r="888" spans="1:17">
      <c r="A888" s="15" t="s">
        <v>352</v>
      </c>
      <c r="B888" s="232"/>
      <c r="C888" s="233"/>
      <c r="D888" s="234"/>
      <c r="E888" s="218"/>
      <c r="F888" s="216"/>
      <c r="G888" s="235"/>
      <c r="H888" s="216"/>
      <c r="I888" s="216"/>
      <c r="J888" s="227"/>
      <c r="K888" s="494"/>
      <c r="L888" s="492"/>
      <c r="M888" s="492"/>
      <c r="N888" s="496"/>
      <c r="O888" s="493"/>
      <c r="P888" s="493"/>
      <c r="Q888" s="491"/>
    </row>
    <row r="889" spans="1:17" ht="15.75" thickBot="1">
      <c r="A889" s="15" t="s">
        <v>352</v>
      </c>
      <c r="B889" s="220"/>
      <c r="C889" s="221"/>
      <c r="D889" s="215" t="s">
        <v>459</v>
      </c>
      <c r="E889" s="215"/>
      <c r="F889" s="215"/>
      <c r="G889" s="215"/>
      <c r="H889" s="215"/>
      <c r="I889" s="221"/>
      <c r="J889" s="222">
        <f>J888</f>
        <v>0</v>
      </c>
      <c r="K889" s="494"/>
      <c r="L889" s="492"/>
      <c r="M889" s="492"/>
      <c r="N889" s="496"/>
      <c r="O889" s="493"/>
      <c r="P889" s="493"/>
      <c r="Q889" s="491"/>
    </row>
    <row r="890" spans="1:17" ht="15.75" thickBot="1">
      <c r="A890" s="15" t="s">
        <v>352</v>
      </c>
      <c r="B890" s="223" t="s">
        <v>460</v>
      </c>
      <c r="C890" s="221"/>
      <c r="D890" s="224" t="s">
        <v>212</v>
      </c>
      <c r="E890" s="224" t="s">
        <v>436</v>
      </c>
      <c r="F890" s="221"/>
      <c r="G890" s="224" t="s">
        <v>449</v>
      </c>
      <c r="H890" s="215" t="s">
        <v>449</v>
      </c>
      <c r="I890" s="215"/>
      <c r="J890" s="225"/>
      <c r="K890" s="494"/>
      <c r="L890" s="492"/>
      <c r="M890" s="492"/>
      <c r="N890" s="496"/>
      <c r="O890" s="493"/>
      <c r="P890" s="493"/>
      <c r="Q890" s="491"/>
    </row>
    <row r="891" spans="1:17" ht="15.75" thickBot="1">
      <c r="A891" s="15" t="s">
        <v>352</v>
      </c>
      <c r="B891" s="220"/>
      <c r="C891" s="221"/>
      <c r="D891" s="215" t="s">
        <v>461</v>
      </c>
      <c r="E891" s="215"/>
      <c r="F891" s="215"/>
      <c r="G891" s="215"/>
      <c r="H891" s="215"/>
      <c r="I891" s="221"/>
      <c r="J891" s="222"/>
      <c r="K891" s="494"/>
      <c r="L891" s="492"/>
      <c r="M891" s="492"/>
      <c r="N891" s="496"/>
      <c r="O891" s="493"/>
      <c r="P891" s="493"/>
      <c r="Q891" s="491"/>
    </row>
    <row r="892" spans="1:17" ht="15.75" thickBot="1">
      <c r="A892" s="15" t="s">
        <v>352</v>
      </c>
      <c r="B892" s="220"/>
      <c r="C892" s="221"/>
      <c r="D892" s="221"/>
      <c r="E892" s="221"/>
      <c r="F892" s="221"/>
      <c r="G892" s="221"/>
      <c r="H892" s="231" t="s">
        <v>462</v>
      </c>
      <c r="I892" s="221"/>
      <c r="J892" s="228">
        <f>J884+J889</f>
        <v>487707.50599999999</v>
      </c>
      <c r="K892" s="494"/>
      <c r="L892" s="492"/>
      <c r="M892" s="492"/>
      <c r="N892" s="496"/>
      <c r="O892" s="493"/>
      <c r="P892" s="493"/>
      <c r="Q892" s="491"/>
    </row>
    <row r="893" spans="1:17" ht="15.75" thickBot="1">
      <c r="A893" s="15" t="s">
        <v>352</v>
      </c>
      <c r="B893" s="223" t="s">
        <v>463</v>
      </c>
      <c r="C893" s="221"/>
      <c r="D893" s="224" t="s">
        <v>464</v>
      </c>
      <c r="E893" s="224" t="s">
        <v>212</v>
      </c>
      <c r="F893" s="224" t="s">
        <v>436</v>
      </c>
      <c r="G893" s="221"/>
      <c r="H893" s="231" t="s">
        <v>449</v>
      </c>
      <c r="I893" s="215" t="s">
        <v>449</v>
      </c>
      <c r="J893" s="225"/>
      <c r="K893" s="494"/>
      <c r="L893" s="492"/>
      <c r="M893" s="492"/>
      <c r="N893" s="496"/>
      <c r="O893" s="493"/>
      <c r="P893" s="493"/>
      <c r="Q893" s="491"/>
    </row>
    <row r="894" spans="1:17" ht="15.75" thickBot="1">
      <c r="A894" s="15" t="s">
        <v>352</v>
      </c>
      <c r="B894" s="220"/>
      <c r="C894" s="221"/>
      <c r="D894" s="215" t="s">
        <v>468</v>
      </c>
      <c r="E894" s="215"/>
      <c r="F894" s="215"/>
      <c r="G894" s="215"/>
      <c r="H894" s="215"/>
      <c r="I894" s="221"/>
      <c r="J894" s="228">
        <v>0</v>
      </c>
      <c r="K894" s="494"/>
      <c r="L894" s="492"/>
      <c r="M894" s="492"/>
      <c r="N894" s="496"/>
      <c r="O894" s="493"/>
      <c r="P894" s="493"/>
      <c r="Q894" s="491"/>
    </row>
    <row r="895" spans="1:17" ht="15.75" thickBot="1">
      <c r="A895" s="15" t="s">
        <v>352</v>
      </c>
      <c r="B895" s="214" t="s">
        <v>469</v>
      </c>
      <c r="C895" s="215"/>
      <c r="D895" s="215" t="s">
        <v>212</v>
      </c>
      <c r="E895" s="215" t="s">
        <v>436</v>
      </c>
      <c r="F895" s="215" t="s">
        <v>470</v>
      </c>
      <c r="G895" s="215"/>
      <c r="H895" s="215"/>
      <c r="I895" s="238"/>
      <c r="J895" s="225" t="s">
        <v>449</v>
      </c>
      <c r="K895" s="494"/>
      <c r="L895" s="492"/>
      <c r="M895" s="492"/>
      <c r="N895" s="496"/>
      <c r="O895" s="493"/>
      <c r="P895" s="493"/>
      <c r="Q895" s="491"/>
    </row>
    <row r="896" spans="1:17" ht="15.75" thickBot="1">
      <c r="A896" s="15" t="s">
        <v>352</v>
      </c>
      <c r="B896" s="214"/>
      <c r="C896" s="215"/>
      <c r="D896" s="215"/>
      <c r="E896" s="215"/>
      <c r="F896" s="224" t="s">
        <v>471</v>
      </c>
      <c r="G896" s="224" t="s">
        <v>472</v>
      </c>
      <c r="H896" s="224" t="s">
        <v>473</v>
      </c>
      <c r="I896" s="221"/>
      <c r="J896" s="225"/>
      <c r="K896" s="494"/>
      <c r="L896" s="168"/>
      <c r="M896" s="168"/>
      <c r="N896" s="496"/>
      <c r="O896" s="493"/>
      <c r="P896" s="493"/>
      <c r="Q896" s="491"/>
    </row>
    <row r="897" spans="1:18">
      <c r="A897" s="15" t="s">
        <v>352</v>
      </c>
      <c r="B897" s="226"/>
      <c r="C897" s="216"/>
      <c r="D897" s="217" t="s">
        <v>480</v>
      </c>
      <c r="E897" s="217"/>
      <c r="F897" s="217"/>
      <c r="G897" s="217"/>
      <c r="H897" s="217"/>
      <c r="I897" s="216"/>
      <c r="J897" s="236"/>
      <c r="K897" s="494"/>
      <c r="L897" s="492"/>
      <c r="M897" s="492"/>
      <c r="N897" s="496"/>
      <c r="O897" s="493"/>
      <c r="P897" s="493"/>
      <c r="Q897" s="491"/>
    </row>
    <row r="898" spans="1:18" ht="15.75" thickBot="1">
      <c r="A898" s="15" t="s">
        <v>352</v>
      </c>
      <c r="B898" s="220"/>
      <c r="C898" s="221"/>
      <c r="D898" s="221"/>
      <c r="E898" s="221"/>
      <c r="F898" s="215" t="s">
        <v>481</v>
      </c>
      <c r="G898" s="215"/>
      <c r="H898" s="215"/>
      <c r="I898" s="221"/>
      <c r="J898" s="237">
        <f>ROUND(J892+J894+J897,2)</f>
        <v>487707.51</v>
      </c>
      <c r="K898" s="178"/>
      <c r="L898" s="179"/>
      <c r="M898" s="179"/>
      <c r="N898" s="179"/>
      <c r="O898" s="179"/>
      <c r="P898" s="180"/>
      <c r="R898" s="177">
        <f>ROUND((SUM(Q874:Q897)/K874),2)</f>
        <v>487707.51</v>
      </c>
    </row>
    <row r="899" spans="1:18" ht="42.75" customHeight="1">
      <c r="B899" s="614" t="s">
        <v>700</v>
      </c>
      <c r="C899" s="614"/>
      <c r="D899" s="614"/>
      <c r="E899" s="614"/>
      <c r="F899" s="614"/>
      <c r="G899" s="614"/>
      <c r="H899" s="614"/>
      <c r="I899" s="614"/>
      <c r="J899" s="615"/>
      <c r="R899" s="101">
        <f>SUM(Q874:Q897)</f>
        <v>487707.50599999999</v>
      </c>
    </row>
    <row r="900" spans="1:18" ht="15.75" thickBot="1">
      <c r="A900" s="157"/>
      <c r="B900" s="157"/>
      <c r="C900" s="157"/>
      <c r="D900" s="157"/>
      <c r="E900" s="157"/>
      <c r="F900" s="157"/>
      <c r="G900" s="157"/>
      <c r="H900" s="157"/>
      <c r="I900" s="157"/>
      <c r="J900" s="157"/>
      <c r="R900" s="101">
        <f>SUM(Q847:Q867)</f>
        <v>21994.124213999999</v>
      </c>
    </row>
    <row r="901" spans="1:18" ht="23.25" thickBot="1">
      <c r="A901">
        <v>307084</v>
      </c>
      <c r="B901" s="106" t="s">
        <v>395</v>
      </c>
      <c r="C901" s="107"/>
      <c r="D901" s="107"/>
      <c r="E901" s="107"/>
      <c r="F901" s="107"/>
      <c r="G901" s="107"/>
      <c r="H901" s="107"/>
      <c r="I901" s="107"/>
      <c r="J901" s="108" t="s">
        <v>396</v>
      </c>
    </row>
    <row r="902" spans="1:18" ht="18.75" thickTop="1">
      <c r="A902">
        <v>307084</v>
      </c>
      <c r="B902" s="109" t="s">
        <v>397</v>
      </c>
      <c r="E902" s="110" t="s">
        <v>398</v>
      </c>
      <c r="J902" s="111"/>
    </row>
    <row r="903" spans="1:18" ht="15.75">
      <c r="A903">
        <v>307084</v>
      </c>
      <c r="B903" s="112" t="s">
        <v>400</v>
      </c>
      <c r="E903" s="383">
        <v>45748</v>
      </c>
      <c r="H903" s="113" t="s">
        <v>401</v>
      </c>
      <c r="I903" s="114">
        <v>5</v>
      </c>
      <c r="J903" s="115" t="s">
        <v>346</v>
      </c>
    </row>
    <row r="904" spans="1:18" ht="32.25" thickBot="1">
      <c r="A904">
        <v>307084</v>
      </c>
      <c r="B904" s="116">
        <v>307084</v>
      </c>
      <c r="C904" s="149" t="s">
        <v>701</v>
      </c>
      <c r="D904" s="149"/>
      <c r="E904" s="149"/>
      <c r="F904" s="149"/>
      <c r="G904" s="149"/>
      <c r="H904" s="149"/>
      <c r="I904" s="150" t="s">
        <v>404</v>
      </c>
      <c r="J904" s="151"/>
    </row>
    <row r="905" spans="1:18" ht="51.75" customHeight="1" thickBot="1">
      <c r="A905">
        <v>307084</v>
      </c>
      <c r="B905" s="148" t="s">
        <v>405</v>
      </c>
      <c r="C905" s="146"/>
      <c r="D905" s="146" t="s">
        <v>212</v>
      </c>
      <c r="E905" s="146" t="s">
        <v>406</v>
      </c>
      <c r="F905" s="146"/>
      <c r="G905" s="146" t="s">
        <v>407</v>
      </c>
      <c r="H905" s="153"/>
      <c r="I905" s="239"/>
      <c r="J905" s="240" t="s">
        <v>408</v>
      </c>
      <c r="K905" s="589" t="s">
        <v>276</v>
      </c>
      <c r="L905" s="590"/>
      <c r="M905" s="591"/>
      <c r="N905" s="592" t="s">
        <v>409</v>
      </c>
      <c r="O905" s="594" t="s">
        <v>410</v>
      </c>
      <c r="P905" s="595"/>
      <c r="Q905" s="598" t="s">
        <v>411</v>
      </c>
    </row>
    <row r="906" spans="1:18" ht="15.75" thickBot="1">
      <c r="A906">
        <v>307084</v>
      </c>
      <c r="B906" s="148"/>
      <c r="C906" s="146"/>
      <c r="D906" s="146"/>
      <c r="E906" s="103" t="s">
        <v>412</v>
      </c>
      <c r="F906" s="103" t="s">
        <v>413</v>
      </c>
      <c r="G906" s="103" t="s">
        <v>414</v>
      </c>
      <c r="H906" s="103" t="s">
        <v>415</v>
      </c>
      <c r="I906" s="104"/>
      <c r="J906" s="118" t="s">
        <v>416</v>
      </c>
      <c r="K906" s="172" t="s">
        <v>417</v>
      </c>
      <c r="L906" s="600" t="s">
        <v>418</v>
      </c>
      <c r="M906" s="601"/>
      <c r="N906" s="593"/>
      <c r="O906" s="596"/>
      <c r="P906" s="597"/>
      <c r="Q906" s="599"/>
    </row>
    <row r="907" spans="1:18">
      <c r="A907">
        <v>307084</v>
      </c>
      <c r="B907" s="119" t="s">
        <v>498</v>
      </c>
      <c r="C907" s="120" t="s">
        <v>499</v>
      </c>
      <c r="D907" s="121">
        <v>0.60241</v>
      </c>
      <c r="E907" s="122">
        <v>1</v>
      </c>
      <c r="F907" s="122">
        <v>0</v>
      </c>
      <c r="G907" s="123">
        <f>VLOOKUP(B907,EQ!$A$1:$K$538,10,FALSE)</f>
        <v>11.0101</v>
      </c>
      <c r="H907" s="123">
        <f>VLOOKUP(B907,EQ!$A$1:$K$538,11,FALSE)</f>
        <v>0.50090000000000001</v>
      </c>
      <c r="J907" s="389">
        <f>ROUND((D907*E907*G907)+(D907*F907*H907),4)</f>
        <v>6.6326000000000001</v>
      </c>
      <c r="K907" s="494">
        <f>SUMIF('4. Orçamento'!$A$6:$A$144,A907,'4. Orçamento'!$D$6:$D$144)</f>
        <v>35.200000000000003</v>
      </c>
      <c r="L907" s="492">
        <f>(D907*E907)</f>
        <v>0.60241</v>
      </c>
      <c r="M907" s="492">
        <f>(D907*F907)</f>
        <v>0</v>
      </c>
      <c r="N907" s="496" t="str">
        <f>B907</f>
        <v>E9764</v>
      </c>
      <c r="O907" s="493">
        <f t="shared" ref="O907:P909" si="89">(G907/$I$903)</f>
        <v>2.2020200000000001</v>
      </c>
      <c r="P907" s="493">
        <f t="shared" si="89"/>
        <v>0.10018000000000001</v>
      </c>
      <c r="Q907" s="491">
        <f>K907*((L907*O907)+(M907*P907))</f>
        <v>46.693464160640005</v>
      </c>
    </row>
    <row r="908" spans="1:18">
      <c r="A908">
        <v>307084</v>
      </c>
      <c r="B908" s="119" t="s">
        <v>702</v>
      </c>
      <c r="C908" s="120" t="s">
        <v>703</v>
      </c>
      <c r="D908" s="121">
        <v>0.60241</v>
      </c>
      <c r="E908" s="122">
        <v>1</v>
      </c>
      <c r="F908" s="122">
        <v>0</v>
      </c>
      <c r="G908" s="123">
        <f>VLOOKUP(B908,EQ!$A$1:$K$538,10,FALSE)</f>
        <v>1.2972999999999999</v>
      </c>
      <c r="H908" s="123">
        <f>VLOOKUP(B908,EQ!$A$1:$K$538,11,FALSE)</f>
        <v>0.71589999999999998</v>
      </c>
      <c r="J908" s="389">
        <f>ROUND((D908*E908*G908)+(D908*F908*H908),4)</f>
        <v>0.78149999999999997</v>
      </c>
      <c r="K908" s="494">
        <f>SUMIF('4. Orçamento'!$A$6:$A$144,A908,'4. Orçamento'!$D$6:$D$144)</f>
        <v>35.200000000000003</v>
      </c>
      <c r="L908" s="492">
        <f>(D908*E908)</f>
        <v>0.60241</v>
      </c>
      <c r="M908" s="492">
        <f>(D908*F908)</f>
        <v>0</v>
      </c>
      <c r="N908" s="496" t="str">
        <f>B908</f>
        <v>E9675</v>
      </c>
      <c r="O908" s="493">
        <f t="shared" si="89"/>
        <v>0.25945999999999997</v>
      </c>
      <c r="P908" s="493">
        <f t="shared" si="89"/>
        <v>0.14318</v>
      </c>
      <c r="Q908" s="491">
        <f>K908*((L908*O908)+(M908*P908))</f>
        <v>5.5018057107199994</v>
      </c>
    </row>
    <row r="909" spans="1:18">
      <c r="A909">
        <v>307084</v>
      </c>
      <c r="B909" s="119" t="s">
        <v>704</v>
      </c>
      <c r="C909" s="120" t="s">
        <v>705</v>
      </c>
      <c r="D909" s="121">
        <v>0.12048</v>
      </c>
      <c r="E909" s="122">
        <v>1</v>
      </c>
      <c r="F909" s="122">
        <v>0</v>
      </c>
      <c r="G909" s="123">
        <f>VLOOKUP(B909,EQ!$A$1:$K$538,10,FALSE)</f>
        <v>22.6311</v>
      </c>
      <c r="H909" s="123">
        <f>VLOOKUP(B909,EQ!$A$1:$K$538,11,FALSE)</f>
        <v>2.0326</v>
      </c>
      <c r="J909" s="389">
        <f>ROUND((D909*E909*G909)+(D909*F909*H909),4)</f>
        <v>2.7265999999999999</v>
      </c>
      <c r="K909" s="494">
        <f>SUMIF('4. Orçamento'!$A$6:$A$144,A909,'4. Orçamento'!$D$6:$D$144)</f>
        <v>35.200000000000003</v>
      </c>
      <c r="L909" s="492">
        <f>(D909*E909)</f>
        <v>0.12048</v>
      </c>
      <c r="M909" s="492">
        <f>(D909*F909)</f>
        <v>0</v>
      </c>
      <c r="N909" s="496" t="str">
        <f>B909</f>
        <v>E9591</v>
      </c>
      <c r="O909" s="493">
        <f t="shared" si="89"/>
        <v>4.5262200000000004</v>
      </c>
      <c r="P909" s="493">
        <f t="shared" si="89"/>
        <v>0.40651999999999999</v>
      </c>
      <c r="Q909" s="491">
        <f>K909*((L909*O909)+(M909*P909))</f>
        <v>19.195228293120003</v>
      </c>
    </row>
    <row r="910" spans="1:18" ht="15.75" thickBot="1">
      <c r="A910">
        <v>307084</v>
      </c>
      <c r="B910" s="125"/>
      <c r="C910" s="104"/>
      <c r="D910" s="104"/>
      <c r="E910" s="104"/>
      <c r="F910" s="104"/>
      <c r="G910" s="104"/>
      <c r="H910" s="105" t="s">
        <v>433</v>
      </c>
      <c r="I910" s="104"/>
      <c r="J910" s="390">
        <f>SUM(J907:J909)</f>
        <v>10.140700000000001</v>
      </c>
      <c r="K910" s="494">
        <f>SUMIF('4. Orçamento'!$A$6:$A$144,A910,'4. Orçamento'!$D$6:$D$144)</f>
        <v>35.200000000000003</v>
      </c>
      <c r="L910" s="492"/>
      <c r="M910" s="492"/>
      <c r="N910" s="496"/>
      <c r="O910" s="493"/>
      <c r="P910" s="493"/>
      <c r="Q910" s="491"/>
    </row>
    <row r="911" spans="1:18" ht="15.75" thickBot="1">
      <c r="A911">
        <v>307084</v>
      </c>
      <c r="B911" s="127" t="s">
        <v>435</v>
      </c>
      <c r="C911" s="104"/>
      <c r="D911" s="103" t="s">
        <v>212</v>
      </c>
      <c r="E911" s="103" t="s">
        <v>436</v>
      </c>
      <c r="F911" s="104"/>
      <c r="G911" s="103" t="s">
        <v>407</v>
      </c>
      <c r="H911" s="146" t="s">
        <v>437</v>
      </c>
      <c r="I911" s="146"/>
      <c r="J911" s="391"/>
      <c r="K911" s="494">
        <f>SUMIF('4. Orçamento'!$A$6:$A$144,A911,'4. Orçamento'!$D$6:$D$144)</f>
        <v>35.200000000000003</v>
      </c>
      <c r="L911" s="492"/>
      <c r="M911" s="492"/>
      <c r="N911" s="496"/>
      <c r="O911" s="493"/>
      <c r="P911" s="493"/>
      <c r="Q911" s="491"/>
    </row>
    <row r="912" spans="1:18">
      <c r="A912">
        <v>307084</v>
      </c>
      <c r="B912" s="119" t="s">
        <v>654</v>
      </c>
      <c r="C912" s="120" t="s">
        <v>655</v>
      </c>
      <c r="D912" s="121">
        <v>1</v>
      </c>
      <c r="E912" s="128" t="s">
        <v>222</v>
      </c>
      <c r="G912" s="123">
        <f>VLOOKUP(B912,MO!$A$1:$G$106,6,FALSE)</f>
        <v>27.3626</v>
      </c>
      <c r="J912" s="389">
        <f>ROUND(D912*G912,4)</f>
        <v>27.3626</v>
      </c>
      <c r="K912" s="494">
        <f>SUMIF('4. Orçamento'!$A$6:$A$144,A912,'4. Orçamento'!$D$6:$D$144)</f>
        <v>35.200000000000003</v>
      </c>
      <c r="L912" s="492">
        <f>D912</f>
        <v>1</v>
      </c>
      <c r="M912" s="492"/>
      <c r="N912" s="496" t="str">
        <f>B912</f>
        <v>P9821</v>
      </c>
      <c r="O912" s="493">
        <f>(G912/$I$903)</f>
        <v>5.4725200000000003</v>
      </c>
      <c r="P912" s="493"/>
      <c r="Q912" s="491">
        <f>K912*((L912*O912)+(M912*P912))</f>
        <v>192.63270400000002</v>
      </c>
    </row>
    <row r="913" spans="1:17">
      <c r="A913">
        <v>307084</v>
      </c>
      <c r="B913" s="119" t="s">
        <v>438</v>
      </c>
      <c r="C913" s="120" t="s">
        <v>439</v>
      </c>
      <c r="D913" s="121">
        <v>2</v>
      </c>
      <c r="E913" s="128" t="s">
        <v>222</v>
      </c>
      <c r="G913" s="123">
        <f>VLOOKUP(B913,MO!$A$1:$G$106,6,FALSE)</f>
        <v>22.594999999999999</v>
      </c>
      <c r="J913" s="389">
        <f>ROUND(D913*G913,4)</f>
        <v>45.19</v>
      </c>
      <c r="K913" s="494">
        <f>SUMIF('4. Orçamento'!$A$6:$A$144,A913,'4. Orçamento'!$D$6:$D$144)</f>
        <v>35.200000000000003</v>
      </c>
      <c r="L913" s="492">
        <f>D913</f>
        <v>2</v>
      </c>
      <c r="M913" s="492"/>
      <c r="N913" s="496" t="str">
        <f>B913</f>
        <v>P9824</v>
      </c>
      <c r="O913" s="493">
        <f>(G913/$I$903)</f>
        <v>4.5190000000000001</v>
      </c>
      <c r="P913" s="493"/>
      <c r="Q913" s="491">
        <f>K913*((L913*O913)+(M913*P913))</f>
        <v>318.13760000000002</v>
      </c>
    </row>
    <row r="914" spans="1:17">
      <c r="A914">
        <v>307084</v>
      </c>
      <c r="B914" s="129"/>
      <c r="D914" s="145" t="s">
        <v>440</v>
      </c>
      <c r="E914" s="145"/>
      <c r="F914" s="145"/>
      <c r="G914" s="145"/>
      <c r="H914" s="145"/>
      <c r="J914" s="392">
        <f>SUM(J912:J913)</f>
        <v>72.552599999999998</v>
      </c>
      <c r="K914" s="494">
        <f>SUMIF('4. Orçamento'!$A$6:$A$144,A914,'4. Orçamento'!$D$6:$D$144)</f>
        <v>35.200000000000003</v>
      </c>
      <c r="L914" s="492"/>
      <c r="M914" s="492"/>
      <c r="N914" s="496"/>
      <c r="O914" s="493"/>
      <c r="P914" s="493"/>
      <c r="Q914" s="491"/>
    </row>
    <row r="915" spans="1:17" ht="15.75" thickBot="1">
      <c r="A915">
        <v>307084</v>
      </c>
      <c r="B915" s="125"/>
      <c r="C915" s="104"/>
      <c r="D915" s="146" t="s">
        <v>442</v>
      </c>
      <c r="E915" s="146"/>
      <c r="F915" s="146"/>
      <c r="G915" s="146"/>
      <c r="H915" s="146"/>
      <c r="I915" s="104"/>
      <c r="J915" s="393">
        <f>J910+J914</f>
        <v>82.693299999999994</v>
      </c>
      <c r="K915" s="494">
        <f>SUMIF('4. Orçamento'!$A$6:$A$144,A915,'4. Orçamento'!$D$6:$D$144)</f>
        <v>35.200000000000003</v>
      </c>
      <c r="L915" s="492"/>
      <c r="M915" s="492"/>
      <c r="N915" s="496"/>
      <c r="O915" s="493"/>
      <c r="P915" s="493"/>
      <c r="Q915" s="491"/>
    </row>
    <row r="916" spans="1:17">
      <c r="A916">
        <v>307084</v>
      </c>
      <c r="B916" s="129"/>
      <c r="D916" s="145" t="s">
        <v>444</v>
      </c>
      <c r="E916" s="145"/>
      <c r="F916" s="145"/>
      <c r="G916" s="145"/>
      <c r="H916" s="145"/>
      <c r="J916" s="394">
        <f>J915/I903</f>
        <v>16.53866</v>
      </c>
      <c r="K916" s="494">
        <f>SUMIF('4. Orçamento'!$A$6:$A$144,A916,'4. Orçamento'!$D$6:$D$144)</f>
        <v>35.200000000000003</v>
      </c>
      <c r="L916" s="492"/>
      <c r="M916" s="492"/>
      <c r="N916" s="496"/>
      <c r="O916" s="493"/>
      <c r="P916" s="493"/>
      <c r="Q916" s="491"/>
    </row>
    <row r="917" spans="1:17">
      <c r="A917">
        <v>307084</v>
      </c>
      <c r="B917" s="129"/>
      <c r="H917" s="132" t="s">
        <v>445</v>
      </c>
      <c r="J917" s="394" t="s">
        <v>377</v>
      </c>
      <c r="K917" s="494">
        <f>SUMIF('4. Orçamento'!$A$6:$A$144,A917,'4. Orçamento'!$D$6:$D$144)</f>
        <v>35.200000000000003</v>
      </c>
      <c r="L917" s="492"/>
      <c r="M917" s="492"/>
      <c r="N917" s="496"/>
      <c r="O917" s="493"/>
      <c r="P917" s="493"/>
      <c r="Q917" s="491"/>
    </row>
    <row r="918" spans="1:17" ht="15.75" thickBot="1">
      <c r="A918">
        <v>307084</v>
      </c>
      <c r="B918" s="125"/>
      <c r="C918" s="104"/>
      <c r="D918" s="104"/>
      <c r="E918" s="104"/>
      <c r="F918" s="104"/>
      <c r="G918" s="104"/>
      <c r="H918" s="105" t="s">
        <v>446</v>
      </c>
      <c r="I918" s="104"/>
      <c r="J918" s="393" t="s">
        <v>377</v>
      </c>
      <c r="K918" s="494">
        <f>SUMIF('4. Orçamento'!$A$6:$A$144,A918,'4. Orçamento'!$D$6:$D$144)</f>
        <v>35.200000000000003</v>
      </c>
      <c r="L918" s="492"/>
      <c r="M918" s="492"/>
      <c r="N918" s="496"/>
      <c r="O918" s="493"/>
      <c r="P918" s="493"/>
      <c r="Q918" s="491"/>
    </row>
    <row r="919" spans="1:17" ht="15.75" thickBot="1">
      <c r="A919">
        <v>307084</v>
      </c>
      <c r="B919" s="127" t="s">
        <v>447</v>
      </c>
      <c r="C919" s="104"/>
      <c r="D919" s="103" t="s">
        <v>212</v>
      </c>
      <c r="E919" s="103" t="s">
        <v>436</v>
      </c>
      <c r="F919" s="104"/>
      <c r="G919" s="103" t="s">
        <v>448</v>
      </c>
      <c r="H919" s="146" t="s">
        <v>449</v>
      </c>
      <c r="I919" s="146"/>
      <c r="J919" s="391"/>
      <c r="K919" s="494">
        <f>SUMIF('4. Orçamento'!$A$6:$A$144,A919,'4. Orçamento'!$D$6:$D$144)</f>
        <v>35.200000000000003</v>
      </c>
      <c r="L919" s="492"/>
      <c r="M919" s="492"/>
      <c r="N919" s="496"/>
      <c r="O919" s="493"/>
      <c r="P919" s="493"/>
      <c r="Q919" s="491"/>
    </row>
    <row r="920" spans="1:17">
      <c r="A920">
        <v>307084</v>
      </c>
      <c r="B920" s="119" t="s">
        <v>706</v>
      </c>
      <c r="C920" s="120" t="s">
        <v>707</v>
      </c>
      <c r="D920" s="121">
        <v>2.4</v>
      </c>
      <c r="E920" s="128" t="s">
        <v>454</v>
      </c>
      <c r="G920" s="123">
        <f>VLOOKUP(B920,MATERIAL!$A$1:$D$1678,4,FALSE)</f>
        <v>7.6859999999999999</v>
      </c>
      <c r="J920" s="389">
        <f>ROUND(D920*G920,4)</f>
        <v>18.446400000000001</v>
      </c>
      <c r="K920" s="494">
        <f>SUMIF('4. Orçamento'!$A$6:$A$144,A920,'4. Orçamento'!$D$6:$D$144)</f>
        <v>35.200000000000003</v>
      </c>
      <c r="L920" s="492">
        <f>D920</f>
        <v>2.4</v>
      </c>
      <c r="M920" s="492"/>
      <c r="N920" s="496" t="str">
        <f>B920</f>
        <v>M1379</v>
      </c>
      <c r="O920" s="493">
        <f>G920</f>
        <v>7.6859999999999999</v>
      </c>
      <c r="P920" s="493"/>
      <c r="Q920" s="491">
        <f>K920*((L920*O920)+(M920*P920))</f>
        <v>649.31328000000008</v>
      </c>
    </row>
    <row r="921" spans="1:17">
      <c r="A921">
        <v>307084</v>
      </c>
      <c r="B921" s="119" t="s">
        <v>708</v>
      </c>
      <c r="C921" s="120" t="s">
        <v>709</v>
      </c>
      <c r="D921" s="121">
        <v>6.6699999999999997E-3</v>
      </c>
      <c r="E921" s="128" t="s">
        <v>335</v>
      </c>
      <c r="G921" s="123">
        <f>VLOOKUP(B921,MATERIAL!$A$1:$D$1678,4,FALSE)</f>
        <v>504.31799999999998</v>
      </c>
      <c r="J921" s="389">
        <f>ROUND(D921*G921,4)</f>
        <v>3.3637999999999999</v>
      </c>
      <c r="K921" s="494">
        <f>SUMIF('4. Orçamento'!$A$6:$A$144,A921,'4. Orçamento'!$D$6:$D$144)</f>
        <v>35.200000000000003</v>
      </c>
      <c r="L921" s="492">
        <f>D921</f>
        <v>6.6699999999999997E-3</v>
      </c>
      <c r="M921" s="492"/>
      <c r="N921" s="496" t="str">
        <f>B921</f>
        <v>M1385</v>
      </c>
      <c r="O921" s="493">
        <f>G921</f>
        <v>504.31799999999998</v>
      </c>
      <c r="P921" s="493"/>
      <c r="Q921" s="491">
        <f>K921*((L921*O921)+(M921*P921))</f>
        <v>118.405797312</v>
      </c>
    </row>
    <row r="922" spans="1:17">
      <c r="A922">
        <v>307084</v>
      </c>
      <c r="B922" s="119" t="s">
        <v>619</v>
      </c>
      <c r="C922" s="120" t="s">
        <v>620</v>
      </c>
      <c r="D922" s="121">
        <v>8.0000000000000004E-4</v>
      </c>
      <c r="E922" s="128" t="s">
        <v>335</v>
      </c>
      <c r="G922" s="123">
        <f>VLOOKUP(B922,MATERIAL!$A$1:$D$1678,4,FALSE)</f>
        <v>445.637</v>
      </c>
      <c r="J922" s="389">
        <f>ROUND(D922*G922,4)</f>
        <v>0.35649999999999998</v>
      </c>
      <c r="K922" s="494">
        <f>SUMIF('4. Orçamento'!$A$6:$A$144,A922,'4. Orçamento'!$D$6:$D$144)</f>
        <v>35.200000000000003</v>
      </c>
      <c r="L922" s="492">
        <f>D922</f>
        <v>8.0000000000000004E-4</v>
      </c>
      <c r="M922" s="492"/>
      <c r="N922" s="496" t="str">
        <f>B922</f>
        <v>M1391</v>
      </c>
      <c r="O922" s="493">
        <f>G922</f>
        <v>445.637</v>
      </c>
      <c r="P922" s="493"/>
      <c r="Q922" s="491">
        <f>K922*((L922*O922)+(M922*P922))</f>
        <v>12.549137920000002</v>
      </c>
    </row>
    <row r="923" spans="1:17" ht="15.75" thickBot="1">
      <c r="A923">
        <v>307084</v>
      </c>
      <c r="B923" s="125"/>
      <c r="C923" s="104"/>
      <c r="D923" s="146" t="s">
        <v>459</v>
      </c>
      <c r="E923" s="146"/>
      <c r="F923" s="146"/>
      <c r="G923" s="146"/>
      <c r="H923" s="146"/>
      <c r="I923" s="104"/>
      <c r="J923" s="390">
        <f>SUM(J920:J922)</f>
        <v>22.166700000000002</v>
      </c>
      <c r="K923" s="494">
        <f>SUMIF('4. Orçamento'!$A$6:$A$144,A923,'4. Orçamento'!$D$6:$D$144)</f>
        <v>35.200000000000003</v>
      </c>
      <c r="L923" s="492"/>
      <c r="M923" s="492"/>
      <c r="N923" s="496"/>
      <c r="O923" s="493"/>
      <c r="P923" s="493"/>
      <c r="Q923" s="491"/>
    </row>
    <row r="924" spans="1:17" ht="15.75" thickBot="1">
      <c r="A924">
        <v>307084</v>
      </c>
      <c r="B924" s="127" t="s">
        <v>460</v>
      </c>
      <c r="C924" s="104"/>
      <c r="D924" s="103" t="s">
        <v>212</v>
      </c>
      <c r="E924" s="103" t="s">
        <v>436</v>
      </c>
      <c r="F924" s="104"/>
      <c r="G924" s="103" t="s">
        <v>449</v>
      </c>
      <c r="H924" s="146" t="s">
        <v>449</v>
      </c>
      <c r="I924" s="146"/>
      <c r="J924" s="391"/>
      <c r="K924" s="494">
        <f>SUMIF('4. Orçamento'!$A$6:$A$144,A924,'4. Orçamento'!$D$6:$D$144)</f>
        <v>35.200000000000003</v>
      </c>
      <c r="L924" s="492"/>
      <c r="M924" s="492"/>
      <c r="N924" s="496"/>
      <c r="O924" s="493"/>
      <c r="P924" s="493"/>
      <c r="Q924" s="491"/>
    </row>
    <row r="925" spans="1:17" ht="15.75" thickBot="1">
      <c r="A925">
        <v>307084</v>
      </c>
      <c r="B925" s="125"/>
      <c r="C925" s="104"/>
      <c r="D925" s="146" t="s">
        <v>461</v>
      </c>
      <c r="E925" s="146"/>
      <c r="F925" s="146"/>
      <c r="G925" s="146"/>
      <c r="H925" s="146"/>
      <c r="I925" s="104"/>
      <c r="J925" s="390"/>
      <c r="K925" s="494">
        <f>SUMIF('4. Orçamento'!$A$6:$A$144,A925,'4. Orçamento'!$D$6:$D$144)</f>
        <v>35.200000000000003</v>
      </c>
      <c r="L925" s="492"/>
      <c r="M925" s="492"/>
      <c r="N925" s="496"/>
      <c r="O925" s="493"/>
      <c r="P925" s="493"/>
      <c r="Q925" s="491"/>
    </row>
    <row r="926" spans="1:17" ht="15.75" thickBot="1">
      <c r="A926">
        <v>307084</v>
      </c>
      <c r="B926" s="125"/>
      <c r="C926" s="104"/>
      <c r="D926" s="104"/>
      <c r="E926" s="104"/>
      <c r="F926" s="104"/>
      <c r="G926" s="104"/>
      <c r="H926" s="105" t="s">
        <v>462</v>
      </c>
      <c r="I926" s="104"/>
      <c r="J926" s="393">
        <f>J916+J923</f>
        <v>38.705359999999999</v>
      </c>
      <c r="K926" s="494">
        <f>SUMIF('4. Orçamento'!$A$6:$A$144,A926,'4. Orçamento'!$D$6:$D$144)</f>
        <v>35.200000000000003</v>
      </c>
      <c r="L926" s="492"/>
      <c r="M926" s="492"/>
      <c r="N926" s="496"/>
      <c r="O926" s="493"/>
      <c r="P926" s="493"/>
      <c r="Q926" s="491"/>
    </row>
    <row r="927" spans="1:17" ht="15.75" thickBot="1">
      <c r="A927">
        <v>307084</v>
      </c>
      <c r="B927" s="127" t="s">
        <v>463</v>
      </c>
      <c r="C927" s="104"/>
      <c r="D927" s="103" t="s">
        <v>464</v>
      </c>
      <c r="E927" s="103" t="s">
        <v>212</v>
      </c>
      <c r="F927" s="103" t="s">
        <v>436</v>
      </c>
      <c r="G927" s="104"/>
      <c r="H927" s="103" t="s">
        <v>449</v>
      </c>
      <c r="I927" s="146" t="s">
        <v>449</v>
      </c>
      <c r="J927" s="391"/>
      <c r="K927" s="494">
        <f>SUMIF('4. Orçamento'!$A$6:$A$144,A927,'4. Orçamento'!$D$6:$D$144)</f>
        <v>35.200000000000003</v>
      </c>
      <c r="L927" s="492"/>
      <c r="M927" s="492"/>
      <c r="N927" s="496"/>
      <c r="O927" s="493"/>
      <c r="P927" s="493"/>
      <c r="Q927" s="491"/>
    </row>
    <row r="928" spans="1:17">
      <c r="A928">
        <v>307084</v>
      </c>
      <c r="B928" s="119" t="s">
        <v>706</v>
      </c>
      <c r="C928" s="120" t="s">
        <v>710</v>
      </c>
      <c r="D928" s="128">
        <v>5914655</v>
      </c>
      <c r="E928" s="121">
        <v>2.3999999999999998E-3</v>
      </c>
      <c r="F928" s="128" t="s">
        <v>466</v>
      </c>
      <c r="H928" s="123">
        <f>VLOOKUP(D928,'SICRO 04.25'!$A$1:$D$6492,4,FALSE)</f>
        <v>32.659999999999997</v>
      </c>
      <c r="J928" s="389">
        <f>ROUND(E928*H928,4)</f>
        <v>7.8399999999999997E-2</v>
      </c>
      <c r="K928" s="494">
        <f>SUMIF('4. Orçamento'!$A$6:$A$144,A928,'4. Orçamento'!$D$6:$D$144)</f>
        <v>35.200000000000003</v>
      </c>
      <c r="L928" s="492">
        <f>E928</f>
        <v>2.3999999999999998E-3</v>
      </c>
      <c r="M928" s="492"/>
      <c r="N928" s="496">
        <f>D928</f>
        <v>5914655</v>
      </c>
      <c r="O928" s="493">
        <f>H928</f>
        <v>32.659999999999997</v>
      </c>
      <c r="P928" s="493"/>
      <c r="Q928" s="491">
        <f>K928*((L928*O928)+(M928*P928))</f>
        <v>2.7591167999999997</v>
      </c>
    </row>
    <row r="929" spans="1:18" ht="15.75" thickBot="1">
      <c r="A929">
        <v>307084</v>
      </c>
      <c r="B929" s="125"/>
      <c r="C929" s="104"/>
      <c r="D929" s="146" t="s">
        <v>468</v>
      </c>
      <c r="E929" s="146"/>
      <c r="F929" s="146"/>
      <c r="G929" s="146"/>
      <c r="H929" s="146"/>
      <c r="I929" s="104"/>
      <c r="J929" s="393">
        <f>J928</f>
        <v>7.8399999999999997E-2</v>
      </c>
      <c r="K929" s="494">
        <f>SUMIF('4. Orçamento'!$A$6:$A$144,A929,'4. Orçamento'!$D$6:$D$144)</f>
        <v>35.200000000000003</v>
      </c>
      <c r="L929" s="492"/>
      <c r="M929" s="492"/>
      <c r="N929" s="496"/>
      <c r="O929" s="493"/>
      <c r="P929" s="493"/>
      <c r="Q929" s="491"/>
    </row>
    <row r="930" spans="1:18" ht="15.75" thickBot="1">
      <c r="A930">
        <v>307084</v>
      </c>
      <c r="B930" s="148" t="s">
        <v>469</v>
      </c>
      <c r="C930" s="146"/>
      <c r="D930" s="146" t="s">
        <v>212</v>
      </c>
      <c r="E930" s="146" t="s">
        <v>436</v>
      </c>
      <c r="F930" s="146" t="s">
        <v>470</v>
      </c>
      <c r="G930" s="146"/>
      <c r="H930" s="146"/>
      <c r="I930" s="239"/>
      <c r="J930" s="147" t="s">
        <v>449</v>
      </c>
      <c r="K930" s="494">
        <f>SUMIF('4. Orçamento'!$A$6:$A$144,A930,'4. Orçamento'!$D$6:$D$144)</f>
        <v>35.200000000000003</v>
      </c>
      <c r="L930" s="492"/>
      <c r="M930" s="492"/>
      <c r="N930" s="496"/>
      <c r="O930" s="493"/>
      <c r="P930" s="493"/>
      <c r="Q930" s="491"/>
    </row>
    <row r="931" spans="1:18" ht="15.75" thickBot="1">
      <c r="A931">
        <v>307084</v>
      </c>
      <c r="B931" s="148"/>
      <c r="C931" s="146"/>
      <c r="D931" s="146"/>
      <c r="E931" s="146"/>
      <c r="F931" s="103" t="s">
        <v>471</v>
      </c>
      <c r="G931" s="103" t="s">
        <v>472</v>
      </c>
      <c r="H931" s="103" t="s">
        <v>473</v>
      </c>
      <c r="I931" s="104"/>
      <c r="J931" s="147"/>
      <c r="K931" s="494">
        <f>SUMIF('4. Orçamento'!$A$6:$A$144,A931,'4. Orçamento'!$D$6:$D$144)</f>
        <v>35.200000000000003</v>
      </c>
      <c r="L931" s="492"/>
      <c r="M931" s="492"/>
      <c r="N931" s="496"/>
      <c r="O931" s="493"/>
      <c r="P931" s="493"/>
      <c r="Q931" s="491"/>
    </row>
    <row r="932" spans="1:18">
      <c r="A932">
        <v>307084</v>
      </c>
      <c r="B932" s="119" t="s">
        <v>706</v>
      </c>
      <c r="C932" s="120" t="s">
        <v>710</v>
      </c>
      <c r="D932" s="121">
        <v>2.3999999999999998E-3</v>
      </c>
      <c r="E932" s="128" t="s">
        <v>228</v>
      </c>
      <c r="F932" s="128" t="s">
        <v>477</v>
      </c>
      <c r="G932" s="128" t="s">
        <v>478</v>
      </c>
      <c r="H932" s="128" t="s">
        <v>479</v>
      </c>
      <c r="J932" s="111"/>
      <c r="K932" s="494">
        <f>SUMIF('4. Orçamento'!$A$6:$A$144,A932,'4. Orçamento'!$D$6:$D$144)</f>
        <v>35.200000000000003</v>
      </c>
      <c r="L932" s="168">
        <f>D932*'3. DMT'!$V$2</f>
        <v>0.39599999999999996</v>
      </c>
      <c r="M932" s="168">
        <f>K932*L932</f>
        <v>13.9392</v>
      </c>
      <c r="N932" s="496" t="str">
        <f>H932</f>
        <v>5914479</v>
      </c>
      <c r="O932" s="493">
        <f>W56</f>
        <v>0.7173259493670886</v>
      </c>
      <c r="P932" s="493"/>
      <c r="Q932" s="491"/>
    </row>
    <row r="933" spans="1:18">
      <c r="A933">
        <v>307084</v>
      </c>
      <c r="B933" s="129"/>
      <c r="D933" s="145" t="s">
        <v>480</v>
      </c>
      <c r="E933" s="145"/>
      <c r="F933" s="145"/>
      <c r="G933" s="145"/>
      <c r="H933" s="145"/>
      <c r="J933" s="111"/>
      <c r="K933" s="494"/>
      <c r="L933" s="492"/>
      <c r="M933" s="492"/>
      <c r="N933" s="496"/>
      <c r="O933" s="493"/>
      <c r="P933" s="493"/>
      <c r="Q933" s="491"/>
    </row>
    <row r="934" spans="1:18" ht="15.75" thickBot="1">
      <c r="A934">
        <v>307084</v>
      </c>
      <c r="B934" s="125"/>
      <c r="C934" s="104"/>
      <c r="D934" s="104"/>
      <c r="E934" s="104"/>
      <c r="F934" s="146" t="s">
        <v>481</v>
      </c>
      <c r="G934" s="146"/>
      <c r="H934" s="146"/>
      <c r="I934" s="104"/>
      <c r="J934" s="134">
        <f>J926+J929</f>
        <v>38.783760000000001</v>
      </c>
      <c r="K934" s="178"/>
      <c r="L934" s="179"/>
      <c r="M934" s="179"/>
      <c r="N934" s="179"/>
      <c r="O934" s="179"/>
      <c r="P934" s="180"/>
      <c r="R934" s="177">
        <f>ROUND((SUM(Q907:Q933)/K907),2)</f>
        <v>38.78</v>
      </c>
    </row>
    <row r="935" spans="1:18" ht="15.75" thickBot="1">
      <c r="A935" s="157"/>
      <c r="B935" s="157"/>
      <c r="C935" s="157"/>
      <c r="D935" s="157"/>
      <c r="E935" s="157"/>
      <c r="F935" s="157"/>
      <c r="G935" s="157"/>
      <c r="H935" s="157"/>
      <c r="I935" s="157"/>
      <c r="J935" s="157"/>
      <c r="R935" s="101">
        <f>SUM(Q907:Q933)</f>
        <v>1365.18813419648</v>
      </c>
    </row>
    <row r="936" spans="1:18" ht="15.75">
      <c r="A936" s="15">
        <v>5502590</v>
      </c>
      <c r="B936" s="205" t="s">
        <v>400</v>
      </c>
      <c r="C936" s="206"/>
      <c r="D936" s="206"/>
      <c r="E936" s="395">
        <v>45748</v>
      </c>
      <c r="F936" s="206"/>
      <c r="G936" s="206"/>
      <c r="H936" s="207" t="s">
        <v>401</v>
      </c>
      <c r="I936" s="208">
        <v>131.61000000000001</v>
      </c>
      <c r="J936" s="209" t="s">
        <v>351</v>
      </c>
    </row>
    <row r="937" spans="1:18" ht="32.25" thickBot="1">
      <c r="A937" s="15">
        <v>5502590</v>
      </c>
      <c r="B937" s="210">
        <v>5502590</v>
      </c>
      <c r="C937" s="211" t="s">
        <v>711</v>
      </c>
      <c r="D937" s="211"/>
      <c r="E937" s="211"/>
      <c r="F937" s="211"/>
      <c r="G937" s="211"/>
      <c r="H937" s="211"/>
      <c r="I937" s="212" t="s">
        <v>404</v>
      </c>
      <c r="J937" s="213"/>
    </row>
    <row r="938" spans="1:18" ht="15.75" thickBot="1">
      <c r="A938" s="15">
        <v>5502590</v>
      </c>
      <c r="B938" s="214" t="s">
        <v>405</v>
      </c>
      <c r="C938" s="215"/>
      <c r="D938" s="215" t="s">
        <v>212</v>
      </c>
      <c r="E938" s="215" t="s">
        <v>406</v>
      </c>
      <c r="F938" s="215"/>
      <c r="G938" s="215" t="s">
        <v>407</v>
      </c>
      <c r="H938" s="215"/>
      <c r="I938" s="238"/>
      <c r="J938" s="241" t="s">
        <v>408</v>
      </c>
      <c r="K938" s="589" t="s">
        <v>276</v>
      </c>
      <c r="L938" s="590"/>
      <c r="M938" s="591"/>
      <c r="N938" s="592" t="s">
        <v>409</v>
      </c>
      <c r="O938" s="594" t="s">
        <v>410</v>
      </c>
      <c r="P938" s="595"/>
      <c r="Q938" s="598" t="s">
        <v>411</v>
      </c>
    </row>
    <row r="939" spans="1:18" ht="15.75" thickBot="1">
      <c r="A939" s="15">
        <v>5502590</v>
      </c>
      <c r="B939" s="119"/>
      <c r="C939" s="120"/>
      <c r="D939" s="396"/>
      <c r="E939" s="397" t="s">
        <v>412</v>
      </c>
      <c r="F939" s="397" t="s">
        <v>413</v>
      </c>
      <c r="G939" s="397" t="s">
        <v>414</v>
      </c>
      <c r="H939" s="397" t="s">
        <v>415</v>
      </c>
      <c r="I939" s="398"/>
      <c r="J939" s="399" t="s">
        <v>416</v>
      </c>
      <c r="K939" s="172" t="s">
        <v>417</v>
      </c>
      <c r="L939" s="600" t="s">
        <v>418</v>
      </c>
      <c r="M939" s="601"/>
      <c r="N939" s="593"/>
      <c r="O939" s="596"/>
      <c r="P939" s="597"/>
      <c r="Q939" s="599"/>
    </row>
    <row r="940" spans="1:18">
      <c r="A940" s="15">
        <v>5502590</v>
      </c>
      <c r="B940" s="119" t="s">
        <v>712</v>
      </c>
      <c r="C940" s="120" t="s">
        <v>713</v>
      </c>
      <c r="D940" s="218">
        <v>4</v>
      </c>
      <c r="E940" s="218">
        <v>1</v>
      </c>
      <c r="F940" s="218">
        <v>0</v>
      </c>
      <c r="G940" s="123">
        <f>VLOOKUP(B940,EQ!$A$1:$K$538,10,FALSE)</f>
        <v>309.25119999999998</v>
      </c>
      <c r="H940" s="123">
        <f>VLOOKUP(B940,EQ!$A$1:$K$538,11,FALSE)</f>
        <v>89.540800000000004</v>
      </c>
      <c r="I940" s="218"/>
      <c r="J940" s="389">
        <f>ROUND((D940*E940*G940)+(D940*F940*H940),4)</f>
        <v>1237.0047999999999</v>
      </c>
      <c r="K940" s="494">
        <f>SUMIF('4. Orçamento'!$A$6:$A$144,A940,'4. Orçamento'!$D$6:$D$144)</f>
        <v>2822</v>
      </c>
      <c r="L940" s="492">
        <f>(D940*E940)</f>
        <v>4</v>
      </c>
      <c r="M940" s="492">
        <f>(D940*F940)</f>
        <v>0</v>
      </c>
      <c r="N940" s="496" t="str">
        <f>B940</f>
        <v>E9667</v>
      </c>
      <c r="O940" s="493">
        <f t="shared" ref="O940:P944" si="90">(G940/$I$936)</f>
        <v>2.3497545779196107</v>
      </c>
      <c r="P940" s="493">
        <f t="shared" si="90"/>
        <v>0.68034951751386674</v>
      </c>
      <c r="Q940" s="491">
        <f>K940*((L940*O940)+(M940*P940))</f>
        <v>26524.029675556565</v>
      </c>
    </row>
    <row r="941" spans="1:18">
      <c r="A941" s="15">
        <v>5502590</v>
      </c>
      <c r="B941" s="119" t="s">
        <v>714</v>
      </c>
      <c r="C941" s="459" t="s">
        <v>715</v>
      </c>
      <c r="D941" s="218">
        <v>1</v>
      </c>
      <c r="E941" s="218">
        <v>0.53</v>
      </c>
      <c r="F941" s="218">
        <v>0.14000000000000001</v>
      </c>
      <c r="G941" s="123">
        <f>VLOOKUP(B941,EQ!$A$1:$K$538,10,FALSE)</f>
        <v>303.5831</v>
      </c>
      <c r="H941" s="123">
        <f>VLOOKUP(B941,EQ!$A$1:$K$538,11,FALSE)</f>
        <v>136.59819999999999</v>
      </c>
      <c r="I941" s="218"/>
      <c r="J941" s="389">
        <f>ROUND((D941*E941*G941)+(D941*F941*H941),4)</f>
        <v>180.02279999999999</v>
      </c>
      <c r="K941" s="494">
        <f>SUMIF('4. Orçamento'!$A$6:$A$144,A941,'4. Orçamento'!$D$6:$D$144)</f>
        <v>2822</v>
      </c>
      <c r="L941" s="492">
        <f t="shared" ref="L941:L944" si="91">(D941*E941)</f>
        <v>0.53</v>
      </c>
      <c r="M941" s="492">
        <f t="shared" ref="M941:M944" si="92">(D941*F941)</f>
        <v>0.14000000000000001</v>
      </c>
      <c r="N941" s="496" t="str">
        <f t="shared" ref="N941:N944" si="93">B941</f>
        <v>E9515</v>
      </c>
      <c r="O941" s="493">
        <f t="shared" si="90"/>
        <v>2.3066871818250889</v>
      </c>
      <c r="P941" s="493">
        <f t="shared" si="90"/>
        <v>1.0379013752754349</v>
      </c>
      <c r="Q941" s="491">
        <f t="shared" ref="Q941:Q944" si="94">K941*((L941*O941)+(M941*P941))</f>
        <v>3860.0738257123312</v>
      </c>
    </row>
    <row r="942" spans="1:18">
      <c r="A942" s="15">
        <v>5502590</v>
      </c>
      <c r="B942" s="219"/>
      <c r="C942" s="459"/>
      <c r="D942" s="218"/>
      <c r="E942" s="218"/>
      <c r="F942" s="218"/>
      <c r="G942" s="123"/>
      <c r="H942" s="123"/>
      <c r="I942" s="218"/>
      <c r="J942" s="389"/>
      <c r="K942" s="494">
        <f>SUMIF('4. Orçamento'!$A$6:$A$144,A942,'4. Orçamento'!$D$6:$D$144)</f>
        <v>2822</v>
      </c>
      <c r="L942" s="492">
        <f t="shared" si="91"/>
        <v>0</v>
      </c>
      <c r="M942" s="492">
        <f t="shared" si="92"/>
        <v>0</v>
      </c>
      <c r="N942" s="496">
        <f t="shared" si="93"/>
        <v>0</v>
      </c>
      <c r="O942" s="493">
        <f t="shared" si="90"/>
        <v>0</v>
      </c>
      <c r="P942" s="493">
        <f t="shared" si="90"/>
        <v>0</v>
      </c>
      <c r="Q942" s="491">
        <f t="shared" si="94"/>
        <v>0</v>
      </c>
    </row>
    <row r="943" spans="1:18">
      <c r="A943" s="15">
        <v>5502590</v>
      </c>
      <c r="B943" s="219"/>
      <c r="C943" s="459"/>
      <c r="D943" s="218"/>
      <c r="E943" s="218"/>
      <c r="F943" s="218"/>
      <c r="G943" s="123"/>
      <c r="H943" s="123"/>
      <c r="I943" s="218"/>
      <c r="J943" s="389"/>
      <c r="K943" s="494">
        <f>SUMIF('4. Orçamento'!$A$6:$A$144,A943,'4. Orçamento'!$D$6:$D$144)</f>
        <v>2822</v>
      </c>
      <c r="L943" s="492">
        <f t="shared" si="91"/>
        <v>0</v>
      </c>
      <c r="M943" s="492">
        <f t="shared" si="92"/>
        <v>0</v>
      </c>
      <c r="N943" s="496">
        <f t="shared" si="93"/>
        <v>0</v>
      </c>
      <c r="O943" s="493">
        <f t="shared" si="90"/>
        <v>0</v>
      </c>
      <c r="P943" s="493">
        <f t="shared" si="90"/>
        <v>0</v>
      </c>
      <c r="Q943" s="491">
        <f t="shared" si="94"/>
        <v>0</v>
      </c>
    </row>
    <row r="944" spans="1:18">
      <c r="A944" s="15">
        <v>5502590</v>
      </c>
      <c r="B944" s="219"/>
      <c r="C944" s="459"/>
      <c r="D944" s="218"/>
      <c r="E944" s="218"/>
      <c r="F944" s="218"/>
      <c r="G944" s="123"/>
      <c r="H944" s="123"/>
      <c r="I944" s="218"/>
      <c r="J944" s="389"/>
      <c r="K944" s="494">
        <f>SUMIF('4. Orçamento'!$A$6:$A$144,A944,'4. Orçamento'!$D$6:$D$144)</f>
        <v>2822</v>
      </c>
      <c r="L944" s="492">
        <f t="shared" si="91"/>
        <v>0</v>
      </c>
      <c r="M944" s="492">
        <f t="shared" si="92"/>
        <v>0</v>
      </c>
      <c r="N944" s="496">
        <f t="shared" si="93"/>
        <v>0</v>
      </c>
      <c r="O944" s="493">
        <f t="shared" si="90"/>
        <v>0</v>
      </c>
      <c r="P944" s="493">
        <f t="shared" si="90"/>
        <v>0</v>
      </c>
      <c r="Q944" s="491">
        <f t="shared" si="94"/>
        <v>0</v>
      </c>
    </row>
    <row r="945" spans="1:17" ht="15.75" thickBot="1">
      <c r="A945" s="15">
        <v>5502590</v>
      </c>
      <c r="B945" s="220"/>
      <c r="C945" s="221"/>
      <c r="D945" s="221"/>
      <c r="E945" s="215" t="s">
        <v>433</v>
      </c>
      <c r="F945" s="215"/>
      <c r="G945" s="215"/>
      <c r="H945" s="215"/>
      <c r="I945" s="221"/>
      <c r="J945" s="222">
        <f>SUM(J940:J944)</f>
        <v>1417.0275999999999</v>
      </c>
      <c r="K945" s="494">
        <f>SUMIF('4. Orçamento'!$A$6:$A$144,A945,'4. Orçamento'!$D$6:$D$144)</f>
        <v>2822</v>
      </c>
      <c r="L945" s="492"/>
      <c r="M945" s="492"/>
      <c r="N945" s="496"/>
      <c r="O945" s="493"/>
      <c r="P945" s="493"/>
      <c r="Q945" s="491"/>
    </row>
    <row r="946" spans="1:17" ht="15.75" thickBot="1">
      <c r="A946" s="15">
        <v>5502590</v>
      </c>
      <c r="B946" s="223" t="s">
        <v>435</v>
      </c>
      <c r="C946" s="221"/>
      <c r="D946" s="224" t="s">
        <v>212</v>
      </c>
      <c r="E946" s="224" t="s">
        <v>436</v>
      </c>
      <c r="F946" s="221"/>
      <c r="G946" s="224" t="s">
        <v>407</v>
      </c>
      <c r="H946" s="215" t="s">
        <v>437</v>
      </c>
      <c r="I946" s="215"/>
      <c r="J946" s="225"/>
      <c r="K946" s="494">
        <f>SUMIF('4. Orçamento'!$A$6:$A$144,A946,'4. Orçamento'!$D$6:$D$144)</f>
        <v>2822</v>
      </c>
      <c r="L946" s="492"/>
      <c r="M946" s="492"/>
      <c r="N946" s="496"/>
      <c r="O946" s="493"/>
      <c r="P946" s="493"/>
      <c r="Q946" s="491"/>
    </row>
    <row r="947" spans="1:17">
      <c r="A947" s="15">
        <v>5502590</v>
      </c>
      <c r="B947" s="119" t="s">
        <v>438</v>
      </c>
      <c r="C947" s="120" t="s">
        <v>439</v>
      </c>
      <c r="D947" s="398">
        <v>2</v>
      </c>
      <c r="E947" s="398" t="s">
        <v>222</v>
      </c>
      <c r="F947" s="398"/>
      <c r="G947" s="123">
        <f>VLOOKUP(B947,MO!$A$1:$G$106,6,FALSE)</f>
        <v>22.594999999999999</v>
      </c>
      <c r="H947" s="400"/>
      <c r="I947" s="400"/>
      <c r="J947" s="401">
        <f>ROUND(D947*G947,4)</f>
        <v>45.19</v>
      </c>
      <c r="K947" s="494">
        <f>SUMIF('4. Orçamento'!$A$6:$A$144,A947,'4. Orçamento'!$D$6:$D$144)</f>
        <v>2822</v>
      </c>
      <c r="L947" s="492">
        <f t="shared" ref="L947" si="95">D947</f>
        <v>2</v>
      </c>
      <c r="M947" s="492"/>
      <c r="N947" s="496" t="str">
        <f t="shared" ref="N947" si="96">B947</f>
        <v>P9824</v>
      </c>
      <c r="O947" s="493">
        <f>(G947/$I$936)</f>
        <v>0.17168148316997187</v>
      </c>
      <c r="P947" s="493"/>
      <c r="Q947" s="491">
        <f t="shared" ref="Q947" si="97">K947*((L947*O947)+(M947*P947))</f>
        <v>968.97029101132125</v>
      </c>
    </row>
    <row r="948" spans="1:17">
      <c r="A948" s="15">
        <v>5502590</v>
      </c>
      <c r="B948" s="226"/>
      <c r="C948" s="216"/>
      <c r="D948" s="217" t="s">
        <v>440</v>
      </c>
      <c r="E948" s="217"/>
      <c r="F948" s="217"/>
      <c r="G948" s="217"/>
      <c r="H948" s="217"/>
      <c r="I948" s="216"/>
      <c r="J948" s="227">
        <f>J947</f>
        <v>45.19</v>
      </c>
      <c r="K948" s="494">
        <f>SUMIF('4. Orçamento'!$A$6:$A$144,A948,'4. Orçamento'!$D$6:$D$144)</f>
        <v>2822</v>
      </c>
      <c r="L948" s="492"/>
      <c r="M948" s="492"/>
      <c r="N948" s="496"/>
      <c r="O948" s="493"/>
      <c r="P948" s="493"/>
      <c r="Q948" s="491"/>
    </row>
    <row r="949" spans="1:17" ht="15.75" thickBot="1">
      <c r="A949" s="15">
        <v>5502590</v>
      </c>
      <c r="B949" s="220"/>
      <c r="C949" s="221"/>
      <c r="D949" s="215" t="s">
        <v>442</v>
      </c>
      <c r="E949" s="215"/>
      <c r="F949" s="215"/>
      <c r="G949" s="215"/>
      <c r="H949" s="215"/>
      <c r="I949" s="221"/>
      <c r="J949" s="228">
        <f>J945+J948</f>
        <v>1462.2175999999999</v>
      </c>
      <c r="K949" s="494">
        <f>SUMIF('4. Orçamento'!$A$6:$A$144,A949,'4. Orçamento'!$D$6:$D$144)</f>
        <v>2822</v>
      </c>
      <c r="L949" s="492"/>
      <c r="M949" s="492"/>
      <c r="N949" s="496"/>
      <c r="O949" s="493"/>
      <c r="P949" s="493"/>
      <c r="Q949" s="491"/>
    </row>
    <row r="950" spans="1:17">
      <c r="A950" s="15">
        <v>5502590</v>
      </c>
      <c r="B950" s="219"/>
      <c r="C950" s="459"/>
      <c r="D950" s="218"/>
      <c r="E950" s="218"/>
      <c r="F950" s="218"/>
      <c r="G950" s="123"/>
      <c r="H950" s="123"/>
      <c r="I950" s="218"/>
      <c r="J950" s="389">
        <f>J949/I936</f>
        <v>11.110231745308106</v>
      </c>
      <c r="K950" s="494">
        <f>SUMIF('4. Orçamento'!$A$6:$A$144,A950,'4. Orçamento'!$D$6:$D$144)</f>
        <v>2822</v>
      </c>
      <c r="L950" s="492"/>
      <c r="M950" s="492"/>
      <c r="N950" s="496"/>
      <c r="O950" s="493"/>
      <c r="P950" s="493"/>
      <c r="Q950" s="491"/>
    </row>
    <row r="951" spans="1:17">
      <c r="A951" s="15">
        <v>5502590</v>
      </c>
      <c r="B951" s="226"/>
      <c r="C951" s="216"/>
      <c r="D951" s="216"/>
      <c r="E951" s="216"/>
      <c r="F951" s="216"/>
      <c r="G951" s="216"/>
      <c r="H951" s="229" t="s">
        <v>445</v>
      </c>
      <c r="I951" s="216"/>
      <c r="J951" s="230">
        <v>0.1208</v>
      </c>
      <c r="K951" s="494">
        <f>SUMIF('4. Orçamento'!$A$6:$A$144,A951,'4. Orçamento'!$D$6:$D$144)</f>
        <v>2822</v>
      </c>
      <c r="L951" s="492"/>
      <c r="M951" s="492"/>
      <c r="N951" s="496"/>
      <c r="O951" s="493"/>
      <c r="P951" s="493"/>
      <c r="Q951" s="491"/>
    </row>
    <row r="952" spans="1:17" ht="15.75" thickBot="1">
      <c r="A952" s="15">
        <v>5502590</v>
      </c>
      <c r="B952" s="220"/>
      <c r="C952" s="221"/>
      <c r="D952" s="221"/>
      <c r="E952" s="221"/>
      <c r="F952" s="221"/>
      <c r="G952" s="221"/>
      <c r="H952" s="231" t="s">
        <v>446</v>
      </c>
      <c r="I952" s="221"/>
      <c r="J952" s="228" t="s">
        <v>377</v>
      </c>
      <c r="K952" s="494">
        <f>SUMIF('4. Orçamento'!$A$6:$A$144,A952,'4. Orçamento'!$D$6:$D$144)</f>
        <v>2822</v>
      </c>
      <c r="L952" s="492"/>
      <c r="M952" s="492"/>
      <c r="N952" s="496"/>
      <c r="O952" s="493"/>
      <c r="P952" s="493"/>
      <c r="Q952" s="491"/>
    </row>
    <row r="953" spans="1:17" ht="15.75" thickBot="1">
      <c r="A953" s="15">
        <v>5502590</v>
      </c>
      <c r="B953" s="223" t="s">
        <v>447</v>
      </c>
      <c r="C953" s="221"/>
      <c r="D953" s="224" t="s">
        <v>212</v>
      </c>
      <c r="E953" s="224" t="s">
        <v>436</v>
      </c>
      <c r="F953" s="221"/>
      <c r="G953" s="224" t="s">
        <v>448</v>
      </c>
      <c r="H953" s="215" t="s">
        <v>449</v>
      </c>
      <c r="I953" s="215"/>
      <c r="J953" s="225"/>
      <c r="K953" s="494">
        <f>SUMIF('4. Orçamento'!$A$6:$A$144,A953,'4. Orçamento'!$D$6:$D$144)</f>
        <v>2822</v>
      </c>
      <c r="L953" s="492"/>
      <c r="M953" s="492"/>
      <c r="N953" s="496"/>
      <c r="O953" s="493"/>
      <c r="P953" s="493"/>
      <c r="Q953" s="491"/>
    </row>
    <row r="954" spans="1:17">
      <c r="A954" s="15">
        <v>5502590</v>
      </c>
      <c r="B954" s="119"/>
      <c r="C954" s="120"/>
      <c r="D954" s="121"/>
      <c r="E954" s="128"/>
      <c r="G954" s="123"/>
      <c r="J954" s="389"/>
      <c r="K954" s="494">
        <f>SUMIF('4. Orçamento'!$A$6:$A$144,A954,'4. Orçamento'!$D$6:$D$144)</f>
        <v>2822</v>
      </c>
      <c r="L954" s="492"/>
      <c r="M954" s="492"/>
      <c r="N954" s="496"/>
      <c r="O954" s="493"/>
      <c r="P954" s="493"/>
      <c r="Q954" s="491"/>
    </row>
    <row r="955" spans="1:17" ht="15.75" thickBot="1">
      <c r="A955" s="15">
        <v>5502590</v>
      </c>
      <c r="B955" s="220"/>
      <c r="C955" s="221"/>
      <c r="D955" s="215" t="s">
        <v>459</v>
      </c>
      <c r="E955" s="215"/>
      <c r="F955" s="215"/>
      <c r="G955" s="215"/>
      <c r="H955" s="215"/>
      <c r="I955" s="221"/>
      <c r="J955" s="222">
        <f>J954</f>
        <v>0</v>
      </c>
      <c r="K955" s="494">
        <f>SUMIF('4. Orçamento'!$A$6:$A$144,A955,'4. Orçamento'!$D$6:$D$144)</f>
        <v>2822</v>
      </c>
      <c r="L955" s="492"/>
      <c r="M955" s="492"/>
      <c r="N955" s="496"/>
      <c r="O955" s="493"/>
      <c r="P955" s="493"/>
      <c r="Q955" s="491"/>
    </row>
    <row r="956" spans="1:17" ht="15.75" thickBot="1">
      <c r="A956" s="15">
        <v>5502590</v>
      </c>
      <c r="B956" s="223" t="s">
        <v>460</v>
      </c>
      <c r="C956" s="221"/>
      <c r="D956" s="224" t="s">
        <v>212</v>
      </c>
      <c r="E956" s="224" t="s">
        <v>436</v>
      </c>
      <c r="F956" s="221"/>
      <c r="G956" s="224" t="s">
        <v>449</v>
      </c>
      <c r="H956" s="215" t="s">
        <v>449</v>
      </c>
      <c r="I956" s="215"/>
      <c r="J956" s="225"/>
      <c r="K956" s="494">
        <f>SUMIF('4. Orçamento'!$A$6:$A$144,A956,'4. Orçamento'!$D$6:$D$144)</f>
        <v>2822</v>
      </c>
      <c r="L956" s="492"/>
      <c r="M956" s="492"/>
      <c r="N956" s="496"/>
      <c r="O956" s="493"/>
      <c r="P956" s="493"/>
      <c r="Q956" s="491"/>
    </row>
    <row r="957" spans="1:17" ht="15.75" thickBot="1">
      <c r="A957" s="15">
        <v>5502590</v>
      </c>
      <c r="B957" s="220"/>
      <c r="C957" s="221"/>
      <c r="D957" s="215" t="s">
        <v>461</v>
      </c>
      <c r="E957" s="215"/>
      <c r="F957" s="215"/>
      <c r="G957" s="215"/>
      <c r="H957" s="215"/>
      <c r="I957" s="221"/>
      <c r="J957" s="222"/>
      <c r="K957" s="494">
        <f>SUMIF('4. Orçamento'!$A$6:$A$144,A957,'4. Orçamento'!$D$6:$D$144)</f>
        <v>2822</v>
      </c>
      <c r="L957" s="492"/>
      <c r="M957" s="492"/>
      <c r="N957" s="496"/>
      <c r="O957" s="493"/>
      <c r="P957" s="493"/>
      <c r="Q957" s="491"/>
    </row>
    <row r="958" spans="1:17" ht="15.75" thickBot="1">
      <c r="A958" s="15">
        <v>5502590</v>
      </c>
      <c r="B958" s="220"/>
      <c r="C958" s="221"/>
      <c r="D958" s="221"/>
      <c r="E958" s="221"/>
      <c r="F958" s="221"/>
      <c r="G958" s="221"/>
      <c r="H958" s="231" t="s">
        <v>462</v>
      </c>
      <c r="I958" s="221"/>
      <c r="J958" s="228">
        <f>J950+J955</f>
        <v>11.110231745308106</v>
      </c>
      <c r="K958" s="494">
        <f>SUMIF('4. Orçamento'!$A$6:$A$144,A958,'4. Orçamento'!$D$6:$D$144)</f>
        <v>2822</v>
      </c>
      <c r="L958" s="492"/>
      <c r="M958" s="492"/>
      <c r="N958" s="496"/>
      <c r="O958" s="493"/>
      <c r="P958" s="493"/>
      <c r="Q958" s="491"/>
    </row>
    <row r="959" spans="1:17" ht="15.75" thickBot="1">
      <c r="A959" s="15">
        <v>5502590</v>
      </c>
      <c r="B959" s="223" t="s">
        <v>463</v>
      </c>
      <c r="C959" s="221"/>
      <c r="D959" s="224" t="s">
        <v>464</v>
      </c>
      <c r="E959" s="224" t="s">
        <v>212</v>
      </c>
      <c r="F959" s="224" t="s">
        <v>436</v>
      </c>
      <c r="G959" s="221"/>
      <c r="H959" s="231" t="s">
        <v>449</v>
      </c>
      <c r="I959" s="215" t="s">
        <v>449</v>
      </c>
      <c r="J959" s="225"/>
      <c r="K959" s="494">
        <f>SUMIF('4. Orçamento'!$A$6:$A$144,A959,'4. Orçamento'!$D$6:$D$144)</f>
        <v>2822</v>
      </c>
      <c r="L959" s="492"/>
      <c r="M959" s="492"/>
      <c r="N959" s="496"/>
      <c r="O959" s="493"/>
      <c r="P959" s="493"/>
      <c r="Q959" s="491"/>
    </row>
    <row r="960" spans="1:17" ht="15.75" thickBot="1">
      <c r="A960" s="15">
        <v>5502590</v>
      </c>
      <c r="B960" s="220"/>
      <c r="C960" s="221"/>
      <c r="D960" s="215" t="s">
        <v>468</v>
      </c>
      <c r="E960" s="215"/>
      <c r="F960" s="215"/>
      <c r="G960" s="215"/>
      <c r="H960" s="215"/>
      <c r="I960" s="221"/>
      <c r="J960" s="228">
        <v>0</v>
      </c>
      <c r="K960" s="494">
        <f>SUMIF('4. Orçamento'!$A$6:$A$144,A960,'4. Orçamento'!$D$6:$D$144)</f>
        <v>2822</v>
      </c>
      <c r="L960" s="492"/>
      <c r="M960" s="492"/>
      <c r="N960" s="496"/>
      <c r="O960" s="493"/>
      <c r="P960" s="493"/>
      <c r="Q960" s="491"/>
    </row>
    <row r="961" spans="1:18" ht="15.75" thickBot="1">
      <c r="A961" s="15">
        <v>5502590</v>
      </c>
      <c r="B961" s="214" t="s">
        <v>469</v>
      </c>
      <c r="C961" s="215"/>
      <c r="D961" s="215" t="s">
        <v>212</v>
      </c>
      <c r="E961" s="215" t="s">
        <v>436</v>
      </c>
      <c r="F961" s="215" t="s">
        <v>470</v>
      </c>
      <c r="G961" s="215"/>
      <c r="H961" s="215"/>
      <c r="I961" s="238"/>
      <c r="J961" s="225" t="s">
        <v>449</v>
      </c>
      <c r="K961" s="494">
        <f>SUMIF('4. Orçamento'!$A$6:$A$144,A961,'4. Orçamento'!$D$6:$D$144)</f>
        <v>2822</v>
      </c>
      <c r="L961" s="492"/>
      <c r="M961" s="492"/>
      <c r="N961" s="496"/>
      <c r="O961" s="493"/>
      <c r="P961" s="493"/>
      <c r="Q961" s="491"/>
    </row>
    <row r="962" spans="1:18" ht="15.75" thickBot="1">
      <c r="A962" s="15">
        <v>5502590</v>
      </c>
      <c r="B962" s="214"/>
      <c r="C962" s="215"/>
      <c r="D962" s="215"/>
      <c r="E962" s="215"/>
      <c r="F962" s="224" t="s">
        <v>471</v>
      </c>
      <c r="G962" s="224" t="s">
        <v>472</v>
      </c>
      <c r="H962" s="224" t="s">
        <v>473</v>
      </c>
      <c r="I962" s="221"/>
      <c r="J962" s="225"/>
      <c r="K962" s="494">
        <f>SUMIF('4. Orçamento'!$A$6:$A$144,A962,'4. Orçamento'!$D$6:$D$144)</f>
        <v>2822</v>
      </c>
      <c r="L962" s="168"/>
      <c r="M962" s="168"/>
      <c r="N962" s="496"/>
      <c r="O962" s="493"/>
      <c r="P962" s="493"/>
      <c r="Q962" s="491"/>
    </row>
    <row r="963" spans="1:18">
      <c r="A963" s="15">
        <v>5502590</v>
      </c>
      <c r="B963" s="119" t="s">
        <v>716</v>
      </c>
      <c r="C963" s="120" t="s">
        <v>717</v>
      </c>
      <c r="D963" s="121">
        <v>2</v>
      </c>
      <c r="E963" s="128" t="s">
        <v>228</v>
      </c>
      <c r="F963" s="128" t="s">
        <v>477</v>
      </c>
      <c r="G963" s="128" t="s">
        <v>478</v>
      </c>
      <c r="H963" s="128" t="s">
        <v>479</v>
      </c>
      <c r="I963" s="218"/>
      <c r="J963" s="487"/>
      <c r="K963" s="494">
        <f>SUMIF('4. Orçamento'!$A$6:$A$144,A963,'4. Orçamento'!$D$6:$D$144)</f>
        <v>2822</v>
      </c>
      <c r="L963" s="168">
        <f>D963*1.2</f>
        <v>2.4</v>
      </c>
      <c r="M963" s="168">
        <f t="shared" ref="M963" si="98">K963*L963</f>
        <v>6772.8</v>
      </c>
      <c r="N963" s="496">
        <v>5914449</v>
      </c>
      <c r="O963" s="493">
        <v>1.03</v>
      </c>
      <c r="P963" s="493"/>
      <c r="Q963" s="491"/>
    </row>
    <row r="964" spans="1:18">
      <c r="A964" s="15">
        <v>5502590</v>
      </c>
      <c r="B964" s="226"/>
      <c r="C964" s="216"/>
      <c r="D964" s="217" t="s">
        <v>480</v>
      </c>
      <c r="E964" s="217"/>
      <c r="F964" s="217"/>
      <c r="G964" s="217"/>
      <c r="H964" s="217"/>
      <c r="I964" s="216"/>
      <c r="J964" s="236"/>
      <c r="K964" s="494"/>
      <c r="L964" s="492"/>
      <c r="M964" s="492"/>
      <c r="N964" s="496"/>
      <c r="O964" s="493"/>
      <c r="P964" s="493"/>
      <c r="Q964" s="491"/>
    </row>
    <row r="965" spans="1:18" ht="15.75" thickBot="1">
      <c r="A965" s="15">
        <v>5502590</v>
      </c>
      <c r="B965" s="220"/>
      <c r="C965" s="221"/>
      <c r="D965" s="221"/>
      <c r="E965" s="221"/>
      <c r="F965" s="215" t="s">
        <v>481</v>
      </c>
      <c r="G965" s="215"/>
      <c r="H965" s="215"/>
      <c r="I965" s="221"/>
      <c r="J965" s="237">
        <f>ROUND(J958+J960+J964,2)</f>
        <v>11.11</v>
      </c>
      <c r="K965" s="178"/>
      <c r="L965" s="179"/>
      <c r="M965" s="179"/>
      <c r="N965" s="179"/>
      <c r="O965" s="179"/>
      <c r="P965" s="180"/>
      <c r="R965" s="177">
        <f>ROUND((SUM(Q940:Q964)/K940),2)</f>
        <v>11.11</v>
      </c>
    </row>
    <row r="966" spans="1:18">
      <c r="B966" s="614"/>
      <c r="C966" s="614"/>
      <c r="D966" s="614"/>
      <c r="E966" s="614"/>
      <c r="F966" s="614"/>
      <c r="G966" s="614"/>
      <c r="H966" s="614"/>
      <c r="I966" s="614"/>
      <c r="J966" s="615"/>
      <c r="R966" s="101">
        <f>SUM(Q940:Q964)</f>
        <v>31353.073792280218</v>
      </c>
    </row>
    <row r="967" spans="1:18" ht="35.25" customHeight="1">
      <c r="A967" s="157"/>
      <c r="B967" s="157"/>
      <c r="C967" s="157"/>
      <c r="D967" s="157"/>
      <c r="E967" s="157"/>
      <c r="F967" s="157"/>
      <c r="G967" s="157"/>
      <c r="H967" s="157"/>
      <c r="I967" s="157"/>
      <c r="J967" s="157"/>
    </row>
    <row r="968" spans="1:18" ht="15.75">
      <c r="A968">
        <v>9776</v>
      </c>
      <c r="B968" s="112" t="s">
        <v>400</v>
      </c>
      <c r="E968" s="383">
        <v>45748</v>
      </c>
      <c r="H968" s="113" t="s">
        <v>401</v>
      </c>
      <c r="I968" s="114">
        <v>1</v>
      </c>
      <c r="J968" s="115" t="s">
        <v>686</v>
      </c>
    </row>
    <row r="969" spans="1:18" ht="16.5" thickBot="1">
      <c r="A969">
        <v>9776</v>
      </c>
      <c r="B969" s="116">
        <v>9776</v>
      </c>
      <c r="C969" s="149" t="s">
        <v>718</v>
      </c>
      <c r="D969" s="149"/>
      <c r="E969" s="149"/>
      <c r="F969" s="149"/>
      <c r="G969" s="149"/>
      <c r="H969" s="149"/>
      <c r="I969" s="150" t="s">
        <v>404</v>
      </c>
      <c r="J969" s="151"/>
    </row>
    <row r="970" spans="1:18" ht="15.75" thickBot="1">
      <c r="A970">
        <v>9776</v>
      </c>
      <c r="B970" s="148" t="s">
        <v>405</v>
      </c>
      <c r="C970" s="146"/>
      <c r="D970" s="146" t="s">
        <v>212</v>
      </c>
      <c r="E970" s="146" t="s">
        <v>406</v>
      </c>
      <c r="F970" s="146"/>
      <c r="G970" s="146" t="s">
        <v>407</v>
      </c>
      <c r="H970" s="146"/>
      <c r="J970" s="117" t="s">
        <v>408</v>
      </c>
      <c r="K970" s="589" t="s">
        <v>276</v>
      </c>
      <c r="L970" s="590"/>
      <c r="M970" s="591"/>
      <c r="N970" s="592" t="s">
        <v>409</v>
      </c>
      <c r="O970" s="594" t="s">
        <v>410</v>
      </c>
      <c r="P970" s="595"/>
      <c r="Q970" s="598" t="s">
        <v>411</v>
      </c>
    </row>
    <row r="971" spans="1:18" ht="15.75" thickBot="1">
      <c r="A971">
        <v>9776</v>
      </c>
      <c r="B971" s="366"/>
      <c r="C971" s="145"/>
      <c r="D971" s="145"/>
      <c r="E971" s="367" t="s">
        <v>412</v>
      </c>
      <c r="F971" s="367" t="s">
        <v>413</v>
      </c>
      <c r="G971" s="367" t="s">
        <v>414</v>
      </c>
      <c r="H971" s="367" t="s">
        <v>415</v>
      </c>
      <c r="I971" s="128"/>
      <c r="J971" s="117" t="s">
        <v>416</v>
      </c>
      <c r="K971" s="172" t="s">
        <v>417</v>
      </c>
      <c r="L971" s="600" t="s">
        <v>418</v>
      </c>
      <c r="M971" s="601"/>
      <c r="N971" s="593"/>
      <c r="O971" s="596"/>
      <c r="P971" s="597"/>
      <c r="Q971" s="599"/>
    </row>
    <row r="972" spans="1:18" ht="15.75" thickBot="1">
      <c r="A972">
        <v>9776</v>
      </c>
      <c r="B972" s="368" t="s">
        <v>719</v>
      </c>
      <c r="C972" s="369" t="s">
        <v>718</v>
      </c>
      <c r="D972" s="369">
        <v>1</v>
      </c>
      <c r="E972" s="370">
        <v>1</v>
      </c>
      <c r="F972" s="370">
        <v>0</v>
      </c>
      <c r="G972" s="123">
        <f>VLOOKUP(B972,EQ!$A$1:$K$538,10,FALSE)</f>
        <v>165.53039999999999</v>
      </c>
      <c r="H972" s="123">
        <f>VLOOKUP(B972,EQ!$A$1:$K$538,11,FALSE)</f>
        <v>13.064500000000001</v>
      </c>
      <c r="I972" s="370"/>
      <c r="J972" s="124">
        <f>ROUND((D972*E972*G972)+(D972*F972*H972),4)</f>
        <v>165.53039999999999</v>
      </c>
      <c r="K972" s="494">
        <f>SUMIF('4. Orçamento'!$A$6:$A$144,A972,'4. Orçamento'!$D$6:$D$144)</f>
        <v>1000</v>
      </c>
      <c r="L972" s="492">
        <f>(D972*E972)</f>
        <v>1</v>
      </c>
      <c r="M972" s="492">
        <f>(D972*F972)</f>
        <v>0</v>
      </c>
      <c r="N972" s="496" t="str">
        <f>B972</f>
        <v>E9776</v>
      </c>
      <c r="O972" s="493">
        <f>(G972/$I$968)</f>
        <v>165.53039999999999</v>
      </c>
      <c r="P972" s="493">
        <f>(H972/$I$968)</f>
        <v>13.064500000000001</v>
      </c>
      <c r="Q972" s="491">
        <f>K972*((L972*O972)+(M972*P972))</f>
        <v>165530.4</v>
      </c>
    </row>
    <row r="973" spans="1:18" ht="15.75" thickBot="1">
      <c r="A973">
        <v>9776</v>
      </c>
      <c r="B973" s="125"/>
      <c r="C973" s="104"/>
      <c r="D973" s="104"/>
      <c r="E973" s="146" t="s">
        <v>433</v>
      </c>
      <c r="F973" s="146"/>
      <c r="G973" s="146"/>
      <c r="H973" s="146"/>
      <c r="I973" s="104"/>
      <c r="J973" s="126">
        <f>J972</f>
        <v>165.53039999999999</v>
      </c>
      <c r="K973" s="494"/>
      <c r="L973" s="492"/>
      <c r="M973" s="492"/>
      <c r="N973" s="496"/>
      <c r="O973" s="493"/>
      <c r="P973" s="493"/>
      <c r="Q973" s="491"/>
    </row>
    <row r="974" spans="1:18" ht="15.75" thickBot="1">
      <c r="A974">
        <v>9776</v>
      </c>
      <c r="B974" s="127" t="s">
        <v>435</v>
      </c>
      <c r="C974" s="104"/>
      <c r="D974" s="103" t="s">
        <v>212</v>
      </c>
      <c r="E974" s="103" t="s">
        <v>436</v>
      </c>
      <c r="F974" s="104"/>
      <c r="G974" s="103" t="s">
        <v>407</v>
      </c>
      <c r="H974" s="146" t="s">
        <v>437</v>
      </c>
      <c r="I974" s="146"/>
      <c r="J974" s="147"/>
      <c r="K974" s="494"/>
      <c r="L974" s="492"/>
      <c r="M974" s="492"/>
      <c r="N974" s="496"/>
      <c r="O974" s="493"/>
      <c r="P974" s="493"/>
      <c r="Q974" s="491"/>
    </row>
    <row r="975" spans="1:18">
      <c r="A975">
        <v>9776</v>
      </c>
      <c r="B975" s="129"/>
      <c r="D975" s="145" t="s">
        <v>440</v>
      </c>
      <c r="E975" s="145"/>
      <c r="F975" s="145"/>
      <c r="G975" s="145"/>
      <c r="H975" s="145"/>
      <c r="J975" s="124">
        <v>0</v>
      </c>
      <c r="K975" s="494"/>
      <c r="L975" s="492"/>
      <c r="M975" s="492"/>
      <c r="N975" s="496"/>
      <c r="O975" s="493"/>
      <c r="P975" s="493"/>
      <c r="Q975" s="491"/>
    </row>
    <row r="976" spans="1:18" ht="15.75" thickBot="1">
      <c r="A976">
        <v>9776</v>
      </c>
      <c r="B976" s="125"/>
      <c r="C976" s="104"/>
      <c r="D976" s="146" t="s">
        <v>442</v>
      </c>
      <c r="E976" s="146"/>
      <c r="F976" s="146"/>
      <c r="G976" s="146"/>
      <c r="H976" s="146"/>
      <c r="I976" s="104"/>
      <c r="J976" s="130">
        <f>J973</f>
        <v>165.53039999999999</v>
      </c>
      <c r="K976" s="494"/>
      <c r="L976" s="492"/>
      <c r="M976" s="492"/>
      <c r="N976" s="496"/>
      <c r="O976" s="493"/>
      <c r="P976" s="493"/>
      <c r="Q976" s="491"/>
    </row>
    <row r="977" spans="1:18">
      <c r="A977">
        <v>9776</v>
      </c>
      <c r="B977" s="129"/>
      <c r="D977" s="145" t="s">
        <v>444</v>
      </c>
      <c r="E977" s="145"/>
      <c r="F977" s="145"/>
      <c r="G977" s="145"/>
      <c r="H977" s="145"/>
      <c r="J977" s="131">
        <f>J976/I968</f>
        <v>165.53039999999999</v>
      </c>
      <c r="K977" s="494"/>
      <c r="L977" s="492"/>
      <c r="M977" s="492"/>
      <c r="N977" s="496"/>
      <c r="O977" s="493"/>
      <c r="P977" s="493"/>
      <c r="Q977" s="491"/>
    </row>
    <row r="978" spans="1:18">
      <c r="A978">
        <v>9776</v>
      </c>
      <c r="B978" s="129"/>
      <c r="H978" s="132" t="s">
        <v>445</v>
      </c>
      <c r="J978" s="133" t="s">
        <v>377</v>
      </c>
      <c r="K978" s="494"/>
      <c r="L978" s="492"/>
      <c r="M978" s="492"/>
      <c r="N978" s="496"/>
      <c r="O978" s="493"/>
      <c r="P978" s="493"/>
      <c r="Q978" s="491"/>
    </row>
    <row r="979" spans="1:18" ht="15.75" thickBot="1">
      <c r="A979">
        <v>9776</v>
      </c>
      <c r="B979" s="125"/>
      <c r="C979" s="104"/>
      <c r="D979" s="104"/>
      <c r="E979" s="104"/>
      <c r="F979" s="104"/>
      <c r="G979" s="104"/>
      <c r="H979" s="105" t="s">
        <v>446</v>
      </c>
      <c r="I979" s="104"/>
      <c r="J979" s="130" t="s">
        <v>377</v>
      </c>
      <c r="K979" s="494"/>
      <c r="L979" s="492"/>
      <c r="M979" s="492"/>
      <c r="N979" s="496"/>
      <c r="O979" s="493"/>
      <c r="P979" s="493"/>
      <c r="Q979" s="491"/>
    </row>
    <row r="980" spans="1:18" ht="15.75" thickBot="1">
      <c r="A980">
        <v>9776</v>
      </c>
      <c r="B980" s="127" t="s">
        <v>447</v>
      </c>
      <c r="C980" s="104"/>
      <c r="D980" s="103" t="s">
        <v>212</v>
      </c>
      <c r="E980" s="103" t="s">
        <v>436</v>
      </c>
      <c r="F980" s="104"/>
      <c r="G980" s="103" t="s">
        <v>448</v>
      </c>
      <c r="H980" s="146" t="s">
        <v>449</v>
      </c>
      <c r="I980" s="146"/>
      <c r="J980" s="147"/>
      <c r="K980" s="494"/>
      <c r="L980" s="492"/>
      <c r="M980" s="492"/>
      <c r="N980" s="496"/>
      <c r="O980" s="493"/>
      <c r="P980" s="493"/>
      <c r="Q980" s="491"/>
    </row>
    <row r="981" spans="1:18" ht="15.75" thickBot="1">
      <c r="A981">
        <v>9776</v>
      </c>
      <c r="B981" s="125"/>
      <c r="C981" s="104"/>
      <c r="D981" s="146" t="s">
        <v>459</v>
      </c>
      <c r="E981" s="146"/>
      <c r="F981" s="146"/>
      <c r="G981" s="146"/>
      <c r="H981" s="146"/>
      <c r="I981" s="104"/>
      <c r="J981" s="126">
        <v>0</v>
      </c>
      <c r="K981" s="494"/>
      <c r="L981" s="492"/>
      <c r="M981" s="492"/>
      <c r="N981" s="496"/>
      <c r="O981" s="493"/>
      <c r="P981" s="493"/>
      <c r="Q981" s="491"/>
    </row>
    <row r="982" spans="1:18" ht="15.75" thickBot="1">
      <c r="A982">
        <v>9776</v>
      </c>
      <c r="B982" s="127" t="s">
        <v>460</v>
      </c>
      <c r="C982" s="104"/>
      <c r="D982" s="103" t="s">
        <v>212</v>
      </c>
      <c r="E982" s="103" t="s">
        <v>436</v>
      </c>
      <c r="F982" s="104"/>
      <c r="G982" s="103" t="s">
        <v>449</v>
      </c>
      <c r="H982" s="146" t="s">
        <v>449</v>
      </c>
      <c r="I982" s="146"/>
      <c r="J982" s="147"/>
      <c r="K982" s="494"/>
      <c r="L982" s="492"/>
      <c r="M982" s="492"/>
      <c r="N982" s="496"/>
      <c r="O982" s="493"/>
      <c r="P982" s="493"/>
      <c r="Q982" s="491"/>
    </row>
    <row r="983" spans="1:18" ht="15.75" thickBot="1">
      <c r="A983">
        <v>9776</v>
      </c>
      <c r="B983" s="125"/>
      <c r="C983" s="104"/>
      <c r="D983" s="146" t="s">
        <v>461</v>
      </c>
      <c r="E983" s="146"/>
      <c r="F983" s="146"/>
      <c r="G983" s="146"/>
      <c r="H983" s="146"/>
      <c r="I983" s="104"/>
      <c r="J983" s="126"/>
      <c r="K983" s="494"/>
      <c r="L983" s="492"/>
      <c r="M983" s="492"/>
      <c r="N983" s="496"/>
      <c r="O983" s="493"/>
      <c r="P983" s="493"/>
      <c r="Q983" s="491"/>
    </row>
    <row r="984" spans="1:18" ht="15.75" thickBot="1">
      <c r="A984">
        <v>9776</v>
      </c>
      <c r="B984" s="125"/>
      <c r="C984" s="104"/>
      <c r="D984" s="104"/>
      <c r="E984" s="104"/>
      <c r="F984" s="104"/>
      <c r="G984" s="104"/>
      <c r="H984" s="105" t="s">
        <v>462</v>
      </c>
      <c r="I984" s="104"/>
      <c r="J984" s="130">
        <f>J977</f>
        <v>165.53039999999999</v>
      </c>
      <c r="K984" s="494"/>
      <c r="L984" s="492"/>
      <c r="M984" s="492"/>
      <c r="N984" s="496"/>
      <c r="O984" s="493"/>
      <c r="P984" s="493"/>
      <c r="Q984" s="491"/>
    </row>
    <row r="985" spans="1:18" ht="15.75" thickBot="1">
      <c r="A985">
        <v>9776</v>
      </c>
      <c r="B985" s="127" t="s">
        <v>463</v>
      </c>
      <c r="C985" s="104"/>
      <c r="D985" s="103" t="s">
        <v>464</v>
      </c>
      <c r="E985" s="103" t="s">
        <v>212</v>
      </c>
      <c r="F985" s="103" t="s">
        <v>436</v>
      </c>
      <c r="G985" s="104"/>
      <c r="H985" s="103" t="s">
        <v>449</v>
      </c>
      <c r="I985" s="146" t="s">
        <v>449</v>
      </c>
      <c r="J985" s="147"/>
      <c r="K985" s="494"/>
      <c r="L985" s="492"/>
      <c r="M985" s="492"/>
      <c r="N985" s="496"/>
      <c r="O985" s="493"/>
      <c r="P985" s="493"/>
      <c r="Q985" s="491"/>
    </row>
    <row r="986" spans="1:18" ht="15.75" thickBot="1">
      <c r="A986">
        <v>9776</v>
      </c>
      <c r="B986" s="125"/>
      <c r="C986" s="104"/>
      <c r="D986" s="146" t="s">
        <v>468</v>
      </c>
      <c r="E986" s="146"/>
      <c r="F986" s="146"/>
      <c r="G986" s="146"/>
      <c r="H986" s="146"/>
      <c r="I986" s="104"/>
      <c r="J986" s="130">
        <v>0</v>
      </c>
      <c r="K986" s="494"/>
      <c r="L986" s="492"/>
      <c r="M986" s="492"/>
      <c r="N986" s="496"/>
      <c r="O986" s="493"/>
      <c r="P986" s="493"/>
      <c r="Q986" s="491"/>
    </row>
    <row r="987" spans="1:18" ht="15.75" thickBot="1">
      <c r="A987">
        <v>9776</v>
      </c>
      <c r="B987" s="148" t="s">
        <v>469</v>
      </c>
      <c r="C987" s="146"/>
      <c r="D987" s="146" t="s">
        <v>212</v>
      </c>
      <c r="E987" s="146" t="s">
        <v>436</v>
      </c>
      <c r="F987" s="146" t="s">
        <v>470</v>
      </c>
      <c r="G987" s="146"/>
      <c r="H987" s="146"/>
      <c r="J987" s="147" t="s">
        <v>449</v>
      </c>
      <c r="K987" s="494"/>
      <c r="L987" s="168"/>
      <c r="M987" s="168"/>
      <c r="N987" s="496"/>
      <c r="O987" s="493"/>
      <c r="P987" s="493"/>
      <c r="Q987" s="491"/>
    </row>
    <row r="988" spans="1:18" ht="15.75" thickBot="1">
      <c r="A988">
        <v>9776</v>
      </c>
      <c r="B988" s="148"/>
      <c r="C988" s="146"/>
      <c r="D988" s="146"/>
      <c r="E988" s="146"/>
      <c r="F988" s="103" t="s">
        <v>471</v>
      </c>
      <c r="G988" s="103" t="s">
        <v>472</v>
      </c>
      <c r="H988" s="103" t="s">
        <v>473</v>
      </c>
      <c r="I988" s="104"/>
      <c r="J988" s="147"/>
      <c r="K988" s="494"/>
      <c r="L988" s="492"/>
      <c r="M988" s="492"/>
      <c r="N988" s="496"/>
      <c r="O988" s="493"/>
      <c r="P988" s="493"/>
      <c r="Q988" s="491"/>
    </row>
    <row r="989" spans="1:18" ht="15.75" thickBot="1">
      <c r="A989">
        <v>9776</v>
      </c>
      <c r="B989" s="129"/>
      <c r="D989" s="145" t="s">
        <v>480</v>
      </c>
      <c r="E989" s="145"/>
      <c r="F989" s="145"/>
      <c r="G989" s="145"/>
      <c r="H989" s="145"/>
      <c r="J989" s="111"/>
      <c r="K989" s="178"/>
      <c r="L989" s="179"/>
      <c r="M989" s="179"/>
      <c r="N989" s="179"/>
      <c r="O989" s="179"/>
      <c r="P989" s="180"/>
      <c r="R989" s="177">
        <f>ROUND((SUM(Q972:Q988)/K972),2)</f>
        <v>165.53</v>
      </c>
    </row>
    <row r="990" spans="1:18" ht="15.75" thickBot="1">
      <c r="A990">
        <v>9776</v>
      </c>
      <c r="B990" s="125"/>
      <c r="C990" s="104"/>
      <c r="D990" s="104"/>
      <c r="E990" s="104"/>
      <c r="F990" s="146" t="s">
        <v>481</v>
      </c>
      <c r="G990" s="146"/>
      <c r="H990" s="146"/>
      <c r="I990" s="104"/>
      <c r="J990" s="134">
        <f>J984</f>
        <v>165.53039999999999</v>
      </c>
      <c r="R990" s="101">
        <f>SUM(Q972:Q988)</f>
        <v>165530.4</v>
      </c>
    </row>
    <row r="991" spans="1:18">
      <c r="A991" s="157"/>
      <c r="B991" s="157"/>
      <c r="C991" s="157"/>
      <c r="D991" s="157"/>
      <c r="E991" s="157"/>
      <c r="F991" s="157"/>
      <c r="G991" s="157"/>
      <c r="H991" s="157"/>
      <c r="I991" s="157"/>
      <c r="J991" s="157"/>
    </row>
    <row r="992" spans="1:18" ht="15.75">
      <c r="A992" t="s">
        <v>720</v>
      </c>
      <c r="B992" s="112" t="s">
        <v>400</v>
      </c>
      <c r="E992" s="383">
        <v>45748</v>
      </c>
      <c r="H992" s="113" t="s">
        <v>401</v>
      </c>
      <c r="I992" s="114">
        <v>1</v>
      </c>
      <c r="J992" s="115" t="s">
        <v>222</v>
      </c>
    </row>
    <row r="993" spans="1:18" ht="16.5" thickBot="1">
      <c r="A993" t="s">
        <v>720</v>
      </c>
      <c r="B993" s="116" t="s">
        <v>482</v>
      </c>
      <c r="C993" s="149" t="s">
        <v>721</v>
      </c>
      <c r="D993" s="149"/>
      <c r="E993" s="149"/>
      <c r="F993" s="149"/>
      <c r="G993" s="149"/>
      <c r="H993" s="149"/>
      <c r="I993" s="150" t="s">
        <v>404</v>
      </c>
      <c r="J993" s="151"/>
    </row>
    <row r="994" spans="1:18" ht="15.75" thickBot="1">
      <c r="A994" t="s">
        <v>720</v>
      </c>
      <c r="B994" s="148" t="s">
        <v>405</v>
      </c>
      <c r="C994" s="146"/>
      <c r="D994" s="146" t="s">
        <v>212</v>
      </c>
      <c r="E994" s="146" t="s">
        <v>406</v>
      </c>
      <c r="F994" s="146"/>
      <c r="G994" s="146" t="s">
        <v>407</v>
      </c>
      <c r="H994" s="146"/>
      <c r="J994" s="117" t="s">
        <v>408</v>
      </c>
      <c r="K994" s="589" t="s">
        <v>276</v>
      </c>
      <c r="L994" s="590"/>
      <c r="M994" s="591"/>
      <c r="N994" s="592" t="s">
        <v>409</v>
      </c>
      <c r="O994" s="594" t="s">
        <v>410</v>
      </c>
      <c r="P994" s="595"/>
      <c r="Q994" s="598" t="s">
        <v>411</v>
      </c>
    </row>
    <row r="995" spans="1:18" ht="15.75" thickBot="1">
      <c r="A995" t="s">
        <v>720</v>
      </c>
      <c r="B995" s="148"/>
      <c r="C995" s="146"/>
      <c r="D995" s="146"/>
      <c r="E995" s="103" t="s">
        <v>412</v>
      </c>
      <c r="F995" s="103" t="s">
        <v>413</v>
      </c>
      <c r="G995" s="103" t="s">
        <v>414</v>
      </c>
      <c r="H995" s="103" t="s">
        <v>415</v>
      </c>
      <c r="I995" s="104"/>
      <c r="J995" s="118" t="s">
        <v>416</v>
      </c>
      <c r="K995" s="172" t="s">
        <v>417</v>
      </c>
      <c r="L995" s="600" t="s">
        <v>418</v>
      </c>
      <c r="M995" s="601"/>
      <c r="N995" s="593"/>
      <c r="O995" s="596"/>
      <c r="P995" s="597"/>
      <c r="Q995" s="599"/>
    </row>
    <row r="996" spans="1:18" ht="15.75" thickBot="1">
      <c r="A996" t="s">
        <v>720</v>
      </c>
      <c r="B996" s="371" t="s">
        <v>722</v>
      </c>
      <c r="C996" s="372" t="s">
        <v>723</v>
      </c>
      <c r="D996" s="372">
        <v>1</v>
      </c>
      <c r="E996" s="104">
        <v>0.6</v>
      </c>
      <c r="F996" s="104">
        <v>0.4</v>
      </c>
      <c r="G996" s="123">
        <f>VLOOKUP(B996,EQ!$A$1:$K$538,10,FALSE)</f>
        <v>499.9699</v>
      </c>
      <c r="H996" s="123">
        <f>VLOOKUP(B996,EQ!$A$1:$K$538,11,FALSE)</f>
        <v>259.16809999999998</v>
      </c>
      <c r="I996" s="104"/>
      <c r="J996" s="124">
        <f>ROUND((D996*E996*G996)+(D996*F996*H996),4)</f>
        <v>403.64920000000001</v>
      </c>
      <c r="K996" s="494">
        <f>SUMIF('4. Orçamento'!$A$6:$A$144,A996,'4. Orçamento'!$D$6:$D$144)</f>
        <v>0</v>
      </c>
      <c r="L996" s="492">
        <f>(D996*E996)</f>
        <v>0.6</v>
      </c>
      <c r="M996" s="492">
        <f>(D996*F996)</f>
        <v>0.4</v>
      </c>
      <c r="N996" s="496" t="str">
        <f>B996</f>
        <v>E9050</v>
      </c>
      <c r="O996" s="493">
        <f>(G996/$I$992)</f>
        <v>499.9699</v>
      </c>
      <c r="P996" s="493">
        <f>(H996/$I$992)</f>
        <v>259.16809999999998</v>
      </c>
      <c r="Q996" s="491">
        <f>K996*((L996*O996)+(M996*P996))</f>
        <v>0</v>
      </c>
    </row>
    <row r="997" spans="1:18" ht="15.75" thickBot="1">
      <c r="A997" t="s">
        <v>720</v>
      </c>
      <c r="B997" s="125"/>
      <c r="C997" s="104"/>
      <c r="D997" s="104"/>
      <c r="E997" s="146" t="s">
        <v>433</v>
      </c>
      <c r="F997" s="146"/>
      <c r="G997" s="146"/>
      <c r="H997" s="146"/>
      <c r="I997" s="104"/>
      <c r="J997" s="126">
        <f>J996</f>
        <v>403.64920000000001</v>
      </c>
      <c r="K997" s="494"/>
      <c r="L997" s="492"/>
      <c r="M997" s="492"/>
      <c r="N997" s="496"/>
      <c r="O997" s="493"/>
      <c r="P997" s="493"/>
      <c r="Q997" s="491"/>
      <c r="R997" s="101"/>
    </row>
    <row r="998" spans="1:18" ht="15.75" thickBot="1">
      <c r="A998" t="s">
        <v>720</v>
      </c>
      <c r="B998" s="127" t="s">
        <v>435</v>
      </c>
      <c r="C998" s="104"/>
      <c r="D998" s="103" t="s">
        <v>212</v>
      </c>
      <c r="E998" s="103" t="s">
        <v>436</v>
      </c>
      <c r="F998" s="104"/>
      <c r="G998" s="103" t="s">
        <v>407</v>
      </c>
      <c r="H998" s="146" t="s">
        <v>437</v>
      </c>
      <c r="I998" s="146"/>
      <c r="J998" s="147"/>
      <c r="K998" s="494"/>
      <c r="L998" s="492"/>
      <c r="M998" s="492"/>
      <c r="N998" s="496"/>
      <c r="O998" s="493"/>
      <c r="P998" s="493"/>
      <c r="Q998" s="491"/>
    </row>
    <row r="999" spans="1:18">
      <c r="A999" t="s">
        <v>720</v>
      </c>
      <c r="B999" s="129"/>
      <c r="D999" s="145" t="s">
        <v>440</v>
      </c>
      <c r="E999" s="145"/>
      <c r="F999" s="145"/>
      <c r="G999" s="145"/>
      <c r="H999" s="145"/>
      <c r="J999" s="124">
        <v>0</v>
      </c>
      <c r="K999" s="494"/>
      <c r="L999" s="492"/>
      <c r="M999" s="492"/>
      <c r="N999" s="496"/>
      <c r="O999" s="493"/>
      <c r="P999" s="493"/>
      <c r="Q999" s="491"/>
    </row>
    <row r="1000" spans="1:18" ht="15.75" thickBot="1">
      <c r="A1000" t="s">
        <v>720</v>
      </c>
      <c r="B1000" s="125"/>
      <c r="C1000" s="104"/>
      <c r="D1000" s="146" t="s">
        <v>442</v>
      </c>
      <c r="E1000" s="146"/>
      <c r="F1000" s="146"/>
      <c r="G1000" s="146"/>
      <c r="H1000" s="146"/>
      <c r="I1000" s="104"/>
      <c r="J1000" s="130">
        <f>J997</f>
        <v>403.64920000000001</v>
      </c>
      <c r="K1000" s="494"/>
      <c r="L1000" s="492"/>
      <c r="M1000" s="492"/>
      <c r="N1000" s="496"/>
      <c r="O1000" s="493"/>
      <c r="P1000" s="493"/>
      <c r="Q1000" s="491"/>
    </row>
    <row r="1001" spans="1:18">
      <c r="A1001" t="s">
        <v>720</v>
      </c>
      <c r="B1001" s="129"/>
      <c r="D1001" s="145" t="s">
        <v>444</v>
      </c>
      <c r="E1001" s="145"/>
      <c r="F1001" s="145"/>
      <c r="G1001" s="145"/>
      <c r="H1001" s="145"/>
      <c r="J1001" s="131">
        <f>J1000/I992</f>
        <v>403.64920000000001</v>
      </c>
      <c r="K1001" s="494"/>
      <c r="L1001" s="492"/>
      <c r="M1001" s="492"/>
      <c r="N1001" s="496"/>
      <c r="O1001" s="493"/>
      <c r="P1001" s="493"/>
      <c r="Q1001" s="491"/>
    </row>
    <row r="1002" spans="1:18">
      <c r="A1002" t="s">
        <v>720</v>
      </c>
      <c r="B1002" s="129"/>
      <c r="H1002" s="132" t="s">
        <v>445</v>
      </c>
      <c r="J1002" s="133" t="s">
        <v>377</v>
      </c>
      <c r="K1002" s="494"/>
      <c r="L1002" s="492"/>
      <c r="M1002" s="492"/>
      <c r="N1002" s="496"/>
      <c r="O1002" s="493"/>
      <c r="P1002" s="493"/>
      <c r="Q1002" s="491"/>
    </row>
    <row r="1003" spans="1:18" ht="15.75" thickBot="1">
      <c r="A1003" t="s">
        <v>720</v>
      </c>
      <c r="B1003" s="125"/>
      <c r="C1003" s="104"/>
      <c r="D1003" s="104"/>
      <c r="E1003" s="104"/>
      <c r="F1003" s="104"/>
      <c r="G1003" s="104"/>
      <c r="H1003" s="105" t="s">
        <v>446</v>
      </c>
      <c r="I1003" s="104"/>
      <c r="J1003" s="130" t="s">
        <v>377</v>
      </c>
      <c r="K1003" s="494"/>
      <c r="L1003" s="492"/>
      <c r="M1003" s="492"/>
      <c r="N1003" s="496"/>
      <c r="O1003" s="493"/>
      <c r="P1003" s="493"/>
      <c r="Q1003" s="491"/>
    </row>
    <row r="1004" spans="1:18" ht="15.75" thickBot="1">
      <c r="A1004" t="s">
        <v>720</v>
      </c>
      <c r="B1004" s="127" t="s">
        <v>447</v>
      </c>
      <c r="C1004" s="104"/>
      <c r="D1004" s="103" t="s">
        <v>212</v>
      </c>
      <c r="E1004" s="103" t="s">
        <v>436</v>
      </c>
      <c r="F1004" s="104"/>
      <c r="G1004" s="103" t="s">
        <v>448</v>
      </c>
      <c r="H1004" s="146" t="s">
        <v>449</v>
      </c>
      <c r="I1004" s="146"/>
      <c r="J1004" s="147"/>
      <c r="K1004" s="494"/>
      <c r="L1004" s="492"/>
      <c r="M1004" s="492"/>
      <c r="N1004" s="496"/>
      <c r="O1004" s="493"/>
      <c r="P1004" s="493"/>
      <c r="Q1004" s="491"/>
    </row>
    <row r="1005" spans="1:18" ht="15.75" thickBot="1">
      <c r="A1005" t="s">
        <v>720</v>
      </c>
      <c r="B1005" s="125"/>
      <c r="C1005" s="104"/>
      <c r="D1005" s="146" t="s">
        <v>459</v>
      </c>
      <c r="E1005" s="146"/>
      <c r="F1005" s="146"/>
      <c r="G1005" s="146"/>
      <c r="H1005" s="146"/>
      <c r="I1005" s="104"/>
      <c r="J1005" s="126">
        <v>0</v>
      </c>
      <c r="K1005" s="494"/>
      <c r="L1005" s="492"/>
      <c r="M1005" s="492"/>
      <c r="N1005" s="496"/>
      <c r="O1005" s="493"/>
      <c r="P1005" s="493"/>
      <c r="Q1005" s="491"/>
    </row>
    <row r="1006" spans="1:18" ht="15.75" thickBot="1">
      <c r="A1006" t="s">
        <v>720</v>
      </c>
      <c r="B1006" s="127" t="s">
        <v>460</v>
      </c>
      <c r="C1006" s="104"/>
      <c r="D1006" s="103" t="s">
        <v>212</v>
      </c>
      <c r="E1006" s="103" t="s">
        <v>436</v>
      </c>
      <c r="F1006" s="104"/>
      <c r="G1006" s="103" t="s">
        <v>449</v>
      </c>
      <c r="H1006" s="146" t="s">
        <v>449</v>
      </c>
      <c r="I1006" s="146"/>
      <c r="J1006" s="147"/>
      <c r="K1006" s="494"/>
      <c r="L1006" s="492"/>
      <c r="M1006" s="492"/>
      <c r="N1006" s="496"/>
      <c r="O1006" s="493"/>
      <c r="P1006" s="493"/>
      <c r="Q1006" s="491"/>
    </row>
    <row r="1007" spans="1:18" ht="15.75" thickBot="1">
      <c r="A1007" t="s">
        <v>720</v>
      </c>
      <c r="B1007" s="125"/>
      <c r="C1007" s="104"/>
      <c r="D1007" s="146" t="s">
        <v>461</v>
      </c>
      <c r="E1007" s="146"/>
      <c r="F1007" s="146"/>
      <c r="G1007" s="146"/>
      <c r="H1007" s="146"/>
      <c r="I1007" s="104"/>
      <c r="J1007" s="126"/>
      <c r="K1007" s="494"/>
      <c r="L1007" s="492"/>
      <c r="M1007" s="492"/>
      <c r="N1007" s="496"/>
      <c r="O1007" s="493"/>
      <c r="P1007" s="493"/>
      <c r="Q1007" s="491"/>
    </row>
    <row r="1008" spans="1:18" ht="15.75" thickBot="1">
      <c r="A1008" t="s">
        <v>720</v>
      </c>
      <c r="B1008" s="125"/>
      <c r="C1008" s="104"/>
      <c r="D1008" s="104"/>
      <c r="E1008" s="104"/>
      <c r="F1008" s="104"/>
      <c r="G1008" s="104"/>
      <c r="H1008" s="105" t="s">
        <v>462</v>
      </c>
      <c r="I1008" s="104"/>
      <c r="J1008" s="130">
        <f>J1001</f>
        <v>403.64920000000001</v>
      </c>
      <c r="K1008" s="494"/>
      <c r="L1008" s="492"/>
      <c r="M1008" s="492"/>
      <c r="N1008" s="496"/>
      <c r="O1008" s="493"/>
      <c r="P1008" s="493"/>
      <c r="Q1008" s="491"/>
    </row>
    <row r="1009" spans="1:18" ht="15.75" thickBot="1">
      <c r="A1009" t="s">
        <v>720</v>
      </c>
      <c r="B1009" s="127" t="s">
        <v>463</v>
      </c>
      <c r="C1009" s="104"/>
      <c r="D1009" s="103" t="s">
        <v>464</v>
      </c>
      <c r="E1009" s="103" t="s">
        <v>212</v>
      </c>
      <c r="F1009" s="103" t="s">
        <v>436</v>
      </c>
      <c r="G1009" s="104"/>
      <c r="H1009" s="103" t="s">
        <v>449</v>
      </c>
      <c r="I1009" s="146" t="s">
        <v>449</v>
      </c>
      <c r="J1009" s="147"/>
      <c r="K1009" s="494"/>
      <c r="L1009" s="492"/>
      <c r="M1009" s="492"/>
      <c r="N1009" s="496"/>
      <c r="O1009" s="493"/>
      <c r="P1009" s="493"/>
      <c r="Q1009" s="491"/>
    </row>
    <row r="1010" spans="1:18" ht="15.75" thickBot="1">
      <c r="A1010" t="s">
        <v>720</v>
      </c>
      <c r="B1010" s="125"/>
      <c r="C1010" s="104"/>
      <c r="D1010" s="146" t="s">
        <v>468</v>
      </c>
      <c r="E1010" s="146"/>
      <c r="F1010" s="146"/>
      <c r="G1010" s="146"/>
      <c r="H1010" s="146"/>
      <c r="I1010" s="104"/>
      <c r="J1010" s="130">
        <v>0</v>
      </c>
      <c r="K1010" s="494"/>
      <c r="L1010" s="492"/>
      <c r="M1010" s="492"/>
      <c r="N1010" s="496"/>
      <c r="O1010" s="493"/>
      <c r="P1010" s="493"/>
      <c r="Q1010" s="491"/>
    </row>
    <row r="1011" spans="1:18" ht="15.75" thickBot="1">
      <c r="A1011" t="s">
        <v>720</v>
      </c>
      <c r="B1011" s="148" t="s">
        <v>469</v>
      </c>
      <c r="C1011" s="146"/>
      <c r="D1011" s="146" t="s">
        <v>212</v>
      </c>
      <c r="E1011" s="146" t="s">
        <v>436</v>
      </c>
      <c r="F1011" s="146" t="s">
        <v>470</v>
      </c>
      <c r="G1011" s="146"/>
      <c r="H1011" s="146"/>
      <c r="J1011" s="147" t="s">
        <v>449</v>
      </c>
      <c r="K1011" s="494"/>
      <c r="L1011" s="168"/>
      <c r="M1011" s="168"/>
      <c r="N1011" s="496"/>
      <c r="O1011" s="493"/>
      <c r="P1011" s="493"/>
      <c r="Q1011" s="491"/>
    </row>
    <row r="1012" spans="1:18" ht="15.75" thickBot="1">
      <c r="A1012" t="s">
        <v>720</v>
      </c>
      <c r="B1012" s="148"/>
      <c r="C1012" s="146"/>
      <c r="D1012" s="146"/>
      <c r="E1012" s="146"/>
      <c r="F1012" s="103" t="s">
        <v>471</v>
      </c>
      <c r="G1012" s="103" t="s">
        <v>472</v>
      </c>
      <c r="H1012" s="103" t="s">
        <v>473</v>
      </c>
      <c r="I1012" s="104"/>
      <c r="J1012" s="147"/>
      <c r="K1012" s="494"/>
      <c r="L1012" s="492"/>
      <c r="M1012" s="492"/>
      <c r="N1012" s="496"/>
      <c r="O1012" s="493"/>
      <c r="P1012" s="493"/>
      <c r="Q1012" s="491"/>
    </row>
    <row r="1013" spans="1:18">
      <c r="A1013" t="s">
        <v>720</v>
      </c>
      <c r="B1013" s="129"/>
      <c r="D1013" s="145" t="s">
        <v>480</v>
      </c>
      <c r="E1013" s="145"/>
      <c r="F1013" s="145"/>
      <c r="G1013" s="145"/>
      <c r="H1013" s="145"/>
      <c r="J1013" s="111"/>
      <c r="K1013" s="494"/>
      <c r="L1013" s="492"/>
      <c r="M1013" s="492"/>
      <c r="N1013" s="496"/>
      <c r="O1013" s="493"/>
      <c r="P1013" s="493"/>
      <c r="Q1013" s="491"/>
    </row>
    <row r="1014" spans="1:18" ht="15.75" thickBot="1">
      <c r="A1014" t="s">
        <v>720</v>
      </c>
      <c r="B1014" s="125"/>
      <c r="C1014" s="104"/>
      <c r="D1014" s="104"/>
      <c r="E1014" s="104"/>
      <c r="F1014" s="146" t="s">
        <v>481</v>
      </c>
      <c r="G1014" s="146"/>
      <c r="H1014" s="146"/>
      <c r="I1014" s="104"/>
      <c r="J1014" s="134">
        <f>J1008</f>
        <v>403.64920000000001</v>
      </c>
      <c r="K1014" s="178"/>
      <c r="L1014" s="179"/>
      <c r="M1014" s="179"/>
      <c r="N1014" s="179"/>
      <c r="O1014" s="179"/>
      <c r="P1014" s="180"/>
      <c r="R1014" s="177" t="e">
        <f>ROUND((SUM(Q996:Q1012)/K996),2)</f>
        <v>#DIV/0!</v>
      </c>
    </row>
    <row r="1015" spans="1:18" ht="15.75" thickBot="1">
      <c r="A1015" s="157"/>
      <c r="B1015" s="157"/>
      <c r="C1015" s="157"/>
      <c r="D1015" s="157"/>
      <c r="E1015" s="157"/>
      <c r="F1015" s="157"/>
      <c r="G1015" s="157"/>
      <c r="H1015" s="157"/>
      <c r="I1015" s="157"/>
      <c r="J1015" s="157"/>
      <c r="R1015" s="101">
        <f>SUM(Q997:Q1013)</f>
        <v>0</v>
      </c>
    </row>
    <row r="1016" spans="1:18" ht="23.25" thickBot="1">
      <c r="B1016" s="106" t="s">
        <v>395</v>
      </c>
      <c r="C1016" s="107"/>
      <c r="D1016" s="107"/>
      <c r="E1016" s="107"/>
      <c r="F1016" s="107"/>
      <c r="G1016" s="107"/>
      <c r="H1016" s="107"/>
      <c r="I1016" s="107"/>
      <c r="J1016" s="108" t="s">
        <v>396</v>
      </c>
    </row>
    <row r="1017" spans="1:18" ht="19.5" thickTop="1" thickBot="1">
      <c r="B1017" s="109" t="s">
        <v>397</v>
      </c>
      <c r="E1017" s="110" t="s">
        <v>398</v>
      </c>
      <c r="J1017" s="111"/>
    </row>
    <row r="1018" spans="1:18" ht="15.75">
      <c r="A1018">
        <v>3808207</v>
      </c>
      <c r="B1018" s="373" t="s">
        <v>400</v>
      </c>
      <c r="C1018" s="159"/>
      <c r="D1018" s="159"/>
      <c r="E1018" s="402">
        <v>45748</v>
      </c>
      <c r="F1018" s="159"/>
      <c r="G1018" s="159"/>
      <c r="H1018" s="374" t="s">
        <v>401</v>
      </c>
      <c r="I1018" s="375">
        <v>1</v>
      </c>
      <c r="J1018" s="376" t="s">
        <v>346</v>
      </c>
    </row>
    <row r="1019" spans="1:18" ht="32.25" thickBot="1">
      <c r="A1019">
        <v>3808207</v>
      </c>
      <c r="B1019" s="116" t="s">
        <v>724</v>
      </c>
      <c r="C1019" s="149" t="s">
        <v>725</v>
      </c>
      <c r="D1019" s="149"/>
      <c r="E1019" s="149"/>
      <c r="F1019" s="149"/>
      <c r="G1019" s="149"/>
      <c r="H1019" s="149"/>
      <c r="I1019" s="150" t="s">
        <v>404</v>
      </c>
      <c r="J1019" s="151"/>
    </row>
    <row r="1020" spans="1:18" ht="16.5" customHeight="1" thickBot="1">
      <c r="A1020">
        <v>3808207</v>
      </c>
      <c r="B1020" s="148" t="s">
        <v>405</v>
      </c>
      <c r="C1020" s="146"/>
      <c r="D1020" s="146" t="s">
        <v>212</v>
      </c>
      <c r="E1020" s="146" t="s">
        <v>406</v>
      </c>
      <c r="F1020" s="146"/>
      <c r="G1020" s="146" t="s">
        <v>407</v>
      </c>
      <c r="H1020" s="146"/>
      <c r="J1020" s="117" t="s">
        <v>408</v>
      </c>
      <c r="K1020" s="589" t="s">
        <v>276</v>
      </c>
      <c r="L1020" s="590"/>
      <c r="M1020" s="591"/>
      <c r="N1020" s="592" t="s">
        <v>409</v>
      </c>
      <c r="O1020" s="594" t="s">
        <v>410</v>
      </c>
      <c r="P1020" s="595"/>
      <c r="Q1020" s="598" t="s">
        <v>411</v>
      </c>
    </row>
    <row r="1021" spans="1:18" ht="15.75" thickBot="1">
      <c r="A1021">
        <v>3808207</v>
      </c>
      <c r="B1021" s="148"/>
      <c r="C1021" s="146"/>
      <c r="D1021" s="146"/>
      <c r="E1021" s="103" t="s">
        <v>412</v>
      </c>
      <c r="F1021" s="103" t="s">
        <v>413</v>
      </c>
      <c r="G1021" s="103" t="s">
        <v>414</v>
      </c>
      <c r="H1021" s="103" t="s">
        <v>415</v>
      </c>
      <c r="I1021" s="104"/>
      <c r="J1021" s="118" t="s">
        <v>416</v>
      </c>
      <c r="K1021" s="172" t="s">
        <v>417</v>
      </c>
      <c r="L1021" s="600" t="s">
        <v>418</v>
      </c>
      <c r="M1021" s="601"/>
      <c r="N1021" s="593"/>
      <c r="O1021" s="596"/>
      <c r="P1021" s="597"/>
      <c r="Q1021" s="599"/>
    </row>
    <row r="1022" spans="1:18" ht="15.75" thickBot="1">
      <c r="A1022">
        <v>3808207</v>
      </c>
      <c r="B1022" s="125"/>
      <c r="C1022" s="104"/>
      <c r="D1022" s="104"/>
      <c r="E1022" s="104"/>
      <c r="F1022" s="104"/>
      <c r="G1022" s="104"/>
      <c r="H1022" s="105" t="s">
        <v>433</v>
      </c>
      <c r="I1022" s="104"/>
      <c r="J1022" s="126"/>
      <c r="K1022" s="494">
        <f>SUMIF('4. Orçamento'!$A$6:$A$144,A1022,'4. Orçamento'!$D$6:$D$144)</f>
        <v>36</v>
      </c>
      <c r="L1022" s="492"/>
      <c r="M1022" s="492"/>
      <c r="N1022" s="496"/>
      <c r="O1022" s="493"/>
      <c r="P1022" s="493"/>
      <c r="Q1022" s="491"/>
    </row>
    <row r="1023" spans="1:18" ht="15.75" thickBot="1">
      <c r="A1023">
        <v>3808207</v>
      </c>
      <c r="B1023" s="127" t="s">
        <v>435</v>
      </c>
      <c r="C1023" s="104"/>
      <c r="D1023" s="103" t="s">
        <v>212</v>
      </c>
      <c r="E1023" s="103" t="s">
        <v>436</v>
      </c>
      <c r="F1023" s="104"/>
      <c r="G1023" s="103" t="s">
        <v>407</v>
      </c>
      <c r="H1023" s="146" t="s">
        <v>437</v>
      </c>
      <c r="I1023" s="146"/>
      <c r="J1023" s="147"/>
      <c r="K1023" s="494">
        <f>SUMIF('4. Orçamento'!$A$6:$A$144,A1023,'4. Orçamento'!$D$6:$D$144)</f>
        <v>36</v>
      </c>
      <c r="L1023" s="492"/>
      <c r="M1023" s="492"/>
      <c r="N1023" s="496"/>
      <c r="O1023" s="493"/>
      <c r="P1023" s="493"/>
      <c r="Q1023" s="491"/>
    </row>
    <row r="1024" spans="1:18">
      <c r="A1024">
        <v>3808207</v>
      </c>
      <c r="B1024" s="119" t="s">
        <v>502</v>
      </c>
      <c r="C1024" s="120" t="s">
        <v>503</v>
      </c>
      <c r="D1024" s="121">
        <v>2</v>
      </c>
      <c r="E1024" s="128" t="s">
        <v>222</v>
      </c>
      <c r="G1024" s="123">
        <f>VLOOKUP(B1024,MO!$A$1:$G$106,6,FALSE)</f>
        <v>24.008099999999999</v>
      </c>
      <c r="J1024" s="403">
        <f>ROUND(D1024*G1024,4)</f>
        <v>48.016199999999998</v>
      </c>
      <c r="K1024" s="494">
        <f>SUMIF('4. Orçamento'!$A$6:$A$144,A1024,'4. Orçamento'!$D$6:$D$144)</f>
        <v>36</v>
      </c>
      <c r="L1024" s="492">
        <f>D1024</f>
        <v>2</v>
      </c>
      <c r="M1024" s="492"/>
      <c r="N1024" s="496" t="str">
        <f>B1024</f>
        <v>P9801</v>
      </c>
      <c r="O1024" s="493">
        <f>(G1024/$I$1018)</f>
        <v>24.008099999999999</v>
      </c>
      <c r="P1024" s="493"/>
      <c r="Q1024" s="491">
        <f>K1024*((L1024*O1024)+(M1024*P1024))</f>
        <v>1728.5832</v>
      </c>
    </row>
    <row r="1025" spans="1:17">
      <c r="A1025">
        <v>3808207</v>
      </c>
      <c r="B1025" s="119" t="s">
        <v>726</v>
      </c>
      <c r="C1025" s="120" t="s">
        <v>727</v>
      </c>
      <c r="D1025" s="121">
        <v>1</v>
      </c>
      <c r="E1025" s="128" t="s">
        <v>222</v>
      </c>
      <c r="G1025" s="123">
        <f>VLOOKUP(B1025,MO!$A$1:$G$106,6,FALSE)</f>
        <v>32.075299999999999</v>
      </c>
      <c r="J1025" s="403">
        <f>ROUND(D1025*G1025,4)</f>
        <v>32.075299999999999</v>
      </c>
      <c r="K1025" s="494">
        <f>SUMIF('4. Orçamento'!$A$6:$A$144,A1025,'4. Orçamento'!$D$6:$D$144)</f>
        <v>36</v>
      </c>
      <c r="L1025" s="492">
        <f>D1025</f>
        <v>1</v>
      </c>
      <c r="M1025" s="492"/>
      <c r="N1025" s="496" t="str">
        <f>B1025</f>
        <v>P9830</v>
      </c>
      <c r="O1025" s="493">
        <f>(G1025/$I$1018)</f>
        <v>32.075299999999999</v>
      </c>
      <c r="P1025" s="493"/>
      <c r="Q1025" s="491">
        <f>K1025*((L1025*O1025)+(M1025*P1025))</f>
        <v>1154.7107999999998</v>
      </c>
    </row>
    <row r="1026" spans="1:17">
      <c r="A1026">
        <v>3808207</v>
      </c>
      <c r="B1026" s="129"/>
      <c r="D1026" s="145" t="s">
        <v>440</v>
      </c>
      <c r="E1026" s="145"/>
      <c r="F1026" s="145"/>
      <c r="G1026" s="145"/>
      <c r="H1026" s="145"/>
      <c r="J1026" s="124">
        <f>SUM(J1024:J1025)</f>
        <v>80.091499999999996</v>
      </c>
      <c r="K1026" s="494">
        <f>SUMIF('4. Orçamento'!$A$6:$A$144,A1026,'4. Orçamento'!$D$6:$D$144)</f>
        <v>36</v>
      </c>
      <c r="L1026" s="492"/>
      <c r="M1026" s="492"/>
      <c r="N1026" s="496"/>
      <c r="O1026" s="493"/>
      <c r="P1026" s="493"/>
      <c r="Q1026" s="491"/>
    </row>
    <row r="1027" spans="1:17" ht="15.75" thickBot="1">
      <c r="A1027">
        <v>3808207</v>
      </c>
      <c r="B1027" s="125"/>
      <c r="C1027" s="104"/>
      <c r="D1027" s="146" t="s">
        <v>442</v>
      </c>
      <c r="E1027" s="146"/>
      <c r="F1027" s="146"/>
      <c r="G1027" s="146"/>
      <c r="H1027" s="146"/>
      <c r="I1027" s="104"/>
      <c r="J1027" s="130">
        <f>J1026</f>
        <v>80.091499999999996</v>
      </c>
      <c r="K1027" s="494">
        <f>SUMIF('4. Orçamento'!$A$6:$A$144,A1027,'4. Orçamento'!$D$6:$D$144)</f>
        <v>36</v>
      </c>
      <c r="L1027" s="492"/>
      <c r="M1027" s="492"/>
      <c r="N1027" s="496"/>
      <c r="O1027" s="493"/>
      <c r="P1027" s="493"/>
      <c r="Q1027" s="491"/>
    </row>
    <row r="1028" spans="1:17">
      <c r="A1028">
        <v>3808207</v>
      </c>
      <c r="B1028" s="129"/>
      <c r="D1028" s="145" t="s">
        <v>444</v>
      </c>
      <c r="E1028" s="145"/>
      <c r="F1028" s="145"/>
      <c r="G1028" s="145"/>
      <c r="H1028" s="145"/>
      <c r="J1028" s="131">
        <f>J1027/I1018</f>
        <v>80.091499999999996</v>
      </c>
      <c r="K1028" s="494">
        <f>SUMIF('4. Orçamento'!$A$6:$A$144,A1028,'4. Orçamento'!$D$6:$D$144)</f>
        <v>36</v>
      </c>
      <c r="L1028" s="492"/>
      <c r="M1028" s="492"/>
      <c r="N1028" s="496"/>
      <c r="O1028" s="493"/>
      <c r="P1028" s="493"/>
      <c r="Q1028" s="491"/>
    </row>
    <row r="1029" spans="1:17">
      <c r="A1029">
        <v>3808207</v>
      </c>
      <c r="B1029" s="129"/>
      <c r="H1029" s="132" t="s">
        <v>445</v>
      </c>
      <c r="J1029" s="133" t="s">
        <v>377</v>
      </c>
      <c r="K1029" s="494">
        <f>SUMIF('4. Orçamento'!$A$6:$A$144,A1029,'4. Orçamento'!$D$6:$D$144)</f>
        <v>36</v>
      </c>
      <c r="L1029" s="492"/>
      <c r="M1029" s="492"/>
      <c r="N1029" s="496"/>
      <c r="O1029" s="493"/>
      <c r="P1029" s="493"/>
      <c r="Q1029" s="491"/>
    </row>
    <row r="1030" spans="1:17" ht="15.75" thickBot="1">
      <c r="A1030">
        <v>3808207</v>
      </c>
      <c r="B1030" s="125"/>
      <c r="C1030" s="104"/>
      <c r="D1030" s="104"/>
      <c r="E1030" s="104"/>
      <c r="F1030" s="104"/>
      <c r="G1030" s="104"/>
      <c r="H1030" s="105" t="s">
        <v>446</v>
      </c>
      <c r="I1030" s="104"/>
      <c r="J1030" s="130" t="s">
        <v>377</v>
      </c>
      <c r="K1030" s="494">
        <f>SUMIF('4. Orçamento'!$A$6:$A$144,A1030,'4. Orçamento'!$D$6:$D$144)</f>
        <v>36</v>
      </c>
      <c r="L1030" s="492"/>
      <c r="M1030" s="492"/>
      <c r="N1030" s="496"/>
      <c r="O1030" s="493"/>
      <c r="P1030" s="493"/>
      <c r="Q1030" s="491"/>
    </row>
    <row r="1031" spans="1:17" ht="15.75" thickBot="1">
      <c r="A1031">
        <v>3808207</v>
      </c>
      <c r="B1031" s="127" t="s">
        <v>447</v>
      </c>
      <c r="C1031" s="104"/>
      <c r="D1031" s="103" t="s">
        <v>212</v>
      </c>
      <c r="E1031" s="103" t="s">
        <v>436</v>
      </c>
      <c r="F1031" s="104"/>
      <c r="G1031" s="103" t="s">
        <v>448</v>
      </c>
      <c r="H1031" s="146" t="s">
        <v>449</v>
      </c>
      <c r="I1031" s="146"/>
      <c r="J1031" s="147"/>
      <c r="K1031" s="494">
        <f>SUMIF('4. Orçamento'!$A$6:$A$144,A1031,'4. Orçamento'!$D$6:$D$144)</f>
        <v>36</v>
      </c>
      <c r="L1031" s="492"/>
      <c r="M1031" s="492"/>
      <c r="N1031" s="496"/>
      <c r="O1031" s="493"/>
      <c r="P1031" s="493"/>
      <c r="Q1031" s="491"/>
    </row>
    <row r="1032" spans="1:17">
      <c r="A1032">
        <v>3808207</v>
      </c>
      <c r="B1032" s="119" t="s">
        <v>728</v>
      </c>
      <c r="C1032" s="120" t="s">
        <v>729</v>
      </c>
      <c r="D1032" s="121">
        <v>3.2799999999999999E-3</v>
      </c>
      <c r="E1032" s="128" t="s">
        <v>335</v>
      </c>
      <c r="G1032" s="123">
        <f>VLOOKUP(B1032,MATERIAL!$A$1:$D$1678,4,FALSE)</f>
        <v>57.592199999999998</v>
      </c>
      <c r="J1032" s="403">
        <f>ROUND(D1032*G1032,4)</f>
        <v>0.18890000000000001</v>
      </c>
      <c r="K1032" s="494">
        <f>SUMIF('4. Orçamento'!$A$6:$A$144,A1032,'4. Orçamento'!$D$6:$D$144)</f>
        <v>36</v>
      </c>
      <c r="L1032" s="492">
        <f t="shared" ref="L1032:L1047" si="99">D1032</f>
        <v>3.2799999999999999E-3</v>
      </c>
      <c r="M1032" s="492"/>
      <c r="N1032" s="496" t="str">
        <f t="shared" ref="N1032:N1047" si="100">B1032</f>
        <v>M0562</v>
      </c>
      <c r="O1032" s="493">
        <f t="shared" ref="O1032:O1047" si="101">G1032</f>
        <v>57.592199999999998</v>
      </c>
      <c r="P1032" s="493"/>
      <c r="Q1032" s="491">
        <f t="shared" ref="Q1032:Q1047" si="102">K1032*((L1032*O1032)+(M1032*P1032))</f>
        <v>6.8004869759999993</v>
      </c>
    </row>
    <row r="1033" spans="1:17">
      <c r="A1033">
        <v>3808207</v>
      </c>
      <c r="B1033" s="119" t="s">
        <v>730</v>
      </c>
      <c r="C1033" s="120" t="s">
        <v>731</v>
      </c>
      <c r="D1033" s="121">
        <v>1.64E-3</v>
      </c>
      <c r="E1033" s="128" t="s">
        <v>335</v>
      </c>
      <c r="G1033" s="123">
        <f>VLOOKUP(B1033,MATERIAL!$A$1:$D$1678,4,FALSE)</f>
        <v>292.5924</v>
      </c>
      <c r="J1033" s="403">
        <f t="shared" ref="J1033:J1047" si="103">ROUND(D1033*G1033,4)</f>
        <v>0.47989999999999999</v>
      </c>
      <c r="K1033" s="494">
        <f>SUMIF('4. Orçamento'!$A$6:$A$144,A1033,'4. Orçamento'!$D$6:$D$144)</f>
        <v>36</v>
      </c>
      <c r="L1033" s="492">
        <f t="shared" si="99"/>
        <v>1.64E-3</v>
      </c>
      <c r="M1033" s="492"/>
      <c r="N1033" s="496" t="str">
        <f t="shared" si="100"/>
        <v>M0576</v>
      </c>
      <c r="O1033" s="493">
        <f t="shared" si="101"/>
        <v>292.5924</v>
      </c>
      <c r="P1033" s="493"/>
      <c r="Q1033" s="491">
        <f t="shared" si="102"/>
        <v>17.274655295999999</v>
      </c>
    </row>
    <row r="1034" spans="1:17">
      <c r="A1034">
        <v>3808207</v>
      </c>
      <c r="B1034" s="119" t="s">
        <v>732</v>
      </c>
      <c r="C1034" s="120" t="s">
        <v>733</v>
      </c>
      <c r="D1034" s="121">
        <v>9.8399999999999998E-3</v>
      </c>
      <c r="E1034" s="128" t="s">
        <v>335</v>
      </c>
      <c r="G1034" s="123">
        <f>VLOOKUP(B1034,MATERIAL!$A$1:$D$1678,4,FALSE)</f>
        <v>714.27380000000005</v>
      </c>
      <c r="J1034" s="403">
        <f t="shared" si="103"/>
        <v>7.0285000000000002</v>
      </c>
      <c r="K1034" s="494">
        <f>SUMIF('4. Orçamento'!$A$6:$A$144,A1034,'4. Orçamento'!$D$6:$D$144)</f>
        <v>36</v>
      </c>
      <c r="L1034" s="492">
        <f t="shared" si="99"/>
        <v>9.8399999999999998E-3</v>
      </c>
      <c r="M1034" s="492"/>
      <c r="N1034" s="496" t="str">
        <f t="shared" si="100"/>
        <v>M0574</v>
      </c>
      <c r="O1034" s="493">
        <f t="shared" si="101"/>
        <v>714.27380000000005</v>
      </c>
      <c r="P1034" s="493"/>
      <c r="Q1034" s="491">
        <f t="shared" si="102"/>
        <v>253.02435091200002</v>
      </c>
    </row>
    <row r="1035" spans="1:17">
      <c r="A1035">
        <v>3808207</v>
      </c>
      <c r="B1035" s="119" t="s">
        <v>734</v>
      </c>
      <c r="C1035" s="120" t="s">
        <v>735</v>
      </c>
      <c r="D1035" s="121">
        <v>4.9199999999999999E-3</v>
      </c>
      <c r="E1035" s="128" t="s">
        <v>335</v>
      </c>
      <c r="G1035" s="123">
        <f>VLOOKUP(B1035,MATERIAL!$A$1:$D$1678,4,FALSE)</f>
        <v>1082.3616</v>
      </c>
      <c r="J1035" s="403">
        <f t="shared" si="103"/>
        <v>5.3251999999999997</v>
      </c>
      <c r="K1035" s="494">
        <f>SUMIF('4. Orçamento'!$A$6:$A$144,A1035,'4. Orçamento'!$D$6:$D$144)</f>
        <v>36</v>
      </c>
      <c r="L1035" s="492">
        <f t="shared" si="99"/>
        <v>4.9199999999999999E-3</v>
      </c>
      <c r="M1035" s="492"/>
      <c r="N1035" s="496" t="str">
        <f t="shared" si="100"/>
        <v>M0575</v>
      </c>
      <c r="O1035" s="493">
        <f t="shared" si="101"/>
        <v>1082.3616</v>
      </c>
      <c r="P1035" s="493"/>
      <c r="Q1035" s="491">
        <f t="shared" si="102"/>
        <v>191.70788659199997</v>
      </c>
    </row>
    <row r="1036" spans="1:17">
      <c r="A1036">
        <v>3808207</v>
      </c>
      <c r="B1036" s="119" t="s">
        <v>736</v>
      </c>
      <c r="C1036" s="120" t="s">
        <v>737</v>
      </c>
      <c r="D1036" s="121">
        <v>8.2000000000000007E-3</v>
      </c>
      <c r="E1036" s="128" t="s">
        <v>335</v>
      </c>
      <c r="G1036" s="123">
        <f>VLOOKUP(B1036,MATERIAL!$A$1:$D$1678,4,FALSE)</f>
        <v>348.7987</v>
      </c>
      <c r="J1036" s="403">
        <f t="shared" si="103"/>
        <v>2.8601000000000001</v>
      </c>
      <c r="K1036" s="494">
        <f>SUMIF('4. Orçamento'!$A$6:$A$144,A1036,'4. Orçamento'!$D$6:$D$144)</f>
        <v>36</v>
      </c>
      <c r="L1036" s="492">
        <f t="shared" si="99"/>
        <v>8.2000000000000007E-3</v>
      </c>
      <c r="M1036" s="492"/>
      <c r="N1036" s="496" t="str">
        <f t="shared" si="100"/>
        <v>M0570</v>
      </c>
      <c r="O1036" s="493">
        <f t="shared" si="101"/>
        <v>348.7987</v>
      </c>
      <c r="P1036" s="493"/>
      <c r="Q1036" s="491">
        <f t="shared" si="102"/>
        <v>102.96537624000001</v>
      </c>
    </row>
    <row r="1037" spans="1:17">
      <c r="A1037">
        <v>3808207</v>
      </c>
      <c r="B1037" s="119" t="s">
        <v>738</v>
      </c>
      <c r="C1037" s="120" t="s">
        <v>739</v>
      </c>
      <c r="D1037" s="121">
        <v>1.64E-3</v>
      </c>
      <c r="E1037" s="128" t="s">
        <v>335</v>
      </c>
      <c r="G1037" s="123">
        <f>VLOOKUP(B1037,MATERIAL!$A$1:$D$1678,4,FALSE)</f>
        <v>393.9966</v>
      </c>
      <c r="J1037" s="403">
        <f t="shared" si="103"/>
        <v>0.6462</v>
      </c>
      <c r="K1037" s="494">
        <f>SUMIF('4. Orçamento'!$A$6:$A$144,A1037,'4. Orçamento'!$D$6:$D$144)</f>
        <v>36</v>
      </c>
      <c r="L1037" s="492">
        <f t="shared" si="99"/>
        <v>1.64E-3</v>
      </c>
      <c r="M1037" s="492"/>
      <c r="N1037" s="496" t="str">
        <f t="shared" si="100"/>
        <v>M0571</v>
      </c>
      <c r="O1037" s="493">
        <f t="shared" si="101"/>
        <v>393.9966</v>
      </c>
      <c r="P1037" s="493"/>
      <c r="Q1037" s="491">
        <f t="shared" si="102"/>
        <v>23.261559263999999</v>
      </c>
    </row>
    <row r="1038" spans="1:17">
      <c r="A1038">
        <v>3808207</v>
      </c>
      <c r="B1038" s="119" t="s">
        <v>740</v>
      </c>
      <c r="C1038" s="120" t="s">
        <v>741</v>
      </c>
      <c r="D1038" s="121">
        <v>4.9199999999999999E-3</v>
      </c>
      <c r="E1038" s="128" t="s">
        <v>335</v>
      </c>
      <c r="G1038" s="123">
        <f>VLOOKUP(B1038,MATERIAL!$A$1:$D$1678,4,FALSE)</f>
        <v>4490.6911</v>
      </c>
      <c r="J1038" s="403">
        <f t="shared" si="103"/>
        <v>22.094200000000001</v>
      </c>
      <c r="K1038" s="494">
        <f>SUMIF('4. Orçamento'!$A$6:$A$144,A1038,'4. Orçamento'!$D$6:$D$144)</f>
        <v>36</v>
      </c>
      <c r="L1038" s="492">
        <f t="shared" si="99"/>
        <v>4.9199999999999999E-3</v>
      </c>
      <c r="M1038" s="492"/>
      <c r="N1038" s="496" t="str">
        <f t="shared" si="100"/>
        <v>M0573</v>
      </c>
      <c r="O1038" s="493">
        <f t="shared" si="101"/>
        <v>4490.6911</v>
      </c>
      <c r="P1038" s="493"/>
      <c r="Q1038" s="491">
        <f t="shared" si="102"/>
        <v>795.39120763200003</v>
      </c>
    </row>
    <row r="1039" spans="1:17">
      <c r="A1039">
        <v>3808207</v>
      </c>
      <c r="B1039" s="119" t="s">
        <v>742</v>
      </c>
      <c r="C1039" s="120" t="s">
        <v>743</v>
      </c>
      <c r="D1039" s="121">
        <v>1.311E-2</v>
      </c>
      <c r="E1039" s="128" t="s">
        <v>335</v>
      </c>
      <c r="G1039" s="123">
        <f>VLOOKUP(B1039,MATERIAL!$A$1:$D$1678,4,FALSE)</f>
        <v>130.5121</v>
      </c>
      <c r="J1039" s="403">
        <f t="shared" si="103"/>
        <v>1.7110000000000001</v>
      </c>
      <c r="K1039" s="494">
        <f>SUMIF('4. Orçamento'!$A$6:$A$144,A1039,'4. Orçamento'!$D$6:$D$144)</f>
        <v>36</v>
      </c>
      <c r="L1039" s="492">
        <f t="shared" si="99"/>
        <v>1.311E-2</v>
      </c>
      <c r="M1039" s="492"/>
      <c r="N1039" s="496" t="str">
        <f t="shared" si="100"/>
        <v>M0564</v>
      </c>
      <c r="O1039" s="493">
        <f t="shared" si="101"/>
        <v>130.5121</v>
      </c>
      <c r="P1039" s="493"/>
      <c r="Q1039" s="491">
        <f t="shared" si="102"/>
        <v>61.596490716000005</v>
      </c>
    </row>
    <row r="1040" spans="1:17">
      <c r="A1040">
        <v>3808207</v>
      </c>
      <c r="B1040" s="119" t="s">
        <v>744</v>
      </c>
      <c r="C1040" s="120" t="s">
        <v>745</v>
      </c>
      <c r="D1040" s="121">
        <v>1.311E-2</v>
      </c>
      <c r="E1040" s="128" t="s">
        <v>335</v>
      </c>
      <c r="G1040" s="123">
        <f>VLOOKUP(B1040,MATERIAL!$A$1:$D$1678,4,FALSE)</f>
        <v>546.52480000000003</v>
      </c>
      <c r="J1040" s="403">
        <f t="shared" si="103"/>
        <v>7.1649000000000003</v>
      </c>
      <c r="K1040" s="494">
        <f>SUMIF('4. Orçamento'!$A$6:$A$144,A1040,'4. Orçamento'!$D$6:$D$144)</f>
        <v>36</v>
      </c>
      <c r="L1040" s="492">
        <f t="shared" si="99"/>
        <v>1.311E-2</v>
      </c>
      <c r="M1040" s="492"/>
      <c r="N1040" s="496" t="str">
        <f t="shared" si="100"/>
        <v>M0572</v>
      </c>
      <c r="O1040" s="493">
        <f t="shared" si="101"/>
        <v>546.52480000000003</v>
      </c>
      <c r="P1040" s="493"/>
      <c r="Q1040" s="491">
        <f t="shared" si="102"/>
        <v>257.93784460800003</v>
      </c>
    </row>
    <row r="1041" spans="1:20">
      <c r="A1041">
        <v>3808207</v>
      </c>
      <c r="B1041" s="119" t="s">
        <v>746</v>
      </c>
      <c r="C1041" s="120" t="s">
        <v>747</v>
      </c>
      <c r="D1041" s="121">
        <v>1.4749999999999999E-2</v>
      </c>
      <c r="E1041" s="128" t="s">
        <v>335</v>
      </c>
      <c r="G1041" s="123">
        <f>VLOOKUP(B1041,MATERIAL!$A$1:$D$1678,4,FALSE)</f>
        <v>296.26839999999999</v>
      </c>
      <c r="J1041" s="403">
        <f t="shared" si="103"/>
        <v>4.37</v>
      </c>
      <c r="K1041" s="494">
        <f>SUMIF('4. Orçamento'!$A$6:$A$144,A1041,'4. Orçamento'!$D$6:$D$144)</f>
        <v>36</v>
      </c>
      <c r="L1041" s="492">
        <f t="shared" si="99"/>
        <v>1.4749999999999999E-2</v>
      </c>
      <c r="M1041" s="492"/>
      <c r="N1041" s="496" t="str">
        <f t="shared" si="100"/>
        <v>M0565</v>
      </c>
      <c r="O1041" s="493">
        <f t="shared" si="101"/>
        <v>296.26839999999999</v>
      </c>
      <c r="P1041" s="493"/>
      <c r="Q1041" s="491">
        <f t="shared" si="102"/>
        <v>157.31852039999998</v>
      </c>
    </row>
    <row r="1042" spans="1:20">
      <c r="A1042">
        <v>3808207</v>
      </c>
      <c r="B1042" s="119" t="s">
        <v>748</v>
      </c>
      <c r="C1042" s="120" t="s">
        <v>749</v>
      </c>
      <c r="D1042" s="121">
        <v>3.279E-2</v>
      </c>
      <c r="E1042" s="128" t="s">
        <v>335</v>
      </c>
      <c r="G1042" s="123">
        <f>VLOOKUP(B1042,MATERIAL!$A$1:$D$1678,4,FALSE)</f>
        <v>459.01089999999999</v>
      </c>
      <c r="J1042" s="403">
        <f t="shared" si="103"/>
        <v>15.051</v>
      </c>
      <c r="K1042" s="494">
        <f>SUMIF('4. Orçamento'!$A$6:$A$144,A1042,'4. Orçamento'!$D$6:$D$144)</f>
        <v>36</v>
      </c>
      <c r="L1042" s="492">
        <f t="shared" si="99"/>
        <v>3.279E-2</v>
      </c>
      <c r="M1042" s="492"/>
      <c r="N1042" s="496" t="str">
        <f t="shared" si="100"/>
        <v>M0566</v>
      </c>
      <c r="O1042" s="493">
        <f t="shared" si="101"/>
        <v>459.01089999999999</v>
      </c>
      <c r="P1042" s="493"/>
      <c r="Q1042" s="491">
        <f t="shared" si="102"/>
        <v>541.83482679600002</v>
      </c>
    </row>
    <row r="1043" spans="1:20">
      <c r="A1043">
        <v>3808207</v>
      </c>
      <c r="B1043" s="119" t="s">
        <v>750</v>
      </c>
      <c r="C1043" s="120" t="s">
        <v>751</v>
      </c>
      <c r="D1043" s="121">
        <v>1.311E-2</v>
      </c>
      <c r="E1043" s="128" t="s">
        <v>335</v>
      </c>
      <c r="G1043" s="123">
        <f>VLOOKUP(B1043,MATERIAL!$A$1:$D$1678,4,FALSE)</f>
        <v>86.314599999999999</v>
      </c>
      <c r="J1043" s="403">
        <f t="shared" si="103"/>
        <v>1.1315999999999999</v>
      </c>
      <c r="K1043" s="494">
        <f>SUMIF('4. Orçamento'!$A$6:$A$144,A1043,'4. Orçamento'!$D$6:$D$144)</f>
        <v>36</v>
      </c>
      <c r="L1043" s="492">
        <f t="shared" si="99"/>
        <v>1.311E-2</v>
      </c>
      <c r="M1043" s="492"/>
      <c r="N1043" s="496" t="str">
        <f t="shared" si="100"/>
        <v>M0537</v>
      </c>
      <c r="O1043" s="493">
        <f t="shared" si="101"/>
        <v>86.314599999999999</v>
      </c>
      <c r="P1043" s="493"/>
      <c r="Q1043" s="491">
        <f t="shared" si="102"/>
        <v>40.737038616</v>
      </c>
    </row>
    <row r="1044" spans="1:20">
      <c r="A1044">
        <v>3808207</v>
      </c>
      <c r="B1044" s="119" t="s">
        <v>752</v>
      </c>
      <c r="C1044" s="120" t="s">
        <v>753</v>
      </c>
      <c r="D1044" s="121">
        <v>2.9510000000000002E-2</v>
      </c>
      <c r="E1044" s="128" t="s">
        <v>335</v>
      </c>
      <c r="G1044" s="123">
        <f>VLOOKUP(B1044,MATERIAL!$A$1:$D$1678,4,FALSE)</f>
        <v>302.93830000000003</v>
      </c>
      <c r="J1044" s="403">
        <f t="shared" si="103"/>
        <v>8.9397000000000002</v>
      </c>
      <c r="K1044" s="494">
        <f>SUMIF('4. Orçamento'!$A$6:$A$144,A1044,'4. Orçamento'!$D$6:$D$144)</f>
        <v>36</v>
      </c>
      <c r="L1044" s="492">
        <f t="shared" si="99"/>
        <v>2.9510000000000002E-2</v>
      </c>
      <c r="M1044" s="492"/>
      <c r="N1044" s="496" t="str">
        <f t="shared" si="100"/>
        <v>M0568</v>
      </c>
      <c r="O1044" s="493">
        <f t="shared" si="101"/>
        <v>302.93830000000003</v>
      </c>
      <c r="P1044" s="493"/>
      <c r="Q1044" s="491">
        <f t="shared" si="102"/>
        <v>321.82953238800008</v>
      </c>
    </row>
    <row r="1045" spans="1:20">
      <c r="A1045">
        <v>3808207</v>
      </c>
      <c r="B1045" s="119" t="s">
        <v>754</v>
      </c>
      <c r="C1045" s="120" t="s">
        <v>755</v>
      </c>
      <c r="D1045" s="121">
        <v>6.5599999999999999E-3</v>
      </c>
      <c r="E1045" s="128" t="s">
        <v>335</v>
      </c>
      <c r="G1045" s="123">
        <f>VLOOKUP(B1045,MATERIAL!$A$1:$D$1678,4,FALSE)</f>
        <v>411.97579999999999</v>
      </c>
      <c r="J1045" s="403">
        <f t="shared" si="103"/>
        <v>2.7025999999999999</v>
      </c>
      <c r="K1045" s="494">
        <f>SUMIF('4. Orçamento'!$A$6:$A$144,A1045,'4. Orçamento'!$D$6:$D$144)</f>
        <v>36</v>
      </c>
      <c r="L1045" s="492">
        <f t="shared" si="99"/>
        <v>6.5599999999999999E-3</v>
      </c>
      <c r="M1045" s="492"/>
      <c r="N1045" s="496" t="str">
        <f t="shared" si="100"/>
        <v>M0569</v>
      </c>
      <c r="O1045" s="493">
        <f t="shared" si="101"/>
        <v>411.97579999999999</v>
      </c>
      <c r="P1045" s="493"/>
      <c r="Q1045" s="491">
        <f t="shared" si="102"/>
        <v>97.29220492799999</v>
      </c>
    </row>
    <row r="1046" spans="1:20">
      <c r="A1046">
        <v>3808207</v>
      </c>
      <c r="B1046" s="119" t="s">
        <v>756</v>
      </c>
      <c r="C1046" s="120" t="s">
        <v>757</v>
      </c>
      <c r="D1046" s="121">
        <v>4.5900000000000003E-2</v>
      </c>
      <c r="E1046" s="128" t="s">
        <v>335</v>
      </c>
      <c r="G1046" s="123">
        <f>VLOOKUP(B1046,MATERIAL!$A$1:$D$1678,4,FALSE)</f>
        <v>146.92179999999999</v>
      </c>
      <c r="J1046" s="403">
        <f t="shared" si="103"/>
        <v>6.7436999999999996</v>
      </c>
      <c r="K1046" s="494">
        <f>SUMIF('4. Orçamento'!$A$6:$A$144,A1046,'4. Orçamento'!$D$6:$D$144)</f>
        <v>36</v>
      </c>
      <c r="L1046" s="492">
        <f t="shared" si="99"/>
        <v>4.5900000000000003E-2</v>
      </c>
      <c r="M1046" s="492"/>
      <c r="N1046" s="496" t="str">
        <f t="shared" si="100"/>
        <v>M0567</v>
      </c>
      <c r="O1046" s="493">
        <f t="shared" si="101"/>
        <v>146.92179999999999</v>
      </c>
      <c r="P1046" s="493"/>
      <c r="Q1046" s="491">
        <f t="shared" si="102"/>
        <v>242.77358232</v>
      </c>
    </row>
    <row r="1047" spans="1:20">
      <c r="A1047">
        <v>3808207</v>
      </c>
      <c r="B1047" s="119" t="s">
        <v>758</v>
      </c>
      <c r="C1047" s="120" t="s">
        <v>759</v>
      </c>
      <c r="D1047" s="121">
        <v>1.64E-3</v>
      </c>
      <c r="E1047" s="128" t="s">
        <v>335</v>
      </c>
      <c r="G1047" s="123">
        <f>VLOOKUP(B1047,MATERIAL!$A$1:$D$1678,4,FALSE)</f>
        <v>95.680499999999995</v>
      </c>
      <c r="J1047" s="403">
        <f t="shared" si="103"/>
        <v>0.15690000000000001</v>
      </c>
      <c r="K1047" s="494">
        <f>SUMIF('4. Orçamento'!$A$6:$A$144,A1047,'4. Orçamento'!$D$6:$D$144)</f>
        <v>36</v>
      </c>
      <c r="L1047" s="492">
        <f t="shared" si="99"/>
        <v>1.64E-3</v>
      </c>
      <c r="M1047" s="492"/>
      <c r="N1047" s="496" t="str">
        <f t="shared" si="100"/>
        <v>M0563</v>
      </c>
      <c r="O1047" s="493">
        <f t="shared" si="101"/>
        <v>95.680499999999995</v>
      </c>
      <c r="P1047" s="493"/>
      <c r="Q1047" s="491">
        <f t="shared" si="102"/>
        <v>5.6489767199999994</v>
      </c>
    </row>
    <row r="1048" spans="1:20" ht="15.75" thickBot="1">
      <c r="A1048">
        <v>3808207</v>
      </c>
      <c r="B1048" s="125"/>
      <c r="C1048" s="104"/>
      <c r="D1048" s="146" t="s">
        <v>459</v>
      </c>
      <c r="E1048" s="146"/>
      <c r="F1048" s="146"/>
      <c r="G1048" s="146"/>
      <c r="H1048" s="146"/>
      <c r="I1048" s="104"/>
      <c r="J1048" s="126">
        <f>SUM(J1032:J1047)</f>
        <v>86.594400000000007</v>
      </c>
      <c r="K1048" s="494">
        <f>SUMIF('4. Orçamento'!$A$6:$A$144,A1048,'4. Orçamento'!$D$6:$D$144)</f>
        <v>36</v>
      </c>
      <c r="L1048" s="492"/>
      <c r="M1048" s="492"/>
      <c r="N1048" s="496"/>
      <c r="O1048" s="493"/>
      <c r="P1048" s="493"/>
      <c r="Q1048" s="491"/>
    </row>
    <row r="1049" spans="1:20" ht="15.75" thickBot="1">
      <c r="A1049">
        <v>3808207</v>
      </c>
      <c r="B1049" s="127" t="s">
        <v>460</v>
      </c>
      <c r="C1049" s="104"/>
      <c r="D1049" s="103" t="s">
        <v>212</v>
      </c>
      <c r="E1049" s="103" t="s">
        <v>436</v>
      </c>
      <c r="F1049" s="104"/>
      <c r="G1049" s="103" t="s">
        <v>449</v>
      </c>
      <c r="H1049" s="146" t="s">
        <v>449</v>
      </c>
      <c r="I1049" s="146"/>
      <c r="J1049" s="147"/>
      <c r="K1049" s="494">
        <f>SUMIF('4. Orçamento'!$A$6:$A$144,A1049,'4. Orçamento'!$D$6:$D$144)</f>
        <v>36</v>
      </c>
      <c r="L1049" s="492"/>
      <c r="M1049" s="492"/>
      <c r="N1049" s="496"/>
      <c r="O1049" s="493"/>
      <c r="P1049" s="493"/>
      <c r="Q1049" s="491"/>
    </row>
    <row r="1050" spans="1:20" ht="15.75" thickBot="1">
      <c r="A1050">
        <v>3808207</v>
      </c>
      <c r="B1050" s="125"/>
      <c r="C1050" s="104"/>
      <c r="D1050" s="146" t="s">
        <v>461</v>
      </c>
      <c r="E1050" s="146"/>
      <c r="F1050" s="146"/>
      <c r="G1050" s="146"/>
      <c r="H1050" s="146"/>
      <c r="I1050" s="104"/>
      <c r="J1050" s="126"/>
      <c r="K1050" s="494">
        <f>SUMIF('4. Orçamento'!$A$6:$A$144,A1050,'4. Orçamento'!$D$6:$D$144)</f>
        <v>36</v>
      </c>
      <c r="L1050" s="492"/>
      <c r="M1050" s="492"/>
      <c r="N1050" s="496"/>
      <c r="O1050" s="493"/>
      <c r="P1050" s="493"/>
      <c r="Q1050" s="491"/>
    </row>
    <row r="1051" spans="1:20" ht="15.75" thickBot="1">
      <c r="A1051">
        <v>3808207</v>
      </c>
      <c r="B1051" s="125"/>
      <c r="C1051" s="104"/>
      <c r="D1051" s="104"/>
      <c r="E1051" s="104"/>
      <c r="F1051" s="104"/>
      <c r="G1051" s="104"/>
      <c r="H1051" s="105" t="s">
        <v>462</v>
      </c>
      <c r="I1051" s="104"/>
      <c r="J1051" s="130">
        <f>J1028+J1048</f>
        <v>166.6859</v>
      </c>
      <c r="K1051" s="494">
        <f>SUMIF('4. Orçamento'!$A$6:$A$144,A1051,'4. Orçamento'!$D$6:$D$144)</f>
        <v>36</v>
      </c>
      <c r="L1051" s="492"/>
      <c r="M1051" s="492"/>
      <c r="N1051" s="496"/>
      <c r="O1051" s="493"/>
      <c r="P1051" s="493"/>
      <c r="Q1051" s="491"/>
      <c r="T1051" s="101"/>
    </row>
    <row r="1052" spans="1:20" ht="15.75" thickBot="1">
      <c r="A1052">
        <v>3808207</v>
      </c>
      <c r="B1052" s="127" t="s">
        <v>463</v>
      </c>
      <c r="C1052" s="104"/>
      <c r="D1052" s="103" t="s">
        <v>464</v>
      </c>
      <c r="E1052" s="103" t="s">
        <v>212</v>
      </c>
      <c r="F1052" s="103" t="s">
        <v>436</v>
      </c>
      <c r="G1052" s="104"/>
      <c r="H1052" s="103" t="s">
        <v>449</v>
      </c>
      <c r="I1052" s="146" t="s">
        <v>449</v>
      </c>
      <c r="J1052" s="147"/>
      <c r="K1052" s="494">
        <f>SUMIF('4. Orçamento'!$A$6:$A$144,A1052,'4. Orçamento'!$D$6:$D$144)</f>
        <v>36</v>
      </c>
      <c r="L1052" s="492"/>
      <c r="M1052" s="492"/>
      <c r="N1052" s="496"/>
      <c r="O1052" s="493"/>
      <c r="P1052" s="493"/>
      <c r="Q1052" s="491"/>
      <c r="T1052" s="101"/>
    </row>
    <row r="1053" spans="1:20">
      <c r="A1053">
        <v>3808207</v>
      </c>
      <c r="B1053" s="119" t="s">
        <v>732</v>
      </c>
      <c r="C1053" s="120" t="s">
        <v>760</v>
      </c>
      <c r="D1053" s="128">
        <v>5914655</v>
      </c>
      <c r="E1053" s="121">
        <v>1.1E-4</v>
      </c>
      <c r="F1053" s="128" t="s">
        <v>466</v>
      </c>
      <c r="H1053" s="123">
        <f>VLOOKUP(D1053,'SICRO 04.25'!$A$1:$D$6492,4,FALSE)</f>
        <v>32.659999999999997</v>
      </c>
      <c r="J1053" s="403">
        <f>ROUND(E1053*H1053,4)</f>
        <v>3.5999999999999999E-3</v>
      </c>
      <c r="K1053" s="494">
        <f>SUMIF('4. Orçamento'!$A$6:$A$144,A1053,'4. Orçamento'!$D$6:$D$144)</f>
        <v>36</v>
      </c>
      <c r="L1053" s="492">
        <f t="shared" ref="L1053:L1066" si="104">E1053</f>
        <v>1.1E-4</v>
      </c>
      <c r="M1053" s="492"/>
      <c r="N1053" s="496">
        <f t="shared" ref="N1053:N1066" si="105">D1053</f>
        <v>5914655</v>
      </c>
      <c r="O1053" s="493">
        <f t="shared" ref="O1053:O1066" si="106">H1053</f>
        <v>32.659999999999997</v>
      </c>
      <c r="P1053" s="493"/>
      <c r="Q1053" s="491">
        <f t="shared" ref="Q1053:Q1066" si="107">K1053*((L1053*O1053)+(M1053*P1053))</f>
        <v>0.12933359999999999</v>
      </c>
      <c r="T1053" s="101"/>
    </row>
    <row r="1054" spans="1:20">
      <c r="A1054">
        <v>3808207</v>
      </c>
      <c r="B1054" s="119" t="s">
        <v>734</v>
      </c>
      <c r="C1054" s="120" t="s">
        <v>761</v>
      </c>
      <c r="D1054" s="128">
        <v>5914655</v>
      </c>
      <c r="E1054" s="121">
        <v>6.9999999999999994E-5</v>
      </c>
      <c r="F1054" s="128" t="s">
        <v>466</v>
      </c>
      <c r="H1054" s="123">
        <f>VLOOKUP(D1054,'SICRO 04.25'!$A$1:$D$6492,4,FALSE)</f>
        <v>32.659999999999997</v>
      </c>
      <c r="J1054" s="403">
        <f t="shared" ref="J1054:J1066" si="108">ROUND(E1054*H1054,4)</f>
        <v>2.3E-3</v>
      </c>
      <c r="K1054" s="494">
        <f>SUMIF('4. Orçamento'!$A$6:$A$144,A1054,'4. Orçamento'!$D$6:$D$144)</f>
        <v>36</v>
      </c>
      <c r="L1054" s="492">
        <f t="shared" si="104"/>
        <v>6.9999999999999994E-5</v>
      </c>
      <c r="M1054" s="492"/>
      <c r="N1054" s="496">
        <f t="shared" si="105"/>
        <v>5914655</v>
      </c>
      <c r="O1054" s="493">
        <f t="shared" si="106"/>
        <v>32.659999999999997</v>
      </c>
      <c r="P1054" s="493"/>
      <c r="Q1054" s="491">
        <f t="shared" si="107"/>
        <v>8.2303199999999979E-2</v>
      </c>
      <c r="T1054" s="101"/>
    </row>
    <row r="1055" spans="1:20" ht="28.5">
      <c r="A1055">
        <v>3808207</v>
      </c>
      <c r="B1055" s="119" t="s">
        <v>736</v>
      </c>
      <c r="C1055" s="120" t="s">
        <v>762</v>
      </c>
      <c r="D1055" s="128">
        <v>5914655</v>
      </c>
      <c r="E1055" s="121">
        <v>6.9999999999999994E-5</v>
      </c>
      <c r="F1055" s="128" t="s">
        <v>466</v>
      </c>
      <c r="H1055" s="123">
        <f>VLOOKUP(D1055,'SICRO 04.25'!$A$1:$D$6492,4,FALSE)</f>
        <v>32.659999999999997</v>
      </c>
      <c r="J1055" s="403">
        <f t="shared" si="108"/>
        <v>2.3E-3</v>
      </c>
      <c r="K1055" s="494">
        <f>SUMIF('4. Orçamento'!$A$6:$A$144,A1055,'4. Orçamento'!$D$6:$D$144)</f>
        <v>36</v>
      </c>
      <c r="L1055" s="492">
        <f t="shared" si="104"/>
        <v>6.9999999999999994E-5</v>
      </c>
      <c r="M1055" s="492"/>
      <c r="N1055" s="496">
        <f t="shared" si="105"/>
        <v>5914655</v>
      </c>
      <c r="O1055" s="493">
        <f t="shared" si="106"/>
        <v>32.659999999999997</v>
      </c>
      <c r="P1055" s="493"/>
      <c r="Q1055" s="491">
        <f t="shared" si="107"/>
        <v>8.2303199999999979E-2</v>
      </c>
      <c r="T1055" s="101"/>
    </row>
    <row r="1056" spans="1:20" ht="28.5">
      <c r="A1056">
        <v>3808207</v>
      </c>
      <c r="B1056" s="119" t="s">
        <v>738</v>
      </c>
      <c r="C1056" s="120" t="s">
        <v>763</v>
      </c>
      <c r="D1056" s="128">
        <v>5914655</v>
      </c>
      <c r="E1056" s="121">
        <v>2.0000000000000002E-5</v>
      </c>
      <c r="F1056" s="128" t="s">
        <v>466</v>
      </c>
      <c r="H1056" s="123">
        <f>VLOOKUP(D1056,'SICRO 04.25'!$A$1:$D$6492,4,FALSE)</f>
        <v>32.659999999999997</v>
      </c>
      <c r="J1056" s="403">
        <f t="shared" si="108"/>
        <v>6.9999999999999999E-4</v>
      </c>
      <c r="K1056" s="494">
        <f>SUMIF('4. Orçamento'!$A$6:$A$144,A1056,'4. Orçamento'!$D$6:$D$144)</f>
        <v>36</v>
      </c>
      <c r="L1056" s="492">
        <f t="shared" si="104"/>
        <v>2.0000000000000002E-5</v>
      </c>
      <c r="M1056" s="492"/>
      <c r="N1056" s="496">
        <f t="shared" si="105"/>
        <v>5914655</v>
      </c>
      <c r="O1056" s="493">
        <f t="shared" si="106"/>
        <v>32.659999999999997</v>
      </c>
      <c r="P1056" s="493"/>
      <c r="Q1056" s="491">
        <f t="shared" si="107"/>
        <v>2.3515199999999997E-2</v>
      </c>
      <c r="T1056" s="101"/>
    </row>
    <row r="1057" spans="1:20">
      <c r="A1057">
        <v>3808207</v>
      </c>
      <c r="B1057" s="119" t="s">
        <v>740</v>
      </c>
      <c r="C1057" s="120" t="s">
        <v>764</v>
      </c>
      <c r="D1057" s="128">
        <v>5914655</v>
      </c>
      <c r="E1057" s="121">
        <v>1.3999999999999999E-4</v>
      </c>
      <c r="F1057" s="128" t="s">
        <v>466</v>
      </c>
      <c r="H1057" s="123">
        <f>VLOOKUP(D1057,'SICRO 04.25'!$A$1:$D$6492,4,FALSE)</f>
        <v>32.659999999999997</v>
      </c>
      <c r="J1057" s="403">
        <f t="shared" si="108"/>
        <v>4.5999999999999999E-3</v>
      </c>
      <c r="K1057" s="494">
        <f>SUMIF('4. Orçamento'!$A$6:$A$144,A1057,'4. Orçamento'!$D$6:$D$144)</f>
        <v>36</v>
      </c>
      <c r="L1057" s="492">
        <f t="shared" si="104"/>
        <v>1.3999999999999999E-4</v>
      </c>
      <c r="M1057" s="492"/>
      <c r="N1057" s="496">
        <f t="shared" si="105"/>
        <v>5914655</v>
      </c>
      <c r="O1057" s="493">
        <f t="shared" si="106"/>
        <v>32.659999999999997</v>
      </c>
      <c r="P1057" s="493"/>
      <c r="Q1057" s="491">
        <f t="shared" si="107"/>
        <v>0.16460639999999996</v>
      </c>
      <c r="T1057" s="101"/>
    </row>
    <row r="1058" spans="1:20">
      <c r="A1058">
        <v>3808207</v>
      </c>
      <c r="B1058" s="119" t="s">
        <v>742</v>
      </c>
      <c r="C1058" s="120" t="s">
        <v>765</v>
      </c>
      <c r="D1058" s="128">
        <v>5914655</v>
      </c>
      <c r="E1058" s="121">
        <v>3.0000000000000001E-5</v>
      </c>
      <c r="F1058" s="128" t="s">
        <v>466</v>
      </c>
      <c r="H1058" s="123">
        <f>VLOOKUP(D1058,'SICRO 04.25'!$A$1:$D$6492,4,FALSE)</f>
        <v>32.659999999999997</v>
      </c>
      <c r="J1058" s="403">
        <f t="shared" si="108"/>
        <v>1E-3</v>
      </c>
      <c r="K1058" s="494">
        <f>SUMIF('4. Orçamento'!$A$6:$A$144,A1058,'4. Orçamento'!$D$6:$D$144)</f>
        <v>36</v>
      </c>
      <c r="L1058" s="492">
        <f t="shared" si="104"/>
        <v>3.0000000000000001E-5</v>
      </c>
      <c r="M1058" s="492"/>
      <c r="N1058" s="496">
        <f t="shared" si="105"/>
        <v>5914655</v>
      </c>
      <c r="O1058" s="493">
        <f t="shared" si="106"/>
        <v>32.659999999999997</v>
      </c>
      <c r="P1058" s="493"/>
      <c r="Q1058" s="491">
        <f t="shared" si="107"/>
        <v>3.5272799999999993E-2</v>
      </c>
      <c r="T1058" s="101"/>
    </row>
    <row r="1059" spans="1:20">
      <c r="A1059">
        <v>3808207</v>
      </c>
      <c r="B1059" s="119" t="s">
        <v>744</v>
      </c>
      <c r="C1059" s="120" t="s">
        <v>766</v>
      </c>
      <c r="D1059" s="128">
        <v>5914655</v>
      </c>
      <c r="E1059" s="121">
        <v>1.4999999999999999E-4</v>
      </c>
      <c r="F1059" s="128" t="s">
        <v>466</v>
      </c>
      <c r="H1059" s="123">
        <f>VLOOKUP(D1059,'SICRO 04.25'!$A$1:$D$6492,4,FALSE)</f>
        <v>32.659999999999997</v>
      </c>
      <c r="J1059" s="403">
        <f t="shared" si="108"/>
        <v>4.8999999999999998E-3</v>
      </c>
      <c r="K1059" s="494">
        <f>SUMIF('4. Orçamento'!$A$6:$A$144,A1059,'4. Orçamento'!$D$6:$D$144)</f>
        <v>36</v>
      </c>
      <c r="L1059" s="492">
        <f t="shared" si="104"/>
        <v>1.4999999999999999E-4</v>
      </c>
      <c r="M1059" s="492"/>
      <c r="N1059" s="496">
        <f t="shared" si="105"/>
        <v>5914655</v>
      </c>
      <c r="O1059" s="493">
        <f t="shared" si="106"/>
        <v>32.659999999999997</v>
      </c>
      <c r="P1059" s="493"/>
      <c r="Q1059" s="491">
        <f t="shared" si="107"/>
        <v>0.17636399999999997</v>
      </c>
      <c r="T1059" s="101"/>
    </row>
    <row r="1060" spans="1:20">
      <c r="A1060">
        <v>3808207</v>
      </c>
      <c r="B1060" s="119" t="s">
        <v>746</v>
      </c>
      <c r="C1060" s="120" t="s">
        <v>767</v>
      </c>
      <c r="D1060" s="128">
        <v>5914655</v>
      </c>
      <c r="E1060" s="121">
        <v>8.0000000000000007E-5</v>
      </c>
      <c r="F1060" s="128" t="s">
        <v>466</v>
      </c>
      <c r="H1060" s="123">
        <f>VLOOKUP(D1060,'SICRO 04.25'!$A$1:$D$6492,4,FALSE)</f>
        <v>32.659999999999997</v>
      </c>
      <c r="J1060" s="403">
        <f t="shared" si="108"/>
        <v>2.5999999999999999E-3</v>
      </c>
      <c r="K1060" s="494">
        <f>SUMIF('4. Orçamento'!$A$6:$A$144,A1060,'4. Orçamento'!$D$6:$D$144)</f>
        <v>36</v>
      </c>
      <c r="L1060" s="492">
        <f t="shared" si="104"/>
        <v>8.0000000000000007E-5</v>
      </c>
      <c r="M1060" s="492"/>
      <c r="N1060" s="496">
        <f t="shared" si="105"/>
        <v>5914655</v>
      </c>
      <c r="O1060" s="493">
        <f t="shared" si="106"/>
        <v>32.659999999999997</v>
      </c>
      <c r="P1060" s="493"/>
      <c r="Q1060" s="491">
        <f t="shared" si="107"/>
        <v>9.4060799999999986E-2</v>
      </c>
      <c r="T1060" s="101"/>
    </row>
    <row r="1061" spans="1:20">
      <c r="A1061">
        <v>3808207</v>
      </c>
      <c r="B1061" s="119" t="s">
        <v>748</v>
      </c>
      <c r="C1061" s="120" t="s">
        <v>768</v>
      </c>
      <c r="D1061" s="128">
        <v>5914655</v>
      </c>
      <c r="E1061" s="121">
        <v>3.2000000000000003E-4</v>
      </c>
      <c r="F1061" s="128" t="s">
        <v>466</v>
      </c>
      <c r="H1061" s="123">
        <f>VLOOKUP(D1061,'SICRO 04.25'!$A$1:$D$6492,4,FALSE)</f>
        <v>32.659999999999997</v>
      </c>
      <c r="J1061" s="403">
        <f t="shared" si="108"/>
        <v>1.0500000000000001E-2</v>
      </c>
      <c r="K1061" s="494">
        <f>SUMIF('4. Orçamento'!$A$6:$A$144,A1061,'4. Orçamento'!$D$6:$D$144)</f>
        <v>36</v>
      </c>
      <c r="L1061" s="492">
        <f t="shared" si="104"/>
        <v>3.2000000000000003E-4</v>
      </c>
      <c r="M1061" s="492"/>
      <c r="N1061" s="496">
        <f t="shared" si="105"/>
        <v>5914655</v>
      </c>
      <c r="O1061" s="493">
        <f t="shared" si="106"/>
        <v>32.659999999999997</v>
      </c>
      <c r="P1061" s="493"/>
      <c r="Q1061" s="491">
        <f t="shared" si="107"/>
        <v>0.37624319999999994</v>
      </c>
      <c r="T1061" s="101"/>
    </row>
    <row r="1062" spans="1:20">
      <c r="A1062">
        <v>3808207</v>
      </c>
      <c r="B1062" s="119" t="s">
        <v>750</v>
      </c>
      <c r="C1062" s="120" t="s">
        <v>769</v>
      </c>
      <c r="D1062" s="128">
        <v>5914655</v>
      </c>
      <c r="E1062" s="121">
        <v>4.0000000000000003E-5</v>
      </c>
      <c r="F1062" s="128" t="s">
        <v>466</v>
      </c>
      <c r="H1062" s="123">
        <f>VLOOKUP(D1062,'SICRO 04.25'!$A$1:$D$6492,4,FALSE)</f>
        <v>32.659999999999997</v>
      </c>
      <c r="J1062" s="403">
        <f t="shared" si="108"/>
        <v>1.2999999999999999E-3</v>
      </c>
      <c r="K1062" s="494">
        <f>SUMIF('4. Orçamento'!$A$6:$A$144,A1062,'4. Orçamento'!$D$6:$D$144)</f>
        <v>36</v>
      </c>
      <c r="L1062" s="492">
        <f t="shared" si="104"/>
        <v>4.0000000000000003E-5</v>
      </c>
      <c r="M1062" s="492"/>
      <c r="N1062" s="496">
        <f t="shared" si="105"/>
        <v>5914655</v>
      </c>
      <c r="O1062" s="493">
        <f t="shared" si="106"/>
        <v>32.659999999999997</v>
      </c>
      <c r="P1062" s="493"/>
      <c r="Q1062" s="491">
        <f t="shared" si="107"/>
        <v>4.7030399999999993E-2</v>
      </c>
      <c r="T1062" s="101"/>
    </row>
    <row r="1063" spans="1:20">
      <c r="A1063">
        <v>3808207</v>
      </c>
      <c r="B1063" s="119" t="s">
        <v>752</v>
      </c>
      <c r="C1063" s="120" t="s">
        <v>770</v>
      </c>
      <c r="D1063" s="128">
        <v>5914655</v>
      </c>
      <c r="E1063" s="121">
        <v>1.6000000000000001E-4</v>
      </c>
      <c r="F1063" s="128" t="s">
        <v>466</v>
      </c>
      <c r="H1063" s="123">
        <f>VLOOKUP(D1063,'SICRO 04.25'!$A$1:$D$6492,4,FALSE)</f>
        <v>32.659999999999997</v>
      </c>
      <c r="J1063" s="403">
        <f t="shared" si="108"/>
        <v>5.1999999999999998E-3</v>
      </c>
      <c r="K1063" s="494">
        <f>SUMIF('4. Orçamento'!$A$6:$A$144,A1063,'4. Orçamento'!$D$6:$D$144)</f>
        <v>36</v>
      </c>
      <c r="L1063" s="492">
        <f t="shared" si="104"/>
        <v>1.6000000000000001E-4</v>
      </c>
      <c r="M1063" s="492"/>
      <c r="N1063" s="496">
        <f t="shared" si="105"/>
        <v>5914655</v>
      </c>
      <c r="O1063" s="493">
        <f t="shared" si="106"/>
        <v>32.659999999999997</v>
      </c>
      <c r="P1063" s="493"/>
      <c r="Q1063" s="491">
        <f t="shared" si="107"/>
        <v>0.18812159999999997</v>
      </c>
      <c r="T1063" s="101"/>
    </row>
    <row r="1064" spans="1:20">
      <c r="A1064">
        <v>3808207</v>
      </c>
      <c r="B1064" s="119" t="s">
        <v>754</v>
      </c>
      <c r="C1064" s="120" t="s">
        <v>771</v>
      </c>
      <c r="D1064" s="128">
        <v>5914655</v>
      </c>
      <c r="E1064" s="121">
        <v>6.0000000000000002E-5</v>
      </c>
      <c r="F1064" s="128" t="s">
        <v>466</v>
      </c>
      <c r="H1064" s="123">
        <f>VLOOKUP(D1064,'SICRO 04.25'!$A$1:$D$6492,4,FALSE)</f>
        <v>32.659999999999997</v>
      </c>
      <c r="J1064" s="403">
        <f t="shared" si="108"/>
        <v>2E-3</v>
      </c>
      <c r="K1064" s="494">
        <f>SUMIF('4. Orçamento'!$A$6:$A$144,A1064,'4. Orçamento'!$D$6:$D$144)</f>
        <v>36</v>
      </c>
      <c r="L1064" s="492">
        <f t="shared" si="104"/>
        <v>6.0000000000000002E-5</v>
      </c>
      <c r="M1064" s="492"/>
      <c r="N1064" s="496">
        <f t="shared" si="105"/>
        <v>5914655</v>
      </c>
      <c r="O1064" s="493">
        <f t="shared" si="106"/>
        <v>32.659999999999997</v>
      </c>
      <c r="P1064" s="493"/>
      <c r="Q1064" s="491">
        <f t="shared" si="107"/>
        <v>7.0545599999999986E-2</v>
      </c>
      <c r="T1064" s="101"/>
    </row>
    <row r="1065" spans="1:20">
      <c r="A1065">
        <v>3808207</v>
      </c>
      <c r="B1065" s="119" t="s">
        <v>756</v>
      </c>
      <c r="C1065" s="120" t="s">
        <v>772</v>
      </c>
      <c r="D1065" s="128">
        <v>5914655</v>
      </c>
      <c r="E1065" s="121">
        <v>1.3999999999999999E-4</v>
      </c>
      <c r="F1065" s="128" t="s">
        <v>466</v>
      </c>
      <c r="H1065" s="123">
        <f>VLOOKUP(D1065,'SICRO 04.25'!$A$1:$D$6492,4,FALSE)</f>
        <v>32.659999999999997</v>
      </c>
      <c r="J1065" s="403">
        <f t="shared" si="108"/>
        <v>4.5999999999999999E-3</v>
      </c>
      <c r="K1065" s="494">
        <f>SUMIF('4. Orçamento'!$A$6:$A$144,A1065,'4. Orçamento'!$D$6:$D$144)</f>
        <v>36</v>
      </c>
      <c r="L1065" s="492">
        <f t="shared" si="104"/>
        <v>1.3999999999999999E-4</v>
      </c>
      <c r="M1065" s="492"/>
      <c r="N1065" s="496">
        <f t="shared" si="105"/>
        <v>5914655</v>
      </c>
      <c r="O1065" s="493">
        <f t="shared" si="106"/>
        <v>32.659999999999997</v>
      </c>
      <c r="P1065" s="493"/>
      <c r="Q1065" s="491">
        <f t="shared" si="107"/>
        <v>0.16460639999999996</v>
      </c>
      <c r="T1065" s="101"/>
    </row>
    <row r="1066" spans="1:20">
      <c r="A1066">
        <v>3808207</v>
      </c>
      <c r="B1066" s="119" t="s">
        <v>758</v>
      </c>
      <c r="C1066" s="120" t="s">
        <v>773</v>
      </c>
      <c r="D1066" s="128">
        <v>5914655</v>
      </c>
      <c r="E1066" s="121">
        <v>1.0000000000000001E-5</v>
      </c>
      <c r="F1066" s="128" t="s">
        <v>466</v>
      </c>
      <c r="H1066" s="123">
        <f>VLOOKUP(D1066,'SICRO 04.25'!$A$1:$D$6492,4,FALSE)</f>
        <v>32.659999999999997</v>
      </c>
      <c r="J1066" s="403">
        <f t="shared" si="108"/>
        <v>2.9999999999999997E-4</v>
      </c>
      <c r="K1066" s="494">
        <f>SUMIF('4. Orçamento'!$A$6:$A$144,A1066,'4. Orçamento'!$D$6:$D$144)</f>
        <v>36</v>
      </c>
      <c r="L1066" s="492">
        <f t="shared" si="104"/>
        <v>1.0000000000000001E-5</v>
      </c>
      <c r="M1066" s="492"/>
      <c r="N1066" s="496">
        <f t="shared" si="105"/>
        <v>5914655</v>
      </c>
      <c r="O1066" s="493">
        <f t="shared" si="106"/>
        <v>32.659999999999997</v>
      </c>
      <c r="P1066" s="493"/>
      <c r="Q1066" s="491">
        <f t="shared" si="107"/>
        <v>1.1757599999999998E-2</v>
      </c>
      <c r="T1066" s="101"/>
    </row>
    <row r="1067" spans="1:20" ht="15.75" thickBot="1">
      <c r="A1067">
        <v>3808207</v>
      </c>
      <c r="B1067" s="125"/>
      <c r="C1067" s="104"/>
      <c r="D1067" s="146" t="s">
        <v>468</v>
      </c>
      <c r="E1067" s="146"/>
      <c r="F1067" s="146"/>
      <c r="G1067" s="146"/>
      <c r="H1067" s="146"/>
      <c r="I1067" s="104"/>
      <c r="J1067" s="130">
        <f>SUM(J1053:J1066)</f>
        <v>4.590000000000001E-2</v>
      </c>
      <c r="K1067" s="494">
        <f>SUMIF('4. Orçamento'!$A$6:$A$144,A1067,'4. Orçamento'!$D$6:$D$144)</f>
        <v>36</v>
      </c>
      <c r="L1067" s="492"/>
      <c r="M1067" s="492"/>
      <c r="N1067" s="496"/>
      <c r="O1067" s="493"/>
      <c r="P1067" s="493"/>
      <c r="Q1067" s="491"/>
      <c r="T1067" s="101"/>
    </row>
    <row r="1068" spans="1:20" ht="15.75" thickBot="1">
      <c r="A1068">
        <v>3808207</v>
      </c>
      <c r="B1068" s="148" t="s">
        <v>469</v>
      </c>
      <c r="C1068" s="146"/>
      <c r="D1068" s="146" t="s">
        <v>212</v>
      </c>
      <c r="E1068" s="146" t="s">
        <v>436</v>
      </c>
      <c r="F1068" s="146" t="s">
        <v>470</v>
      </c>
      <c r="G1068" s="146"/>
      <c r="H1068" s="146"/>
      <c r="J1068" s="147" t="s">
        <v>449</v>
      </c>
      <c r="K1068" s="494">
        <f>SUMIF('4. Orçamento'!$A$6:$A$144,A1068,'4. Orçamento'!$D$6:$D$144)</f>
        <v>36</v>
      </c>
      <c r="L1068" s="492"/>
      <c r="M1068" s="492"/>
      <c r="N1068" s="496"/>
      <c r="O1068" s="493"/>
      <c r="P1068" s="493"/>
      <c r="Q1068" s="491"/>
      <c r="T1068" s="101"/>
    </row>
    <row r="1069" spans="1:20" ht="15.75" thickBot="1">
      <c r="A1069">
        <v>3808207</v>
      </c>
      <c r="B1069" s="148"/>
      <c r="C1069" s="146"/>
      <c r="D1069" s="146"/>
      <c r="E1069" s="146"/>
      <c r="F1069" s="103" t="s">
        <v>471</v>
      </c>
      <c r="G1069" s="103" t="s">
        <v>472</v>
      </c>
      <c r="H1069" s="103" t="s">
        <v>473</v>
      </c>
      <c r="I1069" s="104"/>
      <c r="J1069" s="147"/>
      <c r="K1069" s="494">
        <f>SUMIF('4. Orçamento'!$A$6:$A$144,A1069,'4. Orçamento'!$D$6:$D$144)</f>
        <v>36</v>
      </c>
      <c r="L1069" s="492"/>
      <c r="M1069" s="492"/>
      <c r="N1069" s="496"/>
      <c r="O1069" s="493"/>
      <c r="P1069" s="493"/>
      <c r="Q1069" s="491"/>
      <c r="T1069" s="101"/>
    </row>
    <row r="1070" spans="1:20">
      <c r="A1070">
        <v>3808207</v>
      </c>
      <c r="B1070" s="119" t="s">
        <v>732</v>
      </c>
      <c r="C1070" s="120" t="s">
        <v>760</v>
      </c>
      <c r="D1070" s="121">
        <v>1.1E-4</v>
      </c>
      <c r="E1070" s="128" t="s">
        <v>228</v>
      </c>
      <c r="F1070" s="128" t="s">
        <v>477</v>
      </c>
      <c r="G1070" s="128" t="s">
        <v>478</v>
      </c>
      <c r="H1070" s="128" t="s">
        <v>479</v>
      </c>
      <c r="J1070" s="111"/>
      <c r="K1070" s="494">
        <f>SUMIF('4. Orçamento'!$A$6:$A$144,A1070,'4. Orçamento'!$D$6:$D$144)</f>
        <v>36</v>
      </c>
      <c r="L1070" s="168">
        <f>D1070*'3. DMT'!$V$2</f>
        <v>1.8149999999999999E-2</v>
      </c>
      <c r="M1070" s="168">
        <f t="shared" ref="M1070:M1083" si="109">K1070*L1070</f>
        <v>0.65339999999999998</v>
      </c>
      <c r="N1070" s="496" t="str">
        <f t="shared" ref="N1070:N1083" si="110">H1070</f>
        <v>5914479</v>
      </c>
      <c r="O1070" s="493">
        <f>$W$56</f>
        <v>0.7173259493670886</v>
      </c>
      <c r="P1070" s="493"/>
      <c r="Q1070" s="491"/>
      <c r="T1070" s="101"/>
    </row>
    <row r="1071" spans="1:20">
      <c r="A1071">
        <v>3808207</v>
      </c>
      <c r="B1071" s="119" t="s">
        <v>734</v>
      </c>
      <c r="C1071" s="120" t="s">
        <v>761</v>
      </c>
      <c r="D1071" s="121">
        <v>6.9999999999999994E-5</v>
      </c>
      <c r="E1071" s="128" t="s">
        <v>228</v>
      </c>
      <c r="F1071" s="128" t="s">
        <v>477</v>
      </c>
      <c r="G1071" s="128" t="s">
        <v>478</v>
      </c>
      <c r="H1071" s="128" t="s">
        <v>479</v>
      </c>
      <c r="J1071" s="111"/>
      <c r="K1071" s="494">
        <f>SUMIF('4. Orçamento'!$A$6:$A$144,A1071,'4. Orçamento'!$D$6:$D$144)</f>
        <v>36</v>
      </c>
      <c r="L1071" s="168">
        <f>D1071*'3. DMT'!$V$2</f>
        <v>1.155E-2</v>
      </c>
      <c r="M1071" s="168">
        <f t="shared" si="109"/>
        <v>0.4158</v>
      </c>
      <c r="N1071" s="496" t="str">
        <f t="shared" si="110"/>
        <v>5914479</v>
      </c>
      <c r="O1071" s="493">
        <f t="shared" ref="O1071:O1083" si="111">$W$56</f>
        <v>0.7173259493670886</v>
      </c>
      <c r="P1071" s="493"/>
      <c r="Q1071" s="491"/>
      <c r="T1071" s="101"/>
    </row>
    <row r="1072" spans="1:20" ht="28.5">
      <c r="A1072">
        <v>3808207</v>
      </c>
      <c r="B1072" s="119" t="s">
        <v>736</v>
      </c>
      <c r="C1072" s="120" t="s">
        <v>762</v>
      </c>
      <c r="D1072" s="121">
        <v>6.9999999999999994E-5</v>
      </c>
      <c r="E1072" s="128" t="s">
        <v>228</v>
      </c>
      <c r="F1072" s="128" t="s">
        <v>477</v>
      </c>
      <c r="G1072" s="128" t="s">
        <v>478</v>
      </c>
      <c r="H1072" s="128" t="s">
        <v>479</v>
      </c>
      <c r="J1072" s="111"/>
      <c r="K1072" s="494">
        <f>SUMIF('4. Orçamento'!$A$6:$A$144,A1072,'4. Orçamento'!$D$6:$D$144)</f>
        <v>36</v>
      </c>
      <c r="L1072" s="168">
        <f>D1072*'3. DMT'!$V$2</f>
        <v>1.155E-2</v>
      </c>
      <c r="M1072" s="168">
        <f t="shared" si="109"/>
        <v>0.4158</v>
      </c>
      <c r="N1072" s="496" t="str">
        <f t="shared" si="110"/>
        <v>5914479</v>
      </c>
      <c r="O1072" s="493">
        <f t="shared" si="111"/>
        <v>0.7173259493670886</v>
      </c>
      <c r="P1072" s="493"/>
      <c r="Q1072" s="491"/>
      <c r="T1072" s="101"/>
    </row>
    <row r="1073" spans="1:20" ht="28.5">
      <c r="A1073">
        <v>3808207</v>
      </c>
      <c r="B1073" s="119" t="s">
        <v>738</v>
      </c>
      <c r="C1073" s="120" t="s">
        <v>763</v>
      </c>
      <c r="D1073" s="121">
        <v>2.0000000000000002E-5</v>
      </c>
      <c r="E1073" s="128" t="s">
        <v>228</v>
      </c>
      <c r="F1073" s="128" t="s">
        <v>477</v>
      </c>
      <c r="G1073" s="128" t="s">
        <v>478</v>
      </c>
      <c r="H1073" s="128" t="s">
        <v>479</v>
      </c>
      <c r="J1073" s="111"/>
      <c r="K1073" s="494">
        <f>SUMIF('4. Orçamento'!$A$6:$A$144,A1073,'4. Orçamento'!$D$6:$D$144)</f>
        <v>36</v>
      </c>
      <c r="L1073" s="168">
        <f>D1073*'3. DMT'!$V$2</f>
        <v>3.3000000000000004E-3</v>
      </c>
      <c r="M1073" s="168">
        <f t="shared" si="109"/>
        <v>0.11880000000000002</v>
      </c>
      <c r="N1073" s="496" t="str">
        <f t="shared" si="110"/>
        <v>5914479</v>
      </c>
      <c r="O1073" s="493">
        <f t="shared" si="111"/>
        <v>0.7173259493670886</v>
      </c>
      <c r="P1073" s="493"/>
      <c r="Q1073" s="491"/>
      <c r="T1073" s="101"/>
    </row>
    <row r="1074" spans="1:20">
      <c r="A1074">
        <v>3808207</v>
      </c>
      <c r="B1074" s="119" t="s">
        <v>740</v>
      </c>
      <c r="C1074" s="120" t="s">
        <v>764</v>
      </c>
      <c r="D1074" s="121">
        <v>1.3999999999999999E-4</v>
      </c>
      <c r="E1074" s="128" t="s">
        <v>228</v>
      </c>
      <c r="F1074" s="128" t="s">
        <v>477</v>
      </c>
      <c r="G1074" s="128" t="s">
        <v>478</v>
      </c>
      <c r="H1074" s="128" t="s">
        <v>479</v>
      </c>
      <c r="J1074" s="111"/>
      <c r="K1074" s="494">
        <f>SUMIF('4. Orçamento'!$A$6:$A$144,A1074,'4. Orçamento'!$D$6:$D$144)</f>
        <v>36</v>
      </c>
      <c r="L1074" s="168">
        <f>D1074*'3. DMT'!$V$2</f>
        <v>2.3099999999999999E-2</v>
      </c>
      <c r="M1074" s="168">
        <f t="shared" si="109"/>
        <v>0.83160000000000001</v>
      </c>
      <c r="N1074" s="496" t="str">
        <f t="shared" si="110"/>
        <v>5914479</v>
      </c>
      <c r="O1074" s="493">
        <f t="shared" si="111"/>
        <v>0.7173259493670886</v>
      </c>
      <c r="P1074" s="493"/>
      <c r="Q1074" s="491"/>
      <c r="T1074" s="101"/>
    </row>
    <row r="1075" spans="1:20">
      <c r="A1075">
        <v>3808207</v>
      </c>
      <c r="B1075" s="119" t="s">
        <v>742</v>
      </c>
      <c r="C1075" s="120" t="s">
        <v>765</v>
      </c>
      <c r="D1075" s="121">
        <v>3.0000000000000001E-5</v>
      </c>
      <c r="E1075" s="128" t="s">
        <v>228</v>
      </c>
      <c r="F1075" s="128" t="s">
        <v>477</v>
      </c>
      <c r="G1075" s="128" t="s">
        <v>478</v>
      </c>
      <c r="H1075" s="128" t="s">
        <v>479</v>
      </c>
      <c r="J1075" s="111"/>
      <c r="K1075" s="494">
        <f>SUMIF('4. Orçamento'!$A$6:$A$144,A1075,'4. Orçamento'!$D$6:$D$144)</f>
        <v>36</v>
      </c>
      <c r="L1075" s="168">
        <f>D1075*'3. DMT'!$V$2</f>
        <v>4.9500000000000004E-3</v>
      </c>
      <c r="M1075" s="168">
        <f t="shared" si="109"/>
        <v>0.17820000000000003</v>
      </c>
      <c r="N1075" s="496" t="str">
        <f t="shared" si="110"/>
        <v>5914479</v>
      </c>
      <c r="O1075" s="493">
        <f t="shared" si="111"/>
        <v>0.7173259493670886</v>
      </c>
      <c r="P1075" s="493"/>
      <c r="Q1075" s="491"/>
      <c r="T1075" s="101"/>
    </row>
    <row r="1076" spans="1:20">
      <c r="A1076">
        <v>3808207</v>
      </c>
      <c r="B1076" s="119" t="s">
        <v>744</v>
      </c>
      <c r="C1076" s="120" t="s">
        <v>766</v>
      </c>
      <c r="D1076" s="121">
        <v>1.4999999999999999E-4</v>
      </c>
      <c r="E1076" s="128" t="s">
        <v>228</v>
      </c>
      <c r="F1076" s="128" t="s">
        <v>477</v>
      </c>
      <c r="G1076" s="128" t="s">
        <v>478</v>
      </c>
      <c r="H1076" s="128" t="s">
        <v>479</v>
      </c>
      <c r="J1076" s="111"/>
      <c r="K1076" s="494">
        <f>SUMIF('4. Orçamento'!$A$6:$A$144,A1076,'4. Orçamento'!$D$6:$D$144)</f>
        <v>36</v>
      </c>
      <c r="L1076" s="168">
        <f>D1076*'3. DMT'!$V$2</f>
        <v>2.4749999999999998E-2</v>
      </c>
      <c r="M1076" s="168">
        <f t="shared" si="109"/>
        <v>0.8909999999999999</v>
      </c>
      <c r="N1076" s="496" t="str">
        <f t="shared" si="110"/>
        <v>5914479</v>
      </c>
      <c r="O1076" s="493">
        <f t="shared" si="111"/>
        <v>0.7173259493670886</v>
      </c>
      <c r="P1076" s="493"/>
      <c r="Q1076" s="491"/>
      <c r="T1076" s="101"/>
    </row>
    <row r="1077" spans="1:20">
      <c r="A1077">
        <v>3808207</v>
      </c>
      <c r="B1077" s="119" t="s">
        <v>746</v>
      </c>
      <c r="C1077" s="120" t="s">
        <v>767</v>
      </c>
      <c r="D1077" s="121">
        <v>8.0000000000000007E-5</v>
      </c>
      <c r="E1077" s="128" t="s">
        <v>228</v>
      </c>
      <c r="F1077" s="128" t="s">
        <v>477</v>
      </c>
      <c r="G1077" s="128" t="s">
        <v>478</v>
      </c>
      <c r="H1077" s="128" t="s">
        <v>479</v>
      </c>
      <c r="J1077" s="111"/>
      <c r="K1077" s="494">
        <f>SUMIF('4. Orçamento'!$A$6:$A$144,A1077,'4. Orçamento'!$D$6:$D$144)</f>
        <v>36</v>
      </c>
      <c r="L1077" s="168">
        <f>D1077*'3. DMT'!$V$2</f>
        <v>1.3200000000000002E-2</v>
      </c>
      <c r="M1077" s="168">
        <f t="shared" si="109"/>
        <v>0.47520000000000007</v>
      </c>
      <c r="N1077" s="496" t="str">
        <f t="shared" si="110"/>
        <v>5914479</v>
      </c>
      <c r="O1077" s="493">
        <f t="shared" si="111"/>
        <v>0.7173259493670886</v>
      </c>
      <c r="P1077" s="493"/>
      <c r="Q1077" s="491"/>
      <c r="T1077" s="101"/>
    </row>
    <row r="1078" spans="1:20">
      <c r="A1078">
        <v>3808207</v>
      </c>
      <c r="B1078" s="119" t="s">
        <v>748</v>
      </c>
      <c r="C1078" s="120" t="s">
        <v>768</v>
      </c>
      <c r="D1078" s="121">
        <v>3.2000000000000003E-4</v>
      </c>
      <c r="E1078" s="128" t="s">
        <v>228</v>
      </c>
      <c r="F1078" s="128" t="s">
        <v>477</v>
      </c>
      <c r="G1078" s="128" t="s">
        <v>478</v>
      </c>
      <c r="H1078" s="128" t="s">
        <v>479</v>
      </c>
      <c r="J1078" s="111"/>
      <c r="K1078" s="494">
        <f>SUMIF('4. Orçamento'!$A$6:$A$144,A1078,'4. Orçamento'!$D$6:$D$144)</f>
        <v>36</v>
      </c>
      <c r="L1078" s="168">
        <f>D1078*'3. DMT'!$V$2</f>
        <v>5.2800000000000007E-2</v>
      </c>
      <c r="M1078" s="168">
        <f t="shared" si="109"/>
        <v>1.9008000000000003</v>
      </c>
      <c r="N1078" s="496" t="str">
        <f t="shared" si="110"/>
        <v>5914479</v>
      </c>
      <c r="O1078" s="493">
        <f t="shared" si="111"/>
        <v>0.7173259493670886</v>
      </c>
      <c r="P1078" s="493"/>
      <c r="Q1078" s="491"/>
    </row>
    <row r="1079" spans="1:20">
      <c r="A1079">
        <v>3808207</v>
      </c>
      <c r="B1079" s="119" t="s">
        <v>750</v>
      </c>
      <c r="C1079" s="120" t="s">
        <v>769</v>
      </c>
      <c r="D1079" s="121">
        <v>4.0000000000000003E-5</v>
      </c>
      <c r="E1079" s="128" t="s">
        <v>228</v>
      </c>
      <c r="F1079" s="128" t="s">
        <v>477</v>
      </c>
      <c r="G1079" s="128" t="s">
        <v>478</v>
      </c>
      <c r="H1079" s="128" t="s">
        <v>479</v>
      </c>
      <c r="J1079" s="111"/>
      <c r="K1079" s="494">
        <f>SUMIF('4. Orçamento'!$A$6:$A$144,A1079,'4. Orçamento'!$D$6:$D$144)</f>
        <v>36</v>
      </c>
      <c r="L1079" s="168">
        <f>D1079*'3. DMT'!$V$2</f>
        <v>6.6000000000000008E-3</v>
      </c>
      <c r="M1079" s="168">
        <f t="shared" si="109"/>
        <v>0.23760000000000003</v>
      </c>
      <c r="N1079" s="496" t="str">
        <f t="shared" si="110"/>
        <v>5914479</v>
      </c>
      <c r="O1079" s="493">
        <f t="shared" si="111"/>
        <v>0.7173259493670886</v>
      </c>
      <c r="P1079" s="493"/>
      <c r="Q1079" s="491"/>
    </row>
    <row r="1080" spans="1:20">
      <c r="A1080">
        <v>3808207</v>
      </c>
      <c r="B1080" s="119" t="s">
        <v>752</v>
      </c>
      <c r="C1080" s="120" t="s">
        <v>770</v>
      </c>
      <c r="D1080" s="121">
        <v>1.6000000000000001E-4</v>
      </c>
      <c r="E1080" s="128" t="s">
        <v>228</v>
      </c>
      <c r="F1080" s="128" t="s">
        <v>477</v>
      </c>
      <c r="G1080" s="128" t="s">
        <v>478</v>
      </c>
      <c r="H1080" s="128" t="s">
        <v>479</v>
      </c>
      <c r="J1080" s="111"/>
      <c r="K1080" s="494">
        <f>SUMIF('4. Orçamento'!$A$6:$A$144,A1080,'4. Orçamento'!$D$6:$D$144)</f>
        <v>36</v>
      </c>
      <c r="L1080" s="168">
        <f>D1080*'3. DMT'!$V$2</f>
        <v>2.6400000000000003E-2</v>
      </c>
      <c r="M1080" s="168">
        <f t="shared" si="109"/>
        <v>0.95040000000000013</v>
      </c>
      <c r="N1080" s="496" t="str">
        <f t="shared" si="110"/>
        <v>5914479</v>
      </c>
      <c r="O1080" s="493">
        <f t="shared" si="111"/>
        <v>0.7173259493670886</v>
      </c>
      <c r="P1080" s="493"/>
      <c r="Q1080" s="491"/>
    </row>
    <row r="1081" spans="1:20">
      <c r="A1081">
        <v>3808207</v>
      </c>
      <c r="B1081" s="119" t="s">
        <v>754</v>
      </c>
      <c r="C1081" s="120" t="s">
        <v>771</v>
      </c>
      <c r="D1081" s="121">
        <v>6.0000000000000002E-5</v>
      </c>
      <c r="E1081" s="128" t="s">
        <v>228</v>
      </c>
      <c r="F1081" s="128" t="s">
        <v>477</v>
      </c>
      <c r="G1081" s="128" t="s">
        <v>478</v>
      </c>
      <c r="H1081" s="128" t="s">
        <v>479</v>
      </c>
      <c r="J1081" s="111"/>
      <c r="K1081" s="494">
        <f>SUMIF('4. Orçamento'!$A$6:$A$144,A1081,'4. Orçamento'!$D$6:$D$144)</f>
        <v>36</v>
      </c>
      <c r="L1081" s="168">
        <f>D1081*'3. DMT'!$V$2</f>
        <v>9.9000000000000008E-3</v>
      </c>
      <c r="M1081" s="168">
        <f t="shared" si="109"/>
        <v>0.35640000000000005</v>
      </c>
      <c r="N1081" s="496" t="str">
        <f t="shared" si="110"/>
        <v>5914479</v>
      </c>
      <c r="O1081" s="493">
        <f t="shared" si="111"/>
        <v>0.7173259493670886</v>
      </c>
      <c r="P1081" s="493"/>
      <c r="Q1081" s="491"/>
    </row>
    <row r="1082" spans="1:20">
      <c r="A1082">
        <v>3808207</v>
      </c>
      <c r="B1082" s="119" t="s">
        <v>756</v>
      </c>
      <c r="C1082" s="120" t="s">
        <v>772</v>
      </c>
      <c r="D1082" s="121">
        <v>1.3999999999999999E-4</v>
      </c>
      <c r="E1082" s="128" t="s">
        <v>228</v>
      </c>
      <c r="F1082" s="128" t="s">
        <v>477</v>
      </c>
      <c r="G1082" s="128" t="s">
        <v>478</v>
      </c>
      <c r="H1082" s="128" t="s">
        <v>479</v>
      </c>
      <c r="J1082" s="111"/>
      <c r="K1082" s="494">
        <f>SUMIF('4. Orçamento'!$A$6:$A$144,A1082,'4. Orçamento'!$D$6:$D$144)</f>
        <v>36</v>
      </c>
      <c r="L1082" s="168">
        <f>D1082*'3. DMT'!$V$2</f>
        <v>2.3099999999999999E-2</v>
      </c>
      <c r="M1082" s="168">
        <f t="shared" si="109"/>
        <v>0.83160000000000001</v>
      </c>
      <c r="N1082" s="496" t="str">
        <f t="shared" si="110"/>
        <v>5914479</v>
      </c>
      <c r="O1082" s="493">
        <f t="shared" si="111"/>
        <v>0.7173259493670886</v>
      </c>
      <c r="P1082" s="493"/>
      <c r="Q1082" s="491"/>
    </row>
    <row r="1083" spans="1:20">
      <c r="A1083">
        <v>3808207</v>
      </c>
      <c r="B1083" s="119" t="s">
        <v>758</v>
      </c>
      <c r="C1083" s="120" t="s">
        <v>773</v>
      </c>
      <c r="D1083" s="121">
        <v>1.0000000000000001E-5</v>
      </c>
      <c r="E1083" s="128" t="s">
        <v>228</v>
      </c>
      <c r="F1083" s="128" t="s">
        <v>477</v>
      </c>
      <c r="G1083" s="128" t="s">
        <v>478</v>
      </c>
      <c r="H1083" s="128" t="s">
        <v>479</v>
      </c>
      <c r="J1083" s="111"/>
      <c r="K1083" s="494">
        <f>SUMIF('4. Orçamento'!$A$6:$A$144,A1083,'4. Orçamento'!$D$6:$D$144)</f>
        <v>36</v>
      </c>
      <c r="L1083" s="168">
        <f>D1083*'3. DMT'!$V$2</f>
        <v>1.6500000000000002E-3</v>
      </c>
      <c r="M1083" s="168">
        <f t="shared" si="109"/>
        <v>5.9400000000000008E-2</v>
      </c>
      <c r="N1083" s="496" t="str">
        <f t="shared" si="110"/>
        <v>5914479</v>
      </c>
      <c r="O1083" s="493">
        <f t="shared" si="111"/>
        <v>0.7173259493670886</v>
      </c>
      <c r="P1083" s="493"/>
      <c r="Q1083" s="491"/>
    </row>
    <row r="1084" spans="1:20">
      <c r="A1084">
        <v>3808207</v>
      </c>
      <c r="B1084" s="129"/>
      <c r="D1084" s="145" t="s">
        <v>480</v>
      </c>
      <c r="E1084" s="145"/>
      <c r="F1084" s="145"/>
      <c r="G1084" s="145"/>
      <c r="H1084" s="145"/>
      <c r="J1084" s="111"/>
      <c r="K1084" s="494">
        <f>SUMIF('4. Orçamento'!$A$6:$A$144,A1084,'4. Orçamento'!$D$6:$D$144)</f>
        <v>36</v>
      </c>
      <c r="L1084" s="492"/>
      <c r="M1084" s="492"/>
      <c r="N1084" s="496"/>
      <c r="O1084" s="493"/>
      <c r="P1084" s="493"/>
      <c r="Q1084" s="491"/>
    </row>
    <row r="1085" spans="1:20" ht="15.75" thickBot="1">
      <c r="A1085">
        <v>3808207</v>
      </c>
      <c r="B1085" s="125"/>
      <c r="C1085" s="104"/>
      <c r="D1085" s="104"/>
      <c r="E1085" s="104"/>
      <c r="F1085" s="146" t="s">
        <v>481</v>
      </c>
      <c r="G1085" s="146"/>
      <c r="H1085" s="146"/>
      <c r="I1085" s="104"/>
      <c r="J1085" s="134">
        <f>J1051+J1067</f>
        <v>166.73179999999999</v>
      </c>
      <c r="K1085" s="178"/>
      <c r="L1085" s="179"/>
      <c r="M1085" s="179"/>
      <c r="N1085" s="179"/>
      <c r="O1085" s="179"/>
      <c r="P1085" s="180"/>
      <c r="R1085" s="177">
        <f>ROUND((SUM(Q1022:Q1083)/K1022),2)</f>
        <v>166.73</v>
      </c>
    </row>
    <row r="1086" spans="1:20" ht="15.75" thickBot="1">
      <c r="A1086" s="157"/>
      <c r="B1086" s="157"/>
      <c r="C1086" s="157"/>
      <c r="D1086" s="157"/>
      <c r="E1086" s="157"/>
      <c r="F1086" s="157"/>
      <c r="G1086" s="157"/>
      <c r="H1086" s="157"/>
      <c r="I1086" s="157"/>
      <c r="J1086" s="157"/>
      <c r="Q1086" s="377"/>
      <c r="R1086" s="101">
        <f>SUM(Q1022:Q1084)</f>
        <v>6002.3346044039981</v>
      </c>
    </row>
    <row r="1087" spans="1:20" ht="23.25" thickBot="1">
      <c r="B1087" s="106" t="s">
        <v>395</v>
      </c>
      <c r="C1087" s="107"/>
      <c r="D1087" s="107"/>
      <c r="E1087" s="107"/>
      <c r="F1087" s="107"/>
      <c r="G1087" s="107"/>
      <c r="H1087" s="107"/>
      <c r="I1087" s="107"/>
      <c r="J1087" s="108" t="s">
        <v>396</v>
      </c>
      <c r="Q1087" s="377"/>
    </row>
    <row r="1088" spans="1:20" ht="19.5" thickTop="1" thickBot="1">
      <c r="B1088" s="109" t="s">
        <v>397</v>
      </c>
      <c r="E1088" s="110" t="s">
        <v>398</v>
      </c>
      <c r="J1088" s="111"/>
      <c r="Q1088" s="377"/>
    </row>
    <row r="1089" spans="1:17" ht="15.75">
      <c r="B1089" s="373" t="s">
        <v>400</v>
      </c>
      <c r="C1089" s="159"/>
      <c r="D1089" s="159"/>
      <c r="E1089" s="402">
        <v>45748</v>
      </c>
      <c r="F1089" s="159"/>
      <c r="G1089" s="159"/>
      <c r="H1089" s="374" t="s">
        <v>401</v>
      </c>
      <c r="I1089" s="375">
        <v>1.8</v>
      </c>
      <c r="J1089" s="376" t="s">
        <v>335</v>
      </c>
    </row>
    <row r="1090" spans="1:17" ht="16.5" thickBot="1">
      <c r="A1090">
        <v>5213868</v>
      </c>
      <c r="B1090" s="116" t="s">
        <v>774</v>
      </c>
      <c r="C1090" s="149" t="s">
        <v>775</v>
      </c>
      <c r="D1090" s="149"/>
      <c r="E1090" s="149"/>
      <c r="F1090" s="149"/>
      <c r="G1090" s="149"/>
      <c r="H1090" s="149"/>
      <c r="I1090" s="150" t="s">
        <v>404</v>
      </c>
      <c r="J1090" s="151"/>
    </row>
    <row r="1091" spans="1:17" ht="15.75" thickBot="1">
      <c r="A1091">
        <v>5213868</v>
      </c>
      <c r="B1091" s="148" t="s">
        <v>405</v>
      </c>
      <c r="C1091" s="146"/>
      <c r="D1091" s="146" t="s">
        <v>212</v>
      </c>
      <c r="E1091" s="146" t="s">
        <v>406</v>
      </c>
      <c r="F1091" s="146"/>
      <c r="G1091" s="146" t="s">
        <v>407</v>
      </c>
      <c r="H1091" s="146"/>
      <c r="J1091" s="117" t="s">
        <v>408</v>
      </c>
      <c r="K1091" s="589" t="s">
        <v>276</v>
      </c>
      <c r="L1091" s="590"/>
      <c r="M1091" s="591"/>
      <c r="N1091" s="592" t="s">
        <v>409</v>
      </c>
      <c r="O1091" s="594" t="s">
        <v>410</v>
      </c>
      <c r="P1091" s="595"/>
      <c r="Q1091" s="598" t="s">
        <v>411</v>
      </c>
    </row>
    <row r="1092" spans="1:17" ht="15.75" thickBot="1">
      <c r="A1092">
        <v>5213868</v>
      </c>
      <c r="B1092" s="148"/>
      <c r="C1092" s="146"/>
      <c r="D1092" s="146"/>
      <c r="E1092" s="103" t="s">
        <v>412</v>
      </c>
      <c r="F1092" s="103" t="s">
        <v>413</v>
      </c>
      <c r="G1092" s="103" t="s">
        <v>414</v>
      </c>
      <c r="H1092" s="103" t="s">
        <v>415</v>
      </c>
      <c r="I1092" s="104"/>
      <c r="J1092" s="118" t="s">
        <v>416</v>
      </c>
      <c r="K1092" s="172" t="s">
        <v>417</v>
      </c>
      <c r="L1092" s="600" t="s">
        <v>418</v>
      </c>
      <c r="M1092" s="601"/>
      <c r="N1092" s="593"/>
      <c r="O1092" s="596"/>
      <c r="P1092" s="597"/>
      <c r="Q1092" s="599"/>
    </row>
    <row r="1093" spans="1:17">
      <c r="A1093">
        <v>5213868</v>
      </c>
      <c r="B1093" s="119" t="s">
        <v>776</v>
      </c>
      <c r="C1093" s="120" t="s">
        <v>777</v>
      </c>
      <c r="D1093" s="121">
        <v>1</v>
      </c>
      <c r="E1093" s="122">
        <v>0.3</v>
      </c>
      <c r="F1093" s="122">
        <v>0.7</v>
      </c>
      <c r="G1093" s="123">
        <f>VLOOKUP(B1093,EQ!$A$1:$K$538,10,FALSE)</f>
        <v>152.12690000000001</v>
      </c>
      <c r="H1093" s="123">
        <f>VLOOKUP(B1093,EQ!$A$1:$K$538,11,FALSE)</f>
        <v>58.167200000000001</v>
      </c>
      <c r="J1093" s="124">
        <f>ROUND((D1093*E1093*G1093)+(D1093*F1093*H1093),4)</f>
        <v>86.355099999999993</v>
      </c>
      <c r="K1093" s="494">
        <f>SUMIF('4. Orçamento'!$A$6:$A$144,A1093,'4. Orçamento'!$D$6:$D$144)</f>
        <v>30</v>
      </c>
      <c r="L1093" s="492">
        <f>(D1093*E1093)</f>
        <v>0.3</v>
      </c>
      <c r="M1093" s="492">
        <f>(D1093*F1093)</f>
        <v>0.7</v>
      </c>
      <c r="N1093" s="496" t="str">
        <f>B1093</f>
        <v>E9687</v>
      </c>
      <c r="O1093" s="493">
        <f>(G1093/$I$1089)</f>
        <v>84.514944444444453</v>
      </c>
      <c r="P1093" s="493">
        <f>(H1093/I1089)</f>
        <v>32.315111111111108</v>
      </c>
      <c r="Q1093" s="491">
        <f>K1093*((L1093*O1093)+(M1093*P1093))</f>
        <v>1439.2518333333333</v>
      </c>
    </row>
    <row r="1094" spans="1:17" ht="15.75" thickBot="1">
      <c r="A1094">
        <v>5213868</v>
      </c>
      <c r="B1094" s="125"/>
      <c r="C1094" s="104"/>
      <c r="D1094" s="104"/>
      <c r="E1094" s="104"/>
      <c r="F1094" s="104"/>
      <c r="G1094" s="104"/>
      <c r="H1094" s="105" t="s">
        <v>433</v>
      </c>
      <c r="I1094" s="104"/>
      <c r="J1094" s="126">
        <f>J1093</f>
        <v>86.355099999999993</v>
      </c>
      <c r="K1094" s="494">
        <f>SUMIF('4. Orçamento'!$A$6:$A$144,A1094,'4. Orçamento'!$D$6:$D$144)</f>
        <v>30</v>
      </c>
      <c r="L1094" s="492"/>
      <c r="M1094" s="492"/>
      <c r="N1094" s="496"/>
      <c r="O1094" s="493"/>
      <c r="P1094" s="493"/>
      <c r="Q1094" s="491"/>
    </row>
    <row r="1095" spans="1:17" ht="15.75" thickBot="1">
      <c r="A1095">
        <v>5213868</v>
      </c>
      <c r="B1095" s="127" t="s">
        <v>435</v>
      </c>
      <c r="C1095" s="104"/>
      <c r="D1095" s="103" t="s">
        <v>212</v>
      </c>
      <c r="E1095" s="103" t="s">
        <v>436</v>
      </c>
      <c r="F1095" s="104"/>
      <c r="G1095" s="103" t="s">
        <v>407</v>
      </c>
      <c r="H1095" s="146" t="s">
        <v>437</v>
      </c>
      <c r="I1095" s="146"/>
      <c r="J1095" s="147"/>
      <c r="K1095" s="494">
        <f>SUMIF('4. Orçamento'!$A$6:$A$144,A1095,'4. Orçamento'!$D$6:$D$144)</f>
        <v>30</v>
      </c>
      <c r="L1095" s="492"/>
      <c r="M1095" s="492"/>
      <c r="N1095" s="496"/>
      <c r="O1095" s="493"/>
      <c r="P1095" s="493"/>
      <c r="Q1095" s="491"/>
    </row>
    <row r="1096" spans="1:17">
      <c r="A1096">
        <v>5213868</v>
      </c>
      <c r="B1096" s="119" t="s">
        <v>726</v>
      </c>
      <c r="C1096" s="120" t="s">
        <v>727</v>
      </c>
      <c r="D1096" s="121">
        <v>1</v>
      </c>
      <c r="E1096" s="128" t="s">
        <v>222</v>
      </c>
      <c r="G1096" s="123">
        <f>VLOOKUP(B1096,MO!$A$1:$G$106,6,FALSE)</f>
        <v>32.075299999999999</v>
      </c>
      <c r="J1096" s="403">
        <f>ROUND(D1096*G1096,4)</f>
        <v>32.075299999999999</v>
      </c>
      <c r="K1096" s="494">
        <f>SUMIF('4. Orçamento'!$A$6:$A$144,A1096,'4. Orçamento'!$D$6:$D$144)</f>
        <v>30</v>
      </c>
      <c r="L1096" s="492">
        <f>D1096</f>
        <v>1</v>
      </c>
      <c r="M1096" s="492"/>
      <c r="N1096" s="496" t="str">
        <f>B1096</f>
        <v>P9830</v>
      </c>
      <c r="O1096" s="493">
        <f>(G1096/$I$1089)</f>
        <v>17.819611111111112</v>
      </c>
      <c r="P1096" s="493"/>
      <c r="Q1096" s="491">
        <f>K1096*L1096*O1096</f>
        <v>534.58833333333337</v>
      </c>
    </row>
    <row r="1097" spans="1:17">
      <c r="A1097">
        <v>5213868</v>
      </c>
      <c r="B1097" s="119" t="s">
        <v>438</v>
      </c>
      <c r="C1097" s="120" t="s">
        <v>439</v>
      </c>
      <c r="D1097" s="121">
        <v>1</v>
      </c>
      <c r="E1097" s="128" t="s">
        <v>222</v>
      </c>
      <c r="G1097" s="123">
        <f>VLOOKUP(B1097,MO!$A$1:$G$106,6,FALSE)</f>
        <v>22.594999999999999</v>
      </c>
      <c r="J1097" s="403">
        <f>ROUND(D1097*G1097,4)</f>
        <v>22.594999999999999</v>
      </c>
      <c r="K1097" s="494">
        <f>SUMIF('4. Orçamento'!$A$6:$A$144,A1097,'4. Orçamento'!$D$6:$D$144)</f>
        <v>30</v>
      </c>
      <c r="L1097" s="492">
        <f>D1097</f>
        <v>1</v>
      </c>
      <c r="M1097" s="492"/>
      <c r="N1097" s="496" t="str">
        <f>B1097</f>
        <v>P9824</v>
      </c>
      <c r="O1097" s="493">
        <f>(G1097/$I$1089)</f>
        <v>12.552777777777777</v>
      </c>
      <c r="P1097" s="493"/>
      <c r="Q1097" s="491">
        <f>K1097*L1097*O1097</f>
        <v>376.58333333333331</v>
      </c>
    </row>
    <row r="1098" spans="1:17">
      <c r="A1098">
        <v>5213868</v>
      </c>
      <c r="B1098" s="129"/>
      <c r="D1098" s="145" t="s">
        <v>440</v>
      </c>
      <c r="E1098" s="145"/>
      <c r="F1098" s="145"/>
      <c r="G1098" s="145"/>
      <c r="H1098" s="145"/>
      <c r="J1098" s="124">
        <f>J1096+J1097</f>
        <v>54.670299999999997</v>
      </c>
      <c r="K1098" s="494">
        <f>SUMIF('4. Orçamento'!$A$6:$A$144,A1098,'4. Orçamento'!$D$6:$D$144)</f>
        <v>30</v>
      </c>
      <c r="L1098" s="492"/>
      <c r="M1098" s="492"/>
      <c r="N1098" s="496"/>
      <c r="O1098" s="493"/>
      <c r="P1098" s="493"/>
      <c r="Q1098" s="491"/>
    </row>
    <row r="1099" spans="1:17" ht="15.75" thickBot="1">
      <c r="A1099">
        <v>5213868</v>
      </c>
      <c r="B1099" s="125"/>
      <c r="C1099" s="104"/>
      <c r="D1099" s="146" t="s">
        <v>442</v>
      </c>
      <c r="E1099" s="146"/>
      <c r="F1099" s="146"/>
      <c r="G1099" s="146"/>
      <c r="H1099" s="146"/>
      <c r="I1099" s="104"/>
      <c r="J1099" s="130">
        <f>J1094+J1098</f>
        <v>141.02539999999999</v>
      </c>
      <c r="K1099" s="494">
        <f>SUMIF('4. Orçamento'!$A$6:$A$144,A1099,'4. Orçamento'!$D$6:$D$144)</f>
        <v>30</v>
      </c>
      <c r="L1099" s="492"/>
      <c r="M1099" s="492"/>
      <c r="N1099" s="496"/>
      <c r="O1099" s="493"/>
      <c r="P1099" s="493"/>
      <c r="Q1099" s="491"/>
    </row>
    <row r="1100" spans="1:17">
      <c r="A1100">
        <v>5213868</v>
      </c>
      <c r="B1100" s="129"/>
      <c r="D1100" s="145" t="s">
        <v>444</v>
      </c>
      <c r="E1100" s="145"/>
      <c r="F1100" s="145"/>
      <c r="G1100" s="145"/>
      <c r="H1100" s="145"/>
      <c r="J1100" s="131">
        <f>J1099/I1089</f>
        <v>78.347444444444434</v>
      </c>
      <c r="K1100" s="494">
        <f>SUMIF('4. Orçamento'!$A$6:$A$144,A1100,'4. Orçamento'!$D$6:$D$144)</f>
        <v>30</v>
      </c>
      <c r="L1100" s="492"/>
      <c r="M1100" s="492"/>
      <c r="N1100" s="496"/>
      <c r="O1100" s="493"/>
      <c r="P1100" s="493"/>
      <c r="Q1100" s="491"/>
    </row>
    <row r="1101" spans="1:17">
      <c r="A1101">
        <v>5213868</v>
      </c>
      <c r="B1101" s="129"/>
      <c r="H1101" s="132" t="s">
        <v>445</v>
      </c>
      <c r="J1101" s="133" t="s">
        <v>377</v>
      </c>
      <c r="K1101" s="494">
        <f>SUMIF('4. Orçamento'!$A$6:$A$144,A1101,'4. Orçamento'!$D$6:$D$144)</f>
        <v>30</v>
      </c>
      <c r="L1101" s="492"/>
      <c r="M1101" s="492"/>
      <c r="N1101" s="496"/>
      <c r="O1101" s="493"/>
      <c r="P1101" s="493"/>
      <c r="Q1101" s="491"/>
    </row>
    <row r="1102" spans="1:17" ht="15.75" thickBot="1">
      <c r="A1102">
        <v>5213868</v>
      </c>
      <c r="B1102" s="125"/>
      <c r="C1102" s="104"/>
      <c r="D1102" s="104"/>
      <c r="E1102" s="104"/>
      <c r="F1102" s="104"/>
      <c r="G1102" s="104"/>
      <c r="H1102" s="105" t="s">
        <v>446</v>
      </c>
      <c r="I1102" s="104"/>
      <c r="J1102" s="130" t="s">
        <v>377</v>
      </c>
      <c r="K1102" s="494">
        <f>SUMIF('4. Orçamento'!$A$6:$A$144,A1102,'4. Orçamento'!$D$6:$D$144)</f>
        <v>30</v>
      </c>
      <c r="L1102" s="492"/>
      <c r="M1102" s="492"/>
      <c r="N1102" s="496"/>
      <c r="O1102" s="493"/>
      <c r="P1102" s="493"/>
      <c r="Q1102" s="491"/>
    </row>
    <row r="1103" spans="1:17" ht="15.75" thickBot="1">
      <c r="A1103">
        <v>5213868</v>
      </c>
      <c r="B1103" s="127" t="s">
        <v>447</v>
      </c>
      <c r="C1103" s="104"/>
      <c r="D1103" s="103" t="s">
        <v>212</v>
      </c>
      <c r="E1103" s="103" t="s">
        <v>436</v>
      </c>
      <c r="F1103" s="104"/>
      <c r="G1103" s="103" t="s">
        <v>448</v>
      </c>
      <c r="H1103" s="146" t="s">
        <v>449</v>
      </c>
      <c r="I1103" s="146"/>
      <c r="J1103" s="147"/>
      <c r="K1103" s="494">
        <f>SUMIF('4. Orçamento'!$A$6:$A$144,A1103,'4. Orçamento'!$D$6:$D$144)</f>
        <v>30</v>
      </c>
      <c r="L1103" s="492"/>
      <c r="M1103" s="492"/>
      <c r="N1103" s="496"/>
      <c r="O1103" s="493"/>
      <c r="P1103" s="493"/>
      <c r="Q1103" s="491"/>
    </row>
    <row r="1104" spans="1:17" ht="28.5">
      <c r="A1104">
        <v>5213868</v>
      </c>
      <c r="B1104" s="119" t="s">
        <v>778</v>
      </c>
      <c r="C1104" s="120" t="s">
        <v>779</v>
      </c>
      <c r="D1104" s="121">
        <v>1.83</v>
      </c>
      <c r="E1104" s="128" t="s">
        <v>454</v>
      </c>
      <c r="G1104" s="123">
        <f>VLOOKUP(B1104,MATERIAL!$A$1:$D$1678,4,FALSE)</f>
        <v>30.2193</v>
      </c>
      <c r="J1104" s="403">
        <f>ROUND(D1104*G1104,4)</f>
        <v>55.301299999999998</v>
      </c>
      <c r="K1104" s="494">
        <f>SUMIF('4. Orçamento'!$A$6:$A$144,A1104,'4. Orçamento'!$D$6:$D$144)</f>
        <v>30</v>
      </c>
      <c r="L1104" s="492">
        <f>D1104</f>
        <v>1.83</v>
      </c>
      <c r="M1104" s="492"/>
      <c r="N1104" s="496" t="str">
        <f>B1104</f>
        <v>M0789</v>
      </c>
      <c r="O1104" s="493">
        <f>G1104</f>
        <v>30.2193</v>
      </c>
      <c r="P1104" s="493"/>
      <c r="Q1104" s="491">
        <f>K1104*L1104*O1104</f>
        <v>1659.0395700000001</v>
      </c>
    </row>
    <row r="1105" spans="1:17">
      <c r="A1105">
        <v>5213868</v>
      </c>
      <c r="B1105" s="119" t="s">
        <v>780</v>
      </c>
      <c r="C1105" s="120" t="s">
        <v>781</v>
      </c>
      <c r="D1105" s="121">
        <v>30.143999999999998</v>
      </c>
      <c r="E1105" s="128" t="s">
        <v>454</v>
      </c>
      <c r="G1105" s="123">
        <f>VLOOKUP(B1105,MATERIAL!$A$1:$D$1678,4,FALSE)</f>
        <v>29.726700000000001</v>
      </c>
      <c r="J1105" s="403">
        <f>ROUND(D1105*G1105,4)</f>
        <v>896.08159999999998</v>
      </c>
      <c r="K1105" s="494">
        <f>SUMIF('4. Orçamento'!$A$6:$A$144,A1105,'4. Orçamento'!$D$6:$D$144)</f>
        <v>30</v>
      </c>
      <c r="L1105" s="492">
        <f>D1105</f>
        <v>30.143999999999998</v>
      </c>
      <c r="M1105" s="492"/>
      <c r="N1105" s="496" t="str">
        <f>B1105</f>
        <v>M0787</v>
      </c>
      <c r="O1105" s="493">
        <f>G1105</f>
        <v>29.726700000000001</v>
      </c>
      <c r="P1105" s="493"/>
      <c r="Q1105" s="491">
        <f>K1105*L1105*O1105</f>
        <v>26882.449344000001</v>
      </c>
    </row>
    <row r="1106" spans="1:17" ht="15.75" thickBot="1">
      <c r="A1106">
        <v>5213868</v>
      </c>
      <c r="B1106" s="125"/>
      <c r="C1106" s="104"/>
      <c r="D1106" s="146" t="s">
        <v>459</v>
      </c>
      <c r="E1106" s="146"/>
      <c r="F1106" s="146"/>
      <c r="G1106" s="146"/>
      <c r="H1106" s="146"/>
      <c r="I1106" s="104"/>
      <c r="J1106" s="126">
        <f>SUM(J1104:J1105)</f>
        <v>951.38289999999995</v>
      </c>
      <c r="K1106" s="494">
        <f>SUMIF('4. Orçamento'!$A$6:$A$144,A1106,'4. Orçamento'!$D$6:$D$144)</f>
        <v>30</v>
      </c>
      <c r="L1106" s="492"/>
      <c r="M1106" s="492"/>
      <c r="N1106" s="496"/>
      <c r="O1106" s="493"/>
      <c r="P1106" s="493"/>
      <c r="Q1106" s="491"/>
    </row>
    <row r="1107" spans="1:17" ht="15.75" thickBot="1">
      <c r="A1107">
        <v>5213868</v>
      </c>
      <c r="B1107" s="127" t="s">
        <v>460</v>
      </c>
      <c r="C1107" s="104"/>
      <c r="D1107" s="103" t="s">
        <v>212</v>
      </c>
      <c r="E1107" s="103" t="s">
        <v>436</v>
      </c>
      <c r="F1107" s="104"/>
      <c r="G1107" s="103" t="s">
        <v>449</v>
      </c>
      <c r="H1107" s="146" t="s">
        <v>449</v>
      </c>
      <c r="I1107" s="146"/>
      <c r="J1107" s="147"/>
      <c r="K1107" s="494">
        <f>SUMIF('4. Orçamento'!$A$6:$A$144,A1107,'4. Orçamento'!$D$6:$D$144)</f>
        <v>30</v>
      </c>
      <c r="L1107" s="492"/>
      <c r="M1107" s="492"/>
      <c r="N1107" s="496"/>
      <c r="O1107" s="493"/>
      <c r="P1107" s="493"/>
      <c r="Q1107" s="491"/>
    </row>
    <row r="1108" spans="1:17">
      <c r="A1108">
        <v>5213868</v>
      </c>
      <c r="B1108" s="119">
        <v>1107892</v>
      </c>
      <c r="C1108" s="120" t="s">
        <v>782</v>
      </c>
      <c r="D1108" s="121">
        <v>0.19635</v>
      </c>
      <c r="E1108" s="128" t="s">
        <v>351</v>
      </c>
      <c r="G1108" s="235">
        <f>VLOOKUP(B1108,'SICRO 04.25'!$A$1:$D$6492,4,FALSE)</f>
        <v>508.05</v>
      </c>
      <c r="J1108" s="403">
        <f>ROUND(D1108*G1108,4)</f>
        <v>99.755600000000001</v>
      </c>
      <c r="K1108" s="494">
        <f>SUMIF('4. Orçamento'!$A$6:$A$144,A1108,'4. Orçamento'!$D$6:$D$144)</f>
        <v>30</v>
      </c>
      <c r="L1108" s="492">
        <f>D1108</f>
        <v>0.19635</v>
      </c>
      <c r="M1108" s="492"/>
      <c r="N1108" s="496">
        <f>B1108</f>
        <v>1107892</v>
      </c>
      <c r="O1108" s="493">
        <f>G1108</f>
        <v>508.05</v>
      </c>
      <c r="P1108" s="493"/>
      <c r="Q1108" s="491">
        <f>K1108*L1108*O1108</f>
        <v>2992.668525</v>
      </c>
    </row>
    <row r="1109" spans="1:17">
      <c r="A1109">
        <v>5213868</v>
      </c>
      <c r="B1109" s="119">
        <v>4805750</v>
      </c>
      <c r="C1109" s="120" t="s">
        <v>783</v>
      </c>
      <c r="D1109" s="121">
        <v>0.19635</v>
      </c>
      <c r="E1109" s="128" t="s">
        <v>351</v>
      </c>
      <c r="G1109" s="235">
        <f>VLOOKUP(B1109,'SICRO 04.25'!$A$1:$D$6492,4,FALSE)</f>
        <v>46.77</v>
      </c>
      <c r="J1109" s="403">
        <f>ROUND(D1109*G1109,4)</f>
        <v>9.1832999999999991</v>
      </c>
      <c r="K1109" s="494">
        <f>SUMIF('4. Orçamento'!$A$6:$A$144,A1109,'4. Orçamento'!$D$6:$D$144)</f>
        <v>30</v>
      </c>
      <c r="L1109" s="492">
        <f>D1109</f>
        <v>0.19635</v>
      </c>
      <c r="M1109" s="492"/>
      <c r="N1109" s="496">
        <f>B1109</f>
        <v>4805750</v>
      </c>
      <c r="O1109" s="493">
        <f>G1109</f>
        <v>46.77</v>
      </c>
      <c r="P1109" s="493"/>
      <c r="Q1109" s="491">
        <f>K1109*L1109*O1109</f>
        <v>275.49868500000002</v>
      </c>
    </row>
    <row r="1110" spans="1:17" ht="15.75" thickBot="1">
      <c r="A1110">
        <v>5213868</v>
      </c>
      <c r="B1110" s="125"/>
      <c r="C1110" s="104"/>
      <c r="D1110" s="146" t="s">
        <v>461</v>
      </c>
      <c r="E1110" s="146"/>
      <c r="F1110" s="146"/>
      <c r="G1110" s="146"/>
      <c r="H1110" s="146"/>
      <c r="I1110" s="104"/>
      <c r="J1110" s="126">
        <f>SUM(J1108:J1109)</f>
        <v>108.9389</v>
      </c>
      <c r="K1110" s="494">
        <f>SUMIF('4. Orçamento'!$A$6:$A$144,A1110,'4. Orçamento'!$D$6:$D$144)</f>
        <v>30</v>
      </c>
      <c r="L1110" s="492"/>
      <c r="M1110" s="492"/>
      <c r="N1110" s="496"/>
      <c r="O1110" s="493"/>
      <c r="P1110" s="493"/>
      <c r="Q1110" s="491"/>
    </row>
    <row r="1111" spans="1:17" ht="15.75" thickBot="1">
      <c r="A1111">
        <v>5213868</v>
      </c>
      <c r="B1111" s="125"/>
      <c r="C1111" s="104"/>
      <c r="D1111" s="104"/>
      <c r="E1111" s="104"/>
      <c r="F1111" s="104"/>
      <c r="G1111" s="104"/>
      <c r="H1111" s="105" t="s">
        <v>462</v>
      </c>
      <c r="I1111" s="104"/>
      <c r="J1111" s="130">
        <f>J1100+J1106+J1110</f>
        <v>1138.6692444444445</v>
      </c>
      <c r="K1111" s="494">
        <f>SUMIF('4. Orçamento'!$A$6:$A$144,A1111,'4. Orçamento'!$D$6:$D$144)</f>
        <v>30</v>
      </c>
      <c r="L1111" s="492"/>
      <c r="M1111" s="492"/>
      <c r="N1111" s="496"/>
      <c r="O1111" s="493"/>
      <c r="P1111" s="493"/>
      <c r="Q1111" s="491"/>
    </row>
    <row r="1112" spans="1:17" ht="15.75" thickBot="1">
      <c r="A1112">
        <v>5213868</v>
      </c>
      <c r="B1112" s="127" t="s">
        <v>463</v>
      </c>
      <c r="C1112" s="104"/>
      <c r="D1112" s="103" t="s">
        <v>464</v>
      </c>
      <c r="E1112" s="103" t="s">
        <v>212</v>
      </c>
      <c r="F1112" s="103" t="s">
        <v>436</v>
      </c>
      <c r="G1112" s="104"/>
      <c r="H1112" s="103" t="s">
        <v>449</v>
      </c>
      <c r="I1112" s="146" t="s">
        <v>449</v>
      </c>
      <c r="J1112" s="147"/>
      <c r="K1112" s="494">
        <f>SUMIF('4. Orçamento'!$A$6:$A$144,A1112,'4. Orçamento'!$D$6:$D$144)</f>
        <v>30</v>
      </c>
      <c r="L1112" s="492"/>
      <c r="M1112" s="492"/>
      <c r="N1112" s="496"/>
      <c r="O1112" s="493"/>
      <c r="P1112" s="493"/>
      <c r="Q1112" s="491"/>
    </row>
    <row r="1113" spans="1:17" ht="28.5">
      <c r="A1113">
        <v>5213868</v>
      </c>
      <c r="B1113" s="119" t="s">
        <v>778</v>
      </c>
      <c r="C1113" s="120" t="s">
        <v>784</v>
      </c>
      <c r="D1113" s="128">
        <v>5914655</v>
      </c>
      <c r="E1113" s="121">
        <v>1.83E-3</v>
      </c>
      <c r="F1113" s="128" t="s">
        <v>466</v>
      </c>
      <c r="H1113" s="123">
        <f>VLOOKUP(D1113,'SICRO 04.25'!$A$1:$D$6492,4,FALSE)</f>
        <v>32.659999999999997</v>
      </c>
      <c r="J1113" s="403">
        <f>ROUND(E1113*H1113,4)</f>
        <v>5.9799999999999999E-2</v>
      </c>
      <c r="K1113" s="494">
        <f>SUMIF('4. Orçamento'!$A$6:$A$144,A1113,'4. Orçamento'!$D$6:$D$144)</f>
        <v>30</v>
      </c>
      <c r="L1113" s="492">
        <f>E1113</f>
        <v>1.83E-3</v>
      </c>
      <c r="M1113" s="492"/>
      <c r="N1113" s="496">
        <f>D1113</f>
        <v>5914655</v>
      </c>
      <c r="O1113" s="493">
        <f>H1113</f>
        <v>32.659999999999997</v>
      </c>
      <c r="P1113" s="493"/>
      <c r="Q1113" s="491">
        <f>K1113*L1113*O1113</f>
        <v>1.793034</v>
      </c>
    </row>
    <row r="1114" spans="1:17">
      <c r="A1114">
        <v>5213868</v>
      </c>
      <c r="B1114" s="119" t="s">
        <v>780</v>
      </c>
      <c r="C1114" s="120" t="s">
        <v>785</v>
      </c>
      <c r="D1114" s="128">
        <v>5914655</v>
      </c>
      <c r="E1114" s="121">
        <v>3.014E-2</v>
      </c>
      <c r="F1114" s="128" t="s">
        <v>466</v>
      </c>
      <c r="H1114" s="123">
        <f>VLOOKUP(D1114,'SICRO 04.25'!$A$1:$D$6492,4,FALSE)</f>
        <v>32.659999999999997</v>
      </c>
      <c r="J1114" s="403">
        <f>ROUND(E1114*H1114,4)</f>
        <v>0.98440000000000005</v>
      </c>
      <c r="K1114" s="494">
        <f>SUMIF('4. Orçamento'!$A$6:$A$144,A1114,'4. Orçamento'!$D$6:$D$144)</f>
        <v>30</v>
      </c>
      <c r="L1114" s="492">
        <f>E1114</f>
        <v>3.014E-2</v>
      </c>
      <c r="M1114" s="492"/>
      <c r="N1114" s="496">
        <f>D1114</f>
        <v>5914655</v>
      </c>
      <c r="O1114" s="493">
        <f>H1114</f>
        <v>32.659999999999997</v>
      </c>
      <c r="P1114" s="493"/>
      <c r="Q1114" s="491">
        <f>K1114*L1114*O1114</f>
        <v>29.531171999999998</v>
      </c>
    </row>
    <row r="1115" spans="1:17" ht="15.75" thickBot="1">
      <c r="A1115">
        <v>5213868</v>
      </c>
      <c r="B1115" s="125"/>
      <c r="C1115" s="104"/>
      <c r="D1115" s="146" t="s">
        <v>468</v>
      </c>
      <c r="E1115" s="146"/>
      <c r="F1115" s="146"/>
      <c r="G1115" s="146"/>
      <c r="H1115" s="146"/>
      <c r="I1115" s="104"/>
      <c r="J1115" s="130">
        <f>SUM(J1113:J1114)</f>
        <v>1.0442</v>
      </c>
      <c r="K1115" s="494">
        <f>SUMIF('4. Orçamento'!$A$6:$A$144,A1115,'4. Orçamento'!$D$6:$D$144)</f>
        <v>30</v>
      </c>
      <c r="L1115" s="492"/>
      <c r="M1115" s="492"/>
      <c r="N1115" s="496"/>
      <c r="O1115" s="493"/>
      <c r="P1115" s="493"/>
      <c r="Q1115" s="491"/>
    </row>
    <row r="1116" spans="1:17" ht="15.75" thickBot="1">
      <c r="A1116">
        <v>5213868</v>
      </c>
      <c r="B1116" s="148" t="s">
        <v>469</v>
      </c>
      <c r="C1116" s="146"/>
      <c r="D1116" s="146" t="s">
        <v>212</v>
      </c>
      <c r="E1116" s="146" t="s">
        <v>436</v>
      </c>
      <c r="F1116" s="146" t="s">
        <v>470</v>
      </c>
      <c r="G1116" s="146"/>
      <c r="H1116" s="146"/>
      <c r="J1116" s="147" t="s">
        <v>449</v>
      </c>
      <c r="K1116" s="494">
        <f>SUMIF('4. Orçamento'!$A$6:$A$144,A1116,'4. Orçamento'!$D$6:$D$144)</f>
        <v>30</v>
      </c>
      <c r="L1116" s="492"/>
      <c r="M1116" s="492"/>
      <c r="N1116" s="496"/>
      <c r="O1116" s="493"/>
      <c r="P1116" s="493"/>
      <c r="Q1116" s="491"/>
    </row>
    <row r="1117" spans="1:17" ht="15.75" thickBot="1">
      <c r="A1117">
        <v>5213868</v>
      </c>
      <c r="B1117" s="148"/>
      <c r="C1117" s="146"/>
      <c r="D1117" s="146"/>
      <c r="E1117" s="146"/>
      <c r="F1117" s="103" t="s">
        <v>471</v>
      </c>
      <c r="G1117" s="103" t="s">
        <v>472</v>
      </c>
      <c r="H1117" s="103" t="s">
        <v>473</v>
      </c>
      <c r="I1117" s="104"/>
      <c r="J1117" s="147"/>
      <c r="K1117" s="494">
        <f>SUMIF('4. Orçamento'!$A$6:$A$144,A1117,'4. Orçamento'!$D$6:$D$144)</f>
        <v>30</v>
      </c>
      <c r="L1117" s="492"/>
      <c r="M1117" s="492"/>
      <c r="N1117" s="496"/>
      <c r="O1117" s="493"/>
      <c r="P1117" s="493"/>
      <c r="Q1117" s="491"/>
    </row>
    <row r="1118" spans="1:17" ht="28.5">
      <c r="A1118">
        <v>5213868</v>
      </c>
      <c r="B1118" s="119" t="s">
        <v>778</v>
      </c>
      <c r="C1118" s="120" t="s">
        <v>784</v>
      </c>
      <c r="D1118" s="121">
        <v>1.83E-3</v>
      </c>
      <c r="E1118" s="128" t="s">
        <v>228</v>
      </c>
      <c r="F1118" s="128" t="s">
        <v>477</v>
      </c>
      <c r="G1118" s="128" t="s">
        <v>478</v>
      </c>
      <c r="H1118" s="128" t="s">
        <v>479</v>
      </c>
      <c r="J1118" s="111"/>
      <c r="K1118" s="494">
        <f>SUMIF('4. Orçamento'!$A$6:$A$144,A1118,'4. Orçamento'!$D$6:$D$144)</f>
        <v>30</v>
      </c>
      <c r="L1118" s="168">
        <f>D1118*'3. DMT'!$V$2</f>
        <v>0.30195</v>
      </c>
      <c r="M1118" s="168">
        <f t="shared" ref="M1118:M1119" si="112">K1118*L1118</f>
        <v>9.0585000000000004</v>
      </c>
      <c r="N1118" s="496" t="str">
        <f>H1118</f>
        <v>5914479</v>
      </c>
      <c r="O1118" s="493">
        <f>$W$56</f>
        <v>0.7173259493670886</v>
      </c>
      <c r="P1118" s="493"/>
      <c r="Q1118" s="491"/>
    </row>
    <row r="1119" spans="1:17">
      <c r="A1119">
        <v>5213868</v>
      </c>
      <c r="B1119" s="119" t="s">
        <v>780</v>
      </c>
      <c r="C1119" s="120" t="s">
        <v>785</v>
      </c>
      <c r="D1119" s="121">
        <v>3.014E-2</v>
      </c>
      <c r="E1119" s="128" t="s">
        <v>228</v>
      </c>
      <c r="F1119" s="128" t="s">
        <v>477</v>
      </c>
      <c r="G1119" s="128" t="s">
        <v>478</v>
      </c>
      <c r="H1119" s="128" t="s">
        <v>479</v>
      </c>
      <c r="J1119" s="111"/>
      <c r="K1119" s="494">
        <f>SUMIF('4. Orçamento'!$A$6:$A$144,A1119,'4. Orçamento'!$D$6:$D$144)</f>
        <v>30</v>
      </c>
      <c r="L1119" s="168">
        <f>D1119*'3. DMT'!$V$2</f>
        <v>4.9730999999999996</v>
      </c>
      <c r="M1119" s="168">
        <f t="shared" si="112"/>
        <v>149.19299999999998</v>
      </c>
      <c r="N1119" s="496" t="str">
        <f>H1119</f>
        <v>5914479</v>
      </c>
      <c r="O1119" s="493">
        <f>$W$56</f>
        <v>0.7173259493670886</v>
      </c>
      <c r="P1119" s="493"/>
      <c r="Q1119" s="491"/>
    </row>
    <row r="1120" spans="1:17">
      <c r="A1120">
        <v>5213868</v>
      </c>
      <c r="B1120" s="129"/>
      <c r="D1120" s="145" t="s">
        <v>480</v>
      </c>
      <c r="E1120" s="145"/>
      <c r="F1120" s="145"/>
      <c r="G1120" s="145"/>
      <c r="H1120" s="145"/>
      <c r="J1120" s="111"/>
      <c r="K1120" s="494">
        <f>SUMIF('4. Orçamento'!$A$6:$A$144,A1120,'4. Orçamento'!$D$6:$D$144)</f>
        <v>30</v>
      </c>
      <c r="L1120" s="492"/>
      <c r="M1120" s="492"/>
      <c r="N1120" s="496"/>
      <c r="O1120" s="493"/>
      <c r="P1120" s="493"/>
      <c r="Q1120" s="491"/>
    </row>
    <row r="1121" spans="1:18" ht="15.75" thickBot="1">
      <c r="A1121">
        <v>5213868</v>
      </c>
      <c r="B1121" s="125"/>
      <c r="C1121" s="104"/>
      <c r="D1121" s="104"/>
      <c r="E1121" s="104"/>
      <c r="F1121" s="146" t="s">
        <v>481</v>
      </c>
      <c r="G1121" s="146"/>
      <c r="H1121" s="146"/>
      <c r="I1121" s="104"/>
      <c r="J1121" s="134">
        <f>J1111+J1115</f>
        <v>1139.7134444444446</v>
      </c>
      <c r="K1121" s="178"/>
      <c r="L1121" s="179"/>
      <c r="M1121" s="179"/>
      <c r="N1121" s="179"/>
      <c r="O1121" s="179"/>
      <c r="P1121" s="180"/>
      <c r="R1121" s="177">
        <f>ROUND((SUM(Q1093:Q1119)/K1093),2)</f>
        <v>1139.71</v>
      </c>
    </row>
    <row r="1122" spans="1:18" ht="15.75" thickBot="1">
      <c r="A1122" s="157"/>
      <c r="B1122" s="157"/>
      <c r="C1122" s="157"/>
      <c r="D1122" s="157"/>
      <c r="E1122" s="157"/>
      <c r="F1122" s="157"/>
      <c r="G1122" s="157"/>
      <c r="H1122" s="157"/>
      <c r="I1122" s="157"/>
      <c r="J1122" s="157"/>
      <c r="R1122" s="101">
        <f>SUM(Q1093:Q1120)</f>
        <v>34191.403830000003</v>
      </c>
    </row>
    <row r="1123" spans="1:18" ht="23.25" thickBot="1">
      <c r="B1123" s="106" t="s">
        <v>395</v>
      </c>
      <c r="C1123" s="107"/>
      <c r="D1123" s="107"/>
      <c r="E1123" s="107"/>
      <c r="F1123" s="107"/>
      <c r="G1123" s="107"/>
      <c r="H1123" s="107"/>
      <c r="I1123" s="107"/>
      <c r="J1123" s="108" t="s">
        <v>396</v>
      </c>
    </row>
    <row r="1124" spans="1:18" ht="19.5" thickTop="1" thickBot="1">
      <c r="B1124" s="109" t="s">
        <v>397</v>
      </c>
      <c r="E1124" s="110" t="s">
        <v>398</v>
      </c>
      <c r="J1124" s="111"/>
    </row>
    <row r="1125" spans="1:18" ht="15.75">
      <c r="B1125" s="373" t="s">
        <v>400</v>
      </c>
      <c r="C1125" s="159"/>
      <c r="D1125" s="159"/>
      <c r="E1125" s="402">
        <v>45748</v>
      </c>
      <c r="F1125" s="159"/>
      <c r="G1125" s="159"/>
      <c r="H1125" s="374" t="s">
        <v>401</v>
      </c>
      <c r="I1125" s="375">
        <v>3.7</v>
      </c>
      <c r="J1125" s="376" t="s">
        <v>335</v>
      </c>
    </row>
    <row r="1126" spans="1:18" ht="32.25" thickBot="1">
      <c r="A1126">
        <v>5213865</v>
      </c>
      <c r="B1126" s="116" t="s">
        <v>786</v>
      </c>
      <c r="C1126" s="149" t="s">
        <v>787</v>
      </c>
      <c r="D1126" s="149"/>
      <c r="E1126" s="149"/>
      <c r="F1126" s="149"/>
      <c r="G1126" s="149"/>
      <c r="H1126" s="149"/>
      <c r="I1126" s="150" t="s">
        <v>404</v>
      </c>
      <c r="J1126" s="151"/>
    </row>
    <row r="1127" spans="1:18" ht="16.5" customHeight="1" thickBot="1">
      <c r="A1127">
        <v>5213865</v>
      </c>
      <c r="B1127" s="148" t="s">
        <v>405</v>
      </c>
      <c r="C1127" s="146"/>
      <c r="D1127" s="146" t="s">
        <v>212</v>
      </c>
      <c r="E1127" s="146" t="s">
        <v>406</v>
      </c>
      <c r="F1127" s="146"/>
      <c r="G1127" s="146" t="s">
        <v>407</v>
      </c>
      <c r="H1127" s="146"/>
      <c r="J1127" s="117" t="s">
        <v>408</v>
      </c>
      <c r="K1127" s="589" t="s">
        <v>276</v>
      </c>
      <c r="L1127" s="590"/>
      <c r="M1127" s="591"/>
      <c r="N1127" s="592" t="s">
        <v>409</v>
      </c>
      <c r="O1127" s="594" t="s">
        <v>410</v>
      </c>
      <c r="P1127" s="595"/>
      <c r="Q1127" s="598" t="s">
        <v>411</v>
      </c>
    </row>
    <row r="1128" spans="1:18" ht="15.75" thickBot="1">
      <c r="A1128">
        <v>5213865</v>
      </c>
      <c r="B1128" s="148"/>
      <c r="C1128" s="146"/>
      <c r="D1128" s="146"/>
      <c r="E1128" s="103" t="s">
        <v>412</v>
      </c>
      <c r="F1128" s="103" t="s">
        <v>413</v>
      </c>
      <c r="G1128" s="103" t="s">
        <v>414</v>
      </c>
      <c r="H1128" s="103" t="s">
        <v>415</v>
      </c>
      <c r="I1128" s="104"/>
      <c r="J1128" s="118" t="s">
        <v>416</v>
      </c>
      <c r="K1128" s="172" t="s">
        <v>417</v>
      </c>
      <c r="L1128" s="600" t="s">
        <v>418</v>
      </c>
      <c r="M1128" s="601"/>
      <c r="N1128" s="593"/>
      <c r="O1128" s="596"/>
      <c r="P1128" s="597"/>
      <c r="Q1128" s="599"/>
    </row>
    <row r="1129" spans="1:18">
      <c r="A1129">
        <v>5213865</v>
      </c>
      <c r="B1129" s="119" t="s">
        <v>776</v>
      </c>
      <c r="C1129" s="120" t="s">
        <v>777</v>
      </c>
      <c r="D1129" s="121">
        <v>1</v>
      </c>
      <c r="E1129" s="122">
        <v>0.3</v>
      </c>
      <c r="F1129" s="122">
        <v>0.7</v>
      </c>
      <c r="G1129" s="123">
        <f>VLOOKUP(B1129,EQ!$A$1:$K$538,10,FALSE)</f>
        <v>152.12690000000001</v>
      </c>
      <c r="H1129" s="123">
        <f>VLOOKUP(B1129,EQ!$A$1:$K$538,11,FALSE)</f>
        <v>58.167200000000001</v>
      </c>
      <c r="J1129" s="124">
        <f>ROUND((D1129*E1129*G1129)+(D1129*F1129*H1129),4)</f>
        <v>86.355099999999993</v>
      </c>
      <c r="K1129" s="494">
        <f>SUMIF('4. Orçamento'!$A$6:$A$144,A1129,'4. Orçamento'!$D$6:$D$144)</f>
        <v>10</v>
      </c>
      <c r="L1129" s="492">
        <f>(D1129*E1129)</f>
        <v>0.3</v>
      </c>
      <c r="M1129" s="492">
        <f>(D1129*F1129)</f>
        <v>0.7</v>
      </c>
      <c r="N1129" s="496" t="str">
        <f>B1129</f>
        <v>E9687</v>
      </c>
      <c r="O1129" s="493">
        <f>(G1129/$I$1125)</f>
        <v>41.115378378378381</v>
      </c>
      <c r="P1129" s="493">
        <f>(H1129/$I$1125)</f>
        <v>15.720864864864865</v>
      </c>
      <c r="Q1129" s="491">
        <f>K1129*((L1129*O1129)+(M1129*P1129))</f>
        <v>233.39218918918917</v>
      </c>
    </row>
    <row r="1130" spans="1:18" ht="15.75" thickBot="1">
      <c r="A1130">
        <v>5213865</v>
      </c>
      <c r="B1130" s="125"/>
      <c r="C1130" s="104"/>
      <c r="D1130" s="104"/>
      <c r="E1130" s="104"/>
      <c r="F1130" s="104"/>
      <c r="G1130" s="104"/>
      <c r="H1130" s="105" t="s">
        <v>433</v>
      </c>
      <c r="I1130" s="104"/>
      <c r="J1130" s="126">
        <f>J1129</f>
        <v>86.355099999999993</v>
      </c>
      <c r="K1130" s="494">
        <f>SUMIF('4. Orçamento'!$A$6:$A$144,A1130,'4. Orçamento'!$D$6:$D$144)</f>
        <v>10</v>
      </c>
      <c r="L1130" s="492"/>
      <c r="M1130" s="492"/>
      <c r="N1130" s="496"/>
      <c r="O1130" s="493"/>
      <c r="P1130" s="493"/>
      <c r="Q1130" s="491"/>
    </row>
    <row r="1131" spans="1:18" ht="15.75" thickBot="1">
      <c r="A1131">
        <v>5213865</v>
      </c>
      <c r="B1131" s="127" t="s">
        <v>435</v>
      </c>
      <c r="C1131" s="104"/>
      <c r="D1131" s="103" t="s">
        <v>212</v>
      </c>
      <c r="E1131" s="103" t="s">
        <v>436</v>
      </c>
      <c r="F1131" s="104"/>
      <c r="G1131" s="103" t="s">
        <v>407</v>
      </c>
      <c r="H1131" s="146" t="s">
        <v>437</v>
      </c>
      <c r="I1131" s="146"/>
      <c r="J1131" s="147"/>
      <c r="K1131" s="494">
        <f>SUMIF('4. Orçamento'!$A$6:$A$144,A1131,'4. Orçamento'!$D$6:$D$144)</f>
        <v>10</v>
      </c>
      <c r="L1131" s="492"/>
      <c r="M1131" s="492"/>
      <c r="N1131" s="496"/>
      <c r="O1131" s="493"/>
      <c r="P1131" s="493"/>
      <c r="Q1131" s="491"/>
    </row>
    <row r="1132" spans="1:18">
      <c r="A1132">
        <v>5213865</v>
      </c>
      <c r="B1132" s="119" t="s">
        <v>726</v>
      </c>
      <c r="C1132" s="120" t="s">
        <v>727</v>
      </c>
      <c r="D1132" s="121">
        <v>1</v>
      </c>
      <c r="E1132" s="128" t="s">
        <v>222</v>
      </c>
      <c r="G1132" s="123">
        <f>VLOOKUP(B1132,MO!$A$1:$G$106,6,FALSE)</f>
        <v>32.075299999999999</v>
      </c>
      <c r="J1132" s="403">
        <f>ROUND(D1132*G1132,4)</f>
        <v>32.075299999999999</v>
      </c>
      <c r="K1132" s="494">
        <f>SUMIF('4. Orçamento'!$A$6:$A$144,A1132,'4. Orçamento'!$D$6:$D$144)</f>
        <v>10</v>
      </c>
      <c r="L1132" s="492">
        <f>D1132</f>
        <v>1</v>
      </c>
      <c r="M1132" s="492"/>
      <c r="N1132" s="496" t="str">
        <f>B1132</f>
        <v>P9830</v>
      </c>
      <c r="O1132" s="493">
        <f>(G1132/$I$1125)</f>
        <v>8.6689999999999987</v>
      </c>
      <c r="P1132" s="493"/>
      <c r="Q1132" s="491">
        <f>K1132*((L1132*O1132)+(M1132*P1132))</f>
        <v>86.689999999999984</v>
      </c>
    </row>
    <row r="1133" spans="1:18">
      <c r="A1133">
        <v>5213865</v>
      </c>
      <c r="B1133" s="119" t="s">
        <v>438</v>
      </c>
      <c r="C1133" s="120" t="s">
        <v>439</v>
      </c>
      <c r="D1133" s="121">
        <v>1</v>
      </c>
      <c r="E1133" s="128" t="s">
        <v>222</v>
      </c>
      <c r="G1133" s="123">
        <f>VLOOKUP(B1133,MO!$A$1:$G$106,6,FALSE)</f>
        <v>22.594999999999999</v>
      </c>
      <c r="J1133" s="403">
        <f>ROUND(D1133*G1133,4)</f>
        <v>22.594999999999999</v>
      </c>
      <c r="K1133" s="494">
        <f>SUMIF('4. Orçamento'!$A$6:$A$144,A1133,'4. Orçamento'!$D$6:$D$144)</f>
        <v>10</v>
      </c>
      <c r="L1133" s="492">
        <f>D1133</f>
        <v>1</v>
      </c>
      <c r="M1133" s="492"/>
      <c r="N1133" s="496" t="str">
        <f>B1133</f>
        <v>P9824</v>
      </c>
      <c r="O1133" s="493">
        <f>(G1133/$I$1125)</f>
        <v>6.1067567567567558</v>
      </c>
      <c r="P1133" s="493"/>
      <c r="Q1133" s="491">
        <f>K1133*((L1133*O1133)+(M1133*P1133))</f>
        <v>61.067567567567558</v>
      </c>
    </row>
    <row r="1134" spans="1:18">
      <c r="A1134">
        <v>5213865</v>
      </c>
      <c r="B1134" s="129"/>
      <c r="D1134" s="145" t="s">
        <v>440</v>
      </c>
      <c r="E1134" s="145"/>
      <c r="F1134" s="145"/>
      <c r="G1134" s="145"/>
      <c r="H1134" s="145"/>
      <c r="J1134" s="124">
        <f>J1132+J1133</f>
        <v>54.670299999999997</v>
      </c>
      <c r="K1134" s="494">
        <f>SUMIF('4. Orçamento'!$A$6:$A$144,A1134,'4. Orçamento'!$D$6:$D$144)</f>
        <v>10</v>
      </c>
      <c r="L1134" s="492"/>
      <c r="M1134" s="492"/>
      <c r="N1134" s="496"/>
      <c r="O1134" s="493"/>
      <c r="P1134" s="493"/>
      <c r="Q1134" s="491"/>
    </row>
    <row r="1135" spans="1:18" ht="15.75" thickBot="1">
      <c r="A1135">
        <v>5213865</v>
      </c>
      <c r="B1135" s="125"/>
      <c r="C1135" s="104"/>
      <c r="D1135" s="146" t="s">
        <v>442</v>
      </c>
      <c r="E1135" s="146"/>
      <c r="F1135" s="146"/>
      <c r="G1135" s="146"/>
      <c r="H1135" s="146"/>
      <c r="I1135" s="104"/>
      <c r="J1135" s="130">
        <f>J1130+J1134</f>
        <v>141.02539999999999</v>
      </c>
      <c r="K1135" s="494">
        <f>SUMIF('4. Orçamento'!$A$6:$A$144,A1135,'4. Orçamento'!$D$6:$D$144)</f>
        <v>10</v>
      </c>
      <c r="L1135" s="492"/>
      <c r="M1135" s="492"/>
      <c r="N1135" s="496"/>
      <c r="O1135" s="493"/>
      <c r="P1135" s="493"/>
      <c r="Q1135" s="491"/>
    </row>
    <row r="1136" spans="1:18">
      <c r="A1136">
        <v>5213865</v>
      </c>
      <c r="B1136" s="129"/>
      <c r="D1136" s="145" t="s">
        <v>444</v>
      </c>
      <c r="E1136" s="145"/>
      <c r="F1136" s="145"/>
      <c r="G1136" s="145"/>
      <c r="H1136" s="145"/>
      <c r="J1136" s="131">
        <f>J1135/I1125</f>
        <v>38.114972972972971</v>
      </c>
      <c r="K1136" s="494">
        <f>SUMIF('4. Orçamento'!$A$6:$A$144,A1136,'4. Orçamento'!$D$6:$D$144)</f>
        <v>10</v>
      </c>
      <c r="L1136" s="492"/>
      <c r="M1136" s="492"/>
      <c r="N1136" s="496"/>
      <c r="O1136" s="493"/>
      <c r="P1136" s="493"/>
      <c r="Q1136" s="491"/>
    </row>
    <row r="1137" spans="1:17">
      <c r="A1137">
        <v>5213865</v>
      </c>
      <c r="B1137" s="129"/>
      <c r="H1137" s="132" t="s">
        <v>445</v>
      </c>
      <c r="J1137" s="133" t="s">
        <v>377</v>
      </c>
      <c r="K1137" s="494">
        <f>SUMIF('4. Orçamento'!$A$6:$A$144,A1137,'4. Orçamento'!$D$6:$D$144)</f>
        <v>10</v>
      </c>
      <c r="L1137" s="492"/>
      <c r="M1137" s="492"/>
      <c r="N1137" s="496"/>
      <c r="O1137" s="493"/>
      <c r="P1137" s="493"/>
      <c r="Q1137" s="491"/>
    </row>
    <row r="1138" spans="1:17" ht="15.75" thickBot="1">
      <c r="A1138">
        <v>5213865</v>
      </c>
      <c r="B1138" s="125"/>
      <c r="C1138" s="104"/>
      <c r="D1138" s="104"/>
      <c r="E1138" s="104"/>
      <c r="F1138" s="104"/>
      <c r="G1138" s="104"/>
      <c r="H1138" s="105" t="s">
        <v>446</v>
      </c>
      <c r="I1138" s="104"/>
      <c r="J1138" s="130" t="s">
        <v>377</v>
      </c>
      <c r="K1138" s="494">
        <f>SUMIF('4. Orçamento'!$A$6:$A$144,A1138,'4. Orçamento'!$D$6:$D$144)</f>
        <v>10</v>
      </c>
      <c r="L1138" s="492"/>
      <c r="M1138" s="492"/>
      <c r="N1138" s="496"/>
      <c r="O1138" s="493"/>
      <c r="P1138" s="493"/>
      <c r="Q1138" s="491"/>
    </row>
    <row r="1139" spans="1:17" ht="15.75" thickBot="1">
      <c r="A1139">
        <v>5213865</v>
      </c>
      <c r="B1139" s="127" t="s">
        <v>447</v>
      </c>
      <c r="C1139" s="104"/>
      <c r="D1139" s="103" t="s">
        <v>212</v>
      </c>
      <c r="E1139" s="103" t="s">
        <v>436</v>
      </c>
      <c r="F1139" s="104"/>
      <c r="G1139" s="103" t="s">
        <v>448</v>
      </c>
      <c r="H1139" s="146" t="s">
        <v>449</v>
      </c>
      <c r="I1139" s="146"/>
      <c r="J1139" s="147"/>
      <c r="K1139" s="494">
        <f>SUMIF('4. Orçamento'!$A$6:$A$144,A1139,'4. Orçamento'!$D$6:$D$144)</f>
        <v>10</v>
      </c>
      <c r="L1139" s="492"/>
      <c r="M1139" s="492"/>
      <c r="N1139" s="496"/>
      <c r="O1139" s="493"/>
      <c r="P1139" s="493"/>
      <c r="Q1139" s="491"/>
    </row>
    <row r="1140" spans="1:17" ht="28.5">
      <c r="A1140">
        <v>5213865</v>
      </c>
      <c r="B1140" s="119" t="s">
        <v>778</v>
      </c>
      <c r="C1140" s="120" t="s">
        <v>779</v>
      </c>
      <c r="D1140" s="121">
        <v>0.69699999999999995</v>
      </c>
      <c r="E1140" s="128" t="s">
        <v>454</v>
      </c>
      <c r="G1140" s="123">
        <f>VLOOKUP(B1140,MATERIAL!$A$1:$D$1678,4,FALSE)</f>
        <v>30.2193</v>
      </c>
      <c r="J1140" s="403">
        <f>ROUND(D1140*G1140,4)</f>
        <v>21.062899999999999</v>
      </c>
      <c r="K1140" s="494">
        <f>SUMIF('4. Orçamento'!$A$6:$A$144,A1140,'4. Orçamento'!$D$6:$D$144)</f>
        <v>10</v>
      </c>
      <c r="L1140" s="492">
        <f>D1140</f>
        <v>0.69699999999999995</v>
      </c>
      <c r="M1140" s="492"/>
      <c r="N1140" s="496" t="str">
        <f>B1140</f>
        <v>M0789</v>
      </c>
      <c r="O1140" s="493">
        <f>G1140</f>
        <v>30.2193</v>
      </c>
      <c r="P1140" s="493"/>
      <c r="Q1140" s="491">
        <f>K1140*((L1140*O1140)+(M1140*P1140))</f>
        <v>210.62852100000001</v>
      </c>
    </row>
    <row r="1141" spans="1:17">
      <c r="A1141">
        <v>5213865</v>
      </c>
      <c r="B1141" s="119" t="s">
        <v>780</v>
      </c>
      <c r="C1141" s="120" t="s">
        <v>781</v>
      </c>
      <c r="D1141" s="121">
        <v>14.601000000000001</v>
      </c>
      <c r="E1141" s="128" t="s">
        <v>454</v>
      </c>
      <c r="G1141" s="123">
        <f>VLOOKUP(B1141,MATERIAL!$A$1:$D$1678,4,FALSE)</f>
        <v>29.726700000000001</v>
      </c>
      <c r="J1141" s="403">
        <f>ROUND(D1141*G1141,4)</f>
        <v>434.03949999999998</v>
      </c>
      <c r="K1141" s="494">
        <f>SUMIF('4. Orçamento'!$A$6:$A$144,A1141,'4. Orçamento'!$D$6:$D$144)</f>
        <v>10</v>
      </c>
      <c r="L1141" s="492">
        <f>D1141</f>
        <v>14.601000000000001</v>
      </c>
      <c r="M1141" s="492"/>
      <c r="N1141" s="496" t="str">
        <f>B1141</f>
        <v>M0787</v>
      </c>
      <c r="O1141" s="493">
        <f>G1141</f>
        <v>29.726700000000001</v>
      </c>
      <c r="P1141" s="493"/>
      <c r="Q1141" s="491">
        <f>K1141*((L1141*O1141)+(M1141*P1141))</f>
        <v>4340.3954670000003</v>
      </c>
    </row>
    <row r="1142" spans="1:17" ht="15.75" thickBot="1">
      <c r="A1142">
        <v>5213865</v>
      </c>
      <c r="B1142" s="125"/>
      <c r="C1142" s="104"/>
      <c r="D1142" s="146" t="s">
        <v>459</v>
      </c>
      <c r="E1142" s="146"/>
      <c r="F1142" s="146"/>
      <c r="G1142" s="146"/>
      <c r="H1142" s="146"/>
      <c r="I1142" s="104"/>
      <c r="J1142" s="126">
        <f>J1140+J1141</f>
        <v>455.10239999999999</v>
      </c>
      <c r="K1142" s="494">
        <f>SUMIF('4. Orçamento'!$A$6:$A$144,A1142,'4. Orçamento'!$D$6:$D$144)</f>
        <v>10</v>
      </c>
      <c r="L1142" s="492"/>
      <c r="M1142" s="492"/>
      <c r="N1142" s="496"/>
      <c r="O1142" s="493"/>
      <c r="P1142" s="493"/>
      <c r="Q1142" s="491"/>
    </row>
    <row r="1143" spans="1:17" ht="15.75" thickBot="1">
      <c r="A1143">
        <v>5213865</v>
      </c>
      <c r="B1143" s="127" t="s">
        <v>460</v>
      </c>
      <c r="C1143" s="104"/>
      <c r="D1143" s="103" t="s">
        <v>212</v>
      </c>
      <c r="E1143" s="103" t="s">
        <v>436</v>
      </c>
      <c r="F1143" s="104"/>
      <c r="G1143" s="103" t="s">
        <v>449</v>
      </c>
      <c r="H1143" s="146" t="s">
        <v>449</v>
      </c>
      <c r="I1143" s="146"/>
      <c r="J1143" s="147"/>
      <c r="K1143" s="494">
        <f>SUMIF('4. Orçamento'!$A$6:$A$144,A1143,'4. Orçamento'!$D$6:$D$144)</f>
        <v>10</v>
      </c>
      <c r="L1143" s="492"/>
      <c r="M1143" s="492"/>
      <c r="N1143" s="496"/>
      <c r="O1143" s="493"/>
      <c r="P1143" s="493"/>
      <c r="Q1143" s="491"/>
    </row>
    <row r="1144" spans="1:17">
      <c r="A1144">
        <v>5213865</v>
      </c>
      <c r="B1144" s="119">
        <v>1107892</v>
      </c>
      <c r="C1144" s="120" t="s">
        <v>782</v>
      </c>
      <c r="D1144" s="121">
        <v>5.0270000000000002E-2</v>
      </c>
      <c r="E1144" s="128" t="s">
        <v>351</v>
      </c>
      <c r="G1144" s="235">
        <f>VLOOKUP(B1144,'SICRO 04.25'!$A$1:$D$6492,4,FALSE)</f>
        <v>508.05</v>
      </c>
      <c r="J1144" s="403">
        <f>ROUND(D1144*G1144,4)</f>
        <v>25.5397</v>
      </c>
      <c r="K1144" s="494">
        <f>SUMIF('4. Orçamento'!$A$6:$A$144,A1144,'4. Orçamento'!$D$6:$D$144)</f>
        <v>10</v>
      </c>
      <c r="L1144" s="492">
        <f>D1144</f>
        <v>5.0270000000000002E-2</v>
      </c>
      <c r="M1144" s="492"/>
      <c r="N1144" s="496">
        <f>B1144</f>
        <v>1107892</v>
      </c>
      <c r="O1144" s="493">
        <f>G1144</f>
        <v>508.05</v>
      </c>
      <c r="P1144" s="493"/>
      <c r="Q1144" s="491">
        <f>K1144*((L1144*O1144)+(M1144*P1144))</f>
        <v>255.39673500000004</v>
      </c>
    </row>
    <row r="1145" spans="1:17">
      <c r="A1145">
        <v>5213865</v>
      </c>
      <c r="B1145" s="119">
        <v>4805750</v>
      </c>
      <c r="C1145" s="120" t="s">
        <v>783</v>
      </c>
      <c r="D1145" s="121">
        <v>5.0270000000000002E-2</v>
      </c>
      <c r="E1145" s="128" t="s">
        <v>351</v>
      </c>
      <c r="G1145" s="235">
        <f>VLOOKUP(B1145,'SICRO 04.25'!$A$1:$D$6492,4,FALSE)</f>
        <v>46.77</v>
      </c>
      <c r="J1145" s="403">
        <f>ROUND(D1145*G1145,4)</f>
        <v>2.3511000000000002</v>
      </c>
      <c r="K1145" s="494">
        <f>SUMIF('4. Orçamento'!$A$6:$A$144,A1145,'4. Orçamento'!$D$6:$D$144)</f>
        <v>10</v>
      </c>
      <c r="L1145" s="492">
        <f>D1145</f>
        <v>5.0270000000000002E-2</v>
      </c>
      <c r="M1145" s="492"/>
      <c r="N1145" s="496">
        <f>B1145</f>
        <v>4805750</v>
      </c>
      <c r="O1145" s="493">
        <f>G1145</f>
        <v>46.77</v>
      </c>
      <c r="P1145" s="493"/>
      <c r="Q1145" s="491">
        <f>K1145*((L1145*O1145)+(M1145*P1145))</f>
        <v>23.511279000000002</v>
      </c>
    </row>
    <row r="1146" spans="1:17" ht="15.75" thickBot="1">
      <c r="A1146">
        <v>5213865</v>
      </c>
      <c r="B1146" s="125"/>
      <c r="C1146" s="104"/>
      <c r="D1146" s="146" t="s">
        <v>461</v>
      </c>
      <c r="E1146" s="146"/>
      <c r="F1146" s="146"/>
      <c r="G1146" s="146"/>
      <c r="H1146" s="146"/>
      <c r="I1146" s="104"/>
      <c r="J1146" s="126">
        <f>J1144+J1145</f>
        <v>27.890799999999999</v>
      </c>
      <c r="K1146" s="494">
        <f>SUMIF('4. Orçamento'!$A$6:$A$144,A1146,'4. Orçamento'!$D$6:$D$144)</f>
        <v>10</v>
      </c>
      <c r="L1146" s="492"/>
      <c r="M1146" s="492"/>
      <c r="N1146" s="496"/>
      <c r="O1146" s="493"/>
      <c r="P1146" s="493"/>
      <c r="Q1146" s="491"/>
    </row>
    <row r="1147" spans="1:17" ht="15.75" thickBot="1">
      <c r="A1147">
        <v>5213865</v>
      </c>
      <c r="B1147" s="125"/>
      <c r="C1147" s="104"/>
      <c r="D1147" s="104"/>
      <c r="E1147" s="104"/>
      <c r="F1147" s="104"/>
      <c r="G1147" s="104"/>
      <c r="H1147" s="105" t="s">
        <v>462</v>
      </c>
      <c r="I1147" s="104"/>
      <c r="J1147" s="130">
        <f>J1136+J1142+J1146</f>
        <v>521.10817297297297</v>
      </c>
      <c r="K1147" s="494">
        <f>SUMIF('4. Orçamento'!$A$6:$A$144,A1147,'4. Orçamento'!$D$6:$D$144)</f>
        <v>10</v>
      </c>
      <c r="L1147" s="492"/>
      <c r="M1147" s="492"/>
      <c r="N1147" s="496"/>
      <c r="O1147" s="493"/>
      <c r="P1147" s="493"/>
      <c r="Q1147" s="491"/>
    </row>
    <row r="1148" spans="1:17" ht="15.75" thickBot="1">
      <c r="A1148">
        <v>5213865</v>
      </c>
      <c r="B1148" s="127" t="s">
        <v>463</v>
      </c>
      <c r="C1148" s="104"/>
      <c r="D1148" s="103" t="s">
        <v>464</v>
      </c>
      <c r="E1148" s="103" t="s">
        <v>212</v>
      </c>
      <c r="F1148" s="103" t="s">
        <v>436</v>
      </c>
      <c r="G1148" s="104"/>
      <c r="H1148" s="103" t="s">
        <v>449</v>
      </c>
      <c r="I1148" s="146" t="s">
        <v>449</v>
      </c>
      <c r="J1148" s="147"/>
      <c r="K1148" s="494">
        <f>SUMIF('4. Orçamento'!$A$6:$A$144,A1148,'4. Orçamento'!$D$6:$D$144)</f>
        <v>10</v>
      </c>
      <c r="L1148" s="492"/>
      <c r="M1148" s="492"/>
      <c r="N1148" s="496"/>
      <c r="O1148" s="493"/>
      <c r="P1148" s="493"/>
      <c r="Q1148" s="491"/>
    </row>
    <row r="1149" spans="1:17" ht="28.5">
      <c r="A1149">
        <v>5213865</v>
      </c>
      <c r="B1149" s="119" t="s">
        <v>778</v>
      </c>
      <c r="C1149" s="120" t="s">
        <v>784</v>
      </c>
      <c r="D1149" s="128">
        <v>5914655</v>
      </c>
      <c r="E1149" s="121">
        <v>6.9999999999999999E-4</v>
      </c>
      <c r="F1149" s="128" t="s">
        <v>466</v>
      </c>
      <c r="H1149" s="123">
        <f>VLOOKUP(D1149,'SICRO 04.25'!$A$1:$D$6492,4,FALSE)</f>
        <v>32.659999999999997</v>
      </c>
      <c r="J1149" s="403">
        <f>ROUND(E1149*H1149,4)</f>
        <v>2.29E-2</v>
      </c>
      <c r="K1149" s="494">
        <f>SUMIF('4. Orçamento'!$A$6:$A$144,A1149,'4. Orçamento'!$D$6:$D$144)</f>
        <v>10</v>
      </c>
      <c r="L1149" s="492">
        <f>E1149</f>
        <v>6.9999999999999999E-4</v>
      </c>
      <c r="M1149" s="492"/>
      <c r="N1149" s="496">
        <f>D1149</f>
        <v>5914655</v>
      </c>
      <c r="O1149" s="493">
        <f>H1149</f>
        <v>32.659999999999997</v>
      </c>
      <c r="P1149" s="493"/>
      <c r="Q1149" s="491">
        <f>K1149*((L1149*O1149)+(M1149*P1149))</f>
        <v>0.22861999999999996</v>
      </c>
    </row>
    <row r="1150" spans="1:17">
      <c r="A1150">
        <v>5213865</v>
      </c>
      <c r="B1150" s="119" t="s">
        <v>780</v>
      </c>
      <c r="C1150" s="120" t="s">
        <v>785</v>
      </c>
      <c r="D1150" s="128">
        <v>5914655</v>
      </c>
      <c r="E1150" s="121">
        <v>1.46E-2</v>
      </c>
      <c r="F1150" s="128" t="s">
        <v>466</v>
      </c>
      <c r="H1150" s="123">
        <f>VLOOKUP(D1150,'SICRO 04.25'!$A$1:$D$6492,4,FALSE)</f>
        <v>32.659999999999997</v>
      </c>
      <c r="J1150" s="403">
        <f>ROUND(E1150*H1150,4)</f>
        <v>0.4768</v>
      </c>
      <c r="K1150" s="494">
        <f>SUMIF('4. Orçamento'!$A$6:$A$144,A1150,'4. Orçamento'!$D$6:$D$144)</f>
        <v>10</v>
      </c>
      <c r="L1150" s="492">
        <f>E1150</f>
        <v>1.46E-2</v>
      </c>
      <c r="M1150" s="492"/>
      <c r="N1150" s="496">
        <f>D1150</f>
        <v>5914655</v>
      </c>
      <c r="O1150" s="493">
        <f>H1150</f>
        <v>32.659999999999997</v>
      </c>
      <c r="P1150" s="493"/>
      <c r="Q1150" s="491">
        <f>K1150*((L1150*O1150)+(M1150*P1150))</f>
        <v>4.7683599999999995</v>
      </c>
    </row>
    <row r="1151" spans="1:17" ht="15.75" thickBot="1">
      <c r="A1151">
        <v>5213865</v>
      </c>
      <c r="B1151" s="125"/>
      <c r="C1151" s="104"/>
      <c r="D1151" s="146" t="s">
        <v>468</v>
      </c>
      <c r="E1151" s="146"/>
      <c r="F1151" s="146"/>
      <c r="G1151" s="146"/>
      <c r="H1151" s="146"/>
      <c r="I1151" s="104"/>
      <c r="J1151" s="130">
        <f>J1149+J1150</f>
        <v>0.49969999999999998</v>
      </c>
      <c r="K1151" s="494">
        <f>SUMIF('4. Orçamento'!$A$6:$A$144,A1151,'4. Orçamento'!$D$6:$D$144)</f>
        <v>10</v>
      </c>
      <c r="L1151" s="492"/>
      <c r="M1151" s="492"/>
      <c r="N1151" s="496"/>
      <c r="O1151" s="493"/>
      <c r="P1151" s="493"/>
      <c r="Q1151" s="491"/>
    </row>
    <row r="1152" spans="1:17" ht="15.75" thickBot="1">
      <c r="A1152">
        <v>5213865</v>
      </c>
      <c r="B1152" s="148" t="s">
        <v>469</v>
      </c>
      <c r="C1152" s="146"/>
      <c r="D1152" s="146" t="s">
        <v>212</v>
      </c>
      <c r="E1152" s="146" t="s">
        <v>436</v>
      </c>
      <c r="F1152" s="146" t="s">
        <v>470</v>
      </c>
      <c r="G1152" s="146"/>
      <c r="H1152" s="146"/>
      <c r="J1152" s="147" t="s">
        <v>449</v>
      </c>
      <c r="K1152" s="494">
        <f>SUMIF('4. Orçamento'!$A$6:$A$144,A1152,'4. Orçamento'!$D$6:$D$144)</f>
        <v>10</v>
      </c>
      <c r="L1152" s="492"/>
      <c r="M1152" s="492"/>
      <c r="N1152" s="496"/>
      <c r="O1152" s="493"/>
      <c r="P1152" s="493"/>
      <c r="Q1152" s="491"/>
    </row>
    <row r="1153" spans="1:18" ht="15.75" thickBot="1">
      <c r="A1153">
        <v>5213865</v>
      </c>
      <c r="B1153" s="148"/>
      <c r="C1153" s="146"/>
      <c r="D1153" s="146"/>
      <c r="E1153" s="146"/>
      <c r="F1153" s="103" t="s">
        <v>471</v>
      </c>
      <c r="G1153" s="103" t="s">
        <v>472</v>
      </c>
      <c r="H1153" s="103" t="s">
        <v>473</v>
      </c>
      <c r="I1153" s="104"/>
      <c r="J1153" s="147"/>
      <c r="K1153" s="494">
        <f>SUMIF('4. Orçamento'!$A$6:$A$144,A1153,'4. Orçamento'!$D$6:$D$144)</f>
        <v>10</v>
      </c>
      <c r="L1153" s="492"/>
      <c r="M1153" s="492"/>
      <c r="N1153" s="496"/>
      <c r="O1153" s="493"/>
      <c r="P1153" s="493"/>
      <c r="Q1153" s="491"/>
    </row>
    <row r="1154" spans="1:18" ht="28.5">
      <c r="A1154">
        <v>5213865</v>
      </c>
      <c r="B1154" s="119" t="s">
        <v>778</v>
      </c>
      <c r="C1154" s="120" t="s">
        <v>784</v>
      </c>
      <c r="D1154" s="121">
        <v>6.9999999999999999E-4</v>
      </c>
      <c r="E1154" s="128" t="s">
        <v>228</v>
      </c>
      <c r="F1154" s="128" t="s">
        <v>477</v>
      </c>
      <c r="G1154" s="128" t="s">
        <v>478</v>
      </c>
      <c r="H1154" s="128" t="s">
        <v>479</v>
      </c>
      <c r="J1154" s="111"/>
      <c r="K1154" s="494">
        <f>SUMIF('4. Orçamento'!$A$6:$A$144,A1154,'4. Orçamento'!$D$6:$D$144)</f>
        <v>10</v>
      </c>
      <c r="L1154" s="168">
        <f>D1154*'3. DMT'!$V$2</f>
        <v>0.11550000000000001</v>
      </c>
      <c r="M1154" s="168">
        <f t="shared" ref="M1154:M1155" si="113">K1154*L1154</f>
        <v>1.155</v>
      </c>
      <c r="N1154" s="496" t="str">
        <f>H1154</f>
        <v>5914479</v>
      </c>
      <c r="O1154" s="493">
        <f>$W$56</f>
        <v>0.7173259493670886</v>
      </c>
      <c r="P1154" s="493"/>
      <c r="Q1154" s="491"/>
    </row>
    <row r="1155" spans="1:18">
      <c r="A1155">
        <v>5213865</v>
      </c>
      <c r="B1155" s="119" t="s">
        <v>780</v>
      </c>
      <c r="C1155" s="120" t="s">
        <v>785</v>
      </c>
      <c r="D1155" s="121">
        <v>1.46E-2</v>
      </c>
      <c r="E1155" s="128" t="s">
        <v>228</v>
      </c>
      <c r="F1155" s="128" t="s">
        <v>477</v>
      </c>
      <c r="G1155" s="128" t="s">
        <v>478</v>
      </c>
      <c r="H1155" s="128" t="s">
        <v>479</v>
      </c>
      <c r="J1155" s="111"/>
      <c r="K1155" s="494">
        <f>SUMIF('4. Orçamento'!$A$6:$A$144,A1155,'4. Orçamento'!$D$6:$D$144)</f>
        <v>10</v>
      </c>
      <c r="L1155" s="168">
        <f>D1155*'3. DMT'!$V$2</f>
        <v>2.4089999999999998</v>
      </c>
      <c r="M1155" s="168">
        <f t="shared" si="113"/>
        <v>24.089999999999996</v>
      </c>
      <c r="N1155" s="496" t="str">
        <f>H1155</f>
        <v>5914479</v>
      </c>
      <c r="O1155" s="493">
        <f>$W$56</f>
        <v>0.7173259493670886</v>
      </c>
      <c r="P1155" s="493"/>
      <c r="Q1155" s="491"/>
    </row>
    <row r="1156" spans="1:18">
      <c r="A1156">
        <v>5213865</v>
      </c>
      <c r="B1156" s="129"/>
      <c r="D1156" s="145" t="s">
        <v>480</v>
      </c>
      <c r="E1156" s="145"/>
      <c r="F1156" s="145"/>
      <c r="G1156" s="145"/>
      <c r="H1156" s="145"/>
      <c r="J1156" s="111"/>
      <c r="K1156" s="494"/>
      <c r="L1156" s="492"/>
      <c r="M1156" s="492"/>
      <c r="N1156" s="496"/>
      <c r="O1156" s="493"/>
      <c r="P1156" s="493"/>
      <c r="Q1156" s="491"/>
    </row>
    <row r="1157" spans="1:18" ht="15.75" thickBot="1">
      <c r="A1157">
        <v>5213865</v>
      </c>
      <c r="B1157" s="125"/>
      <c r="C1157" s="104"/>
      <c r="D1157" s="104"/>
      <c r="E1157" s="104"/>
      <c r="F1157" s="146" t="s">
        <v>481</v>
      </c>
      <c r="G1157" s="146"/>
      <c r="H1157" s="146"/>
      <c r="I1157" s="104"/>
      <c r="J1157" s="134">
        <f>J1147+J1151</f>
        <v>521.60787297297293</v>
      </c>
      <c r="K1157" s="178"/>
      <c r="L1157" s="179"/>
      <c r="M1157" s="179"/>
      <c r="N1157" s="179"/>
      <c r="O1157" s="179"/>
      <c r="P1157" s="180"/>
      <c r="R1157" s="177">
        <f>ROUND((SUM(Q1129:Q1155)/K1129),2)</f>
        <v>521.61</v>
      </c>
    </row>
    <row r="1158" spans="1:18" ht="15.75" thickBot="1">
      <c r="A1158" s="157"/>
      <c r="B1158" s="157"/>
      <c r="C1158" s="157"/>
      <c r="D1158" s="157"/>
      <c r="E1158" s="157"/>
      <c r="F1158" s="157"/>
      <c r="G1158" s="157"/>
      <c r="H1158" s="157"/>
      <c r="I1158" s="157"/>
      <c r="J1158" s="157"/>
      <c r="R1158" s="101">
        <f>SUM(Q1129:Q1156)</f>
        <v>5216.078738756757</v>
      </c>
    </row>
    <row r="1159" spans="1:18" ht="23.25" thickBot="1">
      <c r="B1159" s="106" t="s">
        <v>395</v>
      </c>
      <c r="C1159" s="107"/>
      <c r="D1159" s="107"/>
      <c r="E1159" s="107"/>
      <c r="F1159" s="107"/>
      <c r="G1159" s="107"/>
      <c r="H1159" s="107"/>
      <c r="I1159" s="107"/>
      <c r="J1159" s="108" t="s">
        <v>396</v>
      </c>
    </row>
    <row r="1160" spans="1:18" ht="19.5" thickTop="1" thickBot="1">
      <c r="B1160" s="109" t="s">
        <v>397</v>
      </c>
      <c r="E1160" s="110" t="s">
        <v>398</v>
      </c>
      <c r="J1160" s="111"/>
    </row>
    <row r="1161" spans="1:18" ht="15.75">
      <c r="B1161" s="373" t="s">
        <v>400</v>
      </c>
      <c r="C1161" s="159"/>
      <c r="D1161" s="159"/>
      <c r="E1161" s="402">
        <v>45748</v>
      </c>
      <c r="F1161" s="159"/>
      <c r="G1161" s="159"/>
      <c r="H1161" s="374" t="s">
        <v>401</v>
      </c>
      <c r="I1161" s="375">
        <v>1</v>
      </c>
      <c r="J1161" s="376" t="s">
        <v>222</v>
      </c>
    </row>
    <row r="1162" spans="1:18" ht="16.5" thickBot="1">
      <c r="A1162">
        <v>5213850</v>
      </c>
      <c r="B1162" s="116" t="s">
        <v>788</v>
      </c>
      <c r="C1162" s="149" t="s">
        <v>789</v>
      </c>
      <c r="D1162" s="149"/>
      <c r="E1162" s="149"/>
      <c r="F1162" s="149"/>
      <c r="G1162" s="149"/>
      <c r="H1162" s="149"/>
      <c r="I1162" s="150" t="s">
        <v>404</v>
      </c>
      <c r="J1162" s="151"/>
    </row>
    <row r="1163" spans="1:18" ht="15.75" thickBot="1">
      <c r="A1163">
        <v>5213850</v>
      </c>
      <c r="B1163" s="148" t="s">
        <v>405</v>
      </c>
      <c r="C1163" s="146"/>
      <c r="D1163" s="146" t="s">
        <v>212</v>
      </c>
      <c r="E1163" s="146" t="s">
        <v>406</v>
      </c>
      <c r="F1163" s="146"/>
      <c r="G1163" s="146" t="s">
        <v>407</v>
      </c>
      <c r="H1163" s="146"/>
      <c r="J1163" s="117" t="s">
        <v>408</v>
      </c>
      <c r="K1163" s="589" t="s">
        <v>276</v>
      </c>
      <c r="L1163" s="590"/>
      <c r="M1163" s="591"/>
      <c r="N1163" s="592" t="s">
        <v>409</v>
      </c>
      <c r="O1163" s="594" t="s">
        <v>410</v>
      </c>
      <c r="P1163" s="595"/>
      <c r="Q1163" s="598" t="s">
        <v>411</v>
      </c>
    </row>
    <row r="1164" spans="1:18" ht="15.75" thickBot="1">
      <c r="A1164">
        <v>5213850</v>
      </c>
      <c r="B1164" s="148"/>
      <c r="C1164" s="146"/>
      <c r="D1164" s="146"/>
      <c r="E1164" s="103" t="s">
        <v>412</v>
      </c>
      <c r="F1164" s="103" t="s">
        <v>413</v>
      </c>
      <c r="G1164" s="103" t="s">
        <v>414</v>
      </c>
      <c r="H1164" s="103" t="s">
        <v>415</v>
      </c>
      <c r="I1164" s="104"/>
      <c r="J1164" s="118" t="s">
        <v>416</v>
      </c>
      <c r="K1164" s="172" t="s">
        <v>417</v>
      </c>
      <c r="L1164" s="600" t="s">
        <v>418</v>
      </c>
      <c r="M1164" s="601"/>
      <c r="N1164" s="593"/>
      <c r="O1164" s="596"/>
      <c r="P1164" s="597"/>
      <c r="Q1164" s="599"/>
    </row>
    <row r="1165" spans="1:18" ht="15.75" thickBot="1">
      <c r="A1165">
        <v>5213850</v>
      </c>
      <c r="B1165" s="125"/>
      <c r="C1165" s="104"/>
      <c r="D1165" s="104"/>
      <c r="E1165" s="104"/>
      <c r="F1165" s="104"/>
      <c r="G1165" s="104"/>
      <c r="H1165" s="105" t="s">
        <v>433</v>
      </c>
      <c r="I1165" s="104"/>
      <c r="J1165" s="126"/>
      <c r="K1165" s="494">
        <f>SUMIF('4. Orçamento'!$A$6:$A$144,A1165,'4. Orçamento'!$D$6:$D$144)</f>
        <v>4320</v>
      </c>
      <c r="L1165" s="492"/>
      <c r="M1165" s="492"/>
      <c r="N1165" s="496"/>
      <c r="O1165" s="493"/>
      <c r="P1165" s="493"/>
      <c r="Q1165" s="491"/>
    </row>
    <row r="1166" spans="1:18" ht="15.75" thickBot="1">
      <c r="A1166">
        <v>5213850</v>
      </c>
      <c r="B1166" s="127" t="s">
        <v>435</v>
      </c>
      <c r="C1166" s="104"/>
      <c r="D1166" s="103" t="s">
        <v>212</v>
      </c>
      <c r="E1166" s="103" t="s">
        <v>436</v>
      </c>
      <c r="F1166" s="104"/>
      <c r="G1166" s="103" t="s">
        <v>407</v>
      </c>
      <c r="H1166" s="146" t="s">
        <v>437</v>
      </c>
      <c r="I1166" s="146"/>
      <c r="J1166" s="147"/>
      <c r="K1166" s="494">
        <f>SUMIF('4. Orçamento'!$A$6:$A$144,A1166,'4. Orçamento'!$D$6:$D$144)</f>
        <v>4320</v>
      </c>
      <c r="L1166" s="492"/>
      <c r="M1166" s="492"/>
      <c r="N1166" s="496"/>
      <c r="O1166" s="493"/>
      <c r="P1166" s="493"/>
      <c r="Q1166" s="491"/>
    </row>
    <row r="1167" spans="1:18">
      <c r="A1167">
        <v>5213850</v>
      </c>
      <c r="B1167" s="119" t="s">
        <v>438</v>
      </c>
      <c r="C1167" s="120" t="s">
        <v>439</v>
      </c>
      <c r="D1167" s="121">
        <v>1</v>
      </c>
      <c r="E1167" s="128" t="s">
        <v>222</v>
      </c>
      <c r="G1167" s="123">
        <f>VLOOKUP(B1167,MO!$A$1:$G$106,6,FALSE)</f>
        <v>22.594999999999999</v>
      </c>
      <c r="J1167" s="124">
        <f>D1167*G1167</f>
        <v>22.594999999999999</v>
      </c>
      <c r="K1167" s="494">
        <f>SUMIF('4. Orçamento'!$A$6:$A$144,A1167,'4. Orçamento'!$D$6:$D$144)</f>
        <v>4320</v>
      </c>
      <c r="L1167" s="492">
        <f>D1167</f>
        <v>1</v>
      </c>
      <c r="M1167" s="492"/>
      <c r="N1167" s="496" t="str">
        <f>B1167</f>
        <v>P9824</v>
      </c>
      <c r="O1167" s="493">
        <f>G1167</f>
        <v>22.594999999999999</v>
      </c>
      <c r="P1167" s="493"/>
      <c r="Q1167" s="491">
        <f>K1167*((L1167*O1167)+(M1167*P1167))</f>
        <v>97610.4</v>
      </c>
    </row>
    <row r="1168" spans="1:18">
      <c r="A1168">
        <v>5213850</v>
      </c>
      <c r="B1168" s="129"/>
      <c r="D1168" s="145" t="s">
        <v>440</v>
      </c>
      <c r="E1168" s="145"/>
      <c r="F1168" s="145"/>
      <c r="G1168" s="145"/>
      <c r="H1168" s="145"/>
      <c r="J1168" s="124">
        <f>J1167</f>
        <v>22.594999999999999</v>
      </c>
      <c r="K1168" s="494">
        <f>SUMIF('4. Orçamento'!$A$6:$A$144,A1168,'4. Orçamento'!$D$6:$D$144)</f>
        <v>4320</v>
      </c>
      <c r="L1168" s="492"/>
      <c r="M1168" s="492"/>
      <c r="N1168" s="496"/>
      <c r="O1168" s="493"/>
      <c r="P1168" s="493"/>
      <c r="Q1168" s="491"/>
    </row>
    <row r="1169" spans="1:18" ht="15.75" thickBot="1">
      <c r="A1169">
        <v>5213850</v>
      </c>
      <c r="B1169" s="125"/>
      <c r="C1169" s="104"/>
      <c r="D1169" s="146" t="s">
        <v>442</v>
      </c>
      <c r="E1169" s="146"/>
      <c r="F1169" s="146"/>
      <c r="G1169" s="146"/>
      <c r="H1169" s="146"/>
      <c r="I1169" s="104"/>
      <c r="J1169" s="130">
        <f>J1168</f>
        <v>22.594999999999999</v>
      </c>
      <c r="K1169" s="494">
        <f>SUMIF('4. Orçamento'!$A$6:$A$144,A1169,'4. Orçamento'!$D$6:$D$144)</f>
        <v>4320</v>
      </c>
      <c r="L1169" s="492"/>
      <c r="M1169" s="492"/>
      <c r="N1169" s="496"/>
      <c r="O1169" s="493"/>
      <c r="P1169" s="493"/>
      <c r="Q1169" s="491"/>
    </row>
    <row r="1170" spans="1:18">
      <c r="A1170">
        <v>5213850</v>
      </c>
      <c r="B1170" s="129"/>
      <c r="D1170" s="145" t="s">
        <v>444</v>
      </c>
      <c r="E1170" s="145"/>
      <c r="F1170" s="145"/>
      <c r="G1170" s="145"/>
      <c r="H1170" s="145"/>
      <c r="J1170" s="131">
        <f>J1169/I1161</f>
        <v>22.594999999999999</v>
      </c>
      <c r="K1170" s="494">
        <f>SUMIF('4. Orçamento'!$A$6:$A$144,A1170,'4. Orçamento'!$D$6:$D$144)</f>
        <v>4320</v>
      </c>
      <c r="L1170" s="492"/>
      <c r="M1170" s="492"/>
      <c r="N1170" s="496"/>
      <c r="O1170" s="493"/>
      <c r="P1170" s="493"/>
      <c r="Q1170" s="491"/>
    </row>
    <row r="1171" spans="1:18">
      <c r="A1171">
        <v>5213850</v>
      </c>
      <c r="B1171" s="129"/>
      <c r="H1171" s="132" t="s">
        <v>445</v>
      </c>
      <c r="J1171" s="133" t="s">
        <v>377</v>
      </c>
      <c r="K1171" s="494">
        <f>SUMIF('4. Orçamento'!$A$6:$A$144,A1171,'4. Orçamento'!$D$6:$D$144)</f>
        <v>4320</v>
      </c>
      <c r="L1171" s="492"/>
      <c r="M1171" s="492"/>
      <c r="N1171" s="496"/>
      <c r="O1171" s="493"/>
      <c r="P1171" s="493"/>
      <c r="Q1171" s="491"/>
    </row>
    <row r="1172" spans="1:18" ht="15.75" thickBot="1">
      <c r="A1172">
        <v>5213850</v>
      </c>
      <c r="B1172" s="125"/>
      <c r="C1172" s="104"/>
      <c r="D1172" s="104"/>
      <c r="E1172" s="104"/>
      <c r="F1172" s="104"/>
      <c r="G1172" s="104"/>
      <c r="H1172" s="105" t="s">
        <v>446</v>
      </c>
      <c r="I1172" s="104"/>
      <c r="J1172" s="130" t="s">
        <v>377</v>
      </c>
      <c r="K1172" s="494">
        <f>SUMIF('4. Orçamento'!$A$6:$A$144,A1172,'4. Orçamento'!$D$6:$D$144)</f>
        <v>4320</v>
      </c>
      <c r="L1172" s="492"/>
      <c r="M1172" s="492"/>
      <c r="N1172" s="496"/>
      <c r="O1172" s="493"/>
      <c r="P1172" s="493"/>
      <c r="Q1172" s="491"/>
    </row>
    <row r="1173" spans="1:18" ht="15.75" thickBot="1">
      <c r="A1173">
        <v>5213850</v>
      </c>
      <c r="B1173" s="127" t="s">
        <v>447</v>
      </c>
      <c r="C1173" s="104"/>
      <c r="D1173" s="103" t="s">
        <v>212</v>
      </c>
      <c r="E1173" s="103" t="s">
        <v>436</v>
      </c>
      <c r="F1173" s="104"/>
      <c r="G1173" s="103" t="s">
        <v>448</v>
      </c>
      <c r="H1173" s="146" t="s">
        <v>449</v>
      </c>
      <c r="I1173" s="146"/>
      <c r="J1173" s="147"/>
      <c r="K1173" s="494">
        <f>SUMIF('4. Orçamento'!$A$6:$A$144,A1173,'4. Orçamento'!$D$6:$D$144)</f>
        <v>4320</v>
      </c>
      <c r="L1173" s="492"/>
      <c r="M1173" s="492"/>
      <c r="N1173" s="496"/>
      <c r="O1173" s="493"/>
      <c r="P1173" s="493"/>
      <c r="Q1173" s="491"/>
    </row>
    <row r="1174" spans="1:18" ht="15.75" thickBot="1">
      <c r="A1174">
        <v>5213850</v>
      </c>
      <c r="B1174" s="125"/>
      <c r="C1174" s="104"/>
      <c r="D1174" s="146" t="s">
        <v>459</v>
      </c>
      <c r="E1174" s="146"/>
      <c r="F1174" s="146"/>
      <c r="G1174" s="146"/>
      <c r="H1174" s="146"/>
      <c r="I1174" s="104"/>
      <c r="J1174" s="126"/>
      <c r="K1174" s="494">
        <f>SUMIF('4. Orçamento'!$A$6:$A$144,A1174,'4. Orçamento'!$D$6:$D$144)</f>
        <v>4320</v>
      </c>
      <c r="L1174" s="492"/>
      <c r="M1174" s="492"/>
      <c r="N1174" s="496"/>
      <c r="O1174" s="493"/>
      <c r="P1174" s="493"/>
      <c r="Q1174" s="491"/>
    </row>
    <row r="1175" spans="1:18" ht="15.75" thickBot="1">
      <c r="A1175">
        <v>5213850</v>
      </c>
      <c r="B1175" s="127" t="s">
        <v>460</v>
      </c>
      <c r="C1175" s="104"/>
      <c r="D1175" s="103" t="s">
        <v>212</v>
      </c>
      <c r="E1175" s="103" t="s">
        <v>436</v>
      </c>
      <c r="F1175" s="104"/>
      <c r="G1175" s="103" t="s">
        <v>449</v>
      </c>
      <c r="H1175" s="146" t="s">
        <v>449</v>
      </c>
      <c r="I1175" s="146"/>
      <c r="J1175" s="147"/>
      <c r="K1175" s="494">
        <f>SUMIF('4. Orçamento'!$A$6:$A$144,A1175,'4. Orçamento'!$D$6:$D$144)</f>
        <v>4320</v>
      </c>
      <c r="L1175" s="492"/>
      <c r="M1175" s="492"/>
      <c r="N1175" s="496"/>
      <c r="O1175" s="493"/>
      <c r="P1175" s="493"/>
      <c r="Q1175" s="491"/>
    </row>
    <row r="1176" spans="1:18" ht="15.75" thickBot="1">
      <c r="A1176">
        <v>5213850</v>
      </c>
      <c r="B1176" s="125"/>
      <c r="C1176" s="104"/>
      <c r="D1176" s="146" t="s">
        <v>461</v>
      </c>
      <c r="E1176" s="146"/>
      <c r="F1176" s="146"/>
      <c r="G1176" s="146"/>
      <c r="H1176" s="146"/>
      <c r="I1176" s="104"/>
      <c r="J1176" s="126"/>
      <c r="K1176" s="494">
        <f>SUMIF('4. Orçamento'!$A$6:$A$144,A1176,'4. Orçamento'!$D$6:$D$144)</f>
        <v>4320</v>
      </c>
      <c r="L1176" s="492"/>
      <c r="M1176" s="492"/>
      <c r="N1176" s="496"/>
      <c r="O1176" s="493"/>
      <c r="P1176" s="493"/>
      <c r="Q1176" s="491"/>
    </row>
    <row r="1177" spans="1:18" ht="15.75" thickBot="1">
      <c r="A1177">
        <v>5213850</v>
      </c>
      <c r="B1177" s="125"/>
      <c r="C1177" s="104"/>
      <c r="D1177" s="104"/>
      <c r="E1177" s="104"/>
      <c r="F1177" s="104"/>
      <c r="G1177" s="104"/>
      <c r="H1177" s="105" t="s">
        <v>462</v>
      </c>
      <c r="I1177" s="104"/>
      <c r="J1177" s="130">
        <v>21.390699999999999</v>
      </c>
      <c r="K1177" s="494">
        <f>SUMIF('4. Orçamento'!$A$6:$A$144,A1177,'4. Orçamento'!$D$6:$D$144)</f>
        <v>4320</v>
      </c>
      <c r="L1177" s="492"/>
      <c r="M1177" s="492"/>
      <c r="N1177" s="496"/>
      <c r="O1177" s="493"/>
      <c r="P1177" s="493"/>
      <c r="Q1177" s="491"/>
    </row>
    <row r="1178" spans="1:18" ht="15.75" thickBot="1">
      <c r="A1178">
        <v>5213850</v>
      </c>
      <c r="B1178" s="127" t="s">
        <v>463</v>
      </c>
      <c r="C1178" s="104"/>
      <c r="D1178" s="103" t="s">
        <v>464</v>
      </c>
      <c r="E1178" s="103" t="s">
        <v>212</v>
      </c>
      <c r="F1178" s="103" t="s">
        <v>436</v>
      </c>
      <c r="G1178" s="104"/>
      <c r="H1178" s="103" t="s">
        <v>449</v>
      </c>
      <c r="I1178" s="146" t="s">
        <v>449</v>
      </c>
      <c r="J1178" s="147"/>
      <c r="K1178" s="494">
        <f>SUMIF('4. Orçamento'!$A$6:$A$144,A1178,'4. Orçamento'!$D$6:$D$144)</f>
        <v>4320</v>
      </c>
      <c r="L1178" s="492"/>
      <c r="M1178" s="492"/>
      <c r="N1178" s="496"/>
      <c r="O1178" s="493"/>
      <c r="P1178" s="493"/>
      <c r="Q1178" s="491"/>
    </row>
    <row r="1179" spans="1:18" ht="15.75" thickBot="1">
      <c r="A1179">
        <v>5213850</v>
      </c>
      <c r="B1179" s="125"/>
      <c r="C1179" s="104"/>
      <c r="D1179" s="146" t="s">
        <v>468</v>
      </c>
      <c r="E1179" s="146"/>
      <c r="F1179" s="146"/>
      <c r="G1179" s="146"/>
      <c r="H1179" s="146"/>
      <c r="I1179" s="104"/>
      <c r="J1179" s="130"/>
      <c r="K1179" s="494">
        <f>SUMIF('4. Orçamento'!$A$6:$A$144,A1179,'4. Orçamento'!$D$6:$D$144)</f>
        <v>4320</v>
      </c>
      <c r="L1179" s="492"/>
      <c r="M1179" s="492"/>
      <c r="N1179" s="496"/>
      <c r="O1179" s="493"/>
      <c r="P1179" s="493"/>
      <c r="Q1179" s="491"/>
    </row>
    <row r="1180" spans="1:18" ht="15.75" thickBot="1">
      <c r="A1180">
        <v>5213850</v>
      </c>
      <c r="B1180" s="148" t="s">
        <v>469</v>
      </c>
      <c r="C1180" s="146"/>
      <c r="D1180" s="146" t="s">
        <v>212</v>
      </c>
      <c r="E1180" s="146" t="s">
        <v>436</v>
      </c>
      <c r="F1180" s="146" t="s">
        <v>470</v>
      </c>
      <c r="G1180" s="146"/>
      <c r="H1180" s="146"/>
      <c r="J1180" s="147" t="s">
        <v>449</v>
      </c>
      <c r="K1180" s="494">
        <f>SUMIF('4. Orçamento'!$A$6:$A$144,A1180,'4. Orçamento'!$D$6:$D$144)</f>
        <v>4320</v>
      </c>
      <c r="L1180" s="492"/>
      <c r="M1180" s="492"/>
      <c r="N1180" s="496"/>
      <c r="O1180" s="493"/>
      <c r="P1180" s="493"/>
      <c r="Q1180" s="491"/>
    </row>
    <row r="1181" spans="1:18" ht="15.75" thickBot="1">
      <c r="A1181">
        <v>5213850</v>
      </c>
      <c r="B1181" s="148"/>
      <c r="C1181" s="146"/>
      <c r="D1181" s="146"/>
      <c r="E1181" s="146"/>
      <c r="F1181" s="103" t="s">
        <v>471</v>
      </c>
      <c r="G1181" s="103" t="s">
        <v>472</v>
      </c>
      <c r="H1181" s="103" t="s">
        <v>473</v>
      </c>
      <c r="I1181" s="104"/>
      <c r="J1181" s="147"/>
      <c r="K1181" s="494">
        <f>SUMIF('4. Orçamento'!$A$6:$A$144,A1181,'4. Orçamento'!$D$6:$D$144)</f>
        <v>4320</v>
      </c>
      <c r="L1181" s="492"/>
      <c r="M1181" s="492"/>
      <c r="N1181" s="496"/>
      <c r="O1181" s="493"/>
      <c r="P1181" s="493"/>
      <c r="Q1181" s="491"/>
    </row>
    <row r="1182" spans="1:18">
      <c r="A1182">
        <v>5213850</v>
      </c>
      <c r="B1182" s="129"/>
      <c r="D1182" s="145" t="s">
        <v>480</v>
      </c>
      <c r="E1182" s="145"/>
      <c r="F1182" s="145"/>
      <c r="G1182" s="145"/>
      <c r="H1182" s="145"/>
      <c r="J1182" s="111"/>
      <c r="K1182" s="494">
        <f>SUMIF('4. Orçamento'!$A$6:$A$144,A1182,'4. Orçamento'!$D$6:$D$144)</f>
        <v>4320</v>
      </c>
      <c r="L1182" s="492"/>
      <c r="M1182" s="492"/>
      <c r="N1182" s="496"/>
      <c r="O1182" s="493"/>
      <c r="P1182" s="493"/>
      <c r="Q1182" s="491"/>
    </row>
    <row r="1183" spans="1:18" ht="15.75" thickBot="1">
      <c r="A1183">
        <v>5213850</v>
      </c>
      <c r="B1183" s="125"/>
      <c r="C1183" s="104"/>
      <c r="D1183" s="104"/>
      <c r="E1183" s="104"/>
      <c r="F1183" s="146" t="s">
        <v>481</v>
      </c>
      <c r="G1183" s="146"/>
      <c r="H1183" s="146"/>
      <c r="I1183" s="104"/>
      <c r="J1183" s="134">
        <f>J1170</f>
        <v>22.594999999999999</v>
      </c>
      <c r="K1183" s="178"/>
      <c r="L1183" s="179"/>
      <c r="M1183" s="179"/>
      <c r="N1183" s="179"/>
      <c r="O1183" s="179"/>
      <c r="P1183" s="180"/>
      <c r="R1183" s="177">
        <f>ROUND((SUM(Q1165:Q1183)/K1165),2)</f>
        <v>22.6</v>
      </c>
    </row>
    <row r="1184" spans="1:18" ht="15.75" thickBot="1">
      <c r="A1184" s="157"/>
      <c r="B1184" s="157"/>
      <c r="C1184" s="157"/>
      <c r="D1184" s="157"/>
      <c r="E1184" s="157"/>
      <c r="F1184" s="157"/>
      <c r="G1184" s="157"/>
      <c r="H1184" s="157"/>
      <c r="I1184" s="157"/>
      <c r="J1184" s="157"/>
      <c r="R1184" s="101">
        <f>SUM(Q1165:Q1182)</f>
        <v>97610.4</v>
      </c>
    </row>
    <row r="1185" spans="1:17" ht="23.25" thickBot="1">
      <c r="B1185" s="106" t="s">
        <v>395</v>
      </c>
      <c r="C1185" s="107"/>
      <c r="D1185" s="107"/>
      <c r="E1185" s="107"/>
      <c r="F1185" s="107"/>
      <c r="G1185" s="107"/>
      <c r="H1185" s="107"/>
      <c r="I1185" s="107"/>
      <c r="J1185" s="108" t="s">
        <v>396</v>
      </c>
    </row>
    <row r="1186" spans="1:17" ht="16.5" customHeight="1" thickTop="1" thickBot="1">
      <c r="B1186" s="109" t="s">
        <v>397</v>
      </c>
      <c r="E1186" s="110" t="s">
        <v>398</v>
      </c>
      <c r="J1186" s="111"/>
    </row>
    <row r="1187" spans="1:17" ht="15.75">
      <c r="B1187" s="373" t="s">
        <v>400</v>
      </c>
      <c r="C1187" s="159"/>
      <c r="D1187" s="159"/>
      <c r="E1187" s="402">
        <v>45748</v>
      </c>
      <c r="F1187" s="159"/>
      <c r="G1187" s="159"/>
      <c r="H1187" s="374" t="s">
        <v>401</v>
      </c>
      <c r="I1187" s="375">
        <v>1</v>
      </c>
      <c r="J1187" s="376" t="s">
        <v>344</v>
      </c>
    </row>
    <row r="1188" spans="1:17" ht="32.25" thickBot="1">
      <c r="A1188">
        <v>5213848</v>
      </c>
      <c r="B1188" s="116" t="s">
        <v>790</v>
      </c>
      <c r="C1188" s="149" t="s">
        <v>791</v>
      </c>
      <c r="D1188" s="149"/>
      <c r="E1188" s="149"/>
      <c r="F1188" s="149"/>
      <c r="G1188" s="149"/>
      <c r="H1188" s="149"/>
      <c r="I1188" s="150" t="s">
        <v>404</v>
      </c>
      <c r="J1188" s="151"/>
    </row>
    <row r="1189" spans="1:17" ht="16.5" customHeight="1" thickBot="1">
      <c r="A1189">
        <v>5213848</v>
      </c>
      <c r="B1189" s="148" t="s">
        <v>405</v>
      </c>
      <c r="C1189" s="146"/>
      <c r="D1189" s="146" t="s">
        <v>212</v>
      </c>
      <c r="E1189" s="146" t="s">
        <v>406</v>
      </c>
      <c r="F1189" s="146"/>
      <c r="G1189" s="146" t="s">
        <v>407</v>
      </c>
      <c r="H1189" s="146"/>
      <c r="J1189" s="117" t="s">
        <v>408</v>
      </c>
      <c r="K1189" s="589" t="s">
        <v>276</v>
      </c>
      <c r="L1189" s="590"/>
      <c r="M1189" s="591"/>
      <c r="N1189" s="592" t="s">
        <v>409</v>
      </c>
      <c r="O1189" s="594" t="s">
        <v>410</v>
      </c>
      <c r="P1189" s="595"/>
      <c r="Q1189" s="598" t="s">
        <v>411</v>
      </c>
    </row>
    <row r="1190" spans="1:17" ht="15.75" thickBot="1">
      <c r="A1190">
        <v>5213848</v>
      </c>
      <c r="B1190" s="148"/>
      <c r="C1190" s="146"/>
      <c r="D1190" s="146"/>
      <c r="E1190" s="103" t="s">
        <v>412</v>
      </c>
      <c r="F1190" s="103" t="s">
        <v>413</v>
      </c>
      <c r="G1190" s="103" t="s">
        <v>414</v>
      </c>
      <c r="H1190" s="103" t="s">
        <v>415</v>
      </c>
      <c r="I1190" s="104"/>
      <c r="J1190" s="118" t="s">
        <v>416</v>
      </c>
      <c r="K1190" s="172" t="s">
        <v>417</v>
      </c>
      <c r="L1190" s="600" t="s">
        <v>418</v>
      </c>
      <c r="M1190" s="601"/>
      <c r="N1190" s="593"/>
      <c r="O1190" s="596"/>
      <c r="P1190" s="597"/>
      <c r="Q1190" s="599"/>
    </row>
    <row r="1191" spans="1:17" ht="15.75" thickBot="1">
      <c r="A1191">
        <v>5213848</v>
      </c>
      <c r="B1191" s="125"/>
      <c r="C1191" s="104"/>
      <c r="D1191" s="104"/>
      <c r="E1191" s="104"/>
      <c r="F1191" s="104"/>
      <c r="G1191" s="104"/>
      <c r="H1191" s="105" t="s">
        <v>433</v>
      </c>
      <c r="I1191" s="104"/>
      <c r="J1191" s="126"/>
      <c r="K1191" s="494">
        <f>SUMIF('4. Orçamento'!$A$6:$A$144,A1191,'4. Orçamento'!$D$6:$D$144)</f>
        <v>1000</v>
      </c>
      <c r="L1191" s="492"/>
      <c r="M1191" s="492"/>
      <c r="N1191" s="496"/>
      <c r="O1191" s="493"/>
      <c r="P1191" s="493"/>
      <c r="Q1191" s="491"/>
    </row>
    <row r="1192" spans="1:17" ht="15.75" thickBot="1">
      <c r="A1192">
        <v>5213848</v>
      </c>
      <c r="B1192" s="127" t="s">
        <v>435</v>
      </c>
      <c r="C1192" s="104"/>
      <c r="D1192" s="103" t="s">
        <v>212</v>
      </c>
      <c r="E1192" s="103" t="s">
        <v>436</v>
      </c>
      <c r="F1192" s="104"/>
      <c r="G1192" s="103" t="s">
        <v>407</v>
      </c>
      <c r="H1192" s="146" t="s">
        <v>437</v>
      </c>
      <c r="I1192" s="146"/>
      <c r="J1192" s="147"/>
      <c r="K1192" s="494">
        <f>SUMIF('4. Orçamento'!$A$6:$A$144,A1192,'4. Orçamento'!$D$6:$D$144)</f>
        <v>1000</v>
      </c>
      <c r="L1192" s="492"/>
      <c r="M1192" s="492"/>
      <c r="N1192" s="496"/>
      <c r="O1192" s="493"/>
      <c r="P1192" s="493"/>
      <c r="Q1192" s="491"/>
    </row>
    <row r="1193" spans="1:17">
      <c r="A1193">
        <v>5213848</v>
      </c>
      <c r="B1193" s="129"/>
      <c r="D1193" s="145" t="s">
        <v>440</v>
      </c>
      <c r="E1193" s="145"/>
      <c r="F1193" s="145"/>
      <c r="G1193" s="145"/>
      <c r="H1193" s="145"/>
      <c r="J1193" s="124"/>
      <c r="K1193" s="494">
        <f>SUMIF('4. Orçamento'!$A$6:$A$144,A1193,'4. Orçamento'!$D$6:$D$144)</f>
        <v>1000</v>
      </c>
      <c r="L1193" s="492"/>
      <c r="M1193" s="492"/>
      <c r="N1193" s="496"/>
      <c r="O1193" s="493"/>
      <c r="P1193" s="493"/>
      <c r="Q1193" s="491"/>
    </row>
    <row r="1194" spans="1:17" ht="15.75" thickBot="1">
      <c r="A1194">
        <v>5213848</v>
      </c>
      <c r="B1194" s="125"/>
      <c r="C1194" s="104"/>
      <c r="D1194" s="146" t="s">
        <v>442</v>
      </c>
      <c r="E1194" s="146"/>
      <c r="F1194" s="146"/>
      <c r="G1194" s="146"/>
      <c r="H1194" s="146"/>
      <c r="I1194" s="104"/>
      <c r="J1194" s="130"/>
      <c r="K1194" s="494">
        <f>SUMIF('4. Orçamento'!$A$6:$A$144,A1194,'4. Orçamento'!$D$6:$D$144)</f>
        <v>1000</v>
      </c>
      <c r="L1194" s="492"/>
      <c r="M1194" s="492"/>
      <c r="N1194" s="496"/>
      <c r="O1194" s="493"/>
      <c r="P1194" s="493"/>
      <c r="Q1194" s="491"/>
    </row>
    <row r="1195" spans="1:17">
      <c r="A1195">
        <v>5213848</v>
      </c>
      <c r="B1195" s="129"/>
      <c r="D1195" s="145" t="s">
        <v>444</v>
      </c>
      <c r="E1195" s="145"/>
      <c r="F1195" s="145"/>
      <c r="G1195" s="145"/>
      <c r="H1195" s="145"/>
      <c r="J1195" s="131"/>
      <c r="K1195" s="494">
        <f>SUMIF('4. Orçamento'!$A$6:$A$144,A1195,'4. Orçamento'!$D$6:$D$144)</f>
        <v>1000</v>
      </c>
      <c r="L1195" s="492"/>
      <c r="M1195" s="492"/>
      <c r="N1195" s="496"/>
      <c r="O1195" s="493"/>
      <c r="P1195" s="493"/>
      <c r="Q1195" s="491"/>
    </row>
    <row r="1196" spans="1:17">
      <c r="A1196">
        <v>5213848</v>
      </c>
      <c r="B1196" s="129"/>
      <c r="H1196" s="132" t="s">
        <v>445</v>
      </c>
      <c r="J1196" s="133" t="s">
        <v>377</v>
      </c>
      <c r="K1196" s="494">
        <f>SUMIF('4. Orçamento'!$A$6:$A$144,A1196,'4. Orçamento'!$D$6:$D$144)</f>
        <v>1000</v>
      </c>
      <c r="L1196" s="492"/>
      <c r="M1196" s="492"/>
      <c r="N1196" s="496"/>
      <c r="O1196" s="493"/>
      <c r="P1196" s="493"/>
      <c r="Q1196" s="491"/>
    </row>
    <row r="1197" spans="1:17" ht="15.75" thickBot="1">
      <c r="A1197">
        <v>5213848</v>
      </c>
      <c r="B1197" s="125"/>
      <c r="C1197" s="104"/>
      <c r="D1197" s="104"/>
      <c r="E1197" s="104"/>
      <c r="F1197" s="104"/>
      <c r="G1197" s="104"/>
      <c r="H1197" s="105" t="s">
        <v>446</v>
      </c>
      <c r="I1197" s="104"/>
      <c r="J1197" s="130" t="s">
        <v>377</v>
      </c>
      <c r="K1197" s="494">
        <f>SUMIF('4. Orçamento'!$A$6:$A$144,A1197,'4. Orçamento'!$D$6:$D$144)</f>
        <v>1000</v>
      </c>
      <c r="L1197" s="492"/>
      <c r="M1197" s="492"/>
      <c r="N1197" s="496"/>
      <c r="O1197" s="493"/>
      <c r="P1197" s="493"/>
      <c r="Q1197" s="491"/>
    </row>
    <row r="1198" spans="1:17" ht="15.75" thickBot="1">
      <c r="A1198">
        <v>5213848</v>
      </c>
      <c r="B1198" s="127" t="s">
        <v>447</v>
      </c>
      <c r="C1198" s="104"/>
      <c r="D1198" s="103" t="s">
        <v>212</v>
      </c>
      <c r="E1198" s="103" t="s">
        <v>436</v>
      </c>
      <c r="F1198" s="104"/>
      <c r="G1198" s="103" t="s">
        <v>448</v>
      </c>
      <c r="H1198" s="146" t="s">
        <v>449</v>
      </c>
      <c r="I1198" s="146"/>
      <c r="J1198" s="147"/>
      <c r="K1198" s="494">
        <f>SUMIF('4. Orçamento'!$A$6:$A$144,A1198,'4. Orçamento'!$D$6:$D$144)</f>
        <v>1000</v>
      </c>
      <c r="L1198" s="492"/>
      <c r="M1198" s="492"/>
      <c r="N1198" s="496"/>
      <c r="O1198" s="493"/>
      <c r="P1198" s="493"/>
      <c r="Q1198" s="491"/>
    </row>
    <row r="1199" spans="1:17">
      <c r="A1199">
        <v>5213848</v>
      </c>
      <c r="B1199" s="119" t="s">
        <v>792</v>
      </c>
      <c r="C1199" s="120" t="s">
        <v>793</v>
      </c>
      <c r="D1199" s="121">
        <v>5.0000000000000001E-3</v>
      </c>
      <c r="E1199" s="128" t="s">
        <v>335</v>
      </c>
      <c r="G1199" s="123">
        <f>VLOOKUP(B1199,MATERIAL!$A$1:$D$1678,4,FALSE)</f>
        <v>215.23009999999999</v>
      </c>
      <c r="J1199" s="124">
        <f>D1199*G1199</f>
        <v>1.0761505</v>
      </c>
      <c r="K1199" s="494">
        <f>SUMIF('4. Orçamento'!$A$6:$A$144,A1199,'4. Orçamento'!$D$6:$D$144)</f>
        <v>1000</v>
      </c>
      <c r="L1199" s="492">
        <f>D1199</f>
        <v>5.0000000000000001E-3</v>
      </c>
      <c r="M1199" s="492"/>
      <c r="N1199" s="496" t="str">
        <f>B1199</f>
        <v>M0767</v>
      </c>
      <c r="O1199" s="493">
        <f>G1199</f>
        <v>215.23009999999999</v>
      </c>
      <c r="P1199" s="493"/>
      <c r="Q1199" s="491">
        <f>K1199*((L1199*O1199)+(M1199*P1199))</f>
        <v>1076.1505</v>
      </c>
    </row>
    <row r="1200" spans="1:17" ht="15.75" thickBot="1">
      <c r="A1200">
        <v>5213848</v>
      </c>
      <c r="B1200" s="125"/>
      <c r="C1200" s="104"/>
      <c r="D1200" s="146" t="s">
        <v>459</v>
      </c>
      <c r="E1200" s="146"/>
      <c r="F1200" s="146"/>
      <c r="G1200" s="146"/>
      <c r="H1200" s="146"/>
      <c r="I1200" s="104"/>
      <c r="J1200" s="126">
        <f>J1199</f>
        <v>1.0761505</v>
      </c>
      <c r="K1200" s="494">
        <f>SUMIF('4. Orçamento'!$A$6:$A$144,A1200,'4. Orçamento'!$D$6:$D$144)</f>
        <v>1000</v>
      </c>
      <c r="L1200" s="492"/>
      <c r="M1200" s="492"/>
      <c r="N1200" s="496"/>
      <c r="O1200" s="493"/>
      <c r="P1200" s="493"/>
      <c r="Q1200" s="491"/>
    </row>
    <row r="1201" spans="1:18" ht="15.75" thickBot="1">
      <c r="A1201">
        <v>5213848</v>
      </c>
      <c r="B1201" s="127" t="s">
        <v>460</v>
      </c>
      <c r="C1201" s="104"/>
      <c r="D1201" s="103" t="s">
        <v>212</v>
      </c>
      <c r="E1201" s="103" t="s">
        <v>436</v>
      </c>
      <c r="F1201" s="104"/>
      <c r="G1201" s="103" t="s">
        <v>449</v>
      </c>
      <c r="H1201" s="146" t="s">
        <v>449</v>
      </c>
      <c r="I1201" s="146"/>
      <c r="J1201" s="147"/>
      <c r="K1201" s="494">
        <f>SUMIF('4. Orçamento'!$A$6:$A$144,A1201,'4. Orçamento'!$D$6:$D$144)</f>
        <v>1000</v>
      </c>
      <c r="L1201" s="492"/>
      <c r="M1201" s="492"/>
      <c r="N1201" s="496"/>
      <c r="O1201" s="493"/>
      <c r="P1201" s="493"/>
      <c r="Q1201" s="491"/>
    </row>
    <row r="1202" spans="1:18" ht="15.75" thickBot="1">
      <c r="A1202">
        <v>5213848</v>
      </c>
      <c r="B1202" s="125"/>
      <c r="C1202" s="104"/>
      <c r="D1202" s="146" t="s">
        <v>461</v>
      </c>
      <c r="E1202" s="146"/>
      <c r="F1202" s="146"/>
      <c r="G1202" s="146"/>
      <c r="H1202" s="146"/>
      <c r="I1202" s="104"/>
      <c r="J1202" s="126"/>
      <c r="K1202" s="494">
        <f>SUMIF('4. Orçamento'!$A$6:$A$144,A1202,'4. Orçamento'!$D$6:$D$144)</f>
        <v>1000</v>
      </c>
      <c r="L1202" s="492"/>
      <c r="M1202" s="492"/>
      <c r="N1202" s="496"/>
      <c r="O1202" s="493"/>
      <c r="P1202" s="493"/>
      <c r="Q1202" s="491"/>
    </row>
    <row r="1203" spans="1:18" ht="15.75" thickBot="1">
      <c r="A1203">
        <v>5213848</v>
      </c>
      <c r="B1203" s="125"/>
      <c r="C1203" s="104"/>
      <c r="D1203" s="104"/>
      <c r="E1203" s="104"/>
      <c r="F1203" s="104"/>
      <c r="G1203" s="104"/>
      <c r="H1203" s="105" t="s">
        <v>462</v>
      </c>
      <c r="I1203" s="104"/>
      <c r="J1203" s="130">
        <f>J1200</f>
        <v>1.0761505</v>
      </c>
      <c r="K1203" s="494">
        <f>SUMIF('4. Orçamento'!$A$6:$A$144,A1203,'4. Orçamento'!$D$6:$D$144)</f>
        <v>1000</v>
      </c>
      <c r="L1203" s="492"/>
      <c r="M1203" s="492"/>
      <c r="N1203" s="496"/>
      <c r="O1203" s="493"/>
      <c r="P1203" s="493"/>
      <c r="Q1203" s="491"/>
    </row>
    <row r="1204" spans="1:18" ht="15.75" thickBot="1">
      <c r="A1204">
        <v>5213848</v>
      </c>
      <c r="B1204" s="127" t="s">
        <v>463</v>
      </c>
      <c r="C1204" s="104"/>
      <c r="D1204" s="103" t="s">
        <v>464</v>
      </c>
      <c r="E1204" s="103" t="s">
        <v>212</v>
      </c>
      <c r="F1204" s="103" t="s">
        <v>436</v>
      </c>
      <c r="G1204" s="104"/>
      <c r="H1204" s="103" t="s">
        <v>449</v>
      </c>
      <c r="I1204" s="146" t="s">
        <v>449</v>
      </c>
      <c r="J1204" s="147"/>
      <c r="K1204" s="494">
        <f>SUMIF('4. Orçamento'!$A$6:$A$144,A1204,'4. Orçamento'!$D$6:$D$144)</f>
        <v>1000</v>
      </c>
      <c r="L1204" s="492"/>
      <c r="M1204" s="492"/>
      <c r="N1204" s="496"/>
      <c r="O1204" s="493"/>
      <c r="P1204" s="493"/>
      <c r="Q1204" s="491"/>
    </row>
    <row r="1205" spans="1:18">
      <c r="A1205">
        <v>5213848</v>
      </c>
      <c r="B1205" s="119" t="s">
        <v>792</v>
      </c>
      <c r="C1205" s="120" t="s">
        <v>794</v>
      </c>
      <c r="D1205" s="128">
        <v>5914655</v>
      </c>
      <c r="E1205" s="121">
        <v>4.8000000000000001E-4</v>
      </c>
      <c r="F1205" s="128" t="s">
        <v>466</v>
      </c>
      <c r="H1205" s="123">
        <f>VLOOKUP(D1205,'SICRO 04.25'!$A$1:$D$6492,4,FALSE)</f>
        <v>32.659999999999997</v>
      </c>
      <c r="J1205" s="124">
        <f>E1205*H1205</f>
        <v>1.5676799999999998E-2</v>
      </c>
      <c r="K1205" s="494">
        <f>SUMIF('4. Orçamento'!$A$6:$A$144,A1205,'4. Orçamento'!$D$6:$D$144)</f>
        <v>1000</v>
      </c>
      <c r="L1205" s="492">
        <f>E1205</f>
        <v>4.8000000000000001E-4</v>
      </c>
      <c r="M1205" s="492"/>
      <c r="N1205" s="496">
        <f>D1205</f>
        <v>5914655</v>
      </c>
      <c r="O1205" s="493">
        <f>H1205</f>
        <v>32.659999999999997</v>
      </c>
      <c r="P1205" s="493"/>
      <c r="Q1205" s="491">
        <f>K1205*((L1205*O1205)+(M1205*P1205))</f>
        <v>15.676799999999998</v>
      </c>
    </row>
    <row r="1206" spans="1:18" ht="15.75" thickBot="1">
      <c r="A1206">
        <v>5213848</v>
      </c>
      <c r="B1206" s="125"/>
      <c r="C1206" s="104"/>
      <c r="D1206" s="146" t="s">
        <v>468</v>
      </c>
      <c r="E1206" s="146"/>
      <c r="F1206" s="146"/>
      <c r="G1206" s="146"/>
      <c r="H1206" s="146"/>
      <c r="I1206" s="104"/>
      <c r="J1206" s="130">
        <f>J1205</f>
        <v>1.5676799999999998E-2</v>
      </c>
      <c r="K1206" s="494">
        <f>SUMIF('4. Orçamento'!$A$6:$A$144,A1206,'4. Orçamento'!$D$6:$D$144)</f>
        <v>1000</v>
      </c>
      <c r="L1206" s="492"/>
      <c r="M1206" s="492"/>
      <c r="N1206" s="496"/>
      <c r="O1206" s="493"/>
      <c r="P1206" s="493"/>
      <c r="Q1206" s="491"/>
    </row>
    <row r="1207" spans="1:18" ht="15.75" thickBot="1">
      <c r="A1207">
        <v>5213848</v>
      </c>
      <c r="B1207" s="148" t="s">
        <v>469</v>
      </c>
      <c r="C1207" s="146"/>
      <c r="D1207" s="146" t="s">
        <v>212</v>
      </c>
      <c r="E1207" s="146" t="s">
        <v>436</v>
      </c>
      <c r="F1207" s="146" t="s">
        <v>470</v>
      </c>
      <c r="G1207" s="146"/>
      <c r="H1207" s="146"/>
      <c r="J1207" s="147" t="s">
        <v>449</v>
      </c>
      <c r="K1207" s="494">
        <f>SUMIF('4. Orçamento'!$A$6:$A$144,A1207,'4. Orçamento'!$D$6:$D$144)</f>
        <v>1000</v>
      </c>
      <c r="L1207" s="492"/>
      <c r="M1207" s="492"/>
      <c r="N1207" s="496"/>
      <c r="O1207" s="493"/>
      <c r="P1207" s="493"/>
      <c r="Q1207" s="491"/>
    </row>
    <row r="1208" spans="1:18" ht="15.75" thickBot="1">
      <c r="A1208">
        <v>5213848</v>
      </c>
      <c r="B1208" s="148"/>
      <c r="C1208" s="146"/>
      <c r="D1208" s="146"/>
      <c r="E1208" s="146"/>
      <c r="F1208" s="103" t="s">
        <v>471</v>
      </c>
      <c r="G1208" s="103" t="s">
        <v>472</v>
      </c>
      <c r="H1208" s="103" t="s">
        <v>473</v>
      </c>
      <c r="I1208" s="104"/>
      <c r="J1208" s="147"/>
      <c r="K1208" s="494">
        <f>SUMIF('4. Orçamento'!$A$6:$A$144,A1208,'4. Orçamento'!$D$6:$D$144)</f>
        <v>1000</v>
      </c>
      <c r="L1208" s="492"/>
      <c r="M1208" s="492"/>
      <c r="N1208" s="496"/>
      <c r="O1208" s="493"/>
      <c r="P1208" s="493"/>
      <c r="Q1208" s="491"/>
    </row>
    <row r="1209" spans="1:18">
      <c r="A1209">
        <v>5213848</v>
      </c>
      <c r="B1209" s="119" t="s">
        <v>792</v>
      </c>
      <c r="C1209" s="120" t="s">
        <v>794</v>
      </c>
      <c r="D1209" s="121">
        <v>4.8000000000000001E-4</v>
      </c>
      <c r="E1209" s="128" t="s">
        <v>228</v>
      </c>
      <c r="F1209" s="128" t="s">
        <v>477</v>
      </c>
      <c r="G1209" s="128" t="s">
        <v>478</v>
      </c>
      <c r="H1209" s="128" t="s">
        <v>479</v>
      </c>
      <c r="J1209" s="111"/>
      <c r="K1209" s="494">
        <f>SUMIF('4. Orçamento'!$A$6:$A$144,A1209,'4. Orçamento'!$D$6:$D$144)</f>
        <v>1000</v>
      </c>
      <c r="L1209" s="168">
        <f>D1209*'3. DMT'!$V$2</f>
        <v>7.9200000000000007E-2</v>
      </c>
      <c r="M1209" s="168">
        <f>K1209*L1209</f>
        <v>79.2</v>
      </c>
      <c r="N1209" s="496" t="str">
        <f>H1209</f>
        <v>5914479</v>
      </c>
      <c r="O1209" s="493">
        <f>W56</f>
        <v>0.7173259493670886</v>
      </c>
      <c r="P1209" s="493"/>
      <c r="Q1209" s="491"/>
    </row>
    <row r="1210" spans="1:18">
      <c r="A1210">
        <v>5213848</v>
      </c>
      <c r="B1210" s="129"/>
      <c r="D1210" s="145" t="s">
        <v>480</v>
      </c>
      <c r="E1210" s="145"/>
      <c r="F1210" s="145"/>
      <c r="G1210" s="145"/>
      <c r="H1210" s="145"/>
      <c r="J1210" s="111"/>
      <c r="K1210" s="494">
        <f>SUMIF('4. Orçamento'!$A$6:$A$144,A1210,'4. Orçamento'!$D$6:$D$144)</f>
        <v>1000</v>
      </c>
      <c r="L1210" s="492"/>
      <c r="M1210" s="492"/>
      <c r="N1210" s="496"/>
      <c r="O1210" s="493"/>
      <c r="P1210" s="493"/>
      <c r="Q1210" s="491"/>
    </row>
    <row r="1211" spans="1:18" ht="15.75" thickBot="1">
      <c r="A1211">
        <v>5213848</v>
      </c>
      <c r="B1211" s="125"/>
      <c r="C1211" s="104"/>
      <c r="D1211" s="104"/>
      <c r="E1211" s="104"/>
      <c r="F1211" s="146" t="s">
        <v>481</v>
      </c>
      <c r="G1211" s="146"/>
      <c r="H1211" s="146"/>
      <c r="I1211" s="104"/>
      <c r="J1211" s="134">
        <f>J1203+J1206</f>
        <v>1.0918273000000001</v>
      </c>
      <c r="K1211" s="178"/>
      <c r="L1211" s="179"/>
      <c r="M1211" s="179"/>
      <c r="N1211" s="179"/>
      <c r="O1211" s="179"/>
      <c r="P1211" s="180"/>
      <c r="R1211" s="177">
        <f>ROUND((SUM(Q1191:Q1209)/K1191),2)</f>
        <v>1.0900000000000001</v>
      </c>
    </row>
    <row r="1212" spans="1:18" ht="15.75" thickBot="1">
      <c r="A1212" s="157"/>
      <c r="B1212" s="157"/>
      <c r="C1212" s="157"/>
      <c r="D1212" s="157"/>
      <c r="E1212" s="157"/>
      <c r="F1212" s="157"/>
      <c r="G1212" s="157"/>
      <c r="H1212" s="157"/>
      <c r="I1212" s="157"/>
      <c r="J1212" s="157"/>
      <c r="R1212" s="101">
        <f>SUM(Q1191:Q1210)</f>
        <v>1091.8272999999999</v>
      </c>
    </row>
    <row r="1213" spans="1:18" ht="23.25" thickBot="1">
      <c r="B1213" s="106" t="s">
        <v>395</v>
      </c>
      <c r="C1213" s="107"/>
      <c r="D1213" s="107"/>
      <c r="E1213" s="107"/>
      <c r="F1213" s="107"/>
      <c r="G1213" s="107"/>
      <c r="H1213" s="107"/>
      <c r="I1213" s="107"/>
      <c r="J1213" s="108" t="s">
        <v>396</v>
      </c>
    </row>
    <row r="1214" spans="1:18" ht="19.5" thickTop="1" thickBot="1">
      <c r="B1214" s="109" t="s">
        <v>397</v>
      </c>
      <c r="E1214" s="110" t="s">
        <v>398</v>
      </c>
      <c r="J1214" s="111"/>
    </row>
    <row r="1215" spans="1:18" ht="15.75">
      <c r="B1215" s="373" t="s">
        <v>400</v>
      </c>
      <c r="C1215" s="159"/>
      <c r="D1215" s="159"/>
      <c r="E1215" s="402">
        <v>45748</v>
      </c>
      <c r="F1215" s="159"/>
      <c r="G1215" s="159"/>
      <c r="H1215" s="374" t="s">
        <v>401</v>
      </c>
      <c r="I1215" s="378">
        <v>500</v>
      </c>
      <c r="J1215" s="376" t="s">
        <v>346</v>
      </c>
    </row>
    <row r="1216" spans="1:18" ht="16.5" thickBot="1">
      <c r="A1216">
        <v>5213842</v>
      </c>
      <c r="B1216" s="116" t="s">
        <v>795</v>
      </c>
      <c r="C1216" s="149" t="s">
        <v>796</v>
      </c>
      <c r="D1216" s="149"/>
      <c r="E1216" s="149"/>
      <c r="F1216" s="149"/>
      <c r="G1216" s="149"/>
      <c r="H1216" s="149"/>
      <c r="I1216" s="150" t="s">
        <v>404</v>
      </c>
      <c r="J1216" s="151"/>
    </row>
    <row r="1217" spans="1:17" ht="15.75" thickBot="1">
      <c r="A1217">
        <v>5213842</v>
      </c>
      <c r="B1217" s="148" t="s">
        <v>405</v>
      </c>
      <c r="C1217" s="146"/>
      <c r="D1217" s="146" t="s">
        <v>212</v>
      </c>
      <c r="E1217" s="146" t="s">
        <v>406</v>
      </c>
      <c r="F1217" s="146"/>
      <c r="G1217" s="146" t="s">
        <v>407</v>
      </c>
      <c r="H1217" s="146"/>
      <c r="J1217" s="117" t="s">
        <v>408</v>
      </c>
      <c r="K1217" s="589" t="s">
        <v>276</v>
      </c>
      <c r="L1217" s="590"/>
      <c r="M1217" s="591"/>
      <c r="N1217" s="592" t="s">
        <v>409</v>
      </c>
      <c r="O1217" s="594" t="s">
        <v>410</v>
      </c>
      <c r="P1217" s="595"/>
      <c r="Q1217" s="598" t="s">
        <v>411</v>
      </c>
    </row>
    <row r="1218" spans="1:17" ht="15.75" thickBot="1">
      <c r="A1218">
        <v>5213842</v>
      </c>
      <c r="B1218" s="148"/>
      <c r="C1218" s="146"/>
      <c r="D1218" s="146"/>
      <c r="E1218" s="103" t="s">
        <v>412</v>
      </c>
      <c r="F1218" s="103" t="s">
        <v>413</v>
      </c>
      <c r="G1218" s="103" t="s">
        <v>414</v>
      </c>
      <c r="H1218" s="103" t="s">
        <v>415</v>
      </c>
      <c r="I1218" s="104"/>
      <c r="J1218" s="118" t="s">
        <v>416</v>
      </c>
      <c r="K1218" s="172" t="s">
        <v>417</v>
      </c>
      <c r="L1218" s="600" t="s">
        <v>418</v>
      </c>
      <c r="M1218" s="601"/>
      <c r="N1218" s="593"/>
      <c r="O1218" s="596"/>
      <c r="P1218" s="597"/>
      <c r="Q1218" s="599"/>
    </row>
    <row r="1219" spans="1:17" ht="15.75" thickBot="1">
      <c r="A1219">
        <v>5213842</v>
      </c>
      <c r="B1219" s="125"/>
      <c r="C1219" s="104"/>
      <c r="D1219" s="104"/>
      <c r="E1219" s="104"/>
      <c r="F1219" s="104"/>
      <c r="G1219" s="104"/>
      <c r="H1219" s="105" t="s">
        <v>433</v>
      </c>
      <c r="I1219" s="104"/>
      <c r="J1219" s="126"/>
      <c r="K1219" s="494">
        <f>SUMIF('4. Orçamento'!$A$6:$A$144,A1219,'4. Orçamento'!$D$6:$D$144)</f>
        <v>2000</v>
      </c>
      <c r="L1219" s="492"/>
      <c r="M1219" s="492"/>
      <c r="N1219" s="496"/>
      <c r="O1219" s="493"/>
      <c r="P1219" s="493"/>
      <c r="Q1219" s="491"/>
    </row>
    <row r="1220" spans="1:17" ht="15.75" thickBot="1">
      <c r="A1220">
        <v>5213842</v>
      </c>
      <c r="B1220" s="127" t="s">
        <v>435</v>
      </c>
      <c r="C1220" s="104"/>
      <c r="D1220" s="103" t="s">
        <v>212</v>
      </c>
      <c r="E1220" s="103" t="s">
        <v>436</v>
      </c>
      <c r="F1220" s="104"/>
      <c r="G1220" s="103" t="s">
        <v>407</v>
      </c>
      <c r="H1220" s="146" t="s">
        <v>437</v>
      </c>
      <c r="I1220" s="146"/>
      <c r="J1220" s="147"/>
      <c r="K1220" s="494">
        <f>SUMIF('4. Orçamento'!$A$6:$A$144,A1220,'4. Orçamento'!$D$6:$D$144)</f>
        <v>2000</v>
      </c>
      <c r="L1220" s="492"/>
      <c r="M1220" s="492"/>
      <c r="N1220" s="496"/>
      <c r="O1220" s="493"/>
      <c r="P1220" s="493"/>
      <c r="Q1220" s="491"/>
    </row>
    <row r="1221" spans="1:17">
      <c r="A1221">
        <v>5213842</v>
      </c>
      <c r="B1221" s="119" t="s">
        <v>438</v>
      </c>
      <c r="C1221" s="120" t="s">
        <v>439</v>
      </c>
      <c r="D1221" s="121">
        <v>1</v>
      </c>
      <c r="E1221" s="128" t="s">
        <v>222</v>
      </c>
      <c r="G1221" s="123">
        <f>VLOOKUP(B1221,MO!$A$1:$G$106,6,FALSE)</f>
        <v>22.594999999999999</v>
      </c>
      <c r="J1221" s="124">
        <f>D1221*G1221</f>
        <v>22.594999999999999</v>
      </c>
      <c r="K1221" s="494">
        <f>SUMIF('4. Orçamento'!$A$6:$A$144,A1221,'4. Orçamento'!$D$6:$D$144)</f>
        <v>2000</v>
      </c>
      <c r="L1221" s="492">
        <f>D1221</f>
        <v>1</v>
      </c>
      <c r="M1221" s="492"/>
      <c r="N1221" s="496" t="str">
        <f>B1221</f>
        <v>P9824</v>
      </c>
      <c r="O1221" s="493">
        <f>(J1221/$I$1215)</f>
        <v>4.5190000000000001E-2</v>
      </c>
      <c r="P1221" s="493"/>
      <c r="Q1221" s="491">
        <f>K1221*L1221*O1221</f>
        <v>90.38</v>
      </c>
    </row>
    <row r="1222" spans="1:17">
      <c r="A1222">
        <v>5213842</v>
      </c>
      <c r="B1222" s="129"/>
      <c r="D1222" s="145" t="s">
        <v>440</v>
      </c>
      <c r="E1222" s="145"/>
      <c r="F1222" s="145"/>
      <c r="G1222" s="145"/>
      <c r="H1222" s="145"/>
      <c r="J1222" s="124">
        <f>J1221</f>
        <v>22.594999999999999</v>
      </c>
      <c r="K1222" s="494">
        <f>SUMIF('4. Orçamento'!$A$6:$A$144,A1222,'4. Orçamento'!$D$6:$D$144)</f>
        <v>2000</v>
      </c>
      <c r="L1222" s="492"/>
      <c r="M1222" s="492"/>
      <c r="N1222" s="496"/>
      <c r="O1222" s="493"/>
      <c r="P1222" s="493"/>
      <c r="Q1222" s="491"/>
    </row>
    <row r="1223" spans="1:17" ht="15.75" thickBot="1">
      <c r="A1223">
        <v>5213842</v>
      </c>
      <c r="B1223" s="125"/>
      <c r="C1223" s="104"/>
      <c r="D1223" s="146" t="s">
        <v>442</v>
      </c>
      <c r="E1223" s="146"/>
      <c r="F1223" s="146"/>
      <c r="G1223" s="146"/>
      <c r="H1223" s="146"/>
      <c r="I1223" s="104"/>
      <c r="J1223" s="130">
        <f>J1222</f>
        <v>22.594999999999999</v>
      </c>
      <c r="K1223" s="494">
        <f>SUMIF('4. Orçamento'!$A$6:$A$144,A1223,'4. Orçamento'!$D$6:$D$144)</f>
        <v>2000</v>
      </c>
      <c r="L1223" s="492"/>
      <c r="M1223" s="492"/>
      <c r="N1223" s="496"/>
      <c r="O1223" s="493"/>
      <c r="P1223" s="493"/>
      <c r="Q1223" s="491"/>
    </row>
    <row r="1224" spans="1:17">
      <c r="A1224">
        <v>5213842</v>
      </c>
      <c r="B1224" s="129"/>
      <c r="D1224" s="145" t="s">
        <v>444</v>
      </c>
      <c r="E1224" s="145"/>
      <c r="F1224" s="145"/>
      <c r="G1224" s="145"/>
      <c r="H1224" s="145"/>
      <c r="J1224" s="131">
        <f>J1223/I1215</f>
        <v>4.5190000000000001E-2</v>
      </c>
      <c r="K1224" s="494">
        <f>SUMIF('4. Orçamento'!$A$6:$A$144,A1224,'4. Orçamento'!$D$6:$D$144)</f>
        <v>2000</v>
      </c>
      <c r="L1224" s="492"/>
      <c r="M1224" s="492"/>
      <c r="N1224" s="496"/>
      <c r="O1224" s="493"/>
      <c r="P1224" s="493"/>
      <c r="Q1224" s="491"/>
    </row>
    <row r="1225" spans="1:17">
      <c r="A1225">
        <v>5213842</v>
      </c>
      <c r="B1225" s="129"/>
      <c r="H1225" s="132" t="s">
        <v>445</v>
      </c>
      <c r="J1225" s="133" t="s">
        <v>377</v>
      </c>
      <c r="K1225" s="494">
        <f>SUMIF('4. Orçamento'!$A$6:$A$144,A1225,'4. Orçamento'!$D$6:$D$144)</f>
        <v>2000</v>
      </c>
      <c r="L1225" s="492"/>
      <c r="M1225" s="492"/>
      <c r="N1225" s="496"/>
      <c r="O1225" s="493"/>
      <c r="P1225" s="493"/>
      <c r="Q1225" s="491"/>
    </row>
    <row r="1226" spans="1:17" ht="15.75" thickBot="1">
      <c r="A1226">
        <v>5213842</v>
      </c>
      <c r="B1226" s="125"/>
      <c r="C1226" s="104"/>
      <c r="D1226" s="104"/>
      <c r="E1226" s="104"/>
      <c r="F1226" s="104"/>
      <c r="G1226" s="104"/>
      <c r="H1226" s="105" t="s">
        <v>446</v>
      </c>
      <c r="I1226" s="104"/>
      <c r="J1226" s="130" t="s">
        <v>377</v>
      </c>
      <c r="K1226" s="494">
        <f>SUMIF('4. Orçamento'!$A$6:$A$144,A1226,'4. Orçamento'!$D$6:$D$144)</f>
        <v>2000</v>
      </c>
      <c r="L1226" s="492"/>
      <c r="M1226" s="492"/>
      <c r="N1226" s="496"/>
      <c r="O1226" s="493"/>
      <c r="P1226" s="493"/>
      <c r="Q1226" s="491"/>
    </row>
    <row r="1227" spans="1:17" ht="15.75" thickBot="1">
      <c r="A1227">
        <v>5213842</v>
      </c>
      <c r="B1227" s="127" t="s">
        <v>447</v>
      </c>
      <c r="C1227" s="104"/>
      <c r="D1227" s="103" t="s">
        <v>212</v>
      </c>
      <c r="E1227" s="103" t="s">
        <v>436</v>
      </c>
      <c r="F1227" s="104"/>
      <c r="G1227" s="103" t="s">
        <v>448</v>
      </c>
      <c r="H1227" s="146" t="s">
        <v>449</v>
      </c>
      <c r="I1227" s="146"/>
      <c r="J1227" s="147"/>
      <c r="K1227" s="494">
        <f>SUMIF('4. Orçamento'!$A$6:$A$144,A1227,'4. Orçamento'!$D$6:$D$144)</f>
        <v>2000</v>
      </c>
      <c r="L1227" s="492"/>
      <c r="M1227" s="492"/>
      <c r="N1227" s="496"/>
      <c r="O1227" s="493"/>
      <c r="P1227" s="493"/>
      <c r="Q1227" s="491"/>
    </row>
    <row r="1228" spans="1:17">
      <c r="A1228">
        <v>5213842</v>
      </c>
      <c r="B1228" s="119" t="s">
        <v>797</v>
      </c>
      <c r="C1228" s="120" t="s">
        <v>798</v>
      </c>
      <c r="D1228" s="121">
        <v>1.1000000000000001</v>
      </c>
      <c r="E1228" s="128" t="s">
        <v>346</v>
      </c>
      <c r="G1228" s="123">
        <f>VLOOKUP(B1228,MATERIAL!$A$1:$D$1678,4,FALSE)</f>
        <v>7.2700000000000001E-2</v>
      </c>
      <c r="J1228" s="124">
        <f>D1228*G1228</f>
        <v>7.9970000000000013E-2</v>
      </c>
      <c r="K1228" s="494">
        <f>SUMIF('4. Orçamento'!$A$6:$A$144,A1228,'4. Orçamento'!$D$6:$D$144)</f>
        <v>2000</v>
      </c>
      <c r="L1228" s="492">
        <f>D1228</f>
        <v>1.1000000000000001</v>
      </c>
      <c r="M1228" s="492"/>
      <c r="N1228" s="496" t="str">
        <f>B1228</f>
        <v>M0054</v>
      </c>
      <c r="O1228" s="493">
        <f>G1228</f>
        <v>7.2700000000000001E-2</v>
      </c>
      <c r="P1228" s="493"/>
      <c r="Q1228" s="491">
        <f>K1228*((L1228*O1228)+(M1228*P1228))</f>
        <v>159.94000000000003</v>
      </c>
    </row>
    <row r="1229" spans="1:17" ht="15.75" thickBot="1">
      <c r="A1229">
        <v>5213842</v>
      </c>
      <c r="B1229" s="125"/>
      <c r="C1229" s="104"/>
      <c r="D1229" s="146" t="s">
        <v>459</v>
      </c>
      <c r="E1229" s="146"/>
      <c r="F1229" s="146"/>
      <c r="G1229" s="146"/>
      <c r="H1229" s="146"/>
      <c r="I1229" s="104"/>
      <c r="J1229" s="126">
        <f>J1228</f>
        <v>7.9970000000000013E-2</v>
      </c>
      <c r="K1229" s="494">
        <f>SUMIF('4. Orçamento'!$A$6:$A$144,A1229,'4. Orçamento'!$D$6:$D$144)</f>
        <v>2000</v>
      </c>
      <c r="L1229" s="492"/>
      <c r="M1229" s="492"/>
      <c r="N1229" s="496"/>
      <c r="O1229" s="493"/>
      <c r="P1229" s="493"/>
      <c r="Q1229" s="491"/>
    </row>
    <row r="1230" spans="1:17" ht="15.75" thickBot="1">
      <c r="A1230">
        <v>5213842</v>
      </c>
      <c r="B1230" s="127" t="s">
        <v>460</v>
      </c>
      <c r="C1230" s="104"/>
      <c r="D1230" s="103" t="s">
        <v>212</v>
      </c>
      <c r="E1230" s="103" t="s">
        <v>436</v>
      </c>
      <c r="F1230" s="104"/>
      <c r="G1230" s="103" t="s">
        <v>449</v>
      </c>
      <c r="H1230" s="146" t="s">
        <v>449</v>
      </c>
      <c r="I1230" s="146"/>
      <c r="J1230" s="147"/>
      <c r="K1230" s="494">
        <f>SUMIF('4. Orçamento'!$A$6:$A$144,A1230,'4. Orçamento'!$D$6:$D$144)</f>
        <v>2000</v>
      </c>
      <c r="L1230" s="492"/>
      <c r="M1230" s="492"/>
      <c r="N1230" s="496"/>
      <c r="O1230" s="493"/>
      <c r="P1230" s="493"/>
      <c r="Q1230" s="491"/>
    </row>
    <row r="1231" spans="1:17" ht="15.75" thickBot="1">
      <c r="A1231">
        <v>5213842</v>
      </c>
      <c r="B1231" s="125"/>
      <c r="C1231" s="104"/>
      <c r="D1231" s="146" t="s">
        <v>461</v>
      </c>
      <c r="E1231" s="146"/>
      <c r="F1231" s="146"/>
      <c r="G1231" s="146"/>
      <c r="H1231" s="146"/>
      <c r="I1231" s="104"/>
      <c r="J1231" s="126"/>
      <c r="K1231" s="494">
        <f>SUMIF('4. Orçamento'!$A$6:$A$144,A1231,'4. Orçamento'!$D$6:$D$144)</f>
        <v>2000</v>
      </c>
      <c r="L1231" s="492"/>
      <c r="M1231" s="492"/>
      <c r="N1231" s="496"/>
      <c r="O1231" s="493"/>
      <c r="P1231" s="493"/>
      <c r="Q1231" s="491"/>
    </row>
    <row r="1232" spans="1:17" ht="15.75" thickBot="1">
      <c r="A1232">
        <v>5213842</v>
      </c>
      <c r="B1232" s="125"/>
      <c r="C1232" s="104"/>
      <c r="D1232" s="104"/>
      <c r="E1232" s="104"/>
      <c r="F1232" s="104"/>
      <c r="G1232" s="104"/>
      <c r="H1232" s="105" t="s">
        <v>462</v>
      </c>
      <c r="I1232" s="104"/>
      <c r="J1232" s="130">
        <f>J1224+J1229</f>
        <v>0.12516000000000002</v>
      </c>
      <c r="K1232" s="494">
        <f>SUMIF('4. Orçamento'!$A$6:$A$144,A1232,'4. Orçamento'!$D$6:$D$144)</f>
        <v>2000</v>
      </c>
      <c r="L1232" s="492"/>
      <c r="M1232" s="492"/>
      <c r="N1232" s="496"/>
      <c r="O1232" s="493"/>
      <c r="P1232" s="493"/>
      <c r="Q1232" s="491"/>
    </row>
    <row r="1233" spans="1:18" ht="15.75" thickBot="1">
      <c r="A1233">
        <v>5213842</v>
      </c>
      <c r="B1233" s="127" t="s">
        <v>463</v>
      </c>
      <c r="C1233" s="104"/>
      <c r="D1233" s="103" t="s">
        <v>464</v>
      </c>
      <c r="E1233" s="103" t="s">
        <v>212</v>
      </c>
      <c r="F1233" s="103" t="s">
        <v>436</v>
      </c>
      <c r="G1233" s="104"/>
      <c r="H1233" s="103" t="s">
        <v>449</v>
      </c>
      <c r="I1233" s="146" t="s">
        <v>449</v>
      </c>
      <c r="J1233" s="147"/>
      <c r="K1233" s="494">
        <f>SUMIF('4. Orçamento'!$A$6:$A$144,A1233,'4. Orçamento'!$D$6:$D$144)</f>
        <v>2000</v>
      </c>
      <c r="L1233" s="492"/>
      <c r="M1233" s="492"/>
      <c r="N1233" s="496"/>
      <c r="O1233" s="493"/>
      <c r="P1233" s="493"/>
      <c r="Q1233" s="491"/>
    </row>
    <row r="1234" spans="1:18" ht="15.75" thickBot="1">
      <c r="A1234">
        <v>5213842</v>
      </c>
      <c r="B1234" s="125"/>
      <c r="C1234" s="104"/>
      <c r="D1234" s="146" t="s">
        <v>468</v>
      </c>
      <c r="E1234" s="146"/>
      <c r="F1234" s="146"/>
      <c r="G1234" s="146"/>
      <c r="H1234" s="146"/>
      <c r="I1234" s="104"/>
      <c r="J1234" s="130"/>
      <c r="K1234" s="494">
        <f>SUMIF('4. Orçamento'!$A$6:$A$144,A1234,'4. Orçamento'!$D$6:$D$144)</f>
        <v>2000</v>
      </c>
      <c r="L1234" s="492"/>
      <c r="M1234" s="492"/>
      <c r="N1234" s="496"/>
      <c r="O1234" s="493"/>
      <c r="P1234" s="493"/>
      <c r="Q1234" s="491"/>
    </row>
    <row r="1235" spans="1:18" ht="15.75" thickBot="1">
      <c r="A1235">
        <v>5213842</v>
      </c>
      <c r="B1235" s="148" t="s">
        <v>469</v>
      </c>
      <c r="C1235" s="146"/>
      <c r="D1235" s="146" t="s">
        <v>212</v>
      </c>
      <c r="E1235" s="146" t="s">
        <v>436</v>
      </c>
      <c r="F1235" s="146" t="s">
        <v>470</v>
      </c>
      <c r="G1235" s="146"/>
      <c r="H1235" s="146"/>
      <c r="J1235" s="147" t="s">
        <v>449</v>
      </c>
      <c r="K1235" s="494">
        <f>SUMIF('4. Orçamento'!$A$6:$A$144,A1235,'4. Orçamento'!$D$6:$D$144)</f>
        <v>2000</v>
      </c>
      <c r="L1235" s="492"/>
      <c r="M1235" s="492"/>
      <c r="N1235" s="496"/>
      <c r="O1235" s="493"/>
      <c r="P1235" s="493"/>
      <c r="Q1235" s="491"/>
    </row>
    <row r="1236" spans="1:18" ht="15.75" thickBot="1">
      <c r="A1236">
        <v>5213842</v>
      </c>
      <c r="B1236" s="148"/>
      <c r="C1236" s="146"/>
      <c r="D1236" s="146"/>
      <c r="E1236" s="146"/>
      <c r="F1236" s="103" t="s">
        <v>471</v>
      </c>
      <c r="G1236" s="103" t="s">
        <v>472</v>
      </c>
      <c r="H1236" s="103" t="s">
        <v>473</v>
      </c>
      <c r="I1236" s="104"/>
      <c r="J1236" s="147"/>
      <c r="K1236" s="494">
        <f>SUMIF('4. Orçamento'!$A$6:$A$144,A1236,'4. Orçamento'!$D$6:$D$144)</f>
        <v>2000</v>
      </c>
      <c r="L1236" s="492"/>
      <c r="M1236" s="492"/>
      <c r="N1236" s="496"/>
      <c r="O1236" s="493"/>
      <c r="P1236" s="493"/>
      <c r="Q1236" s="491"/>
    </row>
    <row r="1237" spans="1:18">
      <c r="A1237">
        <v>5213842</v>
      </c>
      <c r="B1237" s="129"/>
      <c r="D1237" s="145" t="s">
        <v>480</v>
      </c>
      <c r="E1237" s="145"/>
      <c r="F1237" s="145"/>
      <c r="G1237" s="145"/>
      <c r="H1237" s="145"/>
      <c r="J1237" s="111"/>
      <c r="K1237" s="494">
        <f>SUMIF('4. Orçamento'!$A$6:$A$144,A1237,'4. Orçamento'!$D$6:$D$144)</f>
        <v>2000</v>
      </c>
      <c r="L1237" s="168"/>
      <c r="M1237" s="168"/>
      <c r="N1237" s="496"/>
      <c r="O1237" s="493"/>
      <c r="P1237" s="493"/>
      <c r="Q1237" s="491"/>
    </row>
    <row r="1238" spans="1:18" ht="15.75" thickBot="1">
      <c r="A1238">
        <v>5213842</v>
      </c>
      <c r="B1238" s="125"/>
      <c r="C1238" s="104"/>
      <c r="D1238" s="104"/>
      <c r="E1238" s="104"/>
      <c r="F1238" s="146" t="s">
        <v>481</v>
      </c>
      <c r="G1238" s="146"/>
      <c r="H1238" s="146"/>
      <c r="I1238" s="104"/>
      <c r="J1238" s="134">
        <f>J1232</f>
        <v>0.12516000000000002</v>
      </c>
      <c r="K1238" s="178"/>
      <c r="L1238" s="179"/>
      <c r="M1238" s="179"/>
      <c r="N1238" s="179"/>
      <c r="O1238" s="179"/>
      <c r="P1238" s="180"/>
      <c r="R1238" s="177">
        <f>ROUND((SUM(Q1219:Q1237)/K1219),2)</f>
        <v>0.13</v>
      </c>
    </row>
    <row r="1239" spans="1:18" ht="15.75" thickBot="1">
      <c r="A1239" s="157"/>
      <c r="B1239" s="157"/>
      <c r="C1239" s="157"/>
      <c r="D1239" s="157"/>
      <c r="E1239" s="157"/>
      <c r="F1239" s="157"/>
      <c r="G1239" s="157"/>
      <c r="H1239" s="157"/>
      <c r="I1239" s="157"/>
      <c r="J1239" s="157"/>
      <c r="R1239" s="101">
        <f>SUM(Q1219:Q1238)</f>
        <v>250.32000000000002</v>
      </c>
    </row>
    <row r="1240" spans="1:18" ht="23.25" thickBot="1">
      <c r="B1240" s="106" t="s">
        <v>395</v>
      </c>
      <c r="C1240" s="107"/>
      <c r="D1240" s="107"/>
      <c r="E1240" s="107"/>
      <c r="F1240" s="107"/>
      <c r="G1240" s="107"/>
      <c r="H1240" s="107"/>
      <c r="I1240" s="107"/>
      <c r="J1240" s="108" t="s">
        <v>396</v>
      </c>
    </row>
    <row r="1241" spans="1:18" ht="16.5" customHeight="1" thickTop="1" thickBot="1">
      <c r="B1241" s="109" t="s">
        <v>397</v>
      </c>
      <c r="E1241" s="110" t="s">
        <v>398</v>
      </c>
      <c r="J1241" s="111"/>
    </row>
    <row r="1242" spans="1:18" ht="15.75">
      <c r="B1242" s="373" t="s">
        <v>400</v>
      </c>
      <c r="C1242" s="159"/>
      <c r="D1242" s="159"/>
      <c r="E1242" s="402">
        <v>45748</v>
      </c>
      <c r="F1242" s="159"/>
      <c r="G1242" s="159"/>
      <c r="H1242" s="374" t="s">
        <v>401</v>
      </c>
      <c r="I1242" s="378">
        <v>12.51</v>
      </c>
      <c r="J1242" s="376" t="s">
        <v>335</v>
      </c>
    </row>
    <row r="1243" spans="1:18" ht="16.5" thickBot="1">
      <c r="A1243">
        <v>5213837</v>
      </c>
      <c r="B1243" s="116" t="s">
        <v>799</v>
      </c>
      <c r="C1243" s="149" t="s">
        <v>800</v>
      </c>
      <c r="D1243" s="149"/>
      <c r="E1243" s="149"/>
      <c r="F1243" s="149"/>
      <c r="G1243" s="149"/>
      <c r="H1243" s="149"/>
      <c r="I1243" s="150" t="s">
        <v>404</v>
      </c>
      <c r="J1243" s="151"/>
    </row>
    <row r="1244" spans="1:18" ht="16.5" customHeight="1" thickBot="1">
      <c r="A1244">
        <v>5213837</v>
      </c>
      <c r="B1244" s="148" t="s">
        <v>405</v>
      </c>
      <c r="C1244" s="146"/>
      <c r="D1244" s="146" t="s">
        <v>212</v>
      </c>
      <c r="E1244" s="146" t="s">
        <v>406</v>
      </c>
      <c r="F1244" s="146"/>
      <c r="G1244" s="146" t="s">
        <v>407</v>
      </c>
      <c r="H1244" s="146"/>
      <c r="J1244" s="117" t="s">
        <v>408</v>
      </c>
      <c r="K1244" s="589" t="s">
        <v>276</v>
      </c>
      <c r="L1244" s="590"/>
      <c r="M1244" s="591"/>
      <c r="N1244" s="592" t="s">
        <v>409</v>
      </c>
      <c r="O1244" s="594" t="s">
        <v>410</v>
      </c>
      <c r="P1244" s="595"/>
      <c r="Q1244" s="598" t="s">
        <v>411</v>
      </c>
    </row>
    <row r="1245" spans="1:18" ht="15.75" thickBot="1">
      <c r="A1245">
        <v>5213837</v>
      </c>
      <c r="B1245" s="148"/>
      <c r="C1245" s="146"/>
      <c r="D1245" s="146"/>
      <c r="E1245" s="103" t="s">
        <v>412</v>
      </c>
      <c r="F1245" s="103" t="s">
        <v>413</v>
      </c>
      <c r="G1245" s="103" t="s">
        <v>414</v>
      </c>
      <c r="H1245" s="103" t="s">
        <v>415</v>
      </c>
      <c r="I1245" s="104"/>
      <c r="J1245" s="118" t="s">
        <v>416</v>
      </c>
      <c r="K1245" s="172" t="s">
        <v>417</v>
      </c>
      <c r="L1245" s="600" t="s">
        <v>418</v>
      </c>
      <c r="M1245" s="601"/>
      <c r="N1245" s="593"/>
      <c r="O1245" s="596"/>
      <c r="P1245" s="597"/>
      <c r="Q1245" s="599"/>
    </row>
    <row r="1246" spans="1:18">
      <c r="A1246">
        <v>5213837</v>
      </c>
      <c r="B1246" s="119" t="s">
        <v>498</v>
      </c>
      <c r="C1246" s="120" t="s">
        <v>499</v>
      </c>
      <c r="D1246" s="121">
        <v>1</v>
      </c>
      <c r="E1246" s="122">
        <v>0.96</v>
      </c>
      <c r="F1246" s="122">
        <v>0.04</v>
      </c>
      <c r="G1246" s="123">
        <f>VLOOKUP(B1246,EQ!$A$1:$K$538,10,FALSE)</f>
        <v>11.0101</v>
      </c>
      <c r="H1246" s="123">
        <f>VLOOKUP(B1246,EQ!$A$1:$K$538,11,FALSE)</f>
        <v>0.50090000000000001</v>
      </c>
      <c r="J1246" s="124">
        <f>(D1246*E1246*G1246)+(D1246*F1246*H1246)</f>
        <v>10.589731999999998</v>
      </c>
      <c r="K1246" s="494">
        <f>SUMIF('4. Orçamento'!$A$6:$A$144,A1246,'4. Orçamento'!$D$6:$D$144)</f>
        <v>200</v>
      </c>
      <c r="L1246" s="492">
        <f>(D1246*E1246)</f>
        <v>0.96</v>
      </c>
      <c r="M1246" s="492">
        <f>(D1246*F1246)</f>
        <v>0.04</v>
      </c>
      <c r="N1246" s="496" t="str">
        <f>B1246</f>
        <v>E9764</v>
      </c>
      <c r="O1246" s="493">
        <f>(G1246/$I$1242)</f>
        <v>0.8801039168665068</v>
      </c>
      <c r="P1246" s="493">
        <f>(H1246/$I$1242)</f>
        <v>4.0039968025579541E-2</v>
      </c>
      <c r="Q1246" s="491">
        <f>K1246*((L1246*O1246)+(M1246*P1246))</f>
        <v>169.30027178257393</v>
      </c>
    </row>
    <row r="1247" spans="1:18">
      <c r="A1247">
        <v>5213837</v>
      </c>
      <c r="B1247" s="119" t="s">
        <v>702</v>
      </c>
      <c r="C1247" s="120" t="s">
        <v>703</v>
      </c>
      <c r="D1247" s="121">
        <v>1</v>
      </c>
      <c r="E1247" s="122">
        <v>0.96</v>
      </c>
      <c r="F1247" s="122">
        <v>0.04</v>
      </c>
      <c r="G1247" s="123">
        <f>VLOOKUP(B1247,EQ!$A$1:$K$538,10,FALSE)</f>
        <v>1.2972999999999999</v>
      </c>
      <c r="H1247" s="123">
        <f>VLOOKUP(B1247,EQ!$A$1:$K$538,11,FALSE)</f>
        <v>0.71589999999999998</v>
      </c>
      <c r="J1247" s="124">
        <f>(D1247*E1247*G1247)+(D1247*F1247*H1247)</f>
        <v>1.274044</v>
      </c>
      <c r="K1247" s="494">
        <f>SUMIF('4. Orçamento'!$A$6:$A$144,A1247,'4. Orçamento'!$D$6:$D$144)</f>
        <v>200</v>
      </c>
      <c r="L1247" s="492">
        <f>(D1247*E1247)</f>
        <v>0.96</v>
      </c>
      <c r="M1247" s="492">
        <f>(D1247*F1247)</f>
        <v>0.04</v>
      </c>
      <c r="N1247" s="496" t="str">
        <f>B1247</f>
        <v>E9675</v>
      </c>
      <c r="O1247" s="493">
        <f>(G1247/$I$1242)</f>
        <v>0.10370103916866506</v>
      </c>
      <c r="P1247" s="493">
        <f>(H1247/$I$1242)</f>
        <v>5.7226219024780173E-2</v>
      </c>
      <c r="Q1247" s="491">
        <f>K1247*((L1247*O1247)+(M1247*P1247))</f>
        <v>20.368409272581932</v>
      </c>
    </row>
    <row r="1248" spans="1:18" ht="15.75" thickBot="1">
      <c r="A1248">
        <v>5213837</v>
      </c>
      <c r="B1248" s="125"/>
      <c r="C1248" s="104"/>
      <c r="D1248" s="104"/>
      <c r="E1248" s="104"/>
      <c r="F1248" s="104"/>
      <c r="G1248" s="104"/>
      <c r="H1248" s="105" t="s">
        <v>433</v>
      </c>
      <c r="I1248" s="104"/>
      <c r="J1248" s="126">
        <f>J1246+J1247</f>
        <v>11.863775999999998</v>
      </c>
      <c r="K1248" s="494">
        <f>SUMIF('4. Orçamento'!$A$6:$A$144,A1248,'4. Orçamento'!$D$6:$D$144)</f>
        <v>200</v>
      </c>
      <c r="L1248" s="492"/>
      <c r="M1248" s="492"/>
      <c r="N1248" s="496"/>
      <c r="O1248" s="493"/>
      <c r="P1248" s="493"/>
      <c r="Q1248" s="491"/>
    </row>
    <row r="1249" spans="1:17" ht="15.75" thickBot="1">
      <c r="A1249">
        <v>5213837</v>
      </c>
      <c r="B1249" s="127" t="s">
        <v>435</v>
      </c>
      <c r="C1249" s="104"/>
      <c r="D1249" s="103" t="s">
        <v>212</v>
      </c>
      <c r="E1249" s="103" t="s">
        <v>436</v>
      </c>
      <c r="F1249" s="104"/>
      <c r="G1249" s="103" t="s">
        <v>407</v>
      </c>
      <c r="H1249" s="146" t="s">
        <v>437</v>
      </c>
      <c r="I1249" s="146"/>
      <c r="J1249" s="147"/>
      <c r="K1249" s="494">
        <f>SUMIF('4. Orçamento'!$A$6:$A$144,A1249,'4. Orçamento'!$D$6:$D$144)</f>
        <v>200</v>
      </c>
      <c r="L1249" s="492"/>
      <c r="M1249" s="492"/>
      <c r="N1249" s="496"/>
      <c r="O1249" s="493"/>
      <c r="P1249" s="493"/>
      <c r="Q1249" s="491"/>
    </row>
    <row r="1250" spans="1:17">
      <c r="A1250">
        <v>5213837</v>
      </c>
      <c r="B1250" s="119" t="s">
        <v>726</v>
      </c>
      <c r="C1250" s="120" t="s">
        <v>727</v>
      </c>
      <c r="D1250" s="121">
        <v>1</v>
      </c>
      <c r="E1250" s="128" t="s">
        <v>222</v>
      </c>
      <c r="G1250" s="123">
        <f>VLOOKUP(B1250,MO!$A$1:$G$106,6,FALSE)</f>
        <v>32.075299999999999</v>
      </c>
      <c r="J1250" s="124">
        <f>D1250*G1250</f>
        <v>32.075299999999999</v>
      </c>
      <c r="K1250" s="494">
        <f>SUMIF('4. Orçamento'!$A$6:$A$144,A1250,'4. Orçamento'!$D$6:$D$144)</f>
        <v>200</v>
      </c>
      <c r="L1250" s="492">
        <f>D1250</f>
        <v>1</v>
      </c>
      <c r="M1250" s="492"/>
      <c r="N1250" s="496" t="str">
        <f>B1250</f>
        <v>P9830</v>
      </c>
      <c r="O1250" s="493">
        <f>(G1250/$I$1242)</f>
        <v>2.5639728217426057</v>
      </c>
      <c r="P1250" s="493"/>
      <c r="Q1250" s="491">
        <f>K1250*((L1250*O1250)+(M1250*P1250))</f>
        <v>512.79456434852113</v>
      </c>
    </row>
    <row r="1251" spans="1:17">
      <c r="A1251">
        <v>5213837</v>
      </c>
      <c r="B1251" s="119" t="s">
        <v>438</v>
      </c>
      <c r="C1251" s="120" t="s">
        <v>439</v>
      </c>
      <c r="D1251" s="121">
        <v>1</v>
      </c>
      <c r="E1251" s="128" t="s">
        <v>222</v>
      </c>
      <c r="G1251" s="123">
        <f>VLOOKUP(B1251,MO!$A$1:$G$106,6,FALSE)</f>
        <v>22.594999999999999</v>
      </c>
      <c r="J1251" s="124">
        <f>D1251*G1251</f>
        <v>22.594999999999999</v>
      </c>
      <c r="K1251" s="494">
        <f>SUMIF('4. Orçamento'!$A$6:$A$144,A1251,'4. Orçamento'!$D$6:$D$144)</f>
        <v>200</v>
      </c>
      <c r="L1251" s="492">
        <f>D1251</f>
        <v>1</v>
      </c>
      <c r="M1251" s="492"/>
      <c r="N1251" s="496" t="str">
        <f>B1251</f>
        <v>P9824</v>
      </c>
      <c r="O1251" s="493">
        <f>(G1251/$I$1242)</f>
        <v>1.8061550759392486</v>
      </c>
      <c r="P1251" s="493"/>
      <c r="Q1251" s="491">
        <f>K1251*((L1251*O1251)+(M1251*P1251))</f>
        <v>361.23101518784972</v>
      </c>
    </row>
    <row r="1252" spans="1:17">
      <c r="A1252">
        <v>5213837</v>
      </c>
      <c r="B1252" s="129"/>
      <c r="D1252" s="145" t="s">
        <v>440</v>
      </c>
      <c r="E1252" s="145"/>
      <c r="F1252" s="145"/>
      <c r="G1252" s="145"/>
      <c r="H1252" s="145"/>
      <c r="J1252" s="124">
        <f>J1250+J1251</f>
        <v>54.670299999999997</v>
      </c>
      <c r="K1252" s="494">
        <f>SUMIF('4. Orçamento'!$A$6:$A$144,A1252,'4. Orçamento'!$D$6:$D$144)</f>
        <v>200</v>
      </c>
      <c r="L1252" s="492"/>
      <c r="M1252" s="492"/>
      <c r="N1252" s="496"/>
      <c r="O1252" s="493"/>
      <c r="P1252" s="493"/>
      <c r="Q1252" s="491"/>
    </row>
    <row r="1253" spans="1:17" ht="15.75" thickBot="1">
      <c r="A1253">
        <v>5213837</v>
      </c>
      <c r="B1253" s="125"/>
      <c r="C1253" s="104"/>
      <c r="D1253" s="146" t="s">
        <v>442</v>
      </c>
      <c r="E1253" s="146"/>
      <c r="F1253" s="146"/>
      <c r="G1253" s="146"/>
      <c r="H1253" s="146"/>
      <c r="I1253" s="104"/>
      <c r="J1253" s="130">
        <f>J1248+J1252</f>
        <v>66.534075999999999</v>
      </c>
      <c r="K1253" s="494">
        <f>SUMIF('4. Orçamento'!$A$6:$A$144,A1253,'4. Orçamento'!$D$6:$D$144)</f>
        <v>200</v>
      </c>
      <c r="L1253" s="492"/>
      <c r="M1253" s="492"/>
      <c r="N1253" s="496"/>
      <c r="O1253" s="493"/>
      <c r="P1253" s="493"/>
      <c r="Q1253" s="491"/>
    </row>
    <row r="1254" spans="1:17">
      <c r="A1254">
        <v>5213837</v>
      </c>
      <c r="B1254" s="129"/>
      <c r="D1254" s="145" t="s">
        <v>444</v>
      </c>
      <c r="E1254" s="145"/>
      <c r="F1254" s="145"/>
      <c r="G1254" s="145"/>
      <c r="H1254" s="145"/>
      <c r="J1254" s="131">
        <f>J1253/I1242</f>
        <v>5.3184713029576338</v>
      </c>
      <c r="K1254" s="494">
        <f>SUMIF('4. Orçamento'!$A$6:$A$144,A1254,'4. Orçamento'!$D$6:$D$144)</f>
        <v>200</v>
      </c>
      <c r="L1254" s="492"/>
      <c r="M1254" s="492"/>
      <c r="N1254" s="496"/>
      <c r="O1254" s="493"/>
      <c r="P1254" s="493"/>
      <c r="Q1254" s="491"/>
    </row>
    <row r="1255" spans="1:17">
      <c r="A1255">
        <v>5213837</v>
      </c>
      <c r="B1255" s="129"/>
      <c r="H1255" s="132" t="s">
        <v>445</v>
      </c>
      <c r="J1255" s="133" t="s">
        <v>377</v>
      </c>
      <c r="K1255" s="494">
        <f>SUMIF('4. Orçamento'!$A$6:$A$144,A1255,'4. Orçamento'!$D$6:$D$144)</f>
        <v>200</v>
      </c>
      <c r="L1255" s="492"/>
      <c r="M1255" s="492"/>
      <c r="N1255" s="496"/>
      <c r="O1255" s="493"/>
      <c r="P1255" s="493"/>
      <c r="Q1255" s="491"/>
    </row>
    <row r="1256" spans="1:17" ht="15.75" thickBot="1">
      <c r="A1256">
        <v>5213837</v>
      </c>
      <c r="B1256" s="125"/>
      <c r="C1256" s="104"/>
      <c r="D1256" s="104"/>
      <c r="E1256" s="104"/>
      <c r="F1256" s="104"/>
      <c r="G1256" s="104"/>
      <c r="H1256" s="105" t="s">
        <v>446</v>
      </c>
      <c r="I1256" s="104"/>
      <c r="J1256" s="130" t="s">
        <v>377</v>
      </c>
      <c r="K1256" s="494">
        <f>SUMIF('4. Orçamento'!$A$6:$A$144,A1256,'4. Orçamento'!$D$6:$D$144)</f>
        <v>200</v>
      </c>
      <c r="L1256" s="492"/>
      <c r="M1256" s="492"/>
      <c r="N1256" s="496"/>
      <c r="O1256" s="493"/>
      <c r="P1256" s="493"/>
      <c r="Q1256" s="491"/>
    </row>
    <row r="1257" spans="1:17" ht="15.75" thickBot="1">
      <c r="A1257">
        <v>5213837</v>
      </c>
      <c r="B1257" s="127" t="s">
        <v>447</v>
      </c>
      <c r="C1257" s="104"/>
      <c r="D1257" s="103" t="s">
        <v>212</v>
      </c>
      <c r="E1257" s="103" t="s">
        <v>436</v>
      </c>
      <c r="F1257" s="104"/>
      <c r="G1257" s="103" t="s">
        <v>448</v>
      </c>
      <c r="H1257" s="146" t="s">
        <v>449</v>
      </c>
      <c r="I1257" s="146"/>
      <c r="J1257" s="147"/>
      <c r="K1257" s="494">
        <f>SUMIF('4. Orçamento'!$A$6:$A$144,A1257,'4. Orçamento'!$D$6:$D$144)</f>
        <v>200</v>
      </c>
      <c r="L1257" s="492"/>
      <c r="M1257" s="492"/>
      <c r="N1257" s="496"/>
      <c r="O1257" s="493"/>
      <c r="P1257" s="493"/>
      <c r="Q1257" s="491"/>
    </row>
    <row r="1258" spans="1:17">
      <c r="A1258">
        <v>5213837</v>
      </c>
      <c r="B1258" s="119" t="s">
        <v>801</v>
      </c>
      <c r="C1258" s="120" t="s">
        <v>802</v>
      </c>
      <c r="D1258" s="121">
        <v>4.5500000000000002E-3</v>
      </c>
      <c r="E1258" s="128" t="s">
        <v>335</v>
      </c>
      <c r="G1258" s="123">
        <f>VLOOKUP(B1258,MATERIAL!$A$1:$D$1678,4,FALSE)</f>
        <v>20.6904</v>
      </c>
      <c r="J1258" s="124">
        <f>D1258*G1258</f>
        <v>9.4141320000000001E-2</v>
      </c>
      <c r="K1258" s="494">
        <f>SUMIF('4. Orçamento'!$A$6:$A$144,A1258,'4. Orçamento'!$D$6:$D$144)</f>
        <v>200</v>
      </c>
      <c r="L1258" s="492">
        <f>D1258</f>
        <v>4.5500000000000002E-3</v>
      </c>
      <c r="M1258" s="492"/>
      <c r="N1258" s="496" t="str">
        <f>B1258</f>
        <v>M1528</v>
      </c>
      <c r="O1258" s="493">
        <f>G1258</f>
        <v>20.6904</v>
      </c>
      <c r="P1258" s="493"/>
      <c r="Q1258" s="491">
        <f>K1258*((L1258*O1258)+(M1258*P1258))</f>
        <v>18.828264000000001</v>
      </c>
    </row>
    <row r="1259" spans="1:17">
      <c r="A1259">
        <v>5213837</v>
      </c>
      <c r="B1259" s="119" t="s">
        <v>803</v>
      </c>
      <c r="C1259" s="120" t="s">
        <v>804</v>
      </c>
      <c r="D1259" s="121">
        <v>1</v>
      </c>
      <c r="E1259" s="128" t="s">
        <v>335</v>
      </c>
      <c r="G1259" s="123">
        <f>VLOOKUP(B1259,MATERIAL!$A$1:$D$1678,4,FALSE)</f>
        <v>178.3818</v>
      </c>
      <c r="J1259" s="124">
        <f>D1259*G1259</f>
        <v>178.3818</v>
      </c>
      <c r="K1259" s="494">
        <f>SUMIF('4. Orçamento'!$A$6:$A$144,A1259,'4. Orçamento'!$D$6:$D$144)</f>
        <v>200</v>
      </c>
      <c r="L1259" s="492">
        <f>D1259</f>
        <v>1</v>
      </c>
      <c r="M1259" s="492"/>
      <c r="N1259" s="496" t="str">
        <f>B1259</f>
        <v>M0049</v>
      </c>
      <c r="O1259" s="493">
        <f>G1259</f>
        <v>178.3818</v>
      </c>
      <c r="P1259" s="493"/>
      <c r="Q1259" s="491">
        <f>K1259*((L1259*O1259)+(M1259*P1259))</f>
        <v>35676.36</v>
      </c>
    </row>
    <row r="1260" spans="1:17" ht="15.75" thickBot="1">
      <c r="A1260">
        <v>5213837</v>
      </c>
      <c r="B1260" s="125"/>
      <c r="C1260" s="104"/>
      <c r="D1260" s="146" t="s">
        <v>459</v>
      </c>
      <c r="E1260" s="146"/>
      <c r="F1260" s="146"/>
      <c r="G1260" s="146"/>
      <c r="H1260" s="146"/>
      <c r="I1260" s="104"/>
      <c r="J1260" s="126">
        <f>J1258+J1259</f>
        <v>178.47594132</v>
      </c>
      <c r="K1260" s="494">
        <f>SUMIF('4. Orçamento'!$A$6:$A$144,A1260,'4. Orçamento'!$D$6:$D$144)</f>
        <v>200</v>
      </c>
      <c r="L1260" s="492"/>
      <c r="M1260" s="492"/>
      <c r="N1260" s="496"/>
      <c r="O1260" s="493"/>
      <c r="P1260" s="493"/>
      <c r="Q1260" s="491"/>
    </row>
    <row r="1261" spans="1:17" ht="15.75" thickBot="1">
      <c r="A1261">
        <v>5213837</v>
      </c>
      <c r="B1261" s="127" t="s">
        <v>460</v>
      </c>
      <c r="C1261" s="104"/>
      <c r="D1261" s="103" t="s">
        <v>212</v>
      </c>
      <c r="E1261" s="103" t="s">
        <v>436</v>
      </c>
      <c r="F1261" s="104"/>
      <c r="G1261" s="103" t="s">
        <v>449</v>
      </c>
      <c r="H1261" s="146" t="s">
        <v>449</v>
      </c>
      <c r="I1261" s="146"/>
      <c r="J1261" s="147"/>
      <c r="K1261" s="494">
        <f>SUMIF('4. Orçamento'!$A$6:$A$144,A1261,'4. Orçamento'!$D$6:$D$144)</f>
        <v>200</v>
      </c>
      <c r="L1261" s="492"/>
      <c r="M1261" s="492"/>
      <c r="N1261" s="496"/>
      <c r="O1261" s="493"/>
      <c r="P1261" s="493"/>
      <c r="Q1261" s="491"/>
    </row>
    <row r="1262" spans="1:17" ht="15.75" thickBot="1">
      <c r="A1262">
        <v>5213837</v>
      </c>
      <c r="B1262" s="125"/>
      <c r="C1262" s="104"/>
      <c r="D1262" s="146" t="s">
        <v>461</v>
      </c>
      <c r="E1262" s="146"/>
      <c r="F1262" s="146"/>
      <c r="G1262" s="146"/>
      <c r="H1262" s="146"/>
      <c r="I1262" s="104"/>
      <c r="J1262" s="126"/>
      <c r="K1262" s="494">
        <f>SUMIF('4. Orçamento'!$A$6:$A$144,A1262,'4. Orçamento'!$D$6:$D$144)</f>
        <v>200</v>
      </c>
      <c r="L1262" s="492"/>
      <c r="M1262" s="492"/>
      <c r="N1262" s="496"/>
      <c r="O1262" s="493"/>
      <c r="P1262" s="493"/>
      <c r="Q1262" s="491"/>
    </row>
    <row r="1263" spans="1:17" ht="15.75" thickBot="1">
      <c r="A1263">
        <v>5213837</v>
      </c>
      <c r="B1263" s="125"/>
      <c r="C1263" s="104"/>
      <c r="D1263" s="104"/>
      <c r="E1263" s="104"/>
      <c r="F1263" s="104"/>
      <c r="G1263" s="104"/>
      <c r="H1263" s="105" t="s">
        <v>462</v>
      </c>
      <c r="I1263" s="104"/>
      <c r="J1263" s="130">
        <f>J1254+J1260</f>
        <v>183.79441262295765</v>
      </c>
      <c r="K1263" s="494">
        <f>SUMIF('4. Orçamento'!$A$6:$A$144,A1263,'4. Orçamento'!$D$6:$D$144)</f>
        <v>200</v>
      </c>
      <c r="L1263" s="492"/>
      <c r="M1263" s="492"/>
      <c r="N1263" s="496"/>
      <c r="O1263" s="493"/>
      <c r="P1263" s="493"/>
      <c r="Q1263" s="491"/>
    </row>
    <row r="1264" spans="1:17" ht="15.75" thickBot="1">
      <c r="A1264">
        <v>5213837</v>
      </c>
      <c r="B1264" s="127" t="s">
        <v>463</v>
      </c>
      <c r="C1264" s="104"/>
      <c r="D1264" s="103" t="s">
        <v>464</v>
      </c>
      <c r="E1264" s="103" t="s">
        <v>212</v>
      </c>
      <c r="F1264" s="103" t="s">
        <v>436</v>
      </c>
      <c r="G1264" s="104"/>
      <c r="H1264" s="103" t="s">
        <v>449</v>
      </c>
      <c r="I1264" s="146" t="s">
        <v>449</v>
      </c>
      <c r="J1264" s="147"/>
      <c r="K1264" s="494">
        <f>SUMIF('4. Orçamento'!$A$6:$A$144,A1264,'4. Orçamento'!$D$6:$D$144)</f>
        <v>200</v>
      </c>
      <c r="L1264" s="492"/>
      <c r="M1264" s="492"/>
      <c r="N1264" s="496"/>
      <c r="O1264" s="493"/>
      <c r="P1264" s="493"/>
      <c r="Q1264" s="491"/>
    </row>
    <row r="1265" spans="1:18" ht="28.5">
      <c r="A1265">
        <v>5213837</v>
      </c>
      <c r="B1265" s="119" t="s">
        <v>803</v>
      </c>
      <c r="C1265" s="120" t="s">
        <v>805</v>
      </c>
      <c r="D1265" s="128">
        <v>5914655</v>
      </c>
      <c r="E1265" s="121">
        <v>3.2000000000000002E-3</v>
      </c>
      <c r="F1265" s="128" t="s">
        <v>466</v>
      </c>
      <c r="H1265" s="123">
        <f>VLOOKUP(D1265,'SICRO 04.25'!$A$1:$D$6492,4,FALSE)</f>
        <v>32.659999999999997</v>
      </c>
      <c r="J1265" s="124">
        <f>E1265*H1265</f>
        <v>0.10451199999999999</v>
      </c>
      <c r="K1265" s="494">
        <f>SUMIF('4. Orçamento'!$A$6:$A$144,A1265,'4. Orçamento'!$D$6:$D$144)</f>
        <v>200</v>
      </c>
      <c r="L1265" s="492">
        <f>E1265</f>
        <v>3.2000000000000002E-3</v>
      </c>
      <c r="M1265" s="492"/>
      <c r="N1265" s="496">
        <f>D1265</f>
        <v>5914655</v>
      </c>
      <c r="O1265" s="493">
        <f>H1265</f>
        <v>32.659999999999997</v>
      </c>
      <c r="P1265" s="493"/>
      <c r="Q1265" s="491">
        <f>K1265*((L1265*O1265)+(M1265*P1265))</f>
        <v>20.9024</v>
      </c>
    </row>
    <row r="1266" spans="1:18" ht="15.75" thickBot="1">
      <c r="A1266">
        <v>5213837</v>
      </c>
      <c r="B1266" s="125"/>
      <c r="C1266" s="104"/>
      <c r="D1266" s="146" t="s">
        <v>468</v>
      </c>
      <c r="E1266" s="146"/>
      <c r="F1266" s="146"/>
      <c r="G1266" s="146"/>
      <c r="H1266" s="146"/>
      <c r="I1266" s="104"/>
      <c r="J1266" s="130">
        <f>J1265</f>
        <v>0.10451199999999999</v>
      </c>
      <c r="K1266" s="494">
        <f>SUMIF('4. Orçamento'!$A$6:$A$144,A1266,'4. Orçamento'!$D$6:$D$144)</f>
        <v>200</v>
      </c>
      <c r="L1266" s="492"/>
      <c r="M1266" s="492"/>
      <c r="N1266" s="496"/>
      <c r="O1266" s="493"/>
      <c r="P1266" s="493"/>
      <c r="Q1266" s="491"/>
    </row>
    <row r="1267" spans="1:18" ht="15.75" thickBot="1">
      <c r="A1267">
        <v>5213837</v>
      </c>
      <c r="B1267" s="148" t="s">
        <v>469</v>
      </c>
      <c r="C1267" s="146"/>
      <c r="D1267" s="146" t="s">
        <v>212</v>
      </c>
      <c r="E1267" s="146" t="s">
        <v>436</v>
      </c>
      <c r="F1267" s="146" t="s">
        <v>470</v>
      </c>
      <c r="G1267" s="146"/>
      <c r="H1267" s="146"/>
      <c r="J1267" s="147" t="s">
        <v>449</v>
      </c>
      <c r="K1267" s="494">
        <f>SUMIF('4. Orçamento'!$A$6:$A$144,A1267,'4. Orçamento'!$D$6:$D$144)</f>
        <v>200</v>
      </c>
      <c r="L1267" s="492"/>
      <c r="M1267" s="492"/>
      <c r="N1267" s="496"/>
      <c r="O1267" s="493"/>
      <c r="P1267" s="493"/>
      <c r="Q1267" s="491"/>
    </row>
    <row r="1268" spans="1:18" ht="15.75" thickBot="1">
      <c r="A1268">
        <v>5213837</v>
      </c>
      <c r="B1268" s="148"/>
      <c r="C1268" s="146"/>
      <c r="D1268" s="146"/>
      <c r="E1268" s="146"/>
      <c r="F1268" s="103" t="s">
        <v>471</v>
      </c>
      <c r="G1268" s="103" t="s">
        <v>472</v>
      </c>
      <c r="H1268" s="103" t="s">
        <v>473</v>
      </c>
      <c r="I1268" s="104"/>
      <c r="J1268" s="147"/>
      <c r="K1268" s="494">
        <f>SUMIF('4. Orçamento'!$A$6:$A$144,A1268,'4. Orçamento'!$D$6:$D$144)</f>
        <v>200</v>
      </c>
      <c r="L1268" s="492"/>
      <c r="M1268" s="492"/>
      <c r="N1268" s="496"/>
      <c r="O1268" s="493"/>
      <c r="P1268" s="493"/>
      <c r="Q1268" s="491"/>
    </row>
    <row r="1269" spans="1:18" ht="28.5">
      <c r="A1269">
        <v>5213837</v>
      </c>
      <c r="B1269" s="119" t="s">
        <v>803</v>
      </c>
      <c r="C1269" s="120" t="s">
        <v>805</v>
      </c>
      <c r="D1269" s="121">
        <v>1.541E-2</v>
      </c>
      <c r="E1269" s="128" t="s">
        <v>228</v>
      </c>
      <c r="F1269" s="128" t="s">
        <v>477</v>
      </c>
      <c r="G1269" s="128" t="s">
        <v>478</v>
      </c>
      <c r="H1269" s="128" t="s">
        <v>479</v>
      </c>
      <c r="J1269" s="111"/>
      <c r="K1269" s="494">
        <f>SUMIF('4. Orçamento'!$A$6:$A$144,A1269,'4. Orçamento'!$D$6:$D$144)</f>
        <v>200</v>
      </c>
      <c r="L1269" s="168">
        <f>D1269*'3. DMT'!$V$2</f>
        <v>2.5426500000000001</v>
      </c>
      <c r="M1269" s="168">
        <f>K1269*L1269</f>
        <v>508.53000000000003</v>
      </c>
      <c r="N1269" s="496" t="str">
        <f>H1269</f>
        <v>5914479</v>
      </c>
      <c r="O1269" s="493">
        <f>W56</f>
        <v>0.7173259493670886</v>
      </c>
      <c r="P1269" s="493"/>
      <c r="Q1269" s="491"/>
    </row>
    <row r="1270" spans="1:18">
      <c r="A1270">
        <v>5213837</v>
      </c>
      <c r="B1270" s="129"/>
      <c r="D1270" s="145" t="s">
        <v>480</v>
      </c>
      <c r="E1270" s="145"/>
      <c r="F1270" s="145"/>
      <c r="G1270" s="145"/>
      <c r="H1270" s="145"/>
      <c r="J1270" s="111"/>
      <c r="K1270" s="494"/>
      <c r="L1270" s="492"/>
      <c r="M1270" s="492"/>
      <c r="N1270" s="496"/>
      <c r="O1270" s="493"/>
      <c r="P1270" s="493"/>
      <c r="Q1270" s="491"/>
    </row>
    <row r="1271" spans="1:18" ht="15.75" thickBot="1">
      <c r="A1271">
        <v>5213837</v>
      </c>
      <c r="B1271" s="125"/>
      <c r="C1271" s="104"/>
      <c r="D1271" s="104"/>
      <c r="E1271" s="104"/>
      <c r="F1271" s="146" t="s">
        <v>481</v>
      </c>
      <c r="G1271" s="146"/>
      <c r="H1271" s="146"/>
      <c r="I1271" s="104"/>
      <c r="J1271" s="134">
        <f>J1263+J1266</f>
        <v>183.89892462295765</v>
      </c>
      <c r="K1271" s="178"/>
      <c r="L1271" s="179"/>
      <c r="M1271" s="179"/>
      <c r="N1271" s="179"/>
      <c r="O1271" s="179"/>
      <c r="P1271" s="180"/>
      <c r="R1271" s="177">
        <f>ROUND((SUM(Q1246:Q1269)/K1246),2)</f>
        <v>183.9</v>
      </c>
    </row>
    <row r="1272" spans="1:18" ht="15.75" thickBot="1">
      <c r="A1272" s="157"/>
      <c r="B1272" s="157"/>
      <c r="C1272" s="157"/>
      <c r="D1272" s="157"/>
      <c r="E1272" s="157"/>
      <c r="F1272" s="157"/>
      <c r="G1272" s="157"/>
      <c r="H1272" s="157"/>
      <c r="I1272" s="157"/>
      <c r="J1272" s="157"/>
      <c r="R1272" s="101">
        <f>SUM(Q1246:Q1270)</f>
        <v>36779.784924591528</v>
      </c>
    </row>
    <row r="1273" spans="1:18" ht="23.25" thickBot="1">
      <c r="B1273" s="106" t="s">
        <v>395</v>
      </c>
      <c r="C1273" s="107"/>
      <c r="D1273" s="107"/>
      <c r="E1273" s="107"/>
      <c r="F1273" s="107"/>
      <c r="G1273" s="107"/>
      <c r="H1273" s="107"/>
      <c r="I1273" s="107"/>
      <c r="J1273" s="108" t="s">
        <v>396</v>
      </c>
    </row>
    <row r="1274" spans="1:18" ht="16.5" customHeight="1" thickTop="1" thickBot="1">
      <c r="B1274" s="109" t="s">
        <v>397</v>
      </c>
      <c r="E1274" s="110" t="s">
        <v>398</v>
      </c>
      <c r="J1274" s="111"/>
    </row>
    <row r="1275" spans="1:18" ht="15.75">
      <c r="B1275" s="373" t="s">
        <v>400</v>
      </c>
      <c r="C1275" s="159"/>
      <c r="D1275" s="159"/>
      <c r="E1275" s="402">
        <v>45748</v>
      </c>
      <c r="F1275" s="159"/>
      <c r="G1275" s="159"/>
      <c r="H1275" s="374" t="s">
        <v>401</v>
      </c>
      <c r="I1275" s="375">
        <v>1</v>
      </c>
      <c r="J1275" s="376" t="s">
        <v>344</v>
      </c>
    </row>
    <row r="1276" spans="1:18" ht="32.25" thickBot="1">
      <c r="A1276">
        <v>5213835</v>
      </c>
      <c r="B1276" s="116" t="s">
        <v>806</v>
      </c>
      <c r="C1276" s="149" t="s">
        <v>807</v>
      </c>
      <c r="D1276" s="149"/>
      <c r="E1276" s="149"/>
      <c r="F1276" s="149"/>
      <c r="G1276" s="149"/>
      <c r="H1276" s="149"/>
      <c r="I1276" s="150" t="s">
        <v>404</v>
      </c>
      <c r="J1276" s="151"/>
    </row>
    <row r="1277" spans="1:18" ht="16.5" customHeight="1" thickBot="1">
      <c r="A1277">
        <v>5213835</v>
      </c>
      <c r="B1277" s="148" t="s">
        <v>405</v>
      </c>
      <c r="C1277" s="146"/>
      <c r="D1277" s="146" t="s">
        <v>212</v>
      </c>
      <c r="E1277" s="146" t="s">
        <v>406</v>
      </c>
      <c r="F1277" s="146"/>
      <c r="G1277" s="146" t="s">
        <v>407</v>
      </c>
      <c r="H1277" s="146"/>
      <c r="J1277" s="117" t="s">
        <v>408</v>
      </c>
      <c r="K1277" s="589" t="s">
        <v>276</v>
      </c>
      <c r="L1277" s="590"/>
      <c r="M1277" s="591"/>
      <c r="N1277" s="592" t="s">
        <v>409</v>
      </c>
      <c r="O1277" s="594" t="s">
        <v>410</v>
      </c>
      <c r="P1277" s="595"/>
      <c r="Q1277" s="598" t="s">
        <v>411</v>
      </c>
    </row>
    <row r="1278" spans="1:18" ht="15.75" thickBot="1">
      <c r="A1278">
        <v>5213835</v>
      </c>
      <c r="B1278" s="148"/>
      <c r="C1278" s="146"/>
      <c r="D1278" s="146"/>
      <c r="E1278" s="103" t="s">
        <v>412</v>
      </c>
      <c r="F1278" s="103" t="s">
        <v>413</v>
      </c>
      <c r="G1278" s="103" t="s">
        <v>414</v>
      </c>
      <c r="H1278" s="103" t="s">
        <v>415</v>
      </c>
      <c r="I1278" s="104"/>
      <c r="J1278" s="118" t="s">
        <v>416</v>
      </c>
      <c r="K1278" s="172" t="s">
        <v>417</v>
      </c>
      <c r="L1278" s="600" t="s">
        <v>418</v>
      </c>
      <c r="M1278" s="601"/>
      <c r="N1278" s="593"/>
      <c r="O1278" s="596"/>
      <c r="P1278" s="597"/>
      <c r="Q1278" s="599"/>
    </row>
    <row r="1279" spans="1:18" ht="15.75" thickBot="1">
      <c r="A1279">
        <v>5213835</v>
      </c>
      <c r="B1279" s="125"/>
      <c r="C1279" s="104"/>
      <c r="D1279" s="104"/>
      <c r="E1279" s="104"/>
      <c r="F1279" s="104"/>
      <c r="G1279" s="104"/>
      <c r="H1279" s="105" t="s">
        <v>433</v>
      </c>
      <c r="I1279" s="104"/>
      <c r="J1279" s="126"/>
      <c r="K1279" s="494">
        <f>SUMIF('4. Orçamento'!$A$6:$A$144,A1279,'4. Orçamento'!$D$6:$D$144)</f>
        <v>1000</v>
      </c>
      <c r="L1279" s="492"/>
      <c r="M1279" s="492"/>
      <c r="N1279" s="496"/>
      <c r="O1279" s="493"/>
      <c r="P1279" s="493"/>
      <c r="Q1279" s="491"/>
    </row>
    <row r="1280" spans="1:18" ht="15.75" thickBot="1">
      <c r="A1280">
        <v>5213835</v>
      </c>
      <c r="B1280" s="127" t="s">
        <v>435</v>
      </c>
      <c r="C1280" s="104"/>
      <c r="D1280" s="103" t="s">
        <v>212</v>
      </c>
      <c r="E1280" s="103" t="s">
        <v>436</v>
      </c>
      <c r="F1280" s="104"/>
      <c r="G1280" s="103" t="s">
        <v>407</v>
      </c>
      <c r="H1280" s="146" t="s">
        <v>437</v>
      </c>
      <c r="I1280" s="146"/>
      <c r="J1280" s="147"/>
      <c r="K1280" s="494">
        <f>SUMIF('4. Orçamento'!$A$6:$A$144,A1280,'4. Orçamento'!$D$6:$D$144)</f>
        <v>1000</v>
      </c>
      <c r="L1280" s="492"/>
      <c r="M1280" s="492"/>
      <c r="N1280" s="496"/>
      <c r="O1280" s="493"/>
      <c r="P1280" s="493"/>
      <c r="Q1280" s="491"/>
    </row>
    <row r="1281" spans="1:17">
      <c r="A1281">
        <v>5213835</v>
      </c>
      <c r="B1281" s="129"/>
      <c r="D1281" s="145" t="s">
        <v>440</v>
      </c>
      <c r="E1281" s="145"/>
      <c r="F1281" s="145"/>
      <c r="G1281" s="145"/>
      <c r="H1281" s="145"/>
      <c r="J1281" s="124"/>
      <c r="K1281" s="494">
        <f>SUMIF('4. Orçamento'!$A$6:$A$144,A1281,'4. Orçamento'!$D$6:$D$144)</f>
        <v>1000</v>
      </c>
      <c r="L1281" s="492"/>
      <c r="M1281" s="492"/>
      <c r="N1281" s="496"/>
      <c r="O1281" s="493"/>
      <c r="P1281" s="493"/>
      <c r="Q1281" s="491"/>
    </row>
    <row r="1282" spans="1:17" ht="15.75" thickBot="1">
      <c r="A1282">
        <v>5213835</v>
      </c>
      <c r="B1282" s="125"/>
      <c r="C1282" s="104"/>
      <c r="D1282" s="146" t="s">
        <v>442</v>
      </c>
      <c r="E1282" s="146"/>
      <c r="F1282" s="146"/>
      <c r="G1282" s="146"/>
      <c r="H1282" s="146"/>
      <c r="I1282" s="104"/>
      <c r="J1282" s="130"/>
      <c r="K1282" s="494">
        <f>SUMIF('4. Orçamento'!$A$6:$A$144,A1282,'4. Orçamento'!$D$6:$D$144)</f>
        <v>1000</v>
      </c>
      <c r="L1282" s="492"/>
      <c r="M1282" s="492"/>
      <c r="N1282" s="496"/>
      <c r="O1282" s="493"/>
      <c r="P1282" s="493"/>
      <c r="Q1282" s="491"/>
    </row>
    <row r="1283" spans="1:17">
      <c r="A1283">
        <v>5213835</v>
      </c>
      <c r="B1283" s="129"/>
      <c r="D1283" s="145" t="s">
        <v>444</v>
      </c>
      <c r="E1283" s="145"/>
      <c r="F1283" s="145"/>
      <c r="G1283" s="145"/>
      <c r="H1283" s="145"/>
      <c r="J1283" s="131"/>
      <c r="K1283" s="494">
        <f>SUMIF('4. Orçamento'!$A$6:$A$144,A1283,'4. Orçamento'!$D$6:$D$144)</f>
        <v>1000</v>
      </c>
      <c r="L1283" s="492"/>
      <c r="M1283" s="492"/>
      <c r="N1283" s="496"/>
      <c r="O1283" s="493"/>
      <c r="P1283" s="493"/>
      <c r="Q1283" s="491"/>
    </row>
    <row r="1284" spans="1:17">
      <c r="A1284">
        <v>5213835</v>
      </c>
      <c r="B1284" s="129"/>
      <c r="H1284" s="132" t="s">
        <v>445</v>
      </c>
      <c r="J1284" s="133" t="s">
        <v>377</v>
      </c>
      <c r="K1284" s="494">
        <f>SUMIF('4. Orçamento'!$A$6:$A$144,A1284,'4. Orçamento'!$D$6:$D$144)</f>
        <v>1000</v>
      </c>
      <c r="L1284" s="492"/>
      <c r="M1284" s="492"/>
      <c r="N1284" s="496"/>
      <c r="O1284" s="493"/>
      <c r="P1284" s="493"/>
      <c r="Q1284" s="491"/>
    </row>
    <row r="1285" spans="1:17" ht="15.75" thickBot="1">
      <c r="A1285">
        <v>5213835</v>
      </c>
      <c r="B1285" s="125"/>
      <c r="C1285" s="104"/>
      <c r="D1285" s="104"/>
      <c r="E1285" s="104"/>
      <c r="F1285" s="104"/>
      <c r="G1285" s="104"/>
      <c r="H1285" s="105" t="s">
        <v>446</v>
      </c>
      <c r="I1285" s="104"/>
      <c r="J1285" s="130" t="s">
        <v>377</v>
      </c>
      <c r="K1285" s="494">
        <f>SUMIF('4. Orçamento'!$A$6:$A$144,A1285,'4. Orçamento'!$D$6:$D$144)</f>
        <v>1000</v>
      </c>
      <c r="L1285" s="492"/>
      <c r="M1285" s="492"/>
      <c r="N1285" s="496"/>
      <c r="O1285" s="493"/>
      <c r="P1285" s="493"/>
      <c r="Q1285" s="491"/>
    </row>
    <row r="1286" spans="1:17" ht="15.75" thickBot="1">
      <c r="A1286">
        <v>5213835</v>
      </c>
      <c r="B1286" s="127" t="s">
        <v>447</v>
      </c>
      <c r="C1286" s="104"/>
      <c r="D1286" s="103" t="s">
        <v>212</v>
      </c>
      <c r="E1286" s="103" t="s">
        <v>436</v>
      </c>
      <c r="F1286" s="104"/>
      <c r="G1286" s="103" t="s">
        <v>448</v>
      </c>
      <c r="H1286" s="146" t="s">
        <v>449</v>
      </c>
      <c r="I1286" s="146"/>
      <c r="J1286" s="147"/>
      <c r="K1286" s="494">
        <f>SUMIF('4. Orçamento'!$A$6:$A$144,A1286,'4. Orçamento'!$D$6:$D$144)</f>
        <v>1000</v>
      </c>
      <c r="L1286" s="492"/>
      <c r="M1286" s="492"/>
      <c r="N1286" s="496"/>
      <c r="O1286" s="493"/>
      <c r="P1286" s="493"/>
      <c r="Q1286" s="491"/>
    </row>
    <row r="1287" spans="1:17">
      <c r="A1287">
        <v>5213835</v>
      </c>
      <c r="B1287" s="119" t="s">
        <v>808</v>
      </c>
      <c r="C1287" s="120" t="s">
        <v>809</v>
      </c>
      <c r="D1287" s="121">
        <v>6.6699999999999997E-3</v>
      </c>
      <c r="E1287" s="128" t="s">
        <v>335</v>
      </c>
      <c r="G1287" s="123">
        <v>94.008300000000006</v>
      </c>
      <c r="J1287" s="124">
        <f>D1287*G1287</f>
        <v>0.62703536100000001</v>
      </c>
      <c r="K1287" s="494">
        <f>SUMIF('4. Orçamento'!$A$6:$A$144,A1287,'4. Orçamento'!$D$6:$D$144)</f>
        <v>1000</v>
      </c>
      <c r="L1287" s="492">
        <f>D1287</f>
        <v>6.6699999999999997E-3</v>
      </c>
      <c r="M1287" s="492"/>
      <c r="N1287" s="496" t="str">
        <f>B1287</f>
        <v>M0047</v>
      </c>
      <c r="O1287" s="493">
        <f>G1287</f>
        <v>94.008300000000006</v>
      </c>
      <c r="P1287" s="493"/>
      <c r="Q1287" s="491">
        <f>K1287*((L1287*O1287)+(M1287*P1287))</f>
        <v>627.03536099999997</v>
      </c>
    </row>
    <row r="1288" spans="1:17" ht="15.75" thickBot="1">
      <c r="A1288">
        <v>5213835</v>
      </c>
      <c r="B1288" s="125"/>
      <c r="C1288" s="104"/>
      <c r="D1288" s="146" t="s">
        <v>459</v>
      </c>
      <c r="E1288" s="146"/>
      <c r="F1288" s="146"/>
      <c r="G1288" s="146"/>
      <c r="H1288" s="146"/>
      <c r="I1288" s="104"/>
      <c r="J1288" s="126">
        <f>J1287</f>
        <v>0.62703536100000001</v>
      </c>
      <c r="K1288" s="494">
        <f>SUMIF('4. Orçamento'!$A$6:$A$144,A1288,'4. Orçamento'!$D$6:$D$144)</f>
        <v>1000</v>
      </c>
      <c r="L1288" s="492"/>
      <c r="M1288" s="492"/>
      <c r="N1288" s="496"/>
      <c r="O1288" s="493"/>
      <c r="P1288" s="493"/>
      <c r="Q1288" s="491"/>
    </row>
    <row r="1289" spans="1:17" ht="15.75" thickBot="1">
      <c r="A1289">
        <v>5213835</v>
      </c>
      <c r="B1289" s="127" t="s">
        <v>460</v>
      </c>
      <c r="C1289" s="104"/>
      <c r="D1289" s="103" t="s">
        <v>212</v>
      </c>
      <c r="E1289" s="103" t="s">
        <v>436</v>
      </c>
      <c r="F1289" s="104"/>
      <c r="G1289" s="103" t="s">
        <v>449</v>
      </c>
      <c r="H1289" s="146" t="s">
        <v>449</v>
      </c>
      <c r="I1289" s="146"/>
      <c r="J1289" s="147"/>
      <c r="K1289" s="494">
        <f>SUMIF('4. Orçamento'!$A$6:$A$144,A1289,'4. Orçamento'!$D$6:$D$144)</f>
        <v>1000</v>
      </c>
      <c r="L1289" s="492"/>
      <c r="M1289" s="492"/>
      <c r="N1289" s="496"/>
      <c r="O1289" s="493"/>
      <c r="P1289" s="493"/>
      <c r="Q1289" s="491"/>
    </row>
    <row r="1290" spans="1:17" ht="15.75" thickBot="1">
      <c r="A1290">
        <v>5213835</v>
      </c>
      <c r="B1290" s="125"/>
      <c r="C1290" s="104"/>
      <c r="D1290" s="146" t="s">
        <v>461</v>
      </c>
      <c r="E1290" s="146"/>
      <c r="F1290" s="146"/>
      <c r="G1290" s="146"/>
      <c r="H1290" s="146"/>
      <c r="I1290" s="104"/>
      <c r="J1290" s="126"/>
      <c r="K1290" s="494">
        <f>SUMIF('4. Orçamento'!$A$6:$A$144,A1290,'4. Orçamento'!$D$6:$D$144)</f>
        <v>1000</v>
      </c>
      <c r="L1290" s="492"/>
      <c r="M1290" s="492"/>
      <c r="N1290" s="496"/>
      <c r="O1290" s="493"/>
      <c r="P1290" s="493"/>
      <c r="Q1290" s="491"/>
    </row>
    <row r="1291" spans="1:17" ht="15.75" thickBot="1">
      <c r="A1291">
        <v>5213835</v>
      </c>
      <c r="B1291" s="125"/>
      <c r="C1291" s="104"/>
      <c r="D1291" s="104"/>
      <c r="E1291" s="104"/>
      <c r="F1291" s="104"/>
      <c r="G1291" s="104"/>
      <c r="H1291" s="105" t="s">
        <v>462</v>
      </c>
      <c r="I1291" s="104"/>
      <c r="J1291" s="130">
        <f>J1288</f>
        <v>0.62703536100000001</v>
      </c>
      <c r="K1291" s="494">
        <f>SUMIF('4. Orçamento'!$A$6:$A$144,A1291,'4. Orçamento'!$D$6:$D$144)</f>
        <v>1000</v>
      </c>
      <c r="L1291" s="492"/>
      <c r="M1291" s="492"/>
      <c r="N1291" s="496"/>
      <c r="O1291" s="493"/>
      <c r="P1291" s="493"/>
      <c r="Q1291" s="491"/>
    </row>
    <row r="1292" spans="1:17" ht="15.75" thickBot="1">
      <c r="A1292">
        <v>5213835</v>
      </c>
      <c r="B1292" s="127" t="s">
        <v>463</v>
      </c>
      <c r="C1292" s="104"/>
      <c r="D1292" s="103" t="s">
        <v>464</v>
      </c>
      <c r="E1292" s="103" t="s">
        <v>212</v>
      </c>
      <c r="F1292" s="103" t="s">
        <v>436</v>
      </c>
      <c r="G1292" s="104"/>
      <c r="H1292" s="103" t="s">
        <v>449</v>
      </c>
      <c r="I1292" s="146" t="s">
        <v>449</v>
      </c>
      <c r="J1292" s="147"/>
      <c r="K1292" s="494">
        <f>SUMIF('4. Orçamento'!$A$6:$A$144,A1292,'4. Orçamento'!$D$6:$D$144)</f>
        <v>1000</v>
      </c>
      <c r="L1292" s="492"/>
      <c r="M1292" s="492"/>
      <c r="N1292" s="496"/>
      <c r="O1292" s="493"/>
      <c r="P1292" s="493"/>
      <c r="Q1292" s="491"/>
    </row>
    <row r="1293" spans="1:17">
      <c r="A1293">
        <v>5213835</v>
      </c>
      <c r="B1293" s="119" t="s">
        <v>808</v>
      </c>
      <c r="C1293" s="120" t="s">
        <v>810</v>
      </c>
      <c r="D1293" s="128">
        <v>5914655</v>
      </c>
      <c r="E1293" s="121">
        <v>4.0000000000000001E-3</v>
      </c>
      <c r="F1293" s="128" t="s">
        <v>466</v>
      </c>
      <c r="H1293" s="123">
        <f>VLOOKUP(D1293,'SICRO 04.25'!$A$1:$D$6492,4,FALSE)</f>
        <v>32.659999999999997</v>
      </c>
      <c r="J1293" s="124">
        <f>E1293*H1293</f>
        <v>0.13063999999999998</v>
      </c>
      <c r="K1293" s="494">
        <f>SUMIF('4. Orçamento'!$A$6:$A$144,A1293,'4. Orçamento'!$D$6:$D$144)</f>
        <v>1000</v>
      </c>
      <c r="L1293" s="492">
        <f>E1293</f>
        <v>4.0000000000000001E-3</v>
      </c>
      <c r="M1293" s="492"/>
      <c r="N1293" s="496">
        <f>D1293</f>
        <v>5914655</v>
      </c>
      <c r="O1293" s="493">
        <f>H1293</f>
        <v>32.659999999999997</v>
      </c>
      <c r="P1293" s="493"/>
      <c r="Q1293" s="491">
        <f>K1293*((L1293*O1293)+(M1293*P1293))</f>
        <v>130.63999999999999</v>
      </c>
    </row>
    <row r="1294" spans="1:17" ht="15.75" thickBot="1">
      <c r="A1294">
        <v>5213835</v>
      </c>
      <c r="B1294" s="125"/>
      <c r="C1294" s="104"/>
      <c r="D1294" s="146" t="s">
        <v>468</v>
      </c>
      <c r="E1294" s="146"/>
      <c r="F1294" s="146"/>
      <c r="G1294" s="146"/>
      <c r="H1294" s="146"/>
      <c r="I1294" s="104"/>
      <c r="J1294" s="130">
        <f>J1293</f>
        <v>0.13063999999999998</v>
      </c>
      <c r="K1294" s="494">
        <f>SUMIF('4. Orçamento'!$A$6:$A$144,A1294,'4. Orçamento'!$D$6:$D$144)</f>
        <v>1000</v>
      </c>
      <c r="L1294" s="492"/>
      <c r="M1294" s="492"/>
      <c r="N1294" s="496"/>
      <c r="O1294" s="493"/>
      <c r="P1294" s="493"/>
      <c r="Q1294" s="491"/>
    </row>
    <row r="1295" spans="1:17" ht="15.75" thickBot="1">
      <c r="A1295">
        <v>5213835</v>
      </c>
      <c r="B1295" s="148" t="s">
        <v>469</v>
      </c>
      <c r="C1295" s="146"/>
      <c r="D1295" s="146" t="s">
        <v>212</v>
      </c>
      <c r="E1295" s="146" t="s">
        <v>436</v>
      </c>
      <c r="F1295" s="146" t="s">
        <v>470</v>
      </c>
      <c r="G1295" s="146"/>
      <c r="H1295" s="146"/>
      <c r="J1295" s="147" t="s">
        <v>449</v>
      </c>
      <c r="K1295" s="494">
        <f>SUMIF('4. Orçamento'!$A$6:$A$144,A1295,'4. Orçamento'!$D$6:$D$144)</f>
        <v>1000</v>
      </c>
      <c r="L1295" s="492"/>
      <c r="M1295" s="492"/>
      <c r="N1295" s="496"/>
      <c r="O1295" s="493"/>
      <c r="P1295" s="493"/>
      <c r="Q1295" s="491"/>
    </row>
    <row r="1296" spans="1:17" ht="15.75" thickBot="1">
      <c r="A1296">
        <v>5213835</v>
      </c>
      <c r="B1296" s="148"/>
      <c r="C1296" s="146"/>
      <c r="D1296" s="146"/>
      <c r="E1296" s="146"/>
      <c r="F1296" s="103" t="s">
        <v>471</v>
      </c>
      <c r="G1296" s="103" t="s">
        <v>472</v>
      </c>
      <c r="H1296" s="103" t="s">
        <v>473</v>
      </c>
      <c r="I1296" s="104"/>
      <c r="J1296" s="147"/>
      <c r="K1296" s="494">
        <f>SUMIF('4. Orçamento'!$A$6:$A$144,A1296,'4. Orçamento'!$D$6:$D$144)</f>
        <v>1000</v>
      </c>
      <c r="L1296" s="492"/>
      <c r="M1296" s="492"/>
      <c r="N1296" s="496"/>
      <c r="O1296" s="493"/>
      <c r="P1296" s="493"/>
      <c r="Q1296" s="491"/>
    </row>
    <row r="1297" spans="1:18">
      <c r="A1297">
        <v>5213835</v>
      </c>
      <c r="B1297" s="119" t="s">
        <v>808</v>
      </c>
      <c r="C1297" s="120" t="s">
        <v>810</v>
      </c>
      <c r="D1297" s="121">
        <v>6.5700000000000003E-3</v>
      </c>
      <c r="E1297" s="128" t="s">
        <v>228</v>
      </c>
      <c r="F1297" s="128" t="s">
        <v>477</v>
      </c>
      <c r="G1297" s="128" t="s">
        <v>478</v>
      </c>
      <c r="H1297" s="128" t="s">
        <v>479</v>
      </c>
      <c r="J1297" s="111"/>
      <c r="K1297" s="494">
        <f>SUMIF('4. Orçamento'!$A$6:$A$144,A1297,'4. Orçamento'!$D$6:$D$144)</f>
        <v>1000</v>
      </c>
      <c r="L1297" s="168">
        <f>D1297*'3. DMT'!$V$2</f>
        <v>1.08405</v>
      </c>
      <c r="M1297" s="168">
        <f>K1297*L1297</f>
        <v>1084.05</v>
      </c>
      <c r="N1297" s="496" t="str">
        <f>H1297</f>
        <v>5914479</v>
      </c>
      <c r="O1297" s="493">
        <f>W56</f>
        <v>0.7173259493670886</v>
      </c>
      <c r="P1297" s="493"/>
      <c r="Q1297" s="491"/>
    </row>
    <row r="1298" spans="1:18">
      <c r="A1298">
        <v>5213835</v>
      </c>
      <c r="B1298" s="129"/>
      <c r="D1298" s="145" t="s">
        <v>480</v>
      </c>
      <c r="E1298" s="145"/>
      <c r="F1298" s="145"/>
      <c r="G1298" s="145"/>
      <c r="H1298" s="145"/>
      <c r="J1298" s="111"/>
      <c r="K1298" s="494">
        <f>SUMIF('4. Orçamento'!$A$6:$A$144,A1298,'4. Orçamento'!$D$6:$D$144)</f>
        <v>1000</v>
      </c>
      <c r="L1298" s="492"/>
      <c r="M1298" s="492"/>
      <c r="N1298" s="496"/>
      <c r="O1298" s="493"/>
      <c r="P1298" s="493"/>
      <c r="Q1298" s="491"/>
    </row>
    <row r="1299" spans="1:18" ht="15.75" thickBot="1">
      <c r="A1299">
        <v>5213835</v>
      </c>
      <c r="B1299" s="125"/>
      <c r="C1299" s="104"/>
      <c r="D1299" s="104"/>
      <c r="E1299" s="104"/>
      <c r="F1299" s="146" t="s">
        <v>481</v>
      </c>
      <c r="G1299" s="146"/>
      <c r="H1299" s="146"/>
      <c r="I1299" s="104"/>
      <c r="J1299" s="134">
        <f>J1291+J1294</f>
        <v>0.75767536099999999</v>
      </c>
      <c r="K1299" s="178"/>
      <c r="L1299" s="179"/>
      <c r="M1299" s="179"/>
      <c r="N1299" s="179"/>
      <c r="O1299" s="179"/>
      <c r="P1299" s="180"/>
      <c r="R1299" s="177">
        <f>ROUND((SUM(Q1279:Q1297)/K1279),2)</f>
        <v>0.76</v>
      </c>
    </row>
    <row r="1300" spans="1:18" ht="15.75" thickBot="1">
      <c r="A1300" s="157"/>
      <c r="B1300" s="157"/>
      <c r="C1300" s="157"/>
      <c r="D1300" s="157"/>
      <c r="E1300" s="157"/>
      <c r="F1300" s="157"/>
      <c r="G1300" s="157"/>
      <c r="H1300" s="157"/>
      <c r="I1300" s="157"/>
      <c r="J1300" s="157"/>
      <c r="R1300" s="101">
        <f>SUM(Q1279:Q1298)</f>
        <v>757.67536099999995</v>
      </c>
    </row>
    <row r="1301" spans="1:18" ht="23.25" thickBot="1">
      <c r="B1301" s="106" t="s">
        <v>395</v>
      </c>
      <c r="C1301" s="107"/>
      <c r="D1301" s="107"/>
      <c r="E1301" s="107"/>
      <c r="F1301" s="107"/>
      <c r="G1301" s="107"/>
      <c r="H1301" s="107"/>
      <c r="I1301" s="107"/>
      <c r="J1301" s="108" t="s">
        <v>396</v>
      </c>
    </row>
    <row r="1302" spans="1:18" ht="19.5" thickTop="1" thickBot="1">
      <c r="B1302" s="109" t="s">
        <v>397</v>
      </c>
      <c r="E1302" s="110" t="s">
        <v>398</v>
      </c>
      <c r="J1302" s="111"/>
    </row>
    <row r="1303" spans="1:18" ht="15.75">
      <c r="B1303" s="373" t="s">
        <v>400</v>
      </c>
      <c r="C1303" s="159"/>
      <c r="D1303" s="159"/>
      <c r="E1303" s="402">
        <v>45748</v>
      </c>
      <c r="F1303" s="159"/>
      <c r="G1303" s="159"/>
      <c r="H1303" s="374" t="s">
        <v>401</v>
      </c>
      <c r="I1303" s="375">
        <v>2</v>
      </c>
      <c r="J1303" s="376" t="s">
        <v>335</v>
      </c>
    </row>
    <row r="1304" spans="1:18" ht="16.5" thickBot="1">
      <c r="A1304">
        <v>5213552</v>
      </c>
      <c r="B1304" s="116" t="s">
        <v>811</v>
      </c>
      <c r="C1304" s="149" t="s">
        <v>812</v>
      </c>
      <c r="D1304" s="149"/>
      <c r="E1304" s="149"/>
      <c r="F1304" s="149"/>
      <c r="G1304" s="149"/>
      <c r="H1304" s="149"/>
      <c r="I1304" s="150" t="s">
        <v>404</v>
      </c>
      <c r="J1304" s="151"/>
    </row>
    <row r="1305" spans="1:18" ht="15.75" thickBot="1">
      <c r="A1305">
        <v>5213552</v>
      </c>
      <c r="B1305" s="148" t="s">
        <v>405</v>
      </c>
      <c r="C1305" s="146"/>
      <c r="D1305" s="146" t="s">
        <v>212</v>
      </c>
      <c r="E1305" s="146" t="s">
        <v>406</v>
      </c>
      <c r="F1305" s="146"/>
      <c r="G1305" s="146" t="s">
        <v>407</v>
      </c>
      <c r="H1305" s="146"/>
      <c r="J1305" s="117" t="s">
        <v>408</v>
      </c>
      <c r="K1305" s="589" t="s">
        <v>276</v>
      </c>
      <c r="L1305" s="590"/>
      <c r="M1305" s="591"/>
      <c r="N1305" s="592" t="s">
        <v>409</v>
      </c>
      <c r="O1305" s="594" t="s">
        <v>410</v>
      </c>
      <c r="P1305" s="595"/>
      <c r="Q1305" s="598" t="s">
        <v>411</v>
      </c>
    </row>
    <row r="1306" spans="1:18" ht="15.75" thickBot="1">
      <c r="A1306">
        <v>5213552</v>
      </c>
      <c r="B1306" s="148"/>
      <c r="C1306" s="146"/>
      <c r="D1306" s="146"/>
      <c r="E1306" s="103" t="s">
        <v>412</v>
      </c>
      <c r="F1306" s="103" t="s">
        <v>413</v>
      </c>
      <c r="G1306" s="103" t="s">
        <v>414</v>
      </c>
      <c r="H1306" s="103" t="s">
        <v>415</v>
      </c>
      <c r="I1306" s="104"/>
      <c r="J1306" s="118" t="s">
        <v>416</v>
      </c>
      <c r="K1306" s="172" t="s">
        <v>417</v>
      </c>
      <c r="L1306" s="600" t="s">
        <v>418</v>
      </c>
      <c r="M1306" s="601"/>
      <c r="N1306" s="593"/>
      <c r="O1306" s="596"/>
      <c r="P1306" s="597"/>
      <c r="Q1306" s="599"/>
    </row>
    <row r="1307" spans="1:18">
      <c r="A1307">
        <v>5213552</v>
      </c>
      <c r="B1307" s="119" t="s">
        <v>776</v>
      </c>
      <c r="C1307" s="120" t="s">
        <v>777</v>
      </c>
      <c r="D1307" s="121">
        <v>1</v>
      </c>
      <c r="E1307" s="122">
        <v>0.3</v>
      </c>
      <c r="F1307" s="122">
        <v>0.7</v>
      </c>
      <c r="G1307" s="123">
        <f>VLOOKUP(B1307,EQ!$A$1:$K$538,10,FALSE)</f>
        <v>152.12690000000001</v>
      </c>
      <c r="H1307" s="123">
        <f>VLOOKUP(B1307,EQ!$A$1:$K$538,11,FALSE)</f>
        <v>58.167200000000001</v>
      </c>
      <c r="J1307" s="124">
        <f>(D1307*E1307*G1307)+(D1307*F1307*H1307)</f>
        <v>86.355109999999996</v>
      </c>
      <c r="K1307" s="494">
        <f>SUMIF('4. Orçamento'!$A$6:$A$144,A1307,'4. Orçamento'!$D$6:$D$144)</f>
        <v>30</v>
      </c>
      <c r="L1307" s="492">
        <f>(D1307*E1307)</f>
        <v>0.3</v>
      </c>
      <c r="M1307" s="492">
        <f>(D1307*F1307)</f>
        <v>0.7</v>
      </c>
      <c r="N1307" s="496" t="str">
        <f>B1307</f>
        <v>E9687</v>
      </c>
      <c r="O1307" s="493">
        <f>(G1307/$I$1303)</f>
        <v>76.063450000000003</v>
      </c>
      <c r="P1307" s="493">
        <f>(H1307/$I$1303)</f>
        <v>29.083600000000001</v>
      </c>
      <c r="Q1307" s="491">
        <f>K1307*((L1307*O1307)+(M1307*P1307))</f>
        <v>1295.32665</v>
      </c>
    </row>
    <row r="1308" spans="1:18" ht="15.75" thickBot="1">
      <c r="A1308">
        <v>5213552</v>
      </c>
      <c r="B1308" s="125"/>
      <c r="C1308" s="104"/>
      <c r="D1308" s="104"/>
      <c r="E1308" s="104"/>
      <c r="F1308" s="104"/>
      <c r="G1308" s="104"/>
      <c r="H1308" s="105" t="s">
        <v>433</v>
      </c>
      <c r="I1308" s="104"/>
      <c r="J1308" s="126">
        <f>J1307</f>
        <v>86.355109999999996</v>
      </c>
      <c r="K1308" s="494">
        <f>SUMIF('4. Orçamento'!$A$6:$A$144,A1308,'4. Orçamento'!$D$6:$D$144)</f>
        <v>30</v>
      </c>
      <c r="L1308" s="492"/>
      <c r="M1308" s="492"/>
      <c r="N1308" s="496"/>
      <c r="O1308" s="493"/>
      <c r="P1308" s="493"/>
      <c r="Q1308" s="491"/>
    </row>
    <row r="1309" spans="1:18" ht="15.75" thickBot="1">
      <c r="A1309">
        <v>5213552</v>
      </c>
      <c r="B1309" s="127" t="s">
        <v>435</v>
      </c>
      <c r="C1309" s="104"/>
      <c r="D1309" s="103" t="s">
        <v>212</v>
      </c>
      <c r="E1309" s="103" t="s">
        <v>436</v>
      </c>
      <c r="F1309" s="104"/>
      <c r="G1309" s="103" t="s">
        <v>407</v>
      </c>
      <c r="H1309" s="146" t="s">
        <v>437</v>
      </c>
      <c r="I1309" s="146"/>
      <c r="J1309" s="147"/>
      <c r="K1309" s="494">
        <f>SUMIF('4. Orçamento'!$A$6:$A$144,A1309,'4. Orçamento'!$D$6:$D$144)</f>
        <v>30</v>
      </c>
      <c r="L1309" s="492"/>
      <c r="M1309" s="492"/>
      <c r="N1309" s="496"/>
      <c r="O1309" s="493"/>
      <c r="P1309" s="493"/>
      <c r="Q1309" s="491"/>
    </row>
    <row r="1310" spans="1:18">
      <c r="A1310">
        <v>5213552</v>
      </c>
      <c r="B1310" s="119" t="s">
        <v>726</v>
      </c>
      <c r="C1310" s="120" t="s">
        <v>727</v>
      </c>
      <c r="D1310" s="121">
        <v>1</v>
      </c>
      <c r="E1310" s="128" t="s">
        <v>222</v>
      </c>
      <c r="G1310" s="123">
        <f>VLOOKUP(B1310,MO!$A$1:$G$106,6,FALSE)</f>
        <v>32.075299999999999</v>
      </c>
      <c r="J1310" s="124">
        <f>D1310*G1310</f>
        <v>32.075299999999999</v>
      </c>
      <c r="K1310" s="494">
        <f>SUMIF('4. Orçamento'!$A$6:$A$144,A1310,'4. Orçamento'!$D$6:$D$144)</f>
        <v>30</v>
      </c>
      <c r="L1310" s="492">
        <f>D1310</f>
        <v>1</v>
      </c>
      <c r="M1310" s="492"/>
      <c r="N1310" s="496" t="str">
        <f>B1310</f>
        <v>P9830</v>
      </c>
      <c r="O1310" s="493">
        <f>G1310/$I$1303</f>
        <v>16.037649999999999</v>
      </c>
      <c r="P1310" s="493"/>
      <c r="Q1310" s="491">
        <f>K1310*L1310*O1310</f>
        <v>481.12950000000001</v>
      </c>
    </row>
    <row r="1311" spans="1:18">
      <c r="A1311">
        <v>5213552</v>
      </c>
      <c r="B1311" s="119" t="s">
        <v>438</v>
      </c>
      <c r="C1311" s="120" t="s">
        <v>439</v>
      </c>
      <c r="D1311" s="121">
        <v>2</v>
      </c>
      <c r="E1311" s="128" t="s">
        <v>222</v>
      </c>
      <c r="G1311" s="123">
        <f>VLOOKUP(B1311,MO!$A$1:$G$106,6,FALSE)</f>
        <v>22.594999999999999</v>
      </c>
      <c r="J1311" s="124">
        <f>D1311*G1311</f>
        <v>45.19</v>
      </c>
      <c r="K1311" s="494">
        <f>SUMIF('4. Orçamento'!$A$6:$A$144,A1311,'4. Orçamento'!$D$6:$D$144)</f>
        <v>30</v>
      </c>
      <c r="L1311" s="492">
        <f>D1311</f>
        <v>2</v>
      </c>
      <c r="M1311" s="492"/>
      <c r="N1311" s="496" t="str">
        <f>B1311</f>
        <v>P9824</v>
      </c>
      <c r="O1311" s="493">
        <f>G1311/$I$1303</f>
        <v>11.297499999999999</v>
      </c>
      <c r="P1311" s="493"/>
      <c r="Q1311" s="491">
        <f>K1311*((L1311*O1311)+(M1311*P1311))</f>
        <v>677.84999999999991</v>
      </c>
    </row>
    <row r="1312" spans="1:18">
      <c r="A1312">
        <v>5213552</v>
      </c>
      <c r="B1312" s="129"/>
      <c r="D1312" s="145" t="s">
        <v>440</v>
      </c>
      <c r="E1312" s="145"/>
      <c r="F1312" s="145"/>
      <c r="G1312" s="145"/>
      <c r="H1312" s="145"/>
      <c r="J1312" s="124">
        <f>J1310+J1311</f>
        <v>77.265299999999996</v>
      </c>
      <c r="K1312" s="494">
        <f>SUMIF('4. Orçamento'!$A$6:$A$144,A1312,'4. Orçamento'!$D$6:$D$144)</f>
        <v>30</v>
      </c>
      <c r="L1312" s="492"/>
      <c r="M1312" s="492"/>
      <c r="N1312" s="496"/>
      <c r="O1312" s="493"/>
      <c r="P1312" s="493"/>
      <c r="Q1312" s="491"/>
    </row>
    <row r="1313" spans="1:18" ht="15.75" thickBot="1">
      <c r="A1313">
        <v>5213552</v>
      </c>
      <c r="B1313" s="125"/>
      <c r="C1313" s="104"/>
      <c r="D1313" s="146" t="s">
        <v>442</v>
      </c>
      <c r="E1313" s="146"/>
      <c r="F1313" s="146"/>
      <c r="G1313" s="146"/>
      <c r="H1313" s="146"/>
      <c r="I1313" s="104"/>
      <c r="J1313" s="130">
        <f>J1308+J1312</f>
        <v>163.62040999999999</v>
      </c>
      <c r="K1313" s="494">
        <f>SUMIF('4. Orçamento'!$A$6:$A$144,A1313,'4. Orçamento'!$D$6:$D$144)</f>
        <v>30</v>
      </c>
      <c r="L1313" s="492"/>
      <c r="M1313" s="492"/>
      <c r="N1313" s="496"/>
      <c r="O1313" s="493"/>
      <c r="P1313" s="493"/>
      <c r="Q1313" s="491"/>
    </row>
    <row r="1314" spans="1:18">
      <c r="A1314">
        <v>5213552</v>
      </c>
      <c r="B1314" s="129"/>
      <c r="D1314" s="145" t="s">
        <v>444</v>
      </c>
      <c r="E1314" s="145"/>
      <c r="F1314" s="145"/>
      <c r="G1314" s="145"/>
      <c r="H1314" s="145"/>
      <c r="J1314" s="131">
        <f>J1313/I1303</f>
        <v>81.810204999999996</v>
      </c>
      <c r="K1314" s="494">
        <f>SUMIF('4. Orçamento'!$A$6:$A$144,A1314,'4. Orçamento'!$D$6:$D$144)</f>
        <v>30</v>
      </c>
      <c r="L1314" s="492"/>
      <c r="M1314" s="492"/>
      <c r="N1314" s="496"/>
      <c r="O1314" s="493"/>
      <c r="P1314" s="493"/>
      <c r="Q1314" s="491"/>
    </row>
    <row r="1315" spans="1:18">
      <c r="A1315">
        <v>5213552</v>
      </c>
      <c r="B1315" s="129"/>
      <c r="H1315" s="132" t="s">
        <v>445</v>
      </c>
      <c r="J1315" s="133" t="s">
        <v>377</v>
      </c>
      <c r="K1315" s="494">
        <f>SUMIF('4. Orçamento'!$A$6:$A$144,A1315,'4. Orçamento'!$D$6:$D$144)</f>
        <v>30</v>
      </c>
      <c r="L1315" s="492">
        <f>D1315</f>
        <v>0</v>
      </c>
      <c r="M1315" s="492"/>
      <c r="N1315" s="496">
        <f>B1315</f>
        <v>0</v>
      </c>
      <c r="O1315" s="493">
        <f>G1315</f>
        <v>0</v>
      </c>
      <c r="P1315" s="493"/>
      <c r="Q1315" s="491">
        <f>K1315*((L1315*O1315)+(M1315*P1315))</f>
        <v>0</v>
      </c>
    </row>
    <row r="1316" spans="1:18" ht="15.75" thickBot="1">
      <c r="A1316">
        <v>5213552</v>
      </c>
      <c r="B1316" s="125"/>
      <c r="C1316" s="104"/>
      <c r="D1316" s="104"/>
      <c r="E1316" s="104"/>
      <c r="F1316" s="104"/>
      <c r="G1316" s="104"/>
      <c r="H1316" s="105" t="s">
        <v>446</v>
      </c>
      <c r="I1316" s="104"/>
      <c r="J1316" s="130" t="s">
        <v>377</v>
      </c>
      <c r="K1316" s="494">
        <f>SUMIF('4. Orçamento'!$A$6:$A$144,A1316,'4. Orçamento'!$D$6:$D$144)</f>
        <v>30</v>
      </c>
      <c r="L1316" s="492"/>
      <c r="M1316" s="492"/>
      <c r="N1316" s="496"/>
      <c r="O1316" s="493"/>
      <c r="P1316" s="493"/>
      <c r="Q1316" s="491"/>
    </row>
    <row r="1317" spans="1:18" ht="15.75" thickBot="1">
      <c r="A1317">
        <v>5213552</v>
      </c>
      <c r="B1317" s="127" t="s">
        <v>447</v>
      </c>
      <c r="C1317" s="104"/>
      <c r="D1317" s="103" t="s">
        <v>212</v>
      </c>
      <c r="E1317" s="103" t="s">
        <v>436</v>
      </c>
      <c r="F1317" s="104"/>
      <c r="G1317" s="103" t="s">
        <v>448</v>
      </c>
      <c r="H1317" s="146" t="s">
        <v>449</v>
      </c>
      <c r="I1317" s="146"/>
      <c r="J1317" s="147"/>
      <c r="K1317" s="494">
        <f>SUMIF('4. Orçamento'!$A$6:$A$144,A1317,'4. Orçamento'!$D$6:$D$144)</f>
        <v>30</v>
      </c>
      <c r="L1317" s="492"/>
      <c r="M1317" s="492"/>
      <c r="N1317" s="496"/>
      <c r="O1317" s="493"/>
      <c r="P1317" s="493"/>
      <c r="Q1317" s="491"/>
    </row>
    <row r="1318" spans="1:18" ht="15.75" thickBot="1">
      <c r="A1318">
        <v>5213552</v>
      </c>
      <c r="B1318" s="125"/>
      <c r="C1318" s="104"/>
      <c r="D1318" s="146" t="s">
        <v>459</v>
      </c>
      <c r="E1318" s="146"/>
      <c r="F1318" s="146"/>
      <c r="G1318" s="146"/>
      <c r="H1318" s="146"/>
      <c r="I1318" s="104"/>
      <c r="J1318" s="126"/>
      <c r="K1318" s="494">
        <f>SUMIF('4. Orçamento'!$A$6:$A$144,A1318,'4. Orçamento'!$D$6:$D$144)</f>
        <v>30</v>
      </c>
      <c r="L1318" s="492"/>
      <c r="M1318" s="492"/>
      <c r="N1318" s="496"/>
      <c r="O1318" s="493"/>
      <c r="P1318" s="493"/>
      <c r="Q1318" s="491"/>
    </row>
    <row r="1319" spans="1:18" ht="15.75" thickBot="1">
      <c r="A1319">
        <v>5213552</v>
      </c>
      <c r="B1319" s="127" t="s">
        <v>460</v>
      </c>
      <c r="C1319" s="104"/>
      <c r="D1319" s="103" t="s">
        <v>212</v>
      </c>
      <c r="E1319" s="103" t="s">
        <v>436</v>
      </c>
      <c r="F1319" s="104"/>
      <c r="G1319" s="103" t="s">
        <v>449</v>
      </c>
      <c r="H1319" s="146" t="s">
        <v>449</v>
      </c>
      <c r="I1319" s="146"/>
      <c r="J1319" s="147"/>
      <c r="K1319" s="494">
        <f>SUMIF('4. Orçamento'!$A$6:$A$144,A1319,'4. Orçamento'!$D$6:$D$144)</f>
        <v>30</v>
      </c>
      <c r="L1319" s="492"/>
      <c r="M1319" s="492"/>
      <c r="N1319" s="496"/>
      <c r="O1319" s="493"/>
      <c r="P1319" s="493"/>
      <c r="Q1319" s="491"/>
    </row>
    <row r="1320" spans="1:18">
      <c r="A1320">
        <v>5213552</v>
      </c>
      <c r="B1320" s="119">
        <v>5213423</v>
      </c>
      <c r="C1320" s="120" t="s">
        <v>813</v>
      </c>
      <c r="D1320" s="121">
        <v>2</v>
      </c>
      <c r="E1320" s="128" t="s">
        <v>340</v>
      </c>
      <c r="G1320" s="235">
        <f>VLOOKUP(B1320,'SICRO 04.25'!$A$1:$D$6492,4,FALSE)</f>
        <v>571.75</v>
      </c>
      <c r="J1320" s="124">
        <f>D1320*G1320</f>
        <v>1143.5</v>
      </c>
      <c r="K1320" s="494">
        <f>SUMIF('4. Orçamento'!$A$6:$A$144,A1320,'4. Orçamento'!$D$6:$D$144)</f>
        <v>30</v>
      </c>
      <c r="L1320" s="492"/>
      <c r="M1320" s="492"/>
      <c r="N1320" s="496">
        <f>B1320</f>
        <v>5213423</v>
      </c>
      <c r="O1320" s="493">
        <f>J1320</f>
        <v>1143.5</v>
      </c>
      <c r="P1320" s="493"/>
      <c r="Q1320" s="491">
        <f>K1320*O1320</f>
        <v>34305</v>
      </c>
    </row>
    <row r="1321" spans="1:18" ht="15.75" thickBot="1">
      <c r="A1321">
        <v>5213552</v>
      </c>
      <c r="B1321" s="125"/>
      <c r="C1321" s="104"/>
      <c r="D1321" s="146" t="s">
        <v>461</v>
      </c>
      <c r="E1321" s="146"/>
      <c r="F1321" s="146"/>
      <c r="G1321" s="146"/>
      <c r="H1321" s="146"/>
      <c r="I1321" s="104"/>
      <c r="J1321" s="126">
        <f>J1320</f>
        <v>1143.5</v>
      </c>
      <c r="K1321" s="494">
        <f>SUMIF('4. Orçamento'!$A$6:$A$144,A1321,'4. Orçamento'!$D$6:$D$144)</f>
        <v>30</v>
      </c>
      <c r="L1321" s="492"/>
      <c r="M1321" s="492"/>
      <c r="N1321" s="496"/>
      <c r="O1321" s="493"/>
      <c r="P1321" s="493"/>
      <c r="Q1321" s="491"/>
    </row>
    <row r="1322" spans="1:18" ht="15.75" thickBot="1">
      <c r="A1322">
        <v>5213552</v>
      </c>
      <c r="B1322" s="125"/>
      <c r="C1322" s="104"/>
      <c r="D1322" s="104"/>
      <c r="E1322" s="104"/>
      <c r="F1322" s="104"/>
      <c r="G1322" s="104"/>
      <c r="H1322" s="105" t="s">
        <v>462</v>
      </c>
      <c r="I1322" s="104"/>
      <c r="J1322" s="130">
        <f>J1314+J1321</f>
        <v>1225.310205</v>
      </c>
      <c r="K1322" s="494">
        <f>SUMIF('4. Orçamento'!$A$6:$A$144,A1322,'4. Orçamento'!$D$6:$D$144)</f>
        <v>30</v>
      </c>
      <c r="L1322" s="492"/>
      <c r="M1322" s="492"/>
      <c r="N1322" s="496"/>
      <c r="O1322" s="493"/>
      <c r="P1322" s="493"/>
      <c r="Q1322" s="491"/>
    </row>
    <row r="1323" spans="1:18" ht="15.75" thickBot="1">
      <c r="A1323">
        <v>5213552</v>
      </c>
      <c r="B1323" s="127" t="s">
        <v>463</v>
      </c>
      <c r="C1323" s="104"/>
      <c r="D1323" s="103" t="s">
        <v>464</v>
      </c>
      <c r="E1323" s="103" t="s">
        <v>212</v>
      </c>
      <c r="F1323" s="103" t="s">
        <v>436</v>
      </c>
      <c r="G1323" s="104"/>
      <c r="H1323" s="103" t="s">
        <v>449</v>
      </c>
      <c r="I1323" s="146" t="s">
        <v>449</v>
      </c>
      <c r="J1323" s="147"/>
      <c r="K1323" s="494">
        <f>SUMIF('4. Orçamento'!$A$6:$A$144,A1323,'4. Orçamento'!$D$6:$D$144)</f>
        <v>30</v>
      </c>
      <c r="L1323" s="492"/>
      <c r="M1323" s="492"/>
      <c r="N1323" s="496"/>
      <c r="O1323" s="493"/>
      <c r="P1323" s="493"/>
      <c r="Q1323" s="491"/>
    </row>
    <row r="1324" spans="1:18" ht="15.75" thickBot="1">
      <c r="A1324">
        <v>5213552</v>
      </c>
      <c r="B1324" s="125"/>
      <c r="C1324" s="104"/>
      <c r="D1324" s="146" t="s">
        <v>468</v>
      </c>
      <c r="E1324" s="146"/>
      <c r="F1324" s="146"/>
      <c r="G1324" s="146"/>
      <c r="H1324" s="146"/>
      <c r="I1324" s="104"/>
      <c r="J1324" s="130"/>
      <c r="K1324" s="494">
        <f>SUMIF('4. Orçamento'!$A$6:$A$144,A1324,'4. Orçamento'!$D$6:$D$144)</f>
        <v>30</v>
      </c>
      <c r="L1324" s="492"/>
      <c r="M1324" s="492"/>
      <c r="N1324" s="496"/>
      <c r="O1324" s="493"/>
      <c r="P1324" s="493"/>
      <c r="Q1324" s="491"/>
    </row>
    <row r="1325" spans="1:18" ht="15.75" thickBot="1">
      <c r="A1325">
        <v>5213552</v>
      </c>
      <c r="B1325" s="148" t="s">
        <v>469</v>
      </c>
      <c r="C1325" s="146"/>
      <c r="D1325" s="146" t="s">
        <v>212</v>
      </c>
      <c r="E1325" s="146" t="s">
        <v>436</v>
      </c>
      <c r="F1325" s="146" t="s">
        <v>470</v>
      </c>
      <c r="G1325" s="146"/>
      <c r="H1325" s="146"/>
      <c r="J1325" s="147" t="s">
        <v>449</v>
      </c>
      <c r="K1325" s="494">
        <f>SUMIF('4. Orçamento'!$A$6:$A$144,A1325,'4. Orçamento'!$D$6:$D$144)</f>
        <v>30</v>
      </c>
      <c r="L1325" s="168"/>
      <c r="M1325" s="168"/>
      <c r="N1325" s="496"/>
      <c r="O1325" s="493"/>
      <c r="P1325" s="493"/>
      <c r="Q1325" s="491"/>
    </row>
    <row r="1326" spans="1:18" ht="15.75" thickBot="1">
      <c r="A1326">
        <v>5213552</v>
      </c>
      <c r="B1326" s="148"/>
      <c r="C1326" s="146"/>
      <c r="D1326" s="146"/>
      <c r="E1326" s="146"/>
      <c r="F1326" s="103" t="s">
        <v>471</v>
      </c>
      <c r="G1326" s="103" t="s">
        <v>472</v>
      </c>
      <c r="H1326" s="103" t="s">
        <v>473</v>
      </c>
      <c r="I1326" s="104"/>
      <c r="J1326" s="147"/>
      <c r="K1326" s="494">
        <f>SUMIF('4. Orçamento'!$A$6:$A$144,A1326,'4. Orçamento'!$D$6:$D$144)</f>
        <v>30</v>
      </c>
      <c r="L1326" s="492"/>
      <c r="M1326" s="492"/>
      <c r="N1326" s="496"/>
      <c r="O1326" s="493"/>
      <c r="P1326" s="493"/>
      <c r="Q1326" s="491"/>
    </row>
    <row r="1327" spans="1:18">
      <c r="A1327">
        <v>5213552</v>
      </c>
      <c r="B1327" s="129"/>
      <c r="D1327" s="145" t="s">
        <v>480</v>
      </c>
      <c r="E1327" s="145"/>
      <c r="F1327" s="145"/>
      <c r="G1327" s="145"/>
      <c r="H1327" s="145"/>
      <c r="J1327" s="111"/>
      <c r="K1327" s="494">
        <f>SUMIF('4. Orçamento'!$A$6:$A$144,A1327,'4. Orçamento'!$D$6:$D$144)</f>
        <v>30</v>
      </c>
      <c r="L1327" s="492"/>
      <c r="M1327" s="492"/>
      <c r="N1327" s="496"/>
      <c r="O1327" s="493"/>
      <c r="P1327" s="493"/>
      <c r="Q1327" s="491"/>
    </row>
    <row r="1328" spans="1:18" ht="15.75" thickBot="1">
      <c r="A1328">
        <v>5213552</v>
      </c>
      <c r="B1328" s="125"/>
      <c r="C1328" s="104"/>
      <c r="D1328" s="104"/>
      <c r="E1328" s="104"/>
      <c r="F1328" s="146" t="s">
        <v>481</v>
      </c>
      <c r="G1328" s="146"/>
      <c r="H1328" s="146"/>
      <c r="I1328" s="104"/>
      <c r="J1328" s="134">
        <f>J1322</f>
        <v>1225.310205</v>
      </c>
      <c r="K1328" s="178"/>
      <c r="L1328" s="179"/>
      <c r="M1328" s="179"/>
      <c r="N1328" s="179"/>
      <c r="O1328" s="179"/>
      <c r="P1328" s="180"/>
      <c r="R1328" s="177">
        <f>ROUND((SUM(Q1307:Q1325)/K1307),2)</f>
        <v>1225.31</v>
      </c>
    </row>
    <row r="1329" spans="1:18" ht="15.75" thickBot="1">
      <c r="A1329" s="157"/>
      <c r="B1329" s="157"/>
      <c r="C1329" s="157"/>
      <c r="D1329" s="157"/>
      <c r="E1329" s="157"/>
      <c r="F1329" s="157"/>
      <c r="G1329" s="157"/>
      <c r="H1329" s="157"/>
      <c r="I1329" s="157"/>
      <c r="J1329" s="157"/>
      <c r="R1329" s="101">
        <f>SUM(Q1307:Q1327)</f>
        <v>36759.306149999997</v>
      </c>
    </row>
    <row r="1330" spans="1:18" ht="23.25" thickBot="1">
      <c r="B1330" s="106" t="s">
        <v>395</v>
      </c>
      <c r="C1330" s="107"/>
      <c r="D1330" s="107"/>
      <c r="E1330" s="107"/>
      <c r="F1330" s="107"/>
      <c r="G1330" s="107"/>
      <c r="H1330" s="107"/>
      <c r="I1330" s="107"/>
      <c r="J1330" s="108" t="s">
        <v>396</v>
      </c>
    </row>
    <row r="1331" spans="1:18" ht="16.5" customHeight="1" thickTop="1" thickBot="1">
      <c r="B1331" s="109" t="s">
        <v>397</v>
      </c>
      <c r="E1331" s="110" t="s">
        <v>398</v>
      </c>
      <c r="J1331" s="111"/>
    </row>
    <row r="1332" spans="1:18" ht="15.75">
      <c r="B1332" s="373" t="s">
        <v>400</v>
      </c>
      <c r="C1332" s="159"/>
      <c r="D1332" s="159"/>
      <c r="E1332" s="402">
        <v>45748</v>
      </c>
      <c r="F1332" s="159"/>
      <c r="G1332" s="159"/>
      <c r="H1332" s="374" t="s">
        <v>401</v>
      </c>
      <c r="I1332" s="375">
        <v>3</v>
      </c>
      <c r="J1332" s="376" t="s">
        <v>335</v>
      </c>
    </row>
    <row r="1333" spans="1:18" ht="32.25" thickBot="1">
      <c r="A1333">
        <v>5213442</v>
      </c>
      <c r="B1333" s="116" t="s">
        <v>814</v>
      </c>
      <c r="C1333" s="149" t="s">
        <v>815</v>
      </c>
      <c r="D1333" s="149"/>
      <c r="E1333" s="149"/>
      <c r="F1333" s="149"/>
      <c r="G1333" s="149"/>
      <c r="H1333" s="149"/>
      <c r="I1333" s="150" t="s">
        <v>404</v>
      </c>
      <c r="J1333" s="151"/>
    </row>
    <row r="1334" spans="1:18" ht="16.5" customHeight="1" thickBot="1">
      <c r="A1334">
        <v>5213442</v>
      </c>
      <c r="B1334" s="148" t="s">
        <v>405</v>
      </c>
      <c r="C1334" s="146"/>
      <c r="D1334" s="146" t="s">
        <v>212</v>
      </c>
      <c r="E1334" s="146" t="s">
        <v>406</v>
      </c>
      <c r="F1334" s="146"/>
      <c r="G1334" s="146" t="s">
        <v>407</v>
      </c>
      <c r="H1334" s="146"/>
      <c r="J1334" s="117" t="s">
        <v>408</v>
      </c>
      <c r="K1334" s="589" t="s">
        <v>276</v>
      </c>
      <c r="L1334" s="590"/>
      <c r="M1334" s="591"/>
      <c r="N1334" s="592" t="s">
        <v>409</v>
      </c>
      <c r="O1334" s="594" t="s">
        <v>410</v>
      </c>
      <c r="P1334" s="595"/>
      <c r="Q1334" s="598" t="s">
        <v>411</v>
      </c>
    </row>
    <row r="1335" spans="1:18" ht="15.75" thickBot="1">
      <c r="A1335">
        <v>5213442</v>
      </c>
      <c r="B1335" s="148"/>
      <c r="C1335" s="146"/>
      <c r="D1335" s="146"/>
      <c r="E1335" s="103" t="s">
        <v>412</v>
      </c>
      <c r="F1335" s="103" t="s">
        <v>413</v>
      </c>
      <c r="G1335" s="103" t="s">
        <v>414</v>
      </c>
      <c r="H1335" s="103" t="s">
        <v>415</v>
      </c>
      <c r="I1335" s="104"/>
      <c r="J1335" s="118" t="s">
        <v>416</v>
      </c>
      <c r="K1335" s="172" t="s">
        <v>417</v>
      </c>
      <c r="L1335" s="600" t="s">
        <v>418</v>
      </c>
      <c r="M1335" s="601"/>
      <c r="N1335" s="593"/>
      <c r="O1335" s="596"/>
      <c r="P1335" s="597"/>
      <c r="Q1335" s="599"/>
    </row>
    <row r="1336" spans="1:18">
      <c r="A1336">
        <v>5213442</v>
      </c>
      <c r="B1336" s="119" t="s">
        <v>776</v>
      </c>
      <c r="C1336" s="120" t="s">
        <v>777</v>
      </c>
      <c r="D1336" s="121">
        <v>1</v>
      </c>
      <c r="E1336" s="122">
        <v>0.3</v>
      </c>
      <c r="F1336" s="122">
        <v>0.7</v>
      </c>
      <c r="G1336" s="123">
        <f>VLOOKUP(B1336,EQ!$A$1:$K$538,10,FALSE)</f>
        <v>152.12690000000001</v>
      </c>
      <c r="H1336" s="123">
        <f>VLOOKUP(B1336,EQ!$A$1:$K$538,11,FALSE)</f>
        <v>58.167200000000001</v>
      </c>
      <c r="J1336" s="124">
        <f>(D1336*E1336*G1336)+(D1336*F1336*H1336)</f>
        <v>86.355109999999996</v>
      </c>
      <c r="K1336" s="494">
        <f>SUMIF('4. Orçamento'!$A$6:$A$144,A1336,'4. Orçamento'!$D$6:$D$144)</f>
        <v>10</v>
      </c>
      <c r="L1336" s="492">
        <f>(D1336*E1336)</f>
        <v>0.3</v>
      </c>
      <c r="M1336" s="492">
        <f>(D1336*F1336)</f>
        <v>0.7</v>
      </c>
      <c r="N1336" s="496" t="str">
        <f>B1336</f>
        <v>E9687</v>
      </c>
      <c r="O1336" s="493">
        <f>(G1336/$I$1332)</f>
        <v>50.708966666666669</v>
      </c>
      <c r="P1336" s="493">
        <f>(H1336/$I$1332)</f>
        <v>19.389066666666668</v>
      </c>
      <c r="Q1336" s="491">
        <f>K1336*((L1336*O1336)+(M1336*P1336))</f>
        <v>287.85036666666667</v>
      </c>
    </row>
    <row r="1337" spans="1:18" ht="15.75" thickBot="1">
      <c r="A1337">
        <v>5213442</v>
      </c>
      <c r="B1337" s="125"/>
      <c r="C1337" s="104"/>
      <c r="D1337" s="104"/>
      <c r="E1337" s="104"/>
      <c r="F1337" s="104"/>
      <c r="G1337" s="104"/>
      <c r="H1337" s="105" t="s">
        <v>433</v>
      </c>
      <c r="I1337" s="104"/>
      <c r="J1337" s="126">
        <f>J1336</f>
        <v>86.355109999999996</v>
      </c>
      <c r="K1337" s="494">
        <f>SUMIF('4. Orçamento'!$A$6:$A$144,A1337,'4. Orçamento'!$D$6:$D$144)</f>
        <v>10</v>
      </c>
      <c r="L1337" s="492"/>
      <c r="M1337" s="492"/>
      <c r="N1337" s="496"/>
      <c r="O1337" s="493"/>
      <c r="P1337" s="493"/>
      <c r="Q1337" s="491"/>
    </row>
    <row r="1338" spans="1:18" ht="15.75" thickBot="1">
      <c r="A1338">
        <v>5213442</v>
      </c>
      <c r="B1338" s="127" t="s">
        <v>435</v>
      </c>
      <c r="C1338" s="104"/>
      <c r="D1338" s="103" t="s">
        <v>212</v>
      </c>
      <c r="E1338" s="103" t="s">
        <v>436</v>
      </c>
      <c r="F1338" s="104"/>
      <c r="G1338" s="103" t="s">
        <v>407</v>
      </c>
      <c r="H1338" s="146" t="s">
        <v>437</v>
      </c>
      <c r="I1338" s="146"/>
      <c r="J1338" s="147"/>
      <c r="K1338" s="494">
        <f>SUMIF('4. Orçamento'!$A$6:$A$144,A1338,'4. Orçamento'!$D$6:$D$144)</f>
        <v>10</v>
      </c>
      <c r="L1338" s="492"/>
      <c r="M1338" s="492"/>
      <c r="N1338" s="496"/>
      <c r="O1338" s="493"/>
      <c r="P1338" s="493"/>
      <c r="Q1338" s="491"/>
    </row>
    <row r="1339" spans="1:18">
      <c r="A1339">
        <v>5213442</v>
      </c>
      <c r="B1339" s="119" t="s">
        <v>726</v>
      </c>
      <c r="C1339" s="120" t="s">
        <v>727</v>
      </c>
      <c r="D1339" s="121">
        <v>1</v>
      </c>
      <c r="E1339" s="128" t="s">
        <v>222</v>
      </c>
      <c r="G1339" s="123">
        <f>VLOOKUP(B1339,MO!$A$1:$G$106,6,FALSE)</f>
        <v>32.075299999999999</v>
      </c>
      <c r="J1339" s="124">
        <f>D1339*G1339</f>
        <v>32.075299999999999</v>
      </c>
      <c r="K1339" s="494">
        <f>SUMIF('4. Orçamento'!$A$6:$A$144,A1339,'4. Orçamento'!$D$6:$D$144)</f>
        <v>10</v>
      </c>
      <c r="L1339" s="492">
        <f>D1339</f>
        <v>1</v>
      </c>
      <c r="M1339" s="492"/>
      <c r="N1339" s="496" t="str">
        <f>B1339</f>
        <v>P9830</v>
      </c>
      <c r="O1339" s="493">
        <f>G1339/$I$1332</f>
        <v>10.691766666666666</v>
      </c>
      <c r="P1339" s="493"/>
      <c r="Q1339" s="491">
        <f>K1339*L1339*O1339</f>
        <v>106.91766666666666</v>
      </c>
    </row>
    <row r="1340" spans="1:18">
      <c r="A1340">
        <v>5213442</v>
      </c>
      <c r="B1340" s="119" t="s">
        <v>438</v>
      </c>
      <c r="C1340" s="120" t="s">
        <v>439</v>
      </c>
      <c r="D1340" s="121">
        <v>2</v>
      </c>
      <c r="E1340" s="128" t="s">
        <v>222</v>
      </c>
      <c r="G1340" s="123">
        <f>VLOOKUP(B1340,MO!$A$1:$G$106,6,FALSE)</f>
        <v>22.594999999999999</v>
      </c>
      <c r="J1340" s="124">
        <f>D1340*G1340</f>
        <v>45.19</v>
      </c>
      <c r="K1340" s="494">
        <f>SUMIF('4. Orçamento'!$A$6:$A$144,A1340,'4. Orçamento'!$D$6:$D$144)</f>
        <v>10</v>
      </c>
      <c r="L1340" s="492">
        <f>D1340</f>
        <v>2</v>
      </c>
      <c r="M1340" s="492"/>
      <c r="N1340" s="496" t="str">
        <f>B1340</f>
        <v>P9824</v>
      </c>
      <c r="O1340" s="493">
        <f>G1340/$I$1332</f>
        <v>7.5316666666666663</v>
      </c>
      <c r="P1340" s="493"/>
      <c r="Q1340" s="491">
        <f>K1340*((L1340*O1340)+(M1340*P1340))</f>
        <v>150.63333333333333</v>
      </c>
    </row>
    <row r="1341" spans="1:18">
      <c r="A1341">
        <v>5213442</v>
      </c>
      <c r="B1341" s="129"/>
      <c r="D1341" s="145" t="s">
        <v>440</v>
      </c>
      <c r="E1341" s="145"/>
      <c r="F1341" s="145"/>
      <c r="G1341" s="145"/>
      <c r="H1341" s="145"/>
      <c r="J1341" s="124">
        <f>J1339+J1340</f>
        <v>77.265299999999996</v>
      </c>
      <c r="K1341" s="494">
        <f>SUMIF('4. Orçamento'!$A$6:$A$144,A1341,'4. Orçamento'!$D$6:$D$144)</f>
        <v>10</v>
      </c>
      <c r="L1341" s="492"/>
      <c r="M1341" s="492"/>
      <c r="N1341" s="496"/>
      <c r="O1341" s="493"/>
      <c r="P1341" s="493"/>
      <c r="Q1341" s="491"/>
    </row>
    <row r="1342" spans="1:18" ht="15.75" thickBot="1">
      <c r="A1342">
        <v>5213442</v>
      </c>
      <c r="B1342" s="125"/>
      <c r="C1342" s="104"/>
      <c r="D1342" s="146" t="s">
        <v>442</v>
      </c>
      <c r="E1342" s="146"/>
      <c r="F1342" s="146"/>
      <c r="G1342" s="146"/>
      <c r="H1342" s="146"/>
      <c r="I1342" s="104"/>
      <c r="J1342" s="130">
        <f>J1337+J1341</f>
        <v>163.62040999999999</v>
      </c>
      <c r="K1342" s="494">
        <f>SUMIF('4. Orçamento'!$A$6:$A$144,A1342,'4. Orçamento'!$D$6:$D$144)</f>
        <v>10</v>
      </c>
      <c r="L1342" s="492"/>
      <c r="M1342" s="492"/>
      <c r="N1342" s="496"/>
      <c r="O1342" s="493"/>
      <c r="P1342" s="493"/>
      <c r="Q1342" s="491"/>
    </row>
    <row r="1343" spans="1:18">
      <c r="A1343">
        <v>5213442</v>
      </c>
      <c r="B1343" s="129"/>
      <c r="D1343" s="145" t="s">
        <v>444</v>
      </c>
      <c r="E1343" s="145"/>
      <c r="F1343" s="145"/>
      <c r="G1343" s="145"/>
      <c r="H1343" s="145"/>
      <c r="J1343" s="131">
        <f>J1342/I1332</f>
        <v>54.540136666666662</v>
      </c>
      <c r="K1343" s="494">
        <f>SUMIF('4. Orçamento'!$A$6:$A$144,A1343,'4. Orçamento'!$D$6:$D$144)</f>
        <v>10</v>
      </c>
      <c r="L1343" s="492"/>
      <c r="M1343" s="492"/>
      <c r="N1343" s="496"/>
      <c r="O1343" s="493"/>
      <c r="P1343" s="493"/>
      <c r="Q1343" s="491"/>
    </row>
    <row r="1344" spans="1:18">
      <c r="A1344">
        <v>5213442</v>
      </c>
      <c r="B1344" s="129"/>
      <c r="H1344" s="132" t="s">
        <v>445</v>
      </c>
      <c r="J1344" s="133" t="s">
        <v>377</v>
      </c>
      <c r="K1344" s="494">
        <f>SUMIF('4. Orçamento'!$A$6:$A$144,A1344,'4. Orçamento'!$D$6:$D$144)</f>
        <v>10</v>
      </c>
      <c r="L1344" s="492">
        <f>D1344</f>
        <v>0</v>
      </c>
      <c r="M1344" s="492"/>
      <c r="N1344" s="496">
        <f>B1344</f>
        <v>0</v>
      </c>
      <c r="O1344" s="493">
        <f>G1344</f>
        <v>0</v>
      </c>
      <c r="P1344" s="493"/>
      <c r="Q1344" s="491">
        <f>K1344*((L1344*O1344)+(M1344*P1344))</f>
        <v>0</v>
      </c>
    </row>
    <row r="1345" spans="1:18" ht="15.75" thickBot="1">
      <c r="A1345">
        <v>5213442</v>
      </c>
      <c r="B1345" s="125"/>
      <c r="C1345" s="104"/>
      <c r="D1345" s="104"/>
      <c r="E1345" s="104"/>
      <c r="F1345" s="104"/>
      <c r="G1345" s="104"/>
      <c r="H1345" s="105" t="s">
        <v>446</v>
      </c>
      <c r="I1345" s="104"/>
      <c r="J1345" s="130" t="s">
        <v>377</v>
      </c>
      <c r="K1345" s="494">
        <f>SUMIF('4. Orçamento'!$A$6:$A$144,A1345,'4. Orçamento'!$D$6:$D$144)</f>
        <v>10</v>
      </c>
      <c r="L1345" s="492"/>
      <c r="M1345" s="492"/>
      <c r="N1345" s="496"/>
      <c r="O1345" s="493"/>
      <c r="P1345" s="493"/>
      <c r="Q1345" s="491"/>
    </row>
    <row r="1346" spans="1:18" ht="15.75" thickBot="1">
      <c r="A1346">
        <v>5213442</v>
      </c>
      <c r="B1346" s="127" t="s">
        <v>447</v>
      </c>
      <c r="C1346" s="104"/>
      <c r="D1346" s="103" t="s">
        <v>212</v>
      </c>
      <c r="E1346" s="103" t="s">
        <v>436</v>
      </c>
      <c r="F1346" s="104"/>
      <c r="G1346" s="103" t="s">
        <v>448</v>
      </c>
      <c r="H1346" s="146" t="s">
        <v>449</v>
      </c>
      <c r="I1346" s="146"/>
      <c r="J1346" s="147"/>
      <c r="K1346" s="494">
        <f>SUMIF('4. Orçamento'!$A$6:$A$144,A1346,'4. Orçamento'!$D$6:$D$144)</f>
        <v>10</v>
      </c>
      <c r="L1346" s="492"/>
      <c r="M1346" s="492"/>
      <c r="N1346" s="496"/>
      <c r="O1346" s="493"/>
      <c r="P1346" s="493"/>
      <c r="Q1346" s="491"/>
    </row>
    <row r="1347" spans="1:18" ht="15.75" thickBot="1">
      <c r="A1347">
        <v>5213442</v>
      </c>
      <c r="B1347" s="125"/>
      <c r="C1347" s="104"/>
      <c r="D1347" s="146" t="s">
        <v>459</v>
      </c>
      <c r="E1347" s="146"/>
      <c r="F1347" s="146"/>
      <c r="G1347" s="146"/>
      <c r="H1347" s="146"/>
      <c r="I1347" s="104"/>
      <c r="J1347" s="126"/>
      <c r="K1347" s="494">
        <f>SUMIF('4. Orçamento'!$A$6:$A$144,A1347,'4. Orçamento'!$D$6:$D$144)</f>
        <v>10</v>
      </c>
      <c r="L1347" s="492"/>
      <c r="M1347" s="492"/>
      <c r="N1347" s="496"/>
      <c r="O1347" s="493"/>
      <c r="P1347" s="493"/>
      <c r="Q1347" s="491"/>
    </row>
    <row r="1348" spans="1:18" ht="15.75" thickBot="1">
      <c r="A1348">
        <v>5213442</v>
      </c>
      <c r="B1348" s="127" t="s">
        <v>460</v>
      </c>
      <c r="C1348" s="104"/>
      <c r="D1348" s="103" t="s">
        <v>212</v>
      </c>
      <c r="E1348" s="103" t="s">
        <v>436</v>
      </c>
      <c r="F1348" s="104"/>
      <c r="G1348" s="103" t="s">
        <v>449</v>
      </c>
      <c r="H1348" s="146" t="s">
        <v>449</v>
      </c>
      <c r="I1348" s="146"/>
      <c r="J1348" s="147"/>
      <c r="K1348" s="494">
        <f>SUMIF('4. Orçamento'!$A$6:$A$144,A1348,'4. Orçamento'!$D$6:$D$144)</f>
        <v>10</v>
      </c>
      <c r="L1348" s="492"/>
      <c r="M1348" s="492"/>
      <c r="N1348" s="496"/>
      <c r="O1348" s="493"/>
      <c r="P1348" s="493"/>
      <c r="Q1348" s="491"/>
    </row>
    <row r="1349" spans="1:18">
      <c r="A1349">
        <v>5213442</v>
      </c>
      <c r="B1349" s="119">
        <v>5213414</v>
      </c>
      <c r="C1349" s="120" t="s">
        <v>816</v>
      </c>
      <c r="D1349" s="121">
        <v>1</v>
      </c>
      <c r="E1349" s="128" t="s">
        <v>340</v>
      </c>
      <c r="G1349" s="235">
        <f>VLOOKUP(B1349,'SICRO 04.25'!$A$1:$D$6492,4,FALSE)</f>
        <v>605.41</v>
      </c>
      <c r="J1349" s="124">
        <f>D1349*G1349</f>
        <v>605.41</v>
      </c>
      <c r="K1349" s="494">
        <f>SUMIF('4. Orçamento'!$A$6:$A$144,A1349,'4. Orçamento'!$D$6:$D$144)</f>
        <v>10</v>
      </c>
      <c r="L1349" s="492"/>
      <c r="M1349" s="492"/>
      <c r="N1349" s="496">
        <f>B1349</f>
        <v>5213414</v>
      </c>
      <c r="O1349" s="493">
        <f>J1349</f>
        <v>605.41</v>
      </c>
      <c r="P1349" s="493"/>
      <c r="Q1349" s="491">
        <f>K1349*O1349</f>
        <v>6054.0999999999995</v>
      </c>
    </row>
    <row r="1350" spans="1:18" ht="15.75" thickBot="1">
      <c r="A1350">
        <v>5213442</v>
      </c>
      <c r="B1350" s="125"/>
      <c r="C1350" s="104"/>
      <c r="D1350" s="146" t="s">
        <v>461</v>
      </c>
      <c r="E1350" s="146"/>
      <c r="F1350" s="146"/>
      <c r="G1350" s="146"/>
      <c r="H1350" s="146"/>
      <c r="I1350" s="104"/>
      <c r="J1350" s="126">
        <f>J1349</f>
        <v>605.41</v>
      </c>
      <c r="K1350" s="494">
        <f>SUMIF('4. Orçamento'!$A$6:$A$144,A1350,'4. Orçamento'!$D$6:$D$144)</f>
        <v>10</v>
      </c>
      <c r="L1350" s="492"/>
      <c r="M1350" s="492"/>
      <c r="N1350" s="496"/>
      <c r="O1350" s="493"/>
      <c r="P1350" s="493"/>
      <c r="Q1350" s="491"/>
    </row>
    <row r="1351" spans="1:18" ht="15.75" thickBot="1">
      <c r="A1351">
        <v>5213442</v>
      </c>
      <c r="B1351" s="125"/>
      <c r="C1351" s="104"/>
      <c r="D1351" s="104"/>
      <c r="E1351" s="104"/>
      <c r="F1351" s="104"/>
      <c r="G1351" s="104"/>
      <c r="H1351" s="105" t="s">
        <v>462</v>
      </c>
      <c r="I1351" s="104"/>
      <c r="J1351" s="130">
        <f>J1343+J1350</f>
        <v>659.95013666666659</v>
      </c>
      <c r="K1351" s="494">
        <f>SUMIF('4. Orçamento'!$A$6:$A$144,A1351,'4. Orçamento'!$D$6:$D$144)</f>
        <v>10</v>
      </c>
      <c r="L1351" s="492"/>
      <c r="M1351" s="492"/>
      <c r="N1351" s="496"/>
      <c r="O1351" s="493"/>
      <c r="P1351" s="493"/>
      <c r="Q1351" s="491"/>
    </row>
    <row r="1352" spans="1:18" ht="15.75" thickBot="1">
      <c r="A1352">
        <v>5213442</v>
      </c>
      <c r="B1352" s="127" t="s">
        <v>463</v>
      </c>
      <c r="C1352" s="104"/>
      <c r="D1352" s="103" t="s">
        <v>464</v>
      </c>
      <c r="E1352" s="103" t="s">
        <v>212</v>
      </c>
      <c r="F1352" s="103" t="s">
        <v>436</v>
      </c>
      <c r="G1352" s="104"/>
      <c r="H1352" s="103" t="s">
        <v>449</v>
      </c>
      <c r="I1352" s="146" t="s">
        <v>449</v>
      </c>
      <c r="J1352" s="147"/>
      <c r="K1352" s="494">
        <f>SUMIF('4. Orçamento'!$A$6:$A$144,A1352,'4. Orçamento'!$D$6:$D$144)</f>
        <v>10</v>
      </c>
      <c r="L1352" s="492"/>
      <c r="M1352" s="492"/>
      <c r="N1352" s="496"/>
      <c r="O1352" s="493"/>
      <c r="P1352" s="493"/>
      <c r="Q1352" s="491"/>
    </row>
    <row r="1353" spans="1:18" ht="15.75" thickBot="1">
      <c r="A1353">
        <v>5213442</v>
      </c>
      <c r="B1353" s="125"/>
      <c r="C1353" s="104"/>
      <c r="D1353" s="146" t="s">
        <v>468</v>
      </c>
      <c r="E1353" s="146"/>
      <c r="F1353" s="146"/>
      <c r="G1353" s="146"/>
      <c r="H1353" s="146"/>
      <c r="I1353" s="104"/>
      <c r="J1353" s="130"/>
      <c r="K1353" s="494">
        <f>SUMIF('4. Orçamento'!$A$6:$A$144,A1353,'4. Orçamento'!$D$6:$D$144)</f>
        <v>10</v>
      </c>
      <c r="L1353" s="492"/>
      <c r="M1353" s="492"/>
      <c r="N1353" s="496"/>
      <c r="O1353" s="493"/>
      <c r="P1353" s="493"/>
      <c r="Q1353" s="491"/>
    </row>
    <row r="1354" spans="1:18" ht="15.75" thickBot="1">
      <c r="A1354">
        <v>5213442</v>
      </c>
      <c r="B1354" s="148" t="s">
        <v>469</v>
      </c>
      <c r="C1354" s="146"/>
      <c r="D1354" s="146" t="s">
        <v>212</v>
      </c>
      <c r="E1354" s="146" t="s">
        <v>436</v>
      </c>
      <c r="F1354" s="146" t="s">
        <v>470</v>
      </c>
      <c r="G1354" s="146"/>
      <c r="H1354" s="146"/>
      <c r="J1354" s="147" t="s">
        <v>449</v>
      </c>
      <c r="K1354" s="494">
        <f>SUMIF('4. Orçamento'!$A$6:$A$144,A1354,'4. Orçamento'!$D$6:$D$144)</f>
        <v>10</v>
      </c>
      <c r="L1354" s="168"/>
      <c r="M1354" s="168"/>
      <c r="N1354" s="496"/>
      <c r="O1354" s="493"/>
      <c r="P1354" s="493"/>
      <c r="Q1354" s="491"/>
    </row>
    <row r="1355" spans="1:18" ht="15.75" thickBot="1">
      <c r="A1355">
        <v>5213442</v>
      </c>
      <c r="B1355" s="148"/>
      <c r="C1355" s="146"/>
      <c r="D1355" s="146"/>
      <c r="E1355" s="146"/>
      <c r="F1355" s="103" t="s">
        <v>471</v>
      </c>
      <c r="G1355" s="103" t="s">
        <v>472</v>
      </c>
      <c r="H1355" s="103" t="s">
        <v>473</v>
      </c>
      <c r="I1355" s="104"/>
      <c r="J1355" s="147"/>
      <c r="K1355" s="494">
        <f>SUMIF('4. Orçamento'!$A$6:$A$144,A1355,'4. Orçamento'!$D$6:$D$144)</f>
        <v>10</v>
      </c>
      <c r="L1355" s="492"/>
      <c r="M1355" s="492"/>
      <c r="N1355" s="496"/>
      <c r="O1355" s="493"/>
      <c r="P1355" s="493"/>
      <c r="Q1355" s="491"/>
    </row>
    <row r="1356" spans="1:18">
      <c r="A1356">
        <v>5213442</v>
      </c>
      <c r="B1356" s="129"/>
      <c r="D1356" s="145" t="s">
        <v>480</v>
      </c>
      <c r="E1356" s="145"/>
      <c r="F1356" s="145"/>
      <c r="G1356" s="145"/>
      <c r="H1356" s="145"/>
      <c r="J1356" s="111"/>
      <c r="K1356" s="494">
        <f>SUMIF('4. Orçamento'!$A$6:$A$144,A1356,'4. Orçamento'!$D$6:$D$144)</f>
        <v>10</v>
      </c>
      <c r="L1356" s="492"/>
      <c r="M1356" s="492"/>
      <c r="N1356" s="496"/>
      <c r="O1356" s="493"/>
      <c r="P1356" s="493"/>
      <c r="Q1356" s="491"/>
    </row>
    <row r="1357" spans="1:18" ht="15.75" thickBot="1">
      <c r="A1357">
        <v>5213442</v>
      </c>
      <c r="B1357" s="125"/>
      <c r="C1357" s="104"/>
      <c r="D1357" s="104"/>
      <c r="E1357" s="104"/>
      <c r="F1357" s="146" t="s">
        <v>481</v>
      </c>
      <c r="G1357" s="146"/>
      <c r="H1357" s="146"/>
      <c r="I1357" s="104"/>
      <c r="J1357" s="134">
        <f>J1351</f>
        <v>659.95013666666659</v>
      </c>
      <c r="K1357" s="178"/>
      <c r="L1357" s="179"/>
      <c r="M1357" s="179"/>
      <c r="N1357" s="179"/>
      <c r="O1357" s="179"/>
      <c r="P1357" s="180"/>
      <c r="R1357" s="177">
        <f>ROUND((SUM(Q1336:Q1354)/K1336),2)</f>
        <v>659.95</v>
      </c>
    </row>
    <row r="1358" spans="1:18" ht="15.75" thickBot="1">
      <c r="A1358" s="157"/>
      <c r="B1358" s="157"/>
      <c r="C1358" s="157"/>
      <c r="D1358" s="157"/>
      <c r="E1358" s="157"/>
      <c r="F1358" s="157"/>
      <c r="G1358" s="157"/>
      <c r="H1358" s="157"/>
      <c r="I1358" s="157"/>
      <c r="J1358" s="157"/>
      <c r="R1358" s="101">
        <f>SUM(Q1336:Q1356)</f>
        <v>6599.5013666666664</v>
      </c>
    </row>
    <row r="1359" spans="1:18" ht="23.25" thickBot="1">
      <c r="B1359" s="106" t="s">
        <v>395</v>
      </c>
      <c r="C1359" s="107"/>
      <c r="D1359" s="107"/>
      <c r="E1359" s="107"/>
      <c r="F1359" s="107"/>
      <c r="G1359" s="107"/>
      <c r="H1359" s="107"/>
      <c r="I1359" s="107"/>
      <c r="J1359" s="108" t="s">
        <v>396</v>
      </c>
    </row>
    <row r="1360" spans="1:18" ht="19.5" thickTop="1" thickBot="1">
      <c r="B1360" s="109" t="s">
        <v>397</v>
      </c>
      <c r="E1360" s="110" t="s">
        <v>398</v>
      </c>
      <c r="J1360" s="111"/>
    </row>
    <row r="1361" spans="1:17" ht="15.75">
      <c r="B1361" s="373" t="s">
        <v>400</v>
      </c>
      <c r="C1361" s="159"/>
      <c r="D1361" s="159"/>
      <c r="E1361" s="402">
        <v>45748</v>
      </c>
      <c r="F1361" s="159"/>
      <c r="G1361" s="159"/>
      <c r="H1361" s="374" t="s">
        <v>401</v>
      </c>
      <c r="I1361" s="378">
        <v>149.4</v>
      </c>
      <c r="J1361" s="376" t="s">
        <v>340</v>
      </c>
    </row>
    <row r="1362" spans="1:17" ht="16.5" thickBot="1">
      <c r="A1362">
        <v>5213401</v>
      </c>
      <c r="B1362" s="116" t="s">
        <v>817</v>
      </c>
      <c r="C1362" s="149" t="s">
        <v>818</v>
      </c>
      <c r="D1362" s="149"/>
      <c r="E1362" s="149"/>
      <c r="F1362" s="149"/>
      <c r="G1362" s="149"/>
      <c r="H1362" s="149"/>
      <c r="I1362" s="150" t="s">
        <v>404</v>
      </c>
      <c r="J1362" s="151"/>
    </row>
    <row r="1363" spans="1:17" ht="15.75" thickBot="1">
      <c r="A1363">
        <v>5213401</v>
      </c>
      <c r="B1363" s="148" t="s">
        <v>405</v>
      </c>
      <c r="C1363" s="146"/>
      <c r="D1363" s="146" t="s">
        <v>212</v>
      </c>
      <c r="E1363" s="146" t="s">
        <v>406</v>
      </c>
      <c r="F1363" s="146"/>
      <c r="G1363" s="146" t="s">
        <v>407</v>
      </c>
      <c r="H1363" s="146"/>
      <c r="J1363" s="117" t="s">
        <v>408</v>
      </c>
      <c r="K1363" s="589" t="s">
        <v>276</v>
      </c>
      <c r="L1363" s="590"/>
      <c r="M1363" s="591"/>
      <c r="N1363" s="592" t="s">
        <v>409</v>
      </c>
      <c r="O1363" s="594" t="s">
        <v>410</v>
      </c>
      <c r="P1363" s="595"/>
      <c r="Q1363" s="598" t="s">
        <v>411</v>
      </c>
    </row>
    <row r="1364" spans="1:17" ht="15.75" thickBot="1">
      <c r="A1364">
        <v>5213401</v>
      </c>
      <c r="B1364" s="148"/>
      <c r="C1364" s="146"/>
      <c r="D1364" s="146"/>
      <c r="E1364" s="103" t="s">
        <v>412</v>
      </c>
      <c r="F1364" s="103" t="s">
        <v>413</v>
      </c>
      <c r="G1364" s="103" t="s">
        <v>414</v>
      </c>
      <c r="H1364" s="103" t="s">
        <v>415</v>
      </c>
      <c r="I1364" s="104"/>
      <c r="J1364" s="118" t="s">
        <v>416</v>
      </c>
      <c r="K1364" s="172" t="s">
        <v>417</v>
      </c>
      <c r="L1364" s="600" t="s">
        <v>418</v>
      </c>
      <c r="M1364" s="601"/>
      <c r="N1364" s="593"/>
      <c r="O1364" s="596"/>
      <c r="P1364" s="597"/>
      <c r="Q1364" s="599"/>
    </row>
    <row r="1365" spans="1:17">
      <c r="A1365">
        <v>5213401</v>
      </c>
      <c r="B1365" s="119" t="s">
        <v>819</v>
      </c>
      <c r="C1365" s="120" t="s">
        <v>820</v>
      </c>
      <c r="D1365" s="121">
        <v>1</v>
      </c>
      <c r="E1365" s="122">
        <v>1</v>
      </c>
      <c r="F1365" s="122">
        <v>0</v>
      </c>
      <c r="G1365" s="123">
        <f>VLOOKUP(B1365,EQ!$A$1:$K$538,10,FALSE)</f>
        <v>398.3408</v>
      </c>
      <c r="H1365" s="123">
        <f>VLOOKUP(B1365,EQ!$A$1:$K$538,11,FALSE)</f>
        <v>157.55340000000001</v>
      </c>
      <c r="J1365" s="124">
        <f>(D1365*E1365*G1365)+(D1365*F1365*H1365)</f>
        <v>398.3408</v>
      </c>
      <c r="K1365" s="494">
        <f>SUMIF('4. Orçamento'!$A$6:$A$144,A1365,'4. Orçamento'!$D$6:$D$144)</f>
        <v>300</v>
      </c>
      <c r="L1365" s="492">
        <f>(D1365*E1365)</f>
        <v>1</v>
      </c>
      <c r="M1365" s="492">
        <f>(D1365*F1365)</f>
        <v>0</v>
      </c>
      <c r="N1365" s="496" t="str">
        <f>B1365</f>
        <v>E9644</v>
      </c>
      <c r="O1365" s="493">
        <f>(G1365/$I$1361)</f>
        <v>2.6662704149933063</v>
      </c>
      <c r="P1365" s="493">
        <f>(H1365/$I$1361)</f>
        <v>1.0545742971887551</v>
      </c>
      <c r="Q1365" s="491">
        <f>K1365*((L1365*O1365)+(M1365*P1365))</f>
        <v>799.88112449799189</v>
      </c>
    </row>
    <row r="1366" spans="1:17" ht="15.75" thickBot="1">
      <c r="A1366">
        <v>5213401</v>
      </c>
      <c r="B1366" s="125"/>
      <c r="C1366" s="104"/>
      <c r="D1366" s="104"/>
      <c r="E1366" s="104"/>
      <c r="F1366" s="104"/>
      <c r="G1366" s="104"/>
      <c r="H1366" s="105" t="s">
        <v>433</v>
      </c>
      <c r="I1366" s="104"/>
      <c r="J1366" s="126">
        <f>J1365</f>
        <v>398.3408</v>
      </c>
      <c r="K1366" s="494">
        <f>SUMIF('4. Orçamento'!$A$6:$A$144,A1366,'4. Orçamento'!$D$6:$D$144)</f>
        <v>300</v>
      </c>
      <c r="L1366" s="492"/>
      <c r="M1366" s="492"/>
      <c r="N1366" s="496"/>
      <c r="O1366" s="493"/>
      <c r="P1366" s="493"/>
      <c r="Q1366" s="491"/>
    </row>
    <row r="1367" spans="1:17" ht="15.75" thickBot="1">
      <c r="A1367">
        <v>5213401</v>
      </c>
      <c r="B1367" s="127" t="s">
        <v>435</v>
      </c>
      <c r="C1367" s="104"/>
      <c r="D1367" s="103" t="s">
        <v>212</v>
      </c>
      <c r="E1367" s="103" t="s">
        <v>436</v>
      </c>
      <c r="F1367" s="104"/>
      <c r="G1367" s="103" t="s">
        <v>407</v>
      </c>
      <c r="H1367" s="146" t="s">
        <v>437</v>
      </c>
      <c r="I1367" s="146"/>
      <c r="J1367" s="147"/>
      <c r="K1367" s="494">
        <f>SUMIF('4. Orçamento'!$A$6:$A$144,A1367,'4. Orçamento'!$D$6:$D$144)</f>
        <v>300</v>
      </c>
      <c r="L1367" s="492"/>
      <c r="M1367" s="492"/>
      <c r="N1367" s="496"/>
      <c r="O1367" s="493"/>
      <c r="P1367" s="493"/>
      <c r="Q1367" s="491"/>
    </row>
    <row r="1368" spans="1:17">
      <c r="A1368">
        <v>5213401</v>
      </c>
      <c r="B1368" s="119" t="s">
        <v>821</v>
      </c>
      <c r="C1368" s="120" t="s">
        <v>822</v>
      </c>
      <c r="D1368" s="121">
        <v>1</v>
      </c>
      <c r="E1368" s="128" t="s">
        <v>222</v>
      </c>
      <c r="G1368" s="123">
        <f>VLOOKUP(B1368,MO!$A$1:$G$106,6,FALSE)</f>
        <v>23.870799999999999</v>
      </c>
      <c r="J1368" s="124">
        <f>D1368*G1368</f>
        <v>23.870799999999999</v>
      </c>
      <c r="K1368" s="494">
        <f>SUMIF('4. Orçamento'!$A$6:$A$144,A1368,'4. Orçamento'!$D$6:$D$144)</f>
        <v>300</v>
      </c>
      <c r="L1368" s="492">
        <f>D1368</f>
        <v>1</v>
      </c>
      <c r="M1368" s="492"/>
      <c r="N1368" s="496" t="str">
        <f>B1368</f>
        <v>P9853</v>
      </c>
      <c r="O1368" s="493">
        <f>(G1368/$I$1361)</f>
        <v>0.15977777777777777</v>
      </c>
      <c r="P1368" s="493"/>
      <c r="Q1368" s="491">
        <f>K1368*((L1368*O1368)+(M1368*P1368))</f>
        <v>47.93333333333333</v>
      </c>
    </row>
    <row r="1369" spans="1:17">
      <c r="A1369">
        <v>5213401</v>
      </c>
      <c r="B1369" s="119" t="s">
        <v>438</v>
      </c>
      <c r="C1369" s="120" t="s">
        <v>439</v>
      </c>
      <c r="D1369" s="121">
        <v>4</v>
      </c>
      <c r="E1369" s="128" t="s">
        <v>222</v>
      </c>
      <c r="G1369" s="123">
        <f>VLOOKUP(B1369,MO!$A$1:$G$106,6,FALSE)</f>
        <v>22.594999999999999</v>
      </c>
      <c r="J1369" s="124">
        <f>D1369*G1369</f>
        <v>90.38</v>
      </c>
      <c r="K1369" s="494">
        <f>SUMIF('4. Orçamento'!$A$6:$A$144,A1369,'4. Orçamento'!$D$6:$D$144)</f>
        <v>300</v>
      </c>
      <c r="L1369" s="492">
        <f>D1369</f>
        <v>4</v>
      </c>
      <c r="M1369" s="492"/>
      <c r="N1369" s="496" t="str">
        <f>B1369</f>
        <v>P9824</v>
      </c>
      <c r="O1369" s="493">
        <f>(G1369/$I$1361)</f>
        <v>0.15123828647925033</v>
      </c>
      <c r="P1369" s="493"/>
      <c r="Q1369" s="491">
        <f>K1369*((L1369*O1369)+(M1369*P1369))</f>
        <v>181.4859437751004</v>
      </c>
    </row>
    <row r="1370" spans="1:17">
      <c r="A1370">
        <v>5213401</v>
      </c>
      <c r="B1370" s="129"/>
      <c r="D1370" s="145" t="s">
        <v>440</v>
      </c>
      <c r="E1370" s="145"/>
      <c r="F1370" s="145"/>
      <c r="G1370" s="145"/>
      <c r="H1370" s="145"/>
      <c r="J1370" s="124">
        <f>J1368+J1369</f>
        <v>114.2508</v>
      </c>
      <c r="K1370" s="494">
        <f>SUMIF('4. Orçamento'!$A$6:$A$144,A1370,'4. Orçamento'!$D$6:$D$144)</f>
        <v>300</v>
      </c>
      <c r="L1370" s="492"/>
      <c r="M1370" s="492"/>
      <c r="N1370" s="496"/>
      <c r="O1370" s="493"/>
      <c r="P1370" s="493"/>
      <c r="Q1370" s="491"/>
    </row>
    <row r="1371" spans="1:17" ht="15.75" thickBot="1">
      <c r="A1371">
        <v>5213401</v>
      </c>
      <c r="B1371" s="125"/>
      <c r="C1371" s="104"/>
      <c r="D1371" s="146" t="s">
        <v>442</v>
      </c>
      <c r="E1371" s="146"/>
      <c r="F1371" s="146"/>
      <c r="G1371" s="146"/>
      <c r="H1371" s="146"/>
      <c r="I1371" s="104"/>
      <c r="J1371" s="130">
        <f>J1366+J1370</f>
        <v>512.59159999999997</v>
      </c>
      <c r="K1371" s="494">
        <f>SUMIF('4. Orçamento'!$A$6:$A$144,A1371,'4. Orçamento'!$D$6:$D$144)</f>
        <v>300</v>
      </c>
      <c r="L1371" s="492"/>
      <c r="M1371" s="492"/>
      <c r="N1371" s="496"/>
      <c r="O1371" s="493"/>
      <c r="P1371" s="493"/>
      <c r="Q1371" s="491"/>
    </row>
    <row r="1372" spans="1:17">
      <c r="A1372">
        <v>5213401</v>
      </c>
      <c r="B1372" s="129"/>
      <c r="D1372" s="145" t="s">
        <v>444</v>
      </c>
      <c r="E1372" s="145"/>
      <c r="F1372" s="145"/>
      <c r="G1372" s="145"/>
      <c r="H1372" s="145"/>
      <c r="J1372" s="131">
        <f>J1371/I1361</f>
        <v>3.4310013386880853</v>
      </c>
      <c r="K1372" s="494">
        <f>SUMIF('4. Orçamento'!$A$6:$A$144,A1372,'4. Orçamento'!$D$6:$D$144)</f>
        <v>300</v>
      </c>
      <c r="L1372" s="492"/>
      <c r="M1372" s="492"/>
      <c r="N1372" s="496"/>
      <c r="O1372" s="493"/>
      <c r="P1372" s="493"/>
      <c r="Q1372" s="491"/>
    </row>
    <row r="1373" spans="1:17">
      <c r="A1373">
        <v>5213401</v>
      </c>
      <c r="B1373" s="129"/>
      <c r="H1373" s="132" t="s">
        <v>445</v>
      </c>
      <c r="J1373" s="133" t="s">
        <v>377</v>
      </c>
      <c r="K1373" s="494">
        <f>SUMIF('4. Orçamento'!$A$6:$A$144,A1373,'4. Orçamento'!$D$6:$D$144)</f>
        <v>300</v>
      </c>
      <c r="L1373" s="492"/>
      <c r="M1373" s="492"/>
      <c r="N1373" s="496"/>
      <c r="O1373" s="493"/>
      <c r="P1373" s="493"/>
      <c r="Q1373" s="491"/>
    </row>
    <row r="1374" spans="1:17" ht="15.75" thickBot="1">
      <c r="A1374">
        <v>5213401</v>
      </c>
      <c r="B1374" s="125"/>
      <c r="C1374" s="104"/>
      <c r="D1374" s="104"/>
      <c r="E1374" s="104"/>
      <c r="F1374" s="104"/>
      <c r="G1374" s="104"/>
      <c r="H1374" s="105" t="s">
        <v>446</v>
      </c>
      <c r="I1374" s="104"/>
      <c r="J1374" s="130" t="s">
        <v>377</v>
      </c>
      <c r="K1374" s="494">
        <f>SUMIF('4. Orçamento'!$A$6:$A$144,A1374,'4. Orçamento'!$D$6:$D$144)</f>
        <v>300</v>
      </c>
      <c r="L1374" s="492"/>
      <c r="M1374" s="492"/>
      <c r="N1374" s="496"/>
      <c r="O1374" s="493"/>
      <c r="P1374" s="493"/>
      <c r="Q1374" s="491"/>
    </row>
    <row r="1375" spans="1:17" ht="15.75" thickBot="1">
      <c r="A1375">
        <v>5213401</v>
      </c>
      <c r="B1375" s="127" t="s">
        <v>447</v>
      </c>
      <c r="C1375" s="104"/>
      <c r="D1375" s="103" t="s">
        <v>212</v>
      </c>
      <c r="E1375" s="103" t="s">
        <v>436</v>
      </c>
      <c r="F1375" s="104"/>
      <c r="G1375" s="103" t="s">
        <v>448</v>
      </c>
      <c r="H1375" s="146" t="s">
        <v>449</v>
      </c>
      <c r="I1375" s="146"/>
      <c r="J1375" s="147"/>
      <c r="K1375" s="494">
        <f>SUMIF('4. Orçamento'!$A$6:$A$144,A1375,'4. Orçamento'!$D$6:$D$144)</f>
        <v>300</v>
      </c>
      <c r="L1375" s="492"/>
      <c r="M1375" s="492"/>
      <c r="N1375" s="496"/>
      <c r="O1375" s="493"/>
      <c r="P1375" s="493"/>
      <c r="Q1375" s="491"/>
    </row>
    <row r="1376" spans="1:17">
      <c r="A1376">
        <v>5213401</v>
      </c>
      <c r="B1376" s="119" t="s">
        <v>823</v>
      </c>
      <c r="C1376" s="120" t="s">
        <v>824</v>
      </c>
      <c r="D1376" s="121">
        <v>0.12</v>
      </c>
      <c r="E1376" s="128" t="s">
        <v>454</v>
      </c>
      <c r="G1376" s="123">
        <f>VLOOKUP(B1376,MATERIAL!$A$1:$D$1678,4,FALSE)</f>
        <v>8.8622999999999994</v>
      </c>
      <c r="J1376" s="124">
        <f>D1376*G1376</f>
        <v>1.0634759999999999</v>
      </c>
      <c r="K1376" s="494">
        <f>SUMIF('4. Orçamento'!$A$6:$A$144,A1376,'4. Orçamento'!$D$6:$D$144)</f>
        <v>300</v>
      </c>
      <c r="L1376" s="492">
        <f>D1376</f>
        <v>0.12</v>
      </c>
      <c r="M1376" s="492"/>
      <c r="N1376" s="496" t="str">
        <f>B1376</f>
        <v>M2037</v>
      </c>
      <c r="O1376" s="493">
        <f>G1376</f>
        <v>8.8622999999999994</v>
      </c>
      <c r="P1376" s="493"/>
      <c r="Q1376" s="491">
        <f>K1376*((L1376*O1376)+(M1376*P1376))</f>
        <v>319.04279999999994</v>
      </c>
    </row>
    <row r="1377" spans="1:17">
      <c r="A1377">
        <v>5213401</v>
      </c>
      <c r="B1377" s="119" t="s">
        <v>825</v>
      </c>
      <c r="C1377" s="120" t="s">
        <v>826</v>
      </c>
      <c r="D1377" s="121">
        <v>0.35</v>
      </c>
      <c r="E1377" s="128" t="s">
        <v>454</v>
      </c>
      <c r="G1377" s="123">
        <f>VLOOKUP(B1377,MATERIAL!$A$1:$D$1678,4,FALSE)</f>
        <v>9.1541999999999994</v>
      </c>
      <c r="J1377" s="124">
        <f>D1377*G1377</f>
        <v>3.2039699999999995</v>
      </c>
      <c r="K1377" s="494">
        <f>SUMIF('4. Orçamento'!$A$6:$A$144,A1377,'4. Orçamento'!$D$6:$D$144)</f>
        <v>300</v>
      </c>
      <c r="L1377" s="492">
        <f>D1377</f>
        <v>0.35</v>
      </c>
      <c r="M1377" s="492"/>
      <c r="N1377" s="496" t="str">
        <f>B1377</f>
        <v>M2038</v>
      </c>
      <c r="O1377" s="493">
        <f>G1377</f>
        <v>9.1541999999999994</v>
      </c>
      <c r="P1377" s="493"/>
      <c r="Q1377" s="491">
        <f>K1377*((L1377*O1377)+(M1377*P1377))</f>
        <v>961.19099999999992</v>
      </c>
    </row>
    <row r="1378" spans="1:17">
      <c r="A1378">
        <v>5213401</v>
      </c>
      <c r="B1378" s="119" t="s">
        <v>827</v>
      </c>
      <c r="C1378" s="120" t="s">
        <v>828</v>
      </c>
      <c r="D1378" s="121">
        <v>0.03</v>
      </c>
      <c r="E1378" s="128" t="s">
        <v>590</v>
      </c>
      <c r="G1378" s="123">
        <f>VLOOKUP(B1378,MATERIAL!$A$1:$D$1678,4,FALSE)</f>
        <v>16.6828</v>
      </c>
      <c r="J1378" s="124">
        <f>D1378*G1378</f>
        <v>0.50048400000000004</v>
      </c>
      <c r="K1378" s="494">
        <f>SUMIF('4. Orçamento'!$A$6:$A$144,A1378,'4. Orçamento'!$D$6:$D$144)</f>
        <v>300</v>
      </c>
      <c r="L1378" s="492">
        <f>D1378</f>
        <v>0.03</v>
      </c>
      <c r="M1378" s="492"/>
      <c r="N1378" s="496" t="str">
        <f>B1378</f>
        <v>M2034</v>
      </c>
      <c r="O1378" s="493">
        <f>G1378</f>
        <v>16.6828</v>
      </c>
      <c r="P1378" s="493"/>
      <c r="Q1378" s="491">
        <f>K1378*((L1378*O1378)+(M1378*P1378))</f>
        <v>150.14520000000002</v>
      </c>
    </row>
    <row r="1379" spans="1:17">
      <c r="A1379">
        <v>5213401</v>
      </c>
      <c r="B1379" s="119" t="s">
        <v>829</v>
      </c>
      <c r="C1379" s="120" t="s">
        <v>830</v>
      </c>
      <c r="D1379" s="121">
        <v>9.7000000000000005E-4</v>
      </c>
      <c r="E1379" s="128" t="s">
        <v>590</v>
      </c>
      <c r="G1379" s="123">
        <f>VLOOKUP(B1379,MATERIAL!$A$1:$D$1678,4,FALSE)</f>
        <v>20.439299999999999</v>
      </c>
      <c r="J1379" s="124">
        <f>D1379*G1379</f>
        <v>1.9826121000000002E-2</v>
      </c>
      <c r="K1379" s="494">
        <f>SUMIF('4. Orçamento'!$A$6:$A$144,A1379,'4. Orçamento'!$D$6:$D$144)</f>
        <v>300</v>
      </c>
      <c r="L1379" s="492">
        <f>D1379</f>
        <v>9.7000000000000005E-4</v>
      </c>
      <c r="M1379" s="492"/>
      <c r="N1379" s="496" t="str">
        <f>B1379</f>
        <v>M2044</v>
      </c>
      <c r="O1379" s="493">
        <f>G1379</f>
        <v>20.439299999999999</v>
      </c>
      <c r="P1379" s="493"/>
      <c r="Q1379" s="491">
        <f>K1379*((L1379*O1379)+(M1379*P1379))</f>
        <v>5.9478363000000005</v>
      </c>
    </row>
    <row r="1380" spans="1:17">
      <c r="A1380">
        <v>5213401</v>
      </c>
      <c r="B1380" s="119" t="s">
        <v>831</v>
      </c>
      <c r="C1380" s="120" t="s">
        <v>832</v>
      </c>
      <c r="D1380" s="121">
        <v>0.6</v>
      </c>
      <c r="E1380" s="128" t="s">
        <v>590</v>
      </c>
      <c r="G1380" s="123">
        <f>VLOOKUP(B1380,MATERIAL!$A$1:$D$1678,4,FALSE)</f>
        <v>32.367100000000001</v>
      </c>
      <c r="J1380" s="124">
        <f>D1380*G1380</f>
        <v>19.420259999999999</v>
      </c>
      <c r="K1380" s="494">
        <f>SUMIF('4. Orçamento'!$A$6:$A$144,A1380,'4. Orçamento'!$D$6:$D$144)</f>
        <v>300</v>
      </c>
      <c r="L1380" s="492">
        <f>D1380</f>
        <v>0.6</v>
      </c>
      <c r="M1380" s="492"/>
      <c r="N1380" s="496" t="str">
        <f>B1380</f>
        <v>M2027</v>
      </c>
      <c r="O1380" s="493">
        <f>G1380</f>
        <v>32.367100000000001</v>
      </c>
      <c r="P1380" s="493"/>
      <c r="Q1380" s="491">
        <f>K1380*((L1380*O1380)+(M1380*P1380))</f>
        <v>5826.0779999999995</v>
      </c>
    </row>
    <row r="1381" spans="1:17" ht="15.75" thickBot="1">
      <c r="A1381">
        <v>5213401</v>
      </c>
      <c r="B1381" s="125"/>
      <c r="C1381" s="104"/>
      <c r="D1381" s="146" t="s">
        <v>459</v>
      </c>
      <c r="E1381" s="146"/>
      <c r="F1381" s="146"/>
      <c r="G1381" s="146"/>
      <c r="H1381" s="146"/>
      <c r="I1381" s="104"/>
      <c r="J1381" s="126">
        <f>SUM(J1376:J1380)</f>
        <v>24.208016121</v>
      </c>
      <c r="K1381" s="494">
        <f>SUMIF('4. Orçamento'!$A$6:$A$144,A1381,'4. Orçamento'!$D$6:$D$144)</f>
        <v>300</v>
      </c>
      <c r="L1381" s="492"/>
      <c r="M1381" s="492"/>
      <c r="N1381" s="496"/>
      <c r="O1381" s="493"/>
      <c r="P1381" s="493"/>
      <c r="Q1381" s="491"/>
    </row>
    <row r="1382" spans="1:17" ht="15.75" thickBot="1">
      <c r="A1382">
        <v>5213401</v>
      </c>
      <c r="B1382" s="127" t="s">
        <v>460</v>
      </c>
      <c r="C1382" s="104"/>
      <c r="D1382" s="103" t="s">
        <v>212</v>
      </c>
      <c r="E1382" s="103" t="s">
        <v>436</v>
      </c>
      <c r="F1382" s="104"/>
      <c r="G1382" s="103" t="s">
        <v>449</v>
      </c>
      <c r="H1382" s="146" t="s">
        <v>449</v>
      </c>
      <c r="I1382" s="146"/>
      <c r="J1382" s="147"/>
      <c r="K1382" s="494">
        <f>SUMIF('4. Orçamento'!$A$6:$A$144,A1382,'4. Orçamento'!$D$6:$D$144)</f>
        <v>300</v>
      </c>
      <c r="L1382" s="492"/>
      <c r="M1382" s="492"/>
      <c r="N1382" s="496"/>
      <c r="O1382" s="493"/>
      <c r="P1382" s="493"/>
      <c r="Q1382" s="491"/>
    </row>
    <row r="1383" spans="1:17" ht="15.75" thickBot="1">
      <c r="A1383">
        <v>5213401</v>
      </c>
      <c r="B1383" s="125"/>
      <c r="C1383" s="104"/>
      <c r="D1383" s="146" t="s">
        <v>461</v>
      </c>
      <c r="E1383" s="146"/>
      <c r="F1383" s="146"/>
      <c r="G1383" s="146"/>
      <c r="H1383" s="146"/>
      <c r="I1383" s="104"/>
      <c r="J1383" s="126"/>
      <c r="K1383" s="494">
        <f>SUMIF('4. Orçamento'!$A$6:$A$144,A1383,'4. Orçamento'!$D$6:$D$144)</f>
        <v>300</v>
      </c>
      <c r="L1383" s="492"/>
      <c r="M1383" s="492"/>
      <c r="N1383" s="496"/>
      <c r="O1383" s="493"/>
      <c r="P1383" s="493"/>
      <c r="Q1383" s="491"/>
    </row>
    <row r="1384" spans="1:17" ht="15.75" thickBot="1">
      <c r="A1384">
        <v>5213401</v>
      </c>
      <c r="B1384" s="125"/>
      <c r="C1384" s="104"/>
      <c r="D1384" s="104"/>
      <c r="E1384" s="104"/>
      <c r="F1384" s="104"/>
      <c r="G1384" s="104"/>
      <c r="H1384" s="105" t="s">
        <v>462</v>
      </c>
      <c r="I1384" s="104"/>
      <c r="J1384" s="130">
        <f>J1372+J1381</f>
        <v>27.639017459688084</v>
      </c>
      <c r="K1384" s="494">
        <f>SUMIF('4. Orçamento'!$A$6:$A$144,A1384,'4. Orçamento'!$D$6:$D$144)</f>
        <v>300</v>
      </c>
      <c r="L1384" s="492"/>
      <c r="M1384" s="492"/>
      <c r="N1384" s="496"/>
      <c r="O1384" s="493"/>
      <c r="P1384" s="493"/>
      <c r="Q1384" s="491"/>
    </row>
    <row r="1385" spans="1:17" ht="15.75" thickBot="1">
      <c r="A1385">
        <v>5213401</v>
      </c>
      <c r="B1385" s="127" t="s">
        <v>463</v>
      </c>
      <c r="C1385" s="104"/>
      <c r="D1385" s="103" t="s">
        <v>464</v>
      </c>
      <c r="E1385" s="103" t="s">
        <v>212</v>
      </c>
      <c r="F1385" s="103" t="s">
        <v>436</v>
      </c>
      <c r="G1385" s="104"/>
      <c r="H1385" s="103" t="s">
        <v>449</v>
      </c>
      <c r="I1385" s="146" t="s">
        <v>449</v>
      </c>
      <c r="J1385" s="147"/>
      <c r="K1385" s="494">
        <f>SUMIF('4. Orçamento'!$A$6:$A$144,A1385,'4. Orçamento'!$D$6:$D$144)</f>
        <v>300</v>
      </c>
      <c r="L1385" s="492"/>
      <c r="M1385" s="492"/>
      <c r="N1385" s="496"/>
      <c r="O1385" s="493"/>
      <c r="P1385" s="493"/>
      <c r="Q1385" s="491"/>
    </row>
    <row r="1386" spans="1:17">
      <c r="A1386">
        <v>5213401</v>
      </c>
      <c r="B1386" s="119" t="s">
        <v>823</v>
      </c>
      <c r="C1386" s="120" t="s">
        <v>833</v>
      </c>
      <c r="D1386" s="128">
        <v>5914655</v>
      </c>
      <c r="E1386" s="121">
        <v>1.2E-4</v>
      </c>
      <c r="F1386" s="128" t="s">
        <v>466</v>
      </c>
      <c r="H1386" s="123">
        <f>VLOOKUP(D1386,'SICRO 04.25'!$A$1:$D$6492,4,FALSE)</f>
        <v>32.659999999999997</v>
      </c>
      <c r="J1386" s="124">
        <f>E1386*H1386</f>
        <v>3.9191999999999994E-3</v>
      </c>
      <c r="K1386" s="494">
        <f>SUMIF('4. Orçamento'!$A$6:$A$144,A1386,'4. Orçamento'!$D$6:$D$144)</f>
        <v>300</v>
      </c>
      <c r="L1386" s="492">
        <f>E1386</f>
        <v>1.2E-4</v>
      </c>
      <c r="M1386" s="492"/>
      <c r="N1386" s="496">
        <f>D1386</f>
        <v>5914655</v>
      </c>
      <c r="O1386" s="493">
        <f>H1386</f>
        <v>32.659999999999997</v>
      </c>
      <c r="P1386" s="493"/>
      <c r="Q1386" s="491">
        <f>K1386*((L1386*O1386)+(M1386*P1386))</f>
        <v>1.1757599999999999</v>
      </c>
    </row>
    <row r="1387" spans="1:17">
      <c r="A1387">
        <v>5213401</v>
      </c>
      <c r="B1387" s="119" t="s">
        <v>825</v>
      </c>
      <c r="C1387" s="120" t="s">
        <v>834</v>
      </c>
      <c r="D1387" s="128">
        <v>5914655</v>
      </c>
      <c r="E1387" s="121">
        <v>3.5E-4</v>
      </c>
      <c r="F1387" s="128" t="s">
        <v>466</v>
      </c>
      <c r="H1387" s="123">
        <f>VLOOKUP(D1387,'SICRO 04.25'!$A$1:$D$6492,4,FALSE)</f>
        <v>32.659999999999997</v>
      </c>
      <c r="J1387" s="124">
        <f>E1387*H1387</f>
        <v>1.1430999999999998E-2</v>
      </c>
      <c r="K1387" s="494">
        <f>SUMIF('4. Orçamento'!$A$6:$A$144,A1387,'4. Orçamento'!$D$6:$D$144)</f>
        <v>300</v>
      </c>
      <c r="L1387" s="492">
        <f>E1387</f>
        <v>3.5E-4</v>
      </c>
      <c r="M1387" s="492"/>
      <c r="N1387" s="496">
        <f>D1387</f>
        <v>5914655</v>
      </c>
      <c r="O1387" s="493">
        <f>H1387</f>
        <v>32.659999999999997</v>
      </c>
      <c r="P1387" s="493"/>
      <c r="Q1387" s="491">
        <f>K1387*((L1387*O1387)+(M1387*P1387))</f>
        <v>3.4292999999999996</v>
      </c>
    </row>
    <row r="1388" spans="1:17">
      <c r="A1388">
        <v>5213401</v>
      </c>
      <c r="B1388" s="119" t="s">
        <v>827</v>
      </c>
      <c r="C1388" s="120" t="s">
        <v>835</v>
      </c>
      <c r="D1388" s="128">
        <v>5914655</v>
      </c>
      <c r="E1388" s="121">
        <v>3.0000000000000001E-5</v>
      </c>
      <c r="F1388" s="128" t="s">
        <v>466</v>
      </c>
      <c r="H1388" s="123">
        <f>VLOOKUP(D1388,'SICRO 04.25'!$A$1:$D$6492,4,FALSE)</f>
        <v>32.659999999999997</v>
      </c>
      <c r="J1388" s="124">
        <f>E1388*H1388</f>
        <v>9.7979999999999986E-4</v>
      </c>
      <c r="K1388" s="494">
        <f>SUMIF('4. Orçamento'!$A$6:$A$144,A1388,'4. Orçamento'!$D$6:$D$144)</f>
        <v>300</v>
      </c>
      <c r="L1388" s="492">
        <f>E1388</f>
        <v>3.0000000000000001E-5</v>
      </c>
      <c r="M1388" s="492"/>
      <c r="N1388" s="496">
        <f>D1388</f>
        <v>5914655</v>
      </c>
      <c r="O1388" s="493">
        <f>H1388</f>
        <v>32.659999999999997</v>
      </c>
      <c r="P1388" s="493"/>
      <c r="Q1388" s="491">
        <f>K1388*((L1388*O1388)+(M1388*P1388))</f>
        <v>0.29393999999999998</v>
      </c>
    </row>
    <row r="1389" spans="1:17">
      <c r="A1389">
        <v>5213401</v>
      </c>
      <c r="B1389" s="119" t="s">
        <v>831</v>
      </c>
      <c r="C1389" s="120" t="s">
        <v>836</v>
      </c>
      <c r="D1389" s="128">
        <v>5914655</v>
      </c>
      <c r="E1389" s="121">
        <v>8.3000000000000001E-4</v>
      </c>
      <c r="F1389" s="128" t="s">
        <v>466</v>
      </c>
      <c r="H1389" s="123">
        <f>VLOOKUP(D1389,'SICRO 04.25'!$A$1:$D$6492,4,FALSE)</f>
        <v>32.659999999999997</v>
      </c>
      <c r="J1389" s="124">
        <f>E1389*H1389</f>
        <v>2.7107799999999998E-2</v>
      </c>
      <c r="K1389" s="494">
        <f>SUMIF('4. Orçamento'!$A$6:$A$144,A1389,'4. Orçamento'!$D$6:$D$144)</f>
        <v>300</v>
      </c>
      <c r="L1389" s="492">
        <f>E1389</f>
        <v>8.3000000000000001E-4</v>
      </c>
      <c r="M1389" s="492"/>
      <c r="N1389" s="496">
        <f>D1389</f>
        <v>5914655</v>
      </c>
      <c r="O1389" s="493">
        <f>H1389</f>
        <v>32.659999999999997</v>
      </c>
      <c r="P1389" s="493"/>
      <c r="Q1389" s="491">
        <f>K1389*((L1389*O1389)+(M1389*P1389))</f>
        <v>8.1323399999999992</v>
      </c>
    </row>
    <row r="1390" spans="1:17" ht="15.75" thickBot="1">
      <c r="A1390">
        <v>5213401</v>
      </c>
      <c r="B1390" s="125"/>
      <c r="C1390" s="104"/>
      <c r="D1390" s="146" t="s">
        <v>468</v>
      </c>
      <c r="E1390" s="146"/>
      <c r="F1390" s="146"/>
      <c r="G1390" s="146"/>
      <c r="H1390" s="146"/>
      <c r="I1390" s="104"/>
      <c r="J1390" s="130">
        <f>SUM(J1386:J1389)</f>
        <v>4.3437799999999999E-2</v>
      </c>
      <c r="K1390" s="494">
        <f>SUMIF('4. Orçamento'!$A$6:$A$144,A1390,'4. Orçamento'!$D$6:$D$144)</f>
        <v>300</v>
      </c>
      <c r="L1390" s="492"/>
      <c r="M1390" s="492"/>
      <c r="N1390" s="496"/>
      <c r="O1390" s="493"/>
      <c r="P1390" s="493"/>
      <c r="Q1390" s="491"/>
    </row>
    <row r="1391" spans="1:17" ht="15.75" thickBot="1">
      <c r="A1391">
        <v>5213401</v>
      </c>
      <c r="B1391" s="148" t="s">
        <v>469</v>
      </c>
      <c r="C1391" s="146"/>
      <c r="D1391" s="146" t="s">
        <v>212</v>
      </c>
      <c r="E1391" s="146" t="s">
        <v>436</v>
      </c>
      <c r="F1391" s="146" t="s">
        <v>470</v>
      </c>
      <c r="G1391" s="146"/>
      <c r="H1391" s="146"/>
      <c r="J1391" s="147" t="s">
        <v>449</v>
      </c>
      <c r="K1391" s="494">
        <f>SUMIF('4. Orçamento'!$A$6:$A$144,A1391,'4. Orçamento'!$D$6:$D$144)</f>
        <v>300</v>
      </c>
      <c r="L1391" s="492"/>
      <c r="M1391" s="492"/>
      <c r="N1391" s="496"/>
      <c r="O1391" s="493"/>
      <c r="P1391" s="493"/>
      <c r="Q1391" s="491"/>
    </row>
    <row r="1392" spans="1:17" ht="15.75" thickBot="1">
      <c r="A1392">
        <v>5213401</v>
      </c>
      <c r="B1392" s="148"/>
      <c r="C1392" s="146"/>
      <c r="D1392" s="146"/>
      <c r="E1392" s="146"/>
      <c r="F1392" s="103" t="s">
        <v>471</v>
      </c>
      <c r="G1392" s="103" t="s">
        <v>472</v>
      </c>
      <c r="H1392" s="103" t="s">
        <v>473</v>
      </c>
      <c r="I1392" s="104"/>
      <c r="J1392" s="147"/>
      <c r="K1392" s="494">
        <f>SUMIF('4. Orçamento'!$A$6:$A$144,A1392,'4. Orçamento'!$D$6:$D$144)</f>
        <v>300</v>
      </c>
      <c r="L1392" s="492"/>
      <c r="M1392" s="492"/>
      <c r="N1392" s="496"/>
      <c r="O1392" s="493"/>
      <c r="P1392" s="493"/>
      <c r="Q1392" s="491"/>
    </row>
    <row r="1393" spans="1:20">
      <c r="A1393">
        <v>5213401</v>
      </c>
      <c r="B1393" s="119" t="s">
        <v>823</v>
      </c>
      <c r="C1393" s="120" t="s">
        <v>833</v>
      </c>
      <c r="D1393" s="121">
        <v>1.2E-4</v>
      </c>
      <c r="E1393" s="128" t="s">
        <v>228</v>
      </c>
      <c r="F1393" s="128" t="s">
        <v>477</v>
      </c>
      <c r="G1393" s="128" t="s">
        <v>478</v>
      </c>
      <c r="H1393" s="128" t="s">
        <v>479</v>
      </c>
      <c r="J1393" s="111"/>
      <c r="K1393" s="494">
        <f>SUMIF('4. Orçamento'!$A$6:$A$144,A1393,'4. Orçamento'!$D$6:$D$144)</f>
        <v>300</v>
      </c>
      <c r="L1393" s="168">
        <f>D1393*'3. DMT'!$V$2</f>
        <v>1.9800000000000002E-2</v>
      </c>
      <c r="M1393" s="168">
        <f t="shared" ref="M1393:M1396" si="114">K1393*L1393</f>
        <v>5.94</v>
      </c>
      <c r="N1393" s="496" t="str">
        <f>H1393</f>
        <v>5914479</v>
      </c>
      <c r="O1393" s="493">
        <f>$W$56</f>
        <v>0.7173259493670886</v>
      </c>
      <c r="P1393" s="493"/>
      <c r="Q1393" s="491"/>
    </row>
    <row r="1394" spans="1:20">
      <c r="A1394">
        <v>5213401</v>
      </c>
      <c r="B1394" s="119" t="s">
        <v>825</v>
      </c>
      <c r="C1394" s="120" t="s">
        <v>834</v>
      </c>
      <c r="D1394" s="121">
        <v>3.5E-4</v>
      </c>
      <c r="E1394" s="128" t="s">
        <v>228</v>
      </c>
      <c r="F1394" s="128" t="s">
        <v>477</v>
      </c>
      <c r="G1394" s="128" t="s">
        <v>478</v>
      </c>
      <c r="H1394" s="128" t="s">
        <v>479</v>
      </c>
      <c r="J1394" s="111"/>
      <c r="K1394" s="494">
        <f>SUMIF('4. Orçamento'!$A$6:$A$144,A1394,'4. Orçamento'!$D$6:$D$144)</f>
        <v>300</v>
      </c>
      <c r="L1394" s="168">
        <f>D1394*'3. DMT'!$V$2</f>
        <v>5.7750000000000003E-2</v>
      </c>
      <c r="M1394" s="168">
        <f t="shared" si="114"/>
        <v>17.324999999999999</v>
      </c>
      <c r="N1394" s="496" t="str">
        <f>H1394</f>
        <v>5914479</v>
      </c>
      <c r="O1394" s="493">
        <f>$W$56</f>
        <v>0.7173259493670886</v>
      </c>
      <c r="P1394" s="493"/>
      <c r="Q1394" s="491"/>
    </row>
    <row r="1395" spans="1:20">
      <c r="A1395">
        <v>5213401</v>
      </c>
      <c r="B1395" s="119" t="s">
        <v>827</v>
      </c>
      <c r="C1395" s="120" t="s">
        <v>835</v>
      </c>
      <c r="D1395" s="121">
        <v>3.0000000000000001E-5</v>
      </c>
      <c r="E1395" s="128" t="s">
        <v>228</v>
      </c>
      <c r="F1395" s="128" t="s">
        <v>477</v>
      </c>
      <c r="G1395" s="128" t="s">
        <v>478</v>
      </c>
      <c r="H1395" s="128" t="s">
        <v>479</v>
      </c>
      <c r="J1395" s="111"/>
      <c r="K1395" s="494">
        <f>SUMIF('4. Orçamento'!$A$6:$A$144,A1395,'4. Orçamento'!$D$6:$D$144)</f>
        <v>300</v>
      </c>
      <c r="L1395" s="168">
        <f>D1395*'3. DMT'!$V$2</f>
        <v>4.9500000000000004E-3</v>
      </c>
      <c r="M1395" s="168">
        <f t="shared" si="114"/>
        <v>1.4850000000000001</v>
      </c>
      <c r="N1395" s="496" t="str">
        <f>H1395</f>
        <v>5914479</v>
      </c>
      <c r="O1395" s="493">
        <f>$W$56</f>
        <v>0.7173259493670886</v>
      </c>
      <c r="P1395" s="493"/>
      <c r="Q1395" s="491"/>
    </row>
    <row r="1396" spans="1:20">
      <c r="A1396">
        <v>5213401</v>
      </c>
      <c r="B1396" s="119" t="s">
        <v>831</v>
      </c>
      <c r="C1396" s="120" t="s">
        <v>836</v>
      </c>
      <c r="D1396" s="121">
        <v>8.3000000000000001E-4</v>
      </c>
      <c r="E1396" s="128" t="s">
        <v>228</v>
      </c>
      <c r="F1396" s="128" t="s">
        <v>477</v>
      </c>
      <c r="G1396" s="128" t="s">
        <v>478</v>
      </c>
      <c r="H1396" s="128" t="s">
        <v>479</v>
      </c>
      <c r="J1396" s="111"/>
      <c r="K1396" s="494">
        <f>SUMIF('4. Orçamento'!$A$6:$A$144,A1396,'4. Orçamento'!$D$6:$D$144)</f>
        <v>300</v>
      </c>
      <c r="L1396" s="168">
        <f>D1396*'3. DMT'!$V$2</f>
        <v>0.13694999999999999</v>
      </c>
      <c r="M1396" s="168">
        <f t="shared" si="114"/>
        <v>41.084999999999994</v>
      </c>
      <c r="N1396" s="496" t="str">
        <f>H1396</f>
        <v>5914479</v>
      </c>
      <c r="O1396" s="493">
        <f>$W$56</f>
        <v>0.7173259493670886</v>
      </c>
      <c r="P1396" s="493"/>
      <c r="Q1396" s="491"/>
    </row>
    <row r="1397" spans="1:20">
      <c r="A1397">
        <v>5213401</v>
      </c>
      <c r="B1397" s="129"/>
      <c r="D1397" s="145" t="s">
        <v>480</v>
      </c>
      <c r="E1397" s="145"/>
      <c r="F1397" s="145"/>
      <c r="G1397" s="145"/>
      <c r="H1397" s="145"/>
      <c r="J1397" s="111"/>
      <c r="K1397" s="494"/>
      <c r="L1397" s="492"/>
      <c r="M1397" s="492"/>
      <c r="N1397" s="496"/>
      <c r="O1397" s="493"/>
      <c r="P1397" s="493"/>
      <c r="Q1397" s="491"/>
    </row>
    <row r="1398" spans="1:20" ht="15.75" thickBot="1">
      <c r="A1398">
        <v>5213401</v>
      </c>
      <c r="B1398" s="125"/>
      <c r="C1398" s="104"/>
      <c r="D1398" s="104"/>
      <c r="E1398" s="104"/>
      <c r="F1398" s="146" t="s">
        <v>481</v>
      </c>
      <c r="G1398" s="146"/>
      <c r="H1398" s="146"/>
      <c r="I1398" s="104"/>
      <c r="J1398" s="134">
        <f>J1384+J1390</f>
        <v>27.682455259688084</v>
      </c>
      <c r="K1398" s="178"/>
      <c r="L1398" s="179"/>
      <c r="M1398" s="179"/>
      <c r="N1398" s="179"/>
      <c r="O1398" s="179"/>
      <c r="P1398" s="180"/>
      <c r="R1398" s="445">
        <f>SUM(Q1365:Q1397)/K1365</f>
        <v>27.68245525968808</v>
      </c>
    </row>
    <row r="1399" spans="1:20" ht="15.75" thickBot="1">
      <c r="A1399" s="157"/>
      <c r="B1399" s="157"/>
      <c r="C1399" s="157"/>
      <c r="D1399" s="157"/>
      <c r="E1399" s="157"/>
      <c r="F1399" s="157"/>
      <c r="G1399" s="157"/>
      <c r="H1399" s="157"/>
      <c r="I1399" s="157"/>
      <c r="J1399" s="157"/>
      <c r="R1399" s="101">
        <f>SUM(Q1365:Q1397)</f>
        <v>8304.7365779064239</v>
      </c>
    </row>
    <row r="1400" spans="1:20" ht="23.25" thickBot="1">
      <c r="B1400" s="106" t="s">
        <v>395</v>
      </c>
      <c r="C1400" s="107"/>
      <c r="D1400" s="107"/>
      <c r="E1400" s="107"/>
      <c r="F1400" s="107"/>
      <c r="G1400" s="107"/>
      <c r="H1400" s="107"/>
      <c r="I1400" s="107"/>
      <c r="J1400" s="108" t="s">
        <v>396</v>
      </c>
    </row>
    <row r="1401" spans="1:20" ht="19.5" thickTop="1" thickBot="1">
      <c r="B1401" s="109" t="s">
        <v>397</v>
      </c>
      <c r="E1401" s="110" t="s">
        <v>398</v>
      </c>
      <c r="J1401" s="111"/>
    </row>
    <row r="1402" spans="1:20" ht="15.75">
      <c r="B1402" s="373" t="s">
        <v>400</v>
      </c>
      <c r="C1402" s="159"/>
      <c r="D1402" s="159"/>
      <c r="E1402" s="402">
        <v>45748</v>
      </c>
      <c r="F1402" s="159"/>
      <c r="G1402" s="159"/>
      <c r="H1402" s="374" t="s">
        <v>401</v>
      </c>
      <c r="I1402" s="378">
        <v>36</v>
      </c>
      <c r="J1402" s="376" t="s">
        <v>335</v>
      </c>
    </row>
    <row r="1403" spans="1:20" ht="16.5" thickBot="1">
      <c r="A1403">
        <v>5213360</v>
      </c>
      <c r="B1403" s="116" t="s">
        <v>837</v>
      </c>
      <c r="C1403" s="149" t="s">
        <v>838</v>
      </c>
      <c r="D1403" s="149"/>
      <c r="E1403" s="149"/>
      <c r="F1403" s="149"/>
      <c r="G1403" s="149"/>
      <c r="H1403" s="149"/>
      <c r="I1403" s="150" t="s">
        <v>404</v>
      </c>
      <c r="J1403" s="151"/>
    </row>
    <row r="1404" spans="1:20" ht="15.75" thickBot="1">
      <c r="A1404">
        <v>5213360</v>
      </c>
      <c r="B1404" s="148" t="s">
        <v>405</v>
      </c>
      <c r="C1404" s="146"/>
      <c r="D1404" s="146" t="s">
        <v>212</v>
      </c>
      <c r="E1404" s="146" t="s">
        <v>406</v>
      </c>
      <c r="F1404" s="146"/>
      <c r="G1404" s="146" t="s">
        <v>407</v>
      </c>
      <c r="H1404" s="146"/>
      <c r="J1404" s="117" t="s">
        <v>408</v>
      </c>
      <c r="K1404" s="589" t="s">
        <v>276</v>
      </c>
      <c r="L1404" s="590"/>
      <c r="M1404" s="591"/>
      <c r="N1404" s="592" t="s">
        <v>409</v>
      </c>
      <c r="O1404" s="594" t="s">
        <v>410</v>
      </c>
      <c r="P1404" s="595"/>
      <c r="Q1404" s="598" t="s">
        <v>411</v>
      </c>
    </row>
    <row r="1405" spans="1:20" ht="15.75" thickBot="1">
      <c r="A1405">
        <v>5213360</v>
      </c>
      <c r="B1405" s="148"/>
      <c r="C1405" s="146"/>
      <c r="D1405" s="146"/>
      <c r="E1405" s="103" t="s">
        <v>412</v>
      </c>
      <c r="F1405" s="103" t="s">
        <v>413</v>
      </c>
      <c r="G1405" s="103" t="s">
        <v>414</v>
      </c>
      <c r="H1405" s="103" t="s">
        <v>415</v>
      </c>
      <c r="I1405" s="104"/>
      <c r="J1405" s="118" t="s">
        <v>416</v>
      </c>
      <c r="K1405" s="172" t="s">
        <v>417</v>
      </c>
      <c r="L1405" s="600" t="s">
        <v>418</v>
      </c>
      <c r="M1405" s="601"/>
      <c r="N1405" s="593"/>
      <c r="O1405" s="596"/>
      <c r="P1405" s="597"/>
      <c r="Q1405" s="599"/>
      <c r="T1405" s="101"/>
    </row>
    <row r="1406" spans="1:20">
      <c r="A1406">
        <v>5213360</v>
      </c>
      <c r="B1406" s="119" t="s">
        <v>776</v>
      </c>
      <c r="C1406" s="120" t="s">
        <v>777</v>
      </c>
      <c r="D1406" s="121">
        <v>1</v>
      </c>
      <c r="E1406" s="122">
        <v>1</v>
      </c>
      <c r="F1406" s="122">
        <v>0</v>
      </c>
      <c r="G1406" s="123">
        <f>VLOOKUP(B1406,EQ!$A$1:$K$538,10,FALSE)</f>
        <v>152.12690000000001</v>
      </c>
      <c r="H1406" s="123">
        <f>VLOOKUP(B1406,EQ!$A$1:$K$538,11,FALSE)</f>
        <v>58.167200000000001</v>
      </c>
      <c r="J1406" s="124">
        <f>(D1406*E1406*G1406)+(D1406*F1406*H1406)</f>
        <v>152.12690000000001</v>
      </c>
      <c r="K1406" s="494">
        <f>SUMIF('4. Orçamento'!$A$6:$A$144,A1406,'4. Orçamento'!$D$6:$D$144)</f>
        <v>400</v>
      </c>
      <c r="L1406" s="492">
        <f>(D1406*E1406)</f>
        <v>1</v>
      </c>
      <c r="M1406" s="492">
        <f>(D1406*F1406)</f>
        <v>0</v>
      </c>
      <c r="N1406" s="496" t="str">
        <f>B1406</f>
        <v>E9687</v>
      </c>
      <c r="O1406" s="493">
        <f t="shared" ref="O1406:P1408" si="115">(G1406/$I$1402)</f>
        <v>4.2257472222222221</v>
      </c>
      <c r="P1406" s="493">
        <f t="shared" si="115"/>
        <v>1.6157555555555556</v>
      </c>
      <c r="Q1406" s="491">
        <f>K1406*((L1406*O1406)+(M1406*P1406))</f>
        <v>1690.2988888888888</v>
      </c>
    </row>
    <row r="1407" spans="1:20">
      <c r="A1407">
        <v>5213360</v>
      </c>
      <c r="B1407" s="119" t="s">
        <v>498</v>
      </c>
      <c r="C1407" s="120" t="s">
        <v>499</v>
      </c>
      <c r="D1407" s="121">
        <v>1</v>
      </c>
      <c r="E1407" s="122">
        <v>1</v>
      </c>
      <c r="F1407" s="122">
        <v>0</v>
      </c>
      <c r="G1407" s="123">
        <f>VLOOKUP(B1407,EQ!$A$1:$K$538,10,FALSE)</f>
        <v>11.0101</v>
      </c>
      <c r="H1407" s="123">
        <f>VLOOKUP(B1407,EQ!$A$1:$K$538,11,FALSE)</f>
        <v>0.50090000000000001</v>
      </c>
      <c r="J1407" s="124">
        <f>(D1407*E1407*G1407)+(D1407*F1407*H1407)</f>
        <v>11.0101</v>
      </c>
      <c r="K1407" s="494">
        <f>SUMIF('4. Orçamento'!$A$6:$A$144,A1407,'4. Orçamento'!$D$6:$D$144)</f>
        <v>400</v>
      </c>
      <c r="L1407" s="492">
        <f>(D1407*E1407)</f>
        <v>1</v>
      </c>
      <c r="M1407" s="492">
        <f>(D1407*F1407)</f>
        <v>0</v>
      </c>
      <c r="N1407" s="496" t="str">
        <f>B1407</f>
        <v>E9764</v>
      </c>
      <c r="O1407" s="493">
        <f t="shared" si="115"/>
        <v>0.30583611111111109</v>
      </c>
      <c r="P1407" s="493">
        <f t="shared" si="115"/>
        <v>1.3913888888888889E-2</v>
      </c>
      <c r="Q1407" s="491">
        <f>K1407*((L1407*O1407)+(M1407*P1407))</f>
        <v>122.33444444444443</v>
      </c>
    </row>
    <row r="1408" spans="1:20">
      <c r="A1408">
        <v>5213360</v>
      </c>
      <c r="B1408" s="119" t="s">
        <v>702</v>
      </c>
      <c r="C1408" s="120" t="s">
        <v>703</v>
      </c>
      <c r="D1408" s="121">
        <v>1</v>
      </c>
      <c r="E1408" s="122">
        <v>1</v>
      </c>
      <c r="F1408" s="122">
        <v>0</v>
      </c>
      <c r="G1408" s="123">
        <f>VLOOKUP(B1408,EQ!$A$1:$K$538,10,FALSE)</f>
        <v>1.2972999999999999</v>
      </c>
      <c r="H1408" s="123">
        <f>VLOOKUP(B1408,EQ!$A$1:$K$538,11,FALSE)</f>
        <v>0.71589999999999998</v>
      </c>
      <c r="J1408" s="124">
        <f>(D1408*E1408*G1408)+(D1408*F1408*H1408)</f>
        <v>1.2972999999999999</v>
      </c>
      <c r="K1408" s="494">
        <f>SUMIF('4. Orçamento'!$A$6:$A$144,A1408,'4. Orçamento'!$D$6:$D$144)</f>
        <v>400</v>
      </c>
      <c r="L1408" s="492">
        <f>(D1408*E1408)</f>
        <v>1</v>
      </c>
      <c r="M1408" s="492">
        <f>(D1408*F1408)</f>
        <v>0</v>
      </c>
      <c r="N1408" s="496" t="str">
        <f>B1408</f>
        <v>E9675</v>
      </c>
      <c r="O1408" s="493">
        <f t="shared" si="115"/>
        <v>3.6036111111111109E-2</v>
      </c>
      <c r="P1408" s="493">
        <f t="shared" si="115"/>
        <v>1.9886111111111111E-2</v>
      </c>
      <c r="Q1408" s="491">
        <f>K1408*((L1408*O1408)+(M1408*P1408))</f>
        <v>14.414444444444444</v>
      </c>
    </row>
    <row r="1409" spans="1:17" ht="15.75" thickBot="1">
      <c r="A1409">
        <v>5213360</v>
      </c>
      <c r="B1409" s="125"/>
      <c r="C1409" s="104"/>
      <c r="D1409" s="104"/>
      <c r="E1409" s="104"/>
      <c r="F1409" s="104"/>
      <c r="G1409" s="104"/>
      <c r="H1409" s="105" t="s">
        <v>433</v>
      </c>
      <c r="I1409" s="104"/>
      <c r="J1409" s="126">
        <f>SUM(J1406:J1408)</f>
        <v>164.43430000000001</v>
      </c>
      <c r="K1409" s="494">
        <f>SUMIF('4. Orçamento'!$A$6:$A$144,A1409,'4. Orçamento'!$D$6:$D$144)</f>
        <v>400</v>
      </c>
      <c r="L1409" s="492"/>
      <c r="M1409" s="492"/>
      <c r="N1409" s="496"/>
      <c r="O1409" s="493"/>
      <c r="P1409" s="493"/>
      <c r="Q1409" s="491"/>
    </row>
    <row r="1410" spans="1:17" ht="15.75" thickBot="1">
      <c r="A1410">
        <v>5213360</v>
      </c>
      <c r="B1410" s="127" t="s">
        <v>435</v>
      </c>
      <c r="C1410" s="104"/>
      <c r="D1410" s="103" t="s">
        <v>212</v>
      </c>
      <c r="E1410" s="103" t="s">
        <v>436</v>
      </c>
      <c r="F1410" s="104"/>
      <c r="G1410" s="103" t="s">
        <v>407</v>
      </c>
      <c r="H1410" s="146" t="s">
        <v>437</v>
      </c>
      <c r="I1410" s="146"/>
      <c r="J1410" s="147"/>
      <c r="K1410" s="494">
        <f>SUMIF('4. Orçamento'!$A$6:$A$144,A1410,'4. Orçamento'!$D$6:$D$144)</f>
        <v>400</v>
      </c>
      <c r="L1410" s="492"/>
      <c r="M1410" s="492"/>
      <c r="N1410" s="496"/>
      <c r="O1410" s="493"/>
      <c r="P1410" s="493"/>
      <c r="Q1410" s="491"/>
    </row>
    <row r="1411" spans="1:17">
      <c r="A1411">
        <v>5213360</v>
      </c>
      <c r="B1411" s="119" t="s">
        <v>726</v>
      </c>
      <c r="C1411" s="120" t="s">
        <v>727</v>
      </c>
      <c r="D1411" s="121">
        <v>1</v>
      </c>
      <c r="E1411" s="128" t="s">
        <v>222</v>
      </c>
      <c r="G1411" s="123">
        <f>VLOOKUP(B1411,MO!$A$1:$G$106,6,FALSE)</f>
        <v>32.075299999999999</v>
      </c>
      <c r="J1411" s="124">
        <f>D1411*G1411</f>
        <v>32.075299999999999</v>
      </c>
      <c r="K1411" s="494">
        <f>SUMIF('4. Orçamento'!$A$6:$A$144,A1411,'4. Orçamento'!$D$6:$D$144)</f>
        <v>400</v>
      </c>
      <c r="L1411" s="492">
        <f>D1411</f>
        <v>1</v>
      </c>
      <c r="M1411" s="492"/>
      <c r="N1411" s="496" t="str">
        <f>B1411</f>
        <v>P9830</v>
      </c>
      <c r="O1411" s="493">
        <f>(G1411/$I$1402)</f>
        <v>0.89098055555555555</v>
      </c>
      <c r="P1411" s="493"/>
      <c r="Q1411" s="491">
        <f>K1411*((L1411*O1411)+(M1411*P1411))</f>
        <v>356.39222222222224</v>
      </c>
    </row>
    <row r="1412" spans="1:17">
      <c r="A1412">
        <v>5213360</v>
      </c>
      <c r="B1412" s="119" t="s">
        <v>438</v>
      </c>
      <c r="C1412" s="120" t="s">
        <v>439</v>
      </c>
      <c r="D1412" s="121">
        <v>5</v>
      </c>
      <c r="E1412" s="128" t="s">
        <v>222</v>
      </c>
      <c r="G1412" s="123">
        <f>VLOOKUP(B1412,MO!$A$1:$G$106,6,FALSE)</f>
        <v>22.594999999999999</v>
      </c>
      <c r="J1412" s="124">
        <f>D1412*G1412</f>
        <v>112.97499999999999</v>
      </c>
      <c r="K1412" s="494">
        <f>SUMIF('4. Orçamento'!$A$6:$A$144,A1412,'4. Orçamento'!$D$6:$D$144)</f>
        <v>400</v>
      </c>
      <c r="L1412" s="492">
        <f>D1412</f>
        <v>5</v>
      </c>
      <c r="M1412" s="492"/>
      <c r="N1412" s="496" t="str">
        <f>B1412</f>
        <v>P9824</v>
      </c>
      <c r="O1412" s="493">
        <f>(G1412/$I$1402)</f>
        <v>0.62763888888888886</v>
      </c>
      <c r="P1412" s="493"/>
      <c r="Q1412" s="491">
        <f>K1412*((L1412*O1412)+(M1412*P1412))</f>
        <v>1255.2777777777778</v>
      </c>
    </row>
    <row r="1413" spans="1:17">
      <c r="A1413">
        <v>5213360</v>
      </c>
      <c r="B1413" s="129"/>
      <c r="D1413" s="145" t="s">
        <v>440</v>
      </c>
      <c r="E1413" s="145"/>
      <c r="F1413" s="145"/>
      <c r="G1413" s="145"/>
      <c r="H1413" s="145"/>
      <c r="J1413" s="124">
        <f>SUM(J1411:J1412)</f>
        <v>145.05029999999999</v>
      </c>
      <c r="K1413" s="494">
        <f>SUMIF('4. Orçamento'!$A$6:$A$144,A1413,'4. Orçamento'!$D$6:$D$144)</f>
        <v>400</v>
      </c>
      <c r="L1413" s="492"/>
      <c r="M1413" s="492"/>
      <c r="N1413" s="496"/>
      <c r="O1413" s="493"/>
      <c r="P1413" s="493"/>
      <c r="Q1413" s="491"/>
    </row>
    <row r="1414" spans="1:17" ht="15.75" thickBot="1">
      <c r="A1414">
        <v>5213360</v>
      </c>
      <c r="B1414" s="125"/>
      <c r="C1414" s="104"/>
      <c r="D1414" s="146" t="s">
        <v>442</v>
      </c>
      <c r="E1414" s="146"/>
      <c r="F1414" s="146"/>
      <c r="G1414" s="146"/>
      <c r="H1414" s="146"/>
      <c r="I1414" s="104"/>
      <c r="J1414" s="130">
        <f>J1409+J1413</f>
        <v>309.4846</v>
      </c>
      <c r="K1414" s="494">
        <f>SUMIF('4. Orçamento'!$A$6:$A$144,A1414,'4. Orçamento'!$D$6:$D$144)</f>
        <v>400</v>
      </c>
      <c r="L1414" s="492"/>
      <c r="M1414" s="492"/>
      <c r="N1414" s="496"/>
      <c r="O1414" s="493"/>
      <c r="P1414" s="493"/>
      <c r="Q1414" s="491"/>
    </row>
    <row r="1415" spans="1:17">
      <c r="A1415">
        <v>5213360</v>
      </c>
      <c r="B1415" s="129"/>
      <c r="D1415" s="145" t="s">
        <v>444</v>
      </c>
      <c r="E1415" s="145"/>
      <c r="F1415" s="145"/>
      <c r="G1415" s="145"/>
      <c r="H1415" s="145"/>
      <c r="J1415" s="131">
        <f>J1414/I1402</f>
        <v>8.5967944444444448</v>
      </c>
      <c r="K1415" s="494">
        <f>SUMIF('4. Orçamento'!$A$6:$A$144,A1415,'4. Orçamento'!$D$6:$D$144)</f>
        <v>400</v>
      </c>
      <c r="L1415" s="492"/>
      <c r="M1415" s="492"/>
      <c r="N1415" s="496"/>
      <c r="O1415" s="493"/>
      <c r="P1415" s="493"/>
      <c r="Q1415" s="491"/>
    </row>
    <row r="1416" spans="1:17">
      <c r="A1416">
        <v>5213360</v>
      </c>
      <c r="B1416" s="129"/>
      <c r="H1416" s="132" t="s">
        <v>445</v>
      </c>
      <c r="J1416" s="133" t="s">
        <v>377</v>
      </c>
      <c r="K1416" s="494">
        <f>SUMIF('4. Orçamento'!$A$6:$A$144,A1416,'4. Orçamento'!$D$6:$D$144)</f>
        <v>400</v>
      </c>
      <c r="L1416" s="492"/>
      <c r="M1416" s="492"/>
      <c r="N1416" s="496"/>
      <c r="O1416" s="493"/>
      <c r="P1416" s="493"/>
      <c r="Q1416" s="491"/>
    </row>
    <row r="1417" spans="1:17" ht="15.75" thickBot="1">
      <c r="A1417">
        <v>5213360</v>
      </c>
      <c r="B1417" s="125"/>
      <c r="C1417" s="104"/>
      <c r="D1417" s="104"/>
      <c r="E1417" s="104"/>
      <c r="F1417" s="104"/>
      <c r="G1417" s="104"/>
      <c r="H1417" s="105" t="s">
        <v>446</v>
      </c>
      <c r="I1417" s="104"/>
      <c r="J1417" s="130" t="s">
        <v>377</v>
      </c>
      <c r="K1417" s="494">
        <f>SUMIF('4. Orçamento'!$A$6:$A$144,A1417,'4. Orçamento'!$D$6:$D$144)</f>
        <v>400</v>
      </c>
      <c r="L1417" s="492"/>
      <c r="M1417" s="492"/>
      <c r="N1417" s="496"/>
      <c r="O1417" s="493"/>
      <c r="P1417" s="493"/>
      <c r="Q1417" s="491"/>
    </row>
    <row r="1418" spans="1:17" ht="15.75" thickBot="1">
      <c r="A1418">
        <v>5213360</v>
      </c>
      <c r="B1418" s="127" t="s">
        <v>447</v>
      </c>
      <c r="C1418" s="104"/>
      <c r="D1418" s="103" t="s">
        <v>212</v>
      </c>
      <c r="E1418" s="103" t="s">
        <v>436</v>
      </c>
      <c r="F1418" s="104"/>
      <c r="G1418" s="103" t="s">
        <v>448</v>
      </c>
      <c r="H1418" s="146" t="s">
        <v>449</v>
      </c>
      <c r="I1418" s="146"/>
      <c r="J1418" s="147"/>
      <c r="K1418" s="494">
        <f>SUMIF('4. Orçamento'!$A$6:$A$144,A1418,'4. Orçamento'!$D$6:$D$144)</f>
        <v>400</v>
      </c>
      <c r="L1418" s="492"/>
      <c r="M1418" s="492"/>
      <c r="N1418" s="496"/>
      <c r="O1418" s="493"/>
      <c r="P1418" s="493"/>
      <c r="Q1418" s="491"/>
    </row>
    <row r="1419" spans="1:17">
      <c r="A1419">
        <v>5213360</v>
      </c>
      <c r="B1419" s="119" t="s">
        <v>839</v>
      </c>
      <c r="C1419" s="120" t="s">
        <v>840</v>
      </c>
      <c r="D1419" s="121">
        <v>0.10292</v>
      </c>
      <c r="E1419" s="128" t="s">
        <v>454</v>
      </c>
      <c r="G1419" s="123">
        <f>VLOOKUP(B1419,MATERIAL!$A$1:$D$1678,4,FALSE)</f>
        <v>30.581800000000001</v>
      </c>
      <c r="J1419" s="124">
        <f>D1419*G1419</f>
        <v>3.1474788560000002</v>
      </c>
      <c r="K1419" s="494">
        <f>SUMIF('4. Orçamento'!$A$6:$A$144,A1419,'4. Orçamento'!$D$6:$D$144)</f>
        <v>400</v>
      </c>
      <c r="L1419" s="492">
        <f>D1419</f>
        <v>0.10292</v>
      </c>
      <c r="M1419" s="492"/>
      <c r="N1419" s="496" t="str">
        <f>B1419</f>
        <v>M2041</v>
      </c>
      <c r="O1419" s="493">
        <f>G1419</f>
        <v>30.581800000000001</v>
      </c>
      <c r="P1419" s="493"/>
      <c r="Q1419" s="491">
        <f>K1419*((L1419*O1419)+(M1419*P1419))</f>
        <v>1258.9915424000001</v>
      </c>
    </row>
    <row r="1420" spans="1:17">
      <c r="A1420">
        <v>5213360</v>
      </c>
      <c r="B1420" s="119" t="s">
        <v>801</v>
      </c>
      <c r="C1420" s="120" t="s">
        <v>802</v>
      </c>
      <c r="D1420" s="121">
        <v>3.4099999999999998E-3</v>
      </c>
      <c r="E1420" s="128" t="s">
        <v>335</v>
      </c>
      <c r="G1420" s="123">
        <f>VLOOKUP(B1420,MATERIAL!$A$1:$D$1678,4,FALSE)</f>
        <v>20.6904</v>
      </c>
      <c r="J1420" s="124">
        <f>D1420*G1420</f>
        <v>7.0554263999999992E-2</v>
      </c>
      <c r="K1420" s="494">
        <f>SUMIF('4. Orçamento'!$A$6:$A$144,A1420,'4. Orçamento'!$D$6:$D$144)</f>
        <v>400</v>
      </c>
      <c r="L1420" s="492">
        <f>D1420</f>
        <v>3.4099999999999998E-3</v>
      </c>
      <c r="M1420" s="492"/>
      <c r="N1420" s="496" t="str">
        <f>B1420</f>
        <v>M1528</v>
      </c>
      <c r="O1420" s="493">
        <f>G1420</f>
        <v>20.6904</v>
      </c>
      <c r="P1420" s="493"/>
      <c r="Q1420" s="491">
        <f>K1420*((L1420*O1420)+(M1420*P1420))</f>
        <v>28.221705599999996</v>
      </c>
    </row>
    <row r="1421" spans="1:17">
      <c r="A1421">
        <v>5213360</v>
      </c>
      <c r="B1421" s="119" t="s">
        <v>841</v>
      </c>
      <c r="C1421" s="120" t="s">
        <v>842</v>
      </c>
      <c r="D1421" s="121">
        <v>1</v>
      </c>
      <c r="E1421" s="128" t="s">
        <v>335</v>
      </c>
      <c r="G1421" s="123">
        <f>VLOOKUP(B1421,MATERIAL!$A$1:$D$1678,4,FALSE)</f>
        <v>20.738199999999999</v>
      </c>
      <c r="J1421" s="124">
        <f>D1421*G1421</f>
        <v>20.738199999999999</v>
      </c>
      <c r="K1421" s="494">
        <f>SUMIF('4. Orçamento'!$A$6:$A$144,A1421,'4. Orçamento'!$D$6:$D$144)</f>
        <v>400</v>
      </c>
      <c r="L1421" s="492">
        <f>D1421</f>
        <v>1</v>
      </c>
      <c r="M1421" s="492"/>
      <c r="N1421" s="496" t="str">
        <f>B1421</f>
        <v>M3821</v>
      </c>
      <c r="O1421" s="493">
        <f>G1421</f>
        <v>20.738199999999999</v>
      </c>
      <c r="P1421" s="493"/>
      <c r="Q1421" s="491">
        <f>K1421*((L1421*O1421)+(M1421*P1421))</f>
        <v>8295.2799999999988</v>
      </c>
    </row>
    <row r="1422" spans="1:17" ht="15.75" thickBot="1">
      <c r="A1422">
        <v>5213360</v>
      </c>
      <c r="B1422" s="125"/>
      <c r="C1422" s="104"/>
      <c r="D1422" s="146" t="s">
        <v>459</v>
      </c>
      <c r="E1422" s="146"/>
      <c r="F1422" s="146"/>
      <c r="G1422" s="146"/>
      <c r="H1422" s="146"/>
      <c r="I1422" s="104"/>
      <c r="J1422" s="126">
        <f>SUM(J1419:J1421)</f>
        <v>23.95623312</v>
      </c>
      <c r="K1422" s="494">
        <f>SUMIF('4. Orçamento'!$A$6:$A$144,A1422,'4. Orçamento'!$D$6:$D$144)</f>
        <v>400</v>
      </c>
      <c r="L1422" s="492"/>
      <c r="M1422" s="492"/>
      <c r="N1422" s="496"/>
      <c r="O1422" s="493"/>
      <c r="P1422" s="493"/>
      <c r="Q1422" s="491"/>
    </row>
    <row r="1423" spans="1:17" ht="15.75" thickBot="1">
      <c r="A1423">
        <v>5213360</v>
      </c>
      <c r="B1423" s="127" t="s">
        <v>460</v>
      </c>
      <c r="C1423" s="104"/>
      <c r="D1423" s="103" t="s">
        <v>212</v>
      </c>
      <c r="E1423" s="103" t="s">
        <v>436</v>
      </c>
      <c r="F1423" s="104"/>
      <c r="G1423" s="103" t="s">
        <v>449</v>
      </c>
      <c r="H1423" s="146" t="s">
        <v>449</v>
      </c>
      <c r="I1423" s="146"/>
      <c r="J1423" s="147"/>
      <c r="K1423" s="494">
        <f>SUMIF('4. Orçamento'!$A$6:$A$144,A1423,'4. Orçamento'!$D$6:$D$144)</f>
        <v>400</v>
      </c>
      <c r="L1423" s="492"/>
      <c r="M1423" s="492"/>
      <c r="N1423" s="496"/>
      <c r="O1423" s="493"/>
      <c r="P1423" s="493"/>
      <c r="Q1423" s="491"/>
    </row>
    <row r="1424" spans="1:17" ht="15.75" thickBot="1">
      <c r="A1424">
        <v>5213360</v>
      </c>
      <c r="B1424" s="125"/>
      <c r="C1424" s="104"/>
      <c r="D1424" s="146" t="s">
        <v>461</v>
      </c>
      <c r="E1424" s="146"/>
      <c r="F1424" s="146"/>
      <c r="G1424" s="146"/>
      <c r="H1424" s="146"/>
      <c r="I1424" s="104"/>
      <c r="J1424" s="126"/>
      <c r="K1424" s="494">
        <f>SUMIF('4. Orçamento'!$A$6:$A$144,A1424,'4. Orçamento'!$D$6:$D$144)</f>
        <v>400</v>
      </c>
      <c r="L1424" s="492"/>
      <c r="M1424" s="492"/>
      <c r="N1424" s="496"/>
      <c r="O1424" s="493"/>
      <c r="P1424" s="493"/>
      <c r="Q1424" s="491"/>
    </row>
    <row r="1425" spans="1:18" ht="15.75" thickBot="1">
      <c r="A1425">
        <v>5213360</v>
      </c>
      <c r="B1425" s="125"/>
      <c r="C1425" s="104"/>
      <c r="D1425" s="104"/>
      <c r="E1425" s="104"/>
      <c r="F1425" s="104"/>
      <c r="G1425" s="104"/>
      <c r="H1425" s="105" t="s">
        <v>462</v>
      </c>
      <c r="I1425" s="104"/>
      <c r="J1425" s="130">
        <f>J1415+J1422</f>
        <v>32.553027564444449</v>
      </c>
      <c r="K1425" s="494">
        <f>SUMIF('4. Orçamento'!$A$6:$A$144,A1425,'4. Orçamento'!$D$6:$D$144)</f>
        <v>400</v>
      </c>
      <c r="L1425" s="492"/>
      <c r="M1425" s="492"/>
      <c r="N1425" s="496"/>
      <c r="O1425" s="493"/>
      <c r="P1425" s="493"/>
      <c r="Q1425" s="491"/>
    </row>
    <row r="1426" spans="1:18" ht="15.75" thickBot="1">
      <c r="A1426">
        <v>5213360</v>
      </c>
      <c r="B1426" s="127" t="s">
        <v>463</v>
      </c>
      <c r="C1426" s="104"/>
      <c r="D1426" s="103" t="s">
        <v>464</v>
      </c>
      <c r="E1426" s="103" t="s">
        <v>212</v>
      </c>
      <c r="F1426" s="103" t="s">
        <v>436</v>
      </c>
      <c r="G1426" s="104"/>
      <c r="H1426" s="103" t="s">
        <v>449</v>
      </c>
      <c r="I1426" s="146" t="s">
        <v>449</v>
      </c>
      <c r="J1426" s="147"/>
      <c r="K1426" s="494">
        <f>SUMIF('4. Orçamento'!$A$6:$A$144,A1426,'4. Orçamento'!$D$6:$D$144)</f>
        <v>400</v>
      </c>
      <c r="L1426" s="492"/>
      <c r="M1426" s="492"/>
      <c r="N1426" s="496"/>
      <c r="O1426" s="493"/>
      <c r="P1426" s="493"/>
      <c r="Q1426" s="491"/>
    </row>
    <row r="1427" spans="1:18">
      <c r="A1427">
        <v>5213360</v>
      </c>
      <c r="B1427" s="119" t="s">
        <v>839</v>
      </c>
      <c r="C1427" s="120" t="s">
        <v>843</v>
      </c>
      <c r="D1427" s="128">
        <v>5914655</v>
      </c>
      <c r="E1427" s="121">
        <v>1E-4</v>
      </c>
      <c r="F1427" s="128" t="s">
        <v>466</v>
      </c>
      <c r="H1427" s="123">
        <f>VLOOKUP(D1427,'SICRO 04.25'!$A$1:$D$6492,4,FALSE)</f>
        <v>32.659999999999997</v>
      </c>
      <c r="J1427" s="124">
        <f>E1427*H1427</f>
        <v>3.2659999999999998E-3</v>
      </c>
      <c r="K1427" s="494">
        <f>SUMIF('4. Orçamento'!$A$6:$A$144,A1427,'4. Orçamento'!$D$6:$D$144)</f>
        <v>400</v>
      </c>
      <c r="L1427" s="492">
        <f>E1427</f>
        <v>1E-4</v>
      </c>
      <c r="M1427" s="492"/>
      <c r="N1427" s="496">
        <f>D1427</f>
        <v>5914655</v>
      </c>
      <c r="O1427" s="493">
        <f>H1427</f>
        <v>32.659999999999997</v>
      </c>
      <c r="P1427" s="493"/>
      <c r="Q1427" s="491">
        <f>K1427*((L1427*O1427)+(M1427*P1427))</f>
        <v>1.3064</v>
      </c>
    </row>
    <row r="1428" spans="1:18">
      <c r="A1428">
        <v>5213360</v>
      </c>
      <c r="B1428" s="119" t="s">
        <v>841</v>
      </c>
      <c r="C1428" s="120" t="s">
        <v>844</v>
      </c>
      <c r="D1428" s="128">
        <v>5914655</v>
      </c>
      <c r="E1428" s="121">
        <v>1.6000000000000001E-4</v>
      </c>
      <c r="F1428" s="128" t="s">
        <v>466</v>
      </c>
      <c r="H1428" s="123">
        <f>VLOOKUP(D1428,'SICRO 04.25'!$A$1:$D$6492,4,FALSE)</f>
        <v>32.659999999999997</v>
      </c>
      <c r="J1428" s="124">
        <f>E1428*H1428</f>
        <v>5.2255999999999995E-3</v>
      </c>
      <c r="K1428" s="494">
        <f>SUMIF('4. Orçamento'!$A$6:$A$144,A1428,'4. Orçamento'!$D$6:$D$144)</f>
        <v>400</v>
      </c>
      <c r="L1428" s="492">
        <f>E1428</f>
        <v>1.6000000000000001E-4</v>
      </c>
      <c r="M1428" s="492"/>
      <c r="N1428" s="496">
        <f>D1428</f>
        <v>5914655</v>
      </c>
      <c r="O1428" s="493">
        <f>H1428</f>
        <v>32.659999999999997</v>
      </c>
      <c r="P1428" s="493"/>
      <c r="Q1428" s="491">
        <f>K1428*((L1428*O1428)+(M1428*P1428))</f>
        <v>2.0902399999999997</v>
      </c>
    </row>
    <row r="1429" spans="1:18" ht="15.75" thickBot="1">
      <c r="A1429">
        <v>5213360</v>
      </c>
      <c r="B1429" s="125"/>
      <c r="C1429" s="104"/>
      <c r="D1429" s="146" t="s">
        <v>468</v>
      </c>
      <c r="E1429" s="146"/>
      <c r="F1429" s="146"/>
      <c r="G1429" s="146"/>
      <c r="H1429" s="146"/>
      <c r="I1429" s="104"/>
      <c r="J1429" s="130">
        <f>J1427+J1428</f>
        <v>8.4915999999999985E-3</v>
      </c>
      <c r="K1429" s="494">
        <f>SUMIF('4. Orçamento'!$A$6:$A$144,A1429,'4. Orçamento'!$D$6:$D$144)</f>
        <v>400</v>
      </c>
      <c r="L1429" s="492"/>
      <c r="M1429" s="492"/>
      <c r="N1429" s="496"/>
      <c r="O1429" s="493"/>
      <c r="P1429" s="493"/>
      <c r="Q1429" s="491"/>
    </row>
    <row r="1430" spans="1:18" ht="15.75" thickBot="1">
      <c r="A1430">
        <v>5213360</v>
      </c>
      <c r="B1430" s="148" t="s">
        <v>469</v>
      </c>
      <c r="C1430" s="146"/>
      <c r="D1430" s="146" t="s">
        <v>212</v>
      </c>
      <c r="E1430" s="146" t="s">
        <v>436</v>
      </c>
      <c r="F1430" s="146" t="s">
        <v>470</v>
      </c>
      <c r="G1430" s="146"/>
      <c r="H1430" s="146"/>
      <c r="J1430" s="147" t="s">
        <v>449</v>
      </c>
      <c r="K1430" s="494">
        <f>SUMIF('4. Orçamento'!$A$6:$A$144,A1430,'4. Orçamento'!$D$6:$D$144)</f>
        <v>400</v>
      </c>
      <c r="L1430" s="492"/>
      <c r="M1430" s="492"/>
      <c r="N1430" s="496"/>
      <c r="O1430" s="493"/>
      <c r="P1430" s="493"/>
      <c r="Q1430" s="491"/>
    </row>
    <row r="1431" spans="1:18" ht="15.75" thickBot="1">
      <c r="A1431">
        <v>5213360</v>
      </c>
      <c r="B1431" s="148"/>
      <c r="C1431" s="146"/>
      <c r="D1431" s="146"/>
      <c r="E1431" s="146"/>
      <c r="F1431" s="103" t="s">
        <v>471</v>
      </c>
      <c r="G1431" s="103" t="s">
        <v>472</v>
      </c>
      <c r="H1431" s="103" t="s">
        <v>473</v>
      </c>
      <c r="I1431" s="104"/>
      <c r="J1431" s="147"/>
      <c r="K1431" s="494">
        <f>SUMIF('4. Orçamento'!$A$6:$A$144,A1431,'4. Orçamento'!$D$6:$D$144)</f>
        <v>400</v>
      </c>
      <c r="L1431" s="492"/>
      <c r="M1431" s="492"/>
      <c r="N1431" s="496"/>
      <c r="O1431" s="493"/>
      <c r="P1431" s="493"/>
      <c r="Q1431" s="491"/>
    </row>
    <row r="1432" spans="1:18">
      <c r="A1432">
        <v>5213360</v>
      </c>
      <c r="B1432" s="119" t="s">
        <v>839</v>
      </c>
      <c r="C1432" s="120" t="s">
        <v>843</v>
      </c>
      <c r="D1432" s="121">
        <v>1E-4</v>
      </c>
      <c r="E1432" s="128" t="s">
        <v>228</v>
      </c>
      <c r="F1432" s="128" t="s">
        <v>477</v>
      </c>
      <c r="G1432" s="128" t="s">
        <v>478</v>
      </c>
      <c r="H1432" s="128" t="s">
        <v>479</v>
      </c>
      <c r="J1432" s="111"/>
      <c r="K1432" s="494">
        <f>SUMIF('4. Orçamento'!$A$6:$A$144,A1432,'4. Orçamento'!$D$6:$D$144)</f>
        <v>400</v>
      </c>
      <c r="L1432" s="168">
        <f>D1432*'3. DMT'!$V$2</f>
        <v>1.6500000000000001E-2</v>
      </c>
      <c r="M1432" s="168">
        <f t="shared" ref="M1432:M1433" si="116">K1432*L1432</f>
        <v>6.6000000000000005</v>
      </c>
      <c r="N1432" s="496" t="str">
        <f>H1432</f>
        <v>5914479</v>
      </c>
      <c r="O1432" s="493">
        <f>W56</f>
        <v>0.7173259493670886</v>
      </c>
      <c r="P1432" s="493"/>
      <c r="Q1432" s="491"/>
    </row>
    <row r="1433" spans="1:18">
      <c r="A1433">
        <v>5213360</v>
      </c>
      <c r="B1433" s="119" t="s">
        <v>841</v>
      </c>
      <c r="C1433" s="120" t="s">
        <v>844</v>
      </c>
      <c r="D1433" s="121">
        <v>1.6000000000000001E-4</v>
      </c>
      <c r="E1433" s="128" t="s">
        <v>228</v>
      </c>
      <c r="F1433" s="128" t="s">
        <v>477</v>
      </c>
      <c r="G1433" s="128" t="s">
        <v>478</v>
      </c>
      <c r="H1433" s="128" t="s">
        <v>479</v>
      </c>
      <c r="J1433" s="111"/>
      <c r="K1433" s="494">
        <f>SUMIF('4. Orçamento'!$A$6:$A$144,A1433,'4. Orçamento'!$D$6:$D$144)</f>
        <v>400</v>
      </c>
      <c r="L1433" s="168">
        <f>D1433*'3. DMT'!$V$2</f>
        <v>2.6400000000000003E-2</v>
      </c>
      <c r="M1433" s="168">
        <f t="shared" si="116"/>
        <v>10.56</v>
      </c>
      <c r="N1433" s="496" t="str">
        <f>H1433</f>
        <v>5914479</v>
      </c>
      <c r="O1433" s="493">
        <f>W56</f>
        <v>0.7173259493670886</v>
      </c>
      <c r="P1433" s="493"/>
      <c r="Q1433" s="491"/>
    </row>
    <row r="1434" spans="1:18">
      <c r="A1434">
        <v>5213360</v>
      </c>
      <c r="B1434" s="129"/>
      <c r="D1434" s="145" t="s">
        <v>480</v>
      </c>
      <c r="E1434" s="145"/>
      <c r="F1434" s="145"/>
      <c r="G1434" s="145"/>
      <c r="H1434" s="145"/>
      <c r="J1434" s="111"/>
      <c r="K1434" s="494">
        <f>SUMIF('4. Orçamento'!$A$6:$A$144,A1434,'4. Orçamento'!$D$6:$D$144)</f>
        <v>400</v>
      </c>
      <c r="L1434" s="492"/>
      <c r="M1434" s="492"/>
      <c r="N1434" s="496"/>
      <c r="O1434" s="493"/>
      <c r="P1434" s="493"/>
      <c r="Q1434" s="491"/>
    </row>
    <row r="1435" spans="1:18" ht="15.75" thickBot="1">
      <c r="A1435">
        <v>5213360</v>
      </c>
      <c r="B1435" s="125"/>
      <c r="C1435" s="104"/>
      <c r="D1435" s="104"/>
      <c r="E1435" s="104"/>
      <c r="F1435" s="146" t="s">
        <v>481</v>
      </c>
      <c r="G1435" s="146"/>
      <c r="H1435" s="146"/>
      <c r="I1435" s="104"/>
      <c r="J1435" s="134">
        <f>J1425+J1429</f>
        <v>32.561519164444448</v>
      </c>
      <c r="K1435" s="178"/>
      <c r="L1435" s="179"/>
      <c r="M1435" s="179"/>
      <c r="N1435" s="179"/>
      <c r="O1435" s="179"/>
      <c r="P1435" s="180"/>
      <c r="R1435" s="445">
        <f>SUM(Q1406:Q1434)/K1406</f>
        <v>32.561519164444434</v>
      </c>
    </row>
    <row r="1436" spans="1:18">
      <c r="A1436" s="157"/>
      <c r="B1436" s="157"/>
      <c r="C1436" s="157"/>
      <c r="D1436" s="157"/>
      <c r="E1436" s="157"/>
      <c r="F1436" s="157"/>
      <c r="G1436" s="157"/>
      <c r="H1436" s="157"/>
      <c r="I1436" s="157"/>
      <c r="J1436" s="157"/>
      <c r="R1436" s="101">
        <f>SUM(Q1406:Q1434)</f>
        <v>13024.607665777774</v>
      </c>
    </row>
    <row r="1437" spans="1:18" ht="15.75">
      <c r="A1437">
        <v>5914389</v>
      </c>
      <c r="B1437" s="112" t="s">
        <v>400</v>
      </c>
      <c r="E1437" s="383">
        <v>45748</v>
      </c>
      <c r="H1437" s="113" t="s">
        <v>401</v>
      </c>
      <c r="I1437" s="114">
        <v>373.5</v>
      </c>
      <c r="J1437" s="115" t="s">
        <v>686</v>
      </c>
    </row>
    <row r="1438" spans="1:18" ht="16.5" thickBot="1">
      <c r="A1438">
        <v>5914389</v>
      </c>
      <c r="B1438" s="116">
        <v>5914389</v>
      </c>
      <c r="C1438" s="149" t="s">
        <v>227</v>
      </c>
      <c r="D1438" s="149"/>
      <c r="E1438" s="149"/>
      <c r="F1438" s="149"/>
      <c r="G1438" s="149"/>
      <c r="H1438" s="149"/>
      <c r="I1438" s="150" t="s">
        <v>404</v>
      </c>
      <c r="J1438" s="151"/>
    </row>
    <row r="1439" spans="1:18" ht="15.75" thickBot="1">
      <c r="A1439">
        <v>5914389</v>
      </c>
      <c r="B1439" s="148" t="s">
        <v>405</v>
      </c>
      <c r="C1439" s="146"/>
      <c r="D1439" s="146" t="s">
        <v>212</v>
      </c>
      <c r="E1439" s="146" t="s">
        <v>406</v>
      </c>
      <c r="F1439" s="146"/>
      <c r="G1439" s="146" t="s">
        <v>407</v>
      </c>
      <c r="H1439" s="146"/>
      <c r="J1439" s="117" t="s">
        <v>408</v>
      </c>
      <c r="K1439" s="589" t="s">
        <v>276</v>
      </c>
      <c r="L1439" s="590"/>
      <c r="M1439" s="591"/>
      <c r="N1439" s="592" t="s">
        <v>409</v>
      </c>
      <c r="O1439" s="594" t="s">
        <v>410</v>
      </c>
      <c r="P1439" s="595"/>
      <c r="Q1439" s="598" t="s">
        <v>411</v>
      </c>
    </row>
    <row r="1440" spans="1:18" ht="15.75" thickBot="1">
      <c r="A1440">
        <v>5914389</v>
      </c>
      <c r="B1440" s="366"/>
      <c r="C1440" s="145"/>
      <c r="D1440" s="145"/>
      <c r="E1440" s="367" t="s">
        <v>412</v>
      </c>
      <c r="F1440" s="367" t="s">
        <v>413</v>
      </c>
      <c r="G1440" s="367" t="s">
        <v>414</v>
      </c>
      <c r="H1440" s="367" t="s">
        <v>415</v>
      </c>
      <c r="I1440" s="128"/>
      <c r="J1440" s="117" t="s">
        <v>416</v>
      </c>
      <c r="K1440" s="172" t="s">
        <v>417</v>
      </c>
      <c r="L1440" s="600" t="s">
        <v>418</v>
      </c>
      <c r="M1440" s="601"/>
      <c r="N1440" s="593"/>
      <c r="O1440" s="596"/>
      <c r="P1440" s="597"/>
      <c r="Q1440" s="599"/>
    </row>
    <row r="1441" spans="1:17" ht="15.75" thickBot="1">
      <c r="A1441">
        <v>5914389</v>
      </c>
      <c r="B1441" s="368" t="s">
        <v>845</v>
      </c>
      <c r="C1441" s="369" t="s">
        <v>846</v>
      </c>
      <c r="D1441" s="369">
        <v>1</v>
      </c>
      <c r="E1441" s="370">
        <v>1</v>
      </c>
      <c r="F1441" s="370">
        <v>0</v>
      </c>
      <c r="G1441" s="123">
        <f>VLOOKUP(B1441,EQ!$A$1:$K$538,10,FALSE)</f>
        <v>291.2527</v>
      </c>
      <c r="H1441" s="123">
        <f>VLOOKUP(B1441,EQ!$A$1:$K$538,11,FALSE)</f>
        <v>80.3035</v>
      </c>
      <c r="I1441" s="370"/>
      <c r="J1441" s="124">
        <f>ROUND((D1441*E1441*G1441)+(D1441*F1441*H1441),4)</f>
        <v>291.2527</v>
      </c>
      <c r="K1441" s="494">
        <f>SUMIF('4. Orçamento'!$A$6:$A$144,A1441,'4. Orçamento'!$D$6:$D$144)</f>
        <v>336878.21</v>
      </c>
      <c r="L1441" s="492">
        <f>(D1441*E1441)</f>
        <v>1</v>
      </c>
      <c r="M1441" s="492">
        <f>(D1441*F1441)</f>
        <v>0</v>
      </c>
      <c r="N1441" s="496" t="str">
        <f>B1441</f>
        <v>E9579</v>
      </c>
      <c r="O1441" s="493">
        <f>(G1441/$I$1437)</f>
        <v>0.7797930388219545</v>
      </c>
      <c r="P1441" s="493">
        <f>(H1441/$I$1437)</f>
        <v>0.21500267737617135</v>
      </c>
      <c r="Q1441" s="491">
        <f>K1441*((L1441*O1441)+(M1441*P1441))</f>
        <v>262695.28308880056</v>
      </c>
    </row>
    <row r="1442" spans="1:17" ht="15.75" thickBot="1">
      <c r="A1442">
        <v>5914389</v>
      </c>
      <c r="B1442" s="125"/>
      <c r="C1442" s="104"/>
      <c r="D1442" s="104"/>
      <c r="E1442" s="146" t="s">
        <v>433</v>
      </c>
      <c r="F1442" s="146"/>
      <c r="G1442" s="146"/>
      <c r="H1442" s="146"/>
      <c r="I1442" s="104"/>
      <c r="J1442" s="126">
        <f>J1441</f>
        <v>291.2527</v>
      </c>
      <c r="K1442" s="494"/>
      <c r="L1442" s="492"/>
      <c r="M1442" s="492"/>
      <c r="N1442" s="496"/>
      <c r="O1442" s="493"/>
      <c r="P1442" s="493"/>
      <c r="Q1442" s="491"/>
    </row>
    <row r="1443" spans="1:17" ht="15.75" thickBot="1">
      <c r="A1443">
        <v>5914389</v>
      </c>
      <c r="B1443" s="127" t="s">
        <v>435</v>
      </c>
      <c r="C1443" s="104"/>
      <c r="D1443" s="103" t="s">
        <v>212</v>
      </c>
      <c r="E1443" s="103" t="s">
        <v>436</v>
      </c>
      <c r="F1443" s="104"/>
      <c r="G1443" s="103" t="s">
        <v>407</v>
      </c>
      <c r="H1443" s="146" t="s">
        <v>437</v>
      </c>
      <c r="I1443" s="146"/>
      <c r="J1443" s="147"/>
      <c r="K1443" s="494"/>
      <c r="L1443" s="492"/>
      <c r="M1443" s="492"/>
      <c r="N1443" s="496"/>
      <c r="O1443" s="493"/>
      <c r="P1443" s="493"/>
      <c r="Q1443" s="491"/>
    </row>
    <row r="1444" spans="1:17">
      <c r="A1444">
        <v>5914389</v>
      </c>
      <c r="B1444" s="129"/>
      <c r="D1444" s="145" t="s">
        <v>440</v>
      </c>
      <c r="E1444" s="145"/>
      <c r="F1444" s="145"/>
      <c r="G1444" s="145"/>
      <c r="H1444" s="145"/>
      <c r="J1444" s="124">
        <v>0</v>
      </c>
      <c r="K1444" s="494"/>
      <c r="L1444" s="492"/>
      <c r="M1444" s="492"/>
      <c r="N1444" s="496"/>
      <c r="O1444" s="493"/>
      <c r="P1444" s="493"/>
      <c r="Q1444" s="491"/>
    </row>
    <row r="1445" spans="1:17" ht="15.75" thickBot="1">
      <c r="A1445">
        <v>5914389</v>
      </c>
      <c r="B1445" s="125"/>
      <c r="C1445" s="104"/>
      <c r="D1445" s="146" t="s">
        <v>442</v>
      </c>
      <c r="E1445" s="146"/>
      <c r="F1445" s="146"/>
      <c r="G1445" s="146"/>
      <c r="H1445" s="146"/>
      <c r="I1445" s="104"/>
      <c r="J1445" s="130">
        <f>J1442</f>
        <v>291.2527</v>
      </c>
      <c r="K1445" s="494"/>
      <c r="L1445" s="492"/>
      <c r="M1445" s="492"/>
      <c r="N1445" s="496"/>
      <c r="O1445" s="493"/>
      <c r="P1445" s="493"/>
      <c r="Q1445" s="491"/>
    </row>
    <row r="1446" spans="1:17">
      <c r="A1446">
        <v>5914389</v>
      </c>
      <c r="B1446" s="129"/>
      <c r="D1446" s="145" t="s">
        <v>444</v>
      </c>
      <c r="E1446" s="145"/>
      <c r="F1446" s="145"/>
      <c r="G1446" s="145"/>
      <c r="H1446" s="145"/>
      <c r="J1446" s="131">
        <f>J1445/I1437</f>
        <v>0.7797930388219545</v>
      </c>
      <c r="K1446" s="494"/>
      <c r="L1446" s="492"/>
      <c r="M1446" s="492"/>
      <c r="N1446" s="496"/>
      <c r="O1446" s="493"/>
      <c r="P1446" s="493"/>
      <c r="Q1446" s="491"/>
    </row>
    <row r="1447" spans="1:17">
      <c r="A1447">
        <v>5914389</v>
      </c>
      <c r="B1447" s="129"/>
      <c r="H1447" s="132" t="s">
        <v>445</v>
      </c>
      <c r="J1447" s="133" t="s">
        <v>377</v>
      </c>
      <c r="K1447" s="494"/>
      <c r="L1447" s="492"/>
      <c r="M1447" s="492"/>
      <c r="N1447" s="496"/>
      <c r="O1447" s="493"/>
      <c r="P1447" s="493"/>
      <c r="Q1447" s="491"/>
    </row>
    <row r="1448" spans="1:17" ht="15.75" thickBot="1">
      <c r="A1448">
        <v>5914389</v>
      </c>
      <c r="B1448" s="125"/>
      <c r="C1448" s="104"/>
      <c r="D1448" s="104"/>
      <c r="E1448" s="104"/>
      <c r="F1448" s="104"/>
      <c r="G1448" s="104"/>
      <c r="H1448" s="105" t="s">
        <v>446</v>
      </c>
      <c r="I1448" s="104"/>
      <c r="J1448" s="130" t="s">
        <v>377</v>
      </c>
      <c r="K1448" s="494"/>
      <c r="L1448" s="492"/>
      <c r="M1448" s="492"/>
      <c r="N1448" s="496"/>
      <c r="O1448" s="493"/>
      <c r="P1448" s="493"/>
      <c r="Q1448" s="491"/>
    </row>
    <row r="1449" spans="1:17" ht="15.75" thickBot="1">
      <c r="A1449">
        <v>5914389</v>
      </c>
      <c r="B1449" s="127" t="s">
        <v>447</v>
      </c>
      <c r="C1449" s="104"/>
      <c r="D1449" s="103" t="s">
        <v>212</v>
      </c>
      <c r="E1449" s="103" t="s">
        <v>436</v>
      </c>
      <c r="F1449" s="104"/>
      <c r="G1449" s="103" t="s">
        <v>448</v>
      </c>
      <c r="H1449" s="146" t="s">
        <v>449</v>
      </c>
      <c r="I1449" s="146"/>
      <c r="J1449" s="147"/>
      <c r="K1449" s="494"/>
      <c r="L1449" s="492"/>
      <c r="M1449" s="492"/>
      <c r="N1449" s="496"/>
      <c r="O1449" s="493"/>
      <c r="P1449" s="493"/>
      <c r="Q1449" s="491"/>
    </row>
    <row r="1450" spans="1:17" ht="15.75" thickBot="1">
      <c r="A1450">
        <v>5914389</v>
      </c>
      <c r="B1450" s="125"/>
      <c r="C1450" s="104"/>
      <c r="D1450" s="146" t="s">
        <v>459</v>
      </c>
      <c r="E1450" s="146"/>
      <c r="F1450" s="146"/>
      <c r="G1450" s="146"/>
      <c r="H1450" s="146"/>
      <c r="I1450" s="104"/>
      <c r="J1450" s="126">
        <v>0</v>
      </c>
      <c r="K1450" s="494"/>
      <c r="L1450" s="492"/>
      <c r="M1450" s="492"/>
      <c r="N1450" s="496"/>
      <c r="O1450" s="493"/>
      <c r="P1450" s="493"/>
      <c r="Q1450" s="491"/>
    </row>
    <row r="1451" spans="1:17" ht="15.75" thickBot="1">
      <c r="A1451">
        <v>5914389</v>
      </c>
      <c r="B1451" s="127" t="s">
        <v>460</v>
      </c>
      <c r="C1451" s="104"/>
      <c r="D1451" s="103" t="s">
        <v>212</v>
      </c>
      <c r="E1451" s="103" t="s">
        <v>436</v>
      </c>
      <c r="F1451" s="104"/>
      <c r="G1451" s="103" t="s">
        <v>449</v>
      </c>
      <c r="H1451" s="146" t="s">
        <v>449</v>
      </c>
      <c r="I1451" s="146"/>
      <c r="J1451" s="147"/>
      <c r="K1451" s="494"/>
      <c r="L1451" s="492"/>
      <c r="M1451" s="492"/>
      <c r="N1451" s="496"/>
      <c r="O1451" s="493"/>
      <c r="P1451" s="493"/>
      <c r="Q1451" s="491"/>
    </row>
    <row r="1452" spans="1:17" ht="15.75" thickBot="1">
      <c r="A1452">
        <v>5914389</v>
      </c>
      <c r="B1452" s="125"/>
      <c r="C1452" s="104"/>
      <c r="D1452" s="146" t="s">
        <v>461</v>
      </c>
      <c r="E1452" s="146"/>
      <c r="F1452" s="146"/>
      <c r="G1452" s="146"/>
      <c r="H1452" s="146"/>
      <c r="I1452" s="104"/>
      <c r="J1452" s="126"/>
      <c r="K1452" s="494"/>
      <c r="L1452" s="492"/>
      <c r="M1452" s="492"/>
      <c r="N1452" s="496"/>
      <c r="O1452" s="493"/>
      <c r="P1452" s="493"/>
      <c r="Q1452" s="491"/>
    </row>
    <row r="1453" spans="1:17" ht="15.75" thickBot="1">
      <c r="A1453">
        <v>5914389</v>
      </c>
      <c r="B1453" s="125"/>
      <c r="C1453" s="104"/>
      <c r="D1453" s="104"/>
      <c r="E1453" s="104"/>
      <c r="F1453" s="104"/>
      <c r="G1453" s="104"/>
      <c r="H1453" s="105" t="s">
        <v>462</v>
      </c>
      <c r="I1453" s="104"/>
      <c r="J1453" s="130">
        <f>J1446</f>
        <v>0.7797930388219545</v>
      </c>
      <c r="K1453" s="494"/>
      <c r="L1453" s="492"/>
      <c r="M1453" s="492"/>
      <c r="N1453" s="496"/>
      <c r="O1453" s="493"/>
      <c r="P1453" s="493"/>
      <c r="Q1453" s="491"/>
    </row>
    <row r="1454" spans="1:17" ht="15.75" thickBot="1">
      <c r="A1454">
        <v>5914389</v>
      </c>
      <c r="B1454" s="127" t="s">
        <v>463</v>
      </c>
      <c r="C1454" s="104"/>
      <c r="D1454" s="103" t="s">
        <v>464</v>
      </c>
      <c r="E1454" s="103" t="s">
        <v>212</v>
      </c>
      <c r="F1454" s="103" t="s">
        <v>436</v>
      </c>
      <c r="G1454" s="104"/>
      <c r="H1454" s="103" t="s">
        <v>449</v>
      </c>
      <c r="I1454" s="146" t="s">
        <v>449</v>
      </c>
      <c r="J1454" s="147"/>
      <c r="K1454" s="494"/>
      <c r="L1454" s="492"/>
      <c r="M1454" s="492"/>
      <c r="N1454" s="496"/>
      <c r="O1454" s="493"/>
      <c r="P1454" s="493"/>
      <c r="Q1454" s="491"/>
    </row>
    <row r="1455" spans="1:17" ht="15.75" thickBot="1">
      <c r="A1455">
        <v>5914389</v>
      </c>
      <c r="B1455" s="125"/>
      <c r="C1455" s="104"/>
      <c r="D1455" s="146" t="s">
        <v>468</v>
      </c>
      <c r="E1455" s="146"/>
      <c r="F1455" s="146"/>
      <c r="G1455" s="146"/>
      <c r="H1455" s="146"/>
      <c r="I1455" s="104"/>
      <c r="J1455" s="130">
        <v>0</v>
      </c>
      <c r="K1455" s="494"/>
      <c r="L1455" s="492"/>
      <c r="M1455" s="492"/>
      <c r="N1455" s="496"/>
      <c r="O1455" s="493"/>
      <c r="P1455" s="493"/>
      <c r="Q1455" s="491"/>
    </row>
    <row r="1456" spans="1:17" ht="15.75" thickBot="1">
      <c r="A1456">
        <v>5914389</v>
      </c>
      <c r="B1456" s="148" t="s">
        <v>469</v>
      </c>
      <c r="C1456" s="146"/>
      <c r="D1456" s="146" t="s">
        <v>212</v>
      </c>
      <c r="E1456" s="146" t="s">
        <v>436</v>
      </c>
      <c r="F1456" s="146" t="s">
        <v>470</v>
      </c>
      <c r="G1456" s="146"/>
      <c r="H1456" s="146"/>
      <c r="J1456" s="147" t="s">
        <v>449</v>
      </c>
      <c r="K1456" s="494"/>
      <c r="L1456" s="168"/>
      <c r="M1456" s="168"/>
      <c r="N1456" s="496"/>
      <c r="O1456" s="493"/>
      <c r="P1456" s="493"/>
      <c r="Q1456" s="491"/>
    </row>
    <row r="1457" spans="1:18" ht="15.75" thickBot="1">
      <c r="A1457">
        <v>5914389</v>
      </c>
      <c r="B1457" s="148"/>
      <c r="C1457" s="146"/>
      <c r="D1457" s="146"/>
      <c r="E1457" s="146"/>
      <c r="F1457" s="103" t="s">
        <v>471</v>
      </c>
      <c r="G1457" s="103" t="s">
        <v>472</v>
      </c>
      <c r="H1457" s="103" t="s">
        <v>473</v>
      </c>
      <c r="I1457" s="104"/>
      <c r="J1457" s="147"/>
      <c r="K1457" s="494"/>
      <c r="L1457" s="492"/>
      <c r="M1457" s="492"/>
      <c r="N1457" s="496"/>
      <c r="O1457" s="493"/>
      <c r="P1457" s="493"/>
      <c r="Q1457" s="491"/>
    </row>
    <row r="1458" spans="1:18" ht="15.75" thickBot="1">
      <c r="A1458">
        <v>5914389</v>
      </c>
      <c r="B1458" s="129"/>
      <c r="D1458" s="145" t="s">
        <v>480</v>
      </c>
      <c r="E1458" s="145"/>
      <c r="F1458" s="145"/>
      <c r="G1458" s="145"/>
      <c r="H1458" s="145"/>
      <c r="J1458" s="111"/>
      <c r="K1458" s="178"/>
      <c r="L1458" s="179"/>
      <c r="M1458" s="179"/>
      <c r="N1458" s="179"/>
      <c r="O1458" s="179"/>
      <c r="P1458" s="180"/>
      <c r="R1458" s="177">
        <f>ROUND((SUM(Q1441:Q1457)/K1441),2)</f>
        <v>0.78</v>
      </c>
    </row>
    <row r="1459" spans="1:18" ht="15.75" thickBot="1">
      <c r="A1459">
        <v>5914389</v>
      </c>
      <c r="B1459" s="125"/>
      <c r="C1459" s="104"/>
      <c r="D1459" s="104"/>
      <c r="E1459" s="104"/>
      <c r="F1459" s="146" t="s">
        <v>481</v>
      </c>
      <c r="G1459" s="146"/>
      <c r="H1459" s="146"/>
      <c r="I1459" s="104"/>
      <c r="J1459" s="134">
        <f>J1453</f>
        <v>0.7797930388219545</v>
      </c>
      <c r="R1459" s="101">
        <f>SUM(Q1441:Q1457)</f>
        <v>262695.28308880056</v>
      </c>
    </row>
    <row r="1460" spans="1:18">
      <c r="A1460" s="157"/>
      <c r="B1460" s="157"/>
      <c r="C1460" s="157"/>
      <c r="D1460" s="157"/>
      <c r="E1460" s="157"/>
      <c r="F1460" s="157"/>
      <c r="G1460" s="157"/>
      <c r="H1460" s="157"/>
      <c r="I1460" s="157"/>
      <c r="J1460" s="157"/>
    </row>
    <row r="1461" spans="1:18" ht="15.75">
      <c r="A1461">
        <v>5914479</v>
      </c>
      <c r="B1461" s="112" t="s">
        <v>400</v>
      </c>
      <c r="E1461" s="383">
        <v>45748</v>
      </c>
      <c r="H1461" s="113" t="s">
        <v>401</v>
      </c>
      <c r="I1461" s="114">
        <v>372.88</v>
      </c>
      <c r="J1461" s="115" t="s">
        <v>686</v>
      </c>
    </row>
    <row r="1462" spans="1:18" ht="16.5" thickBot="1">
      <c r="A1462">
        <v>5914479</v>
      </c>
      <c r="B1462" s="116">
        <v>5914479</v>
      </c>
      <c r="C1462" s="149" t="s">
        <v>229</v>
      </c>
      <c r="D1462" s="149"/>
      <c r="E1462" s="149"/>
      <c r="F1462" s="149"/>
      <c r="G1462" s="149"/>
      <c r="H1462" s="149"/>
      <c r="I1462" s="150" t="s">
        <v>404</v>
      </c>
      <c r="J1462" s="151"/>
    </row>
    <row r="1463" spans="1:18" ht="15.75" thickBot="1">
      <c r="A1463">
        <v>5914479</v>
      </c>
      <c r="B1463" s="148" t="s">
        <v>405</v>
      </c>
      <c r="C1463" s="146"/>
      <c r="D1463" s="146" t="s">
        <v>212</v>
      </c>
      <c r="E1463" s="146" t="s">
        <v>406</v>
      </c>
      <c r="F1463" s="146"/>
      <c r="G1463" s="146" t="s">
        <v>407</v>
      </c>
      <c r="H1463" s="146"/>
      <c r="J1463" s="117" t="s">
        <v>408</v>
      </c>
      <c r="K1463" s="589" t="s">
        <v>276</v>
      </c>
      <c r="L1463" s="590"/>
      <c r="M1463" s="591"/>
      <c r="N1463" s="592" t="s">
        <v>409</v>
      </c>
      <c r="O1463" s="594" t="s">
        <v>410</v>
      </c>
      <c r="P1463" s="595"/>
      <c r="Q1463" s="598" t="s">
        <v>411</v>
      </c>
    </row>
    <row r="1464" spans="1:18" ht="15.75" thickBot="1">
      <c r="A1464">
        <v>5914479</v>
      </c>
      <c r="B1464" s="366"/>
      <c r="C1464" s="145"/>
      <c r="D1464" s="145"/>
      <c r="E1464" s="367" t="s">
        <v>412</v>
      </c>
      <c r="F1464" s="367" t="s">
        <v>413</v>
      </c>
      <c r="G1464" s="367" t="s">
        <v>414</v>
      </c>
      <c r="H1464" s="367" t="s">
        <v>415</v>
      </c>
      <c r="I1464" s="128"/>
      <c r="J1464" s="117" t="s">
        <v>416</v>
      </c>
      <c r="K1464" s="172" t="s">
        <v>417</v>
      </c>
      <c r="L1464" s="600" t="s">
        <v>418</v>
      </c>
      <c r="M1464" s="601"/>
      <c r="N1464" s="593"/>
      <c r="O1464" s="596"/>
      <c r="P1464" s="597"/>
      <c r="Q1464" s="599"/>
    </row>
    <row r="1465" spans="1:18" ht="15.75" thickBot="1">
      <c r="A1465">
        <v>5914479</v>
      </c>
      <c r="B1465" s="368" t="s">
        <v>847</v>
      </c>
      <c r="C1465" s="369" t="s">
        <v>848</v>
      </c>
      <c r="D1465" s="369">
        <v>1</v>
      </c>
      <c r="E1465" s="370">
        <v>1</v>
      </c>
      <c r="F1465" s="370">
        <v>0</v>
      </c>
      <c r="G1465" s="123">
        <f>VLOOKUP(B1465,EQ!$A$1:$K$538,10,FALSE)</f>
        <v>267.47649999999999</v>
      </c>
      <c r="H1465" s="123">
        <f>VLOOKUP(B1465,EQ!$A$1:$K$538,11,FALSE)</f>
        <v>76.984200000000001</v>
      </c>
      <c r="I1465" s="370"/>
      <c r="J1465" s="124">
        <f>ROUND((D1465*E1465*G1465)+(D1465*F1465*H1465),4)</f>
        <v>267.47649999999999</v>
      </c>
      <c r="K1465" s="494">
        <f>SUMIF('4. Orçamento'!$A$6:$A$136,A1465,'4. Orçamento'!$D$6:$D$136)</f>
        <v>127212.53</v>
      </c>
      <c r="L1465" s="492">
        <f>(D1465*E1465)</f>
        <v>1</v>
      </c>
      <c r="M1465" s="492">
        <f>(D1465*F1465)</f>
        <v>0</v>
      </c>
      <c r="N1465" s="496" t="str">
        <f>B1465</f>
        <v>E9592</v>
      </c>
      <c r="O1465" s="493">
        <f>(G1465/I1461)</f>
        <v>0.7173259493670886</v>
      </c>
      <c r="P1465" s="493">
        <f>(H1465/I1461)</f>
        <v>0.20645837803046557</v>
      </c>
      <c r="Q1465" s="491">
        <f>K1465*((L1465*O1465)+(M1465*P1465))</f>
        <v>91252.84885363924</v>
      </c>
    </row>
    <row r="1466" spans="1:18" ht="15.75" thickBot="1">
      <c r="A1466">
        <v>5914479</v>
      </c>
      <c r="B1466" s="125"/>
      <c r="C1466" s="104"/>
      <c r="D1466" s="104"/>
      <c r="E1466" s="146" t="s">
        <v>433</v>
      </c>
      <c r="F1466" s="146"/>
      <c r="G1466" s="146"/>
      <c r="H1466" s="146"/>
      <c r="I1466" s="104"/>
      <c r="J1466" s="126">
        <f>J1465</f>
        <v>267.47649999999999</v>
      </c>
      <c r="K1466" s="494"/>
      <c r="L1466" s="492"/>
      <c r="M1466" s="492"/>
      <c r="N1466" s="496"/>
      <c r="O1466" s="493"/>
      <c r="P1466" s="493"/>
      <c r="Q1466" s="491"/>
    </row>
    <row r="1467" spans="1:18" ht="15.75" thickBot="1">
      <c r="A1467">
        <v>5914479</v>
      </c>
      <c r="B1467" s="127" t="s">
        <v>435</v>
      </c>
      <c r="C1467" s="104"/>
      <c r="D1467" s="103" t="s">
        <v>212</v>
      </c>
      <c r="E1467" s="103" t="s">
        <v>436</v>
      </c>
      <c r="F1467" s="104"/>
      <c r="G1467" s="103" t="s">
        <v>407</v>
      </c>
      <c r="H1467" s="146" t="s">
        <v>437</v>
      </c>
      <c r="I1467" s="146"/>
      <c r="J1467" s="147"/>
      <c r="K1467" s="494"/>
      <c r="L1467" s="492"/>
      <c r="M1467" s="492"/>
      <c r="N1467" s="496"/>
      <c r="O1467" s="493"/>
      <c r="P1467" s="493"/>
      <c r="Q1467" s="491"/>
    </row>
    <row r="1468" spans="1:18">
      <c r="A1468">
        <v>5914479</v>
      </c>
      <c r="B1468" s="129"/>
      <c r="D1468" s="145" t="s">
        <v>440</v>
      </c>
      <c r="E1468" s="145"/>
      <c r="F1468" s="145"/>
      <c r="G1468" s="145"/>
      <c r="H1468" s="145"/>
      <c r="J1468" s="124">
        <v>0</v>
      </c>
      <c r="K1468" s="494"/>
      <c r="L1468" s="492"/>
      <c r="M1468" s="492"/>
      <c r="N1468" s="496"/>
      <c r="O1468" s="493"/>
      <c r="P1468" s="493"/>
      <c r="Q1468" s="491"/>
    </row>
    <row r="1469" spans="1:18" ht="15.75" thickBot="1">
      <c r="A1469">
        <v>5914479</v>
      </c>
      <c r="B1469" s="125"/>
      <c r="C1469" s="104"/>
      <c r="D1469" s="146" t="s">
        <v>442</v>
      </c>
      <c r="E1469" s="146"/>
      <c r="F1469" s="146"/>
      <c r="G1469" s="146"/>
      <c r="H1469" s="146"/>
      <c r="I1469" s="104"/>
      <c r="J1469" s="130">
        <f>J1466</f>
        <v>267.47649999999999</v>
      </c>
      <c r="K1469" s="494"/>
      <c r="L1469" s="492"/>
      <c r="M1469" s="492"/>
      <c r="N1469" s="496"/>
      <c r="O1469" s="493"/>
      <c r="P1469" s="493"/>
      <c r="Q1469" s="491"/>
    </row>
    <row r="1470" spans="1:18">
      <c r="A1470">
        <v>5914479</v>
      </c>
      <c r="B1470" s="129"/>
      <c r="D1470" s="145" t="s">
        <v>444</v>
      </c>
      <c r="E1470" s="145"/>
      <c r="F1470" s="145"/>
      <c r="G1470" s="145"/>
      <c r="H1470" s="145"/>
      <c r="J1470" s="131">
        <f>J1469/I1461</f>
        <v>0.7173259493670886</v>
      </c>
      <c r="K1470" s="494"/>
      <c r="L1470" s="492"/>
      <c r="M1470" s="492"/>
      <c r="N1470" s="496"/>
      <c r="O1470" s="493"/>
      <c r="P1470" s="493"/>
      <c r="Q1470" s="491"/>
    </row>
    <row r="1471" spans="1:18">
      <c r="A1471">
        <v>5914479</v>
      </c>
      <c r="B1471" s="129"/>
      <c r="H1471" s="132" t="s">
        <v>445</v>
      </c>
      <c r="J1471" s="133" t="s">
        <v>377</v>
      </c>
      <c r="K1471" s="494"/>
      <c r="L1471" s="492"/>
      <c r="M1471" s="492"/>
      <c r="N1471" s="496"/>
      <c r="O1471" s="493"/>
      <c r="P1471" s="493"/>
      <c r="Q1471" s="491"/>
    </row>
    <row r="1472" spans="1:18" ht="15.75" thickBot="1">
      <c r="A1472">
        <v>5914479</v>
      </c>
      <c r="B1472" s="125"/>
      <c r="C1472" s="104"/>
      <c r="D1472" s="104"/>
      <c r="E1472" s="104"/>
      <c r="F1472" s="104"/>
      <c r="G1472" s="104"/>
      <c r="H1472" s="105" t="s">
        <v>446</v>
      </c>
      <c r="I1472" s="104"/>
      <c r="J1472" s="130" t="s">
        <v>377</v>
      </c>
      <c r="K1472" s="494"/>
      <c r="L1472" s="492"/>
      <c r="M1472" s="492"/>
      <c r="N1472" s="496"/>
      <c r="O1472" s="493"/>
      <c r="P1472" s="493"/>
      <c r="Q1472" s="491"/>
    </row>
    <row r="1473" spans="1:18" ht="15.75" thickBot="1">
      <c r="A1473">
        <v>5914479</v>
      </c>
      <c r="B1473" s="127" t="s">
        <v>447</v>
      </c>
      <c r="C1473" s="104"/>
      <c r="D1473" s="103" t="s">
        <v>212</v>
      </c>
      <c r="E1473" s="103" t="s">
        <v>436</v>
      </c>
      <c r="F1473" s="104"/>
      <c r="G1473" s="103" t="s">
        <v>448</v>
      </c>
      <c r="H1473" s="146" t="s">
        <v>449</v>
      </c>
      <c r="I1473" s="146"/>
      <c r="J1473" s="147"/>
      <c r="K1473" s="494"/>
      <c r="L1473" s="492"/>
      <c r="M1473" s="492"/>
      <c r="N1473" s="496"/>
      <c r="O1473" s="493"/>
      <c r="P1473" s="493"/>
      <c r="Q1473" s="491"/>
    </row>
    <row r="1474" spans="1:18" ht="15.75" thickBot="1">
      <c r="A1474">
        <v>5914479</v>
      </c>
      <c r="B1474" s="125"/>
      <c r="C1474" s="104"/>
      <c r="D1474" s="146" t="s">
        <v>459</v>
      </c>
      <c r="E1474" s="146"/>
      <c r="F1474" s="146"/>
      <c r="G1474" s="146"/>
      <c r="H1474" s="146"/>
      <c r="I1474" s="104"/>
      <c r="J1474" s="126">
        <v>0</v>
      </c>
      <c r="K1474" s="494"/>
      <c r="L1474" s="492"/>
      <c r="M1474" s="492"/>
      <c r="N1474" s="496"/>
      <c r="O1474" s="493"/>
      <c r="P1474" s="493"/>
      <c r="Q1474" s="491"/>
    </row>
    <row r="1475" spans="1:18" ht="15.75" thickBot="1">
      <c r="A1475">
        <v>5914479</v>
      </c>
      <c r="B1475" s="127" t="s">
        <v>460</v>
      </c>
      <c r="C1475" s="104"/>
      <c r="D1475" s="103" t="s">
        <v>212</v>
      </c>
      <c r="E1475" s="103" t="s">
        <v>436</v>
      </c>
      <c r="F1475" s="104"/>
      <c r="G1475" s="103" t="s">
        <v>449</v>
      </c>
      <c r="H1475" s="146" t="s">
        <v>449</v>
      </c>
      <c r="I1475" s="146"/>
      <c r="J1475" s="147"/>
      <c r="K1475" s="494"/>
      <c r="L1475" s="492"/>
      <c r="M1475" s="492"/>
      <c r="N1475" s="496"/>
      <c r="O1475" s="493"/>
      <c r="P1475" s="493"/>
      <c r="Q1475" s="491"/>
    </row>
    <row r="1476" spans="1:18" ht="15.75" thickBot="1">
      <c r="A1476">
        <v>5914479</v>
      </c>
      <c r="B1476" s="125"/>
      <c r="C1476" s="104"/>
      <c r="D1476" s="146" t="s">
        <v>461</v>
      </c>
      <c r="E1476" s="146"/>
      <c r="F1476" s="146"/>
      <c r="G1476" s="146"/>
      <c r="H1476" s="146"/>
      <c r="I1476" s="104"/>
      <c r="J1476" s="126"/>
      <c r="K1476" s="494"/>
      <c r="L1476" s="492"/>
      <c r="M1476" s="492"/>
      <c r="N1476" s="496"/>
      <c r="O1476" s="493"/>
      <c r="P1476" s="493"/>
      <c r="Q1476" s="491"/>
    </row>
    <row r="1477" spans="1:18" ht="15.75" thickBot="1">
      <c r="A1477">
        <v>5914479</v>
      </c>
      <c r="B1477" s="125"/>
      <c r="C1477" s="104"/>
      <c r="D1477" s="104"/>
      <c r="E1477" s="104"/>
      <c r="F1477" s="104"/>
      <c r="G1477" s="104"/>
      <c r="H1477" s="105" t="s">
        <v>462</v>
      </c>
      <c r="I1477" s="104"/>
      <c r="J1477" s="130">
        <f>J1470</f>
        <v>0.7173259493670886</v>
      </c>
      <c r="K1477" s="494"/>
      <c r="L1477" s="492"/>
      <c r="M1477" s="492"/>
      <c r="N1477" s="496"/>
      <c r="O1477" s="493"/>
      <c r="P1477" s="493"/>
      <c r="Q1477" s="491"/>
    </row>
    <row r="1478" spans="1:18" ht="15.75" thickBot="1">
      <c r="A1478">
        <v>5914479</v>
      </c>
      <c r="B1478" s="127" t="s">
        <v>463</v>
      </c>
      <c r="C1478" s="104"/>
      <c r="D1478" s="103" t="s">
        <v>464</v>
      </c>
      <c r="E1478" s="103" t="s">
        <v>212</v>
      </c>
      <c r="F1478" s="103" t="s">
        <v>436</v>
      </c>
      <c r="G1478" s="104"/>
      <c r="H1478" s="103" t="s">
        <v>449</v>
      </c>
      <c r="I1478" s="146" t="s">
        <v>449</v>
      </c>
      <c r="J1478" s="147"/>
      <c r="K1478" s="494"/>
      <c r="L1478" s="492"/>
      <c r="M1478" s="492"/>
      <c r="N1478" s="496"/>
      <c r="O1478" s="493"/>
      <c r="P1478" s="493"/>
      <c r="Q1478" s="491"/>
    </row>
    <row r="1479" spans="1:18" ht="15.75" thickBot="1">
      <c r="A1479">
        <v>5914479</v>
      </c>
      <c r="B1479" s="125"/>
      <c r="C1479" s="104"/>
      <c r="D1479" s="146" t="s">
        <v>468</v>
      </c>
      <c r="E1479" s="146"/>
      <c r="F1479" s="146"/>
      <c r="G1479" s="146"/>
      <c r="H1479" s="146"/>
      <c r="I1479" s="104"/>
      <c r="J1479" s="130">
        <v>0</v>
      </c>
      <c r="K1479" s="494"/>
      <c r="L1479" s="492"/>
      <c r="M1479" s="492"/>
      <c r="N1479" s="496"/>
      <c r="O1479" s="493"/>
      <c r="P1479" s="493"/>
      <c r="Q1479" s="491"/>
    </row>
    <row r="1480" spans="1:18" ht="15.75" thickBot="1">
      <c r="A1480">
        <v>5914479</v>
      </c>
      <c r="B1480" s="148" t="s">
        <v>469</v>
      </c>
      <c r="C1480" s="146"/>
      <c r="D1480" s="146" t="s">
        <v>212</v>
      </c>
      <c r="E1480" s="146" t="s">
        <v>436</v>
      </c>
      <c r="F1480" s="146" t="s">
        <v>470</v>
      </c>
      <c r="G1480" s="146"/>
      <c r="H1480" s="146"/>
      <c r="J1480" s="147" t="s">
        <v>449</v>
      </c>
      <c r="K1480" s="494"/>
      <c r="L1480" s="168"/>
      <c r="M1480" s="168"/>
      <c r="N1480" s="496"/>
      <c r="O1480" s="493"/>
      <c r="P1480" s="493"/>
      <c r="Q1480" s="491"/>
    </row>
    <row r="1481" spans="1:18" ht="15.75" thickBot="1">
      <c r="A1481">
        <v>5914479</v>
      </c>
      <c r="B1481" s="148"/>
      <c r="C1481" s="146"/>
      <c r="D1481" s="146"/>
      <c r="E1481" s="146"/>
      <c r="F1481" s="103" t="s">
        <v>471</v>
      </c>
      <c r="G1481" s="103" t="s">
        <v>472</v>
      </c>
      <c r="H1481" s="103" t="s">
        <v>473</v>
      </c>
      <c r="I1481" s="104"/>
      <c r="J1481" s="147"/>
      <c r="K1481" s="494"/>
      <c r="L1481" s="492"/>
      <c r="M1481" s="492"/>
      <c r="N1481" s="496"/>
      <c r="O1481" s="493"/>
      <c r="P1481" s="493"/>
      <c r="Q1481" s="491"/>
    </row>
    <row r="1482" spans="1:18" ht="15.75" thickBot="1">
      <c r="A1482">
        <v>5914479</v>
      </c>
      <c r="B1482" s="129"/>
      <c r="D1482" s="145" t="s">
        <v>480</v>
      </c>
      <c r="E1482" s="145"/>
      <c r="F1482" s="145"/>
      <c r="G1482" s="145"/>
      <c r="H1482" s="145"/>
      <c r="J1482" s="111"/>
      <c r="K1482" s="178"/>
      <c r="L1482" s="179"/>
      <c r="M1482" s="179"/>
      <c r="N1482" s="179"/>
      <c r="O1482" s="179"/>
      <c r="P1482" s="180"/>
      <c r="R1482" s="177">
        <f>ROUND((SUM(Q1465:Q1481)/K1465),2)</f>
        <v>0.72</v>
      </c>
    </row>
    <row r="1483" spans="1:18" ht="15.75" thickBot="1">
      <c r="A1483">
        <v>5914479</v>
      </c>
      <c r="B1483" s="125"/>
      <c r="C1483" s="104"/>
      <c r="D1483" s="104"/>
      <c r="E1483" s="104"/>
      <c r="F1483" s="146" t="s">
        <v>481</v>
      </c>
      <c r="G1483" s="146"/>
      <c r="H1483" s="146"/>
      <c r="I1483" s="104"/>
      <c r="J1483" s="134">
        <f>J1477</f>
        <v>0.7173259493670886</v>
      </c>
      <c r="R1483" s="101">
        <f>SUM(Q1465:Q1481)</f>
        <v>91252.84885363924</v>
      </c>
    </row>
    <row r="1484" spans="1:18">
      <c r="A1484" s="157"/>
      <c r="B1484" s="157"/>
      <c r="C1484" s="157"/>
      <c r="D1484" s="157"/>
      <c r="E1484" s="157"/>
      <c r="F1484" s="157"/>
      <c r="G1484" s="157"/>
      <c r="H1484" s="157"/>
      <c r="I1484" s="157"/>
      <c r="J1484" s="157"/>
    </row>
    <row r="1485" spans="1:18" ht="15.75">
      <c r="A1485" s="171">
        <v>5914569</v>
      </c>
      <c r="B1485" s="112" t="s">
        <v>400</v>
      </c>
      <c r="E1485" s="383">
        <v>45748</v>
      </c>
      <c r="H1485" s="113" t="s">
        <v>401</v>
      </c>
      <c r="I1485" s="114">
        <v>478.08</v>
      </c>
      <c r="J1485" s="115" t="s">
        <v>686</v>
      </c>
    </row>
    <row r="1486" spans="1:18" ht="16.5" thickBot="1">
      <c r="A1486" s="171">
        <v>5914569</v>
      </c>
      <c r="B1486" s="116">
        <v>5914569</v>
      </c>
      <c r="C1486" s="149" t="s">
        <v>485</v>
      </c>
      <c r="D1486" s="149"/>
      <c r="E1486" s="149"/>
      <c r="F1486" s="149"/>
      <c r="G1486" s="149"/>
      <c r="H1486" s="149"/>
      <c r="I1486" s="150" t="s">
        <v>404</v>
      </c>
      <c r="J1486" s="151"/>
    </row>
    <row r="1487" spans="1:18" ht="15.75" thickBot="1">
      <c r="A1487" s="171">
        <v>5914569</v>
      </c>
      <c r="B1487" s="148" t="s">
        <v>405</v>
      </c>
      <c r="C1487" s="146"/>
      <c r="D1487" s="146" t="s">
        <v>212</v>
      </c>
      <c r="E1487" s="146" t="s">
        <v>406</v>
      </c>
      <c r="F1487" s="146"/>
      <c r="G1487" s="146" t="s">
        <v>407</v>
      </c>
      <c r="H1487" s="146"/>
      <c r="J1487" s="117" t="s">
        <v>408</v>
      </c>
      <c r="K1487" s="589" t="s">
        <v>276</v>
      </c>
      <c r="L1487" s="590"/>
      <c r="M1487" s="591"/>
      <c r="N1487" s="592" t="s">
        <v>409</v>
      </c>
      <c r="O1487" s="594" t="s">
        <v>410</v>
      </c>
      <c r="P1487" s="595"/>
      <c r="Q1487" s="598" t="s">
        <v>411</v>
      </c>
    </row>
    <row r="1488" spans="1:18" ht="15.75" thickBot="1">
      <c r="A1488" s="171">
        <v>5914569</v>
      </c>
      <c r="B1488" s="366"/>
      <c r="C1488" s="145"/>
      <c r="D1488" s="145"/>
      <c r="E1488" s="367" t="s">
        <v>412</v>
      </c>
      <c r="F1488" s="367" t="s">
        <v>413</v>
      </c>
      <c r="G1488" s="367" t="s">
        <v>414</v>
      </c>
      <c r="H1488" s="367" t="s">
        <v>415</v>
      </c>
      <c r="I1488" s="128"/>
      <c r="J1488" s="117" t="s">
        <v>416</v>
      </c>
      <c r="K1488" s="172" t="s">
        <v>417</v>
      </c>
      <c r="L1488" s="600" t="s">
        <v>418</v>
      </c>
      <c r="M1488" s="601"/>
      <c r="N1488" s="593"/>
      <c r="O1488" s="596"/>
      <c r="P1488" s="597"/>
      <c r="Q1488" s="599"/>
    </row>
    <row r="1489" spans="1:17" ht="15.75" thickBot="1">
      <c r="A1489" s="171">
        <v>5914569</v>
      </c>
      <c r="B1489" s="368" t="s">
        <v>849</v>
      </c>
      <c r="C1489" s="369" t="s">
        <v>846</v>
      </c>
      <c r="D1489" s="369">
        <v>1</v>
      </c>
      <c r="E1489" s="370">
        <v>1</v>
      </c>
      <c r="F1489" s="370">
        <v>0</v>
      </c>
      <c r="G1489" s="123">
        <f>VLOOKUP(B1489,EQ!$A$1:$K$538,10,FALSE)</f>
        <v>342.637</v>
      </c>
      <c r="H1489" s="123">
        <f>VLOOKUP(B1489,EQ!$A$1:$K$538,11,FALSE)</f>
        <v>99.201499999999996</v>
      </c>
      <c r="I1489" s="370"/>
      <c r="J1489" s="124">
        <f>ROUND((D1489*E1489*G1489)+(D1489*F1489*H1489),4)</f>
        <v>342.637</v>
      </c>
      <c r="K1489" s="494">
        <f>SUMIF('4. Orçamento'!$A$6:$A$144,A1489,'4. Orçamento'!$D$6:$D$144)</f>
        <v>0</v>
      </c>
      <c r="L1489" s="492">
        <f>(D1489*E1489)</f>
        <v>1</v>
      </c>
      <c r="M1489" s="492">
        <f>(D1489*F1489)</f>
        <v>0</v>
      </c>
      <c r="N1489" s="496" t="str">
        <f>B1489</f>
        <v>E9600</v>
      </c>
      <c r="O1489" s="493">
        <f>(G1489/I1485)</f>
        <v>0.71669385876840697</v>
      </c>
      <c r="P1489" s="493">
        <f>(H1489/I1485)</f>
        <v>0.20749979082998662</v>
      </c>
      <c r="Q1489" s="491">
        <f>K1489*((L1489*O1489)+(M1489*P1489))</f>
        <v>0</v>
      </c>
    </row>
    <row r="1490" spans="1:17" ht="15.75" thickBot="1">
      <c r="A1490" s="171">
        <v>5914569</v>
      </c>
      <c r="B1490" s="125"/>
      <c r="C1490" s="104"/>
      <c r="D1490" s="104"/>
      <c r="E1490" s="146" t="s">
        <v>433</v>
      </c>
      <c r="F1490" s="146"/>
      <c r="G1490" s="146"/>
      <c r="H1490" s="146"/>
      <c r="I1490" s="104"/>
      <c r="J1490" s="126">
        <f>J1489</f>
        <v>342.637</v>
      </c>
      <c r="K1490" s="494"/>
      <c r="L1490" s="492"/>
      <c r="M1490" s="492"/>
      <c r="N1490" s="496"/>
      <c r="O1490" s="493"/>
      <c r="P1490" s="493"/>
      <c r="Q1490" s="491"/>
    </row>
    <row r="1491" spans="1:17" ht="15.75" thickBot="1">
      <c r="A1491" s="171">
        <v>5914569</v>
      </c>
      <c r="B1491" s="127" t="s">
        <v>435</v>
      </c>
      <c r="C1491" s="104"/>
      <c r="D1491" s="103" t="s">
        <v>212</v>
      </c>
      <c r="E1491" s="103" t="s">
        <v>436</v>
      </c>
      <c r="F1491" s="104"/>
      <c r="G1491" s="103" t="s">
        <v>407</v>
      </c>
      <c r="H1491" s="146" t="s">
        <v>437</v>
      </c>
      <c r="I1491" s="146"/>
      <c r="J1491" s="147"/>
      <c r="K1491" s="494"/>
      <c r="L1491" s="492"/>
      <c r="M1491" s="492"/>
      <c r="N1491" s="496"/>
      <c r="O1491" s="493"/>
      <c r="P1491" s="493"/>
      <c r="Q1491" s="491"/>
    </row>
    <row r="1492" spans="1:17">
      <c r="A1492" s="171">
        <v>5914569</v>
      </c>
      <c r="B1492" s="129"/>
      <c r="D1492" s="145" t="s">
        <v>440</v>
      </c>
      <c r="E1492" s="145"/>
      <c r="F1492" s="145"/>
      <c r="G1492" s="145"/>
      <c r="H1492" s="145"/>
      <c r="J1492" s="124">
        <v>0</v>
      </c>
      <c r="K1492" s="494"/>
      <c r="L1492" s="492"/>
      <c r="M1492" s="492"/>
      <c r="N1492" s="496"/>
      <c r="O1492" s="493"/>
      <c r="P1492" s="493"/>
      <c r="Q1492" s="491"/>
    </row>
    <row r="1493" spans="1:17" ht="15.75" thickBot="1">
      <c r="A1493" s="171">
        <v>5914569</v>
      </c>
      <c r="B1493" s="125"/>
      <c r="C1493" s="104"/>
      <c r="D1493" s="146" t="s">
        <v>442</v>
      </c>
      <c r="E1493" s="146"/>
      <c r="F1493" s="146"/>
      <c r="G1493" s="146"/>
      <c r="H1493" s="146"/>
      <c r="I1493" s="104"/>
      <c r="J1493" s="130">
        <f>J1490</f>
        <v>342.637</v>
      </c>
      <c r="K1493" s="494"/>
      <c r="L1493" s="492"/>
      <c r="M1493" s="492"/>
      <c r="N1493" s="496"/>
      <c r="O1493" s="493"/>
      <c r="P1493" s="493"/>
      <c r="Q1493" s="491"/>
    </row>
    <row r="1494" spans="1:17">
      <c r="A1494" s="171">
        <v>5914569</v>
      </c>
      <c r="B1494" s="129"/>
      <c r="D1494" s="145" t="s">
        <v>444</v>
      </c>
      <c r="E1494" s="145"/>
      <c r="F1494" s="145"/>
      <c r="G1494" s="145"/>
      <c r="H1494" s="145"/>
      <c r="J1494" s="131">
        <f>J1493/I1485</f>
        <v>0.71669385876840697</v>
      </c>
      <c r="K1494" s="494"/>
      <c r="L1494" s="492"/>
      <c r="M1494" s="492"/>
      <c r="N1494" s="496"/>
      <c r="O1494" s="493"/>
      <c r="P1494" s="493"/>
      <c r="Q1494" s="491"/>
    </row>
    <row r="1495" spans="1:17">
      <c r="A1495" s="171">
        <v>5914569</v>
      </c>
      <c r="B1495" s="129"/>
      <c r="H1495" s="132" t="s">
        <v>445</v>
      </c>
      <c r="J1495" s="133" t="s">
        <v>377</v>
      </c>
      <c r="K1495" s="494"/>
      <c r="L1495" s="492"/>
      <c r="M1495" s="492"/>
      <c r="N1495" s="496"/>
      <c r="O1495" s="493"/>
      <c r="P1495" s="493"/>
      <c r="Q1495" s="491"/>
    </row>
    <row r="1496" spans="1:17" ht="15.75" thickBot="1">
      <c r="A1496" s="171">
        <v>5914569</v>
      </c>
      <c r="B1496" s="125"/>
      <c r="C1496" s="104"/>
      <c r="D1496" s="104"/>
      <c r="E1496" s="104"/>
      <c r="F1496" s="104"/>
      <c r="G1496" s="104"/>
      <c r="H1496" s="105" t="s">
        <v>446</v>
      </c>
      <c r="I1496" s="104"/>
      <c r="J1496" s="130" t="s">
        <v>377</v>
      </c>
      <c r="K1496" s="494"/>
      <c r="L1496" s="492"/>
      <c r="M1496" s="492"/>
      <c r="N1496" s="496"/>
      <c r="O1496" s="493"/>
      <c r="P1496" s="493"/>
      <c r="Q1496" s="491"/>
    </row>
    <row r="1497" spans="1:17" ht="15.75" thickBot="1">
      <c r="A1497" s="171">
        <v>5914569</v>
      </c>
      <c r="B1497" s="127" t="s">
        <v>447</v>
      </c>
      <c r="C1497" s="104"/>
      <c r="D1497" s="103" t="s">
        <v>212</v>
      </c>
      <c r="E1497" s="103" t="s">
        <v>436</v>
      </c>
      <c r="F1497" s="104"/>
      <c r="G1497" s="103" t="s">
        <v>448</v>
      </c>
      <c r="H1497" s="146" t="s">
        <v>449</v>
      </c>
      <c r="I1497" s="146"/>
      <c r="J1497" s="147"/>
      <c r="K1497" s="494"/>
      <c r="L1497" s="492"/>
      <c r="M1497" s="492"/>
      <c r="N1497" s="496"/>
      <c r="O1497" s="493"/>
      <c r="P1497" s="493"/>
      <c r="Q1497" s="491"/>
    </row>
    <row r="1498" spans="1:17" ht="15.75" thickBot="1">
      <c r="A1498" s="171">
        <v>5914569</v>
      </c>
      <c r="B1498" s="125"/>
      <c r="C1498" s="104"/>
      <c r="D1498" s="146" t="s">
        <v>459</v>
      </c>
      <c r="E1498" s="146"/>
      <c r="F1498" s="146"/>
      <c r="G1498" s="146"/>
      <c r="H1498" s="146"/>
      <c r="I1498" s="104"/>
      <c r="J1498" s="126">
        <v>0</v>
      </c>
      <c r="K1498" s="494"/>
      <c r="L1498" s="492"/>
      <c r="M1498" s="492"/>
      <c r="N1498" s="496"/>
      <c r="O1498" s="493"/>
      <c r="P1498" s="493"/>
      <c r="Q1498" s="491"/>
    </row>
    <row r="1499" spans="1:17" ht="15.75" thickBot="1">
      <c r="A1499" s="171">
        <v>5914569</v>
      </c>
      <c r="B1499" s="127" t="s">
        <v>460</v>
      </c>
      <c r="C1499" s="104"/>
      <c r="D1499" s="103" t="s">
        <v>212</v>
      </c>
      <c r="E1499" s="103" t="s">
        <v>436</v>
      </c>
      <c r="F1499" s="104"/>
      <c r="G1499" s="103" t="s">
        <v>449</v>
      </c>
      <c r="H1499" s="146" t="s">
        <v>449</v>
      </c>
      <c r="I1499" s="146"/>
      <c r="J1499" s="147"/>
      <c r="K1499" s="494"/>
      <c r="L1499" s="492"/>
      <c r="M1499" s="492"/>
      <c r="N1499" s="496"/>
      <c r="O1499" s="493"/>
      <c r="P1499" s="493"/>
      <c r="Q1499" s="491"/>
    </row>
    <row r="1500" spans="1:17" ht="15.75" thickBot="1">
      <c r="A1500" s="171">
        <v>5914569</v>
      </c>
      <c r="B1500" s="125"/>
      <c r="C1500" s="104"/>
      <c r="D1500" s="146" t="s">
        <v>461</v>
      </c>
      <c r="E1500" s="146"/>
      <c r="F1500" s="146"/>
      <c r="G1500" s="146"/>
      <c r="H1500" s="146"/>
      <c r="I1500" s="104"/>
      <c r="J1500" s="126"/>
      <c r="K1500" s="494"/>
      <c r="L1500" s="492"/>
      <c r="M1500" s="492"/>
      <c r="N1500" s="496"/>
      <c r="O1500" s="493"/>
      <c r="P1500" s="493"/>
      <c r="Q1500" s="491"/>
    </row>
    <row r="1501" spans="1:17" ht="15.75" thickBot="1">
      <c r="A1501" s="171">
        <v>5914569</v>
      </c>
      <c r="B1501" s="125"/>
      <c r="C1501" s="104"/>
      <c r="D1501" s="104"/>
      <c r="E1501" s="104"/>
      <c r="F1501" s="104"/>
      <c r="G1501" s="104"/>
      <c r="H1501" s="105" t="s">
        <v>462</v>
      </c>
      <c r="I1501" s="104"/>
      <c r="J1501" s="130">
        <f>J1494</f>
        <v>0.71669385876840697</v>
      </c>
      <c r="K1501" s="494"/>
      <c r="L1501" s="492"/>
      <c r="M1501" s="492"/>
      <c r="N1501" s="496"/>
      <c r="O1501" s="493"/>
      <c r="P1501" s="493"/>
      <c r="Q1501" s="491"/>
    </row>
    <row r="1502" spans="1:17" ht="15.75" thickBot="1">
      <c r="A1502" s="171">
        <v>5914569</v>
      </c>
      <c r="B1502" s="127" t="s">
        <v>463</v>
      </c>
      <c r="C1502" s="104"/>
      <c r="D1502" s="103" t="s">
        <v>464</v>
      </c>
      <c r="E1502" s="103" t="s">
        <v>212</v>
      </c>
      <c r="F1502" s="103" t="s">
        <v>436</v>
      </c>
      <c r="G1502" s="104"/>
      <c r="H1502" s="103" t="s">
        <v>449</v>
      </c>
      <c r="I1502" s="146" t="s">
        <v>449</v>
      </c>
      <c r="J1502" s="147"/>
      <c r="K1502" s="494"/>
      <c r="L1502" s="492"/>
      <c r="M1502" s="492"/>
      <c r="N1502" s="496"/>
      <c r="O1502" s="493"/>
      <c r="P1502" s="493"/>
      <c r="Q1502" s="491"/>
    </row>
    <row r="1503" spans="1:17" ht="15.75" thickBot="1">
      <c r="A1503" s="171">
        <v>5914569</v>
      </c>
      <c r="B1503" s="125"/>
      <c r="C1503" s="104"/>
      <c r="D1503" s="146" t="s">
        <v>468</v>
      </c>
      <c r="E1503" s="146"/>
      <c r="F1503" s="146"/>
      <c r="G1503" s="146"/>
      <c r="H1503" s="146"/>
      <c r="I1503" s="104"/>
      <c r="J1503" s="130">
        <v>0</v>
      </c>
      <c r="K1503" s="494"/>
      <c r="L1503" s="492"/>
      <c r="M1503" s="492"/>
      <c r="N1503" s="496"/>
      <c r="O1503" s="493"/>
      <c r="P1503" s="493"/>
      <c r="Q1503" s="491"/>
    </row>
    <row r="1504" spans="1:17" ht="15.75" thickBot="1">
      <c r="A1504" s="171">
        <v>5914569</v>
      </c>
      <c r="B1504" s="148" t="s">
        <v>469</v>
      </c>
      <c r="C1504" s="146"/>
      <c r="D1504" s="146" t="s">
        <v>212</v>
      </c>
      <c r="E1504" s="146" t="s">
        <v>436</v>
      </c>
      <c r="F1504" s="146" t="s">
        <v>470</v>
      </c>
      <c r="G1504" s="146"/>
      <c r="H1504" s="146"/>
      <c r="J1504" s="147" t="s">
        <v>449</v>
      </c>
      <c r="K1504" s="494"/>
      <c r="L1504" s="168"/>
      <c r="M1504" s="168"/>
      <c r="N1504" s="496"/>
      <c r="O1504" s="493"/>
      <c r="P1504" s="493"/>
      <c r="Q1504" s="491"/>
    </row>
    <row r="1505" spans="1:18" ht="15.75" thickBot="1">
      <c r="A1505" s="171">
        <v>5914569</v>
      </c>
      <c r="B1505" s="148"/>
      <c r="C1505" s="146"/>
      <c r="D1505" s="146"/>
      <c r="E1505" s="146"/>
      <c r="F1505" s="103" t="s">
        <v>471</v>
      </c>
      <c r="G1505" s="103" t="s">
        <v>472</v>
      </c>
      <c r="H1505" s="103" t="s">
        <v>473</v>
      </c>
      <c r="I1505" s="104"/>
      <c r="J1505" s="147"/>
      <c r="K1505" s="494"/>
      <c r="L1505" s="492"/>
      <c r="M1505" s="492"/>
      <c r="N1505" s="496"/>
      <c r="O1505" s="493"/>
      <c r="P1505" s="493"/>
      <c r="Q1505" s="491"/>
    </row>
    <row r="1506" spans="1:18" ht="15.75" thickBot="1">
      <c r="A1506" s="171">
        <v>5914569</v>
      </c>
      <c r="B1506" s="129"/>
      <c r="D1506" s="145" t="s">
        <v>480</v>
      </c>
      <c r="E1506" s="145"/>
      <c r="F1506" s="145"/>
      <c r="G1506" s="145"/>
      <c r="H1506" s="145"/>
      <c r="J1506" s="111"/>
      <c r="K1506" s="178"/>
      <c r="L1506" s="179"/>
      <c r="M1506" s="179"/>
      <c r="N1506" s="179"/>
      <c r="O1506" s="179"/>
      <c r="P1506" s="180"/>
      <c r="R1506" s="177" t="e">
        <f>ROUND((SUM(Q1489:Q1505)/K1489),2)</f>
        <v>#DIV/0!</v>
      </c>
    </row>
    <row r="1507" spans="1:18" ht="15.75" thickBot="1">
      <c r="A1507" s="171">
        <v>5914569</v>
      </c>
      <c r="B1507" s="125"/>
      <c r="C1507" s="104"/>
      <c r="D1507" s="104"/>
      <c r="E1507" s="104"/>
      <c r="F1507" s="146" t="s">
        <v>481</v>
      </c>
      <c r="G1507" s="146"/>
      <c r="H1507" s="146"/>
      <c r="I1507" s="104"/>
      <c r="J1507" s="134">
        <f>J1501</f>
        <v>0.71669385876840697</v>
      </c>
      <c r="R1507" s="101">
        <f>SUM(Q1489:Q1505)</f>
        <v>0</v>
      </c>
    </row>
    <row r="1508" spans="1:18">
      <c r="A1508" s="157"/>
      <c r="B1508" s="157"/>
      <c r="C1508" s="157"/>
      <c r="D1508" s="157"/>
      <c r="E1508" s="157"/>
      <c r="F1508" s="157"/>
      <c r="G1508" s="157"/>
      <c r="H1508" s="157"/>
      <c r="I1508" s="157"/>
      <c r="J1508" s="157"/>
    </row>
    <row r="1509" spans="1:18" ht="15.75">
      <c r="A1509" s="171">
        <v>5915014</v>
      </c>
      <c r="B1509" s="112" t="s">
        <v>400</v>
      </c>
      <c r="E1509" s="383">
        <v>45748</v>
      </c>
      <c r="H1509" s="113" t="s">
        <v>401</v>
      </c>
      <c r="I1509" s="114">
        <v>281.87</v>
      </c>
      <c r="J1509" s="115" t="s">
        <v>686</v>
      </c>
    </row>
    <row r="1510" spans="1:18" ht="32.25" thickBot="1">
      <c r="A1510" s="171">
        <v>5915014</v>
      </c>
      <c r="B1510" s="116">
        <v>5915014</v>
      </c>
      <c r="C1510" s="149" t="s">
        <v>486</v>
      </c>
      <c r="D1510" s="149"/>
      <c r="E1510" s="149"/>
      <c r="F1510" s="149"/>
      <c r="G1510" s="149"/>
      <c r="H1510" s="149"/>
      <c r="I1510" s="150" t="s">
        <v>404</v>
      </c>
      <c r="J1510" s="151"/>
    </row>
    <row r="1511" spans="1:18" ht="15.75" thickBot="1">
      <c r="A1511" s="171">
        <v>5915014</v>
      </c>
      <c r="B1511" s="148" t="s">
        <v>405</v>
      </c>
      <c r="C1511" s="146"/>
      <c r="D1511" s="146" t="s">
        <v>212</v>
      </c>
      <c r="E1511" s="146" t="s">
        <v>406</v>
      </c>
      <c r="F1511" s="146"/>
      <c r="G1511" s="146" t="s">
        <v>407</v>
      </c>
      <c r="H1511" s="146"/>
      <c r="J1511" s="117" t="s">
        <v>408</v>
      </c>
      <c r="K1511" s="589" t="s">
        <v>276</v>
      </c>
      <c r="L1511" s="590"/>
      <c r="M1511" s="591"/>
      <c r="N1511" s="592" t="s">
        <v>409</v>
      </c>
      <c r="O1511" s="594" t="s">
        <v>410</v>
      </c>
      <c r="P1511" s="595"/>
      <c r="Q1511" s="598" t="s">
        <v>411</v>
      </c>
    </row>
    <row r="1512" spans="1:18" ht="15.75" thickBot="1">
      <c r="A1512" s="171">
        <v>5915014</v>
      </c>
      <c r="B1512" s="366"/>
      <c r="C1512" s="145"/>
      <c r="D1512" s="145"/>
      <c r="E1512" s="367" t="s">
        <v>412</v>
      </c>
      <c r="F1512" s="367" t="s">
        <v>413</v>
      </c>
      <c r="G1512" s="367" t="s">
        <v>414</v>
      </c>
      <c r="H1512" s="367" t="s">
        <v>415</v>
      </c>
      <c r="I1512" s="128"/>
      <c r="J1512" s="117" t="s">
        <v>416</v>
      </c>
      <c r="K1512" s="172" t="s">
        <v>417</v>
      </c>
      <c r="L1512" s="600" t="s">
        <v>418</v>
      </c>
      <c r="M1512" s="601"/>
      <c r="N1512" s="593"/>
      <c r="O1512" s="596"/>
      <c r="P1512" s="597"/>
      <c r="Q1512" s="599"/>
    </row>
    <row r="1513" spans="1:18" ht="15.75" thickBot="1">
      <c r="A1513" s="171">
        <v>5915014</v>
      </c>
      <c r="B1513" s="368" t="s">
        <v>556</v>
      </c>
      <c r="C1513" s="369" t="s">
        <v>850</v>
      </c>
      <c r="D1513" s="369">
        <v>1</v>
      </c>
      <c r="E1513" s="370">
        <v>1</v>
      </c>
      <c r="F1513" s="370">
        <v>0</v>
      </c>
      <c r="G1513" s="123">
        <f>VLOOKUP(B1513,EQ!$A$1:$K$538,10,FALSE)</f>
        <v>367.5478</v>
      </c>
      <c r="H1513" s="123">
        <f>VLOOKUP(B1513,EQ!$A$1:$K$538,11,FALSE)</f>
        <v>106.3398</v>
      </c>
      <c r="I1513" s="370"/>
      <c r="J1513" s="124">
        <f>ROUND((D1513*E1513*G1513)+(D1513*F1513*H1513),4)</f>
        <v>367.5478</v>
      </c>
      <c r="K1513" s="494">
        <f>SUMIF('4. Orçamento'!$A$6:$A$144,A1513,'4. Orçamento'!$D$6:$D$144)</f>
        <v>1953.24</v>
      </c>
      <c r="L1513" s="492">
        <f>(D1513*E1513)</f>
        <v>1</v>
      </c>
      <c r="M1513" s="492">
        <f>(D1513*F1513)</f>
        <v>0</v>
      </c>
      <c r="N1513" s="496" t="str">
        <f>B1513</f>
        <v>E9041</v>
      </c>
      <c r="O1513" s="493">
        <f>(G1513/I1509)</f>
        <v>1.303962110192642</v>
      </c>
      <c r="P1513" s="493">
        <f>(H1513/I1509)</f>
        <v>0.37726540603824454</v>
      </c>
      <c r="Q1513" s="491">
        <f>K1513*((L1513*O1513)+(M1513*P1513))</f>
        <v>2546.9509521126761</v>
      </c>
    </row>
    <row r="1514" spans="1:18" ht="15.75" thickBot="1">
      <c r="A1514" s="171">
        <v>5915014</v>
      </c>
      <c r="B1514" s="125"/>
      <c r="C1514" s="104"/>
      <c r="D1514" s="104"/>
      <c r="E1514" s="146" t="s">
        <v>433</v>
      </c>
      <c r="F1514" s="146"/>
      <c r="G1514" s="146"/>
      <c r="H1514" s="146"/>
      <c r="I1514" s="104"/>
      <c r="J1514" s="126">
        <f>J1513</f>
        <v>367.5478</v>
      </c>
      <c r="K1514" s="494"/>
      <c r="L1514" s="492"/>
      <c r="M1514" s="492"/>
      <c r="N1514" s="496"/>
      <c r="O1514" s="493"/>
      <c r="P1514" s="493"/>
      <c r="Q1514" s="491"/>
    </row>
    <row r="1515" spans="1:18" ht="15.75" thickBot="1">
      <c r="A1515" s="171">
        <v>5915014</v>
      </c>
      <c r="B1515" s="127" t="s">
        <v>435</v>
      </c>
      <c r="C1515" s="104"/>
      <c r="D1515" s="103" t="s">
        <v>212</v>
      </c>
      <c r="E1515" s="103" t="s">
        <v>436</v>
      </c>
      <c r="F1515" s="104"/>
      <c r="G1515" s="103" t="s">
        <v>407</v>
      </c>
      <c r="H1515" s="146" t="s">
        <v>437</v>
      </c>
      <c r="I1515" s="146"/>
      <c r="J1515" s="147"/>
      <c r="K1515" s="494"/>
      <c r="L1515" s="492"/>
      <c r="M1515" s="492"/>
      <c r="N1515" s="496"/>
      <c r="O1515" s="493"/>
      <c r="P1515" s="493"/>
      <c r="Q1515" s="491"/>
    </row>
    <row r="1516" spans="1:18">
      <c r="A1516" s="171">
        <v>5915014</v>
      </c>
      <c r="B1516" s="129"/>
      <c r="D1516" s="145" t="s">
        <v>440</v>
      </c>
      <c r="E1516" s="145"/>
      <c r="F1516" s="145"/>
      <c r="G1516" s="145"/>
      <c r="H1516" s="145"/>
      <c r="J1516" s="124">
        <v>0</v>
      </c>
      <c r="K1516" s="494"/>
      <c r="L1516" s="492"/>
      <c r="M1516" s="492"/>
      <c r="N1516" s="496"/>
      <c r="O1516" s="493"/>
      <c r="P1516" s="493"/>
      <c r="Q1516" s="491"/>
    </row>
    <row r="1517" spans="1:18" ht="15.75" thickBot="1">
      <c r="A1517" s="171">
        <v>5915014</v>
      </c>
      <c r="B1517" s="125"/>
      <c r="C1517" s="104"/>
      <c r="D1517" s="146" t="s">
        <v>442</v>
      </c>
      <c r="E1517" s="146"/>
      <c r="F1517" s="146"/>
      <c r="G1517" s="146"/>
      <c r="H1517" s="146"/>
      <c r="I1517" s="104"/>
      <c r="J1517" s="130">
        <f>J1514</f>
        <v>367.5478</v>
      </c>
      <c r="K1517" s="494"/>
      <c r="L1517" s="492"/>
      <c r="M1517" s="492"/>
      <c r="N1517" s="496"/>
      <c r="O1517" s="493"/>
      <c r="P1517" s="493"/>
      <c r="Q1517" s="491"/>
    </row>
    <row r="1518" spans="1:18">
      <c r="A1518" s="171">
        <v>5915014</v>
      </c>
      <c r="B1518" s="129"/>
      <c r="D1518" s="145" t="s">
        <v>444</v>
      </c>
      <c r="E1518" s="145"/>
      <c r="F1518" s="145"/>
      <c r="G1518" s="145"/>
      <c r="H1518" s="145"/>
      <c r="J1518" s="131">
        <f>J1517/I1509</f>
        <v>1.303962110192642</v>
      </c>
      <c r="K1518" s="494"/>
      <c r="L1518" s="492"/>
      <c r="M1518" s="492"/>
      <c r="N1518" s="496"/>
      <c r="O1518" s="493"/>
      <c r="P1518" s="493"/>
      <c r="Q1518" s="491"/>
    </row>
    <row r="1519" spans="1:18">
      <c r="A1519" s="171">
        <v>5915014</v>
      </c>
      <c r="B1519" s="129"/>
      <c r="H1519" s="132" t="s">
        <v>445</v>
      </c>
      <c r="J1519" s="133" t="s">
        <v>377</v>
      </c>
      <c r="K1519" s="494"/>
      <c r="L1519" s="492"/>
      <c r="M1519" s="492"/>
      <c r="N1519" s="496"/>
      <c r="O1519" s="493"/>
      <c r="P1519" s="493"/>
      <c r="Q1519" s="491"/>
    </row>
    <row r="1520" spans="1:18" ht="15.75" thickBot="1">
      <c r="A1520" s="171">
        <v>5915014</v>
      </c>
      <c r="B1520" s="125"/>
      <c r="C1520" s="104"/>
      <c r="D1520" s="104"/>
      <c r="E1520" s="104"/>
      <c r="F1520" s="104"/>
      <c r="G1520" s="104"/>
      <c r="H1520" s="105" t="s">
        <v>446</v>
      </c>
      <c r="I1520" s="104"/>
      <c r="J1520" s="130" t="s">
        <v>377</v>
      </c>
      <c r="K1520" s="494"/>
      <c r="L1520" s="492"/>
      <c r="M1520" s="492"/>
      <c r="N1520" s="496"/>
      <c r="O1520" s="493"/>
      <c r="P1520" s="493"/>
      <c r="Q1520" s="491"/>
    </row>
    <row r="1521" spans="1:18" ht="15.75" thickBot="1">
      <c r="A1521" s="171">
        <v>5915014</v>
      </c>
      <c r="B1521" s="127" t="s">
        <v>447</v>
      </c>
      <c r="C1521" s="104"/>
      <c r="D1521" s="103" t="s">
        <v>212</v>
      </c>
      <c r="E1521" s="103" t="s">
        <v>436</v>
      </c>
      <c r="F1521" s="104"/>
      <c r="G1521" s="103" t="s">
        <v>448</v>
      </c>
      <c r="H1521" s="146" t="s">
        <v>449</v>
      </c>
      <c r="I1521" s="146"/>
      <c r="J1521" s="147"/>
      <c r="K1521" s="494"/>
      <c r="L1521" s="492"/>
      <c r="M1521" s="492"/>
      <c r="N1521" s="496"/>
      <c r="O1521" s="493"/>
      <c r="P1521" s="493"/>
      <c r="Q1521" s="491"/>
    </row>
    <row r="1522" spans="1:18" ht="15.75" thickBot="1">
      <c r="A1522" s="171">
        <v>5915014</v>
      </c>
      <c r="B1522" s="125"/>
      <c r="C1522" s="104"/>
      <c r="D1522" s="146" t="s">
        <v>459</v>
      </c>
      <c r="E1522" s="146"/>
      <c r="F1522" s="146"/>
      <c r="G1522" s="146"/>
      <c r="H1522" s="146"/>
      <c r="I1522" s="104"/>
      <c r="J1522" s="126">
        <v>0</v>
      </c>
      <c r="K1522" s="494"/>
      <c r="L1522" s="492"/>
      <c r="M1522" s="492"/>
      <c r="N1522" s="496"/>
      <c r="O1522" s="493"/>
      <c r="P1522" s="493"/>
      <c r="Q1522" s="491"/>
    </row>
    <row r="1523" spans="1:18" ht="15.75" thickBot="1">
      <c r="A1523" s="171">
        <v>5915014</v>
      </c>
      <c r="B1523" s="127" t="s">
        <v>460</v>
      </c>
      <c r="C1523" s="104"/>
      <c r="D1523" s="103" t="s">
        <v>212</v>
      </c>
      <c r="E1523" s="103" t="s">
        <v>436</v>
      </c>
      <c r="F1523" s="104"/>
      <c r="G1523" s="103" t="s">
        <v>449</v>
      </c>
      <c r="H1523" s="146" t="s">
        <v>449</v>
      </c>
      <c r="I1523" s="146"/>
      <c r="J1523" s="147"/>
      <c r="K1523" s="494"/>
      <c r="L1523" s="492"/>
      <c r="M1523" s="492"/>
      <c r="N1523" s="496"/>
      <c r="O1523" s="493"/>
      <c r="P1523" s="493"/>
      <c r="Q1523" s="491"/>
    </row>
    <row r="1524" spans="1:18" ht="15.75" thickBot="1">
      <c r="A1524" s="171">
        <v>5915014</v>
      </c>
      <c r="B1524" s="125"/>
      <c r="C1524" s="104"/>
      <c r="D1524" s="146" t="s">
        <v>461</v>
      </c>
      <c r="E1524" s="146"/>
      <c r="F1524" s="146"/>
      <c r="G1524" s="146"/>
      <c r="H1524" s="146"/>
      <c r="I1524" s="104"/>
      <c r="J1524" s="126"/>
      <c r="K1524" s="494"/>
      <c r="L1524" s="492"/>
      <c r="M1524" s="492"/>
      <c r="N1524" s="496"/>
      <c r="O1524" s="493"/>
      <c r="P1524" s="493"/>
      <c r="Q1524" s="491"/>
    </row>
    <row r="1525" spans="1:18" ht="15.75" thickBot="1">
      <c r="A1525" s="171">
        <v>5915014</v>
      </c>
      <c r="B1525" s="125"/>
      <c r="C1525" s="104"/>
      <c r="D1525" s="104"/>
      <c r="E1525" s="104"/>
      <c r="F1525" s="104"/>
      <c r="G1525" s="104"/>
      <c r="H1525" s="105" t="s">
        <v>462</v>
      </c>
      <c r="I1525" s="104"/>
      <c r="J1525" s="130">
        <f>J1518</f>
        <v>1.303962110192642</v>
      </c>
      <c r="K1525" s="494"/>
      <c r="L1525" s="492"/>
      <c r="M1525" s="492"/>
      <c r="N1525" s="496"/>
      <c r="O1525" s="493"/>
      <c r="P1525" s="493"/>
      <c r="Q1525" s="491"/>
    </row>
    <row r="1526" spans="1:18" ht="15.75" thickBot="1">
      <c r="A1526" s="171">
        <v>5915014</v>
      </c>
      <c r="B1526" s="127" t="s">
        <v>463</v>
      </c>
      <c r="C1526" s="104"/>
      <c r="D1526" s="103" t="s">
        <v>464</v>
      </c>
      <c r="E1526" s="103" t="s">
        <v>212</v>
      </c>
      <c r="F1526" s="103" t="s">
        <v>436</v>
      </c>
      <c r="G1526" s="104"/>
      <c r="H1526" s="103" t="s">
        <v>449</v>
      </c>
      <c r="I1526" s="146" t="s">
        <v>449</v>
      </c>
      <c r="J1526" s="147"/>
      <c r="K1526" s="494"/>
      <c r="L1526" s="492"/>
      <c r="M1526" s="492"/>
      <c r="N1526" s="496"/>
      <c r="O1526" s="493"/>
      <c r="P1526" s="493"/>
      <c r="Q1526" s="491"/>
    </row>
    <row r="1527" spans="1:18" ht="15.75" thickBot="1">
      <c r="A1527" s="171">
        <v>5915014</v>
      </c>
      <c r="B1527" s="125"/>
      <c r="C1527" s="104"/>
      <c r="D1527" s="146" t="s">
        <v>468</v>
      </c>
      <c r="E1527" s="146"/>
      <c r="F1527" s="146"/>
      <c r="G1527" s="146"/>
      <c r="H1527" s="146"/>
      <c r="I1527" s="104"/>
      <c r="J1527" s="130">
        <v>0</v>
      </c>
      <c r="K1527" s="494"/>
      <c r="L1527" s="492"/>
      <c r="M1527" s="492"/>
      <c r="N1527" s="496"/>
      <c r="O1527" s="493"/>
      <c r="P1527" s="493"/>
      <c r="Q1527" s="491"/>
    </row>
    <row r="1528" spans="1:18" ht="15.75" thickBot="1">
      <c r="A1528" s="171">
        <v>5915014</v>
      </c>
      <c r="B1528" s="148" t="s">
        <v>469</v>
      </c>
      <c r="C1528" s="146"/>
      <c r="D1528" s="146" t="s">
        <v>212</v>
      </c>
      <c r="E1528" s="146" t="s">
        <v>436</v>
      </c>
      <c r="F1528" s="146" t="s">
        <v>470</v>
      </c>
      <c r="G1528" s="146"/>
      <c r="H1528" s="146"/>
      <c r="J1528" s="147" t="s">
        <v>449</v>
      </c>
      <c r="K1528" s="494"/>
      <c r="L1528" s="168"/>
      <c r="M1528" s="168"/>
      <c r="N1528" s="496"/>
      <c r="O1528" s="493"/>
      <c r="P1528" s="493"/>
      <c r="Q1528" s="491"/>
    </row>
    <row r="1529" spans="1:18" ht="15.75" thickBot="1">
      <c r="A1529" s="171">
        <v>5915014</v>
      </c>
      <c r="B1529" s="148"/>
      <c r="C1529" s="146"/>
      <c r="D1529" s="146"/>
      <c r="E1529" s="146"/>
      <c r="F1529" s="103" t="s">
        <v>471</v>
      </c>
      <c r="G1529" s="103" t="s">
        <v>472</v>
      </c>
      <c r="H1529" s="103" t="s">
        <v>473</v>
      </c>
      <c r="I1529" s="104"/>
      <c r="J1529" s="147"/>
      <c r="K1529" s="494"/>
      <c r="L1529" s="492"/>
      <c r="M1529" s="492"/>
      <c r="N1529" s="496"/>
      <c r="O1529" s="493"/>
      <c r="P1529" s="493"/>
      <c r="Q1529" s="491"/>
    </row>
    <row r="1530" spans="1:18" ht="15.75" thickBot="1">
      <c r="A1530" s="171">
        <v>5915014</v>
      </c>
      <c r="B1530" s="129"/>
      <c r="D1530" s="145" t="s">
        <v>480</v>
      </c>
      <c r="E1530" s="145"/>
      <c r="F1530" s="145"/>
      <c r="G1530" s="145"/>
      <c r="H1530" s="145"/>
      <c r="J1530" s="111"/>
      <c r="K1530" s="178"/>
      <c r="L1530" s="179"/>
      <c r="M1530" s="179"/>
      <c r="N1530" s="179"/>
      <c r="O1530" s="179"/>
      <c r="P1530" s="180"/>
      <c r="R1530" s="177">
        <f>ROUND((SUM(Q1513:Q1529)/K1513),2)</f>
        <v>1.3</v>
      </c>
    </row>
    <row r="1531" spans="1:18" ht="15.75" thickBot="1">
      <c r="A1531" s="171">
        <v>5915014</v>
      </c>
      <c r="B1531" s="125"/>
      <c r="C1531" s="104"/>
      <c r="D1531" s="104"/>
      <c r="E1531" s="104"/>
      <c r="F1531" s="146" t="s">
        <v>481</v>
      </c>
      <c r="G1531" s="146"/>
      <c r="H1531" s="146"/>
      <c r="I1531" s="104"/>
      <c r="J1531" s="134">
        <f>J1525</f>
        <v>1.303962110192642</v>
      </c>
      <c r="R1531" s="101">
        <f>SUM(Q1513:Q1529)</f>
        <v>2546.9509521126761</v>
      </c>
    </row>
    <row r="1532" spans="1:18">
      <c r="A1532" s="157"/>
      <c r="B1532" s="157"/>
      <c r="C1532" s="157"/>
      <c r="D1532" s="157"/>
      <c r="E1532" s="157"/>
      <c r="F1532" s="157"/>
      <c r="G1532" s="157"/>
      <c r="H1532" s="157"/>
      <c r="I1532" s="157"/>
      <c r="J1532" s="157"/>
    </row>
    <row r="1533" spans="1:18" ht="15.75">
      <c r="A1533" s="171">
        <v>5914449</v>
      </c>
      <c r="B1533" s="112" t="s">
        <v>400</v>
      </c>
      <c r="E1533" s="383">
        <v>45748</v>
      </c>
      <c r="H1533" s="113" t="s">
        <v>401</v>
      </c>
      <c r="I1533" s="114">
        <v>248.59</v>
      </c>
      <c r="J1533" s="115" t="s">
        <v>228</v>
      </c>
    </row>
    <row r="1534" spans="1:18" ht="16.5" thickBot="1">
      <c r="A1534" s="171">
        <v>5914449</v>
      </c>
      <c r="B1534" s="116">
        <v>5914449</v>
      </c>
      <c r="C1534" s="149" t="s">
        <v>231</v>
      </c>
      <c r="D1534" s="149"/>
      <c r="E1534" s="149"/>
      <c r="F1534" s="149"/>
      <c r="G1534" s="149"/>
      <c r="H1534" s="149"/>
      <c r="I1534" s="150" t="s">
        <v>404</v>
      </c>
      <c r="J1534" s="151"/>
    </row>
    <row r="1535" spans="1:18" ht="15.75" thickBot="1">
      <c r="A1535" s="171">
        <v>5914449</v>
      </c>
      <c r="B1535" s="148" t="s">
        <v>405</v>
      </c>
      <c r="C1535" s="146"/>
      <c r="D1535" s="146" t="s">
        <v>212</v>
      </c>
      <c r="E1535" s="146" t="s">
        <v>406</v>
      </c>
      <c r="F1535" s="146"/>
      <c r="G1535" s="146" t="s">
        <v>407</v>
      </c>
      <c r="H1535" s="146"/>
      <c r="J1535" s="117" t="s">
        <v>408</v>
      </c>
      <c r="K1535" s="589" t="s">
        <v>276</v>
      </c>
      <c r="L1535" s="590"/>
      <c r="M1535" s="591"/>
      <c r="N1535" s="592" t="s">
        <v>409</v>
      </c>
      <c r="O1535" s="594" t="s">
        <v>410</v>
      </c>
      <c r="P1535" s="595"/>
      <c r="Q1535" s="598" t="s">
        <v>411</v>
      </c>
    </row>
    <row r="1536" spans="1:18" ht="15.75" thickBot="1">
      <c r="A1536" s="171">
        <v>5914449</v>
      </c>
      <c r="B1536" s="366"/>
      <c r="C1536" s="145"/>
      <c r="D1536" s="145"/>
      <c r="E1536" s="367" t="s">
        <v>412</v>
      </c>
      <c r="F1536" s="367" t="s">
        <v>413</v>
      </c>
      <c r="G1536" s="367" t="s">
        <v>414</v>
      </c>
      <c r="H1536" s="367" t="s">
        <v>415</v>
      </c>
      <c r="I1536" s="128"/>
      <c r="J1536" s="117" t="s">
        <v>416</v>
      </c>
      <c r="K1536" s="172" t="s">
        <v>417</v>
      </c>
      <c r="L1536" s="600" t="s">
        <v>418</v>
      </c>
      <c r="M1536" s="601"/>
      <c r="N1536" s="593"/>
      <c r="O1536" s="596"/>
      <c r="P1536" s="597"/>
      <c r="Q1536" s="599"/>
    </row>
    <row r="1537" spans="1:20" ht="15.75" thickBot="1">
      <c r="A1537" s="171">
        <v>5914449</v>
      </c>
      <c r="B1537" s="368" t="s">
        <v>847</v>
      </c>
      <c r="C1537" s="369" t="s">
        <v>848</v>
      </c>
      <c r="D1537" s="369">
        <v>1</v>
      </c>
      <c r="E1537" s="370">
        <v>1</v>
      </c>
      <c r="F1537" s="370">
        <v>0</v>
      </c>
      <c r="G1537" s="123">
        <f>VLOOKUP(B1537,EQ!$A$1:$K$538,10,FALSE)</f>
        <v>267.47649999999999</v>
      </c>
      <c r="H1537" s="123">
        <f>VLOOKUP(B1537,EQ!$A$1:$K$538,11,FALSE)</f>
        <v>76.984200000000001</v>
      </c>
      <c r="I1537" s="370"/>
      <c r="J1537" s="124">
        <f>ROUND((D1537*E1537*G1537)+(D1537*F1537*H1537),4)</f>
        <v>267.47649999999999</v>
      </c>
      <c r="K1537" s="494">
        <f>SUMIF('4. Orçamento'!$A$6:$A$144,A1537,'4. Orçamento'!$D$6:$D$144)</f>
        <v>6772.8</v>
      </c>
      <c r="L1537" s="492">
        <f>(D1537*E1537)</f>
        <v>1</v>
      </c>
      <c r="M1537" s="492">
        <f>(D1537*F1537)</f>
        <v>0</v>
      </c>
      <c r="N1537" s="496" t="str">
        <f>B1537</f>
        <v>E9592</v>
      </c>
      <c r="O1537" s="493">
        <f>(G1537/I1533)</f>
        <v>1.0759744961583328</v>
      </c>
      <c r="P1537" s="493">
        <f>(H1537/I1533)</f>
        <v>0.30968341445754055</v>
      </c>
      <c r="Q1537" s="491">
        <f>K1537*((L1537*O1537)+(M1537*P1537))</f>
        <v>7287.3600675811567</v>
      </c>
    </row>
    <row r="1538" spans="1:20" ht="15.75" thickBot="1">
      <c r="A1538" s="171">
        <v>5914449</v>
      </c>
      <c r="B1538" s="125"/>
      <c r="C1538" s="104"/>
      <c r="D1538" s="104"/>
      <c r="E1538" s="146" t="s">
        <v>433</v>
      </c>
      <c r="F1538" s="146"/>
      <c r="G1538" s="146"/>
      <c r="H1538" s="146"/>
      <c r="I1538" s="104"/>
      <c r="J1538" s="126">
        <f>J1537</f>
        <v>267.47649999999999</v>
      </c>
      <c r="K1538" s="494"/>
      <c r="L1538" s="492"/>
      <c r="M1538" s="492"/>
      <c r="N1538" s="496"/>
      <c r="O1538" s="493"/>
      <c r="P1538" s="493"/>
      <c r="Q1538" s="491"/>
      <c r="T1538" s="101"/>
    </row>
    <row r="1539" spans="1:20" ht="15.75" thickBot="1">
      <c r="A1539" s="171">
        <v>5914449</v>
      </c>
      <c r="B1539" s="127" t="s">
        <v>435</v>
      </c>
      <c r="C1539" s="104"/>
      <c r="D1539" s="103" t="s">
        <v>212</v>
      </c>
      <c r="E1539" s="103" t="s">
        <v>436</v>
      </c>
      <c r="F1539" s="104"/>
      <c r="G1539" s="103" t="s">
        <v>407</v>
      </c>
      <c r="H1539" s="146" t="s">
        <v>437</v>
      </c>
      <c r="I1539" s="146"/>
      <c r="J1539" s="147"/>
      <c r="K1539" s="494"/>
      <c r="L1539" s="492"/>
      <c r="M1539" s="492"/>
      <c r="N1539" s="496"/>
      <c r="O1539" s="493"/>
      <c r="P1539" s="493"/>
      <c r="Q1539" s="491"/>
    </row>
    <row r="1540" spans="1:20">
      <c r="A1540" s="171">
        <v>5914449</v>
      </c>
      <c r="B1540" s="490"/>
      <c r="C1540" s="128"/>
      <c r="D1540" s="367"/>
      <c r="E1540" s="367"/>
      <c r="F1540" s="128"/>
      <c r="G1540" s="367"/>
      <c r="H1540" s="145"/>
      <c r="I1540" s="145"/>
      <c r="J1540" s="495"/>
      <c r="K1540" s="494"/>
      <c r="L1540" s="492"/>
      <c r="M1540" s="492"/>
      <c r="N1540" s="496"/>
      <c r="O1540" s="493"/>
      <c r="P1540" s="493"/>
      <c r="Q1540" s="491"/>
    </row>
    <row r="1541" spans="1:20">
      <c r="A1541" s="171">
        <v>5914449</v>
      </c>
      <c r="B1541" s="129"/>
      <c r="D1541" s="145" t="s">
        <v>440</v>
      </c>
      <c r="E1541" s="145"/>
      <c r="F1541" s="145"/>
      <c r="G1541" s="145"/>
      <c r="H1541" s="145"/>
      <c r="J1541" s="124">
        <v>0</v>
      </c>
      <c r="K1541" s="494"/>
      <c r="L1541" s="492"/>
      <c r="M1541" s="492"/>
      <c r="N1541" s="496"/>
      <c r="O1541" s="493"/>
      <c r="P1541" s="493"/>
      <c r="Q1541" s="491"/>
    </row>
    <row r="1542" spans="1:20" ht="15.75" thickBot="1">
      <c r="A1542" s="171">
        <v>5914449</v>
      </c>
      <c r="B1542" s="125"/>
      <c r="C1542" s="104"/>
      <c r="D1542" s="146" t="s">
        <v>442</v>
      </c>
      <c r="E1542" s="146"/>
      <c r="F1542" s="146"/>
      <c r="G1542" s="146"/>
      <c r="H1542" s="146"/>
      <c r="I1542" s="104"/>
      <c r="J1542" s="130">
        <f>J1538</f>
        <v>267.47649999999999</v>
      </c>
      <c r="K1542" s="494"/>
      <c r="L1542" s="492"/>
      <c r="M1542" s="492"/>
      <c r="N1542" s="496"/>
      <c r="O1542" s="493"/>
      <c r="P1542" s="493"/>
      <c r="Q1542" s="491"/>
    </row>
    <row r="1543" spans="1:20">
      <c r="A1543" s="171">
        <v>5914449</v>
      </c>
      <c r="B1543" s="129"/>
      <c r="D1543" s="145" t="s">
        <v>444</v>
      </c>
      <c r="E1543" s="145"/>
      <c r="F1543" s="145"/>
      <c r="G1543" s="145"/>
      <c r="H1543" s="145"/>
      <c r="J1543" s="131">
        <f>J1542/I1533</f>
        <v>1.0759744961583328</v>
      </c>
      <c r="K1543" s="494"/>
      <c r="L1543" s="492"/>
      <c r="M1543" s="492"/>
      <c r="N1543" s="496"/>
      <c r="O1543" s="493"/>
      <c r="P1543" s="493"/>
      <c r="Q1543" s="491"/>
    </row>
    <row r="1544" spans="1:20">
      <c r="A1544" s="171">
        <v>5914449</v>
      </c>
      <c r="B1544" s="129"/>
      <c r="H1544" s="132" t="s">
        <v>445</v>
      </c>
      <c r="J1544" s="133">
        <v>3.4700000000000002E-2</v>
      </c>
      <c r="K1544" s="494"/>
      <c r="L1544" s="492"/>
      <c r="M1544" s="492"/>
      <c r="N1544" s="496"/>
      <c r="O1544" s="493"/>
      <c r="P1544" s="493"/>
      <c r="Q1544" s="491"/>
    </row>
    <row r="1545" spans="1:20" ht="15.75" thickBot="1">
      <c r="A1545" s="171">
        <v>5914449</v>
      </c>
      <c r="B1545" s="125"/>
      <c r="C1545" s="104"/>
      <c r="D1545" s="104"/>
      <c r="E1545" s="104"/>
      <c r="F1545" s="104"/>
      <c r="G1545" s="104"/>
      <c r="H1545" s="105" t="s">
        <v>446</v>
      </c>
      <c r="I1545" s="104"/>
      <c r="J1545" s="130">
        <f>J1543+J1544</f>
        <v>1.1106744961583328</v>
      </c>
      <c r="K1545" s="494"/>
      <c r="L1545" s="492"/>
      <c r="M1545" s="492"/>
      <c r="N1545" s="496"/>
      <c r="O1545" s="493"/>
      <c r="P1545" s="493"/>
      <c r="Q1545" s="491"/>
    </row>
    <row r="1546" spans="1:20" ht="15.75" thickBot="1">
      <c r="A1546" s="171">
        <v>5914449</v>
      </c>
      <c r="B1546" s="127" t="s">
        <v>447</v>
      </c>
      <c r="C1546" s="104"/>
      <c r="D1546" s="103" t="s">
        <v>212</v>
      </c>
      <c r="E1546" s="103" t="s">
        <v>436</v>
      </c>
      <c r="F1546" s="104"/>
      <c r="G1546" s="103" t="s">
        <v>448</v>
      </c>
      <c r="H1546" s="146" t="s">
        <v>449</v>
      </c>
      <c r="I1546" s="146"/>
      <c r="J1546" s="147"/>
      <c r="K1546" s="494"/>
      <c r="L1546" s="492"/>
      <c r="M1546" s="492"/>
      <c r="N1546" s="496"/>
      <c r="O1546" s="493"/>
      <c r="P1546" s="493"/>
      <c r="Q1546" s="491"/>
    </row>
    <row r="1547" spans="1:20" ht="15.75" thickBot="1">
      <c r="A1547" s="171">
        <v>5914449</v>
      </c>
      <c r="B1547" s="125"/>
      <c r="C1547" s="104"/>
      <c r="D1547" s="146" t="s">
        <v>459</v>
      </c>
      <c r="E1547" s="146"/>
      <c r="F1547" s="146"/>
      <c r="G1547" s="146"/>
      <c r="H1547" s="146"/>
      <c r="I1547" s="104"/>
      <c r="J1547" s="126">
        <v>0</v>
      </c>
      <c r="K1547" s="494"/>
      <c r="L1547" s="492"/>
      <c r="M1547" s="492"/>
      <c r="N1547" s="496"/>
      <c r="O1547" s="493"/>
      <c r="P1547" s="493"/>
      <c r="Q1547" s="491"/>
    </row>
    <row r="1548" spans="1:20" ht="15.75" thickBot="1">
      <c r="A1548" s="171">
        <v>5914449</v>
      </c>
      <c r="B1548" s="127" t="s">
        <v>460</v>
      </c>
      <c r="C1548" s="104"/>
      <c r="D1548" s="103" t="s">
        <v>212</v>
      </c>
      <c r="E1548" s="103" t="s">
        <v>436</v>
      </c>
      <c r="F1548" s="104"/>
      <c r="G1548" s="103" t="s">
        <v>449</v>
      </c>
      <c r="H1548" s="146" t="s">
        <v>449</v>
      </c>
      <c r="I1548" s="146"/>
      <c r="J1548" s="147"/>
      <c r="K1548" s="494"/>
      <c r="L1548" s="492"/>
      <c r="M1548" s="492"/>
      <c r="N1548" s="496"/>
      <c r="O1548" s="493"/>
      <c r="P1548" s="493"/>
      <c r="Q1548" s="491"/>
    </row>
    <row r="1549" spans="1:20" ht="15.75" thickBot="1">
      <c r="A1549" s="171">
        <v>5914449</v>
      </c>
      <c r="B1549" s="125"/>
      <c r="C1549" s="104"/>
      <c r="D1549" s="146" t="s">
        <v>461</v>
      </c>
      <c r="E1549" s="146"/>
      <c r="F1549" s="146"/>
      <c r="G1549" s="146"/>
      <c r="H1549" s="146"/>
      <c r="I1549" s="104"/>
      <c r="J1549" s="126"/>
      <c r="K1549" s="494"/>
      <c r="L1549" s="492"/>
      <c r="M1549" s="492"/>
      <c r="N1549" s="496"/>
      <c r="O1549" s="493"/>
      <c r="P1549" s="493"/>
      <c r="Q1549" s="491"/>
    </row>
    <row r="1550" spans="1:20" ht="15.75" thickBot="1">
      <c r="A1550" s="171">
        <v>5914449</v>
      </c>
      <c r="B1550" s="125"/>
      <c r="C1550" s="104"/>
      <c r="D1550" s="104"/>
      <c r="E1550" s="104"/>
      <c r="F1550" s="104"/>
      <c r="G1550" s="104"/>
      <c r="H1550" s="105" t="s">
        <v>462</v>
      </c>
      <c r="I1550" s="104"/>
      <c r="J1550" s="130">
        <f>J1545</f>
        <v>1.1106744961583328</v>
      </c>
      <c r="K1550" s="494"/>
      <c r="L1550" s="492"/>
      <c r="M1550" s="492"/>
      <c r="N1550" s="496"/>
      <c r="O1550" s="493"/>
      <c r="P1550" s="493"/>
      <c r="Q1550" s="491"/>
    </row>
    <row r="1551" spans="1:20" ht="15.75" thickBot="1">
      <c r="A1551" s="171">
        <v>5914449</v>
      </c>
      <c r="B1551" s="127" t="s">
        <v>463</v>
      </c>
      <c r="C1551" s="104"/>
      <c r="D1551" s="103" t="s">
        <v>464</v>
      </c>
      <c r="E1551" s="103" t="s">
        <v>212</v>
      </c>
      <c r="F1551" s="103" t="s">
        <v>436</v>
      </c>
      <c r="G1551" s="104"/>
      <c r="H1551" s="103" t="s">
        <v>449</v>
      </c>
      <c r="I1551" s="146" t="s">
        <v>449</v>
      </c>
      <c r="J1551" s="147"/>
      <c r="K1551" s="494"/>
      <c r="L1551" s="492"/>
      <c r="M1551" s="492"/>
      <c r="N1551" s="496"/>
      <c r="O1551" s="493"/>
      <c r="P1551" s="493"/>
      <c r="Q1551" s="491"/>
    </row>
    <row r="1552" spans="1:20" ht="15.75" thickBot="1">
      <c r="A1552" s="171">
        <v>5914449</v>
      </c>
      <c r="B1552" s="125"/>
      <c r="C1552" s="104"/>
      <c r="D1552" s="146" t="s">
        <v>468</v>
      </c>
      <c r="E1552" s="146"/>
      <c r="F1552" s="146"/>
      <c r="G1552" s="146"/>
      <c r="H1552" s="146"/>
      <c r="I1552" s="104"/>
      <c r="J1552" s="130">
        <v>0</v>
      </c>
      <c r="K1552" s="494"/>
      <c r="L1552" s="492"/>
      <c r="M1552" s="492"/>
      <c r="N1552" s="496"/>
      <c r="O1552" s="493"/>
      <c r="P1552" s="493"/>
      <c r="Q1552" s="491"/>
    </row>
    <row r="1553" spans="1:18" ht="15.75" thickBot="1">
      <c r="A1553" s="171">
        <v>5914449</v>
      </c>
      <c r="B1553" s="148" t="s">
        <v>469</v>
      </c>
      <c r="C1553" s="146"/>
      <c r="D1553" s="146" t="s">
        <v>212</v>
      </c>
      <c r="E1553" s="146" t="s">
        <v>436</v>
      </c>
      <c r="F1553" s="146" t="s">
        <v>470</v>
      </c>
      <c r="G1553" s="146"/>
      <c r="H1553" s="146"/>
      <c r="J1553" s="147" t="s">
        <v>449</v>
      </c>
      <c r="K1553" s="494"/>
      <c r="L1553" s="168"/>
      <c r="M1553" s="168"/>
      <c r="N1553" s="496"/>
      <c r="O1553" s="493"/>
      <c r="P1553" s="493"/>
      <c r="Q1553" s="491"/>
    </row>
    <row r="1554" spans="1:18" ht="15.75" thickBot="1">
      <c r="A1554" s="171">
        <v>5914449</v>
      </c>
      <c r="B1554" s="148"/>
      <c r="C1554" s="146"/>
      <c r="D1554" s="146"/>
      <c r="E1554" s="146"/>
      <c r="F1554" s="103" t="s">
        <v>471</v>
      </c>
      <c r="G1554" s="103" t="s">
        <v>472</v>
      </c>
      <c r="H1554" s="103" t="s">
        <v>473</v>
      </c>
      <c r="I1554" s="104"/>
      <c r="J1554" s="147"/>
      <c r="K1554" s="494"/>
      <c r="L1554" s="492"/>
      <c r="M1554" s="492"/>
      <c r="N1554" s="496"/>
      <c r="O1554" s="493"/>
      <c r="P1554" s="493"/>
      <c r="Q1554" s="491"/>
    </row>
    <row r="1555" spans="1:18" ht="15.75" thickBot="1">
      <c r="A1555" s="171">
        <v>5914449</v>
      </c>
      <c r="B1555" s="129"/>
      <c r="D1555" s="145" t="s">
        <v>480</v>
      </c>
      <c r="E1555" s="145"/>
      <c r="F1555" s="145"/>
      <c r="G1555" s="145"/>
      <c r="H1555" s="145"/>
      <c r="J1555" s="111"/>
      <c r="K1555" s="178"/>
      <c r="L1555" s="179"/>
      <c r="M1555" s="179"/>
      <c r="N1555" s="179"/>
      <c r="O1555" s="179"/>
      <c r="P1555" s="180"/>
      <c r="R1555" s="177">
        <f>ROUND((SUM(Q1537:Q1554)/K1537),2)</f>
        <v>1.08</v>
      </c>
    </row>
    <row r="1556" spans="1:18" ht="15.75" thickBot="1">
      <c r="A1556" s="171">
        <v>5914449</v>
      </c>
      <c r="B1556" s="125"/>
      <c r="C1556" s="104"/>
      <c r="D1556" s="104"/>
      <c r="E1556" s="104"/>
      <c r="F1556" s="146" t="s">
        <v>481</v>
      </c>
      <c r="G1556" s="146"/>
      <c r="H1556" s="146"/>
      <c r="I1556" s="104"/>
      <c r="J1556" s="134">
        <f>ROUNDUP(J1550,2)</f>
        <v>1.1200000000000001</v>
      </c>
      <c r="R1556" s="101">
        <f>SUM(Q1537:Q1554)</f>
        <v>7287.3600675811567</v>
      </c>
    </row>
    <row r="1557" spans="1:18">
      <c r="A1557" s="128"/>
      <c r="B1557" s="128"/>
      <c r="C1557" s="128"/>
      <c r="D1557" s="128"/>
      <c r="E1557" s="128"/>
      <c r="F1557" s="145"/>
      <c r="G1557" s="145"/>
      <c r="H1557" s="145"/>
      <c r="I1557" s="128"/>
      <c r="J1557" s="446"/>
      <c r="R1557" s="101"/>
    </row>
    <row r="1558" spans="1:18">
      <c r="A1558" s="128"/>
      <c r="B1558" s="128"/>
      <c r="C1558" s="128"/>
      <c r="D1558" s="128"/>
      <c r="E1558" s="128"/>
      <c r="F1558" s="145"/>
      <c r="G1558" s="145"/>
      <c r="H1558" s="145"/>
      <c r="I1558" s="128"/>
      <c r="J1558" s="446"/>
      <c r="R1558" s="101"/>
    </row>
    <row r="1559" spans="1:18">
      <c r="A1559" s="157"/>
      <c r="B1559" s="157"/>
      <c r="C1559" s="157"/>
      <c r="D1559" s="157"/>
      <c r="E1559" s="157"/>
      <c r="F1559" s="157"/>
      <c r="G1559" s="157"/>
      <c r="H1559" s="157"/>
      <c r="I1559" s="157"/>
      <c r="J1559" s="157"/>
    </row>
    <row r="1560" spans="1:18" ht="15.75">
      <c r="A1560" s="171">
        <v>5501700</v>
      </c>
      <c r="B1560" s="112" t="s">
        <v>400</v>
      </c>
      <c r="E1560" s="383">
        <v>45748</v>
      </c>
      <c r="H1560" s="113" t="s">
        <v>401</v>
      </c>
      <c r="I1560" s="114">
        <v>1532.91</v>
      </c>
      <c r="J1560" s="115" t="s">
        <v>686</v>
      </c>
    </row>
    <row r="1561" spans="1:18" ht="32.25" thickBot="1">
      <c r="A1561" s="171">
        <v>5501700</v>
      </c>
      <c r="B1561" s="116">
        <v>5501700</v>
      </c>
      <c r="C1561" s="149" t="s">
        <v>361</v>
      </c>
      <c r="D1561" s="149"/>
      <c r="E1561" s="149"/>
      <c r="F1561" s="149"/>
      <c r="G1561" s="149"/>
      <c r="H1561" s="149"/>
      <c r="I1561" s="150" t="s">
        <v>404</v>
      </c>
      <c r="J1561" s="151"/>
    </row>
    <row r="1562" spans="1:18" ht="15.75" thickBot="1">
      <c r="A1562" s="171">
        <v>5501700</v>
      </c>
      <c r="B1562" s="148" t="s">
        <v>405</v>
      </c>
      <c r="C1562" s="146"/>
      <c r="D1562" s="146" t="s">
        <v>212</v>
      </c>
      <c r="E1562" s="146" t="s">
        <v>406</v>
      </c>
      <c r="F1562" s="146"/>
      <c r="G1562" s="146" t="s">
        <v>407</v>
      </c>
      <c r="H1562" s="146"/>
      <c r="J1562" s="117" t="s">
        <v>408</v>
      </c>
      <c r="K1562" s="589" t="s">
        <v>276</v>
      </c>
      <c r="L1562" s="590"/>
      <c r="M1562" s="591"/>
      <c r="N1562" s="592" t="s">
        <v>409</v>
      </c>
      <c r="O1562" s="594" t="s">
        <v>410</v>
      </c>
      <c r="P1562" s="595"/>
      <c r="Q1562" s="598" t="s">
        <v>411</v>
      </c>
    </row>
    <row r="1563" spans="1:18" ht="15.75" thickBot="1">
      <c r="A1563" s="171">
        <v>5501700</v>
      </c>
      <c r="B1563" s="366"/>
      <c r="C1563" s="145"/>
      <c r="D1563" s="145"/>
      <c r="E1563" s="367" t="s">
        <v>412</v>
      </c>
      <c r="F1563" s="367" t="s">
        <v>413</v>
      </c>
      <c r="G1563" s="367" t="s">
        <v>414</v>
      </c>
      <c r="H1563" s="367" t="s">
        <v>415</v>
      </c>
      <c r="I1563" s="128"/>
      <c r="J1563" s="117" t="s">
        <v>416</v>
      </c>
      <c r="K1563" s="172" t="s">
        <v>417</v>
      </c>
      <c r="L1563" s="600" t="s">
        <v>418</v>
      </c>
      <c r="M1563" s="601"/>
      <c r="N1563" s="593"/>
      <c r="O1563" s="596"/>
      <c r="P1563" s="597"/>
      <c r="Q1563" s="599"/>
    </row>
    <row r="1564" spans="1:18" ht="15.75" thickBot="1">
      <c r="A1564" s="171">
        <v>5501700</v>
      </c>
      <c r="B1564" s="368" t="s">
        <v>851</v>
      </c>
      <c r="C1564" s="369" t="s">
        <v>852</v>
      </c>
      <c r="D1564" s="369">
        <v>1</v>
      </c>
      <c r="E1564" s="370">
        <v>1</v>
      </c>
      <c r="F1564" s="370">
        <v>0</v>
      </c>
      <c r="G1564" s="123">
        <f>VLOOKUP(B1564,EQ!$A$1:$K$538,10,FALSE)</f>
        <v>770.4162</v>
      </c>
      <c r="H1564" s="123">
        <f>VLOOKUP(B1564,EQ!$A$1:$K$538,11,FALSE)</f>
        <v>302.60120000000001</v>
      </c>
      <c r="I1564" s="370"/>
      <c r="J1564" s="124">
        <f>ROUND((D1564*E1564*G1564)+(D1564*F1564*H1564),4)</f>
        <v>770.4162</v>
      </c>
      <c r="K1564" s="494">
        <f>SUMIF('4. Orçamento'!$A$6:$A$144,A1564,'4. Orçamento'!$D$6:$D$144)</f>
        <v>200</v>
      </c>
      <c r="L1564" s="492">
        <f>(D1564*E1564)</f>
        <v>1</v>
      </c>
      <c r="M1564" s="492">
        <f>(D1564*F1564)</f>
        <v>0</v>
      </c>
      <c r="N1564" s="496" t="str">
        <f>B1564</f>
        <v>E9541</v>
      </c>
      <c r="O1564" s="493">
        <f>(G1564/I1560)</f>
        <v>0.50258410474196136</v>
      </c>
      <c r="P1564" s="493">
        <f>(H1564/I1560)</f>
        <v>0.19740310911925682</v>
      </c>
      <c r="Q1564" s="491">
        <f>K1564*((L1564*O1564)+(M1564*P1564))</f>
        <v>100.51682094839227</v>
      </c>
    </row>
    <row r="1565" spans="1:18" ht="15.75" thickBot="1">
      <c r="A1565" s="171">
        <v>5501700</v>
      </c>
      <c r="B1565" s="125"/>
      <c r="C1565" s="104"/>
      <c r="D1565" s="104"/>
      <c r="E1565" s="146" t="s">
        <v>433</v>
      </c>
      <c r="F1565" s="146"/>
      <c r="G1565" s="146"/>
      <c r="H1565" s="146"/>
      <c r="I1565" s="104"/>
      <c r="J1565" s="126">
        <f>J1564</f>
        <v>770.4162</v>
      </c>
      <c r="K1565" s="494">
        <f>SUMIF('4. Orçamento'!$A$6:$A$144,A1565,'4. Orçamento'!$D$6:$D$144)</f>
        <v>200</v>
      </c>
      <c r="L1565" s="492"/>
      <c r="M1565" s="492"/>
      <c r="N1565" s="496"/>
      <c r="O1565" s="493"/>
      <c r="P1565" s="493"/>
      <c r="Q1565" s="491"/>
    </row>
    <row r="1566" spans="1:18" ht="15.75" thickBot="1">
      <c r="A1566" s="171">
        <v>5501700</v>
      </c>
      <c r="B1566" s="127" t="s">
        <v>435</v>
      </c>
      <c r="C1566" s="104"/>
      <c r="D1566" s="103" t="s">
        <v>212</v>
      </c>
      <c r="E1566" s="103" t="s">
        <v>436</v>
      </c>
      <c r="F1566" s="104"/>
      <c r="G1566" s="103" t="s">
        <v>407</v>
      </c>
      <c r="H1566" s="146" t="s">
        <v>437</v>
      </c>
      <c r="I1566" s="146"/>
      <c r="J1566" s="147"/>
      <c r="K1566" s="494">
        <f>SUMIF('4. Orçamento'!$A$6:$A$144,A1566,'4. Orçamento'!$D$6:$D$144)</f>
        <v>200</v>
      </c>
      <c r="L1566" s="492"/>
      <c r="M1566" s="492"/>
      <c r="N1566" s="496"/>
      <c r="O1566" s="493"/>
      <c r="P1566" s="493"/>
      <c r="Q1566" s="491"/>
    </row>
    <row r="1567" spans="1:18">
      <c r="A1567" s="171">
        <v>5501700</v>
      </c>
      <c r="B1567" s="119" t="s">
        <v>438</v>
      </c>
      <c r="C1567" s="120" t="s">
        <v>439</v>
      </c>
      <c r="D1567" s="121">
        <v>2</v>
      </c>
      <c r="E1567" s="128" t="s">
        <v>222</v>
      </c>
      <c r="G1567" s="123">
        <f>VLOOKUP(B1567,MO!$A$1:$G$106,6,FALSE)</f>
        <v>22.594999999999999</v>
      </c>
      <c r="J1567" s="124">
        <f>D1567*G1567</f>
        <v>45.19</v>
      </c>
      <c r="K1567" s="494">
        <f>SUMIF('4. Orçamento'!$A$6:$A$144,A1567,'4. Orçamento'!$D$6:$D$144)</f>
        <v>200</v>
      </c>
      <c r="L1567" s="492">
        <f>D1567</f>
        <v>2</v>
      </c>
      <c r="M1567" s="492"/>
      <c r="N1567" s="496" t="str">
        <f>B1567</f>
        <v>P9824</v>
      </c>
      <c r="O1567" s="493">
        <f>(G1567/$I$1560)</f>
        <v>1.4739939070134579E-2</v>
      </c>
      <c r="P1567" s="493"/>
      <c r="Q1567" s="491">
        <f>K1567*((L1567*O1567)+(M1567*P1567))</f>
        <v>5.895975628053832</v>
      </c>
    </row>
    <row r="1568" spans="1:18">
      <c r="A1568" s="171">
        <v>5501700</v>
      </c>
      <c r="B1568" s="129"/>
      <c r="D1568" s="145" t="s">
        <v>440</v>
      </c>
      <c r="E1568" s="145"/>
      <c r="F1568" s="145"/>
      <c r="G1568" s="145"/>
      <c r="H1568" s="145"/>
      <c r="J1568" s="124">
        <f>J1567</f>
        <v>45.19</v>
      </c>
      <c r="K1568" s="494"/>
      <c r="L1568" s="492"/>
      <c r="M1568" s="492"/>
      <c r="N1568" s="496"/>
      <c r="O1568" s="493"/>
      <c r="P1568" s="493"/>
      <c r="Q1568" s="491"/>
    </row>
    <row r="1569" spans="1:18" ht="15.75" thickBot="1">
      <c r="A1569" s="171">
        <v>5501700</v>
      </c>
      <c r="B1569" s="125"/>
      <c r="C1569" s="104"/>
      <c r="D1569" s="146" t="s">
        <v>442</v>
      </c>
      <c r="E1569" s="146"/>
      <c r="F1569" s="146"/>
      <c r="G1569" s="146"/>
      <c r="H1569" s="146"/>
      <c r="I1569" s="104"/>
      <c r="J1569" s="130">
        <f>J1565+J1568</f>
        <v>815.60619999999994</v>
      </c>
      <c r="K1569" s="494"/>
      <c r="L1569" s="492"/>
      <c r="M1569" s="492"/>
      <c r="N1569" s="496"/>
      <c r="O1569" s="493"/>
      <c r="P1569" s="493"/>
      <c r="Q1569" s="491"/>
    </row>
    <row r="1570" spans="1:18">
      <c r="A1570" s="171">
        <v>5501700</v>
      </c>
      <c r="B1570" s="129"/>
      <c r="D1570" s="145" t="s">
        <v>444</v>
      </c>
      <c r="E1570" s="145"/>
      <c r="F1570" s="145"/>
      <c r="G1570" s="145"/>
      <c r="H1570" s="145"/>
      <c r="J1570" s="131">
        <f>J1569/I1560</f>
        <v>0.53206398288223045</v>
      </c>
      <c r="K1570" s="494"/>
      <c r="L1570" s="492"/>
      <c r="M1570" s="492"/>
      <c r="N1570" s="496"/>
      <c r="O1570" s="493"/>
      <c r="P1570" s="493"/>
      <c r="Q1570" s="491"/>
    </row>
    <row r="1571" spans="1:18">
      <c r="A1571" s="171">
        <v>5501700</v>
      </c>
      <c r="B1571" s="129"/>
      <c r="H1571" s="132" t="s">
        <v>445</v>
      </c>
      <c r="J1571" s="133">
        <v>3.0000000000000001E-3</v>
      </c>
      <c r="K1571" s="494"/>
      <c r="L1571" s="492"/>
      <c r="M1571" s="492"/>
      <c r="N1571" s="496"/>
      <c r="O1571" s="493"/>
      <c r="P1571" s="493"/>
      <c r="Q1571" s="491"/>
    </row>
    <row r="1572" spans="1:18" ht="15.75" thickBot="1">
      <c r="A1572" s="171">
        <v>5501700</v>
      </c>
      <c r="B1572" s="125"/>
      <c r="C1572" s="104"/>
      <c r="D1572" s="104"/>
      <c r="E1572" s="104"/>
      <c r="F1572" s="104"/>
      <c r="G1572" s="104"/>
      <c r="H1572" s="105" t="s">
        <v>446</v>
      </c>
      <c r="I1572" s="104"/>
      <c r="J1572" s="130">
        <f>J1570+J1571</f>
        <v>0.53506398288223045</v>
      </c>
      <c r="K1572" s="494"/>
      <c r="L1572" s="492"/>
      <c r="M1572" s="492"/>
      <c r="N1572" s="496"/>
      <c r="O1572" s="493"/>
      <c r="P1572" s="493"/>
      <c r="Q1572" s="491"/>
    </row>
    <row r="1573" spans="1:18" ht="15.75" thickBot="1">
      <c r="A1573" s="171">
        <v>5501700</v>
      </c>
      <c r="B1573" s="127" t="s">
        <v>447</v>
      </c>
      <c r="C1573" s="104"/>
      <c r="D1573" s="103" t="s">
        <v>212</v>
      </c>
      <c r="E1573" s="103" t="s">
        <v>436</v>
      </c>
      <c r="F1573" s="104"/>
      <c r="G1573" s="103" t="s">
        <v>448</v>
      </c>
      <c r="H1573" s="146" t="s">
        <v>449</v>
      </c>
      <c r="I1573" s="146"/>
      <c r="J1573" s="147"/>
      <c r="K1573" s="494"/>
      <c r="L1573" s="492"/>
      <c r="M1573" s="492"/>
      <c r="N1573" s="496"/>
      <c r="O1573" s="493"/>
      <c r="P1573" s="493"/>
      <c r="Q1573" s="491"/>
    </row>
    <row r="1574" spans="1:18" ht="15.75" thickBot="1">
      <c r="A1574" s="171">
        <v>5501700</v>
      </c>
      <c r="B1574" s="125"/>
      <c r="C1574" s="104"/>
      <c r="D1574" s="146" t="s">
        <v>459</v>
      </c>
      <c r="E1574" s="146"/>
      <c r="F1574" s="146"/>
      <c r="G1574" s="146"/>
      <c r="H1574" s="146"/>
      <c r="I1574" s="104"/>
      <c r="J1574" s="126">
        <v>0</v>
      </c>
      <c r="K1574" s="494"/>
      <c r="L1574" s="492"/>
      <c r="M1574" s="492"/>
      <c r="N1574" s="496"/>
      <c r="O1574" s="493"/>
      <c r="P1574" s="493"/>
      <c r="Q1574" s="491"/>
    </row>
    <row r="1575" spans="1:18" ht="15.75" thickBot="1">
      <c r="A1575" s="171">
        <v>5501700</v>
      </c>
      <c r="B1575" s="127" t="s">
        <v>460</v>
      </c>
      <c r="C1575" s="104"/>
      <c r="D1575" s="103" t="s">
        <v>212</v>
      </c>
      <c r="E1575" s="103" t="s">
        <v>436</v>
      </c>
      <c r="F1575" s="104"/>
      <c r="G1575" s="103" t="s">
        <v>449</v>
      </c>
      <c r="H1575" s="146" t="s">
        <v>449</v>
      </c>
      <c r="I1575" s="146"/>
      <c r="J1575" s="147"/>
      <c r="K1575" s="494"/>
      <c r="L1575" s="492"/>
      <c r="M1575" s="492"/>
      <c r="N1575" s="496"/>
      <c r="O1575" s="493"/>
      <c r="P1575" s="493"/>
      <c r="Q1575" s="491"/>
    </row>
    <row r="1576" spans="1:18" ht="15.75" thickBot="1">
      <c r="A1576" s="171">
        <v>5501700</v>
      </c>
      <c r="B1576" s="125"/>
      <c r="C1576" s="104"/>
      <c r="D1576" s="146" t="s">
        <v>461</v>
      </c>
      <c r="E1576" s="146"/>
      <c r="F1576" s="146"/>
      <c r="G1576" s="146"/>
      <c r="H1576" s="146"/>
      <c r="I1576" s="104"/>
      <c r="J1576" s="126"/>
      <c r="K1576" s="494"/>
      <c r="L1576" s="492"/>
      <c r="M1576" s="492"/>
      <c r="N1576" s="496"/>
      <c r="O1576" s="493"/>
      <c r="P1576" s="493"/>
      <c r="Q1576" s="491"/>
    </row>
    <row r="1577" spans="1:18" ht="15.75" thickBot="1">
      <c r="A1577" s="171">
        <v>5501700</v>
      </c>
      <c r="B1577" s="125"/>
      <c r="C1577" s="104"/>
      <c r="D1577" s="104"/>
      <c r="E1577" s="104"/>
      <c r="F1577" s="104"/>
      <c r="G1577" s="104"/>
      <c r="H1577" s="105" t="s">
        <v>462</v>
      </c>
      <c r="I1577" s="104"/>
      <c r="J1577" s="130">
        <f>J1572</f>
        <v>0.53506398288223045</v>
      </c>
      <c r="K1577" s="494"/>
      <c r="L1577" s="492"/>
      <c r="M1577" s="492"/>
      <c r="N1577" s="496"/>
      <c r="O1577" s="493"/>
      <c r="P1577" s="493"/>
      <c r="Q1577" s="491"/>
    </row>
    <row r="1578" spans="1:18" ht="15.75" thickBot="1">
      <c r="A1578" s="171">
        <v>5501700</v>
      </c>
      <c r="B1578" s="127" t="s">
        <v>463</v>
      </c>
      <c r="C1578" s="104"/>
      <c r="D1578" s="103" t="s">
        <v>464</v>
      </c>
      <c r="E1578" s="103" t="s">
        <v>212</v>
      </c>
      <c r="F1578" s="103" t="s">
        <v>436</v>
      </c>
      <c r="G1578" s="104"/>
      <c r="H1578" s="103" t="s">
        <v>449</v>
      </c>
      <c r="I1578" s="146" t="s">
        <v>449</v>
      </c>
      <c r="J1578" s="147"/>
      <c r="K1578" s="494"/>
      <c r="L1578" s="492"/>
      <c r="M1578" s="492"/>
      <c r="N1578" s="496"/>
      <c r="O1578" s="493"/>
      <c r="P1578" s="493"/>
      <c r="Q1578" s="491"/>
    </row>
    <row r="1579" spans="1:18" ht="15.75" thickBot="1">
      <c r="A1579" s="171">
        <v>5501700</v>
      </c>
      <c r="B1579" s="125"/>
      <c r="C1579" s="104"/>
      <c r="D1579" s="146" t="s">
        <v>468</v>
      </c>
      <c r="E1579" s="146"/>
      <c r="F1579" s="146"/>
      <c r="G1579" s="146"/>
      <c r="H1579" s="146"/>
      <c r="I1579" s="104"/>
      <c r="J1579" s="130">
        <v>0</v>
      </c>
      <c r="K1579" s="494"/>
      <c r="L1579" s="492"/>
      <c r="M1579" s="492"/>
      <c r="N1579" s="496"/>
      <c r="O1579" s="493"/>
      <c r="P1579" s="493"/>
      <c r="Q1579" s="491"/>
    </row>
    <row r="1580" spans="1:18" ht="15.75" thickBot="1">
      <c r="A1580" s="171">
        <v>5501700</v>
      </c>
      <c r="B1580" s="148" t="s">
        <v>469</v>
      </c>
      <c r="C1580" s="146"/>
      <c r="D1580" s="146" t="s">
        <v>212</v>
      </c>
      <c r="E1580" s="146" t="s">
        <v>436</v>
      </c>
      <c r="F1580" s="146" t="s">
        <v>470</v>
      </c>
      <c r="G1580" s="146"/>
      <c r="H1580" s="146"/>
      <c r="J1580" s="147" t="s">
        <v>449</v>
      </c>
      <c r="K1580" s="494"/>
      <c r="L1580" s="168"/>
      <c r="M1580" s="168"/>
      <c r="N1580" s="496"/>
      <c r="O1580" s="493"/>
      <c r="P1580" s="493"/>
      <c r="Q1580" s="491"/>
    </row>
    <row r="1581" spans="1:18" ht="15.75" thickBot="1">
      <c r="A1581" s="171">
        <v>5501700</v>
      </c>
      <c r="B1581" s="148"/>
      <c r="C1581" s="146"/>
      <c r="D1581" s="146"/>
      <c r="E1581" s="146"/>
      <c r="F1581" s="103" t="s">
        <v>471</v>
      </c>
      <c r="G1581" s="103" t="s">
        <v>472</v>
      </c>
      <c r="H1581" s="103" t="s">
        <v>473</v>
      </c>
      <c r="I1581" s="104"/>
      <c r="J1581" s="147"/>
      <c r="K1581" s="494"/>
      <c r="L1581" s="492"/>
      <c r="M1581" s="492"/>
      <c r="N1581" s="496"/>
      <c r="O1581" s="493"/>
      <c r="P1581" s="493"/>
      <c r="Q1581" s="491"/>
    </row>
    <row r="1582" spans="1:18" ht="15.75" thickBot="1">
      <c r="A1582" s="171">
        <v>5501700</v>
      </c>
      <c r="B1582" s="129"/>
      <c r="D1582" s="145" t="s">
        <v>480</v>
      </c>
      <c r="E1582" s="145"/>
      <c r="F1582" s="145"/>
      <c r="G1582" s="145"/>
      <c r="H1582" s="145"/>
      <c r="J1582" s="111"/>
      <c r="K1582" s="178"/>
      <c r="L1582" s="179"/>
      <c r="M1582" s="179"/>
      <c r="N1582" s="179"/>
      <c r="O1582" s="179"/>
      <c r="P1582" s="180"/>
      <c r="R1582" s="177">
        <f>ROUND((SUM(Q1564:Q1581)/K1564),2)</f>
        <v>0.53</v>
      </c>
    </row>
    <row r="1583" spans="1:18" ht="15.75" thickBot="1">
      <c r="A1583" s="171">
        <v>5501700</v>
      </c>
      <c r="B1583" s="125"/>
      <c r="C1583" s="104"/>
      <c r="D1583" s="104"/>
      <c r="E1583" s="104"/>
      <c r="F1583" s="146" t="s">
        <v>481</v>
      </c>
      <c r="G1583" s="146"/>
      <c r="H1583" s="146"/>
      <c r="I1583" s="104"/>
      <c r="J1583" s="134">
        <f>TRUNC(J1577,2)</f>
        <v>0.53</v>
      </c>
      <c r="R1583" s="101">
        <f>SUM(Q1564:Q1581)</f>
        <v>106.4127965764461</v>
      </c>
    </row>
    <row r="1584" spans="1:18">
      <c r="A1584" s="157"/>
      <c r="B1584" s="157"/>
      <c r="C1584" s="157"/>
      <c r="D1584" s="157"/>
      <c r="E1584" s="157"/>
      <c r="F1584" s="157"/>
      <c r="G1584" s="157"/>
      <c r="H1584" s="157"/>
      <c r="I1584" s="157"/>
      <c r="J1584" s="157"/>
    </row>
    <row r="1585" spans="1:17" ht="15.75">
      <c r="A1585" s="171">
        <v>5915321</v>
      </c>
      <c r="B1585" s="112" t="s">
        <v>400</v>
      </c>
      <c r="E1585" s="383">
        <v>45748</v>
      </c>
      <c r="H1585" s="113" t="s">
        <v>401</v>
      </c>
      <c r="I1585" s="114">
        <v>471.61</v>
      </c>
      <c r="J1585" s="115" t="s">
        <v>340</v>
      </c>
    </row>
    <row r="1586" spans="1:17" ht="16.5" thickBot="1">
      <c r="A1586" s="171">
        <v>5915321</v>
      </c>
      <c r="B1586" s="116">
        <v>5915321</v>
      </c>
      <c r="C1586" s="149" t="s">
        <v>853</v>
      </c>
      <c r="D1586" s="149"/>
      <c r="E1586" s="149"/>
      <c r="F1586" s="149"/>
      <c r="G1586" s="149"/>
      <c r="H1586" s="149"/>
      <c r="I1586" s="150" t="s">
        <v>404</v>
      </c>
      <c r="J1586" s="151"/>
    </row>
    <row r="1587" spans="1:17" ht="15.75" thickBot="1">
      <c r="A1587" s="171">
        <v>5915321</v>
      </c>
      <c r="B1587" s="148" t="s">
        <v>405</v>
      </c>
      <c r="C1587" s="146"/>
      <c r="D1587" s="146" t="s">
        <v>212</v>
      </c>
      <c r="E1587" s="146" t="s">
        <v>406</v>
      </c>
      <c r="F1587" s="146"/>
      <c r="G1587" s="146" t="s">
        <v>407</v>
      </c>
      <c r="H1587" s="146"/>
      <c r="J1587" s="117" t="s">
        <v>408</v>
      </c>
      <c r="K1587" s="589" t="s">
        <v>276</v>
      </c>
      <c r="L1587" s="590"/>
      <c r="M1587" s="591"/>
      <c r="N1587" s="592" t="s">
        <v>409</v>
      </c>
      <c r="O1587" s="594" t="s">
        <v>410</v>
      </c>
      <c r="P1587" s="595"/>
      <c r="Q1587" s="598" t="s">
        <v>411</v>
      </c>
    </row>
    <row r="1588" spans="1:17" ht="15.75" thickBot="1">
      <c r="A1588" s="171">
        <v>5915321</v>
      </c>
      <c r="B1588" s="366"/>
      <c r="C1588" s="145"/>
      <c r="D1588" s="145"/>
      <c r="E1588" s="367" t="s">
        <v>412</v>
      </c>
      <c r="F1588" s="367" t="s">
        <v>413</v>
      </c>
      <c r="G1588" s="367" t="s">
        <v>414</v>
      </c>
      <c r="H1588" s="367" t="s">
        <v>415</v>
      </c>
      <c r="I1588" s="128"/>
      <c r="J1588" s="117" t="s">
        <v>416</v>
      </c>
      <c r="K1588" s="172" t="s">
        <v>417</v>
      </c>
      <c r="L1588" s="600" t="s">
        <v>418</v>
      </c>
      <c r="M1588" s="601"/>
      <c r="N1588" s="593"/>
      <c r="O1588" s="596"/>
      <c r="P1588" s="597"/>
      <c r="Q1588" s="599"/>
    </row>
    <row r="1589" spans="1:17" ht="15.75" thickBot="1">
      <c r="A1589" s="171">
        <v>5915321</v>
      </c>
      <c r="B1589" s="368" t="s">
        <v>712</v>
      </c>
      <c r="C1589" s="369" t="s">
        <v>713</v>
      </c>
      <c r="D1589" s="369">
        <v>1</v>
      </c>
      <c r="E1589" s="370">
        <v>1</v>
      </c>
      <c r="F1589" s="370">
        <v>0</v>
      </c>
      <c r="G1589" s="123">
        <f>VLOOKUP(B1589,EQ!$A$1:$K$538,10,FALSE)</f>
        <v>309.25119999999998</v>
      </c>
      <c r="H1589" s="123">
        <f>VLOOKUP(B1589,EQ!$A$1:$K$538,11,FALSE)</f>
        <v>89.540800000000004</v>
      </c>
      <c r="I1589" s="370"/>
      <c r="J1589" s="124">
        <f>ROUND((D1589*E1589*G1589)+(D1589*F1589*H1589),4)</f>
        <v>309.25119999999998</v>
      </c>
      <c r="K1589" s="494">
        <f>SUMIF('4. Orçamento'!$A$6:$A$144,A1589,'4. Orçamento'!$D$6:$D$144)</f>
        <v>1036.44</v>
      </c>
      <c r="L1589" s="492">
        <f>(D1589*E1589)</f>
        <v>1</v>
      </c>
      <c r="M1589" s="492">
        <f>(D1589*F1589)</f>
        <v>0</v>
      </c>
      <c r="N1589" s="496" t="str">
        <f>B1589</f>
        <v>E9667</v>
      </c>
      <c r="O1589" s="493">
        <f>(G1589/I1585)</f>
        <v>0.65573503530459487</v>
      </c>
      <c r="P1589" s="493">
        <f>(H1589/I1585)</f>
        <v>0.18986196221454169</v>
      </c>
      <c r="Q1589" s="491">
        <f>K1589*((L1589*O1589)+(M1589*P1589))</f>
        <v>679.6300199910944</v>
      </c>
    </row>
    <row r="1590" spans="1:17" ht="15.75" thickBot="1">
      <c r="A1590" s="171">
        <v>5915321</v>
      </c>
      <c r="B1590" s="125"/>
      <c r="C1590" s="104"/>
      <c r="D1590" s="104"/>
      <c r="E1590" s="146" t="s">
        <v>433</v>
      </c>
      <c r="F1590" s="146"/>
      <c r="G1590" s="146"/>
      <c r="H1590" s="146"/>
      <c r="I1590" s="104"/>
      <c r="J1590" s="126">
        <f>J1589</f>
        <v>309.25119999999998</v>
      </c>
      <c r="K1590" s="494">
        <f>SUMIF('4. Orçamento'!$A$6:$A$144,A1590,'4. Orçamento'!$D$6:$D$144)</f>
        <v>1036.44</v>
      </c>
      <c r="L1590" s="492"/>
      <c r="M1590" s="492"/>
      <c r="N1590" s="496"/>
      <c r="O1590" s="493"/>
      <c r="P1590" s="493"/>
      <c r="Q1590" s="491"/>
    </row>
    <row r="1591" spans="1:17" ht="15.75" thickBot="1">
      <c r="A1591" s="171">
        <v>5915321</v>
      </c>
      <c r="B1591" s="127" t="s">
        <v>435</v>
      </c>
      <c r="C1591" s="104"/>
      <c r="D1591" s="103" t="s">
        <v>212</v>
      </c>
      <c r="E1591" s="103" t="s">
        <v>436</v>
      </c>
      <c r="F1591" s="104"/>
      <c r="G1591" s="103" t="s">
        <v>407</v>
      </c>
      <c r="H1591" s="146" t="s">
        <v>437</v>
      </c>
      <c r="I1591" s="146"/>
      <c r="J1591" s="147"/>
      <c r="K1591" s="494">
        <f>SUMIF('4. Orçamento'!$A$6:$A$144,A1591,'4. Orçamento'!$D$6:$D$144)</f>
        <v>1036.44</v>
      </c>
      <c r="L1591" s="492"/>
      <c r="M1591" s="492"/>
      <c r="N1591" s="496"/>
      <c r="O1591" s="493"/>
      <c r="P1591" s="493"/>
      <c r="Q1591" s="491"/>
    </row>
    <row r="1592" spans="1:17">
      <c r="A1592" s="171">
        <v>5915321</v>
      </c>
      <c r="B1592" s="129"/>
      <c r="D1592" s="145" t="s">
        <v>440</v>
      </c>
      <c r="E1592" s="145"/>
      <c r="F1592" s="145"/>
      <c r="G1592" s="145"/>
      <c r="H1592" s="145"/>
      <c r="J1592" s="124">
        <v>0</v>
      </c>
      <c r="K1592" s="494">
        <f>SUMIF('4. Orçamento'!$A$6:$A$144,A1592,'4. Orçamento'!$D$6:$D$144)</f>
        <v>1036.44</v>
      </c>
      <c r="L1592" s="492"/>
      <c r="M1592" s="492"/>
      <c r="N1592" s="496"/>
      <c r="O1592" s="493"/>
      <c r="P1592" s="493"/>
      <c r="Q1592" s="491"/>
    </row>
    <row r="1593" spans="1:17" ht="15.75" thickBot="1">
      <c r="A1593" s="171">
        <v>5915321</v>
      </c>
      <c r="B1593" s="125"/>
      <c r="C1593" s="104"/>
      <c r="D1593" s="146" t="s">
        <v>442</v>
      </c>
      <c r="E1593" s="146"/>
      <c r="F1593" s="146"/>
      <c r="G1593" s="146"/>
      <c r="H1593" s="146"/>
      <c r="I1593" s="104"/>
      <c r="J1593" s="130">
        <f>J1590+J1592</f>
        <v>309.25119999999998</v>
      </c>
      <c r="K1593" s="494">
        <f>SUMIF('4. Orçamento'!$A$6:$A$144,A1593,'4. Orçamento'!$D$6:$D$144)</f>
        <v>1036.44</v>
      </c>
      <c r="L1593" s="492"/>
      <c r="M1593" s="492"/>
      <c r="N1593" s="496"/>
      <c r="O1593" s="493"/>
      <c r="P1593" s="493"/>
      <c r="Q1593" s="491"/>
    </row>
    <row r="1594" spans="1:17">
      <c r="A1594" s="171">
        <v>5915321</v>
      </c>
      <c r="B1594" s="129"/>
      <c r="D1594" s="145" t="s">
        <v>444</v>
      </c>
      <c r="E1594" s="145"/>
      <c r="F1594" s="145"/>
      <c r="G1594" s="145"/>
      <c r="H1594" s="145"/>
      <c r="J1594" s="131">
        <f>J1593/I1585</f>
        <v>0.65573503530459487</v>
      </c>
      <c r="K1594" s="494">
        <f>SUMIF('4. Orçamento'!$A$6:$A$144,A1594,'4. Orçamento'!$D$6:$D$144)</f>
        <v>1036.44</v>
      </c>
      <c r="L1594" s="492"/>
      <c r="M1594" s="492"/>
      <c r="N1594" s="496"/>
      <c r="O1594" s="493"/>
      <c r="P1594" s="493"/>
      <c r="Q1594" s="491"/>
    </row>
    <row r="1595" spans="1:17">
      <c r="A1595" s="171">
        <v>5915321</v>
      </c>
      <c r="B1595" s="129"/>
      <c r="H1595" s="132" t="s">
        <v>445</v>
      </c>
      <c r="J1595" s="133">
        <v>0</v>
      </c>
      <c r="K1595" s="494">
        <f>SUMIF('4. Orçamento'!$A$6:$A$144,A1595,'4. Orçamento'!$D$6:$D$144)</f>
        <v>1036.44</v>
      </c>
      <c r="L1595" s="492"/>
      <c r="M1595" s="492"/>
      <c r="N1595" s="496"/>
      <c r="O1595" s="493"/>
      <c r="P1595" s="493"/>
      <c r="Q1595" s="491"/>
    </row>
    <row r="1596" spans="1:17" ht="15.75" thickBot="1">
      <c r="A1596" s="171">
        <v>5915321</v>
      </c>
      <c r="B1596" s="125"/>
      <c r="C1596" s="104"/>
      <c r="D1596" s="104"/>
      <c r="E1596" s="104"/>
      <c r="F1596" s="104"/>
      <c r="G1596" s="104"/>
      <c r="H1596" s="105" t="s">
        <v>446</v>
      </c>
      <c r="I1596" s="104"/>
      <c r="J1596" s="130">
        <f>J1594+J1595</f>
        <v>0.65573503530459487</v>
      </c>
      <c r="K1596" s="494">
        <f>SUMIF('4. Orçamento'!$A$6:$A$144,A1596,'4. Orçamento'!$D$6:$D$144)</f>
        <v>1036.44</v>
      </c>
      <c r="L1596" s="492"/>
      <c r="M1596" s="492"/>
      <c r="N1596" s="496"/>
      <c r="O1596" s="493"/>
      <c r="P1596" s="493"/>
      <c r="Q1596" s="491"/>
    </row>
    <row r="1597" spans="1:17" ht="15.75" thickBot="1">
      <c r="A1597" s="171">
        <v>5915321</v>
      </c>
      <c r="B1597" s="127" t="s">
        <v>447</v>
      </c>
      <c r="C1597" s="104"/>
      <c r="D1597" s="103" t="s">
        <v>212</v>
      </c>
      <c r="E1597" s="103" t="s">
        <v>436</v>
      </c>
      <c r="F1597" s="104"/>
      <c r="G1597" s="103" t="s">
        <v>448</v>
      </c>
      <c r="H1597" s="146" t="s">
        <v>449</v>
      </c>
      <c r="I1597" s="146"/>
      <c r="J1597" s="147"/>
      <c r="K1597" s="494">
        <f>SUMIF('4. Orçamento'!$A$6:$A$144,A1597,'4. Orçamento'!$D$6:$D$144)</f>
        <v>1036.44</v>
      </c>
      <c r="L1597" s="492"/>
      <c r="M1597" s="492"/>
      <c r="N1597" s="496"/>
      <c r="O1597" s="493"/>
      <c r="P1597" s="493"/>
      <c r="Q1597" s="491"/>
    </row>
    <row r="1598" spans="1:17" ht="15.75" thickBot="1">
      <c r="A1598" s="171">
        <v>5915321</v>
      </c>
      <c r="B1598" s="125"/>
      <c r="C1598" s="104"/>
      <c r="D1598" s="146" t="s">
        <v>459</v>
      </c>
      <c r="E1598" s="146"/>
      <c r="F1598" s="146"/>
      <c r="G1598" s="146"/>
      <c r="H1598" s="146"/>
      <c r="I1598" s="104"/>
      <c r="J1598" s="126">
        <v>0</v>
      </c>
      <c r="K1598" s="494">
        <f>SUMIF('4. Orçamento'!$A$6:$A$144,A1598,'4. Orçamento'!$D$6:$D$144)</f>
        <v>1036.44</v>
      </c>
      <c r="L1598" s="492"/>
      <c r="M1598" s="492"/>
      <c r="N1598" s="496"/>
      <c r="O1598" s="493"/>
      <c r="P1598" s="493"/>
      <c r="Q1598" s="491"/>
    </row>
    <row r="1599" spans="1:17" ht="15.75" thickBot="1">
      <c r="A1599" s="171">
        <v>5915321</v>
      </c>
      <c r="B1599" s="127" t="s">
        <v>460</v>
      </c>
      <c r="C1599" s="104"/>
      <c r="D1599" s="103" t="s">
        <v>212</v>
      </c>
      <c r="E1599" s="103" t="s">
        <v>436</v>
      </c>
      <c r="F1599" s="104"/>
      <c r="G1599" s="103" t="s">
        <v>449</v>
      </c>
      <c r="H1599" s="146" t="s">
        <v>449</v>
      </c>
      <c r="I1599" s="146"/>
      <c r="J1599" s="147"/>
      <c r="K1599" s="494">
        <f>SUMIF('4. Orçamento'!$A$6:$A$144,A1599,'4. Orçamento'!$D$6:$D$144)</f>
        <v>1036.44</v>
      </c>
      <c r="L1599" s="492"/>
      <c r="M1599" s="492"/>
      <c r="N1599" s="496"/>
      <c r="O1599" s="493"/>
      <c r="P1599" s="493"/>
      <c r="Q1599" s="491"/>
    </row>
    <row r="1600" spans="1:17" ht="15.75" thickBot="1">
      <c r="A1600" s="171">
        <v>5915321</v>
      </c>
      <c r="B1600" s="125"/>
      <c r="C1600" s="104"/>
      <c r="D1600" s="146" t="s">
        <v>461</v>
      </c>
      <c r="E1600" s="146"/>
      <c r="F1600" s="146"/>
      <c r="G1600" s="146"/>
      <c r="H1600" s="146"/>
      <c r="I1600" s="104"/>
      <c r="J1600" s="126"/>
      <c r="K1600" s="494">
        <f>SUMIF('4. Orçamento'!$A$6:$A$144,A1600,'4. Orçamento'!$D$6:$D$144)</f>
        <v>1036.44</v>
      </c>
      <c r="L1600" s="492"/>
      <c r="M1600" s="492"/>
      <c r="N1600" s="496"/>
      <c r="O1600" s="493"/>
      <c r="P1600" s="493"/>
      <c r="Q1600" s="491"/>
    </row>
    <row r="1601" spans="1:18" ht="15.75" thickBot="1">
      <c r="A1601" s="171">
        <v>5915321</v>
      </c>
      <c r="B1601" s="125"/>
      <c r="C1601" s="104"/>
      <c r="D1601" s="104"/>
      <c r="E1601" s="104"/>
      <c r="F1601" s="104"/>
      <c r="G1601" s="104"/>
      <c r="H1601" s="105" t="s">
        <v>462</v>
      </c>
      <c r="I1601" s="104"/>
      <c r="J1601" s="130">
        <f>J1596</f>
        <v>0.65573503530459487</v>
      </c>
      <c r="K1601" s="494">
        <f>SUMIF('4. Orçamento'!$A$6:$A$144,A1601,'4. Orçamento'!$D$6:$D$144)</f>
        <v>1036.44</v>
      </c>
      <c r="L1601" s="492"/>
      <c r="M1601" s="492"/>
      <c r="N1601" s="496"/>
      <c r="O1601" s="493"/>
      <c r="P1601" s="493"/>
      <c r="Q1601" s="491"/>
    </row>
    <row r="1602" spans="1:18" ht="15.75" thickBot="1">
      <c r="A1602" s="171">
        <v>5915321</v>
      </c>
      <c r="B1602" s="127" t="s">
        <v>463</v>
      </c>
      <c r="C1602" s="104"/>
      <c r="D1602" s="103" t="s">
        <v>464</v>
      </c>
      <c r="E1602" s="103" t="s">
        <v>212</v>
      </c>
      <c r="F1602" s="103" t="s">
        <v>436</v>
      </c>
      <c r="G1602" s="104"/>
      <c r="H1602" s="103" t="s">
        <v>449</v>
      </c>
      <c r="I1602" s="146" t="s">
        <v>449</v>
      </c>
      <c r="J1602" s="147"/>
      <c r="K1602" s="494">
        <f>SUMIF('4. Orçamento'!$A$6:$A$144,A1602,'4. Orçamento'!$D$6:$D$144)</f>
        <v>1036.44</v>
      </c>
      <c r="L1602" s="492"/>
      <c r="M1602" s="492"/>
      <c r="N1602" s="496"/>
      <c r="O1602" s="493"/>
      <c r="P1602" s="493"/>
      <c r="Q1602" s="491"/>
    </row>
    <row r="1603" spans="1:18" ht="15.75" thickBot="1">
      <c r="A1603" s="171">
        <v>5915321</v>
      </c>
      <c r="B1603" s="125"/>
      <c r="C1603" s="104"/>
      <c r="D1603" s="146" t="s">
        <v>468</v>
      </c>
      <c r="E1603" s="146"/>
      <c r="F1603" s="146"/>
      <c r="G1603" s="146"/>
      <c r="H1603" s="146"/>
      <c r="I1603" s="104"/>
      <c r="J1603" s="130">
        <v>0</v>
      </c>
      <c r="K1603" s="494">
        <f>SUMIF('4. Orçamento'!$A$6:$A$144,A1603,'4. Orçamento'!$D$6:$D$144)</f>
        <v>1036.44</v>
      </c>
      <c r="L1603" s="492"/>
      <c r="M1603" s="492"/>
      <c r="N1603" s="496"/>
      <c r="O1603" s="493"/>
      <c r="P1603" s="493"/>
      <c r="Q1603" s="491"/>
    </row>
    <row r="1604" spans="1:18" ht="15.75" thickBot="1">
      <c r="A1604" s="171">
        <v>5915321</v>
      </c>
      <c r="B1604" s="148" t="s">
        <v>469</v>
      </c>
      <c r="C1604" s="146"/>
      <c r="D1604" s="146" t="s">
        <v>212</v>
      </c>
      <c r="E1604" s="146" t="s">
        <v>436</v>
      </c>
      <c r="F1604" s="146" t="s">
        <v>470</v>
      </c>
      <c r="G1604" s="146"/>
      <c r="H1604" s="146"/>
      <c r="J1604" s="147" t="s">
        <v>449</v>
      </c>
      <c r="K1604" s="494">
        <f>SUMIF('4. Orçamento'!$A$6:$A$144,A1604,'4. Orçamento'!$D$6:$D$144)</f>
        <v>1036.44</v>
      </c>
      <c r="L1604" s="168"/>
      <c r="M1604" s="168"/>
      <c r="N1604" s="496"/>
      <c r="O1604" s="493"/>
      <c r="P1604" s="493"/>
      <c r="Q1604" s="491"/>
    </row>
    <row r="1605" spans="1:18" ht="15.75" thickBot="1">
      <c r="A1605" s="171">
        <v>5915321</v>
      </c>
      <c r="B1605" s="148"/>
      <c r="C1605" s="146"/>
      <c r="D1605" s="146"/>
      <c r="E1605" s="146"/>
      <c r="F1605" s="103" t="s">
        <v>471</v>
      </c>
      <c r="G1605" s="103" t="s">
        <v>472</v>
      </c>
      <c r="H1605" s="103" t="s">
        <v>473</v>
      </c>
      <c r="I1605" s="104"/>
      <c r="J1605" s="147"/>
      <c r="K1605" s="494">
        <f>SUMIF('4. Orçamento'!$A$6:$A$144,A1605,'4. Orçamento'!$D$6:$D$144)</f>
        <v>1036.44</v>
      </c>
      <c r="L1605" s="492"/>
      <c r="M1605" s="492"/>
      <c r="N1605" s="496"/>
      <c r="O1605" s="493"/>
      <c r="P1605" s="493"/>
      <c r="Q1605" s="491"/>
    </row>
    <row r="1606" spans="1:18" ht="15.75" thickBot="1">
      <c r="A1606" s="171">
        <v>5915321</v>
      </c>
      <c r="B1606" s="129"/>
      <c r="D1606" s="145" t="s">
        <v>480</v>
      </c>
      <c r="E1606" s="145"/>
      <c r="F1606" s="145"/>
      <c r="G1606" s="145"/>
      <c r="H1606" s="145"/>
      <c r="J1606" s="111"/>
      <c r="K1606" s="178"/>
      <c r="L1606" s="179"/>
      <c r="M1606" s="179"/>
      <c r="N1606" s="179"/>
      <c r="O1606" s="179"/>
      <c r="P1606" s="180"/>
      <c r="R1606" s="177">
        <f>ROUND((SUM(Q1589:Q1605)/K1589),2)</f>
        <v>0.66</v>
      </c>
    </row>
    <row r="1607" spans="1:18" ht="15.75" thickBot="1">
      <c r="A1607" s="171">
        <v>5915321</v>
      </c>
      <c r="B1607" s="125"/>
      <c r="C1607" s="104"/>
      <c r="D1607" s="104"/>
      <c r="E1607" s="104"/>
      <c r="F1607" s="146" t="s">
        <v>481</v>
      </c>
      <c r="G1607" s="146"/>
      <c r="H1607" s="146"/>
      <c r="I1607" s="104"/>
      <c r="J1607" s="134">
        <f>ROUNDUP(J1601,2)</f>
        <v>0.66</v>
      </c>
      <c r="R1607" s="101">
        <f>SUM(Q1589:Q1605)</f>
        <v>679.6300199910944</v>
      </c>
    </row>
    <row r="1608" spans="1:18" ht="15.75" thickBot="1">
      <c r="A1608" s="157"/>
      <c r="B1608" s="157"/>
      <c r="C1608" s="157"/>
      <c r="D1608" s="157"/>
      <c r="E1608" s="157"/>
      <c r="F1608" s="157"/>
      <c r="G1608" s="157"/>
      <c r="H1608" s="157"/>
      <c r="I1608" s="157"/>
      <c r="J1608" s="157"/>
    </row>
    <row r="1609" spans="1:18" ht="23.25" thickBot="1">
      <c r="A1609" s="171"/>
      <c r="B1609" s="106" t="s">
        <v>395</v>
      </c>
      <c r="C1609" s="107"/>
      <c r="D1609" s="107"/>
      <c r="E1609" s="107"/>
      <c r="F1609" s="107"/>
      <c r="G1609" s="107"/>
      <c r="H1609" s="107"/>
      <c r="I1609" s="107"/>
      <c r="J1609" s="108" t="s">
        <v>396</v>
      </c>
    </row>
    <row r="1610" spans="1:18" ht="19.5" thickTop="1" thickBot="1">
      <c r="A1610" s="171"/>
      <c r="B1610" s="109" t="s">
        <v>397</v>
      </c>
      <c r="E1610" s="110" t="s">
        <v>398</v>
      </c>
      <c r="J1610" s="111"/>
    </row>
    <row r="1611" spans="1:18" ht="15.75">
      <c r="A1611" s="171"/>
      <c r="B1611" s="373" t="s">
        <v>400</v>
      </c>
      <c r="C1611" s="159"/>
      <c r="D1611" s="159"/>
      <c r="E1611" s="402">
        <v>45748</v>
      </c>
      <c r="F1611" s="159"/>
      <c r="G1611" s="159"/>
      <c r="H1611" s="374" t="s">
        <v>401</v>
      </c>
      <c r="I1611" s="378">
        <v>64.84</v>
      </c>
      <c r="J1611" s="376" t="s">
        <v>351</v>
      </c>
    </row>
    <row r="1612" spans="1:18" ht="48" thickBot="1">
      <c r="A1612" s="171">
        <v>5502888</v>
      </c>
      <c r="B1612" s="116">
        <v>5502888</v>
      </c>
      <c r="C1612" s="149" t="s">
        <v>364</v>
      </c>
      <c r="D1612" s="149"/>
      <c r="E1612" s="149"/>
      <c r="F1612" s="149"/>
      <c r="G1612" s="149"/>
      <c r="H1612" s="149"/>
      <c r="I1612" s="150" t="s">
        <v>404</v>
      </c>
      <c r="J1612" s="151"/>
    </row>
    <row r="1613" spans="1:18" ht="15.75" thickBot="1">
      <c r="A1613" s="171">
        <v>5502888</v>
      </c>
      <c r="B1613" s="148" t="s">
        <v>405</v>
      </c>
      <c r="C1613" s="146"/>
      <c r="D1613" s="146" t="s">
        <v>212</v>
      </c>
      <c r="E1613" s="146" t="s">
        <v>406</v>
      </c>
      <c r="F1613" s="146"/>
      <c r="G1613" s="146" t="s">
        <v>407</v>
      </c>
      <c r="H1613" s="146"/>
      <c r="J1613" s="117" t="s">
        <v>408</v>
      </c>
      <c r="K1613" s="589" t="s">
        <v>276</v>
      </c>
      <c r="L1613" s="590"/>
      <c r="M1613" s="591"/>
      <c r="N1613" s="592" t="s">
        <v>409</v>
      </c>
      <c r="O1613" s="594" t="s">
        <v>410</v>
      </c>
      <c r="P1613" s="595"/>
      <c r="Q1613" s="598" t="s">
        <v>411</v>
      </c>
    </row>
    <row r="1614" spans="1:18" ht="15.75" thickBot="1">
      <c r="A1614" s="171">
        <v>5502888</v>
      </c>
      <c r="B1614" s="148"/>
      <c r="C1614" s="146"/>
      <c r="D1614" s="146"/>
      <c r="E1614" s="103" t="s">
        <v>412</v>
      </c>
      <c r="F1614" s="103" t="s">
        <v>413</v>
      </c>
      <c r="G1614" s="103" t="s">
        <v>414</v>
      </c>
      <c r="H1614" s="103" t="s">
        <v>415</v>
      </c>
      <c r="I1614" s="104"/>
      <c r="J1614" s="118" t="s">
        <v>416</v>
      </c>
      <c r="K1614" s="172" t="s">
        <v>417</v>
      </c>
      <c r="L1614" s="600" t="s">
        <v>418</v>
      </c>
      <c r="M1614" s="601"/>
      <c r="N1614" s="593"/>
      <c r="O1614" s="596"/>
      <c r="P1614" s="597"/>
      <c r="Q1614" s="599"/>
    </row>
    <row r="1615" spans="1:18">
      <c r="A1615" s="171">
        <v>5502888</v>
      </c>
      <c r="B1615" s="119" t="s">
        <v>854</v>
      </c>
      <c r="C1615" s="120" t="s">
        <v>855</v>
      </c>
      <c r="D1615" s="121">
        <v>3</v>
      </c>
      <c r="E1615" s="122">
        <v>0.95</v>
      </c>
      <c r="F1615" s="122">
        <v>0.05</v>
      </c>
      <c r="G1615" s="123">
        <f>VLOOKUP(B1615,EQ!$A$1:$K$538,10,FALSE)</f>
        <v>329.45979999999997</v>
      </c>
      <c r="H1615" s="123">
        <f>VLOOKUP(B1615,EQ!$A$1:$K$538,11,FALSE)</f>
        <v>100.1484</v>
      </c>
      <c r="J1615" s="124">
        <f>(D1615*E1615*G1615)+(D1615*F1615*H1615)</f>
        <v>953.98268999999982</v>
      </c>
      <c r="K1615" s="494">
        <f>SUMIF('4. Orçamento'!$A$6:$A$144,A1615,'4. Orçamento'!$D$6:$D$144)</f>
        <v>136.44</v>
      </c>
      <c r="L1615" s="492">
        <f>(D1615*E1615)</f>
        <v>2.8499999999999996</v>
      </c>
      <c r="M1615" s="492">
        <f>(D1615*F1615)</f>
        <v>0.15000000000000002</v>
      </c>
      <c r="N1615" s="496" t="str">
        <f>B1615</f>
        <v>E9672</v>
      </c>
      <c r="O1615" s="493">
        <f>(G1615/$I$1611)</f>
        <v>5.0811196792103637</v>
      </c>
      <c r="P1615" s="493">
        <f>(H1615/$I$1611)</f>
        <v>1.5445465761875383</v>
      </c>
      <c r="Q1615" s="491">
        <f>K1615*((L1615*O1615)+(M1615*P1615))</f>
        <v>2007.4244019679206</v>
      </c>
    </row>
    <row r="1616" spans="1:18">
      <c r="A1616" s="171">
        <v>5502888</v>
      </c>
      <c r="B1616" s="119" t="s">
        <v>856</v>
      </c>
      <c r="C1616" s="120" t="s">
        <v>857</v>
      </c>
      <c r="D1616" s="121">
        <v>1</v>
      </c>
      <c r="E1616" s="122">
        <v>0.78</v>
      </c>
      <c r="F1616" s="122">
        <v>0.22</v>
      </c>
      <c r="G1616" s="123">
        <f>VLOOKUP(B1616,EQ!$A$1:$K$538,10,FALSE)</f>
        <v>358.59370000000001</v>
      </c>
      <c r="H1616" s="123">
        <f>VLOOKUP(B1616,EQ!$A$1:$K$538,11,FALSE)</f>
        <v>150.2551</v>
      </c>
      <c r="J1616" s="124">
        <f t="shared" ref="J1616:J1620" si="117">(D1616*E1616*G1616)+(D1616*F1616*H1616)</f>
        <v>312.75920800000006</v>
      </c>
      <c r="K1616" s="494">
        <f>SUMIF('4. Orçamento'!$A$6:$A$144,A1616,'4. Orçamento'!$D$6:$D$144)</f>
        <v>136.44</v>
      </c>
      <c r="L1616" s="492">
        <f t="shared" ref="L1616:L1620" si="118">(D1616*E1616)</f>
        <v>0.78</v>
      </c>
      <c r="M1616" s="492">
        <f t="shared" ref="M1616:M1620" si="119">(D1616*F1616)</f>
        <v>0.22</v>
      </c>
      <c r="N1616" s="496" t="str">
        <f t="shared" ref="N1616:N1620" si="120">B1616</f>
        <v>E9117</v>
      </c>
      <c r="O1616" s="493">
        <f t="shared" ref="O1616:O1620" si="121">(G1616/$I$1611)</f>
        <v>5.5304395434916716</v>
      </c>
      <c r="P1616" s="493">
        <f t="shared" ref="P1616:P1620" si="122">(H1616/$I$1611)</f>
        <v>2.3173210980876</v>
      </c>
      <c r="Q1616" s="491">
        <f t="shared" ref="Q1616:Q1620" si="123">K1616*((L1616*O1616)+(M1616*P1616))</f>
        <v>658.12563756199881</v>
      </c>
    </row>
    <row r="1617" spans="1:17">
      <c r="A1617" s="171">
        <v>5502888</v>
      </c>
      <c r="B1617" s="119" t="s">
        <v>858</v>
      </c>
      <c r="C1617" s="120" t="s">
        <v>859</v>
      </c>
      <c r="D1617" s="121">
        <v>1</v>
      </c>
      <c r="E1617" s="122">
        <v>1</v>
      </c>
      <c r="F1617" s="122">
        <v>0</v>
      </c>
      <c r="G1617" s="123">
        <f>VLOOKUP(B1617,EQ!$A$1:$K$538,10,FALSE)</f>
        <v>45.313899999999997</v>
      </c>
      <c r="H1617" s="123">
        <f>VLOOKUP(B1617,EQ!$A$1:$K$538,11,FALSE)</f>
        <v>11.1974</v>
      </c>
      <c r="J1617" s="124">
        <f t="shared" si="117"/>
        <v>45.313899999999997</v>
      </c>
      <c r="K1617" s="494">
        <f>SUMIF('4. Orçamento'!$A$6:$A$144,A1617,'4. Orçamento'!$D$6:$D$144)</f>
        <v>136.44</v>
      </c>
      <c r="L1617" s="492">
        <f t="shared" si="118"/>
        <v>1</v>
      </c>
      <c r="M1617" s="492">
        <f t="shared" si="119"/>
        <v>0</v>
      </c>
      <c r="N1617" s="496" t="str">
        <f t="shared" si="120"/>
        <v>E9646</v>
      </c>
      <c r="O1617" s="493">
        <f t="shared" si="121"/>
        <v>0.69885718692165322</v>
      </c>
      <c r="P1617" s="493">
        <f t="shared" si="122"/>
        <v>0.17269278223318937</v>
      </c>
      <c r="Q1617" s="491">
        <f t="shared" si="123"/>
        <v>95.352074583590365</v>
      </c>
    </row>
    <row r="1618" spans="1:17">
      <c r="A1618" s="171">
        <v>5502888</v>
      </c>
      <c r="B1618" s="119" t="s">
        <v>860</v>
      </c>
      <c r="C1618" s="120" t="s">
        <v>861</v>
      </c>
      <c r="D1618" s="121">
        <v>1</v>
      </c>
      <c r="E1618" s="122">
        <v>1</v>
      </c>
      <c r="F1618" s="122">
        <v>0</v>
      </c>
      <c r="G1618" s="123">
        <f>VLOOKUP(B1618,EQ!$A$1:$K$538,10,FALSE)</f>
        <v>29.978999999999999</v>
      </c>
      <c r="H1618" s="123">
        <f>VLOOKUP(B1618,EQ!$A$1:$K$538,11,FALSE)</f>
        <v>27.690799999999999</v>
      </c>
      <c r="J1618" s="124">
        <f t="shared" si="117"/>
        <v>29.978999999999999</v>
      </c>
      <c r="K1618" s="494">
        <f>SUMIF('4. Orçamento'!$A$6:$A$144,A1618,'4. Orçamento'!$D$6:$D$144)</f>
        <v>136.44</v>
      </c>
      <c r="L1618" s="492">
        <f t="shared" si="118"/>
        <v>1</v>
      </c>
      <c r="M1618" s="492">
        <f t="shared" si="119"/>
        <v>0</v>
      </c>
      <c r="N1618" s="496" t="str">
        <f t="shared" si="120"/>
        <v>E9527</v>
      </c>
      <c r="O1618" s="493">
        <f t="shared" si="121"/>
        <v>0.46235348550277605</v>
      </c>
      <c r="P1618" s="493">
        <f t="shared" si="122"/>
        <v>0.42706354102405919</v>
      </c>
      <c r="Q1618" s="491">
        <f t="shared" si="123"/>
        <v>63.083509561998767</v>
      </c>
    </row>
    <row r="1619" spans="1:17">
      <c r="A1619" s="171">
        <v>5502888</v>
      </c>
      <c r="B1619" s="119" t="s">
        <v>862</v>
      </c>
      <c r="C1619" s="120" t="s">
        <v>863</v>
      </c>
      <c r="D1619" s="121">
        <v>1</v>
      </c>
      <c r="E1619" s="122">
        <v>1</v>
      </c>
      <c r="F1619" s="122">
        <v>0</v>
      </c>
      <c r="G1619" s="123">
        <f>VLOOKUP(B1619,EQ!$A$1:$K$538,10,FALSE)</f>
        <v>459.86070000000001</v>
      </c>
      <c r="H1619" s="123">
        <f>VLOOKUP(B1619,EQ!$A$1:$K$538,11,FALSE)</f>
        <v>204.4631</v>
      </c>
      <c r="J1619" s="124">
        <f t="shared" si="117"/>
        <v>459.86070000000001</v>
      </c>
      <c r="K1619" s="494">
        <f>SUMIF('4. Orçamento'!$A$6:$A$144,A1619,'4. Orçamento'!$D$6:$D$144)</f>
        <v>136.44</v>
      </c>
      <c r="L1619" s="492">
        <f t="shared" si="118"/>
        <v>1</v>
      </c>
      <c r="M1619" s="492">
        <f t="shared" si="119"/>
        <v>0</v>
      </c>
      <c r="N1619" s="496" t="str">
        <f t="shared" si="120"/>
        <v>E9574</v>
      </c>
      <c r="O1619" s="493">
        <f t="shared" si="121"/>
        <v>7.0922378161628625</v>
      </c>
      <c r="P1619" s="493">
        <f t="shared" si="122"/>
        <v>3.1533482418260332</v>
      </c>
      <c r="Q1619" s="491">
        <f t="shared" si="123"/>
        <v>967.66492763726092</v>
      </c>
    </row>
    <row r="1620" spans="1:17">
      <c r="A1620" s="171">
        <v>5502888</v>
      </c>
      <c r="B1620" s="119" t="s">
        <v>864</v>
      </c>
      <c r="C1620" s="120" t="s">
        <v>865</v>
      </c>
      <c r="D1620" s="121">
        <v>1</v>
      </c>
      <c r="E1620" s="122">
        <v>0.38</v>
      </c>
      <c r="F1620" s="122">
        <v>0.62</v>
      </c>
      <c r="G1620" s="123">
        <f>VLOOKUP(B1620,EQ!$A$1:$K$538,10,FALSE)</f>
        <v>321.3073</v>
      </c>
      <c r="H1620" s="123">
        <f>VLOOKUP(B1620,EQ!$A$1:$K$538,11,FALSE)</f>
        <v>128.24100000000001</v>
      </c>
      <c r="J1620" s="124">
        <f t="shared" si="117"/>
        <v>201.60619400000002</v>
      </c>
      <c r="K1620" s="494">
        <f>SUMIF('4. Orçamento'!$A$6:$A$144,A1620,'4. Orçamento'!$D$6:$D$144)</f>
        <v>136.44</v>
      </c>
      <c r="L1620" s="492">
        <f t="shared" si="118"/>
        <v>0.38</v>
      </c>
      <c r="M1620" s="492">
        <f t="shared" si="119"/>
        <v>0.62</v>
      </c>
      <c r="N1620" s="496" t="str">
        <f t="shared" si="120"/>
        <v>E9540</v>
      </c>
      <c r="O1620" s="493">
        <f t="shared" si="121"/>
        <v>4.9553871067242437</v>
      </c>
      <c r="P1620" s="493">
        <f t="shared" si="122"/>
        <v>1.9778069093152377</v>
      </c>
      <c r="Q1620" s="491">
        <f t="shared" si="123"/>
        <v>424.23117071807525</v>
      </c>
    </row>
    <row r="1621" spans="1:17" ht="15.75" thickBot="1">
      <c r="A1621" s="171">
        <v>5502888</v>
      </c>
      <c r="B1621" s="125"/>
      <c r="C1621" s="104"/>
      <c r="D1621" s="104"/>
      <c r="E1621" s="104"/>
      <c r="F1621" s="104"/>
      <c r="G1621" s="104"/>
      <c r="H1621" s="105" t="s">
        <v>433</v>
      </c>
      <c r="I1621" s="104"/>
      <c r="J1621" s="126">
        <f>SUM(J1615:J1620)</f>
        <v>2003.5016919999998</v>
      </c>
      <c r="K1621" s="494">
        <f>SUMIF('4. Orçamento'!$A$6:$A$144,A1621,'4. Orçamento'!$D$6:$D$144)</f>
        <v>136.44</v>
      </c>
      <c r="L1621" s="492"/>
      <c r="M1621" s="492"/>
      <c r="N1621" s="496"/>
      <c r="O1621" s="493"/>
      <c r="P1621" s="493"/>
      <c r="Q1621" s="491"/>
    </row>
    <row r="1622" spans="1:17" ht="15.75" thickBot="1">
      <c r="A1622" s="171">
        <v>5502888</v>
      </c>
      <c r="B1622" s="127" t="s">
        <v>435</v>
      </c>
      <c r="C1622" s="104"/>
      <c r="D1622" s="103" t="s">
        <v>212</v>
      </c>
      <c r="E1622" s="103" t="s">
        <v>436</v>
      </c>
      <c r="F1622" s="104"/>
      <c r="G1622" s="103" t="s">
        <v>407</v>
      </c>
      <c r="H1622" s="146" t="s">
        <v>437</v>
      </c>
      <c r="I1622" s="146"/>
      <c r="J1622" s="147"/>
      <c r="K1622" s="494">
        <f>SUMIF('4. Orçamento'!$A$6:$A$144,A1622,'4. Orçamento'!$D$6:$D$144)</f>
        <v>136.44</v>
      </c>
      <c r="L1622" s="492"/>
      <c r="M1622" s="492"/>
      <c r="N1622" s="496"/>
      <c r="O1622" s="493"/>
      <c r="P1622" s="493"/>
      <c r="Q1622" s="491"/>
    </row>
    <row r="1623" spans="1:17">
      <c r="A1623" s="171">
        <v>5502888</v>
      </c>
      <c r="B1623" s="119" t="s">
        <v>866</v>
      </c>
      <c r="C1623" s="120" t="s">
        <v>867</v>
      </c>
      <c r="D1623" s="121">
        <v>2</v>
      </c>
      <c r="E1623" s="128" t="s">
        <v>222</v>
      </c>
      <c r="G1623" s="123">
        <f>VLOOKUP(B1623,MO!$A$1:$G$106,6,FALSE)</f>
        <v>35.423299999999998</v>
      </c>
      <c r="J1623" s="124">
        <f>D1623*G1623</f>
        <v>70.846599999999995</v>
      </c>
      <c r="K1623" s="494">
        <f>SUMIF('4. Orçamento'!$A$6:$A$144,A1623,'4. Orçamento'!$D$6:$D$144)</f>
        <v>136.44</v>
      </c>
      <c r="L1623" s="492">
        <f>D1623</f>
        <v>2</v>
      </c>
      <c r="M1623" s="492"/>
      <c r="N1623" s="496" t="str">
        <f>B1623</f>
        <v>P9892</v>
      </c>
      <c r="O1623" s="493">
        <f>(G1623/$I$1611)</f>
        <v>0.54631863047501539</v>
      </c>
      <c r="P1623" s="493"/>
      <c r="Q1623" s="491">
        <f>K1623*((L1623*O1623)+(M1623*P1623))</f>
        <v>149.07942788402221</v>
      </c>
    </row>
    <row r="1624" spans="1:17">
      <c r="A1624" s="171">
        <v>5502888</v>
      </c>
      <c r="B1624" s="119" t="s">
        <v>868</v>
      </c>
      <c r="C1624" s="120" t="s">
        <v>869</v>
      </c>
      <c r="D1624" s="121">
        <v>1</v>
      </c>
      <c r="E1624" s="128" t="s">
        <v>222</v>
      </c>
      <c r="G1624" s="123">
        <f>VLOOKUP(B1624,MO!$A$1:$G$106,6,FALSE)</f>
        <v>40.487000000000002</v>
      </c>
      <c r="J1624" s="124">
        <f>D1624*G1624</f>
        <v>40.487000000000002</v>
      </c>
      <c r="K1624" s="494">
        <f>SUMIF('4. Orçamento'!$A$6:$A$144,A1624,'4. Orçamento'!$D$6:$D$144)</f>
        <v>136.44</v>
      </c>
      <c r="L1624" s="492">
        <f>D1624</f>
        <v>1</v>
      </c>
      <c r="M1624" s="492"/>
      <c r="N1624" s="496" t="str">
        <f>B1624</f>
        <v>P9852</v>
      </c>
      <c r="O1624" s="493">
        <f>(G1624/$I$1611)</f>
        <v>0.62441394201110423</v>
      </c>
      <c r="P1624" s="493"/>
      <c r="Q1624" s="491">
        <f>K1624*((L1624*O1624)+(M1624*P1624))</f>
        <v>85.195038247995058</v>
      </c>
    </row>
    <row r="1625" spans="1:17">
      <c r="A1625" s="171">
        <v>5502888</v>
      </c>
      <c r="B1625" s="129"/>
      <c r="D1625" s="145" t="s">
        <v>440</v>
      </c>
      <c r="E1625" s="145"/>
      <c r="F1625" s="145"/>
      <c r="G1625" s="145"/>
      <c r="H1625" s="145"/>
      <c r="J1625" s="124">
        <f>J1623+J1624</f>
        <v>111.33359999999999</v>
      </c>
      <c r="K1625" s="494">
        <f>SUMIF('4. Orçamento'!$A$6:$A$144,A1625,'4. Orçamento'!$D$6:$D$144)</f>
        <v>136.44</v>
      </c>
      <c r="L1625" s="492"/>
      <c r="M1625" s="492"/>
      <c r="N1625" s="496"/>
      <c r="O1625" s="493"/>
      <c r="P1625" s="493"/>
      <c r="Q1625" s="491"/>
    </row>
    <row r="1626" spans="1:17" ht="15.75" thickBot="1">
      <c r="A1626" s="171">
        <v>5502888</v>
      </c>
      <c r="B1626" s="125"/>
      <c r="C1626" s="104"/>
      <c r="D1626" s="146" t="s">
        <v>442</v>
      </c>
      <c r="E1626" s="146"/>
      <c r="F1626" s="146"/>
      <c r="G1626" s="146"/>
      <c r="H1626" s="146"/>
      <c r="I1626" s="104"/>
      <c r="J1626" s="130">
        <f>J1621+J1625</f>
        <v>2114.8352919999998</v>
      </c>
      <c r="K1626" s="494">
        <f>SUMIF('4. Orçamento'!$A$6:$A$144,A1626,'4. Orçamento'!$D$6:$D$144)</f>
        <v>136.44</v>
      </c>
      <c r="L1626" s="492"/>
      <c r="M1626" s="492"/>
      <c r="N1626" s="496"/>
      <c r="O1626" s="493"/>
      <c r="P1626" s="493"/>
      <c r="Q1626" s="491"/>
    </row>
    <row r="1627" spans="1:17">
      <c r="A1627" s="171">
        <v>5502888</v>
      </c>
      <c r="B1627" s="129"/>
      <c r="D1627" s="145" t="s">
        <v>444</v>
      </c>
      <c r="E1627" s="145"/>
      <c r="F1627" s="145"/>
      <c r="G1627" s="145"/>
      <c r="H1627" s="145"/>
      <c r="J1627" s="131">
        <f>J1626/I1611</f>
        <v>32.616213633559525</v>
      </c>
      <c r="K1627" s="494">
        <f>SUMIF('4. Orçamento'!$A$6:$A$144,A1627,'4. Orçamento'!$D$6:$D$144)</f>
        <v>136.44</v>
      </c>
      <c r="L1627" s="492"/>
      <c r="M1627" s="492"/>
      <c r="N1627" s="496"/>
      <c r="O1627" s="493"/>
      <c r="P1627" s="493"/>
      <c r="Q1627" s="491"/>
    </row>
    <row r="1628" spans="1:17">
      <c r="A1628" s="171">
        <v>5502888</v>
      </c>
      <c r="B1628" s="129"/>
      <c r="H1628" s="132" t="s">
        <v>445</v>
      </c>
      <c r="J1628" s="133">
        <v>0.17710000000000001</v>
      </c>
      <c r="K1628" s="494">
        <f>SUMIF('4. Orçamento'!$A$6:$A$144,A1628,'4. Orçamento'!$D$6:$D$144)</f>
        <v>136.44</v>
      </c>
      <c r="L1628" s="492"/>
      <c r="M1628" s="492"/>
      <c r="N1628" s="496"/>
      <c r="O1628" s="493"/>
      <c r="P1628" s="493"/>
      <c r="Q1628" s="491"/>
    </row>
    <row r="1629" spans="1:17" ht="15.75" thickBot="1">
      <c r="A1629" s="171">
        <v>5502888</v>
      </c>
      <c r="B1629" s="125"/>
      <c r="C1629" s="104"/>
      <c r="D1629" s="104"/>
      <c r="E1629" s="104"/>
      <c r="F1629" s="104"/>
      <c r="G1629" s="104"/>
      <c r="H1629" s="105" t="s">
        <v>446</v>
      </c>
      <c r="I1629" s="104"/>
      <c r="J1629" s="130" t="s">
        <v>377</v>
      </c>
      <c r="K1629" s="494">
        <f>SUMIF('4. Orçamento'!$A$6:$A$144,A1629,'4. Orçamento'!$D$6:$D$144)</f>
        <v>136.44</v>
      </c>
      <c r="L1629" s="492"/>
      <c r="M1629" s="492"/>
      <c r="N1629" s="496"/>
      <c r="O1629" s="493"/>
      <c r="P1629" s="493"/>
      <c r="Q1629" s="491"/>
    </row>
    <row r="1630" spans="1:17" ht="15.75" thickBot="1">
      <c r="A1630" s="171">
        <v>5502888</v>
      </c>
      <c r="B1630" s="127" t="s">
        <v>447</v>
      </c>
      <c r="C1630" s="104"/>
      <c r="D1630" s="103" t="s">
        <v>212</v>
      </c>
      <c r="E1630" s="103" t="s">
        <v>436</v>
      </c>
      <c r="F1630" s="104"/>
      <c r="G1630" s="103" t="s">
        <v>448</v>
      </c>
      <c r="H1630" s="146" t="s">
        <v>449</v>
      </c>
      <c r="I1630" s="146"/>
      <c r="J1630" s="147"/>
      <c r="K1630" s="494">
        <f>SUMIF('4. Orçamento'!$A$6:$A$144,A1630,'4. Orçamento'!$D$6:$D$144)</f>
        <v>136.44</v>
      </c>
      <c r="L1630" s="492"/>
      <c r="M1630" s="492"/>
      <c r="N1630" s="496"/>
      <c r="O1630" s="493"/>
      <c r="P1630" s="493"/>
      <c r="Q1630" s="491"/>
    </row>
    <row r="1631" spans="1:17">
      <c r="A1631" s="171">
        <v>5502888</v>
      </c>
      <c r="B1631" s="119" t="s">
        <v>870</v>
      </c>
      <c r="C1631" s="120" t="s">
        <v>871</v>
      </c>
      <c r="D1631" s="121">
        <v>3.4000000000000002E-4</v>
      </c>
      <c r="E1631" s="128" t="s">
        <v>335</v>
      </c>
      <c r="G1631" s="123">
        <f>VLOOKUP(B1631,MATERIAL!$A$1:$D$1678,4,FALSE)</f>
        <v>721.37710000000004</v>
      </c>
      <c r="J1631" s="124">
        <f>D1631*G1631</f>
        <v>0.24526821400000004</v>
      </c>
      <c r="K1631" s="494">
        <f>SUMIF('4. Orçamento'!$A$6:$A$144,A1631,'4. Orçamento'!$D$6:$D$144)</f>
        <v>136.44</v>
      </c>
      <c r="L1631" s="492">
        <f t="shared" ref="L1631:L1640" si="124">D1631</f>
        <v>3.4000000000000002E-4</v>
      </c>
      <c r="M1631" s="492"/>
      <c r="N1631" s="496" t="str">
        <f t="shared" ref="N1631:N1640" si="125">B1631</f>
        <v>M2062</v>
      </c>
      <c r="O1631" s="493">
        <f>G1631</f>
        <v>721.37710000000004</v>
      </c>
      <c r="P1631" s="493"/>
      <c r="Q1631" s="491">
        <f>K1631*((L1631*O1631)+(M1631*P1631))</f>
        <v>33.464395118160006</v>
      </c>
    </row>
    <row r="1632" spans="1:17">
      <c r="A1632" s="171">
        <v>5502888</v>
      </c>
      <c r="B1632" s="119" t="s">
        <v>872</v>
      </c>
      <c r="C1632" s="120" t="s">
        <v>873</v>
      </c>
      <c r="D1632" s="121">
        <v>0.56232000000000004</v>
      </c>
      <c r="E1632" s="128" t="s">
        <v>454</v>
      </c>
      <c r="G1632" s="123">
        <f>VLOOKUP(B1632,MATERIAL!$A$1:$D$1678,4,FALSE)</f>
        <v>15.3146</v>
      </c>
      <c r="J1632" s="124">
        <f t="shared" ref="J1632:J1640" si="126">D1632*G1632</f>
        <v>8.6117058720000017</v>
      </c>
      <c r="K1632" s="494">
        <f>SUMIF('4. Orçamento'!$A$6:$A$144,A1632,'4. Orçamento'!$D$6:$D$144)</f>
        <v>136.44</v>
      </c>
      <c r="L1632" s="492">
        <f t="shared" si="124"/>
        <v>0.56232000000000004</v>
      </c>
      <c r="M1632" s="492"/>
      <c r="N1632" s="496" t="str">
        <f t="shared" si="125"/>
        <v>M2042</v>
      </c>
      <c r="O1632" s="493">
        <f>G1632</f>
        <v>15.3146</v>
      </c>
      <c r="P1632" s="493"/>
      <c r="Q1632" s="491">
        <f>K1632*((L1632*O1632)+(M1632*P1632))</f>
        <v>1174.9811491756802</v>
      </c>
    </row>
    <row r="1633" spans="1:17">
      <c r="A1633" s="171">
        <v>5502888</v>
      </c>
      <c r="B1633" s="119" t="s">
        <v>874</v>
      </c>
      <c r="C1633" s="120" t="s">
        <v>875</v>
      </c>
      <c r="D1633" s="121">
        <v>1.6000000000000001E-4</v>
      </c>
      <c r="E1633" s="128" t="s">
        <v>335</v>
      </c>
      <c r="G1633" s="123">
        <f>VLOOKUP(B1633,MATERIAL!$A$1:$D$1678,4,FALSE)</f>
        <v>2189.0677000000001</v>
      </c>
      <c r="J1633" s="124">
        <f t="shared" si="126"/>
        <v>0.35025083200000001</v>
      </c>
      <c r="K1633" s="494">
        <f>SUMIF('4. Orçamento'!$A$6:$A$144,A1633,'4. Orçamento'!$D$6:$D$144)</f>
        <v>136.44</v>
      </c>
      <c r="L1633" s="492">
        <f t="shared" si="124"/>
        <v>1.6000000000000001E-4</v>
      </c>
      <c r="M1633" s="492"/>
      <c r="N1633" s="496" t="str">
        <f t="shared" si="125"/>
        <v>M2065</v>
      </c>
      <c r="O1633" s="493">
        <f>G1633</f>
        <v>2189.0677000000001</v>
      </c>
      <c r="P1633" s="493"/>
      <c r="Q1633" s="491">
        <f>K1633*((L1633*O1633)+(M1633*P1633))</f>
        <v>47.788223518080002</v>
      </c>
    </row>
    <row r="1634" spans="1:17">
      <c r="A1634" s="171">
        <v>5502888</v>
      </c>
      <c r="B1634" s="119" t="s">
        <v>876</v>
      </c>
      <c r="C1634" s="120" t="s">
        <v>877</v>
      </c>
      <c r="D1634" s="121">
        <v>2.5000000000000001E-4</v>
      </c>
      <c r="E1634" s="128" t="s">
        <v>335</v>
      </c>
      <c r="G1634" s="123">
        <f>VLOOKUP(B1634,MATERIAL!$A$1:$D$1678,4,FALSE)</f>
        <v>350.4006</v>
      </c>
      <c r="J1634" s="124">
        <f t="shared" si="126"/>
        <v>8.7600150000000002E-2</v>
      </c>
      <c r="K1634" s="494">
        <f>SUMIF('4. Orçamento'!$A$6:$A$144,A1634,'4. Orçamento'!$D$6:$D$144)</f>
        <v>136.44</v>
      </c>
      <c r="L1634" s="492">
        <f t="shared" si="124"/>
        <v>2.5000000000000001E-4</v>
      </c>
      <c r="M1634" s="492"/>
      <c r="N1634" s="496" t="str">
        <f t="shared" si="125"/>
        <v>M2066</v>
      </c>
      <c r="O1634" s="493">
        <f>G1634</f>
        <v>350.4006</v>
      </c>
      <c r="P1634" s="493"/>
      <c r="Q1634" s="491">
        <f>K1634*((L1634*O1634)+(M1634*P1634))</f>
        <v>11.952164465999999</v>
      </c>
    </row>
    <row r="1635" spans="1:17">
      <c r="A1635" s="171">
        <v>5502888</v>
      </c>
      <c r="B1635" s="119" t="s">
        <v>878</v>
      </c>
      <c r="C1635" s="120" t="s">
        <v>879</v>
      </c>
      <c r="D1635" s="121">
        <v>0.04</v>
      </c>
      <c r="E1635" s="128" t="s">
        <v>335</v>
      </c>
      <c r="G1635" s="123">
        <f>VLOOKUP(B1635,MATERIAL!$A$1:$D$1678,4,FALSE)</f>
        <v>16.802700000000002</v>
      </c>
      <c r="J1635" s="124">
        <f t="shared" si="126"/>
        <v>0.67210800000000004</v>
      </c>
      <c r="K1635" s="494">
        <f>SUMIF('4. Orçamento'!$A$6:$A$144,A1635,'4. Orçamento'!$D$6:$D$144)</f>
        <v>136.44</v>
      </c>
      <c r="L1635" s="492">
        <f t="shared" si="124"/>
        <v>0.04</v>
      </c>
      <c r="M1635" s="492"/>
      <c r="N1635" s="496" t="str">
        <f t="shared" si="125"/>
        <v>M2144</v>
      </c>
      <c r="O1635" s="493">
        <f>G1635</f>
        <v>16.802700000000002</v>
      </c>
      <c r="P1635" s="493"/>
      <c r="Q1635" s="491">
        <f>K1635*((L1635*O1635)+(M1635*P1635))</f>
        <v>91.702415520000002</v>
      </c>
    </row>
    <row r="1636" spans="1:17">
      <c r="A1636" s="171">
        <v>5502888</v>
      </c>
      <c r="B1636" s="119" t="s">
        <v>880</v>
      </c>
      <c r="C1636" s="120" t="s">
        <v>881</v>
      </c>
      <c r="D1636" s="121">
        <v>0.15714</v>
      </c>
      <c r="E1636" s="128" t="s">
        <v>335</v>
      </c>
      <c r="G1636" s="123">
        <f>VLOOKUP(B1636,MATERIAL!$A$1:$D$1678,4,FALSE)</f>
        <v>15.9093</v>
      </c>
      <c r="J1636" s="124">
        <f t="shared" si="126"/>
        <v>2.4999874019999999</v>
      </c>
      <c r="K1636" s="494">
        <f>SUMIF('4. Orçamento'!$A$6:$A$144,A1636,'4. Orçamento'!$D$6:$D$144)</f>
        <v>136.44</v>
      </c>
      <c r="L1636" s="492">
        <f t="shared" si="124"/>
        <v>0.15714</v>
      </c>
      <c r="M1636" s="492"/>
      <c r="N1636" s="496" t="str">
        <f t="shared" si="125"/>
        <v>M2141</v>
      </c>
      <c r="O1636" s="493">
        <f t="shared" ref="O1636:O1640" si="127">G1636</f>
        <v>15.9093</v>
      </c>
      <c r="P1636" s="493"/>
      <c r="Q1636" s="491">
        <f t="shared" ref="Q1636:Q1640" si="128">K1636*((L1636*O1636)+(M1636*P1636))</f>
        <v>341.09828112887999</v>
      </c>
    </row>
    <row r="1637" spans="1:17">
      <c r="A1637" s="171">
        <v>5502888</v>
      </c>
      <c r="B1637" s="119" t="s">
        <v>882</v>
      </c>
      <c r="C1637" s="120" t="s">
        <v>883</v>
      </c>
      <c r="D1637" s="121">
        <v>1.5709999999999998E-2</v>
      </c>
      <c r="E1637" s="128" t="s">
        <v>335</v>
      </c>
      <c r="G1637" s="123">
        <f>VLOOKUP(B1637,MATERIAL!$A$1:$D$1678,4,FALSE)</f>
        <v>28.736000000000001</v>
      </c>
      <c r="J1637" s="124">
        <f t="shared" si="126"/>
        <v>0.45144255999999994</v>
      </c>
      <c r="K1637" s="494">
        <f>SUMIF('4. Orçamento'!$A$6:$A$144,A1637,'4. Orçamento'!$D$6:$D$144)</f>
        <v>136.44</v>
      </c>
      <c r="L1637" s="492">
        <f t="shared" si="124"/>
        <v>1.5709999999999998E-2</v>
      </c>
      <c r="M1637" s="492"/>
      <c r="N1637" s="496" t="str">
        <f t="shared" si="125"/>
        <v>M2143</v>
      </c>
      <c r="O1637" s="493">
        <f t="shared" si="127"/>
        <v>28.736000000000001</v>
      </c>
      <c r="P1637" s="493"/>
      <c r="Q1637" s="491">
        <f t="shared" si="128"/>
        <v>61.594822886399989</v>
      </c>
    </row>
    <row r="1638" spans="1:17">
      <c r="A1638" s="171">
        <v>5502888</v>
      </c>
      <c r="B1638" s="119" t="s">
        <v>884</v>
      </c>
      <c r="C1638" s="120" t="s">
        <v>885</v>
      </c>
      <c r="D1638" s="121">
        <v>1.4300000000000001E-3</v>
      </c>
      <c r="E1638" s="128" t="s">
        <v>335</v>
      </c>
      <c r="G1638" s="123">
        <f>VLOOKUP(B1638,MATERIAL!$A$1:$D$1678,4,FALSE)</f>
        <v>220.64670000000001</v>
      </c>
      <c r="J1638" s="124">
        <f t="shared" si="126"/>
        <v>0.31552478100000003</v>
      </c>
      <c r="K1638" s="494">
        <f>SUMIF('4. Orçamento'!$A$6:$A$144,A1638,'4. Orçamento'!$D$6:$D$144)</f>
        <v>136.44</v>
      </c>
      <c r="L1638" s="492">
        <f t="shared" si="124"/>
        <v>1.4300000000000001E-3</v>
      </c>
      <c r="M1638" s="492"/>
      <c r="N1638" s="496" t="str">
        <f t="shared" si="125"/>
        <v>M2146</v>
      </c>
      <c r="O1638" s="493">
        <f t="shared" si="127"/>
        <v>220.64670000000001</v>
      </c>
      <c r="P1638" s="493"/>
      <c r="Q1638" s="491">
        <f t="shared" si="128"/>
        <v>43.050201119640001</v>
      </c>
    </row>
    <row r="1639" spans="1:17">
      <c r="A1639" s="171">
        <v>5502888</v>
      </c>
      <c r="B1639" s="119" t="s">
        <v>886</v>
      </c>
      <c r="C1639" s="120" t="s">
        <v>887</v>
      </c>
      <c r="D1639" s="121">
        <v>1.2999999999999999E-4</v>
      </c>
      <c r="E1639" s="128" t="s">
        <v>335</v>
      </c>
      <c r="G1639" s="123">
        <f>VLOOKUP(B1639,MATERIAL!$A$1:$D$1678,4,FALSE)</f>
        <v>1121.0527999999999</v>
      </c>
      <c r="J1639" s="124">
        <f t="shared" si="126"/>
        <v>0.14573686399999997</v>
      </c>
      <c r="K1639" s="494">
        <f>SUMIF('4. Orçamento'!$A$6:$A$144,A1639,'4. Orçamento'!$D$6:$D$144)</f>
        <v>136.44</v>
      </c>
      <c r="L1639" s="492">
        <f t="shared" si="124"/>
        <v>1.2999999999999999E-4</v>
      </c>
      <c r="M1639" s="492"/>
      <c r="N1639" s="496" t="str">
        <f t="shared" si="125"/>
        <v>M2067</v>
      </c>
      <c r="O1639" s="493">
        <f t="shared" si="127"/>
        <v>1121.0527999999999</v>
      </c>
      <c r="P1639" s="493"/>
      <c r="Q1639" s="491">
        <f t="shared" si="128"/>
        <v>19.884337724159995</v>
      </c>
    </row>
    <row r="1640" spans="1:17">
      <c r="A1640" s="171">
        <v>5502888</v>
      </c>
      <c r="B1640" s="119" t="s">
        <v>888</v>
      </c>
      <c r="C1640" s="120" t="s">
        <v>889</v>
      </c>
      <c r="D1640" s="121">
        <v>3.3300000000000001E-3</v>
      </c>
      <c r="E1640" s="128" t="s">
        <v>335</v>
      </c>
      <c r="G1640" s="123">
        <f>VLOOKUP(B1640,MATERIAL!$A$1:$D$1678,4,FALSE)</f>
        <v>1164.8451</v>
      </c>
      <c r="J1640" s="124">
        <f t="shared" si="126"/>
        <v>3.8789341830000001</v>
      </c>
      <c r="K1640" s="494">
        <f>SUMIF('4. Orçamento'!$A$6:$A$144,A1640,'4. Orçamento'!$D$6:$D$144)</f>
        <v>136.44</v>
      </c>
      <c r="L1640" s="492">
        <f t="shared" si="124"/>
        <v>3.3300000000000001E-3</v>
      </c>
      <c r="M1640" s="492"/>
      <c r="N1640" s="496" t="str">
        <f t="shared" si="125"/>
        <v>M2145</v>
      </c>
      <c r="O1640" s="493">
        <f t="shared" si="127"/>
        <v>1164.8451</v>
      </c>
      <c r="P1640" s="493"/>
      <c r="Q1640" s="491">
        <f t="shared" si="128"/>
        <v>529.24177992852003</v>
      </c>
    </row>
    <row r="1641" spans="1:17" ht="15.75" thickBot="1">
      <c r="A1641" s="171">
        <v>5502888</v>
      </c>
      <c r="B1641" s="125"/>
      <c r="C1641" s="104"/>
      <c r="D1641" s="146" t="s">
        <v>459</v>
      </c>
      <c r="E1641" s="146"/>
      <c r="F1641" s="146"/>
      <c r="G1641" s="146"/>
      <c r="H1641" s="146"/>
      <c r="I1641" s="104"/>
      <c r="J1641" s="126">
        <f>SUM(J1631:J1640)</f>
        <v>17.258558858000001</v>
      </c>
      <c r="K1641" s="494">
        <f>SUMIF('4. Orçamento'!$A$6:$A$144,A1641,'4. Orçamento'!$D$6:$D$144)</f>
        <v>136.44</v>
      </c>
      <c r="L1641" s="492"/>
      <c r="M1641" s="492"/>
      <c r="N1641" s="496"/>
      <c r="O1641" s="493"/>
      <c r="P1641" s="493"/>
      <c r="Q1641" s="491"/>
    </row>
    <row r="1642" spans="1:17" ht="15.75" thickBot="1">
      <c r="A1642" s="171">
        <v>5502888</v>
      </c>
      <c r="B1642" s="127" t="s">
        <v>460</v>
      </c>
      <c r="C1642" s="104"/>
      <c r="D1642" s="103" t="s">
        <v>212</v>
      </c>
      <c r="E1642" s="103" t="s">
        <v>436</v>
      </c>
      <c r="F1642" s="104"/>
      <c r="G1642" s="103" t="s">
        <v>449</v>
      </c>
      <c r="H1642" s="146" t="s">
        <v>449</v>
      </c>
      <c r="I1642" s="146"/>
      <c r="J1642" s="147"/>
      <c r="K1642" s="494">
        <f>SUMIF('4. Orçamento'!$A$6:$A$144,A1642,'4. Orçamento'!$D$6:$D$144)</f>
        <v>136.44</v>
      </c>
      <c r="L1642" s="492"/>
      <c r="M1642" s="492"/>
      <c r="N1642" s="496"/>
      <c r="O1642" s="493"/>
      <c r="P1642" s="493"/>
      <c r="Q1642" s="491"/>
    </row>
    <row r="1643" spans="1:17" ht="15.75" thickBot="1">
      <c r="A1643" s="171">
        <v>5502888</v>
      </c>
      <c r="B1643" s="125"/>
      <c r="C1643" s="104"/>
      <c r="D1643" s="146" t="s">
        <v>461</v>
      </c>
      <c r="E1643" s="146"/>
      <c r="F1643" s="146"/>
      <c r="G1643" s="146"/>
      <c r="H1643" s="146"/>
      <c r="I1643" s="104"/>
      <c r="J1643" s="126"/>
      <c r="K1643" s="494">
        <f>SUMIF('4. Orçamento'!$A$6:$A$144,A1643,'4. Orçamento'!$D$6:$D$144)</f>
        <v>136.44</v>
      </c>
      <c r="L1643" s="492"/>
      <c r="M1643" s="492"/>
      <c r="N1643" s="496"/>
      <c r="O1643" s="493"/>
      <c r="P1643" s="493"/>
      <c r="Q1643" s="491"/>
    </row>
    <row r="1644" spans="1:17" ht="15.75" thickBot="1">
      <c r="A1644" s="171">
        <v>5502888</v>
      </c>
      <c r="B1644" s="125"/>
      <c r="C1644" s="104"/>
      <c r="D1644" s="104"/>
      <c r="E1644" s="104"/>
      <c r="F1644" s="104"/>
      <c r="G1644" s="104"/>
      <c r="H1644" s="105" t="s">
        <v>462</v>
      </c>
      <c r="I1644" s="104"/>
      <c r="J1644" s="130">
        <f>J1627+J1628+J1641</f>
        <v>50.051872491559529</v>
      </c>
      <c r="K1644" s="494">
        <f>SUMIF('4. Orçamento'!$A$6:$A$144,A1644,'4. Orçamento'!$D$6:$D$144)</f>
        <v>136.44</v>
      </c>
      <c r="L1644" s="492"/>
      <c r="M1644" s="492"/>
      <c r="N1644" s="496"/>
      <c r="O1644" s="493"/>
      <c r="P1644" s="493"/>
      <c r="Q1644" s="491"/>
    </row>
    <row r="1645" spans="1:17" ht="15.75" thickBot="1">
      <c r="A1645" s="171">
        <v>5502888</v>
      </c>
      <c r="B1645" s="127" t="s">
        <v>463</v>
      </c>
      <c r="C1645" s="104"/>
      <c r="D1645" s="103" t="s">
        <v>464</v>
      </c>
      <c r="E1645" s="103" t="s">
        <v>212</v>
      </c>
      <c r="F1645" s="103" t="s">
        <v>436</v>
      </c>
      <c r="G1645" s="104"/>
      <c r="H1645" s="103" t="s">
        <v>449</v>
      </c>
      <c r="I1645" s="146" t="s">
        <v>449</v>
      </c>
      <c r="J1645" s="147"/>
      <c r="K1645" s="494">
        <f>SUMIF('4. Orçamento'!$A$6:$A$144,A1645,'4. Orçamento'!$D$6:$D$144)</f>
        <v>136.44</v>
      </c>
      <c r="L1645" s="492"/>
      <c r="M1645" s="492"/>
      <c r="N1645" s="496"/>
      <c r="O1645" s="493"/>
      <c r="P1645" s="493"/>
      <c r="Q1645" s="491"/>
    </row>
    <row r="1646" spans="1:17" ht="15.75" thickBot="1">
      <c r="A1646" s="171">
        <v>5502888</v>
      </c>
      <c r="B1646" s="125"/>
      <c r="C1646" s="104"/>
      <c r="D1646" s="146" t="s">
        <v>468</v>
      </c>
      <c r="E1646" s="146"/>
      <c r="F1646" s="146"/>
      <c r="G1646" s="146"/>
      <c r="H1646" s="146"/>
      <c r="I1646" s="104"/>
      <c r="J1646" s="130"/>
      <c r="K1646" s="494">
        <f>SUMIF('4. Orçamento'!$A$6:$A$144,A1646,'4. Orçamento'!$D$6:$D$144)</f>
        <v>136.44</v>
      </c>
      <c r="L1646" s="492"/>
      <c r="M1646" s="492"/>
      <c r="N1646" s="496"/>
      <c r="O1646" s="493"/>
      <c r="P1646" s="493"/>
      <c r="Q1646" s="491"/>
    </row>
    <row r="1647" spans="1:17" ht="15.75" thickBot="1">
      <c r="A1647" s="171">
        <v>5502888</v>
      </c>
      <c r="B1647" s="148" t="s">
        <v>469</v>
      </c>
      <c r="C1647" s="146"/>
      <c r="D1647" s="146" t="s">
        <v>212</v>
      </c>
      <c r="E1647" s="146" t="s">
        <v>436</v>
      </c>
      <c r="F1647" s="146" t="s">
        <v>470</v>
      </c>
      <c r="G1647" s="146"/>
      <c r="H1647" s="146"/>
      <c r="J1647" s="147" t="s">
        <v>449</v>
      </c>
      <c r="K1647" s="494">
        <f>SUMIF('4. Orçamento'!$A$6:$A$144,A1647,'4. Orçamento'!$D$6:$D$144)</f>
        <v>136.44</v>
      </c>
      <c r="L1647" s="492"/>
      <c r="M1647" s="492"/>
      <c r="N1647" s="496"/>
      <c r="O1647" s="493"/>
      <c r="P1647" s="493"/>
      <c r="Q1647" s="491"/>
    </row>
    <row r="1648" spans="1:17" ht="15.75" thickBot="1">
      <c r="A1648" s="171">
        <v>5502888</v>
      </c>
      <c r="B1648" s="148"/>
      <c r="C1648" s="146"/>
      <c r="D1648" s="146"/>
      <c r="E1648" s="146"/>
      <c r="F1648" s="103" t="s">
        <v>471</v>
      </c>
      <c r="G1648" s="103" t="s">
        <v>472</v>
      </c>
      <c r="H1648" s="103" t="s">
        <v>473</v>
      </c>
      <c r="I1648" s="104"/>
      <c r="J1648" s="147"/>
      <c r="K1648" s="494">
        <f>SUMIF('4. Orçamento'!$A$6:$A$144,A1648,'4. Orçamento'!$D$6:$D$144)</f>
        <v>136.44</v>
      </c>
      <c r="L1648" s="492"/>
      <c r="M1648" s="492"/>
      <c r="N1648" s="496"/>
      <c r="O1648" s="493"/>
      <c r="P1648" s="493"/>
      <c r="Q1648" s="491"/>
    </row>
    <row r="1649" spans="1:18">
      <c r="A1649" s="171">
        <v>5502888</v>
      </c>
      <c r="B1649" s="129"/>
      <c r="D1649" s="145" t="s">
        <v>480</v>
      </c>
      <c r="E1649" s="145"/>
      <c r="F1649" s="145"/>
      <c r="G1649" s="145"/>
      <c r="H1649" s="145"/>
      <c r="J1649" s="111"/>
      <c r="K1649" s="494">
        <f>SUMIF('4. Orçamento'!$A$6:$A$144,A1649,'4. Orçamento'!$D$6:$D$144)</f>
        <v>136.44</v>
      </c>
      <c r="L1649" s="492"/>
      <c r="M1649" s="492"/>
      <c r="N1649" s="496"/>
      <c r="O1649" s="493"/>
      <c r="P1649" s="493"/>
      <c r="Q1649" s="491"/>
    </row>
    <row r="1650" spans="1:18" ht="15.75" thickBot="1">
      <c r="A1650" s="171">
        <v>5502888</v>
      </c>
      <c r="B1650" s="125"/>
      <c r="C1650" s="104"/>
      <c r="D1650" s="104"/>
      <c r="E1650" s="104"/>
      <c r="F1650" s="146" t="s">
        <v>481</v>
      </c>
      <c r="G1650" s="146"/>
      <c r="H1650" s="146"/>
      <c r="I1650" s="104"/>
      <c r="J1650" s="134">
        <f>J1644+J1646</f>
        <v>50.051872491559529</v>
      </c>
      <c r="K1650" s="178"/>
      <c r="L1650" s="179"/>
      <c r="M1650" s="179"/>
      <c r="N1650" s="179"/>
      <c r="O1650" s="179"/>
      <c r="P1650" s="180"/>
      <c r="R1650" s="445">
        <f>SUM(Q1615:Q1649)/K1615</f>
        <v>49.874772491559533</v>
      </c>
    </row>
    <row r="1651" spans="1:18" ht="15.75" thickBot="1">
      <c r="A1651" s="157"/>
      <c r="B1651" s="157"/>
      <c r="C1651" s="157"/>
      <c r="D1651" s="157"/>
      <c r="E1651" s="157"/>
      <c r="F1651" s="157"/>
      <c r="G1651" s="157"/>
      <c r="H1651" s="157"/>
      <c r="I1651" s="157"/>
      <c r="J1651" s="157"/>
      <c r="R1651" s="101">
        <f>SUM(Q1615:Q1649)</f>
        <v>6804.9139587483824</v>
      </c>
    </row>
    <row r="1652" spans="1:18" ht="23.25" thickBot="1">
      <c r="A1652" s="171"/>
      <c r="B1652" s="106" t="s">
        <v>395</v>
      </c>
      <c r="C1652" s="107"/>
      <c r="D1652" s="107"/>
      <c r="E1652" s="107"/>
      <c r="F1652" s="107"/>
      <c r="G1652" s="107"/>
      <c r="H1652" s="107"/>
      <c r="I1652" s="107"/>
      <c r="J1652" s="108" t="s">
        <v>396</v>
      </c>
    </row>
    <row r="1653" spans="1:18" ht="19.5" thickTop="1" thickBot="1">
      <c r="A1653" s="171"/>
      <c r="B1653" s="109" t="s">
        <v>397</v>
      </c>
      <c r="E1653" s="110" t="s">
        <v>398</v>
      </c>
      <c r="J1653" s="111"/>
    </row>
    <row r="1654" spans="1:18" ht="15.75">
      <c r="A1654" s="171"/>
      <c r="B1654" s="373" t="s">
        <v>400</v>
      </c>
      <c r="C1654" s="159"/>
      <c r="D1654" s="159"/>
      <c r="E1654" s="402">
        <v>45748</v>
      </c>
      <c r="F1654" s="159"/>
      <c r="G1654" s="159"/>
      <c r="H1654" s="374" t="s">
        <v>401</v>
      </c>
      <c r="I1654" s="378">
        <v>64.84</v>
      </c>
      <c r="J1654" s="376" t="s">
        <v>351</v>
      </c>
    </row>
    <row r="1655" spans="1:18" ht="48" thickBot="1">
      <c r="A1655" s="171">
        <v>5502798</v>
      </c>
      <c r="B1655" s="116">
        <v>5502798</v>
      </c>
      <c r="C1655" s="149" t="s">
        <v>890</v>
      </c>
      <c r="D1655" s="149"/>
      <c r="E1655" s="149"/>
      <c r="F1655" s="149"/>
      <c r="G1655" s="149"/>
      <c r="H1655" s="149"/>
      <c r="I1655" s="150" t="s">
        <v>404</v>
      </c>
      <c r="J1655" s="151"/>
    </row>
    <row r="1656" spans="1:18" ht="15.75" thickBot="1">
      <c r="A1656" s="171">
        <v>5502798</v>
      </c>
      <c r="B1656" s="148" t="s">
        <v>405</v>
      </c>
      <c r="C1656" s="146"/>
      <c r="D1656" s="146" t="s">
        <v>212</v>
      </c>
      <c r="E1656" s="146" t="s">
        <v>406</v>
      </c>
      <c r="F1656" s="146"/>
      <c r="G1656" s="146" t="s">
        <v>407</v>
      </c>
      <c r="H1656" s="146"/>
      <c r="J1656" s="117" t="s">
        <v>408</v>
      </c>
      <c r="K1656" s="589" t="s">
        <v>276</v>
      </c>
      <c r="L1656" s="590"/>
      <c r="M1656" s="591"/>
      <c r="N1656" s="592" t="s">
        <v>409</v>
      </c>
      <c r="O1656" s="594" t="s">
        <v>410</v>
      </c>
      <c r="P1656" s="595"/>
      <c r="Q1656" s="598" t="s">
        <v>411</v>
      </c>
    </row>
    <row r="1657" spans="1:18" ht="15.75" thickBot="1">
      <c r="A1657" s="171">
        <v>5502798</v>
      </c>
      <c r="B1657" s="148"/>
      <c r="C1657" s="146"/>
      <c r="D1657" s="146"/>
      <c r="E1657" s="103" t="s">
        <v>412</v>
      </c>
      <c r="F1657" s="103" t="s">
        <v>413</v>
      </c>
      <c r="G1657" s="103" t="s">
        <v>414</v>
      </c>
      <c r="H1657" s="103" t="s">
        <v>415</v>
      </c>
      <c r="I1657" s="104"/>
      <c r="J1657" s="118" t="s">
        <v>416</v>
      </c>
      <c r="K1657" s="172" t="s">
        <v>417</v>
      </c>
      <c r="L1657" s="600" t="s">
        <v>418</v>
      </c>
      <c r="M1657" s="601"/>
      <c r="N1657" s="593"/>
      <c r="O1657" s="596"/>
      <c r="P1657" s="597"/>
      <c r="Q1657" s="599"/>
    </row>
    <row r="1658" spans="1:18">
      <c r="A1658" s="171">
        <v>5502798</v>
      </c>
      <c r="B1658" s="119" t="s">
        <v>854</v>
      </c>
      <c r="C1658" s="120" t="s">
        <v>855</v>
      </c>
      <c r="D1658" s="121">
        <v>2</v>
      </c>
      <c r="E1658" s="122">
        <v>1</v>
      </c>
      <c r="F1658" s="122">
        <v>0</v>
      </c>
      <c r="G1658" s="123">
        <f>VLOOKUP(B1658,EQ!$A$1:$K$538,10,FALSE)</f>
        <v>329.45979999999997</v>
      </c>
      <c r="H1658" s="123">
        <f>VLOOKUP(B1658,EQ!$A$1:$K$538,11,FALSE)</f>
        <v>100.1484</v>
      </c>
      <c r="J1658" s="124">
        <f>(D1658*E1658*G1658)+(D1658*F1658*H1658)</f>
        <v>658.91959999999995</v>
      </c>
      <c r="K1658" s="494">
        <f>SUMIF('4. Orçamento'!$A$6:$A$144,A1658,'4. Orçamento'!$D$6:$D$144)</f>
        <v>139.44</v>
      </c>
      <c r="L1658" s="492">
        <f>(D1658*E1658)</f>
        <v>2</v>
      </c>
      <c r="M1658" s="492">
        <f>(D1658*F1658)</f>
        <v>0</v>
      </c>
      <c r="N1658" s="496" t="str">
        <f>B1658</f>
        <v>E9672</v>
      </c>
      <c r="O1658" s="493">
        <f>(G1658/$I$1654)</f>
        <v>5.0811196792103637</v>
      </c>
      <c r="P1658" s="493">
        <f>(H1658/$I$1654)</f>
        <v>1.5445465761875383</v>
      </c>
      <c r="Q1658" s="491">
        <f>K1658*((L1658*O1658)+(M1658*P1658))</f>
        <v>1417.0226561381862</v>
      </c>
    </row>
    <row r="1659" spans="1:18">
      <c r="A1659" s="171">
        <v>5502798</v>
      </c>
      <c r="B1659" s="119" t="s">
        <v>856</v>
      </c>
      <c r="C1659" s="120" t="s">
        <v>857</v>
      </c>
      <c r="D1659" s="121">
        <v>1</v>
      </c>
      <c r="E1659" s="122">
        <v>0.78</v>
      </c>
      <c r="F1659" s="122">
        <v>0.22</v>
      </c>
      <c r="G1659" s="123">
        <f>VLOOKUP(B1659,EQ!$A$1:$K$538,10,FALSE)</f>
        <v>358.59370000000001</v>
      </c>
      <c r="H1659" s="123">
        <f>VLOOKUP(B1659,EQ!$A$1:$K$538,11,FALSE)</f>
        <v>150.2551</v>
      </c>
      <c r="J1659" s="124">
        <f t="shared" ref="J1659:J1663" si="129">(D1659*E1659*G1659)+(D1659*F1659*H1659)</f>
        <v>312.75920800000006</v>
      </c>
      <c r="K1659" s="494">
        <f>SUMIF('4. Orçamento'!$A$6:$A$144,A1659,'4. Orçamento'!$D$6:$D$144)</f>
        <v>139.44</v>
      </c>
      <c r="L1659" s="492">
        <f t="shared" ref="L1659:L1663" si="130">(D1659*E1659)</f>
        <v>0.78</v>
      </c>
      <c r="M1659" s="492">
        <f t="shared" ref="M1659:M1663" si="131">(D1659*F1659)</f>
        <v>0.22</v>
      </c>
      <c r="N1659" s="496" t="str">
        <f t="shared" ref="N1659:N1663" si="132">B1659</f>
        <v>E9117</v>
      </c>
      <c r="O1659" s="493">
        <f t="shared" ref="O1659:O1663" si="133">(G1659/$I$1654)</f>
        <v>5.5304395434916716</v>
      </c>
      <c r="P1659" s="493">
        <f t="shared" ref="P1659:P1663" si="134">(H1659/$I$1654)</f>
        <v>2.3173210980876</v>
      </c>
      <c r="Q1659" s="491">
        <f t="shared" ref="Q1659:Q1663" si="135">K1659*((L1659*O1659)+(M1659*P1659))</f>
        <v>672.59629801850713</v>
      </c>
    </row>
    <row r="1660" spans="1:18">
      <c r="A1660" s="171">
        <v>5502798</v>
      </c>
      <c r="B1660" s="119" t="s">
        <v>858</v>
      </c>
      <c r="C1660" s="120" t="s">
        <v>859</v>
      </c>
      <c r="D1660" s="121">
        <v>1</v>
      </c>
      <c r="E1660" s="122">
        <v>1</v>
      </c>
      <c r="F1660" s="122">
        <v>0</v>
      </c>
      <c r="G1660" s="123">
        <f>VLOOKUP(B1660,EQ!$A$1:$K$538,10,FALSE)</f>
        <v>45.313899999999997</v>
      </c>
      <c r="H1660" s="123">
        <f>VLOOKUP(B1660,EQ!$A$1:$K$538,11,FALSE)</f>
        <v>11.1974</v>
      </c>
      <c r="J1660" s="124">
        <f t="shared" si="129"/>
        <v>45.313899999999997</v>
      </c>
      <c r="K1660" s="494">
        <f>SUMIF('4. Orçamento'!$A$6:$A$144,A1660,'4. Orçamento'!$D$6:$D$144)</f>
        <v>139.44</v>
      </c>
      <c r="L1660" s="492">
        <f t="shared" si="130"/>
        <v>1</v>
      </c>
      <c r="M1660" s="492">
        <f t="shared" si="131"/>
        <v>0</v>
      </c>
      <c r="N1660" s="496" t="str">
        <f t="shared" si="132"/>
        <v>E9646</v>
      </c>
      <c r="O1660" s="493">
        <f t="shared" si="133"/>
        <v>0.69885718692165322</v>
      </c>
      <c r="P1660" s="493">
        <f t="shared" si="134"/>
        <v>0.17269278223318937</v>
      </c>
      <c r="Q1660" s="491">
        <f t="shared" si="135"/>
        <v>97.448646144355322</v>
      </c>
    </row>
    <row r="1661" spans="1:18">
      <c r="A1661" s="171">
        <v>5502798</v>
      </c>
      <c r="B1661" s="119" t="s">
        <v>860</v>
      </c>
      <c r="C1661" s="120" t="s">
        <v>861</v>
      </c>
      <c r="D1661" s="121">
        <v>1</v>
      </c>
      <c r="E1661" s="122">
        <v>1</v>
      </c>
      <c r="F1661" s="122">
        <v>0</v>
      </c>
      <c r="G1661" s="123">
        <f>VLOOKUP(B1661,EQ!$A$1:$K$538,10,FALSE)</f>
        <v>29.978999999999999</v>
      </c>
      <c r="H1661" s="123">
        <f>VLOOKUP(B1661,EQ!$A$1:$K$538,11,FALSE)</f>
        <v>27.690799999999999</v>
      </c>
      <c r="J1661" s="124">
        <f t="shared" si="129"/>
        <v>29.978999999999999</v>
      </c>
      <c r="K1661" s="494">
        <f>SUMIF('4. Orçamento'!$A$6:$A$144,A1661,'4. Orçamento'!$D$6:$D$144)</f>
        <v>139.44</v>
      </c>
      <c r="L1661" s="492">
        <f t="shared" si="130"/>
        <v>1</v>
      </c>
      <c r="M1661" s="492">
        <f t="shared" si="131"/>
        <v>0</v>
      </c>
      <c r="N1661" s="496" t="str">
        <f t="shared" si="132"/>
        <v>E9527</v>
      </c>
      <c r="O1661" s="493">
        <f t="shared" si="133"/>
        <v>0.46235348550277605</v>
      </c>
      <c r="P1661" s="493">
        <f t="shared" si="134"/>
        <v>0.42706354102405919</v>
      </c>
      <c r="Q1661" s="491">
        <f t="shared" si="135"/>
        <v>64.47057001850709</v>
      </c>
    </row>
    <row r="1662" spans="1:18">
      <c r="A1662" s="171">
        <v>5502798</v>
      </c>
      <c r="B1662" s="119" t="s">
        <v>862</v>
      </c>
      <c r="C1662" s="120" t="s">
        <v>863</v>
      </c>
      <c r="D1662" s="121">
        <v>1</v>
      </c>
      <c r="E1662" s="122">
        <v>1</v>
      </c>
      <c r="F1662" s="122">
        <v>0</v>
      </c>
      <c r="G1662" s="123">
        <f>VLOOKUP(B1662,EQ!$A$1:$K$538,10,FALSE)</f>
        <v>459.86070000000001</v>
      </c>
      <c r="H1662" s="123">
        <f>VLOOKUP(B1662,EQ!$A$1:$K$538,11,FALSE)</f>
        <v>204.4631</v>
      </c>
      <c r="J1662" s="124">
        <f t="shared" si="129"/>
        <v>459.86070000000001</v>
      </c>
      <c r="K1662" s="494">
        <f>SUMIF('4. Orçamento'!$A$6:$A$144,A1662,'4. Orçamento'!$D$6:$D$144)</f>
        <v>139.44</v>
      </c>
      <c r="L1662" s="492">
        <f t="shared" si="130"/>
        <v>1</v>
      </c>
      <c r="M1662" s="492">
        <f t="shared" si="131"/>
        <v>0</v>
      </c>
      <c r="N1662" s="496" t="str">
        <f t="shared" si="132"/>
        <v>E9574</v>
      </c>
      <c r="O1662" s="493">
        <f t="shared" si="133"/>
        <v>7.0922378161628625</v>
      </c>
      <c r="P1662" s="493">
        <f t="shared" si="134"/>
        <v>3.1533482418260332</v>
      </c>
      <c r="Q1662" s="491">
        <f t="shared" si="135"/>
        <v>988.94164108574955</v>
      </c>
    </row>
    <row r="1663" spans="1:18">
      <c r="A1663" s="171">
        <v>5502798</v>
      </c>
      <c r="B1663" s="119" t="s">
        <v>864</v>
      </c>
      <c r="C1663" s="120" t="s">
        <v>865</v>
      </c>
      <c r="D1663" s="121">
        <v>1</v>
      </c>
      <c r="E1663" s="122">
        <v>0.38</v>
      </c>
      <c r="F1663" s="122">
        <v>0.62</v>
      </c>
      <c r="G1663" s="123">
        <f>VLOOKUP(B1663,EQ!$A$1:$K$538,10,FALSE)</f>
        <v>321.3073</v>
      </c>
      <c r="H1663" s="123">
        <f>VLOOKUP(B1663,EQ!$A$1:$K$538,11,FALSE)</f>
        <v>128.24100000000001</v>
      </c>
      <c r="J1663" s="124">
        <f t="shared" si="129"/>
        <v>201.60619400000002</v>
      </c>
      <c r="K1663" s="494">
        <f>SUMIF('4. Orçamento'!$A$6:$A$144,A1663,'4. Orçamento'!$D$6:$D$144)</f>
        <v>139.44</v>
      </c>
      <c r="L1663" s="492">
        <f t="shared" si="130"/>
        <v>0.38</v>
      </c>
      <c r="M1663" s="492">
        <f t="shared" si="131"/>
        <v>0.62</v>
      </c>
      <c r="N1663" s="496" t="str">
        <f t="shared" si="132"/>
        <v>E9540</v>
      </c>
      <c r="O1663" s="493">
        <f t="shared" si="133"/>
        <v>4.9553871067242437</v>
      </c>
      <c r="P1663" s="493">
        <f t="shared" si="134"/>
        <v>1.9778069093152377</v>
      </c>
      <c r="Q1663" s="491">
        <f t="shared" si="135"/>
        <v>433.55903287106719</v>
      </c>
    </row>
    <row r="1664" spans="1:18" ht="15.75" thickBot="1">
      <c r="A1664" s="171">
        <v>5502798</v>
      </c>
      <c r="B1664" s="125"/>
      <c r="C1664" s="104"/>
      <c r="D1664" s="104"/>
      <c r="E1664" s="104"/>
      <c r="F1664" s="104"/>
      <c r="G1664" s="104"/>
      <c r="H1664" s="105" t="s">
        <v>433</v>
      </c>
      <c r="I1664" s="104"/>
      <c r="J1664" s="126">
        <f>SUM(J1658:J1663)</f>
        <v>1708.4386019999999</v>
      </c>
      <c r="K1664" s="494">
        <f>SUMIF('4. Orçamento'!$A$6:$A$144,A1664,'4. Orçamento'!$D$6:$D$144)</f>
        <v>139.44</v>
      </c>
      <c r="L1664" s="492"/>
      <c r="M1664" s="492"/>
      <c r="N1664" s="496"/>
      <c r="O1664" s="493"/>
      <c r="P1664" s="493"/>
      <c r="Q1664" s="491"/>
    </row>
    <row r="1665" spans="1:17" ht="15.75" thickBot="1">
      <c r="A1665" s="171">
        <v>5502798</v>
      </c>
      <c r="B1665" s="127" t="s">
        <v>435</v>
      </c>
      <c r="C1665" s="104"/>
      <c r="D1665" s="103" t="s">
        <v>212</v>
      </c>
      <c r="E1665" s="103" t="s">
        <v>436</v>
      </c>
      <c r="F1665" s="104"/>
      <c r="G1665" s="103" t="s">
        <v>407</v>
      </c>
      <c r="H1665" s="146" t="s">
        <v>437</v>
      </c>
      <c r="I1665" s="146"/>
      <c r="J1665" s="147"/>
      <c r="K1665" s="494">
        <f>SUMIF('4. Orçamento'!$A$6:$A$144,A1665,'4. Orçamento'!$D$6:$D$144)</f>
        <v>139.44</v>
      </c>
      <c r="L1665" s="492"/>
      <c r="M1665" s="492"/>
      <c r="N1665" s="496"/>
      <c r="O1665" s="493"/>
      <c r="P1665" s="493"/>
      <c r="Q1665" s="491"/>
    </row>
    <row r="1666" spans="1:17">
      <c r="A1666" s="171">
        <v>5502798</v>
      </c>
      <c r="B1666" s="119" t="s">
        <v>866</v>
      </c>
      <c r="C1666" s="120" t="s">
        <v>867</v>
      </c>
      <c r="D1666" s="121">
        <v>2</v>
      </c>
      <c r="E1666" s="128" t="s">
        <v>222</v>
      </c>
      <c r="G1666" s="123">
        <f>VLOOKUP(B1666,MO!$A$1:$G$106,6,FALSE)</f>
        <v>35.423299999999998</v>
      </c>
      <c r="J1666" s="124">
        <f>D1666*G1666</f>
        <v>70.846599999999995</v>
      </c>
      <c r="K1666" s="494">
        <f>SUMIF('4. Orçamento'!$A$6:$A$144,A1666,'4. Orçamento'!$D$6:$D$144)</f>
        <v>139.44</v>
      </c>
      <c r="L1666" s="492">
        <f>D1666</f>
        <v>2</v>
      </c>
      <c r="M1666" s="492"/>
      <c r="N1666" s="496" t="str">
        <f>B1666</f>
        <v>P9892</v>
      </c>
      <c r="O1666" s="493">
        <f>(G1666/$I$1654)</f>
        <v>0.54631863047501539</v>
      </c>
      <c r="P1666" s="493"/>
      <c r="Q1666" s="491">
        <f>K1666*((L1666*O1666)+(M1666*P1666))</f>
        <v>152.35733966687229</v>
      </c>
    </row>
    <row r="1667" spans="1:17">
      <c r="A1667" s="171">
        <v>5502798</v>
      </c>
      <c r="B1667" s="119" t="s">
        <v>868</v>
      </c>
      <c r="C1667" s="120" t="s">
        <v>869</v>
      </c>
      <c r="D1667" s="121">
        <v>1</v>
      </c>
      <c r="E1667" s="128" t="s">
        <v>222</v>
      </c>
      <c r="G1667" s="123">
        <f>VLOOKUP(B1667,MO!$A$1:$G$106,6,FALSE)</f>
        <v>40.487000000000002</v>
      </c>
      <c r="J1667" s="124">
        <f>D1667*G1667</f>
        <v>40.487000000000002</v>
      </c>
      <c r="K1667" s="494">
        <f>SUMIF('4. Orçamento'!$A$6:$A$144,A1667,'4. Orçamento'!$D$6:$D$144)</f>
        <v>139.44</v>
      </c>
      <c r="L1667" s="492">
        <f>D1667</f>
        <v>1</v>
      </c>
      <c r="M1667" s="492"/>
      <c r="N1667" s="496" t="str">
        <f>B1667</f>
        <v>P9852</v>
      </c>
      <c r="O1667" s="493">
        <f>(G1667/$I$1654)</f>
        <v>0.62441394201110423</v>
      </c>
      <c r="P1667" s="493"/>
      <c r="Q1667" s="491">
        <f>K1667*((L1667*O1667)+(M1667*P1667))</f>
        <v>87.068280074028365</v>
      </c>
    </row>
    <row r="1668" spans="1:17">
      <c r="A1668" s="171">
        <v>5502798</v>
      </c>
      <c r="B1668" s="129"/>
      <c r="D1668" s="145" t="s">
        <v>440</v>
      </c>
      <c r="E1668" s="145"/>
      <c r="F1668" s="145"/>
      <c r="G1668" s="145"/>
      <c r="H1668" s="145"/>
      <c r="J1668" s="124">
        <f>J1666+J1667</f>
        <v>111.33359999999999</v>
      </c>
      <c r="K1668" s="494">
        <f>SUMIF('4. Orçamento'!$A$6:$A$144,A1668,'4. Orçamento'!$D$6:$D$144)</f>
        <v>139.44</v>
      </c>
      <c r="L1668" s="492"/>
      <c r="M1668" s="492"/>
      <c r="N1668" s="496"/>
      <c r="O1668" s="493"/>
      <c r="P1668" s="493"/>
      <c r="Q1668" s="491"/>
    </row>
    <row r="1669" spans="1:17" ht="15.75" thickBot="1">
      <c r="A1669" s="171">
        <v>5502798</v>
      </c>
      <c r="B1669" s="125"/>
      <c r="C1669" s="104"/>
      <c r="D1669" s="146" t="s">
        <v>442</v>
      </c>
      <c r="E1669" s="146"/>
      <c r="F1669" s="146"/>
      <c r="G1669" s="146"/>
      <c r="H1669" s="146"/>
      <c r="I1669" s="104"/>
      <c r="J1669" s="130">
        <f>J1664+J1668</f>
        <v>1819.7722019999999</v>
      </c>
      <c r="K1669" s="494">
        <f>SUMIF('4. Orçamento'!$A$6:$A$144,A1669,'4. Orçamento'!$D$6:$D$144)</f>
        <v>139.44</v>
      </c>
      <c r="L1669" s="492"/>
      <c r="M1669" s="492"/>
      <c r="N1669" s="496"/>
      <c r="O1669" s="493"/>
      <c r="P1669" s="493"/>
      <c r="Q1669" s="491"/>
    </row>
    <row r="1670" spans="1:17">
      <c r="A1670" s="171">
        <v>5502798</v>
      </c>
      <c r="B1670" s="129"/>
      <c r="D1670" s="145" t="s">
        <v>444</v>
      </c>
      <c r="E1670" s="145"/>
      <c r="F1670" s="145"/>
      <c r="G1670" s="145"/>
      <c r="H1670" s="145"/>
      <c r="J1670" s="131">
        <f>J1669/I1654</f>
        <v>28.065579919802587</v>
      </c>
      <c r="K1670" s="494">
        <f>SUMIF('4. Orçamento'!$A$6:$A$144,A1670,'4. Orçamento'!$D$6:$D$144)</f>
        <v>139.44</v>
      </c>
      <c r="L1670" s="492"/>
      <c r="M1670" s="492"/>
      <c r="N1670" s="496"/>
      <c r="O1670" s="493"/>
      <c r="P1670" s="493"/>
      <c r="Q1670" s="491"/>
    </row>
    <row r="1671" spans="1:17">
      <c r="A1671" s="171">
        <v>5502798</v>
      </c>
      <c r="B1671" s="129"/>
      <c r="H1671" s="132" t="s">
        <v>445</v>
      </c>
      <c r="J1671" s="133">
        <v>0.15240000000000001</v>
      </c>
      <c r="K1671" s="494">
        <f>SUMIF('4. Orçamento'!$A$6:$A$144,A1671,'4. Orçamento'!$D$6:$D$144)</f>
        <v>139.44</v>
      </c>
      <c r="L1671" s="492"/>
      <c r="M1671" s="492"/>
      <c r="N1671" s="496"/>
      <c r="O1671" s="493"/>
      <c r="P1671" s="493"/>
      <c r="Q1671" s="491"/>
    </row>
    <row r="1672" spans="1:17" ht="15.75" thickBot="1">
      <c r="A1672" s="171">
        <v>5502798</v>
      </c>
      <c r="B1672" s="125"/>
      <c r="C1672" s="104"/>
      <c r="D1672" s="104"/>
      <c r="E1672" s="104"/>
      <c r="F1672" s="104"/>
      <c r="G1672" s="104"/>
      <c r="H1672" s="105" t="s">
        <v>446</v>
      </c>
      <c r="I1672" s="104"/>
      <c r="J1672" s="130" t="s">
        <v>377</v>
      </c>
      <c r="K1672" s="494">
        <f>SUMIF('4. Orçamento'!$A$6:$A$144,A1672,'4. Orçamento'!$D$6:$D$144)</f>
        <v>139.44</v>
      </c>
      <c r="L1672" s="492"/>
      <c r="M1672" s="492"/>
      <c r="N1672" s="496"/>
      <c r="O1672" s="493"/>
      <c r="P1672" s="493"/>
      <c r="Q1672" s="491"/>
    </row>
    <row r="1673" spans="1:17" ht="15.75" thickBot="1">
      <c r="A1673" s="171">
        <v>5502798</v>
      </c>
      <c r="B1673" s="127" t="s">
        <v>447</v>
      </c>
      <c r="C1673" s="104"/>
      <c r="D1673" s="103" t="s">
        <v>212</v>
      </c>
      <c r="E1673" s="103" t="s">
        <v>436</v>
      </c>
      <c r="F1673" s="104"/>
      <c r="G1673" s="103" t="s">
        <v>448</v>
      </c>
      <c r="H1673" s="146" t="s">
        <v>449</v>
      </c>
      <c r="I1673" s="146"/>
      <c r="J1673" s="147"/>
      <c r="K1673" s="494">
        <f>SUMIF('4. Orçamento'!$A$6:$A$144,A1673,'4. Orçamento'!$D$6:$D$144)</f>
        <v>139.44</v>
      </c>
      <c r="L1673" s="492"/>
      <c r="M1673" s="492"/>
      <c r="N1673" s="496"/>
      <c r="O1673" s="493"/>
      <c r="P1673" s="493"/>
      <c r="Q1673" s="491"/>
    </row>
    <row r="1674" spans="1:17">
      <c r="A1674" s="171">
        <v>5502798</v>
      </c>
      <c r="B1674" s="119" t="s">
        <v>870</v>
      </c>
      <c r="C1674" s="120" t="s">
        <v>871</v>
      </c>
      <c r="D1674" s="121">
        <v>3.4000000000000002E-4</v>
      </c>
      <c r="E1674" s="128" t="s">
        <v>335</v>
      </c>
      <c r="G1674" s="123">
        <f>VLOOKUP(B1674,MATERIAL!$A$1:$D$1678,4,FALSE)</f>
        <v>721.37710000000004</v>
      </c>
      <c r="J1674" s="124">
        <f>D1674*G1674</f>
        <v>0.24526821400000004</v>
      </c>
      <c r="K1674" s="494">
        <f>SUMIF('4. Orçamento'!$A$6:$A$144,A1674,'4. Orçamento'!$D$6:$D$144)</f>
        <v>139.44</v>
      </c>
      <c r="L1674" s="492">
        <f>D1674</f>
        <v>3.4000000000000002E-4</v>
      </c>
      <c r="M1674" s="492"/>
      <c r="N1674" s="496" t="str">
        <f>B1674</f>
        <v>M2062</v>
      </c>
      <c r="O1674" s="493">
        <f>G1674</f>
        <v>721.37710000000004</v>
      </c>
      <c r="P1674" s="493"/>
      <c r="Q1674" s="491">
        <f>K1674*((L1674*O1674)+(M1674*P1674))</f>
        <v>34.200199760160004</v>
      </c>
    </row>
    <row r="1675" spans="1:17">
      <c r="A1675" s="171">
        <v>5502798</v>
      </c>
      <c r="B1675" s="119" t="s">
        <v>872</v>
      </c>
      <c r="C1675" s="120" t="s">
        <v>873</v>
      </c>
      <c r="D1675" s="121">
        <v>0.56232000000000004</v>
      </c>
      <c r="E1675" s="128" t="s">
        <v>454</v>
      </c>
      <c r="G1675" s="123">
        <f>VLOOKUP(B1675,MATERIAL!$A$1:$D$1678,4,FALSE)</f>
        <v>15.3146</v>
      </c>
      <c r="J1675" s="124">
        <f t="shared" ref="J1675:J1683" si="136">D1675*G1675</f>
        <v>8.6117058720000017</v>
      </c>
      <c r="K1675" s="494">
        <f>SUMIF('4. Orçamento'!$A$6:$A$144,A1675,'4. Orçamento'!$D$6:$D$144)</f>
        <v>139.44</v>
      </c>
      <c r="L1675" s="492">
        <f>D1675</f>
        <v>0.56232000000000004</v>
      </c>
      <c r="M1675" s="492"/>
      <c r="N1675" s="496" t="str">
        <f>B1675</f>
        <v>M2042</v>
      </c>
      <c r="O1675" s="493">
        <f>G1675</f>
        <v>15.3146</v>
      </c>
      <c r="P1675" s="493"/>
      <c r="Q1675" s="491">
        <f>K1675*((L1675*O1675)+(M1675*P1675))</f>
        <v>1200.8162667916802</v>
      </c>
    </row>
    <row r="1676" spans="1:17">
      <c r="A1676" s="171">
        <v>5502798</v>
      </c>
      <c r="B1676" s="119" t="s">
        <v>874</v>
      </c>
      <c r="C1676" s="120" t="s">
        <v>875</v>
      </c>
      <c r="D1676" s="121">
        <v>1.6000000000000001E-4</v>
      </c>
      <c r="E1676" s="128" t="s">
        <v>335</v>
      </c>
      <c r="G1676" s="123">
        <f>VLOOKUP(B1676,MATERIAL!$A$1:$D$1678,4,FALSE)</f>
        <v>2189.0677000000001</v>
      </c>
      <c r="J1676" s="124">
        <f t="shared" si="136"/>
        <v>0.35025083200000001</v>
      </c>
      <c r="K1676" s="494">
        <f>SUMIF('4. Orçamento'!$A$6:$A$144,A1676,'4. Orçamento'!$D$6:$D$144)</f>
        <v>139.44</v>
      </c>
      <c r="L1676" s="492">
        <f>D1676</f>
        <v>1.6000000000000001E-4</v>
      </c>
      <c r="M1676" s="492"/>
      <c r="N1676" s="496" t="str">
        <f>B1676</f>
        <v>M2065</v>
      </c>
      <c r="O1676" s="493">
        <f>G1676</f>
        <v>2189.0677000000001</v>
      </c>
      <c r="P1676" s="493"/>
      <c r="Q1676" s="491">
        <f>K1676*((L1676*O1676)+(M1676*P1676))</f>
        <v>48.838976014080004</v>
      </c>
    </row>
    <row r="1677" spans="1:17">
      <c r="A1677" s="171">
        <v>5502798</v>
      </c>
      <c r="B1677" s="119" t="s">
        <v>876</v>
      </c>
      <c r="C1677" s="120" t="s">
        <v>877</v>
      </c>
      <c r="D1677" s="121">
        <v>2.5000000000000001E-4</v>
      </c>
      <c r="E1677" s="128" t="s">
        <v>335</v>
      </c>
      <c r="G1677" s="123">
        <f>VLOOKUP(B1677,MATERIAL!$A$1:$D$1678,4,FALSE)</f>
        <v>350.4006</v>
      </c>
      <c r="J1677" s="124">
        <f t="shared" si="136"/>
        <v>8.7600150000000002E-2</v>
      </c>
      <c r="K1677" s="494">
        <f>SUMIF('4. Orçamento'!$A$6:$A$144,A1677,'4. Orçamento'!$D$6:$D$144)</f>
        <v>139.44</v>
      </c>
      <c r="L1677" s="492">
        <f>D1677</f>
        <v>2.5000000000000001E-4</v>
      </c>
      <c r="M1677" s="492"/>
      <c r="N1677" s="496" t="str">
        <f>B1677</f>
        <v>M2066</v>
      </c>
      <c r="O1677" s="493">
        <f>G1677</f>
        <v>350.4006</v>
      </c>
      <c r="P1677" s="493"/>
      <c r="Q1677" s="491">
        <f>K1677*((L1677*O1677)+(M1677*P1677))</f>
        <v>12.214964916</v>
      </c>
    </row>
    <row r="1678" spans="1:17">
      <c r="A1678" s="171">
        <v>5502798</v>
      </c>
      <c r="B1678" s="119" t="s">
        <v>878</v>
      </c>
      <c r="C1678" s="120" t="s">
        <v>879</v>
      </c>
      <c r="D1678" s="121">
        <v>0.04</v>
      </c>
      <c r="E1678" s="128" t="s">
        <v>335</v>
      </c>
      <c r="G1678" s="123">
        <f>VLOOKUP(B1678,MATERIAL!$A$1:$D$1678,4,FALSE)</f>
        <v>16.802700000000002</v>
      </c>
      <c r="J1678" s="124">
        <f t="shared" si="136"/>
        <v>0.67210800000000004</v>
      </c>
      <c r="K1678" s="494">
        <f>SUMIF('4. Orçamento'!$A$6:$A$144,A1678,'4. Orçamento'!$D$6:$D$144)</f>
        <v>139.44</v>
      </c>
      <c r="L1678" s="492">
        <f>D1678</f>
        <v>0.04</v>
      </c>
      <c r="M1678" s="492"/>
      <c r="N1678" s="496" t="str">
        <f>B1678</f>
        <v>M2144</v>
      </c>
      <c r="O1678" s="493">
        <f>G1678</f>
        <v>16.802700000000002</v>
      </c>
      <c r="P1678" s="493"/>
      <c r="Q1678" s="491">
        <f>K1678*((L1678*O1678)+(M1678*P1678))</f>
        <v>93.71873952</v>
      </c>
    </row>
    <row r="1679" spans="1:17">
      <c r="A1679" s="171">
        <v>5502798</v>
      </c>
      <c r="B1679" s="119" t="s">
        <v>880</v>
      </c>
      <c r="C1679" s="120" t="s">
        <v>881</v>
      </c>
      <c r="D1679" s="121">
        <v>0.15714</v>
      </c>
      <c r="E1679" s="128" t="s">
        <v>335</v>
      </c>
      <c r="G1679" s="123">
        <f>VLOOKUP(B1679,MATERIAL!$A$1:$D$1678,4,FALSE)</f>
        <v>15.9093</v>
      </c>
      <c r="J1679" s="124">
        <f t="shared" si="136"/>
        <v>2.4999874019999999</v>
      </c>
      <c r="K1679" s="494">
        <f>SUMIF('4. Orçamento'!$A$6:$A$144,A1679,'4. Orçamento'!$D$6:$D$144)</f>
        <v>139.44</v>
      </c>
      <c r="L1679" s="492">
        <f t="shared" ref="L1679:L1683" si="137">D1679</f>
        <v>0.15714</v>
      </c>
      <c r="M1679" s="492"/>
      <c r="N1679" s="496" t="str">
        <f t="shared" ref="N1679:N1683" si="138">B1679</f>
        <v>M2141</v>
      </c>
      <c r="O1679" s="493">
        <f t="shared" ref="O1679:O1683" si="139">G1679</f>
        <v>15.9093</v>
      </c>
      <c r="P1679" s="493"/>
      <c r="Q1679" s="491">
        <f t="shared" ref="Q1679:Q1683" si="140">K1679*((L1679*O1679)+(M1679*P1679))</f>
        <v>348.59824333488001</v>
      </c>
    </row>
    <row r="1680" spans="1:17">
      <c r="A1680" s="171">
        <v>5502798</v>
      </c>
      <c r="B1680" s="119" t="s">
        <v>882</v>
      </c>
      <c r="C1680" s="120" t="s">
        <v>883</v>
      </c>
      <c r="D1680" s="121">
        <v>1.5709999999999998E-2</v>
      </c>
      <c r="E1680" s="128" t="s">
        <v>335</v>
      </c>
      <c r="G1680" s="123">
        <f>VLOOKUP(B1680,MATERIAL!$A$1:$D$1678,4,FALSE)</f>
        <v>28.736000000000001</v>
      </c>
      <c r="J1680" s="124">
        <f t="shared" si="136"/>
        <v>0.45144255999999994</v>
      </c>
      <c r="K1680" s="494">
        <f>SUMIF('4. Orçamento'!$A$6:$A$144,A1680,'4. Orçamento'!$D$6:$D$144)</f>
        <v>139.44</v>
      </c>
      <c r="L1680" s="492">
        <f t="shared" si="137"/>
        <v>1.5709999999999998E-2</v>
      </c>
      <c r="M1680" s="492"/>
      <c r="N1680" s="496" t="str">
        <f t="shared" si="138"/>
        <v>M2143</v>
      </c>
      <c r="O1680" s="493">
        <f t="shared" si="139"/>
        <v>28.736000000000001</v>
      </c>
      <c r="P1680" s="493"/>
      <c r="Q1680" s="491">
        <f t="shared" si="140"/>
        <v>62.949150566399993</v>
      </c>
    </row>
    <row r="1681" spans="1:18">
      <c r="A1681" s="171">
        <v>5502798</v>
      </c>
      <c r="B1681" s="119" t="s">
        <v>884</v>
      </c>
      <c r="C1681" s="120" t="s">
        <v>885</v>
      </c>
      <c r="D1681" s="121">
        <v>1.4300000000000001E-3</v>
      </c>
      <c r="E1681" s="128" t="s">
        <v>335</v>
      </c>
      <c r="G1681" s="123">
        <f>VLOOKUP(B1681,MATERIAL!$A$1:$D$1678,4,FALSE)</f>
        <v>220.64670000000001</v>
      </c>
      <c r="J1681" s="124">
        <f t="shared" si="136"/>
        <v>0.31552478100000003</v>
      </c>
      <c r="K1681" s="494">
        <f>SUMIF('4. Orçamento'!$A$6:$A$144,A1681,'4. Orçamento'!$D$6:$D$144)</f>
        <v>139.44</v>
      </c>
      <c r="L1681" s="492">
        <f t="shared" si="137"/>
        <v>1.4300000000000001E-3</v>
      </c>
      <c r="M1681" s="492"/>
      <c r="N1681" s="496" t="str">
        <f t="shared" si="138"/>
        <v>M2146</v>
      </c>
      <c r="O1681" s="493">
        <f t="shared" si="139"/>
        <v>220.64670000000001</v>
      </c>
      <c r="P1681" s="493"/>
      <c r="Q1681" s="491">
        <f t="shared" si="140"/>
        <v>43.996775462640002</v>
      </c>
    </row>
    <row r="1682" spans="1:18">
      <c r="A1682" s="171">
        <v>5502798</v>
      </c>
      <c r="B1682" s="119" t="s">
        <v>886</v>
      </c>
      <c r="C1682" s="120" t="s">
        <v>887</v>
      </c>
      <c r="D1682" s="121">
        <v>1.2999999999999999E-4</v>
      </c>
      <c r="E1682" s="128" t="s">
        <v>335</v>
      </c>
      <c r="G1682" s="123">
        <f>VLOOKUP(B1682,MATERIAL!$A$1:$D$1678,4,FALSE)</f>
        <v>1121.0527999999999</v>
      </c>
      <c r="J1682" s="124">
        <f t="shared" si="136"/>
        <v>0.14573686399999997</v>
      </c>
      <c r="K1682" s="494">
        <f>SUMIF('4. Orçamento'!$A$6:$A$144,A1682,'4. Orçamento'!$D$6:$D$144)</f>
        <v>139.44</v>
      </c>
      <c r="L1682" s="492">
        <f t="shared" si="137"/>
        <v>1.2999999999999999E-4</v>
      </c>
      <c r="M1682" s="492"/>
      <c r="N1682" s="496" t="str">
        <f t="shared" si="138"/>
        <v>M2067</v>
      </c>
      <c r="O1682" s="493">
        <f t="shared" si="139"/>
        <v>1121.0527999999999</v>
      </c>
      <c r="P1682" s="493"/>
      <c r="Q1682" s="491">
        <f t="shared" si="140"/>
        <v>20.321548316159994</v>
      </c>
    </row>
    <row r="1683" spans="1:18">
      <c r="A1683" s="171">
        <v>5502798</v>
      </c>
      <c r="B1683" s="119" t="s">
        <v>888</v>
      </c>
      <c r="C1683" s="120" t="s">
        <v>889</v>
      </c>
      <c r="D1683" s="121">
        <v>3.3300000000000001E-3</v>
      </c>
      <c r="E1683" s="128" t="s">
        <v>335</v>
      </c>
      <c r="G1683" s="123">
        <f>VLOOKUP(B1683,MATERIAL!$A$1:$D$1678,4,FALSE)</f>
        <v>1164.8451</v>
      </c>
      <c r="J1683" s="124">
        <f t="shared" si="136"/>
        <v>3.8789341830000001</v>
      </c>
      <c r="K1683" s="494">
        <f>SUMIF('4. Orçamento'!$A$6:$A$144,A1683,'4. Orçamento'!$D$6:$D$144)</f>
        <v>139.44</v>
      </c>
      <c r="L1683" s="492">
        <f t="shared" si="137"/>
        <v>3.3300000000000001E-3</v>
      </c>
      <c r="M1683" s="492"/>
      <c r="N1683" s="496" t="str">
        <f t="shared" si="138"/>
        <v>M2145</v>
      </c>
      <c r="O1683" s="493">
        <f t="shared" si="139"/>
        <v>1164.8451</v>
      </c>
      <c r="P1683" s="493"/>
      <c r="Q1683" s="491">
        <f t="shared" si="140"/>
        <v>540.87858247752001</v>
      </c>
    </row>
    <row r="1684" spans="1:18" ht="15.75" thickBot="1">
      <c r="A1684" s="171">
        <v>5502798</v>
      </c>
      <c r="B1684" s="125"/>
      <c r="C1684" s="104"/>
      <c r="D1684" s="146" t="s">
        <v>459</v>
      </c>
      <c r="E1684" s="146"/>
      <c r="F1684" s="146"/>
      <c r="G1684" s="146"/>
      <c r="H1684" s="146"/>
      <c r="I1684" s="104"/>
      <c r="J1684" s="126">
        <f>SUM(J1674:J1683)</f>
        <v>17.258558858000001</v>
      </c>
      <c r="K1684" s="494">
        <f>SUMIF('4. Orçamento'!$A$6:$A$144,A1684,'4. Orçamento'!$D$6:$D$144)</f>
        <v>139.44</v>
      </c>
      <c r="L1684" s="492"/>
      <c r="M1684" s="492"/>
      <c r="N1684" s="496"/>
      <c r="O1684" s="493"/>
      <c r="P1684" s="493"/>
      <c r="Q1684" s="491"/>
    </row>
    <row r="1685" spans="1:18" ht="15.75" thickBot="1">
      <c r="A1685" s="171">
        <v>5502798</v>
      </c>
      <c r="B1685" s="127" t="s">
        <v>460</v>
      </c>
      <c r="C1685" s="104"/>
      <c r="D1685" s="103" t="s">
        <v>212</v>
      </c>
      <c r="E1685" s="103" t="s">
        <v>436</v>
      </c>
      <c r="F1685" s="104"/>
      <c r="G1685" s="103" t="s">
        <v>449</v>
      </c>
      <c r="H1685" s="146" t="s">
        <v>449</v>
      </c>
      <c r="I1685" s="146"/>
      <c r="J1685" s="147"/>
      <c r="K1685" s="494">
        <f>SUMIF('4. Orçamento'!$A$6:$A$144,A1685,'4. Orçamento'!$D$6:$D$144)</f>
        <v>139.44</v>
      </c>
      <c r="L1685" s="492"/>
      <c r="M1685" s="492"/>
      <c r="N1685" s="496"/>
      <c r="O1685" s="493"/>
      <c r="P1685" s="493"/>
      <c r="Q1685" s="491"/>
    </row>
    <row r="1686" spans="1:18" ht="15.75" thickBot="1">
      <c r="A1686" s="171">
        <v>5502798</v>
      </c>
      <c r="B1686" s="125"/>
      <c r="C1686" s="104"/>
      <c r="D1686" s="146" t="s">
        <v>461</v>
      </c>
      <c r="E1686" s="146"/>
      <c r="F1686" s="146"/>
      <c r="G1686" s="146"/>
      <c r="H1686" s="146"/>
      <c r="I1686" s="104"/>
      <c r="J1686" s="126"/>
      <c r="K1686" s="494">
        <f>SUMIF('4. Orçamento'!$A$6:$A$144,A1686,'4. Orçamento'!$D$6:$D$144)</f>
        <v>139.44</v>
      </c>
      <c r="L1686" s="492"/>
      <c r="M1686" s="492"/>
      <c r="N1686" s="496"/>
      <c r="O1686" s="493"/>
      <c r="P1686" s="493"/>
      <c r="Q1686" s="491"/>
    </row>
    <row r="1687" spans="1:18" ht="15.75" thickBot="1">
      <c r="A1687" s="171">
        <v>5502798</v>
      </c>
      <c r="B1687" s="125"/>
      <c r="C1687" s="104"/>
      <c r="D1687" s="104"/>
      <c r="E1687" s="104"/>
      <c r="F1687" s="104"/>
      <c r="G1687" s="104"/>
      <c r="H1687" s="105" t="s">
        <v>462</v>
      </c>
      <c r="I1687" s="104"/>
      <c r="J1687" s="130">
        <f>J1670+J1671+J1684</f>
        <v>45.476538777802588</v>
      </c>
      <c r="K1687" s="494">
        <f>SUMIF('4. Orçamento'!$A$6:$A$144,A1687,'4. Orçamento'!$D$6:$D$144)</f>
        <v>139.44</v>
      </c>
      <c r="L1687" s="492"/>
      <c r="M1687" s="492"/>
      <c r="N1687" s="496"/>
      <c r="O1687" s="493"/>
      <c r="P1687" s="493"/>
      <c r="Q1687" s="491"/>
    </row>
    <row r="1688" spans="1:18" ht="15.75" thickBot="1">
      <c r="A1688" s="171">
        <v>5502798</v>
      </c>
      <c r="B1688" s="127" t="s">
        <v>463</v>
      </c>
      <c r="C1688" s="104"/>
      <c r="D1688" s="103" t="s">
        <v>464</v>
      </c>
      <c r="E1688" s="103" t="s">
        <v>212</v>
      </c>
      <c r="F1688" s="103" t="s">
        <v>436</v>
      </c>
      <c r="G1688" s="104"/>
      <c r="H1688" s="103" t="s">
        <v>449</v>
      </c>
      <c r="I1688" s="146" t="s">
        <v>449</v>
      </c>
      <c r="J1688" s="147"/>
      <c r="K1688" s="494">
        <f>SUMIF('4. Orçamento'!$A$6:$A$144,A1688,'4. Orçamento'!$D$6:$D$144)</f>
        <v>139.44</v>
      </c>
      <c r="L1688" s="492"/>
      <c r="M1688" s="492"/>
      <c r="N1688" s="496"/>
      <c r="O1688" s="493"/>
      <c r="P1688" s="493"/>
      <c r="Q1688" s="491"/>
    </row>
    <row r="1689" spans="1:18" ht="15.75" thickBot="1">
      <c r="A1689" s="171">
        <v>5502798</v>
      </c>
      <c r="B1689" s="125"/>
      <c r="C1689" s="104"/>
      <c r="D1689" s="146" t="s">
        <v>468</v>
      </c>
      <c r="E1689" s="146"/>
      <c r="F1689" s="146"/>
      <c r="G1689" s="146"/>
      <c r="H1689" s="146"/>
      <c r="I1689" s="104"/>
      <c r="J1689" s="130"/>
      <c r="K1689" s="494">
        <f>SUMIF('4. Orçamento'!$A$6:$A$144,A1689,'4. Orçamento'!$D$6:$D$144)</f>
        <v>139.44</v>
      </c>
      <c r="L1689" s="492"/>
      <c r="M1689" s="492"/>
      <c r="N1689" s="496"/>
      <c r="O1689" s="493"/>
      <c r="P1689" s="493"/>
      <c r="Q1689" s="491"/>
    </row>
    <row r="1690" spans="1:18" ht="15.75" thickBot="1">
      <c r="A1690" s="171">
        <v>5502798</v>
      </c>
      <c r="B1690" s="148" t="s">
        <v>469</v>
      </c>
      <c r="C1690" s="146"/>
      <c r="D1690" s="146" t="s">
        <v>212</v>
      </c>
      <c r="E1690" s="146" t="s">
        <v>436</v>
      </c>
      <c r="F1690" s="146" t="s">
        <v>470</v>
      </c>
      <c r="G1690" s="146"/>
      <c r="H1690" s="146"/>
      <c r="J1690" s="147" t="s">
        <v>449</v>
      </c>
      <c r="K1690" s="494">
        <f>SUMIF('4. Orçamento'!$A$6:$A$144,A1690,'4. Orçamento'!$D$6:$D$144)</f>
        <v>139.44</v>
      </c>
      <c r="L1690" s="492"/>
      <c r="M1690" s="492"/>
      <c r="N1690" s="496"/>
      <c r="O1690" s="493"/>
      <c r="P1690" s="493"/>
      <c r="Q1690" s="491"/>
    </row>
    <row r="1691" spans="1:18" ht="15.75" thickBot="1">
      <c r="A1691" s="171">
        <v>5502798</v>
      </c>
      <c r="B1691" s="148"/>
      <c r="C1691" s="146"/>
      <c r="D1691" s="146"/>
      <c r="E1691" s="146"/>
      <c r="F1691" s="103" t="s">
        <v>471</v>
      </c>
      <c r="G1691" s="103" t="s">
        <v>472</v>
      </c>
      <c r="H1691" s="103" t="s">
        <v>473</v>
      </c>
      <c r="I1691" s="104"/>
      <c r="J1691" s="147"/>
      <c r="K1691" s="494">
        <f>SUMIF('4. Orçamento'!$A$6:$A$144,A1691,'4. Orçamento'!$D$6:$D$144)</f>
        <v>139.44</v>
      </c>
      <c r="L1691" s="492"/>
      <c r="M1691" s="492"/>
      <c r="N1691" s="496"/>
      <c r="O1691" s="493"/>
      <c r="P1691" s="493"/>
      <c r="Q1691" s="491"/>
    </row>
    <row r="1692" spans="1:18">
      <c r="A1692" s="171">
        <v>5502798</v>
      </c>
      <c r="B1692" s="129"/>
      <c r="D1692" s="145" t="s">
        <v>480</v>
      </c>
      <c r="E1692" s="145"/>
      <c r="F1692" s="145"/>
      <c r="G1692" s="145"/>
      <c r="H1692" s="145"/>
      <c r="J1692" s="111"/>
      <c r="K1692" s="494">
        <f>SUMIF('4. Orçamento'!$A$6:$A$144,A1692,'4. Orçamento'!$D$6:$D$144)</f>
        <v>139.44</v>
      </c>
      <c r="L1692" s="492"/>
      <c r="M1692" s="492"/>
      <c r="N1692" s="496"/>
      <c r="O1692" s="493"/>
      <c r="P1692" s="493"/>
      <c r="Q1692" s="491"/>
    </row>
    <row r="1693" spans="1:18" ht="15.75" thickBot="1">
      <c r="A1693" s="171">
        <v>5502798</v>
      </c>
      <c r="B1693" s="125"/>
      <c r="C1693" s="104"/>
      <c r="D1693" s="104"/>
      <c r="E1693" s="104"/>
      <c r="F1693" s="146" t="s">
        <v>481</v>
      </c>
      <c r="G1693" s="146"/>
      <c r="H1693" s="146"/>
      <c r="I1693" s="104"/>
      <c r="J1693" s="134">
        <f>J1687+J1689</f>
        <v>45.476538777802588</v>
      </c>
      <c r="K1693" s="178"/>
      <c r="L1693" s="179"/>
      <c r="M1693" s="179"/>
      <c r="N1693" s="179"/>
      <c r="O1693" s="179"/>
      <c r="P1693" s="180"/>
      <c r="R1693" s="445">
        <f>SUM(Q1658:Q1692)/K1658</f>
        <v>45.324138777802595</v>
      </c>
    </row>
    <row r="1694" spans="1:18" ht="15.75" thickBot="1">
      <c r="A1694" s="157"/>
      <c r="B1694" s="157"/>
      <c r="C1694" s="157"/>
      <c r="D1694" s="157"/>
      <c r="E1694" s="157"/>
      <c r="F1694" s="157"/>
      <c r="G1694" s="157"/>
      <c r="H1694" s="157"/>
      <c r="I1694" s="157"/>
      <c r="J1694" s="157"/>
      <c r="R1694" s="101">
        <f>SUM(Q1658:Q1692)</f>
        <v>6319.9979111767934</v>
      </c>
    </row>
    <row r="1695" spans="1:18" ht="23.25" thickBot="1">
      <c r="A1695" s="171"/>
      <c r="B1695" s="106" t="s">
        <v>395</v>
      </c>
      <c r="C1695" s="107"/>
      <c r="D1695" s="107"/>
      <c r="E1695" s="107"/>
      <c r="F1695" s="107"/>
      <c r="G1695" s="107"/>
      <c r="H1695" s="107"/>
      <c r="I1695" s="107"/>
      <c r="J1695" s="108" t="s">
        <v>396</v>
      </c>
    </row>
    <row r="1696" spans="1:18" ht="19.5" thickTop="1" thickBot="1">
      <c r="A1696" s="171"/>
      <c r="B1696" s="109" t="s">
        <v>397</v>
      </c>
      <c r="E1696" s="110" t="s">
        <v>398</v>
      </c>
      <c r="J1696" s="111"/>
    </row>
    <row r="1697" spans="1:17" ht="15.75">
      <c r="A1697" s="171"/>
      <c r="B1697" s="373" t="s">
        <v>400</v>
      </c>
      <c r="C1697" s="159"/>
      <c r="D1697" s="159"/>
      <c r="E1697" s="402">
        <v>45748</v>
      </c>
      <c r="F1697" s="159"/>
      <c r="G1697" s="159"/>
      <c r="H1697" s="374" t="s">
        <v>401</v>
      </c>
      <c r="I1697" s="378">
        <v>76.89</v>
      </c>
      <c r="J1697" s="376" t="s">
        <v>351</v>
      </c>
    </row>
    <row r="1698" spans="1:17" ht="16.5" thickBot="1">
      <c r="A1698" s="171">
        <v>5503041</v>
      </c>
      <c r="B1698" s="116">
        <v>5503041</v>
      </c>
      <c r="C1698" s="149" t="s">
        <v>891</v>
      </c>
      <c r="D1698" s="149"/>
      <c r="E1698" s="149"/>
      <c r="F1698" s="149"/>
      <c r="G1698" s="149"/>
      <c r="H1698" s="149"/>
      <c r="I1698" s="150" t="s">
        <v>404</v>
      </c>
      <c r="J1698" s="151"/>
    </row>
    <row r="1699" spans="1:17" ht="15.75" thickBot="1">
      <c r="A1699" s="171">
        <v>5503041</v>
      </c>
      <c r="B1699" s="148" t="s">
        <v>405</v>
      </c>
      <c r="C1699" s="146"/>
      <c r="D1699" s="146" t="s">
        <v>212</v>
      </c>
      <c r="E1699" s="146" t="s">
        <v>406</v>
      </c>
      <c r="F1699" s="146"/>
      <c r="G1699" s="146" t="s">
        <v>407</v>
      </c>
      <c r="H1699" s="146"/>
      <c r="J1699" s="117" t="s">
        <v>408</v>
      </c>
      <c r="K1699" s="484" t="s">
        <v>276</v>
      </c>
      <c r="L1699" s="485"/>
      <c r="M1699" s="486"/>
      <c r="N1699" s="475" t="s">
        <v>409</v>
      </c>
      <c r="O1699" s="477" t="s">
        <v>410</v>
      </c>
      <c r="P1699" s="478"/>
      <c r="Q1699" s="481" t="s">
        <v>411</v>
      </c>
    </row>
    <row r="1700" spans="1:17" ht="15.75" thickBot="1">
      <c r="A1700" s="171">
        <v>5503041</v>
      </c>
      <c r="B1700" s="148"/>
      <c r="C1700" s="146"/>
      <c r="D1700" s="146"/>
      <c r="E1700" s="103" t="s">
        <v>412</v>
      </c>
      <c r="F1700" s="103" t="s">
        <v>413</v>
      </c>
      <c r="G1700" s="103" t="s">
        <v>414</v>
      </c>
      <c r="H1700" s="103" t="s">
        <v>415</v>
      </c>
      <c r="I1700" s="104"/>
      <c r="J1700" s="118" t="s">
        <v>416</v>
      </c>
      <c r="K1700" s="172" t="s">
        <v>417</v>
      </c>
      <c r="L1700" s="483" t="s">
        <v>418</v>
      </c>
      <c r="M1700" s="417"/>
      <c r="N1700" s="476"/>
      <c r="O1700" s="479"/>
      <c r="P1700" s="480"/>
      <c r="Q1700" s="482"/>
    </row>
    <row r="1701" spans="1:17">
      <c r="A1701" s="171">
        <v>5503041</v>
      </c>
      <c r="B1701" s="119" t="s">
        <v>892</v>
      </c>
      <c r="C1701" s="120" t="s">
        <v>855</v>
      </c>
      <c r="D1701" s="121">
        <v>1</v>
      </c>
      <c r="E1701" s="122">
        <v>0.41</v>
      </c>
      <c r="F1701" s="122">
        <v>0.59</v>
      </c>
      <c r="G1701" s="123">
        <f>VLOOKUP(B1701,EQ!$A$1:$K$538,10,FALSE)</f>
        <v>328.20690000000002</v>
      </c>
      <c r="H1701" s="123">
        <f>VLOOKUP(B1701,EQ!$A$1:$K$538,11,FALSE)</f>
        <v>81.960899999999995</v>
      </c>
      <c r="J1701" s="124">
        <f>(D1701*E1701*G1701)+(D1701*F1701*H1701)</f>
        <v>182.92176000000001</v>
      </c>
      <c r="K1701" s="494">
        <f>SUMIF('4. Orçamento'!$A$6:$A$144,A1701,'4. Orçamento'!$D$6:$D$144)</f>
        <v>19993.419999999998</v>
      </c>
      <c r="L1701" s="492">
        <f>(D1701*E1701)</f>
        <v>0.41</v>
      </c>
      <c r="M1701" s="492">
        <f>(D1701*F1701)</f>
        <v>0.59</v>
      </c>
      <c r="N1701" s="496" t="str">
        <f>B1701</f>
        <v>E9571</v>
      </c>
      <c r="O1701" s="493">
        <f>(G1701/$I$1697)</f>
        <v>4.2685251658213037</v>
      </c>
      <c r="P1701" s="493">
        <f>(H1701/$I$1697)</f>
        <v>1.0659500585251658</v>
      </c>
      <c r="Q1701" s="491">
        <f>K1701*((L1701*O1701)+(M1701*P1701))</f>
        <v>47564.463191822077</v>
      </c>
    </row>
    <row r="1702" spans="1:17">
      <c r="A1702" s="171">
        <v>5503041</v>
      </c>
      <c r="B1702" s="119" t="s">
        <v>893</v>
      </c>
      <c r="C1702" s="120" t="s">
        <v>857</v>
      </c>
      <c r="D1702" s="121">
        <v>1</v>
      </c>
      <c r="E1702" s="122">
        <v>0.24</v>
      </c>
      <c r="F1702" s="122">
        <v>0.76</v>
      </c>
      <c r="G1702" s="123">
        <f>VLOOKUP(B1702,EQ!$A$1:$K$538,10,FALSE)</f>
        <v>4.9771999999999998</v>
      </c>
      <c r="H1702" s="123">
        <f>VLOOKUP(B1702,EQ!$A$1:$K$538,11,FALSE)</f>
        <v>3.4660000000000002</v>
      </c>
      <c r="J1702" s="124">
        <f t="shared" ref="J1702:J1705" si="141">(D1702*E1702*G1702)+(D1702*F1702*H1702)</f>
        <v>3.8286879999999996</v>
      </c>
      <c r="K1702" s="494">
        <f>SUMIF('4. Orçamento'!$A$6:$A$144,A1702,'4. Orçamento'!$D$6:$D$144)</f>
        <v>19993.419999999998</v>
      </c>
      <c r="L1702" s="492">
        <f t="shared" ref="L1702:L1705" si="142">(D1702*E1702)</f>
        <v>0.24</v>
      </c>
      <c r="M1702" s="492">
        <f t="shared" ref="M1702:M1705" si="143">(D1702*F1702)</f>
        <v>0.76</v>
      </c>
      <c r="N1702" s="496" t="str">
        <f t="shared" ref="N1702:N1705" si="144">B1702</f>
        <v>E9518</v>
      </c>
      <c r="O1702" s="493">
        <f t="shared" ref="O1702:O1708" si="145">(G1702/$I$1697)</f>
        <v>6.473143451684224E-2</v>
      </c>
      <c r="P1702" s="493">
        <f t="shared" ref="P1702:P1708" si="146">(H1702/$I$1697)</f>
        <v>4.5077383274808168E-2</v>
      </c>
      <c r="Q1702" s="491">
        <f t="shared" ref="Q1702:Q1705" si="147">K1702*((L1702*O1702)+(M1702*P1702))</f>
        <v>995.55946459825702</v>
      </c>
    </row>
    <row r="1703" spans="1:17">
      <c r="A1703" s="171">
        <v>5503041</v>
      </c>
      <c r="B1703" s="119" t="s">
        <v>894</v>
      </c>
      <c r="C1703" s="120" t="s">
        <v>859</v>
      </c>
      <c r="D1703" s="121">
        <v>1</v>
      </c>
      <c r="E1703" s="122">
        <v>0.13</v>
      </c>
      <c r="F1703" s="122">
        <v>0.87</v>
      </c>
      <c r="G1703" s="123">
        <f>VLOOKUP(B1703,EQ!$A$1:$K$538,10,FALSE)</f>
        <v>278.21809999999999</v>
      </c>
      <c r="H1703" s="123">
        <f>VLOOKUP(B1703,EQ!$A$1:$K$538,11,FALSE)</f>
        <v>118.9883</v>
      </c>
      <c r="J1703" s="124">
        <f t="shared" si="141"/>
        <v>139.688174</v>
      </c>
      <c r="K1703" s="494">
        <f>SUMIF('4. Orçamento'!$A$6:$A$144,A1703,'4. Orçamento'!$D$6:$D$144)</f>
        <v>19993.419999999998</v>
      </c>
      <c r="L1703" s="492">
        <f t="shared" si="142"/>
        <v>0.13</v>
      </c>
      <c r="M1703" s="492">
        <f t="shared" si="143"/>
        <v>0.87</v>
      </c>
      <c r="N1703" s="496" t="str">
        <f t="shared" si="144"/>
        <v>E9524</v>
      </c>
      <c r="O1703" s="493">
        <f t="shared" si="145"/>
        <v>3.6183912082195344</v>
      </c>
      <c r="P1703" s="493">
        <f t="shared" si="146"/>
        <v>1.5475133307322149</v>
      </c>
      <c r="Q1703" s="491">
        <f t="shared" si="147"/>
        <v>36322.595029458709</v>
      </c>
    </row>
    <row r="1704" spans="1:17">
      <c r="A1704" s="171">
        <v>5503041</v>
      </c>
      <c r="B1704" s="119" t="s">
        <v>895</v>
      </c>
      <c r="C1704" s="120" t="s">
        <v>861</v>
      </c>
      <c r="D1704" s="121">
        <v>1</v>
      </c>
      <c r="E1704" s="122">
        <v>1</v>
      </c>
      <c r="F1704" s="122">
        <v>0</v>
      </c>
      <c r="G1704" s="123">
        <f>VLOOKUP(B1704,EQ!$A$1:$K$538,10,FALSE)</f>
        <v>224.02109999999999</v>
      </c>
      <c r="H1704" s="123">
        <f>VLOOKUP(B1704,EQ!$A$1:$K$538,11,FALSE)</f>
        <v>99.132199999999997</v>
      </c>
      <c r="J1704" s="124">
        <f t="shared" si="141"/>
        <v>224.02109999999999</v>
      </c>
      <c r="K1704" s="494">
        <f>SUMIF('4. Orçamento'!$A$6:$A$144,A1704,'4. Orçamento'!$D$6:$D$144)</f>
        <v>19993.419999999998</v>
      </c>
      <c r="L1704" s="492">
        <f t="shared" si="142"/>
        <v>1</v>
      </c>
      <c r="M1704" s="492">
        <f t="shared" si="143"/>
        <v>0</v>
      </c>
      <c r="N1704" s="496" t="str">
        <f t="shared" si="144"/>
        <v>E9685</v>
      </c>
      <c r="O1704" s="493">
        <f t="shared" si="145"/>
        <v>2.9135271166601635</v>
      </c>
      <c r="P1704" s="493">
        <f t="shared" si="146"/>
        <v>1.2892729873845754</v>
      </c>
      <c r="Q1704" s="491">
        <f t="shared" si="147"/>
        <v>58251.371324775639</v>
      </c>
    </row>
    <row r="1705" spans="1:17">
      <c r="A1705" s="171">
        <v>5503041</v>
      </c>
      <c r="B1705" s="119" t="s">
        <v>896</v>
      </c>
      <c r="C1705" s="120" t="s">
        <v>863</v>
      </c>
      <c r="D1705" s="121">
        <v>1</v>
      </c>
      <c r="E1705" s="122">
        <v>0.24</v>
      </c>
      <c r="F1705" s="122">
        <v>0.76</v>
      </c>
      <c r="G1705" s="123">
        <f>VLOOKUP(B1705,EQ!$A$1:$K$538,10,FALSE)</f>
        <v>153.1317</v>
      </c>
      <c r="H1705" s="123">
        <f>VLOOKUP(B1705,EQ!$A$1:$K$538,11,FALSE)</f>
        <v>55.580500000000001</v>
      </c>
      <c r="J1705" s="124">
        <f t="shared" si="141"/>
        <v>78.99278799999999</v>
      </c>
      <c r="K1705" s="494">
        <f>SUMIF('4. Orçamento'!$A$6:$A$144,A1705,'4. Orçamento'!$D$6:$D$144)</f>
        <v>19993.419999999998</v>
      </c>
      <c r="L1705" s="492">
        <f t="shared" si="142"/>
        <v>0.24</v>
      </c>
      <c r="M1705" s="492">
        <f t="shared" si="143"/>
        <v>0.76</v>
      </c>
      <c r="N1705" s="496" t="str">
        <f t="shared" si="144"/>
        <v>E9577</v>
      </c>
      <c r="O1705" s="493">
        <f t="shared" si="145"/>
        <v>1.9915684744440108</v>
      </c>
      <c r="P1705" s="493">
        <f t="shared" si="146"/>
        <v>0.72285732865132002</v>
      </c>
      <c r="Q1705" s="491">
        <f t="shared" si="147"/>
        <v>20540.200122967355</v>
      </c>
    </row>
    <row r="1706" spans="1:17" ht="15.75" thickBot="1">
      <c r="A1706" s="171">
        <v>5503041</v>
      </c>
      <c r="B1706" s="125"/>
      <c r="C1706" s="104"/>
      <c r="D1706" s="104"/>
      <c r="E1706" s="104"/>
      <c r="F1706" s="104"/>
      <c r="G1706" s="104"/>
      <c r="H1706" s="105" t="s">
        <v>433</v>
      </c>
      <c r="I1706" s="104"/>
      <c r="J1706" s="126">
        <f>SUM(J1701:J1705)</f>
        <v>629.45251000000007</v>
      </c>
      <c r="K1706" s="494">
        <f>SUMIF('4. Orçamento'!$A$6:$A$144,A1706,'4. Orçamento'!$D$6:$D$144)</f>
        <v>19993.419999999998</v>
      </c>
      <c r="L1706" s="492"/>
      <c r="M1706" s="492"/>
      <c r="N1706" s="496"/>
      <c r="O1706" s="493"/>
      <c r="P1706" s="493"/>
      <c r="Q1706" s="491"/>
    </row>
    <row r="1707" spans="1:17" ht="15.75" thickBot="1">
      <c r="A1707" s="171">
        <v>5503041</v>
      </c>
      <c r="B1707" s="127" t="s">
        <v>435</v>
      </c>
      <c r="C1707" s="104"/>
      <c r="D1707" s="103" t="s">
        <v>212</v>
      </c>
      <c r="E1707" s="103" t="s">
        <v>436</v>
      </c>
      <c r="F1707" s="104"/>
      <c r="G1707" s="103" t="s">
        <v>407</v>
      </c>
      <c r="H1707" s="146" t="s">
        <v>437</v>
      </c>
      <c r="I1707" s="146"/>
      <c r="J1707" s="147"/>
      <c r="K1707" s="494">
        <f>SUMIF('4. Orçamento'!$A$6:$A$144,A1707,'4. Orçamento'!$D$6:$D$144)</f>
        <v>19993.419999999998</v>
      </c>
      <c r="L1707" s="492"/>
      <c r="M1707" s="492"/>
      <c r="N1707" s="496"/>
      <c r="O1707" s="493"/>
      <c r="P1707" s="493"/>
      <c r="Q1707" s="491"/>
    </row>
    <row r="1708" spans="1:17">
      <c r="A1708" s="171">
        <v>5503041</v>
      </c>
      <c r="B1708" s="119" t="s">
        <v>438</v>
      </c>
      <c r="C1708" s="120" t="s">
        <v>439</v>
      </c>
      <c r="D1708" s="121">
        <v>1</v>
      </c>
      <c r="E1708" s="128" t="s">
        <v>222</v>
      </c>
      <c r="G1708" s="123">
        <f>VLOOKUP(B1708,MO!$A$1:$G$106,6,FALSE)</f>
        <v>22.594999999999999</v>
      </c>
      <c r="J1708" s="124">
        <f>D1708*G1708</f>
        <v>22.594999999999999</v>
      </c>
      <c r="K1708" s="494">
        <f>SUMIF('4. Orçamento'!$A$6:$A$144,A1708,'4. Orçamento'!$D$6:$D$144)</f>
        <v>19993.419999999998</v>
      </c>
      <c r="L1708" s="492">
        <f>D1708</f>
        <v>1</v>
      </c>
      <c r="M1708" s="492"/>
      <c r="N1708" s="496" t="str">
        <f>B1708</f>
        <v>P9824</v>
      </c>
      <c r="O1708" s="493">
        <f t="shared" si="145"/>
        <v>0.29386136038496552</v>
      </c>
      <c r="P1708" s="493">
        <f t="shared" si="146"/>
        <v>0</v>
      </c>
      <c r="Q1708" s="491">
        <f>K1708*((L1708*O1708)+(M1708*P1708))</f>
        <v>5875.2935999479769</v>
      </c>
    </row>
    <row r="1709" spans="1:17">
      <c r="A1709" s="171">
        <v>5503041</v>
      </c>
      <c r="B1709" s="129"/>
      <c r="D1709" s="145" t="s">
        <v>440</v>
      </c>
      <c r="E1709" s="145"/>
      <c r="F1709" s="145"/>
      <c r="G1709" s="145"/>
      <c r="H1709" s="145"/>
      <c r="J1709" s="124">
        <f>J1708</f>
        <v>22.594999999999999</v>
      </c>
      <c r="K1709" s="494">
        <f>SUMIF('4. Orçamento'!$A$6:$A$144,A1709,'4. Orçamento'!$D$6:$D$144)</f>
        <v>19993.419999999998</v>
      </c>
      <c r="L1709" s="492"/>
      <c r="M1709" s="492"/>
      <c r="N1709" s="496"/>
      <c r="O1709" s="493"/>
      <c r="P1709" s="493"/>
      <c r="Q1709" s="491"/>
    </row>
    <row r="1710" spans="1:17" ht="15.75" thickBot="1">
      <c r="A1710" s="171">
        <v>5503041</v>
      </c>
      <c r="B1710" s="125"/>
      <c r="C1710" s="104"/>
      <c r="D1710" s="146" t="s">
        <v>442</v>
      </c>
      <c r="E1710" s="146"/>
      <c r="F1710" s="146"/>
      <c r="G1710" s="146"/>
      <c r="H1710" s="146"/>
      <c r="I1710" s="104"/>
      <c r="J1710" s="130">
        <f>J1706+J1709</f>
        <v>652.0475100000001</v>
      </c>
      <c r="K1710" s="494">
        <f>SUMIF('4. Orçamento'!$A$6:$A$144,A1710,'4. Orçamento'!$D$6:$D$144)</f>
        <v>19993.419999999998</v>
      </c>
      <c r="L1710" s="492"/>
      <c r="M1710" s="492"/>
      <c r="N1710" s="496"/>
      <c r="O1710" s="493"/>
      <c r="P1710" s="493"/>
      <c r="Q1710" s="491"/>
    </row>
    <row r="1711" spans="1:17">
      <c r="A1711" s="171">
        <v>5503041</v>
      </c>
      <c r="B1711" s="129"/>
      <c r="D1711" s="145" t="s">
        <v>444</v>
      </c>
      <c r="E1711" s="145"/>
      <c r="F1711" s="145"/>
      <c r="G1711" s="145"/>
      <c r="H1711" s="145"/>
      <c r="J1711" s="131">
        <f>J1710/I1697</f>
        <v>8.4802641435817421</v>
      </c>
      <c r="K1711" s="494">
        <f>SUMIF('4. Orçamento'!$A$6:$A$144,A1711,'4. Orçamento'!$D$6:$D$144)</f>
        <v>19993.419999999998</v>
      </c>
      <c r="L1711" s="492"/>
      <c r="M1711" s="492"/>
      <c r="N1711" s="496"/>
      <c r="O1711" s="493"/>
      <c r="P1711" s="493"/>
      <c r="Q1711" s="491"/>
    </row>
    <row r="1712" spans="1:17">
      <c r="A1712" s="171">
        <v>5503041</v>
      </c>
      <c r="B1712" s="129"/>
      <c r="H1712" s="132" t="s">
        <v>445</v>
      </c>
      <c r="J1712" s="133">
        <v>0.2883</v>
      </c>
      <c r="K1712" s="494">
        <f>SUMIF('4. Orçamento'!$A$6:$A$144,A1712,'4. Orçamento'!$D$6:$D$144)</f>
        <v>19993.419999999998</v>
      </c>
      <c r="L1712" s="492"/>
      <c r="M1712" s="492"/>
      <c r="N1712" s="496"/>
      <c r="O1712" s="493"/>
      <c r="P1712" s="493"/>
      <c r="Q1712" s="491"/>
    </row>
    <row r="1713" spans="1:18" ht="15.75" thickBot="1">
      <c r="A1713" s="171">
        <v>5503041</v>
      </c>
      <c r="B1713" s="125"/>
      <c r="C1713" s="104"/>
      <c r="D1713" s="104"/>
      <c r="E1713" s="104"/>
      <c r="F1713" s="104"/>
      <c r="G1713" s="104"/>
      <c r="H1713" s="105" t="s">
        <v>446</v>
      </c>
      <c r="I1713" s="104"/>
      <c r="J1713" s="130" t="s">
        <v>377</v>
      </c>
      <c r="K1713" s="494">
        <f>SUMIF('4. Orçamento'!$A$6:$A$144,A1713,'4. Orçamento'!$D$6:$D$144)</f>
        <v>19993.419999999998</v>
      </c>
      <c r="L1713" s="492"/>
      <c r="M1713" s="492"/>
      <c r="N1713" s="496"/>
      <c r="O1713" s="493"/>
      <c r="P1713" s="493"/>
      <c r="Q1713" s="491"/>
    </row>
    <row r="1714" spans="1:18" ht="15.75" thickBot="1">
      <c r="A1714" s="171">
        <v>5503041</v>
      </c>
      <c r="B1714" s="127" t="s">
        <v>447</v>
      </c>
      <c r="C1714" s="104"/>
      <c r="D1714" s="103" t="s">
        <v>212</v>
      </c>
      <c r="E1714" s="103" t="s">
        <v>436</v>
      </c>
      <c r="F1714" s="104"/>
      <c r="G1714" s="103" t="s">
        <v>448</v>
      </c>
      <c r="H1714" s="146" t="s">
        <v>449</v>
      </c>
      <c r="I1714" s="146"/>
      <c r="J1714" s="147"/>
      <c r="K1714" s="494">
        <f>SUMIF('4. Orçamento'!$A$6:$A$144,A1714,'4. Orçamento'!$D$6:$D$144)</f>
        <v>19993.419999999998</v>
      </c>
      <c r="L1714" s="492"/>
      <c r="M1714" s="492"/>
      <c r="N1714" s="496"/>
      <c r="O1714" s="493"/>
      <c r="P1714" s="493"/>
      <c r="Q1714" s="491"/>
    </row>
    <row r="1715" spans="1:18" ht="15.75" thickBot="1">
      <c r="A1715" s="171">
        <v>5503041</v>
      </c>
      <c r="B1715" s="125"/>
      <c r="C1715" s="104"/>
      <c r="D1715" s="146" t="s">
        <v>459</v>
      </c>
      <c r="E1715" s="146"/>
      <c r="F1715" s="146"/>
      <c r="G1715" s="146"/>
      <c r="H1715" s="146"/>
      <c r="I1715" s="104"/>
      <c r="J1715" s="126">
        <v>0</v>
      </c>
      <c r="K1715" s="494">
        <f>SUMIF('4. Orçamento'!$A$6:$A$144,A1715,'4. Orçamento'!$D$6:$D$144)</f>
        <v>19993.419999999998</v>
      </c>
      <c r="L1715" s="492"/>
      <c r="M1715" s="492"/>
      <c r="N1715" s="496"/>
      <c r="O1715" s="493"/>
      <c r="P1715" s="493"/>
      <c r="Q1715" s="491"/>
    </row>
    <row r="1716" spans="1:18" ht="15.75" thickBot="1">
      <c r="A1716" s="171">
        <v>5503041</v>
      </c>
      <c r="B1716" s="127" t="s">
        <v>460</v>
      </c>
      <c r="C1716" s="104"/>
      <c r="D1716" s="103" t="s">
        <v>212</v>
      </c>
      <c r="E1716" s="103" t="s">
        <v>436</v>
      </c>
      <c r="F1716" s="104"/>
      <c r="G1716" s="103" t="s">
        <v>449</v>
      </c>
      <c r="H1716" s="146" t="s">
        <v>449</v>
      </c>
      <c r="I1716" s="146"/>
      <c r="J1716" s="147"/>
      <c r="K1716" s="494">
        <f>SUMIF('4. Orçamento'!$A$6:$A$144,A1716,'4. Orçamento'!$D$6:$D$144)</f>
        <v>19993.419999999998</v>
      </c>
      <c r="L1716" s="492"/>
      <c r="M1716" s="492"/>
      <c r="N1716" s="496"/>
      <c r="O1716" s="493"/>
      <c r="P1716" s="493"/>
      <c r="Q1716" s="491"/>
    </row>
    <row r="1717" spans="1:18" ht="15.75" thickBot="1">
      <c r="A1717" s="171">
        <v>5503041</v>
      </c>
      <c r="B1717" s="125"/>
      <c r="C1717" s="104"/>
      <c r="D1717" s="146" t="s">
        <v>461</v>
      </c>
      <c r="E1717" s="146"/>
      <c r="F1717" s="146"/>
      <c r="G1717" s="146"/>
      <c r="H1717" s="146"/>
      <c r="I1717" s="104"/>
      <c r="J1717" s="126"/>
      <c r="K1717" s="494">
        <f>SUMIF('4. Orçamento'!$A$6:$A$144,A1717,'4. Orçamento'!$D$6:$D$144)</f>
        <v>19993.419999999998</v>
      </c>
      <c r="L1717" s="492"/>
      <c r="M1717" s="492"/>
      <c r="N1717" s="496"/>
      <c r="O1717" s="493"/>
      <c r="P1717" s="493"/>
      <c r="Q1717" s="491"/>
    </row>
    <row r="1718" spans="1:18" ht="15.75" thickBot="1">
      <c r="A1718" s="171">
        <v>5503041</v>
      </c>
      <c r="B1718" s="125"/>
      <c r="C1718" s="104"/>
      <c r="D1718" s="104"/>
      <c r="E1718" s="104"/>
      <c r="F1718" s="104"/>
      <c r="G1718" s="104"/>
      <c r="H1718" s="105" t="s">
        <v>462</v>
      </c>
      <c r="I1718" s="104"/>
      <c r="J1718" s="130">
        <f>J1711+J1712+J1715</f>
        <v>8.7685641435817416</v>
      </c>
      <c r="K1718" s="494">
        <f>SUMIF('4. Orçamento'!$A$6:$A$144,A1718,'4. Orçamento'!$D$6:$D$144)</f>
        <v>19993.419999999998</v>
      </c>
      <c r="L1718" s="492"/>
      <c r="M1718" s="492"/>
      <c r="N1718" s="496"/>
      <c r="O1718" s="493"/>
      <c r="P1718" s="493"/>
      <c r="Q1718" s="491"/>
    </row>
    <row r="1719" spans="1:18" ht="15.75" thickBot="1">
      <c r="A1719" s="171">
        <v>5503041</v>
      </c>
      <c r="B1719" s="127" t="s">
        <v>463</v>
      </c>
      <c r="C1719" s="104"/>
      <c r="D1719" s="103" t="s">
        <v>464</v>
      </c>
      <c r="E1719" s="103" t="s">
        <v>212</v>
      </c>
      <c r="F1719" s="103" t="s">
        <v>436</v>
      </c>
      <c r="G1719" s="104"/>
      <c r="H1719" s="103" t="s">
        <v>449</v>
      </c>
      <c r="I1719" s="146" t="s">
        <v>449</v>
      </c>
      <c r="J1719" s="147"/>
      <c r="K1719" s="494">
        <f>SUMIF('4. Orçamento'!$A$6:$A$144,A1719,'4. Orçamento'!$D$6:$D$144)</f>
        <v>19993.419999999998</v>
      </c>
      <c r="L1719" s="492"/>
      <c r="M1719" s="492"/>
      <c r="N1719" s="496"/>
      <c r="O1719" s="493"/>
      <c r="P1719" s="493"/>
      <c r="Q1719" s="491"/>
    </row>
    <row r="1720" spans="1:18" ht="15.75" thickBot="1">
      <c r="A1720" s="171">
        <v>5503041</v>
      </c>
      <c r="B1720" s="125"/>
      <c r="C1720" s="104"/>
      <c r="D1720" s="146" t="s">
        <v>468</v>
      </c>
      <c r="E1720" s="146"/>
      <c r="F1720" s="146"/>
      <c r="G1720" s="146"/>
      <c r="H1720" s="146"/>
      <c r="I1720" s="104"/>
      <c r="J1720" s="130"/>
      <c r="K1720" s="494">
        <f>SUMIF('4. Orçamento'!$A$6:$A$144,A1720,'4. Orçamento'!$D$6:$D$144)</f>
        <v>19993.419999999998</v>
      </c>
      <c r="L1720" s="492"/>
      <c r="M1720" s="492"/>
      <c r="N1720" s="496"/>
      <c r="O1720" s="493"/>
      <c r="P1720" s="493"/>
      <c r="Q1720" s="491"/>
    </row>
    <row r="1721" spans="1:18" ht="15.75" thickBot="1">
      <c r="A1721" s="171">
        <v>5503041</v>
      </c>
      <c r="B1721" s="148" t="s">
        <v>469</v>
      </c>
      <c r="C1721" s="146"/>
      <c r="D1721" s="146" t="s">
        <v>212</v>
      </c>
      <c r="E1721" s="146" t="s">
        <v>436</v>
      </c>
      <c r="F1721" s="146" t="s">
        <v>470</v>
      </c>
      <c r="G1721" s="146"/>
      <c r="H1721" s="146"/>
      <c r="J1721" s="147" t="s">
        <v>449</v>
      </c>
      <c r="K1721" s="494">
        <f>SUMIF('4. Orçamento'!$A$6:$A$144,A1721,'4. Orçamento'!$D$6:$D$144)</f>
        <v>19993.419999999998</v>
      </c>
      <c r="L1721" s="492"/>
      <c r="M1721" s="492"/>
      <c r="N1721" s="496"/>
      <c r="O1721" s="493"/>
      <c r="P1721" s="493"/>
      <c r="Q1721" s="491"/>
    </row>
    <row r="1722" spans="1:18" ht="15.75" thickBot="1">
      <c r="A1722" s="171">
        <v>5503041</v>
      </c>
      <c r="B1722" s="148"/>
      <c r="C1722" s="146"/>
      <c r="D1722" s="146"/>
      <c r="E1722" s="146"/>
      <c r="F1722" s="103" t="s">
        <v>471</v>
      </c>
      <c r="G1722" s="103" t="s">
        <v>472</v>
      </c>
      <c r="H1722" s="103" t="s">
        <v>473</v>
      </c>
      <c r="I1722" s="104"/>
      <c r="J1722" s="147"/>
      <c r="K1722" s="494">
        <f>SUMIF('4. Orçamento'!$A$6:$A$144,A1722,'4. Orçamento'!$D$6:$D$144)</f>
        <v>19993.419999999998</v>
      </c>
      <c r="L1722" s="492"/>
      <c r="M1722" s="492"/>
      <c r="N1722" s="496"/>
      <c r="O1722" s="493"/>
      <c r="P1722" s="493"/>
      <c r="Q1722" s="491"/>
    </row>
    <row r="1723" spans="1:18">
      <c r="A1723" s="171">
        <v>5503041</v>
      </c>
      <c r="B1723" s="129"/>
      <c r="D1723" s="145" t="s">
        <v>480</v>
      </c>
      <c r="E1723" s="145"/>
      <c r="F1723" s="145"/>
      <c r="G1723" s="145"/>
      <c r="H1723" s="145"/>
      <c r="J1723" s="111"/>
      <c r="K1723" s="494">
        <f>SUMIF('4. Orçamento'!$A$6:$A$144,A1723,'4. Orçamento'!$D$6:$D$144)</f>
        <v>19993.419999999998</v>
      </c>
      <c r="L1723" s="492"/>
      <c r="M1723" s="492"/>
      <c r="N1723" s="496"/>
      <c r="O1723" s="493"/>
      <c r="P1723" s="493"/>
      <c r="Q1723" s="491"/>
    </row>
    <row r="1724" spans="1:18" ht="15.75" thickBot="1">
      <c r="A1724" s="171">
        <v>5503041</v>
      </c>
      <c r="B1724" s="125"/>
      <c r="C1724" s="104"/>
      <c r="D1724" s="104"/>
      <c r="E1724" s="104"/>
      <c r="F1724" s="146" t="s">
        <v>481</v>
      </c>
      <c r="G1724" s="146"/>
      <c r="H1724" s="146"/>
      <c r="I1724" s="104"/>
      <c r="J1724" s="134">
        <f>J1718+J1720</f>
        <v>8.7685641435817416</v>
      </c>
      <c r="K1724" s="178"/>
      <c r="L1724" s="179"/>
      <c r="M1724" s="179"/>
      <c r="N1724" s="179"/>
      <c r="O1724" s="179"/>
      <c r="P1724" s="180"/>
      <c r="R1724" s="445">
        <f>SUM(Q1701:Q1723)/K1701</f>
        <v>8.4802641435817403</v>
      </c>
    </row>
    <row r="1725" spans="1:18" ht="15.75" thickBot="1">
      <c r="A1725" s="157"/>
      <c r="B1725" s="157"/>
      <c r="C1725" s="157"/>
      <c r="D1725" s="157"/>
      <c r="E1725" s="157"/>
      <c r="F1725" s="157"/>
      <c r="G1725" s="157"/>
      <c r="H1725" s="157"/>
      <c r="I1725" s="157"/>
      <c r="J1725" s="157"/>
      <c r="R1725" s="101">
        <f>SUM(Q1701:Q1723)</f>
        <v>169549.48273357001</v>
      </c>
    </row>
    <row r="1726" spans="1:18" ht="23.25" thickBot="1">
      <c r="A1726" s="171"/>
      <c r="B1726" s="106" t="s">
        <v>395</v>
      </c>
      <c r="C1726" s="107"/>
      <c r="D1726" s="107"/>
      <c r="E1726" s="107"/>
      <c r="F1726" s="107"/>
      <c r="G1726" s="107"/>
      <c r="H1726" s="107"/>
      <c r="I1726" s="107"/>
      <c r="J1726" s="108" t="s">
        <v>396</v>
      </c>
    </row>
    <row r="1727" spans="1:18" ht="19.5" thickTop="1" thickBot="1">
      <c r="A1727" s="171"/>
      <c r="B1727" s="109" t="s">
        <v>397</v>
      </c>
      <c r="E1727" s="110" t="s">
        <v>398</v>
      </c>
      <c r="J1727" s="111"/>
    </row>
    <row r="1728" spans="1:18" ht="15.75">
      <c r="A1728" s="171"/>
      <c r="B1728" s="373" t="s">
        <v>400</v>
      </c>
      <c r="C1728" s="159"/>
      <c r="D1728" s="159"/>
      <c r="E1728" s="402">
        <v>45748</v>
      </c>
      <c r="F1728" s="159"/>
      <c r="G1728" s="159"/>
      <c r="H1728" s="374" t="s">
        <v>401</v>
      </c>
      <c r="I1728" s="378">
        <v>176.81</v>
      </c>
      <c r="J1728" s="376" t="s">
        <v>351</v>
      </c>
    </row>
    <row r="1729" spans="1:17" ht="16.5" thickBot="1">
      <c r="A1729" s="171">
        <v>4413942</v>
      </c>
      <c r="B1729" s="116">
        <v>4413942</v>
      </c>
      <c r="C1729" s="149" t="s">
        <v>891</v>
      </c>
      <c r="D1729" s="149"/>
      <c r="E1729" s="149"/>
      <c r="F1729" s="149"/>
      <c r="G1729" s="149"/>
      <c r="H1729" s="149"/>
      <c r="I1729" s="150" t="s">
        <v>404</v>
      </c>
      <c r="J1729" s="151"/>
    </row>
    <row r="1730" spans="1:17" ht="15.75" thickBot="1">
      <c r="A1730" s="171">
        <v>4413942</v>
      </c>
      <c r="B1730" s="148" t="s">
        <v>405</v>
      </c>
      <c r="C1730" s="146"/>
      <c r="D1730" s="146" t="s">
        <v>212</v>
      </c>
      <c r="E1730" s="146" t="s">
        <v>406</v>
      </c>
      <c r="F1730" s="146"/>
      <c r="G1730" s="146" t="s">
        <v>407</v>
      </c>
      <c r="H1730" s="146"/>
      <c r="J1730" s="117" t="s">
        <v>408</v>
      </c>
      <c r="K1730" s="484" t="s">
        <v>276</v>
      </c>
      <c r="L1730" s="485"/>
      <c r="M1730" s="486"/>
      <c r="N1730" s="475" t="s">
        <v>409</v>
      </c>
      <c r="O1730" s="477" t="s">
        <v>410</v>
      </c>
      <c r="P1730" s="478"/>
      <c r="Q1730" s="481" t="s">
        <v>411</v>
      </c>
    </row>
    <row r="1731" spans="1:17" ht="15.75" thickBot="1">
      <c r="A1731" s="171">
        <v>4413942</v>
      </c>
      <c r="B1731" s="148"/>
      <c r="C1731" s="146"/>
      <c r="D1731" s="146"/>
      <c r="E1731" s="103" t="s">
        <v>412</v>
      </c>
      <c r="F1731" s="103" t="s">
        <v>413</v>
      </c>
      <c r="G1731" s="103" t="s">
        <v>414</v>
      </c>
      <c r="H1731" s="103" t="s">
        <v>415</v>
      </c>
      <c r="I1731" s="104"/>
      <c r="J1731" s="118" t="s">
        <v>416</v>
      </c>
      <c r="K1731" s="172" t="s">
        <v>417</v>
      </c>
      <c r="L1731" s="483" t="s">
        <v>418</v>
      </c>
      <c r="M1731" s="417"/>
      <c r="N1731" s="476"/>
      <c r="O1731" s="479"/>
      <c r="P1731" s="480"/>
      <c r="Q1731" s="482"/>
    </row>
    <row r="1732" spans="1:17">
      <c r="A1732" s="171">
        <v>4413942</v>
      </c>
      <c r="B1732" s="119" t="s">
        <v>864</v>
      </c>
      <c r="C1732" s="120" t="s">
        <v>855</v>
      </c>
      <c r="D1732" s="121">
        <v>1</v>
      </c>
      <c r="E1732" s="122">
        <v>1</v>
      </c>
      <c r="F1732" s="122">
        <v>0</v>
      </c>
      <c r="G1732" s="123">
        <f>VLOOKUP(B1732,EQ!$A$1:$K$538,10,FALSE)</f>
        <v>321.3073</v>
      </c>
      <c r="H1732" s="123">
        <f>VLOOKUP(B1732,EQ!$A$1:$K$538,11,FALSE)</f>
        <v>128.24100000000001</v>
      </c>
      <c r="J1732" s="124">
        <f>(D1732*E1732*G1732)+(D1732*F1732*H1732)</f>
        <v>321.3073</v>
      </c>
      <c r="K1732" s="494">
        <f>SUMIF('4. Orçamento'!$A$6:$A$144,A1732,'4. Orçamento'!$D$6:$D$144)</f>
        <v>19993.419999999998</v>
      </c>
      <c r="L1732" s="492">
        <f>(D1732*E1732)</f>
        <v>1</v>
      </c>
      <c r="M1732" s="492">
        <f>(D1732*F1732)</f>
        <v>0</v>
      </c>
      <c r="N1732" s="496" t="str">
        <f>B1732</f>
        <v>E9540</v>
      </c>
      <c r="O1732" s="493">
        <f>(G1732/$I$1728)</f>
        <v>1.8172461964820994</v>
      </c>
      <c r="P1732" s="493">
        <f>(H1732/$I$1728)</f>
        <v>0.72530399864261075</v>
      </c>
      <c r="Q1732" s="491">
        <f>K1732*((L1732*O1732)+(M1732*P1732))</f>
        <v>36332.966449669133</v>
      </c>
    </row>
    <row r="1733" spans="1:17" ht="15.75" thickBot="1">
      <c r="A1733" s="171">
        <v>4413942</v>
      </c>
      <c r="B1733" s="125"/>
      <c r="C1733" s="104"/>
      <c r="D1733" s="104"/>
      <c r="E1733" s="104"/>
      <c r="F1733" s="104"/>
      <c r="G1733" s="104"/>
      <c r="H1733" s="105" t="s">
        <v>433</v>
      </c>
      <c r="I1733" s="104"/>
      <c r="J1733" s="126">
        <f>SUM(J1732:J1732)</f>
        <v>321.3073</v>
      </c>
      <c r="K1733" s="494">
        <f>SUMIF('4. Orçamento'!$A$6:$A$144,A1733,'4. Orçamento'!$D$6:$D$144)</f>
        <v>19993.419999999998</v>
      </c>
      <c r="L1733" s="492"/>
      <c r="M1733" s="492"/>
      <c r="N1733" s="496"/>
      <c r="O1733" s="493"/>
      <c r="P1733" s="493"/>
      <c r="Q1733" s="491"/>
    </row>
    <row r="1734" spans="1:17" ht="15.75" thickBot="1">
      <c r="A1734" s="171">
        <v>4413942</v>
      </c>
      <c r="B1734" s="127" t="s">
        <v>435</v>
      </c>
      <c r="C1734" s="104"/>
      <c r="D1734" s="103" t="s">
        <v>212</v>
      </c>
      <c r="E1734" s="103" t="s">
        <v>436</v>
      </c>
      <c r="F1734" s="104"/>
      <c r="G1734" s="103" t="s">
        <v>407</v>
      </c>
      <c r="H1734" s="146" t="s">
        <v>437</v>
      </c>
      <c r="I1734" s="146"/>
      <c r="J1734" s="147"/>
      <c r="K1734" s="494">
        <f>SUMIF('4. Orçamento'!$A$6:$A$144,A1734,'4. Orçamento'!$D$6:$D$144)</f>
        <v>19993.419999999998</v>
      </c>
      <c r="L1734" s="492"/>
      <c r="M1734" s="492"/>
      <c r="N1734" s="496"/>
      <c r="O1734" s="493"/>
      <c r="P1734" s="493"/>
      <c r="Q1734" s="491"/>
    </row>
    <row r="1735" spans="1:17">
      <c r="A1735" s="171">
        <v>4413942</v>
      </c>
      <c r="B1735" s="119" t="s">
        <v>438</v>
      </c>
      <c r="C1735" s="120" t="s">
        <v>439</v>
      </c>
      <c r="D1735" s="121">
        <v>1</v>
      </c>
      <c r="E1735" s="128" t="s">
        <v>222</v>
      </c>
      <c r="G1735" s="123">
        <f>VLOOKUP(B1735,MO!$A$1:$G$106,6,FALSE)</f>
        <v>22.594999999999999</v>
      </c>
      <c r="J1735" s="124">
        <f>D1735*G1735</f>
        <v>22.594999999999999</v>
      </c>
      <c r="K1735" s="494">
        <f>SUMIF('4. Orçamento'!$A$6:$A$144,A1735,'4. Orçamento'!$D$6:$D$144)</f>
        <v>19993.419999999998</v>
      </c>
      <c r="L1735" s="492">
        <f>D1735</f>
        <v>1</v>
      </c>
      <c r="M1735" s="492"/>
      <c r="N1735" s="496" t="str">
        <f>B1735</f>
        <v>P9824</v>
      </c>
      <c r="O1735" s="493">
        <f t="shared" ref="O1735" si="148">(G1735/$I$1728)</f>
        <v>0.12779254567049375</v>
      </c>
      <c r="P1735" s="493"/>
      <c r="Q1735" s="491">
        <f>K1735*((L1735*O1735)+(M1735*P1735))</f>
        <v>2555.0100384593629</v>
      </c>
    </row>
    <row r="1736" spans="1:17">
      <c r="A1736" s="171">
        <v>4413942</v>
      </c>
      <c r="B1736" s="129"/>
      <c r="D1736" s="145" t="s">
        <v>440</v>
      </c>
      <c r="E1736" s="145"/>
      <c r="F1736" s="145"/>
      <c r="G1736" s="145"/>
      <c r="H1736" s="145"/>
      <c r="J1736" s="124">
        <f>J1735</f>
        <v>22.594999999999999</v>
      </c>
      <c r="K1736" s="494">
        <f>SUMIF('4. Orçamento'!$A$6:$A$144,A1736,'4. Orçamento'!$D$6:$D$144)</f>
        <v>19993.419999999998</v>
      </c>
      <c r="L1736" s="492"/>
      <c r="M1736" s="492"/>
      <c r="N1736" s="496"/>
      <c r="O1736" s="493"/>
      <c r="P1736" s="493"/>
      <c r="Q1736" s="491"/>
    </row>
    <row r="1737" spans="1:17" ht="15.75" thickBot="1">
      <c r="A1737" s="171">
        <v>4413942</v>
      </c>
      <c r="B1737" s="125"/>
      <c r="C1737" s="104"/>
      <c r="D1737" s="146" t="s">
        <v>442</v>
      </c>
      <c r="E1737" s="146"/>
      <c r="F1737" s="146"/>
      <c r="G1737" s="146"/>
      <c r="H1737" s="146"/>
      <c r="I1737" s="104"/>
      <c r="J1737" s="130">
        <f>J1733+J1736</f>
        <v>343.90229999999997</v>
      </c>
      <c r="K1737" s="494">
        <f>SUMIF('4. Orçamento'!$A$6:$A$144,A1737,'4. Orçamento'!$D$6:$D$144)</f>
        <v>19993.419999999998</v>
      </c>
      <c r="L1737" s="492"/>
      <c r="M1737" s="492"/>
      <c r="N1737" s="496"/>
      <c r="O1737" s="493"/>
      <c r="P1737" s="493"/>
      <c r="Q1737" s="491"/>
    </row>
    <row r="1738" spans="1:17">
      <c r="A1738" s="171">
        <v>4413942</v>
      </c>
      <c r="B1738" s="129"/>
      <c r="D1738" s="145" t="s">
        <v>444</v>
      </c>
      <c r="E1738" s="145"/>
      <c r="F1738" s="145"/>
      <c r="G1738" s="145"/>
      <c r="H1738" s="145"/>
      <c r="J1738" s="131">
        <f>J1737/I1728</f>
        <v>1.945038742152593</v>
      </c>
      <c r="K1738" s="494">
        <f>SUMIF('4. Orçamento'!$A$6:$A$144,A1738,'4. Orçamento'!$D$6:$D$144)</f>
        <v>19993.419999999998</v>
      </c>
      <c r="L1738" s="492"/>
      <c r="M1738" s="492"/>
      <c r="N1738" s="496"/>
      <c r="O1738" s="493"/>
      <c r="P1738" s="493"/>
      <c r="Q1738" s="491"/>
    </row>
    <row r="1739" spans="1:17">
      <c r="A1739" s="171">
        <v>4413942</v>
      </c>
      <c r="B1739" s="129"/>
      <c r="H1739" s="132" t="s">
        <v>445</v>
      </c>
      <c r="J1739" s="133">
        <v>6.6699999999999995E-2</v>
      </c>
      <c r="K1739" s="494">
        <f>SUMIF('4. Orçamento'!$A$6:$A$144,A1739,'4. Orçamento'!$D$6:$D$144)</f>
        <v>19993.419999999998</v>
      </c>
      <c r="L1739" s="492"/>
      <c r="M1739" s="492"/>
      <c r="N1739" s="496"/>
      <c r="O1739" s="493"/>
      <c r="P1739" s="493"/>
      <c r="Q1739" s="491"/>
    </row>
    <row r="1740" spans="1:17" ht="15.75" thickBot="1">
      <c r="A1740" s="171">
        <v>4413942</v>
      </c>
      <c r="B1740" s="125"/>
      <c r="C1740" s="104"/>
      <c r="D1740" s="104"/>
      <c r="E1740" s="104"/>
      <c r="F1740" s="104"/>
      <c r="G1740" s="104"/>
      <c r="H1740" s="105" t="s">
        <v>446</v>
      </c>
      <c r="I1740" s="104"/>
      <c r="J1740" s="130" t="s">
        <v>377</v>
      </c>
      <c r="K1740" s="494">
        <f>SUMIF('4. Orçamento'!$A$6:$A$144,A1740,'4. Orçamento'!$D$6:$D$144)</f>
        <v>19993.419999999998</v>
      </c>
      <c r="L1740" s="492"/>
      <c r="M1740" s="492"/>
      <c r="N1740" s="496"/>
      <c r="O1740" s="493"/>
      <c r="P1740" s="493"/>
      <c r="Q1740" s="491"/>
    </row>
    <row r="1741" spans="1:17" ht="15.75" thickBot="1">
      <c r="A1741" s="171">
        <v>4413942</v>
      </c>
      <c r="B1741" s="127" t="s">
        <v>447</v>
      </c>
      <c r="C1741" s="104"/>
      <c r="D1741" s="103" t="s">
        <v>212</v>
      </c>
      <c r="E1741" s="103" t="s">
        <v>436</v>
      </c>
      <c r="F1741" s="104"/>
      <c r="G1741" s="103" t="s">
        <v>448</v>
      </c>
      <c r="H1741" s="146" t="s">
        <v>449</v>
      </c>
      <c r="I1741" s="146"/>
      <c r="J1741" s="147"/>
      <c r="K1741" s="494">
        <f>SUMIF('4. Orçamento'!$A$6:$A$144,A1741,'4. Orçamento'!$D$6:$D$144)</f>
        <v>19993.419999999998</v>
      </c>
      <c r="L1741" s="492"/>
      <c r="M1741" s="492"/>
      <c r="N1741" s="496"/>
      <c r="O1741" s="493"/>
      <c r="P1741" s="493"/>
      <c r="Q1741" s="491"/>
    </row>
    <row r="1742" spans="1:17" ht="15.75" thickBot="1">
      <c r="A1742" s="171">
        <v>4413942</v>
      </c>
      <c r="B1742" s="125"/>
      <c r="C1742" s="104"/>
      <c r="D1742" s="146" t="s">
        <v>459</v>
      </c>
      <c r="E1742" s="146"/>
      <c r="F1742" s="146"/>
      <c r="G1742" s="146"/>
      <c r="H1742" s="146"/>
      <c r="I1742" s="104"/>
      <c r="J1742" s="126">
        <v>0</v>
      </c>
      <c r="K1742" s="494">
        <f>SUMIF('4. Orçamento'!$A$6:$A$144,A1742,'4. Orçamento'!$D$6:$D$144)</f>
        <v>19993.419999999998</v>
      </c>
      <c r="L1742" s="492"/>
      <c r="M1742" s="492"/>
      <c r="N1742" s="496"/>
      <c r="O1742" s="493"/>
      <c r="P1742" s="493"/>
      <c r="Q1742" s="491"/>
    </row>
    <row r="1743" spans="1:17" ht="15.75" thickBot="1">
      <c r="A1743" s="171">
        <v>4413942</v>
      </c>
      <c r="B1743" s="127" t="s">
        <v>460</v>
      </c>
      <c r="C1743" s="104"/>
      <c r="D1743" s="103" t="s">
        <v>212</v>
      </c>
      <c r="E1743" s="103" t="s">
        <v>436</v>
      </c>
      <c r="F1743" s="104"/>
      <c r="G1743" s="103" t="s">
        <v>449</v>
      </c>
      <c r="H1743" s="146" t="s">
        <v>449</v>
      </c>
      <c r="I1743" s="146"/>
      <c r="J1743" s="147"/>
      <c r="K1743" s="494">
        <f>SUMIF('4. Orçamento'!$A$6:$A$144,A1743,'4. Orçamento'!$D$6:$D$144)</f>
        <v>19993.419999999998</v>
      </c>
      <c r="L1743" s="492"/>
      <c r="M1743" s="492"/>
      <c r="N1743" s="496"/>
      <c r="O1743" s="493"/>
      <c r="P1743" s="493"/>
      <c r="Q1743" s="491"/>
    </row>
    <row r="1744" spans="1:17" ht="15.75" thickBot="1">
      <c r="A1744" s="171">
        <v>4413942</v>
      </c>
      <c r="B1744" s="125"/>
      <c r="C1744" s="104"/>
      <c r="D1744" s="146" t="s">
        <v>461</v>
      </c>
      <c r="E1744" s="146"/>
      <c r="F1744" s="146"/>
      <c r="G1744" s="146"/>
      <c r="H1744" s="146"/>
      <c r="I1744" s="104"/>
      <c r="J1744" s="126"/>
      <c r="K1744" s="494">
        <f>SUMIF('4. Orçamento'!$A$6:$A$144,A1744,'4. Orçamento'!$D$6:$D$144)</f>
        <v>19993.419999999998</v>
      </c>
      <c r="L1744" s="492"/>
      <c r="M1744" s="492"/>
      <c r="N1744" s="496"/>
      <c r="O1744" s="493"/>
      <c r="P1744" s="493"/>
      <c r="Q1744" s="491"/>
    </row>
    <row r="1745" spans="1:18" ht="15.75" thickBot="1">
      <c r="A1745" s="171">
        <v>4413942</v>
      </c>
      <c r="B1745" s="125"/>
      <c r="C1745" s="104"/>
      <c r="D1745" s="104"/>
      <c r="E1745" s="104"/>
      <c r="F1745" s="104"/>
      <c r="G1745" s="104"/>
      <c r="H1745" s="105" t="s">
        <v>462</v>
      </c>
      <c r="I1745" s="104"/>
      <c r="J1745" s="130">
        <f>J1738+J1739+J1742</f>
        <v>2.011738742152593</v>
      </c>
      <c r="K1745" s="494">
        <f>SUMIF('4. Orçamento'!$A$6:$A$144,A1745,'4. Orçamento'!$D$6:$D$144)</f>
        <v>19993.419999999998</v>
      </c>
      <c r="L1745" s="492"/>
      <c r="M1745" s="492"/>
      <c r="N1745" s="496"/>
      <c r="O1745" s="493"/>
      <c r="P1745" s="493"/>
      <c r="Q1745" s="491"/>
    </row>
    <row r="1746" spans="1:18" ht="15.75" thickBot="1">
      <c r="A1746" s="171">
        <v>4413942</v>
      </c>
      <c r="B1746" s="127" t="s">
        <v>463</v>
      </c>
      <c r="C1746" s="104"/>
      <c r="D1746" s="103" t="s">
        <v>464</v>
      </c>
      <c r="E1746" s="103" t="s">
        <v>212</v>
      </c>
      <c r="F1746" s="103" t="s">
        <v>436</v>
      </c>
      <c r="G1746" s="104"/>
      <c r="H1746" s="103" t="s">
        <v>449</v>
      </c>
      <c r="I1746" s="146" t="s">
        <v>449</v>
      </c>
      <c r="J1746" s="147"/>
      <c r="K1746" s="494">
        <f>SUMIF('4. Orçamento'!$A$6:$A$144,A1746,'4. Orçamento'!$D$6:$D$144)</f>
        <v>19993.419999999998</v>
      </c>
      <c r="L1746" s="492"/>
      <c r="M1746" s="492"/>
      <c r="N1746" s="496"/>
      <c r="O1746" s="493"/>
      <c r="P1746" s="493"/>
      <c r="Q1746" s="491"/>
    </row>
    <row r="1747" spans="1:18" ht="15.75" thickBot="1">
      <c r="A1747" s="171">
        <v>4413942</v>
      </c>
      <c r="B1747" s="125"/>
      <c r="C1747" s="104"/>
      <c r="D1747" s="146" t="s">
        <v>468</v>
      </c>
      <c r="E1747" s="146"/>
      <c r="F1747" s="146"/>
      <c r="G1747" s="146"/>
      <c r="H1747" s="146"/>
      <c r="I1747" s="104"/>
      <c r="J1747" s="130"/>
      <c r="K1747" s="494">
        <f>SUMIF('4. Orçamento'!$A$6:$A$144,A1747,'4. Orçamento'!$D$6:$D$144)</f>
        <v>19993.419999999998</v>
      </c>
      <c r="L1747" s="492"/>
      <c r="M1747" s="492"/>
      <c r="N1747" s="496"/>
      <c r="O1747" s="493"/>
      <c r="P1747" s="493"/>
      <c r="Q1747" s="491"/>
    </row>
    <row r="1748" spans="1:18" ht="15.75" thickBot="1">
      <c r="A1748" s="171">
        <v>4413942</v>
      </c>
      <c r="B1748" s="148" t="s">
        <v>469</v>
      </c>
      <c r="C1748" s="146"/>
      <c r="D1748" s="146" t="s">
        <v>212</v>
      </c>
      <c r="E1748" s="146" t="s">
        <v>436</v>
      </c>
      <c r="F1748" s="146" t="s">
        <v>470</v>
      </c>
      <c r="G1748" s="146"/>
      <c r="H1748" s="146"/>
      <c r="J1748" s="147" t="s">
        <v>449</v>
      </c>
      <c r="K1748" s="494">
        <f>SUMIF('4. Orçamento'!$A$6:$A$144,A1748,'4. Orçamento'!$D$6:$D$144)</f>
        <v>19993.419999999998</v>
      </c>
      <c r="L1748" s="492"/>
      <c r="M1748" s="492"/>
      <c r="N1748" s="496"/>
      <c r="O1748" s="493"/>
      <c r="P1748" s="493"/>
      <c r="Q1748" s="491"/>
    </row>
    <row r="1749" spans="1:18" ht="15.75" thickBot="1">
      <c r="A1749" s="171">
        <v>4413942</v>
      </c>
      <c r="B1749" s="148"/>
      <c r="C1749" s="146"/>
      <c r="D1749" s="146"/>
      <c r="E1749" s="146"/>
      <c r="F1749" s="103" t="s">
        <v>471</v>
      </c>
      <c r="G1749" s="103" t="s">
        <v>472</v>
      </c>
      <c r="H1749" s="103" t="s">
        <v>473</v>
      </c>
      <c r="I1749" s="104"/>
      <c r="J1749" s="147"/>
      <c r="K1749" s="494">
        <f>SUMIF('4. Orçamento'!$A$6:$A$144,A1749,'4. Orçamento'!$D$6:$D$144)</f>
        <v>19993.419999999998</v>
      </c>
      <c r="L1749" s="492"/>
      <c r="M1749" s="492"/>
      <c r="N1749" s="496"/>
      <c r="O1749" s="493"/>
      <c r="P1749" s="493"/>
      <c r="Q1749" s="491"/>
    </row>
    <row r="1750" spans="1:18">
      <c r="A1750" s="171">
        <v>4413942</v>
      </c>
      <c r="B1750" s="129"/>
      <c r="D1750" s="145" t="s">
        <v>480</v>
      </c>
      <c r="E1750" s="145"/>
      <c r="F1750" s="145"/>
      <c r="G1750" s="145"/>
      <c r="H1750" s="145"/>
      <c r="J1750" s="111"/>
      <c r="K1750" s="494">
        <f>SUMIF('4. Orçamento'!$A$6:$A$144,A1750,'4. Orçamento'!$D$6:$D$144)</f>
        <v>19993.419999999998</v>
      </c>
      <c r="L1750" s="492"/>
      <c r="M1750" s="492"/>
      <c r="N1750" s="496"/>
      <c r="O1750" s="493"/>
      <c r="P1750" s="493"/>
      <c r="Q1750" s="491"/>
    </row>
    <row r="1751" spans="1:18" ht="15.75" thickBot="1">
      <c r="A1751" s="171">
        <v>4413942</v>
      </c>
      <c r="B1751" s="125"/>
      <c r="C1751" s="104"/>
      <c r="D1751" s="104"/>
      <c r="E1751" s="104"/>
      <c r="F1751" s="146" t="s">
        <v>481</v>
      </c>
      <c r="G1751" s="146"/>
      <c r="H1751" s="146"/>
      <c r="I1751" s="104"/>
      <c r="J1751" s="134">
        <f>J1745+J1747</f>
        <v>2.011738742152593</v>
      </c>
      <c r="K1751" s="178"/>
      <c r="L1751" s="179"/>
      <c r="M1751" s="179"/>
      <c r="N1751" s="179"/>
      <c r="O1751" s="179"/>
      <c r="P1751" s="180"/>
      <c r="R1751" s="445">
        <f>SUM(Q1732:Q1750)/K1732</f>
        <v>1.945038742152593</v>
      </c>
    </row>
    <row r="1752" spans="1:18" ht="15.75" thickBot="1">
      <c r="A1752" s="157"/>
      <c r="B1752" s="157"/>
      <c r="C1752" s="157"/>
      <c r="D1752" s="157"/>
      <c r="E1752" s="157"/>
      <c r="F1752" s="157"/>
      <c r="G1752" s="157"/>
      <c r="H1752" s="157"/>
      <c r="I1752" s="157"/>
      <c r="J1752" s="157"/>
      <c r="R1752" s="101">
        <f>SUM(Q1732:Q1750)</f>
        <v>38887.976488128494</v>
      </c>
    </row>
    <row r="1753" spans="1:18" ht="23.25" thickBot="1">
      <c r="B1753" s="106" t="s">
        <v>395</v>
      </c>
      <c r="C1753" s="107"/>
      <c r="D1753" s="107"/>
      <c r="E1753" s="107"/>
      <c r="F1753" s="107"/>
      <c r="G1753" s="107"/>
      <c r="H1753" s="107"/>
      <c r="I1753" s="107"/>
      <c r="J1753" s="108" t="s">
        <v>396</v>
      </c>
    </row>
    <row r="1754" spans="1:18" ht="19.5" thickTop="1" thickBot="1">
      <c r="B1754" s="109" t="s">
        <v>397</v>
      </c>
      <c r="E1754" s="110" t="s">
        <v>398</v>
      </c>
      <c r="J1754" s="111"/>
    </row>
    <row r="1755" spans="1:18" ht="15.75">
      <c r="B1755" s="373" t="s">
        <v>400</v>
      </c>
      <c r="C1755" s="159"/>
      <c r="D1755" s="159"/>
      <c r="E1755" s="402">
        <v>45748</v>
      </c>
      <c r="F1755" s="159"/>
      <c r="G1755" s="159"/>
      <c r="H1755" s="374" t="s">
        <v>401</v>
      </c>
      <c r="I1755" s="378">
        <v>50.11</v>
      </c>
      <c r="J1755" s="376" t="s">
        <v>351</v>
      </c>
    </row>
    <row r="1756" spans="1:18" ht="32.25" thickBot="1">
      <c r="A1756">
        <v>1505877</v>
      </c>
      <c r="B1756" s="116">
        <v>1505877</v>
      </c>
      <c r="C1756" s="149" t="s">
        <v>897</v>
      </c>
      <c r="D1756" s="149"/>
      <c r="E1756" s="149"/>
      <c r="F1756" s="149"/>
      <c r="G1756" s="149"/>
      <c r="H1756" s="149"/>
      <c r="I1756" s="150" t="s">
        <v>404</v>
      </c>
      <c r="J1756" s="151"/>
    </row>
    <row r="1757" spans="1:18" ht="15.75" thickBot="1">
      <c r="A1757">
        <v>1505877</v>
      </c>
      <c r="B1757" s="148" t="s">
        <v>405</v>
      </c>
      <c r="C1757" s="146"/>
      <c r="D1757" s="146" t="s">
        <v>212</v>
      </c>
      <c r="E1757" s="146" t="s">
        <v>406</v>
      </c>
      <c r="F1757" s="146"/>
      <c r="G1757" s="146" t="s">
        <v>407</v>
      </c>
      <c r="H1757" s="146"/>
      <c r="J1757" s="117" t="s">
        <v>408</v>
      </c>
      <c r="K1757" s="589" t="s">
        <v>276</v>
      </c>
      <c r="L1757" s="590"/>
      <c r="M1757" s="591"/>
      <c r="N1757" s="592" t="s">
        <v>409</v>
      </c>
      <c r="O1757" s="594" t="s">
        <v>410</v>
      </c>
      <c r="P1757" s="595"/>
      <c r="Q1757" s="598" t="s">
        <v>411</v>
      </c>
    </row>
    <row r="1758" spans="1:18" ht="15.75" thickBot="1">
      <c r="A1758">
        <v>1505877</v>
      </c>
      <c r="B1758" s="148"/>
      <c r="C1758" s="146"/>
      <c r="D1758" s="146"/>
      <c r="E1758" s="103" t="s">
        <v>412</v>
      </c>
      <c r="F1758" s="103" t="s">
        <v>413</v>
      </c>
      <c r="G1758" s="103" t="s">
        <v>414</v>
      </c>
      <c r="H1758" s="103" t="s">
        <v>415</v>
      </c>
      <c r="I1758" s="104"/>
      <c r="J1758" s="118" t="s">
        <v>416</v>
      </c>
      <c r="K1758" s="172" t="s">
        <v>417</v>
      </c>
      <c r="L1758" s="600" t="s">
        <v>418</v>
      </c>
      <c r="M1758" s="601"/>
      <c r="N1758" s="593"/>
      <c r="O1758" s="596"/>
      <c r="P1758" s="597"/>
      <c r="Q1758" s="599"/>
    </row>
    <row r="1759" spans="1:18">
      <c r="A1759">
        <v>1505877</v>
      </c>
      <c r="B1759" s="119" t="s">
        <v>898</v>
      </c>
      <c r="C1759" s="120" t="s">
        <v>899</v>
      </c>
      <c r="D1759" s="121">
        <v>1</v>
      </c>
      <c r="E1759" s="122">
        <v>0.35</v>
      </c>
      <c r="F1759" s="122">
        <v>0.65</v>
      </c>
      <c r="G1759" s="123">
        <f>VLOOKUP(B1759,EQ!$A$1:$K$538,10,FALSE)</f>
        <v>260.63909999999998</v>
      </c>
      <c r="H1759" s="123">
        <f>VLOOKUP(B1759,EQ!$A$1:$K$538,11,FALSE)</f>
        <v>112.2178</v>
      </c>
      <c r="J1759" s="124">
        <f>(D1759*E1759*G1759)+(D1759*F1759*H1759)</f>
        <v>164.165255</v>
      </c>
      <c r="K1759" s="494">
        <f>SUMIF('4. Orçamento'!$A$6:$A$144,A1759,'4. Orçamento'!$D$6:$D$144)</f>
        <v>1525</v>
      </c>
      <c r="L1759" s="492">
        <f>(D1759*E1759)</f>
        <v>0.35</v>
      </c>
      <c r="M1759" s="492">
        <f>(D1759*F1759)</f>
        <v>0.65</v>
      </c>
      <c r="N1759" s="496" t="str">
        <f>B1759</f>
        <v>E9530</v>
      </c>
      <c r="O1759" s="493">
        <f>(G1759/$I$1755)</f>
        <v>5.2013390540810214</v>
      </c>
      <c r="P1759" s="493">
        <f>(H1759/$I$1755)</f>
        <v>2.2394292556375972</v>
      </c>
      <c r="Q1759" s="491">
        <f>K1759*((L1759*O1759)+(M1759*P1759))</f>
        <v>4996.0489697665134</v>
      </c>
    </row>
    <row r="1760" spans="1:18">
      <c r="A1760">
        <v>1505877</v>
      </c>
      <c r="B1760" s="119" t="s">
        <v>851</v>
      </c>
      <c r="C1760" s="120" t="s">
        <v>852</v>
      </c>
      <c r="D1760" s="121">
        <v>1</v>
      </c>
      <c r="E1760" s="122">
        <v>1</v>
      </c>
      <c r="F1760" s="122">
        <v>0</v>
      </c>
      <c r="G1760" s="123">
        <f>VLOOKUP(B1760,EQ!$A$1:$K$538,10,FALSE)</f>
        <v>770.4162</v>
      </c>
      <c r="H1760" s="123">
        <f>VLOOKUP(B1760,EQ!$A$1:$K$538,11,FALSE)</f>
        <v>302.60120000000001</v>
      </c>
      <c r="J1760" s="124">
        <f>(D1760*E1760*G1760)+(D1760*F1760*H1760)</f>
        <v>770.4162</v>
      </c>
      <c r="K1760" s="494">
        <f>SUMIF('4. Orçamento'!$A$6:$A$144,A1760,'4. Orçamento'!$D$6:$D$144)</f>
        <v>1525</v>
      </c>
      <c r="L1760" s="492">
        <f>(D1760*E1760)</f>
        <v>1</v>
      </c>
      <c r="M1760" s="492">
        <f>(D1760*F1760)</f>
        <v>0</v>
      </c>
      <c r="N1760" s="496" t="str">
        <f>B1760</f>
        <v>E9541</v>
      </c>
      <c r="O1760" s="493">
        <f t="shared" ref="O1760:O1763" si="149">(G1760/$I$1755)</f>
        <v>15.374500099780484</v>
      </c>
      <c r="P1760" s="493">
        <f t="shared" ref="P1760:P1763" si="150">(H1760/$I$1755)</f>
        <v>6.0387387746956698</v>
      </c>
      <c r="Q1760" s="491">
        <f>K1760*((L1760*O1760)+(M1760*P1760))</f>
        <v>23446.112652165237</v>
      </c>
    </row>
    <row r="1761" spans="1:17" ht="15.75" thickBot="1">
      <c r="A1761">
        <v>1505877</v>
      </c>
      <c r="B1761" s="125"/>
      <c r="C1761" s="104"/>
      <c r="D1761" s="104"/>
      <c r="E1761" s="104"/>
      <c r="F1761" s="104"/>
      <c r="G1761" s="104"/>
      <c r="H1761" s="105" t="s">
        <v>433</v>
      </c>
      <c r="I1761" s="104"/>
      <c r="J1761" s="126">
        <f>SUM(J1759:J1760)</f>
        <v>934.58145500000001</v>
      </c>
      <c r="K1761" s="494">
        <f>SUMIF('4. Orçamento'!$A$6:$A$144,A1761,'4. Orçamento'!$D$6:$D$144)</f>
        <v>1525</v>
      </c>
      <c r="L1761" s="492"/>
      <c r="M1761" s="492"/>
      <c r="N1761" s="496"/>
      <c r="O1761" s="493"/>
      <c r="P1761" s="493"/>
      <c r="Q1761" s="491"/>
    </row>
    <row r="1762" spans="1:17" ht="15.75" thickBot="1">
      <c r="A1762">
        <v>1505877</v>
      </c>
      <c r="B1762" s="127" t="s">
        <v>435</v>
      </c>
      <c r="C1762" s="104"/>
      <c r="D1762" s="103" t="s">
        <v>212</v>
      </c>
      <c r="E1762" s="103" t="s">
        <v>436</v>
      </c>
      <c r="F1762" s="104"/>
      <c r="G1762" s="103" t="s">
        <v>407</v>
      </c>
      <c r="H1762" s="146" t="s">
        <v>437</v>
      </c>
      <c r="I1762" s="146"/>
      <c r="J1762" s="147"/>
      <c r="K1762" s="494">
        <f>SUMIF('4. Orçamento'!$A$6:$A$144,A1762,'4. Orçamento'!$D$6:$D$144)</f>
        <v>1525</v>
      </c>
      <c r="L1762" s="492"/>
      <c r="M1762" s="492"/>
      <c r="N1762" s="496"/>
      <c r="O1762" s="493"/>
      <c r="P1762" s="493"/>
      <c r="Q1762" s="491"/>
    </row>
    <row r="1763" spans="1:17">
      <c r="A1763">
        <v>1505877</v>
      </c>
      <c r="B1763" s="119" t="s">
        <v>438</v>
      </c>
      <c r="C1763" s="120" t="s">
        <v>439</v>
      </c>
      <c r="D1763" s="121">
        <v>1</v>
      </c>
      <c r="E1763" s="128" t="s">
        <v>222</v>
      </c>
      <c r="G1763" s="123">
        <f>VLOOKUP(B1763,MO!$A$1:$G$106,6,FALSE)</f>
        <v>22.594999999999999</v>
      </c>
      <c r="J1763" s="124">
        <f>D1763*G1763</f>
        <v>22.594999999999999</v>
      </c>
      <c r="K1763" s="494">
        <f>SUMIF('4. Orçamento'!$A$6:$A$144,A1763,'4. Orçamento'!$D$6:$D$144)</f>
        <v>1525</v>
      </c>
      <c r="L1763" s="492">
        <f>D1763</f>
        <v>1</v>
      </c>
      <c r="M1763" s="492"/>
      <c r="N1763" s="496" t="str">
        <f>B1763</f>
        <v>P9824</v>
      </c>
      <c r="O1763" s="493">
        <f t="shared" si="149"/>
        <v>0.45090800239473156</v>
      </c>
      <c r="P1763" s="493">
        <f t="shared" si="150"/>
        <v>0</v>
      </c>
      <c r="Q1763" s="491">
        <f>K1763*((L1763*O1763)+(M1763*P1763))</f>
        <v>687.63470365196565</v>
      </c>
    </row>
    <row r="1764" spans="1:17">
      <c r="A1764">
        <v>1505877</v>
      </c>
      <c r="B1764" s="129"/>
      <c r="D1764" s="145" t="s">
        <v>440</v>
      </c>
      <c r="E1764" s="145"/>
      <c r="F1764" s="145"/>
      <c r="G1764" s="145"/>
      <c r="H1764" s="145"/>
      <c r="J1764" s="124">
        <f>J1763</f>
        <v>22.594999999999999</v>
      </c>
      <c r="K1764" s="494">
        <f>SUMIF('4. Orçamento'!$A$6:$A$144,A1764,'4. Orçamento'!$D$6:$D$144)</f>
        <v>1525</v>
      </c>
      <c r="L1764" s="492"/>
      <c r="M1764" s="492"/>
      <c r="N1764" s="496"/>
      <c r="O1764" s="493"/>
      <c r="P1764" s="493"/>
      <c r="Q1764" s="491"/>
    </row>
    <row r="1765" spans="1:17" ht="15.75" thickBot="1">
      <c r="A1765">
        <v>1505877</v>
      </c>
      <c r="B1765" s="125"/>
      <c r="C1765" s="104"/>
      <c r="D1765" s="146" t="s">
        <v>442</v>
      </c>
      <c r="E1765" s="146"/>
      <c r="F1765" s="146"/>
      <c r="G1765" s="146"/>
      <c r="H1765" s="146"/>
      <c r="I1765" s="104"/>
      <c r="J1765" s="130">
        <f>J1761+J1764</f>
        <v>957.17645500000003</v>
      </c>
      <c r="K1765" s="494">
        <f>SUMIF('4. Orçamento'!$A$6:$A$144,A1765,'4. Orçamento'!$D$6:$D$144)</f>
        <v>1525</v>
      </c>
      <c r="L1765" s="492"/>
      <c r="M1765" s="492"/>
      <c r="N1765" s="496"/>
      <c r="O1765" s="493"/>
      <c r="P1765" s="493"/>
      <c r="Q1765" s="491"/>
    </row>
    <row r="1766" spans="1:17">
      <c r="A1766">
        <v>1505877</v>
      </c>
      <c r="B1766" s="129"/>
      <c r="D1766" s="145" t="s">
        <v>444</v>
      </c>
      <c r="E1766" s="145"/>
      <c r="F1766" s="145"/>
      <c r="G1766" s="145"/>
      <c r="H1766" s="145"/>
      <c r="J1766" s="131">
        <f>J1765/I1755</f>
        <v>19.10150578726801</v>
      </c>
      <c r="K1766" s="494">
        <f>SUMIF('4. Orçamento'!$A$6:$A$144,A1766,'4. Orçamento'!$D$6:$D$144)</f>
        <v>1525</v>
      </c>
      <c r="L1766" s="492"/>
      <c r="M1766" s="492"/>
      <c r="N1766" s="496"/>
      <c r="O1766" s="493"/>
      <c r="P1766" s="493"/>
      <c r="Q1766" s="491"/>
    </row>
    <row r="1767" spans="1:17">
      <c r="A1767">
        <v>1505877</v>
      </c>
      <c r="B1767" s="129"/>
      <c r="H1767" s="132" t="s">
        <v>445</v>
      </c>
      <c r="J1767" s="133" t="s">
        <v>377</v>
      </c>
      <c r="K1767" s="494">
        <f>SUMIF('4. Orçamento'!$A$6:$A$144,A1767,'4. Orçamento'!$D$6:$D$144)</f>
        <v>1525</v>
      </c>
      <c r="L1767" s="492"/>
      <c r="M1767" s="492"/>
      <c r="N1767" s="496"/>
      <c r="O1767" s="493"/>
      <c r="P1767" s="493"/>
      <c r="Q1767" s="491"/>
    </row>
    <row r="1768" spans="1:17" ht="15.75" thickBot="1">
      <c r="A1768">
        <v>1505877</v>
      </c>
      <c r="B1768" s="125"/>
      <c r="C1768" s="104"/>
      <c r="D1768" s="104"/>
      <c r="E1768" s="104"/>
      <c r="F1768" s="104"/>
      <c r="G1768" s="104"/>
      <c r="H1768" s="105" t="s">
        <v>446</v>
      </c>
      <c r="I1768" s="104"/>
      <c r="J1768" s="130" t="s">
        <v>377</v>
      </c>
      <c r="K1768" s="494">
        <f>SUMIF('4. Orçamento'!$A$6:$A$144,A1768,'4. Orçamento'!$D$6:$D$144)</f>
        <v>1525</v>
      </c>
      <c r="L1768" s="492"/>
      <c r="M1768" s="492"/>
      <c r="N1768" s="496"/>
      <c r="O1768" s="493"/>
      <c r="P1768" s="493"/>
      <c r="Q1768" s="491"/>
    </row>
    <row r="1769" spans="1:17" ht="15.75" thickBot="1">
      <c r="A1769">
        <v>1505877</v>
      </c>
      <c r="B1769" s="127" t="s">
        <v>447</v>
      </c>
      <c r="C1769" s="104"/>
      <c r="D1769" s="103" t="s">
        <v>212</v>
      </c>
      <c r="E1769" s="103" t="s">
        <v>436</v>
      </c>
      <c r="F1769" s="104"/>
      <c r="G1769" s="103" t="s">
        <v>448</v>
      </c>
      <c r="H1769" s="146" t="s">
        <v>449</v>
      </c>
      <c r="I1769" s="146"/>
      <c r="J1769" s="147"/>
      <c r="K1769" s="494">
        <f>SUMIF('4. Orçamento'!$A$6:$A$144,A1769,'4. Orçamento'!$D$6:$D$144)</f>
        <v>1525</v>
      </c>
      <c r="L1769" s="492"/>
      <c r="M1769" s="492"/>
      <c r="N1769" s="496"/>
      <c r="O1769" s="493"/>
      <c r="P1769" s="493"/>
      <c r="Q1769" s="491"/>
    </row>
    <row r="1770" spans="1:17">
      <c r="A1770">
        <v>1505877</v>
      </c>
      <c r="B1770" s="119" t="s">
        <v>900</v>
      </c>
      <c r="C1770" s="120" t="s">
        <v>901</v>
      </c>
      <c r="D1770" s="121">
        <v>1.2</v>
      </c>
      <c r="E1770" s="128" t="s">
        <v>351</v>
      </c>
      <c r="G1770" s="123">
        <f>VLOOKUP(B1770,MATERIAL!$A$1:$D$1678,4,FALSE)</f>
        <v>129.047</v>
      </c>
      <c r="J1770" s="124">
        <f>D1770*G1770</f>
        <v>154.85639999999998</v>
      </c>
      <c r="K1770" s="494">
        <f>SUMIF('4. Orçamento'!$A$6:$A$144,A1770,'4. Orçamento'!$D$6:$D$144)</f>
        <v>1525</v>
      </c>
      <c r="L1770" s="492">
        <f>D1770</f>
        <v>1.2</v>
      </c>
      <c r="M1770" s="492"/>
      <c r="N1770" s="496" t="str">
        <f>B1770</f>
        <v>M1097</v>
      </c>
      <c r="O1770" s="493">
        <f>G1770</f>
        <v>129.047</v>
      </c>
      <c r="P1770" s="493"/>
      <c r="Q1770" s="491">
        <f>K1770*((L1770*O1770)+(M1770*P1770))</f>
        <v>236156.00999999998</v>
      </c>
    </row>
    <row r="1771" spans="1:17" ht="15.75" thickBot="1">
      <c r="A1771">
        <v>1505877</v>
      </c>
      <c r="B1771" s="125"/>
      <c r="C1771" s="104"/>
      <c r="D1771" s="146" t="s">
        <v>459</v>
      </c>
      <c r="E1771" s="146"/>
      <c r="F1771" s="146"/>
      <c r="G1771" s="146"/>
      <c r="H1771" s="146"/>
      <c r="I1771" s="104"/>
      <c r="J1771" s="126">
        <f>SUM(J1770:J1770)</f>
        <v>154.85639999999998</v>
      </c>
      <c r="K1771" s="494">
        <f>SUMIF('4. Orçamento'!$A$6:$A$144,A1771,'4. Orçamento'!$D$6:$D$144)</f>
        <v>1525</v>
      </c>
      <c r="L1771" s="492"/>
      <c r="M1771" s="492"/>
      <c r="N1771" s="496"/>
      <c r="O1771" s="493"/>
      <c r="P1771" s="493"/>
      <c r="Q1771" s="491"/>
    </row>
    <row r="1772" spans="1:17" ht="15.75" thickBot="1">
      <c r="A1772">
        <v>1505877</v>
      </c>
      <c r="B1772" s="127" t="s">
        <v>460</v>
      </c>
      <c r="C1772" s="104"/>
      <c r="D1772" s="103" t="s">
        <v>212</v>
      </c>
      <c r="E1772" s="103" t="s">
        <v>436</v>
      </c>
      <c r="F1772" s="104"/>
      <c r="G1772" s="103" t="s">
        <v>449</v>
      </c>
      <c r="H1772" s="146" t="s">
        <v>449</v>
      </c>
      <c r="I1772" s="146"/>
      <c r="J1772" s="147"/>
      <c r="K1772" s="494">
        <f>SUMIF('4. Orçamento'!$A$6:$A$144,A1772,'4. Orçamento'!$D$6:$D$144)</f>
        <v>1525</v>
      </c>
      <c r="L1772" s="492"/>
      <c r="M1772" s="492"/>
      <c r="N1772" s="496"/>
      <c r="O1772" s="493"/>
      <c r="P1772" s="493"/>
      <c r="Q1772" s="491"/>
    </row>
    <row r="1773" spans="1:17" ht="15.75" thickBot="1">
      <c r="A1773">
        <v>1505877</v>
      </c>
      <c r="B1773" s="125"/>
      <c r="C1773" s="104"/>
      <c r="D1773" s="146" t="s">
        <v>461</v>
      </c>
      <c r="E1773" s="146"/>
      <c r="F1773" s="146"/>
      <c r="G1773" s="146"/>
      <c r="H1773" s="146"/>
      <c r="I1773" s="104"/>
      <c r="J1773" s="126"/>
      <c r="K1773" s="494">
        <f>SUMIF('4. Orçamento'!$A$6:$A$144,A1773,'4. Orçamento'!$D$6:$D$144)</f>
        <v>1525</v>
      </c>
      <c r="L1773" s="492"/>
      <c r="M1773" s="492"/>
      <c r="N1773" s="496"/>
      <c r="O1773" s="493"/>
      <c r="P1773" s="493"/>
      <c r="Q1773" s="491"/>
    </row>
    <row r="1774" spans="1:17" ht="15.75" thickBot="1">
      <c r="A1774">
        <v>1505877</v>
      </c>
      <c r="B1774" s="125"/>
      <c r="C1774" s="104"/>
      <c r="D1774" s="104"/>
      <c r="E1774" s="104"/>
      <c r="F1774" s="104"/>
      <c r="G1774" s="104"/>
      <c r="H1774" s="105" t="s">
        <v>462</v>
      </c>
      <c r="I1774" s="104"/>
      <c r="J1774" s="130">
        <f>J1766+J1771</f>
        <v>173.95790578726798</v>
      </c>
      <c r="K1774" s="494">
        <f>SUMIF('4. Orçamento'!$A$6:$A$144,A1774,'4. Orçamento'!$D$6:$D$144)</f>
        <v>1525</v>
      </c>
      <c r="L1774" s="492"/>
      <c r="M1774" s="492"/>
      <c r="N1774" s="496"/>
      <c r="O1774" s="493"/>
      <c r="P1774" s="493"/>
      <c r="Q1774" s="491"/>
    </row>
    <row r="1775" spans="1:17" ht="15.75" thickBot="1">
      <c r="A1775">
        <v>1505877</v>
      </c>
      <c r="B1775" s="127" t="s">
        <v>463</v>
      </c>
      <c r="C1775" s="104"/>
      <c r="D1775" s="103" t="s">
        <v>464</v>
      </c>
      <c r="E1775" s="103" t="s">
        <v>212</v>
      </c>
      <c r="F1775" s="103" t="s">
        <v>436</v>
      </c>
      <c r="G1775" s="104"/>
      <c r="H1775" s="103" t="s">
        <v>449</v>
      </c>
      <c r="I1775" s="146" t="s">
        <v>449</v>
      </c>
      <c r="J1775" s="147"/>
      <c r="K1775" s="494">
        <f>SUMIF('4. Orçamento'!$A$6:$A$144,A1775,'4. Orçamento'!$D$6:$D$144)</f>
        <v>1525</v>
      </c>
      <c r="L1775" s="492"/>
      <c r="M1775" s="492"/>
      <c r="N1775" s="496"/>
      <c r="O1775" s="493"/>
      <c r="P1775" s="493"/>
      <c r="Q1775" s="491"/>
    </row>
    <row r="1776" spans="1:17">
      <c r="A1776">
        <v>1505877</v>
      </c>
      <c r="B1776" s="119" t="s">
        <v>900</v>
      </c>
      <c r="C1776" s="120" t="s">
        <v>902</v>
      </c>
      <c r="D1776" s="128">
        <v>5914647</v>
      </c>
      <c r="E1776" s="121">
        <v>1.8</v>
      </c>
      <c r="F1776" s="128" t="s">
        <v>466</v>
      </c>
      <c r="H1776" s="123">
        <f>VLOOKUP(D1776,'SICRO 04.25'!$A$1:$D$6492,4,FALSE)</f>
        <v>1.72</v>
      </c>
      <c r="J1776" s="124">
        <f>E1776*H1776</f>
        <v>3.0960000000000001</v>
      </c>
      <c r="K1776" s="494">
        <f>SUMIF('4. Orçamento'!$A$6:$A$144,A1776,'4. Orçamento'!$D$6:$D$144)</f>
        <v>1525</v>
      </c>
      <c r="L1776" s="492">
        <f>E1776</f>
        <v>1.8</v>
      </c>
      <c r="M1776" s="492"/>
      <c r="N1776" s="496">
        <f>D1776</f>
        <v>5914647</v>
      </c>
      <c r="O1776" s="493">
        <f>H1776</f>
        <v>1.72</v>
      </c>
      <c r="P1776" s="493"/>
      <c r="Q1776" s="491">
        <f>K1776*((L1776*O1776)+(M1776*P1776))</f>
        <v>4721.4000000000005</v>
      </c>
    </row>
    <row r="1777" spans="1:18" ht="15.75" thickBot="1">
      <c r="A1777">
        <v>1505877</v>
      </c>
      <c r="B1777" s="125"/>
      <c r="C1777" s="104"/>
      <c r="D1777" s="146" t="s">
        <v>468</v>
      </c>
      <c r="E1777" s="146"/>
      <c r="F1777" s="146"/>
      <c r="G1777" s="146"/>
      <c r="H1777" s="146"/>
      <c r="I1777" s="104"/>
      <c r="J1777" s="130">
        <f>SUM(J1776:J1776)</f>
        <v>3.0960000000000001</v>
      </c>
      <c r="K1777" s="494">
        <f>SUMIF('4. Orçamento'!$A$6:$A$144,A1777,'4. Orçamento'!$D$6:$D$144)</f>
        <v>1525</v>
      </c>
      <c r="L1777" s="492"/>
      <c r="M1777" s="492"/>
      <c r="N1777" s="496"/>
      <c r="O1777" s="493"/>
      <c r="P1777" s="493"/>
      <c r="Q1777" s="491"/>
    </row>
    <row r="1778" spans="1:18" ht="15.75" thickBot="1">
      <c r="A1778">
        <v>1505877</v>
      </c>
      <c r="B1778" s="148" t="s">
        <v>469</v>
      </c>
      <c r="C1778" s="146"/>
      <c r="D1778" s="146" t="s">
        <v>212</v>
      </c>
      <c r="E1778" s="146" t="s">
        <v>436</v>
      </c>
      <c r="F1778" s="146" t="s">
        <v>470</v>
      </c>
      <c r="G1778" s="146"/>
      <c r="H1778" s="146"/>
      <c r="J1778" s="147" t="s">
        <v>449</v>
      </c>
      <c r="K1778" s="494">
        <f>SUMIF('4. Orçamento'!$A$6:$A$144,A1778,'4. Orçamento'!$D$6:$D$144)</f>
        <v>1525</v>
      </c>
      <c r="L1778" s="492"/>
      <c r="M1778" s="492"/>
      <c r="N1778" s="496"/>
      <c r="O1778" s="493"/>
      <c r="P1778" s="493"/>
      <c r="Q1778" s="491"/>
    </row>
    <row r="1779" spans="1:18" ht="15.75" thickBot="1">
      <c r="A1779">
        <v>1505877</v>
      </c>
      <c r="B1779" s="148"/>
      <c r="C1779" s="146"/>
      <c r="D1779" s="146"/>
      <c r="E1779" s="146"/>
      <c r="F1779" s="103" t="s">
        <v>471</v>
      </c>
      <c r="G1779" s="103" t="s">
        <v>472</v>
      </c>
      <c r="H1779" s="103" t="s">
        <v>473</v>
      </c>
      <c r="I1779" s="104"/>
      <c r="J1779" s="147"/>
      <c r="K1779" s="494">
        <f>SUMIF('4. Orçamento'!$A$6:$A$144,A1779,'4. Orçamento'!$D$6:$D$144)</f>
        <v>1525</v>
      </c>
      <c r="L1779" s="492"/>
      <c r="M1779" s="492"/>
      <c r="N1779" s="496"/>
      <c r="O1779" s="493"/>
      <c r="P1779" s="493"/>
      <c r="Q1779" s="491"/>
    </row>
    <row r="1780" spans="1:18">
      <c r="A1780">
        <v>1505877</v>
      </c>
      <c r="B1780" s="119" t="s">
        <v>900</v>
      </c>
      <c r="C1780" s="120" t="s">
        <v>902</v>
      </c>
      <c r="D1780" s="121">
        <v>1.8</v>
      </c>
      <c r="E1780" s="128" t="s">
        <v>228</v>
      </c>
      <c r="F1780" s="128" t="s">
        <v>477</v>
      </c>
      <c r="G1780" s="128" t="s">
        <v>478</v>
      </c>
      <c r="H1780" s="128" t="s">
        <v>479</v>
      </c>
      <c r="J1780" s="111"/>
      <c r="K1780" s="494">
        <f>SUMIF('4. Orçamento'!$A$6:$A$144,A1780,'4. Orçamento'!$D$6:$D$144)</f>
        <v>1525</v>
      </c>
      <c r="L1780" s="168">
        <f>D1780*'3. DMT'!$V$2</f>
        <v>297</v>
      </c>
      <c r="M1780" s="168">
        <f t="shared" ref="M1780" si="151">K1780*L1780</f>
        <v>452925</v>
      </c>
      <c r="N1780" s="496" t="str">
        <f>H1780</f>
        <v>5914479</v>
      </c>
      <c r="O1780" s="493">
        <f>$W$56</f>
        <v>0.7173259493670886</v>
      </c>
      <c r="P1780" s="493"/>
      <c r="Q1780" s="491"/>
    </row>
    <row r="1781" spans="1:18">
      <c r="A1781">
        <v>1505877</v>
      </c>
      <c r="B1781" s="129"/>
      <c r="D1781" s="145" t="s">
        <v>480</v>
      </c>
      <c r="E1781" s="145"/>
      <c r="F1781" s="145"/>
      <c r="G1781" s="145"/>
      <c r="H1781" s="145"/>
      <c r="J1781" s="111"/>
      <c r="K1781" s="494"/>
      <c r="L1781" s="492"/>
      <c r="M1781" s="492"/>
      <c r="N1781" s="496"/>
      <c r="O1781" s="493"/>
      <c r="P1781" s="493"/>
      <c r="Q1781" s="491"/>
    </row>
    <row r="1782" spans="1:18" ht="15.75" thickBot="1">
      <c r="A1782">
        <v>1505877</v>
      </c>
      <c r="B1782" s="125"/>
      <c r="C1782" s="104"/>
      <c r="D1782" s="104"/>
      <c r="E1782" s="104"/>
      <c r="F1782" s="146" t="s">
        <v>481</v>
      </c>
      <c r="G1782" s="146"/>
      <c r="H1782" s="146"/>
      <c r="I1782" s="104"/>
      <c r="J1782" s="134">
        <f>J1774+J1777</f>
        <v>177.05390578726798</v>
      </c>
      <c r="K1782" s="178"/>
      <c r="L1782" s="179"/>
      <c r="M1782" s="179"/>
      <c r="N1782" s="179"/>
      <c r="O1782" s="179"/>
      <c r="P1782" s="180"/>
      <c r="R1782" s="445">
        <f>SUM(Q1759:Q1781)/K1759</f>
        <v>177.05390578726804</v>
      </c>
    </row>
    <row r="1783" spans="1:18" ht="15.75" thickBot="1">
      <c r="A1783" s="157"/>
      <c r="B1783" s="157"/>
      <c r="C1783" s="157"/>
      <c r="D1783" s="157"/>
      <c r="E1783" s="157"/>
      <c r="F1783" s="157"/>
      <c r="G1783" s="157"/>
      <c r="H1783" s="157"/>
      <c r="I1783" s="157"/>
      <c r="J1783" s="157"/>
      <c r="R1783" s="101">
        <f>SUM(Q1759:Q1781)</f>
        <v>270007.20632558374</v>
      </c>
    </row>
    <row r="1784" spans="1:18" ht="15.75">
      <c r="A1784" s="15">
        <v>5502590</v>
      </c>
      <c r="B1784" s="205" t="s">
        <v>400</v>
      </c>
      <c r="C1784" s="206"/>
      <c r="D1784" s="206"/>
      <c r="E1784" s="395">
        <v>45748</v>
      </c>
      <c r="F1784" s="206"/>
      <c r="G1784" s="206"/>
      <c r="H1784" s="207" t="s">
        <v>401</v>
      </c>
      <c r="I1784" s="208">
        <v>177.32</v>
      </c>
      <c r="J1784" s="209" t="s">
        <v>351</v>
      </c>
    </row>
    <row r="1785" spans="1:18" ht="32.25" thickBot="1">
      <c r="A1785" s="15">
        <v>5502590</v>
      </c>
      <c r="B1785" s="210">
        <v>5502590</v>
      </c>
      <c r="C1785" s="211" t="s">
        <v>711</v>
      </c>
      <c r="D1785" s="211"/>
      <c r="E1785" s="211"/>
      <c r="F1785" s="211"/>
      <c r="G1785" s="211"/>
      <c r="H1785" s="211"/>
      <c r="I1785" s="212" t="s">
        <v>404</v>
      </c>
      <c r="J1785" s="213"/>
    </row>
    <row r="1786" spans="1:18" ht="15.75" thickBot="1">
      <c r="A1786" s="15">
        <v>5502590</v>
      </c>
      <c r="B1786" s="214" t="s">
        <v>405</v>
      </c>
      <c r="C1786" s="215"/>
      <c r="D1786" s="215" t="s">
        <v>212</v>
      </c>
      <c r="E1786" s="215" t="s">
        <v>406</v>
      </c>
      <c r="F1786" s="215"/>
      <c r="G1786" s="215" t="s">
        <v>407</v>
      </c>
      <c r="H1786" s="215"/>
      <c r="I1786" s="238"/>
      <c r="J1786" s="241" t="s">
        <v>408</v>
      </c>
      <c r="K1786" s="589" t="s">
        <v>276</v>
      </c>
      <c r="L1786" s="590"/>
      <c r="M1786" s="591"/>
      <c r="N1786" s="592" t="s">
        <v>409</v>
      </c>
      <c r="O1786" s="594" t="s">
        <v>410</v>
      </c>
      <c r="P1786" s="595"/>
      <c r="Q1786" s="598" t="s">
        <v>411</v>
      </c>
    </row>
    <row r="1787" spans="1:18" ht="15.75" thickBot="1">
      <c r="A1787" s="15">
        <v>5502590</v>
      </c>
      <c r="B1787" s="119"/>
      <c r="C1787" s="120"/>
      <c r="D1787" s="396"/>
      <c r="E1787" s="397" t="s">
        <v>412</v>
      </c>
      <c r="F1787" s="397" t="s">
        <v>413</v>
      </c>
      <c r="G1787" s="397" t="s">
        <v>414</v>
      </c>
      <c r="H1787" s="397" t="s">
        <v>415</v>
      </c>
      <c r="I1787" s="398"/>
      <c r="J1787" s="399" t="s">
        <v>416</v>
      </c>
      <c r="K1787" s="172" t="s">
        <v>417</v>
      </c>
      <c r="L1787" s="600" t="s">
        <v>418</v>
      </c>
      <c r="M1787" s="601"/>
      <c r="N1787" s="593"/>
      <c r="O1787" s="596"/>
      <c r="P1787" s="597"/>
      <c r="Q1787" s="599"/>
    </row>
    <row r="1788" spans="1:18">
      <c r="A1788" s="15">
        <v>5502590</v>
      </c>
      <c r="B1788" s="119" t="s">
        <v>712</v>
      </c>
      <c r="C1788" s="120" t="s">
        <v>713</v>
      </c>
      <c r="D1788" s="218">
        <v>7</v>
      </c>
      <c r="E1788" s="218">
        <v>0.91</v>
      </c>
      <c r="F1788" s="218">
        <v>0.09</v>
      </c>
      <c r="G1788" s="123">
        <f>VLOOKUP(B1788,EQ!$A$1:$K$538,10,FALSE)</f>
        <v>309.25119999999998</v>
      </c>
      <c r="H1788" s="123">
        <f>VLOOKUP(B1788,EQ!$A$1:$K$538,11,FALSE)</f>
        <v>89.540800000000004</v>
      </c>
      <c r="I1788" s="218"/>
      <c r="J1788" s="389">
        <f>ROUND((D1788*E1788*G1788)+(D1788*F1788*H1788),4)</f>
        <v>2026.3407999999999</v>
      </c>
      <c r="K1788" s="494">
        <f>SUMIF('4. Orçamento'!$A$6:$A$144,A1788,'4. Orçamento'!$D$6:$D$144)</f>
        <v>2822</v>
      </c>
      <c r="L1788" s="492">
        <f>(D1788*E1788)</f>
        <v>6.37</v>
      </c>
      <c r="M1788" s="492">
        <f>(D1788*F1788)</f>
        <v>0.63</v>
      </c>
      <c r="N1788" s="496" t="str">
        <f>B1788</f>
        <v>E9667</v>
      </c>
      <c r="O1788" s="493">
        <f>(G1788/$I$1784)</f>
        <v>1.7440288743514549</v>
      </c>
      <c r="P1788" s="493">
        <f>(H1788/$I$1784)</f>
        <v>0.50496729077374247</v>
      </c>
      <c r="Q1788" s="491">
        <f>K1788*((L1788*O1788)+(M1788*P1788))</f>
        <v>32248.66835695917</v>
      </c>
    </row>
    <row r="1789" spans="1:18">
      <c r="A1789" s="15">
        <v>5502590</v>
      </c>
      <c r="B1789" s="119" t="s">
        <v>559</v>
      </c>
      <c r="C1789" s="459" t="s">
        <v>560</v>
      </c>
      <c r="D1789" s="218">
        <v>1</v>
      </c>
      <c r="E1789" s="218">
        <v>1</v>
      </c>
      <c r="F1789" s="218">
        <v>0</v>
      </c>
      <c r="G1789" s="123">
        <f>VLOOKUP(B1789,EQ!$A$1:$K$538,10,FALSE)</f>
        <v>459.25139999999999</v>
      </c>
      <c r="H1789" s="123">
        <f>VLOOKUP(B1789,EQ!$A$1:$K$538,11,FALSE)</f>
        <v>222.72120000000001</v>
      </c>
      <c r="I1789" s="218"/>
      <c r="J1789" s="389">
        <f>ROUND((D1789*E1789*G1789)+(D1789*F1789*H1789),4)</f>
        <v>459.25139999999999</v>
      </c>
      <c r="K1789" s="494">
        <f>SUMIF('4. Orçamento'!$A$6:$A$144,A1789,'4. Orçamento'!$D$6:$D$144)</f>
        <v>2822</v>
      </c>
      <c r="L1789" s="492">
        <f t="shared" ref="L1789:L1791" si="152">(D1789*E1789)</f>
        <v>1</v>
      </c>
      <c r="M1789" s="492">
        <f t="shared" ref="M1789:M1791" si="153">(D1789*F1789)</f>
        <v>0</v>
      </c>
      <c r="N1789" s="496" t="str">
        <f t="shared" ref="N1789:N1791" si="154">B1789</f>
        <v>E9511</v>
      </c>
      <c r="O1789" s="493">
        <f t="shared" ref="O1789:O1795" si="155">(G1789/$I$1784)</f>
        <v>2.5899582675389126</v>
      </c>
      <c r="P1789" s="493">
        <f t="shared" ref="P1789:P1795" si="156">(H1789/$I$1784)</f>
        <v>1.2560410557184751</v>
      </c>
      <c r="Q1789" s="491">
        <f t="shared" ref="Q1789:Q1791" si="157">K1789*((L1789*O1789)+(M1789*P1789))</f>
        <v>7308.8622309948114</v>
      </c>
    </row>
    <row r="1790" spans="1:18">
      <c r="A1790" s="15">
        <v>5502590</v>
      </c>
      <c r="B1790" s="119" t="s">
        <v>851</v>
      </c>
      <c r="C1790" s="459" t="s">
        <v>852</v>
      </c>
      <c r="D1790" s="218">
        <v>1</v>
      </c>
      <c r="E1790" s="218">
        <v>1</v>
      </c>
      <c r="F1790" s="218">
        <v>0</v>
      </c>
      <c r="G1790" s="123">
        <f>VLOOKUP(B1790,EQ!$A$1:$K$538,10,FALSE)</f>
        <v>770.4162</v>
      </c>
      <c r="H1790" s="123">
        <f>VLOOKUP(B1790,EQ!$A$1:$K$538,11,FALSE)</f>
        <v>302.60120000000001</v>
      </c>
      <c r="I1790" s="218"/>
      <c r="J1790" s="389">
        <f>ROUND((D1790*E1790*G1790)+(D1790*F1790*H1790),4)</f>
        <v>770.4162</v>
      </c>
      <c r="K1790" s="494">
        <f>SUMIF('4. Orçamento'!$A$6:$A$144,A1790,'4. Orçamento'!$D$6:$D$144)</f>
        <v>2822</v>
      </c>
      <c r="L1790" s="492">
        <f t="shared" si="152"/>
        <v>1</v>
      </c>
      <c r="M1790" s="492">
        <f t="shared" si="153"/>
        <v>0</v>
      </c>
      <c r="N1790" s="496" t="str">
        <f t="shared" si="154"/>
        <v>E9541</v>
      </c>
      <c r="O1790" s="493">
        <f t="shared" si="155"/>
        <v>4.3447789307466724</v>
      </c>
      <c r="P1790" s="493">
        <f t="shared" si="156"/>
        <v>1.7065260545905707</v>
      </c>
      <c r="Q1790" s="491">
        <f t="shared" si="157"/>
        <v>12260.966142567109</v>
      </c>
    </row>
    <row r="1791" spans="1:18">
      <c r="A1791" s="15">
        <v>5502590</v>
      </c>
      <c r="B1791" s="119" t="s">
        <v>903</v>
      </c>
      <c r="C1791" s="459" t="s">
        <v>904</v>
      </c>
      <c r="D1791" s="218">
        <v>1</v>
      </c>
      <c r="E1791" s="218">
        <v>0.68</v>
      </c>
      <c r="F1791" s="218">
        <v>0.32</v>
      </c>
      <c r="G1791" s="123">
        <f>VLOOKUP(B1791,EQ!$A$1:$K$538,10,FALSE)</f>
        <v>783.8768</v>
      </c>
      <c r="H1791" s="123">
        <f>VLOOKUP(B1791,EQ!$A$1:$K$538,11,FALSE)</f>
        <v>309.36</v>
      </c>
      <c r="I1791" s="218"/>
      <c r="J1791" s="389">
        <f>ROUND((D1791*E1791*G1791)+(D1791*F1791*H1791),4)</f>
        <v>632.03139999999996</v>
      </c>
      <c r="K1791" s="494">
        <f>SUMIF('4. Orçamento'!$A$6:$A$144,A1791,'4. Orçamento'!$D$6:$D$144)</f>
        <v>2822</v>
      </c>
      <c r="L1791" s="492">
        <f t="shared" si="152"/>
        <v>0.68</v>
      </c>
      <c r="M1791" s="492">
        <f t="shared" si="153"/>
        <v>0.32</v>
      </c>
      <c r="N1791" s="496" t="str">
        <f t="shared" si="154"/>
        <v>E9565</v>
      </c>
      <c r="O1791" s="493">
        <f t="shared" si="155"/>
        <v>4.4206902774644714</v>
      </c>
      <c r="P1791" s="493">
        <f t="shared" si="156"/>
        <v>1.7446424543198737</v>
      </c>
      <c r="Q1791" s="491">
        <f t="shared" si="157"/>
        <v>10058.609736792241</v>
      </c>
    </row>
    <row r="1792" spans="1:18">
      <c r="A1792" s="15">
        <v>5502590</v>
      </c>
      <c r="B1792" s="219"/>
      <c r="C1792" s="459"/>
      <c r="D1792" s="218"/>
      <c r="E1792" s="218"/>
      <c r="F1792" s="218"/>
      <c r="G1792" s="123"/>
      <c r="H1792" s="123"/>
      <c r="I1792" s="218"/>
      <c r="J1792" s="389"/>
      <c r="K1792" s="494">
        <f>SUMIF('4. Orçamento'!$A$6:$A$144,A1792,'4. Orçamento'!$D$6:$D$144)</f>
        <v>2822</v>
      </c>
      <c r="L1792" s="492"/>
      <c r="M1792" s="492"/>
      <c r="N1792" s="496"/>
      <c r="O1792" s="493"/>
      <c r="P1792" s="493"/>
      <c r="Q1792" s="491"/>
    </row>
    <row r="1793" spans="1:17" ht="15.75" thickBot="1">
      <c r="A1793" s="15">
        <v>5502590</v>
      </c>
      <c r="B1793" s="220"/>
      <c r="C1793" s="221"/>
      <c r="D1793" s="221"/>
      <c r="E1793" s="215" t="s">
        <v>433</v>
      </c>
      <c r="F1793" s="215"/>
      <c r="G1793" s="215"/>
      <c r="H1793" s="215"/>
      <c r="I1793" s="221"/>
      <c r="J1793" s="222">
        <f>SUM(J1788:J1792)</f>
        <v>3888.0398</v>
      </c>
      <c r="K1793" s="494">
        <f>SUMIF('4. Orçamento'!$A$6:$A$144,A1793,'4. Orçamento'!$D$6:$D$144)</f>
        <v>2822</v>
      </c>
      <c r="L1793" s="492"/>
      <c r="M1793" s="492"/>
      <c r="N1793" s="496"/>
      <c r="O1793" s="493"/>
      <c r="P1793" s="493"/>
      <c r="Q1793" s="491"/>
    </row>
    <row r="1794" spans="1:17" ht="15.75" thickBot="1">
      <c r="A1794" s="15">
        <v>5502590</v>
      </c>
      <c r="B1794" s="223" t="s">
        <v>435</v>
      </c>
      <c r="C1794" s="221"/>
      <c r="D1794" s="224" t="s">
        <v>212</v>
      </c>
      <c r="E1794" s="224" t="s">
        <v>436</v>
      </c>
      <c r="F1794" s="221"/>
      <c r="G1794" s="224" t="s">
        <v>407</v>
      </c>
      <c r="H1794" s="215" t="s">
        <v>437</v>
      </c>
      <c r="I1794" s="215"/>
      <c r="J1794" s="225"/>
      <c r="K1794" s="494">
        <f>SUMIF('4. Orçamento'!$A$6:$A$144,A1794,'4. Orçamento'!$D$6:$D$144)</f>
        <v>2822</v>
      </c>
      <c r="L1794" s="492"/>
      <c r="M1794" s="492"/>
      <c r="N1794" s="496"/>
      <c r="O1794" s="493"/>
      <c r="P1794" s="493"/>
      <c r="Q1794" s="491"/>
    </row>
    <row r="1795" spans="1:17">
      <c r="A1795" s="15">
        <v>5502590</v>
      </c>
      <c r="B1795" s="119" t="s">
        <v>438</v>
      </c>
      <c r="C1795" s="120" t="s">
        <v>439</v>
      </c>
      <c r="D1795" s="398">
        <v>1</v>
      </c>
      <c r="E1795" s="398" t="s">
        <v>222</v>
      </c>
      <c r="F1795" s="398"/>
      <c r="G1795" s="123">
        <f>VLOOKUP(B1795,MO!$A$1:$G$106,6,FALSE)</f>
        <v>22.594999999999999</v>
      </c>
      <c r="H1795" s="400"/>
      <c r="I1795" s="400"/>
      <c r="J1795" s="401">
        <f>ROUND(D1795*G1795,4)</f>
        <v>22.594999999999999</v>
      </c>
      <c r="K1795" s="494">
        <f>SUMIF('4. Orçamento'!$A$6:$A$144,A1795,'4. Orçamento'!$D$6:$D$144)</f>
        <v>2822</v>
      </c>
      <c r="L1795" s="492">
        <f t="shared" ref="L1795" si="158">D1795</f>
        <v>1</v>
      </c>
      <c r="M1795" s="492"/>
      <c r="N1795" s="496" t="str">
        <f t="shared" ref="N1795" si="159">B1795</f>
        <v>P9824</v>
      </c>
      <c r="O1795" s="493">
        <f t="shared" si="155"/>
        <v>0.12742499436047822</v>
      </c>
      <c r="P1795" s="493">
        <f t="shared" si="156"/>
        <v>0</v>
      </c>
      <c r="Q1795" s="491">
        <f t="shared" ref="Q1795" si="160">K1795*((L1795*O1795)+(M1795*P1795))</f>
        <v>359.59333408526953</v>
      </c>
    </row>
    <row r="1796" spans="1:17">
      <c r="A1796" s="15">
        <v>5502590</v>
      </c>
      <c r="B1796" s="226"/>
      <c r="C1796" s="216"/>
      <c r="D1796" s="217" t="s">
        <v>440</v>
      </c>
      <c r="E1796" s="217"/>
      <c r="F1796" s="217"/>
      <c r="G1796" s="217"/>
      <c r="H1796" s="217"/>
      <c r="I1796" s="216"/>
      <c r="J1796" s="227">
        <f>J1795</f>
        <v>22.594999999999999</v>
      </c>
      <c r="K1796" s="494">
        <f>SUMIF('4. Orçamento'!$A$6:$A$144,A1796,'4. Orçamento'!$D$6:$D$144)</f>
        <v>2822</v>
      </c>
      <c r="L1796" s="492"/>
      <c r="M1796" s="492"/>
      <c r="N1796" s="496"/>
      <c r="O1796" s="493"/>
      <c r="P1796" s="493"/>
      <c r="Q1796" s="491"/>
    </row>
    <row r="1797" spans="1:17" ht="15.75" thickBot="1">
      <c r="A1797" s="15">
        <v>5502590</v>
      </c>
      <c r="B1797" s="220"/>
      <c r="C1797" s="221"/>
      <c r="D1797" s="215" t="s">
        <v>442</v>
      </c>
      <c r="E1797" s="215"/>
      <c r="F1797" s="215"/>
      <c r="G1797" s="215"/>
      <c r="H1797" s="215"/>
      <c r="I1797" s="221"/>
      <c r="J1797" s="228">
        <f>J1793+J1796</f>
        <v>3910.6347999999998</v>
      </c>
      <c r="K1797" s="494">
        <f>SUMIF('4. Orçamento'!$A$6:$A$144,A1797,'4. Orçamento'!$D$6:$D$144)</f>
        <v>2822</v>
      </c>
      <c r="L1797" s="492"/>
      <c r="M1797" s="492"/>
      <c r="N1797" s="496"/>
      <c r="O1797" s="493"/>
      <c r="P1797" s="493"/>
      <c r="Q1797" s="491"/>
    </row>
    <row r="1798" spans="1:17">
      <c r="A1798" s="15">
        <v>5502590</v>
      </c>
      <c r="B1798" s="219"/>
      <c r="C1798" s="459"/>
      <c r="D1798" s="218"/>
      <c r="E1798" s="218"/>
      <c r="F1798" s="218"/>
      <c r="G1798" s="123"/>
      <c r="H1798" s="123"/>
      <c r="I1798" s="218"/>
      <c r="J1798" s="389">
        <f>J1797/I1784</f>
        <v>22.054110083464924</v>
      </c>
      <c r="K1798" s="494">
        <f>SUMIF('4. Orçamento'!$A$6:$A$144,A1798,'4. Orçamento'!$D$6:$D$144)</f>
        <v>2822</v>
      </c>
      <c r="L1798" s="492"/>
      <c r="M1798" s="492"/>
      <c r="N1798" s="496"/>
      <c r="O1798" s="493"/>
      <c r="P1798" s="493"/>
      <c r="Q1798" s="491"/>
    </row>
    <row r="1799" spans="1:17">
      <c r="A1799" s="15">
        <v>5502590</v>
      </c>
      <c r="B1799" s="226"/>
      <c r="C1799" s="216"/>
      <c r="D1799" s="216"/>
      <c r="E1799" s="216"/>
      <c r="F1799" s="216"/>
      <c r="G1799" s="216"/>
      <c r="H1799" s="229" t="s">
        <v>445</v>
      </c>
      <c r="I1799" s="216"/>
      <c r="J1799" s="230">
        <v>0.24809999999999999</v>
      </c>
      <c r="K1799" s="494">
        <f>SUMIF('4. Orçamento'!$A$6:$A$144,A1799,'4. Orçamento'!$D$6:$D$144)</f>
        <v>2822</v>
      </c>
      <c r="L1799" s="492"/>
      <c r="M1799" s="492"/>
      <c r="N1799" s="496"/>
      <c r="O1799" s="493"/>
      <c r="P1799" s="493"/>
      <c r="Q1799" s="491"/>
    </row>
    <row r="1800" spans="1:17" ht="15.75" thickBot="1">
      <c r="A1800" s="15">
        <v>5502590</v>
      </c>
      <c r="B1800" s="220"/>
      <c r="C1800" s="221"/>
      <c r="D1800" s="221"/>
      <c r="E1800" s="221"/>
      <c r="F1800" s="221"/>
      <c r="G1800" s="221"/>
      <c r="H1800" s="231" t="s">
        <v>446</v>
      </c>
      <c r="I1800" s="221"/>
      <c r="J1800" s="228" t="s">
        <v>377</v>
      </c>
      <c r="K1800" s="494">
        <f>SUMIF('4. Orçamento'!$A$6:$A$144,A1800,'4. Orçamento'!$D$6:$D$144)</f>
        <v>2822</v>
      </c>
      <c r="L1800" s="492"/>
      <c r="M1800" s="492"/>
      <c r="N1800" s="496"/>
      <c r="O1800" s="493"/>
      <c r="P1800" s="493"/>
      <c r="Q1800" s="491"/>
    </row>
    <row r="1801" spans="1:17" ht="15.75" thickBot="1">
      <c r="A1801" s="15">
        <v>5502590</v>
      </c>
      <c r="B1801" s="223" t="s">
        <v>447</v>
      </c>
      <c r="C1801" s="221"/>
      <c r="D1801" s="224" t="s">
        <v>212</v>
      </c>
      <c r="E1801" s="224" t="s">
        <v>436</v>
      </c>
      <c r="F1801" s="221"/>
      <c r="G1801" s="224" t="s">
        <v>448</v>
      </c>
      <c r="H1801" s="215" t="s">
        <v>449</v>
      </c>
      <c r="I1801" s="215"/>
      <c r="J1801" s="225"/>
      <c r="K1801" s="494">
        <f>SUMIF('4. Orçamento'!$A$6:$A$144,A1801,'4. Orçamento'!$D$6:$D$144)</f>
        <v>2822</v>
      </c>
      <c r="L1801" s="492"/>
      <c r="M1801" s="492"/>
      <c r="N1801" s="496"/>
      <c r="O1801" s="493"/>
      <c r="P1801" s="493"/>
      <c r="Q1801" s="491"/>
    </row>
    <row r="1802" spans="1:17">
      <c r="A1802" s="15">
        <v>5502590</v>
      </c>
      <c r="B1802" s="119"/>
      <c r="C1802" s="120"/>
      <c r="D1802" s="121"/>
      <c r="E1802" s="128"/>
      <c r="G1802" s="123"/>
      <c r="J1802" s="389"/>
      <c r="K1802" s="494">
        <f>SUMIF('4. Orçamento'!$A$6:$A$144,A1802,'4. Orçamento'!$D$6:$D$144)</f>
        <v>2822</v>
      </c>
      <c r="L1802" s="492"/>
      <c r="M1802" s="492"/>
      <c r="N1802" s="496"/>
      <c r="O1802" s="493"/>
      <c r="P1802" s="493"/>
      <c r="Q1802" s="491"/>
    </row>
    <row r="1803" spans="1:17" ht="15.75" thickBot="1">
      <c r="A1803" s="15">
        <v>5502590</v>
      </c>
      <c r="B1803" s="220"/>
      <c r="C1803" s="221"/>
      <c r="D1803" s="215" t="s">
        <v>459</v>
      </c>
      <c r="E1803" s="215"/>
      <c r="F1803" s="215"/>
      <c r="G1803" s="215"/>
      <c r="H1803" s="215"/>
      <c r="I1803" s="221"/>
      <c r="J1803" s="222">
        <f>J1802</f>
        <v>0</v>
      </c>
      <c r="K1803" s="494">
        <f>SUMIF('4. Orçamento'!$A$6:$A$144,A1803,'4. Orçamento'!$D$6:$D$144)</f>
        <v>2822</v>
      </c>
      <c r="L1803" s="492"/>
      <c r="M1803" s="492"/>
      <c r="N1803" s="496"/>
      <c r="O1803" s="493"/>
      <c r="P1803" s="493"/>
      <c r="Q1803" s="491"/>
    </row>
    <row r="1804" spans="1:17" ht="15.75" thickBot="1">
      <c r="A1804" s="15">
        <v>5502590</v>
      </c>
      <c r="B1804" s="223" t="s">
        <v>460</v>
      </c>
      <c r="C1804" s="221"/>
      <c r="D1804" s="224" t="s">
        <v>212</v>
      </c>
      <c r="E1804" s="224" t="s">
        <v>436</v>
      </c>
      <c r="F1804" s="221"/>
      <c r="G1804" s="224" t="s">
        <v>449</v>
      </c>
      <c r="H1804" s="215" t="s">
        <v>449</v>
      </c>
      <c r="I1804" s="215"/>
      <c r="J1804" s="225"/>
      <c r="K1804" s="494">
        <f>SUMIF('4. Orçamento'!$A$6:$A$144,A1804,'4. Orçamento'!$D$6:$D$144)</f>
        <v>2822</v>
      </c>
      <c r="L1804" s="492"/>
      <c r="M1804" s="492"/>
      <c r="N1804" s="496"/>
      <c r="O1804" s="493"/>
      <c r="P1804" s="493"/>
      <c r="Q1804" s="491"/>
    </row>
    <row r="1805" spans="1:17" ht="15.75" thickBot="1">
      <c r="A1805" s="15">
        <v>5502590</v>
      </c>
      <c r="B1805" s="220"/>
      <c r="C1805" s="221"/>
      <c r="D1805" s="215" t="s">
        <v>461</v>
      </c>
      <c r="E1805" s="215"/>
      <c r="F1805" s="215"/>
      <c r="G1805" s="215"/>
      <c r="H1805" s="215"/>
      <c r="I1805" s="221"/>
      <c r="J1805" s="222"/>
      <c r="K1805" s="494">
        <f>SUMIF('4. Orçamento'!$A$6:$A$144,A1805,'4. Orçamento'!$D$6:$D$144)</f>
        <v>2822</v>
      </c>
      <c r="L1805" s="492"/>
      <c r="M1805" s="492"/>
      <c r="N1805" s="496"/>
      <c r="O1805" s="493"/>
      <c r="P1805" s="493"/>
      <c r="Q1805" s="491"/>
    </row>
    <row r="1806" spans="1:17" ht="15.75" thickBot="1">
      <c r="A1806" s="15">
        <v>5502590</v>
      </c>
      <c r="B1806" s="220"/>
      <c r="C1806" s="221"/>
      <c r="D1806" s="221"/>
      <c r="E1806" s="221"/>
      <c r="F1806" s="221"/>
      <c r="G1806" s="221"/>
      <c r="H1806" s="231" t="s">
        <v>462</v>
      </c>
      <c r="I1806" s="221"/>
      <c r="J1806" s="228">
        <f>J1798+J1799+J1803</f>
        <v>22.302210083464924</v>
      </c>
      <c r="K1806" s="494">
        <f>SUMIF('4. Orçamento'!$A$6:$A$144,A1806,'4. Orçamento'!$D$6:$D$144)</f>
        <v>2822</v>
      </c>
      <c r="L1806" s="492"/>
      <c r="M1806" s="492"/>
      <c r="N1806" s="496"/>
      <c r="O1806" s="493"/>
      <c r="P1806" s="493"/>
      <c r="Q1806" s="491"/>
    </row>
    <row r="1807" spans="1:17" ht="15.75" thickBot="1">
      <c r="A1807" s="15">
        <v>5502590</v>
      </c>
      <c r="B1807" s="223" t="s">
        <v>463</v>
      </c>
      <c r="C1807" s="221"/>
      <c r="D1807" s="224" t="s">
        <v>464</v>
      </c>
      <c r="E1807" s="224" t="s">
        <v>212</v>
      </c>
      <c r="F1807" s="224" t="s">
        <v>436</v>
      </c>
      <c r="G1807" s="221"/>
      <c r="H1807" s="231" t="s">
        <v>449</v>
      </c>
      <c r="I1807" s="215" t="s">
        <v>449</v>
      </c>
      <c r="J1807" s="225"/>
      <c r="K1807" s="494">
        <f>SUMIF('4. Orçamento'!$A$6:$A$144,A1807,'4. Orçamento'!$D$6:$D$144)</f>
        <v>2822</v>
      </c>
      <c r="L1807" s="492"/>
      <c r="M1807" s="492"/>
      <c r="N1807" s="496"/>
      <c r="O1807" s="493"/>
      <c r="P1807" s="493"/>
      <c r="Q1807" s="491"/>
    </row>
    <row r="1808" spans="1:17" ht="15.75" thickBot="1">
      <c r="A1808" s="15">
        <v>5502590</v>
      </c>
      <c r="B1808" s="220"/>
      <c r="C1808" s="221"/>
      <c r="D1808" s="215" t="s">
        <v>468</v>
      </c>
      <c r="E1808" s="215"/>
      <c r="F1808" s="215"/>
      <c r="G1808" s="215"/>
      <c r="H1808" s="215"/>
      <c r="I1808" s="221"/>
      <c r="J1808" s="228">
        <v>0</v>
      </c>
      <c r="K1808" s="494">
        <f>SUMIF('4. Orçamento'!$A$6:$A$144,A1808,'4. Orçamento'!$D$6:$D$144)</f>
        <v>2822</v>
      </c>
      <c r="L1808" s="492"/>
      <c r="M1808" s="492"/>
      <c r="N1808" s="496"/>
      <c r="O1808" s="493"/>
      <c r="P1808" s="493"/>
      <c r="Q1808" s="491"/>
    </row>
    <row r="1809" spans="1:18" ht="15.75" thickBot="1">
      <c r="A1809" s="15">
        <v>5502590</v>
      </c>
      <c r="B1809" s="214" t="s">
        <v>469</v>
      </c>
      <c r="C1809" s="215"/>
      <c r="D1809" s="215" t="s">
        <v>212</v>
      </c>
      <c r="E1809" s="215" t="s">
        <v>436</v>
      </c>
      <c r="F1809" s="215" t="s">
        <v>470</v>
      </c>
      <c r="G1809" s="215"/>
      <c r="H1809" s="215"/>
      <c r="I1809" s="238"/>
      <c r="J1809" s="225" t="s">
        <v>449</v>
      </c>
      <c r="K1809" s="494">
        <f>SUMIF('4. Orçamento'!$A$6:$A$144,A1809,'4. Orçamento'!$D$6:$D$144)</f>
        <v>2822</v>
      </c>
      <c r="L1809" s="492"/>
      <c r="M1809" s="492"/>
      <c r="N1809" s="496"/>
      <c r="O1809" s="493"/>
      <c r="P1809" s="493"/>
      <c r="Q1809" s="491"/>
    </row>
    <row r="1810" spans="1:18" ht="15.75" thickBot="1">
      <c r="A1810" s="15">
        <v>5502590</v>
      </c>
      <c r="B1810" s="214"/>
      <c r="C1810" s="215"/>
      <c r="D1810" s="215"/>
      <c r="E1810" s="215"/>
      <c r="F1810" s="224" t="s">
        <v>471</v>
      </c>
      <c r="G1810" s="224" t="s">
        <v>472</v>
      </c>
      <c r="H1810" s="224" t="s">
        <v>473</v>
      </c>
      <c r="I1810" s="221"/>
      <c r="J1810" s="225"/>
      <c r="K1810" s="494">
        <f>SUMIF('4. Orçamento'!$A$6:$A$144,A1810,'4. Orçamento'!$D$6:$D$144)</f>
        <v>2822</v>
      </c>
      <c r="L1810" s="168"/>
      <c r="M1810" s="168"/>
      <c r="N1810" s="496"/>
      <c r="O1810" s="493"/>
      <c r="P1810" s="493"/>
      <c r="Q1810" s="491"/>
    </row>
    <row r="1811" spans="1:18">
      <c r="A1811" s="15">
        <v>5502590</v>
      </c>
      <c r="B1811" s="119" t="s">
        <v>716</v>
      </c>
      <c r="C1811" s="120" t="s">
        <v>717</v>
      </c>
      <c r="D1811" s="121">
        <v>2</v>
      </c>
      <c r="E1811" s="128" t="s">
        <v>228</v>
      </c>
      <c r="F1811" s="128" t="s">
        <v>477</v>
      </c>
      <c r="G1811" s="128" t="s">
        <v>478</v>
      </c>
      <c r="H1811" s="128" t="s">
        <v>479</v>
      </c>
      <c r="I1811" s="218"/>
      <c r="J1811" s="487"/>
      <c r="K1811" s="494">
        <f>SUMIF('4. Orçamento'!$A$6:$A$144,A1811,'4. Orçamento'!$D$6:$D$144)</f>
        <v>2822</v>
      </c>
      <c r="L1811" s="168">
        <f>D1811*1.2</f>
        <v>2.4</v>
      </c>
      <c r="M1811" s="168">
        <f t="shared" ref="M1811" si="161">K1811*L1811</f>
        <v>6772.8</v>
      </c>
      <c r="N1811" s="496">
        <v>5914449</v>
      </c>
      <c r="O1811" s="493">
        <v>1.03</v>
      </c>
      <c r="P1811" s="493"/>
      <c r="Q1811" s="491"/>
    </row>
    <row r="1812" spans="1:18">
      <c r="A1812" s="15">
        <v>5502590</v>
      </c>
      <c r="B1812" s="226"/>
      <c r="C1812" s="216"/>
      <c r="D1812" s="217" t="s">
        <v>480</v>
      </c>
      <c r="E1812" s="217"/>
      <c r="F1812" s="217"/>
      <c r="G1812" s="217"/>
      <c r="H1812" s="217"/>
      <c r="I1812" s="216"/>
      <c r="J1812" s="236"/>
      <c r="K1812" s="494"/>
      <c r="L1812" s="492"/>
      <c r="M1812" s="492"/>
      <c r="N1812" s="496"/>
      <c r="O1812" s="493"/>
      <c r="P1812" s="493"/>
      <c r="Q1812" s="491"/>
    </row>
    <row r="1813" spans="1:18" ht="15.75" thickBot="1">
      <c r="A1813" s="15">
        <v>5502590</v>
      </c>
      <c r="B1813" s="220"/>
      <c r="C1813" s="221"/>
      <c r="D1813" s="221"/>
      <c r="E1813" s="221"/>
      <c r="F1813" s="215" t="s">
        <v>481</v>
      </c>
      <c r="G1813" s="215"/>
      <c r="H1813" s="215"/>
      <c r="I1813" s="221"/>
      <c r="J1813" s="237">
        <f>ROUND(J1806+J1808+J1812,2)</f>
        <v>22.3</v>
      </c>
      <c r="K1813" s="178"/>
      <c r="L1813" s="179"/>
      <c r="M1813" s="179"/>
      <c r="N1813" s="179"/>
      <c r="O1813" s="179"/>
      <c r="P1813" s="180"/>
      <c r="R1813" s="177">
        <f>ROUND((SUM(Q1788:Q1812)/K1788),2)</f>
        <v>22.05</v>
      </c>
    </row>
    <row r="1814" spans="1:18">
      <c r="B1814" s="614"/>
      <c r="C1814" s="614"/>
      <c r="D1814" s="614"/>
      <c r="E1814" s="614"/>
      <c r="F1814" s="614"/>
      <c r="G1814" s="614"/>
      <c r="H1814" s="614"/>
      <c r="I1814" s="614"/>
      <c r="J1814" s="615"/>
      <c r="R1814" s="101">
        <f>SUM(Q1788:Q1812)</f>
        <v>62236.699801398601</v>
      </c>
    </row>
    <row r="1815" spans="1:18">
      <c r="A1815" s="128"/>
      <c r="B1815" s="128"/>
      <c r="C1815" s="128"/>
      <c r="D1815" s="128"/>
      <c r="E1815" s="128"/>
      <c r="F1815" s="145"/>
      <c r="G1815" s="145"/>
      <c r="H1815" s="145"/>
      <c r="I1815" s="128"/>
      <c r="J1815" s="446"/>
      <c r="R1815" s="101"/>
    </row>
    <row r="1816" spans="1:18">
      <c r="A1816" s="128"/>
      <c r="B1816" s="128"/>
      <c r="C1816" s="128"/>
      <c r="D1816" s="128"/>
      <c r="E1816" s="128"/>
      <c r="F1816" s="145"/>
      <c r="G1816" s="145"/>
      <c r="H1816" s="145"/>
      <c r="I1816" s="128"/>
      <c r="J1816" s="446"/>
      <c r="R1816" s="101"/>
    </row>
    <row r="1817" spans="1:18">
      <c r="A1817" s="128"/>
      <c r="B1817" s="128"/>
      <c r="C1817" s="128"/>
      <c r="D1817" s="128"/>
      <c r="E1817" s="128"/>
      <c r="F1817" s="145"/>
      <c r="G1817" s="145"/>
      <c r="H1817" s="145"/>
      <c r="I1817" s="128"/>
      <c r="J1817" s="446"/>
      <c r="R1817" s="101"/>
    </row>
    <row r="1818" spans="1:18">
      <c r="A1818" s="128"/>
      <c r="B1818" s="128"/>
      <c r="C1818" s="128"/>
      <c r="D1818" s="128"/>
      <c r="E1818" s="128"/>
      <c r="F1818" s="145"/>
      <c r="G1818" s="145"/>
      <c r="H1818" s="145"/>
      <c r="I1818" s="128"/>
      <c r="J1818" s="446"/>
      <c r="R1818" s="101"/>
    </row>
    <row r="1819" spans="1:18">
      <c r="A1819" s="128"/>
      <c r="B1819" s="128"/>
      <c r="C1819" s="128"/>
      <c r="D1819" s="128"/>
      <c r="E1819" s="128"/>
      <c r="F1819" s="145"/>
      <c r="G1819" s="145"/>
      <c r="H1819" s="145"/>
      <c r="I1819" s="128"/>
      <c r="J1819" s="446"/>
      <c r="R1819" s="101"/>
    </row>
    <row r="1820" spans="1:18">
      <c r="A1820" s="128"/>
      <c r="B1820" s="128"/>
      <c r="C1820" s="128"/>
      <c r="D1820" s="128"/>
      <c r="E1820" s="128"/>
      <c r="F1820" s="145"/>
      <c r="G1820" s="145"/>
      <c r="H1820" s="145"/>
      <c r="I1820" s="128"/>
      <c r="J1820" s="446"/>
      <c r="R1820" s="101"/>
    </row>
    <row r="1821" spans="1:18">
      <c r="A1821" s="128"/>
      <c r="B1821" s="128"/>
      <c r="C1821" s="128"/>
      <c r="D1821" s="128"/>
      <c r="E1821" s="128"/>
      <c r="F1821" s="145"/>
      <c r="G1821" s="145"/>
      <c r="H1821" s="145"/>
      <c r="I1821" s="128"/>
      <c r="J1821" s="446"/>
      <c r="R1821" s="101"/>
    </row>
    <row r="1822" spans="1:18">
      <c r="A1822" s="128"/>
      <c r="B1822" s="128"/>
      <c r="C1822" s="128"/>
      <c r="D1822" s="128"/>
      <c r="E1822" s="128"/>
      <c r="F1822" s="145"/>
      <c r="G1822" s="145"/>
      <c r="H1822" s="145"/>
      <c r="I1822" s="128"/>
      <c r="J1822" s="446"/>
      <c r="R1822" s="101"/>
    </row>
    <row r="1823" spans="1:18">
      <c r="A1823" s="128"/>
      <c r="B1823" s="128"/>
      <c r="C1823" s="128"/>
      <c r="D1823" s="128"/>
      <c r="E1823" s="128"/>
      <c r="F1823" s="145"/>
      <c r="G1823" s="145"/>
      <c r="H1823" s="145"/>
      <c r="I1823" s="128"/>
      <c r="J1823" s="446"/>
      <c r="R1823" s="101"/>
    </row>
    <row r="1824" spans="1:18">
      <c r="A1824" s="128"/>
      <c r="B1824" s="128"/>
      <c r="C1824" s="128"/>
      <c r="D1824" s="128"/>
      <c r="E1824" s="128"/>
      <c r="F1824" s="145"/>
      <c r="G1824" s="145"/>
      <c r="H1824" s="145"/>
      <c r="I1824" s="128"/>
      <c r="J1824" s="446"/>
      <c r="R1824" s="101"/>
    </row>
    <row r="1825" spans="1:18">
      <c r="A1825" s="128"/>
      <c r="B1825" s="128"/>
      <c r="C1825" s="128"/>
      <c r="D1825" s="128"/>
      <c r="E1825" s="128"/>
      <c r="F1825" s="145"/>
      <c r="G1825" s="145"/>
      <c r="H1825" s="145"/>
      <c r="I1825" s="128"/>
      <c r="J1825" s="446"/>
      <c r="R1825" s="101"/>
    </row>
    <row r="1826" spans="1:18">
      <c r="A1826" s="128"/>
      <c r="B1826" s="128"/>
      <c r="C1826" s="128"/>
      <c r="D1826" s="128"/>
      <c r="E1826" s="128"/>
      <c r="F1826" s="145"/>
      <c r="G1826" s="145"/>
      <c r="H1826" s="145"/>
      <c r="I1826" s="128"/>
      <c r="J1826" s="446"/>
      <c r="R1826" s="101"/>
    </row>
    <row r="1827" spans="1:18">
      <c r="A1827" s="128"/>
      <c r="B1827" s="128"/>
      <c r="C1827" s="128"/>
      <c r="D1827" s="128"/>
      <c r="E1827" s="128"/>
      <c r="F1827" s="145"/>
      <c r="G1827" s="145"/>
      <c r="H1827" s="145"/>
      <c r="I1827" s="128"/>
      <c r="J1827" s="446"/>
      <c r="R1827" s="101"/>
    </row>
    <row r="1828" spans="1:18">
      <c r="A1828" s="128"/>
      <c r="B1828" s="128"/>
      <c r="C1828" s="128"/>
      <c r="D1828" s="128"/>
      <c r="E1828" s="128"/>
      <c r="F1828" s="145"/>
      <c r="G1828" s="145"/>
      <c r="H1828" s="145"/>
      <c r="I1828" s="128"/>
      <c r="J1828" s="446"/>
      <c r="R1828" s="101"/>
    </row>
    <row r="1829" spans="1:18">
      <c r="A1829" s="128"/>
      <c r="B1829" s="128"/>
      <c r="C1829" s="128"/>
      <c r="D1829" s="128"/>
      <c r="E1829" s="128"/>
      <c r="F1829" s="145"/>
      <c r="G1829" s="145"/>
      <c r="H1829" s="145"/>
      <c r="I1829" s="128"/>
      <c r="J1829" s="446"/>
      <c r="R1829" s="101"/>
    </row>
    <row r="1830" spans="1:18">
      <c r="A1830" s="128"/>
      <c r="B1830" s="128"/>
      <c r="C1830" s="128"/>
      <c r="D1830" s="128"/>
      <c r="E1830" s="128"/>
      <c r="F1830" s="145"/>
      <c r="G1830" s="145"/>
      <c r="H1830" s="145"/>
      <c r="I1830" s="128"/>
      <c r="J1830" s="446"/>
      <c r="R1830" s="101"/>
    </row>
    <row r="1831" spans="1:18">
      <c r="A1831" s="128"/>
      <c r="B1831" s="128"/>
      <c r="C1831" s="128"/>
      <c r="D1831" s="128"/>
      <c r="E1831" s="128"/>
      <c r="F1831" s="145"/>
      <c r="G1831" s="145"/>
      <c r="H1831" s="145"/>
      <c r="I1831" s="128"/>
      <c r="J1831" s="446"/>
      <c r="R1831" s="101"/>
    </row>
    <row r="1832" spans="1:18">
      <c r="A1832" s="128"/>
      <c r="B1832" s="128"/>
      <c r="C1832" s="128"/>
      <c r="D1832" s="128"/>
      <c r="E1832" s="128"/>
      <c r="F1832" s="145"/>
      <c r="G1832" s="145"/>
      <c r="H1832" s="145"/>
      <c r="I1832" s="128"/>
      <c r="J1832" s="446"/>
      <c r="R1832" s="101"/>
    </row>
    <row r="1833" spans="1:18">
      <c r="A1833" s="128"/>
      <c r="B1833" s="128"/>
      <c r="C1833" s="128"/>
      <c r="D1833" s="128"/>
      <c r="E1833" s="128"/>
      <c r="F1833" s="145"/>
      <c r="G1833" s="145"/>
      <c r="H1833" s="145"/>
      <c r="I1833" s="128"/>
      <c r="J1833" s="446"/>
      <c r="R1833" s="101"/>
    </row>
    <row r="1834" spans="1:18">
      <c r="A1834" s="128"/>
      <c r="B1834" s="128"/>
      <c r="C1834" s="128"/>
      <c r="D1834" s="128"/>
      <c r="E1834" s="128"/>
      <c r="F1834" s="145"/>
      <c r="G1834" s="145"/>
      <c r="H1834" s="145"/>
      <c r="I1834" s="128"/>
      <c r="J1834" s="446"/>
      <c r="R1834" s="101"/>
    </row>
    <row r="1835" spans="1:18">
      <c r="A1835" s="128"/>
      <c r="B1835" s="128"/>
      <c r="C1835" s="128"/>
      <c r="D1835" s="128"/>
      <c r="E1835" s="128"/>
      <c r="F1835" s="145"/>
      <c r="G1835" s="145"/>
      <c r="H1835" s="145"/>
      <c r="I1835" s="128"/>
      <c r="J1835" s="446"/>
      <c r="R1835" s="101"/>
    </row>
    <row r="1836" spans="1:18">
      <c r="A1836" s="128"/>
      <c r="B1836" s="128"/>
      <c r="C1836" s="128"/>
      <c r="D1836" s="128"/>
      <c r="E1836" s="128"/>
      <c r="F1836" s="145"/>
      <c r="G1836" s="145"/>
      <c r="H1836" s="145"/>
      <c r="I1836" s="128"/>
      <c r="J1836" s="446"/>
      <c r="R1836" s="101"/>
    </row>
    <row r="1837" spans="1:18">
      <c r="A1837" s="128"/>
      <c r="B1837" s="128"/>
      <c r="C1837" s="128"/>
      <c r="D1837" s="128"/>
      <c r="E1837" s="128"/>
      <c r="F1837" s="145"/>
      <c r="G1837" s="145"/>
      <c r="H1837" s="145"/>
      <c r="I1837" s="128"/>
      <c r="J1837" s="446"/>
      <c r="R1837" s="101"/>
    </row>
    <row r="1838" spans="1:18">
      <c r="A1838" s="128"/>
      <c r="B1838" s="128"/>
      <c r="C1838" s="128"/>
      <c r="D1838" s="128"/>
      <c r="E1838" s="128"/>
      <c r="F1838" s="145"/>
      <c r="G1838" s="145"/>
      <c r="H1838" s="145"/>
      <c r="I1838" s="128"/>
      <c r="J1838" s="446"/>
      <c r="R1838" s="101"/>
    </row>
    <row r="1839" spans="1:18">
      <c r="A1839" s="128"/>
      <c r="B1839" s="128"/>
      <c r="C1839" s="128"/>
      <c r="D1839" s="128"/>
      <c r="E1839" s="128"/>
      <c r="F1839" s="145"/>
      <c r="G1839" s="145"/>
      <c r="H1839" s="145"/>
      <c r="I1839" s="128"/>
      <c r="J1839" s="446"/>
      <c r="R1839" s="101"/>
    </row>
    <row r="1840" spans="1:18">
      <c r="A1840" s="128"/>
      <c r="B1840" s="128"/>
      <c r="C1840" s="128"/>
      <c r="D1840" s="128"/>
      <c r="E1840" s="128"/>
      <c r="F1840" s="145"/>
      <c r="G1840" s="145"/>
      <c r="H1840" s="145"/>
      <c r="I1840" s="128"/>
      <c r="J1840" s="446"/>
      <c r="R1840" s="101"/>
    </row>
    <row r="1841" spans="1:18">
      <c r="A1841" s="613" t="s">
        <v>905</v>
      </c>
      <c r="B1841" s="613"/>
      <c r="C1841" s="613"/>
      <c r="D1841" s="613"/>
      <c r="E1841" s="613"/>
      <c r="F1841" s="613"/>
      <c r="G1841" s="613"/>
      <c r="H1841" s="613"/>
      <c r="I1841" s="613"/>
      <c r="J1841" s="613"/>
      <c r="R1841" s="101"/>
    </row>
    <row r="1842" spans="1:18" ht="15.75" thickBot="1">
      <c r="A1842" s="447"/>
      <c r="B1842" s="447"/>
      <c r="C1842" s="447"/>
      <c r="D1842" s="447"/>
      <c r="E1842" s="447"/>
      <c r="F1842" s="447"/>
      <c r="G1842" s="447"/>
      <c r="H1842" s="447"/>
      <c r="I1842" s="447"/>
      <c r="J1842" s="447"/>
      <c r="R1842" s="101">
        <f>SUM(Q1498:Q1530)</f>
        <v>2546.9509521126761</v>
      </c>
    </row>
    <row r="1843" spans="1:18" ht="23.25" thickBot="1">
      <c r="B1843" s="106" t="s">
        <v>395</v>
      </c>
      <c r="C1843" s="107"/>
      <c r="D1843" s="107"/>
      <c r="E1843" s="107"/>
      <c r="F1843" s="107"/>
      <c r="G1843" s="107"/>
      <c r="H1843" s="107"/>
      <c r="I1843" s="107"/>
      <c r="J1843" s="108" t="s">
        <v>396</v>
      </c>
    </row>
    <row r="1844" spans="1:18" ht="19.5" thickTop="1" thickBot="1">
      <c r="B1844" s="109" t="s">
        <v>397</v>
      </c>
      <c r="E1844" s="110" t="s">
        <v>398</v>
      </c>
      <c r="J1844" s="111"/>
    </row>
    <row r="1845" spans="1:18" ht="15.75">
      <c r="B1845" s="373" t="s">
        <v>400</v>
      </c>
      <c r="C1845" s="159"/>
      <c r="D1845" s="159"/>
      <c r="E1845" s="402">
        <v>45748</v>
      </c>
      <c r="F1845" s="159"/>
      <c r="G1845" s="159"/>
      <c r="H1845" s="374" t="s">
        <v>401</v>
      </c>
      <c r="I1845" s="378">
        <v>6.8406599999999997</v>
      </c>
      <c r="J1845" s="376" t="s">
        <v>335</v>
      </c>
    </row>
    <row r="1846" spans="1:18" ht="16.5" thickBot="1">
      <c r="A1846">
        <v>2306604</v>
      </c>
      <c r="B1846" s="116">
        <v>2606604</v>
      </c>
      <c r="C1846" s="149" t="s">
        <v>612</v>
      </c>
      <c r="D1846" s="149"/>
      <c r="E1846" s="149"/>
      <c r="F1846" s="149"/>
      <c r="G1846" s="149"/>
      <c r="H1846" s="149"/>
      <c r="I1846" s="150" t="s">
        <v>404</v>
      </c>
      <c r="J1846" s="151"/>
    </row>
    <row r="1847" spans="1:18" ht="15.75" thickBot="1">
      <c r="A1847">
        <v>2306604</v>
      </c>
      <c r="B1847" s="148" t="s">
        <v>405</v>
      </c>
      <c r="C1847" s="146"/>
      <c r="D1847" s="146" t="s">
        <v>212</v>
      </c>
      <c r="E1847" s="146" t="s">
        <v>406</v>
      </c>
      <c r="F1847" s="146"/>
      <c r="G1847" s="146" t="s">
        <v>407</v>
      </c>
      <c r="H1847" s="146"/>
      <c r="J1847" s="117" t="s">
        <v>408</v>
      </c>
      <c r="K1847" s="589" t="s">
        <v>276</v>
      </c>
      <c r="L1847" s="590"/>
      <c r="M1847" s="591"/>
      <c r="N1847" s="592" t="s">
        <v>409</v>
      </c>
      <c r="O1847" s="594" t="s">
        <v>410</v>
      </c>
      <c r="P1847" s="595"/>
      <c r="Q1847" s="598" t="s">
        <v>411</v>
      </c>
    </row>
    <row r="1848" spans="1:18" ht="15.75" thickBot="1">
      <c r="A1848">
        <v>2306604</v>
      </c>
      <c r="B1848" s="148"/>
      <c r="C1848" s="146"/>
      <c r="D1848" s="146"/>
      <c r="E1848" s="103" t="s">
        <v>412</v>
      </c>
      <c r="F1848" s="103" t="s">
        <v>413</v>
      </c>
      <c r="G1848" s="103" t="s">
        <v>414</v>
      </c>
      <c r="H1848" s="103" t="s">
        <v>415</v>
      </c>
      <c r="I1848" s="104"/>
      <c r="J1848" s="118" t="s">
        <v>416</v>
      </c>
      <c r="K1848" s="172" t="s">
        <v>417</v>
      </c>
      <c r="L1848" s="600" t="s">
        <v>418</v>
      </c>
      <c r="M1848" s="601"/>
      <c r="N1848" s="593"/>
      <c r="O1848" s="596"/>
      <c r="P1848" s="597"/>
      <c r="Q1848" s="599"/>
    </row>
    <row r="1849" spans="1:18">
      <c r="A1849">
        <v>2306604</v>
      </c>
      <c r="B1849" s="119" t="s">
        <v>906</v>
      </c>
      <c r="C1849" s="120" t="s">
        <v>907</v>
      </c>
      <c r="D1849" s="121">
        <v>1</v>
      </c>
      <c r="E1849" s="122">
        <v>1</v>
      </c>
      <c r="F1849" s="122">
        <v>0</v>
      </c>
      <c r="G1849" s="123">
        <f>VLOOKUP(B1849,EQ!$A$1:$K$538,10,FALSE)</f>
        <v>126.41889999999999</v>
      </c>
      <c r="H1849" s="123">
        <f>VLOOKUP(B1849,EQ!$A$1:$K$538,11,FALSE)</f>
        <v>87.773700000000005</v>
      </c>
      <c r="J1849" s="124">
        <f>(D1849*E1849*G1849)+(D1849*F1849*H1849)</f>
        <v>126.41889999999999</v>
      </c>
      <c r="K1849" s="701">
        <f>TRUNC($K$452*$L$452,2)</f>
        <v>468.16</v>
      </c>
      <c r="L1849" s="492">
        <f>(D1849*E1849)</f>
        <v>1</v>
      </c>
      <c r="M1849" s="492">
        <f>(D1849*F1849)</f>
        <v>0</v>
      </c>
      <c r="N1849" s="496" t="str">
        <f>B1849</f>
        <v>E9756</v>
      </c>
      <c r="O1849" s="493">
        <f>(G1849/$I$1845)</f>
        <v>18.48051211432815</v>
      </c>
      <c r="P1849" s="493">
        <f>(H1849/$I$1845)</f>
        <v>12.831174184947068</v>
      </c>
      <c r="Q1849" s="491">
        <f>ROUND((K1849*((L1849*O1849)+(M1849*P1849))),2)</f>
        <v>8651.84</v>
      </c>
    </row>
    <row r="1850" spans="1:18">
      <c r="A1850">
        <v>2306604</v>
      </c>
      <c r="B1850" s="119" t="s">
        <v>639</v>
      </c>
      <c r="C1850" s="120" t="s">
        <v>907</v>
      </c>
      <c r="D1850" s="121">
        <v>1</v>
      </c>
      <c r="E1850" s="122">
        <v>1</v>
      </c>
      <c r="F1850" s="122">
        <v>0</v>
      </c>
      <c r="G1850" s="123">
        <f>VLOOKUP(B1850,EQ!$A$1:$K$538,10,FALSE)</f>
        <v>106.8746</v>
      </c>
      <c r="H1850" s="123">
        <f>VLOOKUP(B1850,EQ!$A$1:$K$538,11,FALSE)</f>
        <v>8.2605000000000004</v>
      </c>
      <c r="J1850" s="124">
        <f>(D1850*E1850*G1850)+(D1850*F1850*H1850)</f>
        <v>106.8746</v>
      </c>
      <c r="K1850" s="701">
        <f t="shared" ref="K1850:K1880" si="162">TRUNC($K$452*$L$452,2)</f>
        <v>468.16</v>
      </c>
      <c r="L1850" s="492">
        <f>(D1850*E1850)</f>
        <v>1</v>
      </c>
      <c r="M1850" s="492">
        <f>(D1850*F1850)</f>
        <v>0</v>
      </c>
      <c r="N1850" s="496" t="str">
        <f>B1850</f>
        <v>E9779</v>
      </c>
      <c r="O1850" s="493">
        <f t="shared" ref="O1850:O1851" si="163">(G1850/$I$1845)</f>
        <v>15.623433996134876</v>
      </c>
      <c r="P1850" s="493">
        <f t="shared" ref="P1850:P1851" si="164">(H1850/$I$1845)</f>
        <v>1.2075589197533572</v>
      </c>
      <c r="Q1850" s="491">
        <f t="shared" ref="Q1850:Q1851" si="165">ROUND((K1850*((L1850*O1850)+(M1850*P1850))),2)</f>
        <v>7314.27</v>
      </c>
    </row>
    <row r="1851" spans="1:18">
      <c r="A1851">
        <v>2306604</v>
      </c>
      <c r="B1851" s="119" t="s">
        <v>908</v>
      </c>
      <c r="C1851" s="120" t="s">
        <v>909</v>
      </c>
      <c r="D1851" s="121">
        <v>1</v>
      </c>
      <c r="E1851" s="122">
        <v>0.2</v>
      </c>
      <c r="F1851" s="122">
        <v>0.8</v>
      </c>
      <c r="G1851" s="123">
        <f>VLOOKUP(B1851,EQ!$A$1:$K$538,10,FALSE)</f>
        <v>57.406500000000001</v>
      </c>
      <c r="H1851" s="123">
        <f>VLOOKUP(B1851,EQ!$A$1:$K$538,11,FALSE)</f>
        <v>47.483899999999998</v>
      </c>
      <c r="J1851" s="124">
        <f>(D1851*E1851*G1851)+(D1851*F1851*H1851)</f>
        <v>49.468419999999995</v>
      </c>
      <c r="K1851" s="701">
        <f t="shared" si="162"/>
        <v>468.16</v>
      </c>
      <c r="L1851" s="492">
        <f>(D1851*E1851)</f>
        <v>0.2</v>
      </c>
      <c r="M1851" s="492">
        <f>(D1851*F1851)</f>
        <v>0.8</v>
      </c>
      <c r="N1851" s="496" t="str">
        <f>B1851</f>
        <v>E9070</v>
      </c>
      <c r="O1851" s="493">
        <f t="shared" si="163"/>
        <v>8.3919534080044915</v>
      </c>
      <c r="P1851" s="493">
        <f t="shared" si="164"/>
        <v>6.9414208570518046</v>
      </c>
      <c r="Q1851" s="491">
        <f t="shared" si="165"/>
        <v>3385.51</v>
      </c>
    </row>
    <row r="1852" spans="1:18" ht="15.75" thickBot="1">
      <c r="A1852">
        <v>2306604</v>
      </c>
      <c r="B1852" s="125"/>
      <c r="C1852" s="104"/>
      <c r="D1852" s="104"/>
      <c r="E1852" s="104"/>
      <c r="F1852" s="104"/>
      <c r="G1852" s="104"/>
      <c r="H1852" s="105" t="s">
        <v>433</v>
      </c>
      <c r="I1852" s="104"/>
      <c r="J1852" s="126">
        <f>SUM(J1849:J1851)</f>
        <v>282.76191999999998</v>
      </c>
      <c r="K1852" s="701">
        <f t="shared" si="162"/>
        <v>468.16</v>
      </c>
      <c r="L1852" s="492"/>
      <c r="M1852" s="492"/>
      <c r="N1852" s="496"/>
      <c r="O1852" s="493"/>
      <c r="P1852" s="493"/>
      <c r="Q1852" s="491"/>
    </row>
    <row r="1853" spans="1:18" ht="15.75" thickBot="1">
      <c r="A1853">
        <v>2306604</v>
      </c>
      <c r="B1853" s="127" t="s">
        <v>435</v>
      </c>
      <c r="C1853" s="104"/>
      <c r="D1853" s="103" t="s">
        <v>212</v>
      </c>
      <c r="E1853" s="103" t="s">
        <v>436</v>
      </c>
      <c r="F1853" s="104"/>
      <c r="G1853" s="103" t="s">
        <v>407</v>
      </c>
      <c r="H1853" s="146" t="s">
        <v>437</v>
      </c>
      <c r="I1853" s="146"/>
      <c r="J1853" s="147"/>
      <c r="K1853" s="701">
        <f t="shared" si="162"/>
        <v>468.16</v>
      </c>
      <c r="L1853" s="492"/>
      <c r="M1853" s="492"/>
      <c r="N1853" s="496"/>
      <c r="O1853" s="493"/>
      <c r="P1853" s="493"/>
      <c r="Q1853" s="491"/>
    </row>
    <row r="1854" spans="1:18">
      <c r="A1854">
        <v>2306604</v>
      </c>
      <c r="B1854" s="119" t="s">
        <v>502</v>
      </c>
      <c r="C1854" s="120" t="s">
        <v>503</v>
      </c>
      <c r="D1854" s="121">
        <v>2</v>
      </c>
      <c r="E1854" s="128" t="s">
        <v>222</v>
      </c>
      <c r="G1854" s="123">
        <f>VLOOKUP(B1854,MO!$A$1:$G$106,6,FALSE)</f>
        <v>24.008099999999999</v>
      </c>
      <c r="J1854" s="124">
        <f>D1854*G1854</f>
        <v>48.016199999999998</v>
      </c>
      <c r="K1854" s="701">
        <f t="shared" si="162"/>
        <v>468.16</v>
      </c>
      <c r="L1854" s="492">
        <f>D1854</f>
        <v>2</v>
      </c>
      <c r="M1854" s="492"/>
      <c r="N1854" s="496" t="str">
        <f>B1854</f>
        <v>P9801</v>
      </c>
      <c r="O1854" s="493">
        <f>(G1854/$I$1845)</f>
        <v>3.5096174930489163</v>
      </c>
      <c r="P1854" s="493"/>
      <c r="Q1854" s="491">
        <f t="shared" ref="Q1854" si="166">ROUND((K1854*((L1854*O1854)+(M1854*P1854))),2)</f>
        <v>3286.13</v>
      </c>
    </row>
    <row r="1855" spans="1:18">
      <c r="A1855">
        <v>2306604</v>
      </c>
      <c r="B1855" s="119"/>
      <c r="C1855" s="120"/>
      <c r="D1855" s="121"/>
      <c r="E1855" s="128"/>
      <c r="G1855" s="123"/>
      <c r="J1855" s="124"/>
      <c r="K1855" s="701">
        <f t="shared" si="162"/>
        <v>468.16</v>
      </c>
      <c r="L1855" s="492"/>
      <c r="M1855" s="492"/>
      <c r="N1855" s="496"/>
      <c r="O1855" s="493"/>
      <c r="P1855" s="493"/>
      <c r="Q1855" s="491"/>
    </row>
    <row r="1856" spans="1:18">
      <c r="A1856">
        <v>2306604</v>
      </c>
      <c r="B1856" s="129"/>
      <c r="D1856" s="145" t="s">
        <v>440</v>
      </c>
      <c r="E1856" s="145"/>
      <c r="F1856" s="145"/>
      <c r="G1856" s="145"/>
      <c r="H1856" s="145"/>
      <c r="J1856" s="124">
        <f>SUM(J1854:J1855)</f>
        <v>48.016199999999998</v>
      </c>
      <c r="K1856" s="701">
        <f t="shared" si="162"/>
        <v>468.16</v>
      </c>
      <c r="L1856" s="492"/>
      <c r="M1856" s="492"/>
      <c r="N1856" s="496"/>
      <c r="O1856" s="493"/>
      <c r="P1856" s="493"/>
      <c r="Q1856" s="491"/>
    </row>
    <row r="1857" spans="1:17" ht="15.75" thickBot="1">
      <c r="A1857">
        <v>2306604</v>
      </c>
      <c r="B1857" s="125"/>
      <c r="C1857" s="104"/>
      <c r="D1857" s="146" t="s">
        <v>442</v>
      </c>
      <c r="E1857" s="146"/>
      <c r="F1857" s="146"/>
      <c r="G1857" s="146"/>
      <c r="H1857" s="146"/>
      <c r="I1857" s="104"/>
      <c r="J1857" s="130">
        <f>J1852+J1856</f>
        <v>330.77811999999994</v>
      </c>
      <c r="K1857" s="701">
        <f t="shared" si="162"/>
        <v>468.16</v>
      </c>
      <c r="L1857" s="492"/>
      <c r="M1857" s="492"/>
      <c r="N1857" s="496"/>
      <c r="O1857" s="493"/>
      <c r="P1857" s="493"/>
      <c r="Q1857" s="491"/>
    </row>
    <row r="1858" spans="1:17">
      <c r="A1858">
        <v>2306604</v>
      </c>
      <c r="B1858" s="129"/>
      <c r="D1858" s="145" t="s">
        <v>444</v>
      </c>
      <c r="E1858" s="145"/>
      <c r="F1858" s="145"/>
      <c r="G1858" s="145"/>
      <c r="H1858" s="145"/>
      <c r="J1858" s="131">
        <f>J1857/I1845</f>
        <v>48.354708463803192</v>
      </c>
      <c r="K1858" s="701">
        <f t="shared" si="162"/>
        <v>468.16</v>
      </c>
      <c r="L1858" s="492"/>
      <c r="M1858" s="492"/>
      <c r="N1858" s="496"/>
      <c r="O1858" s="493"/>
      <c r="P1858" s="493"/>
      <c r="Q1858" s="491"/>
    </row>
    <row r="1859" spans="1:17">
      <c r="A1859">
        <v>2306604</v>
      </c>
      <c r="B1859" s="129"/>
      <c r="H1859" s="132" t="s">
        <v>445</v>
      </c>
      <c r="J1859" s="133" t="s">
        <v>377</v>
      </c>
      <c r="K1859" s="701">
        <f t="shared" si="162"/>
        <v>468.16</v>
      </c>
      <c r="L1859" s="492"/>
      <c r="M1859" s="492"/>
      <c r="N1859" s="496"/>
      <c r="O1859" s="493"/>
      <c r="P1859" s="493"/>
      <c r="Q1859" s="491"/>
    </row>
    <row r="1860" spans="1:17" ht="15.75" thickBot="1">
      <c r="A1860">
        <v>2306604</v>
      </c>
      <c r="B1860" s="125"/>
      <c r="C1860" s="104"/>
      <c r="D1860" s="104"/>
      <c r="E1860" s="104"/>
      <c r="F1860" s="104"/>
      <c r="G1860" s="104"/>
      <c r="H1860" s="105" t="s">
        <v>446</v>
      </c>
      <c r="I1860" s="104"/>
      <c r="J1860" s="130" t="s">
        <v>377</v>
      </c>
      <c r="K1860" s="701">
        <f t="shared" si="162"/>
        <v>468.16</v>
      </c>
      <c r="L1860" s="492"/>
      <c r="M1860" s="492"/>
      <c r="N1860" s="496"/>
      <c r="O1860" s="493"/>
      <c r="P1860" s="493"/>
      <c r="Q1860" s="491"/>
    </row>
    <row r="1861" spans="1:17" ht="15.75" thickBot="1">
      <c r="A1861">
        <v>2306604</v>
      </c>
      <c r="B1861" s="127" t="s">
        <v>447</v>
      </c>
      <c r="C1861" s="104"/>
      <c r="D1861" s="103" t="s">
        <v>212</v>
      </c>
      <c r="E1861" s="103" t="s">
        <v>436</v>
      </c>
      <c r="F1861" s="104"/>
      <c r="G1861" s="103" t="s">
        <v>448</v>
      </c>
      <c r="H1861" s="146" t="s">
        <v>449</v>
      </c>
      <c r="I1861" s="146"/>
      <c r="J1861" s="147"/>
      <c r="K1861" s="701">
        <f t="shared" si="162"/>
        <v>468.16</v>
      </c>
      <c r="L1861" s="492"/>
      <c r="M1861" s="492"/>
      <c r="N1861" s="496"/>
      <c r="O1861" s="493"/>
      <c r="P1861" s="493"/>
      <c r="Q1861" s="491"/>
    </row>
    <row r="1862" spans="1:17">
      <c r="A1862">
        <v>2306604</v>
      </c>
      <c r="B1862" s="119" t="s">
        <v>910</v>
      </c>
      <c r="C1862" s="120" t="s">
        <v>911</v>
      </c>
      <c r="D1862" s="121">
        <v>65.94502</v>
      </c>
      <c r="E1862" s="128" t="s">
        <v>454</v>
      </c>
      <c r="G1862" s="123">
        <f>VLOOKUP(B1862,MATERIAL!$A$1:$D$1678,4,FALSE)</f>
        <v>9.0900999999999996</v>
      </c>
      <c r="J1862" s="124">
        <f>D1862*G1862</f>
        <v>599.44682630199998</v>
      </c>
      <c r="K1862" s="701">
        <f t="shared" si="162"/>
        <v>468.16</v>
      </c>
      <c r="L1862" s="492">
        <f>D1862</f>
        <v>65.94502</v>
      </c>
      <c r="M1862" s="492"/>
      <c r="N1862" s="496" t="str">
        <f>B1862</f>
        <v>M1378</v>
      </c>
      <c r="O1862" s="493">
        <f>G1862</f>
        <v>9.0900999999999996</v>
      </c>
      <c r="P1862" s="493"/>
      <c r="Q1862" s="491">
        <f t="shared" ref="Q1862" si="167">ROUND((K1862*((L1862*O1862)+(M1862*P1862))),2)</f>
        <v>280637.03000000003</v>
      </c>
    </row>
    <row r="1863" spans="1:17">
      <c r="A1863">
        <v>2306604</v>
      </c>
      <c r="B1863" s="119"/>
      <c r="C1863" s="120"/>
      <c r="D1863" s="121"/>
      <c r="E1863" s="128"/>
      <c r="G1863" s="123"/>
      <c r="J1863" s="124"/>
      <c r="K1863" s="701">
        <f t="shared" si="162"/>
        <v>468.16</v>
      </c>
      <c r="L1863" s="492"/>
      <c r="M1863" s="492"/>
      <c r="N1863" s="496"/>
      <c r="O1863" s="493"/>
      <c r="P1863" s="493"/>
      <c r="Q1863" s="491"/>
    </row>
    <row r="1864" spans="1:17">
      <c r="A1864">
        <v>2306604</v>
      </c>
      <c r="B1864" s="119"/>
      <c r="C1864" s="120"/>
      <c r="D1864" s="121"/>
      <c r="E1864" s="128"/>
      <c r="G1864" s="123"/>
      <c r="J1864" s="124"/>
      <c r="K1864" s="701">
        <f t="shared" si="162"/>
        <v>468.16</v>
      </c>
      <c r="L1864" s="492"/>
      <c r="M1864" s="492"/>
      <c r="N1864" s="496"/>
      <c r="O1864" s="493"/>
      <c r="P1864" s="493"/>
      <c r="Q1864" s="491"/>
    </row>
    <row r="1865" spans="1:17" ht="15.75" thickBot="1">
      <c r="A1865">
        <v>2306604</v>
      </c>
      <c r="B1865" s="125"/>
      <c r="C1865" s="104"/>
      <c r="D1865" s="146" t="s">
        <v>459</v>
      </c>
      <c r="E1865" s="146"/>
      <c r="F1865" s="146"/>
      <c r="G1865" s="146"/>
      <c r="H1865" s="146"/>
      <c r="I1865" s="104"/>
      <c r="J1865" s="126">
        <f>SUM(J1862:J1864)</f>
        <v>599.44682630199998</v>
      </c>
      <c r="K1865" s="701">
        <f t="shared" si="162"/>
        <v>468.16</v>
      </c>
      <c r="L1865" s="492"/>
      <c r="M1865" s="492"/>
      <c r="N1865" s="496"/>
      <c r="O1865" s="493"/>
      <c r="P1865" s="493"/>
      <c r="Q1865" s="491"/>
    </row>
    <row r="1866" spans="1:17" ht="15.75" thickBot="1">
      <c r="A1866">
        <v>2306604</v>
      </c>
      <c r="B1866" s="127" t="s">
        <v>460</v>
      </c>
      <c r="C1866" s="104"/>
      <c r="D1866" s="103" t="s">
        <v>212</v>
      </c>
      <c r="E1866" s="103" t="s">
        <v>436</v>
      </c>
      <c r="F1866" s="104"/>
      <c r="G1866" s="103" t="s">
        <v>449</v>
      </c>
      <c r="H1866" s="146" t="s">
        <v>449</v>
      </c>
      <c r="I1866" s="146"/>
      <c r="J1866" s="147"/>
      <c r="K1866" s="701">
        <f t="shared" si="162"/>
        <v>468.16</v>
      </c>
      <c r="L1866" s="492"/>
      <c r="M1866" s="492"/>
      <c r="N1866" s="496"/>
      <c r="O1866" s="493"/>
      <c r="P1866" s="493"/>
      <c r="Q1866" s="491"/>
    </row>
    <row r="1867" spans="1:17">
      <c r="A1867">
        <v>2306604</v>
      </c>
      <c r="B1867" s="119">
        <v>1416139</v>
      </c>
      <c r="C1867" s="120" t="s">
        <v>912</v>
      </c>
      <c r="D1867" s="121">
        <v>1</v>
      </c>
      <c r="E1867" s="128" t="s">
        <v>346</v>
      </c>
      <c r="G1867" s="123">
        <f>VLOOKUP(B1867,'SICRO 04.25'!$A$1:$D$6492,4,FALSE)</f>
        <v>1.97</v>
      </c>
      <c r="J1867" s="124">
        <f>D1867*G1867</f>
        <v>1.97</v>
      </c>
      <c r="K1867" s="701">
        <f t="shared" si="162"/>
        <v>468.16</v>
      </c>
      <c r="L1867" s="492">
        <f>D1867</f>
        <v>1</v>
      </c>
      <c r="M1867" s="492"/>
      <c r="N1867" s="496">
        <f>B1867</f>
        <v>1416139</v>
      </c>
      <c r="O1867" s="493">
        <f>G1867</f>
        <v>1.97</v>
      </c>
      <c r="P1867" s="493"/>
      <c r="Q1867" s="491">
        <f t="shared" ref="Q1867:Q1868" si="168">ROUND((K1867*((L1867*O1867)+(M1867*P1867))),2)</f>
        <v>922.28</v>
      </c>
    </row>
    <row r="1868" spans="1:17">
      <c r="A1868">
        <v>2306604</v>
      </c>
      <c r="B1868" s="119">
        <v>1416254</v>
      </c>
      <c r="C1868" s="120" t="s">
        <v>913</v>
      </c>
      <c r="D1868" s="121">
        <v>1.7222200000000001</v>
      </c>
      <c r="E1868" s="128" t="s">
        <v>346</v>
      </c>
      <c r="G1868" s="123">
        <f>VLOOKUP(B1868,'SICRO 04.25'!$A$1:$D$6492,4,FALSE)</f>
        <v>50.12</v>
      </c>
      <c r="J1868" s="124">
        <f>D1868*G1868</f>
        <v>86.317666399999993</v>
      </c>
      <c r="K1868" s="701">
        <f t="shared" si="162"/>
        <v>468.16</v>
      </c>
      <c r="L1868" s="492">
        <f>D1868</f>
        <v>1.7222200000000001</v>
      </c>
      <c r="M1868" s="492"/>
      <c r="N1868" s="496">
        <f>B1868</f>
        <v>1416254</v>
      </c>
      <c r="O1868" s="493">
        <f>G1868</f>
        <v>50.12</v>
      </c>
      <c r="P1868" s="493"/>
      <c r="Q1868" s="491">
        <f t="shared" si="168"/>
        <v>40410.480000000003</v>
      </c>
    </row>
    <row r="1869" spans="1:17">
      <c r="A1869">
        <v>2306604</v>
      </c>
      <c r="B1869" s="119"/>
      <c r="C1869" s="120"/>
      <c r="D1869" s="121"/>
      <c r="E1869" s="128"/>
      <c r="G1869" s="123"/>
      <c r="J1869" s="124"/>
      <c r="K1869" s="701">
        <f t="shared" si="162"/>
        <v>468.16</v>
      </c>
      <c r="L1869" s="492"/>
      <c r="M1869" s="492"/>
      <c r="N1869" s="496"/>
      <c r="O1869" s="493"/>
      <c r="P1869" s="493"/>
      <c r="Q1869" s="491"/>
    </row>
    <row r="1870" spans="1:17" ht="15.75" thickBot="1">
      <c r="A1870">
        <v>2306604</v>
      </c>
      <c r="B1870" s="125"/>
      <c r="C1870" s="104"/>
      <c r="D1870" s="146" t="s">
        <v>461</v>
      </c>
      <c r="E1870" s="146"/>
      <c r="F1870" s="146"/>
      <c r="G1870" s="146"/>
      <c r="H1870" s="146"/>
      <c r="I1870" s="104"/>
      <c r="J1870" s="126">
        <f>J1867+J1868</f>
        <v>88.287666399999992</v>
      </c>
      <c r="K1870" s="701">
        <f t="shared" si="162"/>
        <v>468.16</v>
      </c>
      <c r="L1870" s="492"/>
      <c r="M1870" s="492"/>
      <c r="N1870" s="496"/>
      <c r="O1870" s="493"/>
      <c r="P1870" s="493"/>
      <c r="Q1870" s="491"/>
    </row>
    <row r="1871" spans="1:17" ht="15.75" thickBot="1">
      <c r="A1871">
        <v>2306604</v>
      </c>
      <c r="B1871" s="125"/>
      <c r="C1871" s="104"/>
      <c r="D1871" s="104"/>
      <c r="E1871" s="104"/>
      <c r="F1871" s="104"/>
      <c r="G1871" s="104"/>
      <c r="H1871" s="105" t="s">
        <v>462</v>
      </c>
      <c r="I1871" s="104"/>
      <c r="J1871" s="130">
        <f>J1858+J1865+J1870</f>
        <v>736.08920116580316</v>
      </c>
      <c r="K1871" s="701">
        <f t="shared" si="162"/>
        <v>468.16</v>
      </c>
      <c r="L1871" s="492"/>
      <c r="M1871" s="492"/>
      <c r="N1871" s="496"/>
      <c r="O1871" s="493"/>
      <c r="P1871" s="493"/>
      <c r="Q1871" s="491"/>
    </row>
    <row r="1872" spans="1:17" ht="15.75" thickBot="1">
      <c r="A1872">
        <v>2306604</v>
      </c>
      <c r="B1872" s="127" t="s">
        <v>463</v>
      </c>
      <c r="C1872" s="104"/>
      <c r="D1872" s="103" t="s">
        <v>464</v>
      </c>
      <c r="E1872" s="103" t="s">
        <v>212</v>
      </c>
      <c r="F1872" s="103" t="s">
        <v>436</v>
      </c>
      <c r="G1872" s="104"/>
      <c r="H1872" s="103" t="s">
        <v>449</v>
      </c>
      <c r="I1872" s="146" t="s">
        <v>449</v>
      </c>
      <c r="J1872" s="147"/>
      <c r="K1872" s="701">
        <f t="shared" si="162"/>
        <v>468.16</v>
      </c>
      <c r="L1872" s="492"/>
      <c r="M1872" s="492"/>
      <c r="N1872" s="496"/>
      <c r="O1872" s="493"/>
      <c r="P1872" s="493"/>
      <c r="Q1872" s="491"/>
    </row>
    <row r="1873" spans="1:19">
      <c r="A1873">
        <v>2306604</v>
      </c>
      <c r="B1873" s="119" t="s">
        <v>910</v>
      </c>
      <c r="C1873" s="120" t="s">
        <v>911</v>
      </c>
      <c r="D1873" s="128">
        <v>5914333</v>
      </c>
      <c r="E1873" s="121">
        <v>6.5949999999999995E-2</v>
      </c>
      <c r="F1873" s="128" t="s">
        <v>466</v>
      </c>
      <c r="H1873" s="123">
        <f>VLOOKUP(D1873,'SICRO 04.25'!$A$1:$D$6492,4,FALSE)</f>
        <v>31.99</v>
      </c>
      <c r="J1873" s="124">
        <f>E1873*H1873</f>
        <v>2.1097404999999996</v>
      </c>
      <c r="K1873" s="701">
        <f t="shared" si="162"/>
        <v>468.16</v>
      </c>
      <c r="L1873" s="492">
        <f>E1873</f>
        <v>6.5949999999999995E-2</v>
      </c>
      <c r="M1873" s="492"/>
      <c r="N1873" s="496">
        <f>D1873</f>
        <v>5914333</v>
      </c>
      <c r="O1873" s="493">
        <f>H1873</f>
        <v>31.99</v>
      </c>
      <c r="P1873" s="493"/>
      <c r="Q1873" s="491">
        <f t="shared" ref="Q1873" si="169">ROUND((K1873*((L1873*O1873)+(M1873*P1873))),2)</f>
        <v>987.7</v>
      </c>
      <c r="S1873" s="101"/>
    </row>
    <row r="1874" spans="1:19">
      <c r="A1874">
        <v>2306604</v>
      </c>
      <c r="B1874" s="119"/>
      <c r="C1874" s="120"/>
      <c r="D1874" s="128"/>
      <c r="E1874" s="121"/>
      <c r="F1874" s="128"/>
      <c r="H1874" s="123"/>
      <c r="J1874" s="124"/>
      <c r="K1874" s="701">
        <f t="shared" si="162"/>
        <v>468.16</v>
      </c>
      <c r="L1874" s="492"/>
      <c r="M1874" s="492"/>
      <c r="N1874" s="496"/>
      <c r="O1874" s="493"/>
      <c r="P1874" s="493"/>
      <c r="Q1874" s="491"/>
    </row>
    <row r="1875" spans="1:19" ht="15.75" thickBot="1">
      <c r="A1875">
        <v>2306604</v>
      </c>
      <c r="B1875" s="125"/>
      <c r="C1875" s="104"/>
      <c r="D1875" s="146" t="s">
        <v>468</v>
      </c>
      <c r="E1875" s="146"/>
      <c r="F1875" s="146"/>
      <c r="G1875" s="146"/>
      <c r="H1875" s="146"/>
      <c r="I1875" s="104"/>
      <c r="J1875" s="130">
        <f>J1873+J1874</f>
        <v>2.1097404999999996</v>
      </c>
      <c r="K1875" s="701">
        <f t="shared" si="162"/>
        <v>468.16</v>
      </c>
      <c r="L1875" s="492"/>
      <c r="M1875" s="492"/>
      <c r="N1875" s="496"/>
      <c r="O1875" s="493"/>
      <c r="P1875" s="493"/>
      <c r="Q1875" s="491"/>
    </row>
    <row r="1876" spans="1:19" ht="15.75" thickBot="1">
      <c r="A1876">
        <v>2306604</v>
      </c>
      <c r="B1876" s="148" t="s">
        <v>469</v>
      </c>
      <c r="C1876" s="146"/>
      <c r="D1876" s="146" t="s">
        <v>212</v>
      </c>
      <c r="E1876" s="146" t="s">
        <v>436</v>
      </c>
      <c r="F1876" s="146" t="s">
        <v>470</v>
      </c>
      <c r="G1876" s="146"/>
      <c r="H1876" s="146"/>
      <c r="J1876" s="147" t="s">
        <v>449</v>
      </c>
      <c r="K1876" s="701">
        <f t="shared" si="162"/>
        <v>468.16</v>
      </c>
      <c r="L1876" s="492"/>
      <c r="M1876" s="492"/>
      <c r="N1876" s="496"/>
      <c r="O1876" s="493"/>
      <c r="P1876" s="493"/>
      <c r="Q1876" s="491"/>
    </row>
    <row r="1877" spans="1:19" ht="15.75" thickBot="1">
      <c r="A1877">
        <v>2306604</v>
      </c>
      <c r="B1877" s="148"/>
      <c r="C1877" s="146"/>
      <c r="D1877" s="146"/>
      <c r="E1877" s="146"/>
      <c r="F1877" s="103" t="s">
        <v>471</v>
      </c>
      <c r="G1877" s="103" t="s">
        <v>472</v>
      </c>
      <c r="H1877" s="103" t="s">
        <v>473</v>
      </c>
      <c r="I1877" s="104"/>
      <c r="J1877" s="147"/>
      <c r="K1877" s="701">
        <f t="shared" si="162"/>
        <v>468.16</v>
      </c>
      <c r="L1877" s="492"/>
      <c r="M1877" s="492"/>
      <c r="N1877" s="496"/>
      <c r="O1877" s="493"/>
      <c r="P1877" s="493"/>
      <c r="Q1877" s="491"/>
    </row>
    <row r="1878" spans="1:19">
      <c r="A1878">
        <v>2306604</v>
      </c>
      <c r="B1878" s="119" t="s">
        <v>839</v>
      </c>
      <c r="C1878" s="120" t="s">
        <v>843</v>
      </c>
      <c r="D1878" s="121">
        <v>1E-4</v>
      </c>
      <c r="E1878" s="128" t="s">
        <v>228</v>
      </c>
      <c r="F1878" s="128" t="s">
        <v>477</v>
      </c>
      <c r="G1878" s="128" t="s">
        <v>478</v>
      </c>
      <c r="H1878" s="128" t="s">
        <v>479</v>
      </c>
      <c r="J1878" s="111"/>
      <c r="K1878" s="701">
        <f t="shared" si="162"/>
        <v>468.16</v>
      </c>
      <c r="L1878" s="168"/>
      <c r="M1878" s="168"/>
      <c r="N1878" s="496"/>
      <c r="O1878" s="493"/>
      <c r="P1878" s="493"/>
      <c r="Q1878" s="491"/>
    </row>
    <row r="1879" spans="1:19">
      <c r="A1879">
        <v>2306604</v>
      </c>
      <c r="B1879" s="119" t="s">
        <v>841</v>
      </c>
      <c r="C1879" s="120" t="s">
        <v>844</v>
      </c>
      <c r="D1879" s="121">
        <v>1.6000000000000001E-4</v>
      </c>
      <c r="E1879" s="128" t="s">
        <v>228</v>
      </c>
      <c r="F1879" s="128" t="s">
        <v>477</v>
      </c>
      <c r="G1879" s="128" t="s">
        <v>478</v>
      </c>
      <c r="H1879" s="128" t="s">
        <v>479</v>
      </c>
      <c r="J1879" s="111"/>
      <c r="K1879" s="701">
        <f t="shared" si="162"/>
        <v>468.16</v>
      </c>
      <c r="L1879" s="168"/>
      <c r="M1879" s="168"/>
      <c r="N1879" s="496"/>
      <c r="O1879" s="493"/>
      <c r="P1879" s="493"/>
      <c r="Q1879" s="491"/>
      <c r="S1879" s="101"/>
    </row>
    <row r="1880" spans="1:19">
      <c r="A1880">
        <v>2306604</v>
      </c>
      <c r="B1880" s="129"/>
      <c r="D1880" s="145" t="s">
        <v>480</v>
      </c>
      <c r="E1880" s="145"/>
      <c r="F1880" s="145"/>
      <c r="G1880" s="145"/>
      <c r="H1880" s="145"/>
      <c r="J1880" s="111"/>
      <c r="K1880" s="701">
        <f t="shared" si="162"/>
        <v>468.16</v>
      </c>
      <c r="L1880" s="492"/>
      <c r="M1880" s="492"/>
      <c r="N1880" s="496"/>
      <c r="O1880" s="493"/>
      <c r="P1880" s="493"/>
      <c r="Q1880" s="491"/>
      <c r="S1880" s="101"/>
    </row>
    <row r="1881" spans="1:19" ht="15.75" thickBot="1">
      <c r="A1881">
        <v>2306604</v>
      </c>
      <c r="B1881" s="125"/>
      <c r="C1881" s="104"/>
      <c r="D1881" s="104"/>
      <c r="E1881" s="104"/>
      <c r="F1881" s="146" t="s">
        <v>481</v>
      </c>
      <c r="G1881" s="146"/>
      <c r="H1881" s="146"/>
      <c r="I1881" s="104"/>
      <c r="J1881" s="134">
        <f>J1871+J1875</f>
        <v>738.1989416658032</v>
      </c>
      <c r="K1881" s="178"/>
      <c r="L1881" s="179"/>
      <c r="M1881" s="179"/>
      <c r="N1881" s="179"/>
      <c r="O1881" s="179"/>
      <c r="P1881" s="180"/>
      <c r="R1881" s="445">
        <f>ROUND((SUM(Q1849:Q1880)/K1849),2)</f>
        <v>738.2</v>
      </c>
    </row>
    <row r="1882" spans="1:19" ht="15.75" thickBot="1">
      <c r="A1882" s="157"/>
      <c r="B1882" s="157"/>
      <c r="C1882" s="157"/>
      <c r="D1882" s="157"/>
      <c r="E1882" s="157"/>
      <c r="F1882" s="157"/>
      <c r="G1882" s="157"/>
      <c r="H1882" s="157"/>
      <c r="I1882" s="157"/>
      <c r="J1882" s="157"/>
      <c r="R1882" s="101">
        <f>R1881*K1849</f>
        <v>345595.71200000006</v>
      </c>
    </row>
    <row r="1883" spans="1:19" ht="23.25" thickBot="1">
      <c r="A1883">
        <v>1416139</v>
      </c>
      <c r="B1883" s="106" t="s">
        <v>395</v>
      </c>
      <c r="C1883" s="107"/>
      <c r="D1883" s="107"/>
      <c r="E1883" s="107"/>
      <c r="F1883" s="107"/>
      <c r="G1883" s="107"/>
      <c r="H1883" s="107"/>
      <c r="I1883" s="107"/>
      <c r="J1883" s="108" t="s">
        <v>396</v>
      </c>
    </row>
    <row r="1884" spans="1:19" ht="18.75" thickTop="1">
      <c r="A1884">
        <v>1416139</v>
      </c>
      <c r="B1884" s="109" t="s">
        <v>397</v>
      </c>
      <c r="E1884" s="110" t="s">
        <v>398</v>
      </c>
      <c r="J1884" s="111"/>
    </row>
    <row r="1885" spans="1:19" ht="15.75">
      <c r="A1885">
        <v>1416139</v>
      </c>
      <c r="B1885" s="112" t="s">
        <v>400</v>
      </c>
      <c r="E1885" s="452" t="s">
        <v>914</v>
      </c>
      <c r="H1885" s="113" t="s">
        <v>401</v>
      </c>
      <c r="I1885" s="139">
        <v>38.75</v>
      </c>
      <c r="J1885" s="115" t="s">
        <v>346</v>
      </c>
      <c r="S1885" s="101"/>
    </row>
    <row r="1886" spans="1:19" ht="16.5" thickBot="1">
      <c r="A1886">
        <v>1416139</v>
      </c>
      <c r="B1886" s="116" t="s">
        <v>915</v>
      </c>
      <c r="C1886" s="610" t="s">
        <v>912</v>
      </c>
      <c r="D1886" s="610"/>
      <c r="E1886" s="610"/>
      <c r="F1886" s="610"/>
      <c r="G1886" s="610"/>
      <c r="H1886" s="610"/>
      <c r="I1886" s="611" t="s">
        <v>404</v>
      </c>
      <c r="J1886" s="612"/>
    </row>
    <row r="1887" spans="1:19" ht="15.75" thickBot="1">
      <c r="A1887">
        <v>1416139</v>
      </c>
      <c r="B1887" s="602" t="s">
        <v>405</v>
      </c>
      <c r="C1887" s="603"/>
      <c r="D1887" s="604" t="s">
        <v>212</v>
      </c>
      <c r="E1887" s="604" t="s">
        <v>406</v>
      </c>
      <c r="F1887" s="604"/>
      <c r="G1887" s="604" t="s">
        <v>407</v>
      </c>
      <c r="H1887" s="604"/>
      <c r="J1887" s="117" t="s">
        <v>408</v>
      </c>
      <c r="K1887" s="589" t="s">
        <v>276</v>
      </c>
      <c r="L1887" s="590"/>
      <c r="M1887" s="591"/>
      <c r="N1887" s="592" t="s">
        <v>409</v>
      </c>
      <c r="O1887" s="594" t="s">
        <v>410</v>
      </c>
      <c r="P1887" s="595"/>
      <c r="Q1887" s="598" t="s">
        <v>411</v>
      </c>
    </row>
    <row r="1888" spans="1:19" ht="15.75" thickBot="1">
      <c r="A1888">
        <v>1416139</v>
      </c>
      <c r="B1888" s="602"/>
      <c r="C1888" s="603"/>
      <c r="D1888" s="604"/>
      <c r="E1888" s="103" t="s">
        <v>412</v>
      </c>
      <c r="F1888" s="103" t="s">
        <v>413</v>
      </c>
      <c r="G1888" s="103" t="s">
        <v>414</v>
      </c>
      <c r="H1888" s="103" t="s">
        <v>415</v>
      </c>
      <c r="I1888" s="104"/>
      <c r="J1888" s="118" t="s">
        <v>416</v>
      </c>
      <c r="K1888" s="172" t="s">
        <v>417</v>
      </c>
      <c r="L1888" s="600" t="s">
        <v>418</v>
      </c>
      <c r="M1888" s="601"/>
      <c r="N1888" s="593"/>
      <c r="O1888" s="596"/>
      <c r="P1888" s="597"/>
      <c r="Q1888" s="599"/>
    </row>
    <row r="1889" spans="1:19">
      <c r="A1889">
        <v>1416139</v>
      </c>
      <c r="B1889" s="119" t="s">
        <v>916</v>
      </c>
      <c r="C1889" s="120" t="s">
        <v>917</v>
      </c>
      <c r="D1889" s="121">
        <v>1</v>
      </c>
      <c r="E1889" s="122">
        <v>1</v>
      </c>
      <c r="F1889" s="122">
        <v>0</v>
      </c>
      <c r="G1889" s="123">
        <f>VLOOKUP(B1889,EQ!$A$1:$K$538,10,FALSE)</f>
        <v>0.51700000000000002</v>
      </c>
      <c r="H1889" s="123">
        <f>VLOOKUP(B1889,EQ!$A$1:$K$538,11,FALSE)</f>
        <v>0.2853</v>
      </c>
      <c r="J1889" s="124">
        <f>(D1889*E1889*G1889)+(D1889*F1889*H1889)</f>
        <v>0.51700000000000002</v>
      </c>
      <c r="K1889" s="701">
        <f>ROUND($K$1849*$D$1867,2)</f>
        <v>468.16</v>
      </c>
      <c r="L1889" s="492">
        <f>(D1889*E1889)</f>
        <v>1</v>
      </c>
      <c r="M1889" s="492">
        <f>(D1889*F1889)</f>
        <v>0</v>
      </c>
      <c r="N1889" s="496" t="str">
        <f>B1889</f>
        <v>E9662</v>
      </c>
      <c r="O1889" s="493">
        <f>(G1889/$I$1885)</f>
        <v>1.3341935483870969E-2</v>
      </c>
      <c r="P1889" s="493">
        <f>(H1889/$I$1885)</f>
        <v>7.3625806451612904E-3</v>
      </c>
      <c r="Q1889" s="491">
        <f t="shared" ref="Q1889" si="170">ROUND((K1889*((L1889*O1889)+(M1889*P1889))),2)</f>
        <v>6.25</v>
      </c>
    </row>
    <row r="1890" spans="1:19" ht="15.75" thickBot="1">
      <c r="A1890">
        <v>1416139</v>
      </c>
      <c r="B1890" s="125"/>
      <c r="C1890" s="104"/>
      <c r="D1890" s="104"/>
      <c r="E1890" s="104"/>
      <c r="F1890" s="104"/>
      <c r="G1890" s="104"/>
      <c r="H1890" s="105" t="s">
        <v>433</v>
      </c>
      <c r="I1890" s="104"/>
      <c r="J1890" s="126">
        <f>J1889</f>
        <v>0.51700000000000002</v>
      </c>
      <c r="K1890" s="701">
        <f t="shared" ref="K1890:K1909" si="171">ROUND($K$1849*$D$1867,2)</f>
        <v>468.16</v>
      </c>
      <c r="L1890" s="492"/>
      <c r="M1890" s="492"/>
      <c r="N1890" s="496"/>
      <c r="O1890" s="493"/>
      <c r="P1890" s="493"/>
      <c r="Q1890" s="491"/>
    </row>
    <row r="1891" spans="1:19" ht="15.75" thickBot="1">
      <c r="A1891">
        <v>1416139</v>
      </c>
      <c r="B1891" s="127" t="s">
        <v>435</v>
      </c>
      <c r="C1891" s="104"/>
      <c r="D1891" s="103" t="s">
        <v>212</v>
      </c>
      <c r="E1891" s="103" t="s">
        <v>436</v>
      </c>
      <c r="F1891" s="104"/>
      <c r="G1891" s="103" t="s">
        <v>407</v>
      </c>
      <c r="H1891" s="607" t="s">
        <v>437</v>
      </c>
      <c r="I1891" s="607"/>
      <c r="J1891" s="605"/>
      <c r="K1891" s="701">
        <f t="shared" si="171"/>
        <v>468.16</v>
      </c>
      <c r="L1891" s="492"/>
      <c r="M1891" s="492"/>
      <c r="N1891" s="496"/>
      <c r="O1891" s="493"/>
      <c r="P1891" s="493"/>
      <c r="Q1891" s="491"/>
    </row>
    <row r="1892" spans="1:19">
      <c r="A1892">
        <v>1416139</v>
      </c>
      <c r="B1892" s="119" t="s">
        <v>918</v>
      </c>
      <c r="C1892" s="120" t="s">
        <v>919</v>
      </c>
      <c r="D1892" s="121">
        <v>1</v>
      </c>
      <c r="E1892" s="128" t="s">
        <v>222</v>
      </c>
      <c r="G1892" s="123">
        <f>VLOOKUP(B1892,MO!$A$1:$G$106,6,FALSE)</f>
        <v>40.4193</v>
      </c>
      <c r="J1892" s="124">
        <f>D1892*G1892</f>
        <v>40.4193</v>
      </c>
      <c r="K1892" s="701">
        <f t="shared" si="171"/>
        <v>468.16</v>
      </c>
      <c r="L1892" s="492">
        <f>D1892</f>
        <v>1</v>
      </c>
      <c r="M1892" s="492"/>
      <c r="N1892" s="496" t="str">
        <f>B1892</f>
        <v>P9825</v>
      </c>
      <c r="O1892" s="493">
        <f>(G1892/I1885)</f>
        <v>1.0430787096774194</v>
      </c>
      <c r="P1892" s="493"/>
      <c r="Q1892" s="491">
        <f t="shared" ref="Q1892" si="172">ROUND((K1892*((L1892*O1892)+(M1892*P1892))),2)</f>
        <v>488.33</v>
      </c>
    </row>
    <row r="1893" spans="1:19">
      <c r="A1893">
        <v>1416139</v>
      </c>
      <c r="B1893" s="129"/>
      <c r="D1893" s="606" t="s">
        <v>440</v>
      </c>
      <c r="E1893" s="606"/>
      <c r="F1893" s="606"/>
      <c r="G1893" s="606"/>
      <c r="H1893" s="606"/>
      <c r="J1893" s="124">
        <f>J1892</f>
        <v>40.4193</v>
      </c>
      <c r="K1893" s="701">
        <f t="shared" si="171"/>
        <v>468.16</v>
      </c>
      <c r="L1893" s="492"/>
      <c r="M1893" s="492"/>
      <c r="N1893" s="496"/>
      <c r="O1893" s="493"/>
      <c r="P1893" s="493"/>
      <c r="Q1893" s="491"/>
    </row>
    <row r="1894" spans="1:19" ht="15.75" thickBot="1">
      <c r="A1894">
        <v>1416139</v>
      </c>
      <c r="B1894" s="125"/>
      <c r="C1894" s="104"/>
      <c r="D1894" s="607" t="s">
        <v>442</v>
      </c>
      <c r="E1894" s="607"/>
      <c r="F1894" s="607"/>
      <c r="G1894" s="607"/>
      <c r="H1894" s="607"/>
      <c r="I1894" s="104"/>
      <c r="J1894" s="130">
        <f>J1890+J1893</f>
        <v>40.936300000000003</v>
      </c>
      <c r="K1894" s="701">
        <f t="shared" si="171"/>
        <v>468.16</v>
      </c>
      <c r="L1894" s="492"/>
      <c r="M1894" s="492"/>
      <c r="N1894" s="496"/>
      <c r="O1894" s="493"/>
      <c r="P1894" s="493"/>
      <c r="Q1894" s="491"/>
    </row>
    <row r="1895" spans="1:19">
      <c r="A1895">
        <v>1416139</v>
      </c>
      <c r="B1895" s="129"/>
      <c r="D1895" s="606" t="s">
        <v>444</v>
      </c>
      <c r="E1895" s="606"/>
      <c r="F1895" s="606"/>
      <c r="G1895" s="606"/>
      <c r="H1895" s="606"/>
      <c r="J1895" s="131">
        <f>J1894/I1885</f>
        <v>1.0564206451612903</v>
      </c>
      <c r="K1895" s="701">
        <f t="shared" si="171"/>
        <v>468.16</v>
      </c>
      <c r="L1895" s="492"/>
      <c r="M1895" s="492"/>
      <c r="N1895" s="496"/>
      <c r="O1895" s="493"/>
      <c r="P1895" s="493"/>
      <c r="Q1895" s="491"/>
    </row>
    <row r="1896" spans="1:19">
      <c r="A1896">
        <v>1416139</v>
      </c>
      <c r="B1896" s="129"/>
      <c r="H1896" s="132" t="s">
        <v>445</v>
      </c>
      <c r="J1896" s="133" t="s">
        <v>377</v>
      </c>
      <c r="K1896" s="701">
        <f t="shared" si="171"/>
        <v>468.16</v>
      </c>
      <c r="L1896" s="492"/>
      <c r="M1896" s="492"/>
      <c r="N1896" s="496"/>
      <c r="O1896" s="493"/>
      <c r="P1896" s="493"/>
      <c r="Q1896" s="491"/>
    </row>
    <row r="1897" spans="1:19" ht="15.75" thickBot="1">
      <c r="A1897">
        <v>1416139</v>
      </c>
      <c r="B1897" s="129"/>
      <c r="H1897" s="105" t="s">
        <v>446</v>
      </c>
      <c r="J1897" s="130" t="s">
        <v>377</v>
      </c>
      <c r="K1897" s="701">
        <f t="shared" si="171"/>
        <v>468.16</v>
      </c>
      <c r="L1897" s="492"/>
      <c r="M1897" s="492"/>
      <c r="N1897" s="496"/>
      <c r="O1897" s="493"/>
      <c r="P1897" s="493"/>
      <c r="Q1897" s="491"/>
    </row>
    <row r="1898" spans="1:19" ht="15.75" thickBot="1">
      <c r="A1898">
        <v>1416139</v>
      </c>
      <c r="B1898" s="453" t="s">
        <v>447</v>
      </c>
      <c r="C1898" s="370"/>
      <c r="D1898" s="451" t="s">
        <v>212</v>
      </c>
      <c r="E1898" s="451" t="s">
        <v>436</v>
      </c>
      <c r="F1898" s="370"/>
      <c r="G1898" s="451" t="s">
        <v>448</v>
      </c>
      <c r="H1898" s="608" t="s">
        <v>449</v>
      </c>
      <c r="I1898" s="608"/>
      <c r="J1898" s="609"/>
      <c r="K1898" s="701">
        <f t="shared" si="171"/>
        <v>468.16</v>
      </c>
      <c r="L1898" s="492"/>
      <c r="M1898" s="492"/>
      <c r="N1898" s="496"/>
      <c r="O1898" s="493"/>
      <c r="P1898" s="493"/>
      <c r="Q1898" s="491"/>
    </row>
    <row r="1899" spans="1:19">
      <c r="A1899">
        <v>1416139</v>
      </c>
      <c r="B1899" s="119" t="s">
        <v>920</v>
      </c>
      <c r="C1899" s="120" t="s">
        <v>921</v>
      </c>
      <c r="D1899" s="121">
        <v>6.5100000000000002E-3</v>
      </c>
      <c r="E1899" s="128" t="s">
        <v>454</v>
      </c>
      <c r="G1899" s="123">
        <f>VLOOKUP(B1899,MATERIAL!$A$1:$D$1678,4,FALSE)</f>
        <v>81.624300000000005</v>
      </c>
      <c r="J1899" s="124">
        <f>D1899*G1899</f>
        <v>0.53137419299999999</v>
      </c>
      <c r="K1899" s="701">
        <f t="shared" si="171"/>
        <v>468.16</v>
      </c>
      <c r="L1899" s="492">
        <f>D1899</f>
        <v>6.5100000000000002E-3</v>
      </c>
      <c r="M1899" s="492"/>
      <c r="N1899" s="496" t="str">
        <f>B1899</f>
        <v>M1796</v>
      </c>
      <c r="O1899" s="493">
        <f>G1899</f>
        <v>81.624300000000005</v>
      </c>
      <c r="P1899" s="493"/>
      <c r="Q1899" s="491">
        <f t="shared" ref="Q1899:Q1900" si="173">ROUND((K1899*((L1899*O1899)+(M1899*P1899))),2)</f>
        <v>248.77</v>
      </c>
      <c r="S1899" s="101"/>
    </row>
    <row r="1900" spans="1:19">
      <c r="A1900">
        <v>1416139</v>
      </c>
      <c r="B1900" s="119" t="s">
        <v>922</v>
      </c>
      <c r="C1900" s="120" t="s">
        <v>923</v>
      </c>
      <c r="D1900" s="121">
        <v>2.758E-2</v>
      </c>
      <c r="E1900" s="128" t="s">
        <v>351</v>
      </c>
      <c r="G1900" s="123">
        <f>VLOOKUP(B1900,MATERIAL!$A$1:$D$1678,4,FALSE)</f>
        <v>13.837300000000001</v>
      </c>
      <c r="J1900" s="124">
        <f>D1900*G1900</f>
        <v>0.38163273400000003</v>
      </c>
      <c r="K1900" s="701">
        <f t="shared" si="171"/>
        <v>468.16</v>
      </c>
      <c r="L1900" s="492">
        <f>D1900</f>
        <v>2.758E-2</v>
      </c>
      <c r="M1900" s="492"/>
      <c r="N1900" s="496" t="str">
        <f>B1900</f>
        <v>M1795</v>
      </c>
      <c r="O1900" s="493">
        <f>G1900</f>
        <v>13.837300000000001</v>
      </c>
      <c r="P1900" s="493"/>
      <c r="Q1900" s="491">
        <f t="shared" si="173"/>
        <v>178.67</v>
      </c>
    </row>
    <row r="1901" spans="1:19" ht="15.75" thickBot="1">
      <c r="A1901">
        <v>1416139</v>
      </c>
      <c r="B1901" s="125"/>
      <c r="C1901" s="104"/>
      <c r="D1901" s="607" t="s">
        <v>459</v>
      </c>
      <c r="E1901" s="607"/>
      <c r="F1901" s="607"/>
      <c r="G1901" s="607"/>
      <c r="H1901" s="607"/>
      <c r="I1901" s="104"/>
      <c r="J1901" s="126">
        <f>J1899+J1900</f>
        <v>0.91300692700000008</v>
      </c>
      <c r="K1901" s="701">
        <f t="shared" si="171"/>
        <v>468.16</v>
      </c>
      <c r="L1901" s="492"/>
      <c r="M1901" s="492"/>
      <c r="N1901" s="496"/>
      <c r="O1901" s="493"/>
      <c r="P1901" s="493"/>
      <c r="Q1901" s="491"/>
    </row>
    <row r="1902" spans="1:19" ht="15.75" thickBot="1">
      <c r="A1902">
        <v>1416139</v>
      </c>
      <c r="B1902" s="127" t="s">
        <v>460</v>
      </c>
      <c r="C1902" s="104"/>
      <c r="D1902" s="103" t="s">
        <v>212</v>
      </c>
      <c r="E1902" s="103" t="s">
        <v>436</v>
      </c>
      <c r="F1902" s="104"/>
      <c r="G1902" s="103" t="s">
        <v>449</v>
      </c>
      <c r="H1902" s="607" t="s">
        <v>449</v>
      </c>
      <c r="I1902" s="607"/>
      <c r="J1902" s="605"/>
      <c r="K1902" s="701">
        <f t="shared" si="171"/>
        <v>468.16</v>
      </c>
      <c r="L1902" s="492"/>
      <c r="M1902" s="492"/>
      <c r="N1902" s="496"/>
      <c r="O1902" s="493"/>
      <c r="P1902" s="493"/>
      <c r="Q1902" s="491"/>
    </row>
    <row r="1903" spans="1:19" ht="15.75" thickBot="1">
      <c r="A1903">
        <v>1416139</v>
      </c>
      <c r="B1903" s="125"/>
      <c r="C1903" s="104"/>
      <c r="D1903" s="607" t="s">
        <v>461</v>
      </c>
      <c r="E1903" s="607"/>
      <c r="F1903" s="607"/>
      <c r="G1903" s="607"/>
      <c r="H1903" s="607"/>
      <c r="I1903" s="104"/>
      <c r="J1903" s="126"/>
      <c r="K1903" s="701">
        <f t="shared" si="171"/>
        <v>468.16</v>
      </c>
      <c r="L1903" s="492"/>
      <c r="M1903" s="492"/>
      <c r="N1903" s="496"/>
      <c r="O1903" s="493"/>
      <c r="P1903" s="493"/>
      <c r="Q1903" s="491"/>
    </row>
    <row r="1904" spans="1:19" ht="15.75" thickBot="1">
      <c r="A1904">
        <v>1416139</v>
      </c>
      <c r="B1904" s="125"/>
      <c r="C1904" s="104"/>
      <c r="D1904" s="104"/>
      <c r="E1904" s="104"/>
      <c r="F1904" s="104"/>
      <c r="G1904" s="104"/>
      <c r="H1904" s="105" t="s">
        <v>462</v>
      </c>
      <c r="I1904" s="104"/>
      <c r="J1904" s="130">
        <f>J1895+J1901</f>
        <v>1.9694275721612904</v>
      </c>
      <c r="K1904" s="701">
        <f t="shared" si="171"/>
        <v>468.16</v>
      </c>
      <c r="L1904" s="492"/>
      <c r="M1904" s="492"/>
      <c r="N1904" s="496"/>
      <c r="O1904" s="493"/>
      <c r="P1904" s="493"/>
      <c r="Q1904" s="491"/>
    </row>
    <row r="1905" spans="1:18" ht="15.75" thickBot="1">
      <c r="A1905">
        <v>1416139</v>
      </c>
      <c r="B1905" s="127" t="s">
        <v>463</v>
      </c>
      <c r="C1905" s="104"/>
      <c r="D1905" s="103" t="s">
        <v>464</v>
      </c>
      <c r="E1905" s="103" t="s">
        <v>212</v>
      </c>
      <c r="F1905" s="103" t="s">
        <v>436</v>
      </c>
      <c r="G1905" s="104"/>
      <c r="H1905" s="103" t="s">
        <v>449</v>
      </c>
      <c r="I1905" s="607" t="s">
        <v>449</v>
      </c>
      <c r="J1905" s="605"/>
      <c r="K1905" s="701">
        <f t="shared" si="171"/>
        <v>468.16</v>
      </c>
      <c r="L1905" s="492"/>
      <c r="M1905" s="492"/>
      <c r="N1905" s="496"/>
      <c r="O1905" s="493"/>
      <c r="P1905" s="493"/>
      <c r="Q1905" s="491"/>
    </row>
    <row r="1906" spans="1:18" ht="15.75" thickBot="1">
      <c r="A1906">
        <v>1416139</v>
      </c>
      <c r="B1906" s="125"/>
      <c r="C1906" s="104"/>
      <c r="D1906" s="607" t="s">
        <v>468</v>
      </c>
      <c r="E1906" s="607"/>
      <c r="F1906" s="607"/>
      <c r="G1906" s="607"/>
      <c r="H1906" s="607"/>
      <c r="I1906" s="104"/>
      <c r="J1906" s="130"/>
      <c r="K1906" s="701">
        <f t="shared" si="171"/>
        <v>468.16</v>
      </c>
      <c r="L1906" s="492"/>
      <c r="M1906" s="492"/>
      <c r="N1906" s="496"/>
      <c r="O1906" s="493"/>
      <c r="P1906" s="493"/>
      <c r="Q1906" s="491"/>
    </row>
    <row r="1907" spans="1:18" ht="15.75" thickBot="1">
      <c r="A1907">
        <v>1416139</v>
      </c>
      <c r="B1907" s="602" t="s">
        <v>469</v>
      </c>
      <c r="C1907" s="603"/>
      <c r="D1907" s="604" t="s">
        <v>212</v>
      </c>
      <c r="E1907" s="604" t="s">
        <v>436</v>
      </c>
      <c r="F1907" s="604" t="s">
        <v>470</v>
      </c>
      <c r="G1907" s="604"/>
      <c r="H1907" s="604"/>
      <c r="J1907" s="605" t="s">
        <v>449</v>
      </c>
      <c r="K1907" s="701">
        <f t="shared" si="171"/>
        <v>468.16</v>
      </c>
      <c r="L1907" s="492"/>
      <c r="M1907" s="492"/>
      <c r="N1907" s="496"/>
      <c r="O1907" s="493"/>
      <c r="P1907" s="493"/>
      <c r="Q1907" s="491"/>
    </row>
    <row r="1908" spans="1:18" ht="15.75" thickBot="1">
      <c r="A1908">
        <v>1416139</v>
      </c>
      <c r="B1908" s="602"/>
      <c r="C1908" s="603"/>
      <c r="D1908" s="604"/>
      <c r="E1908" s="604"/>
      <c r="F1908" s="103" t="s">
        <v>471</v>
      </c>
      <c r="G1908" s="103" t="s">
        <v>472</v>
      </c>
      <c r="H1908" s="103" t="s">
        <v>473</v>
      </c>
      <c r="I1908" s="104"/>
      <c r="J1908" s="605"/>
      <c r="K1908" s="701">
        <f t="shared" si="171"/>
        <v>468.16</v>
      </c>
      <c r="L1908" s="492"/>
      <c r="M1908" s="492"/>
      <c r="N1908" s="496"/>
      <c r="O1908" s="493"/>
      <c r="P1908" s="493"/>
      <c r="Q1908" s="491"/>
    </row>
    <row r="1909" spans="1:18">
      <c r="A1909">
        <v>1416139</v>
      </c>
      <c r="B1909" s="129"/>
      <c r="D1909" s="606" t="s">
        <v>480</v>
      </c>
      <c r="E1909" s="606"/>
      <c r="F1909" s="606"/>
      <c r="G1909" s="606"/>
      <c r="H1909" s="606"/>
      <c r="J1909" s="111"/>
      <c r="K1909" s="701">
        <f t="shared" si="171"/>
        <v>468.16</v>
      </c>
      <c r="L1909" s="492"/>
      <c r="M1909" s="492"/>
      <c r="N1909" s="496"/>
      <c r="O1909" s="493"/>
      <c r="P1909" s="493"/>
      <c r="Q1909" s="491"/>
    </row>
    <row r="1910" spans="1:18" ht="15.75" thickBot="1">
      <c r="A1910">
        <v>1416139</v>
      </c>
      <c r="B1910" s="125"/>
      <c r="C1910" s="104"/>
      <c r="D1910" s="104"/>
      <c r="E1910" s="104"/>
      <c r="F1910" s="607" t="s">
        <v>481</v>
      </c>
      <c r="G1910" s="607"/>
      <c r="H1910" s="607"/>
      <c r="I1910" s="104"/>
      <c r="J1910" s="134">
        <f>ROUND(J1904,2)</f>
        <v>1.97</v>
      </c>
      <c r="K1910" s="178"/>
      <c r="L1910" s="179"/>
      <c r="M1910" s="179"/>
      <c r="N1910" s="179"/>
      <c r="O1910" s="179"/>
      <c r="P1910" s="180"/>
      <c r="R1910" s="445">
        <f>ROUND((SUM(Q1889:Q1909)/K1889),2)</f>
        <v>1.97</v>
      </c>
    </row>
    <row r="1911" spans="1:18" ht="15.75" thickBot="1">
      <c r="A1911" s="157"/>
      <c r="B1911" s="157"/>
      <c r="C1911" s="157"/>
      <c r="D1911" s="157"/>
      <c r="E1911" s="157"/>
      <c r="F1911" s="157"/>
      <c r="G1911" s="157"/>
      <c r="H1911" s="157"/>
      <c r="I1911" s="157"/>
      <c r="J1911" s="157"/>
      <c r="R1911" s="101">
        <f>R1910*K1889</f>
        <v>922.27520000000004</v>
      </c>
    </row>
    <row r="1912" spans="1:18" ht="23.25" thickBot="1">
      <c r="A1912">
        <v>1416254</v>
      </c>
      <c r="B1912" s="106" t="s">
        <v>395</v>
      </c>
      <c r="C1912" s="107"/>
      <c r="D1912" s="107"/>
      <c r="E1912" s="107"/>
      <c r="F1912" s="107"/>
      <c r="G1912" s="107"/>
      <c r="H1912" s="107"/>
      <c r="I1912" s="107"/>
      <c r="J1912" s="108" t="s">
        <v>396</v>
      </c>
    </row>
    <row r="1913" spans="1:18" ht="18.75" thickTop="1">
      <c r="A1913">
        <v>1416254</v>
      </c>
      <c r="B1913" s="109" t="s">
        <v>397</v>
      </c>
      <c r="E1913" s="110" t="s">
        <v>398</v>
      </c>
      <c r="J1913" s="111"/>
    </row>
    <row r="1914" spans="1:18" ht="15.75">
      <c r="A1914">
        <v>1416254</v>
      </c>
      <c r="B1914" s="112" t="s">
        <v>400</v>
      </c>
      <c r="E1914" s="452" t="s">
        <v>914</v>
      </c>
      <c r="H1914" s="113" t="s">
        <v>401</v>
      </c>
      <c r="I1914" s="114">
        <v>1.9883299999999999</v>
      </c>
      <c r="J1914" s="115" t="s">
        <v>346</v>
      </c>
    </row>
    <row r="1915" spans="1:18" ht="16.5" thickBot="1">
      <c r="A1915">
        <v>1416254</v>
      </c>
      <c r="B1915" s="116" t="s">
        <v>924</v>
      </c>
      <c r="C1915" s="610" t="s">
        <v>913</v>
      </c>
      <c r="D1915" s="610"/>
      <c r="E1915" s="610"/>
      <c r="F1915" s="610"/>
      <c r="G1915" s="610"/>
      <c r="H1915" s="610"/>
      <c r="I1915" s="611" t="s">
        <v>404</v>
      </c>
      <c r="J1915" s="612"/>
    </row>
    <row r="1916" spans="1:18" ht="15.75" thickBot="1">
      <c r="A1916">
        <v>1416254</v>
      </c>
      <c r="B1916" s="602" t="s">
        <v>405</v>
      </c>
      <c r="C1916" s="603"/>
      <c r="D1916" s="604" t="s">
        <v>212</v>
      </c>
      <c r="E1916" s="604" t="s">
        <v>406</v>
      </c>
      <c r="F1916" s="604"/>
      <c r="G1916" s="604" t="s">
        <v>407</v>
      </c>
      <c r="H1916" s="604"/>
      <c r="J1916" s="117" t="s">
        <v>408</v>
      </c>
      <c r="K1916" s="589" t="s">
        <v>276</v>
      </c>
      <c r="L1916" s="590"/>
      <c r="M1916" s="591"/>
      <c r="N1916" s="592" t="s">
        <v>409</v>
      </c>
      <c r="O1916" s="594" t="s">
        <v>410</v>
      </c>
      <c r="P1916" s="595"/>
      <c r="Q1916" s="598" t="s">
        <v>411</v>
      </c>
    </row>
    <row r="1917" spans="1:18" ht="15.75" thickBot="1">
      <c r="A1917">
        <v>1416254</v>
      </c>
      <c r="B1917" s="602"/>
      <c r="C1917" s="603"/>
      <c r="D1917" s="604"/>
      <c r="E1917" s="103" t="s">
        <v>412</v>
      </c>
      <c r="F1917" s="103" t="s">
        <v>413</v>
      </c>
      <c r="G1917" s="103" t="s">
        <v>414</v>
      </c>
      <c r="H1917" s="103" t="s">
        <v>415</v>
      </c>
      <c r="I1917" s="104"/>
      <c r="J1917" s="118" t="s">
        <v>416</v>
      </c>
      <c r="K1917" s="172" t="s">
        <v>417</v>
      </c>
      <c r="L1917" s="600" t="s">
        <v>418</v>
      </c>
      <c r="M1917" s="601"/>
      <c r="N1917" s="593"/>
      <c r="O1917" s="596"/>
      <c r="P1917" s="597"/>
      <c r="Q1917" s="599"/>
    </row>
    <row r="1918" spans="1:18">
      <c r="A1918">
        <v>1416254</v>
      </c>
      <c r="B1918" s="119" t="s">
        <v>916</v>
      </c>
      <c r="C1918" s="120" t="s">
        <v>917</v>
      </c>
      <c r="D1918" s="121">
        <v>1</v>
      </c>
      <c r="E1918" s="122">
        <v>1</v>
      </c>
      <c r="F1918" s="122">
        <v>0</v>
      </c>
      <c r="G1918" s="123">
        <f>VLOOKUP(B1918,EQ!$A$1:$K$538,10,FALSE)</f>
        <v>0.51700000000000002</v>
      </c>
      <c r="H1918" s="123">
        <f>VLOOKUP(B1918,EQ!$A$1:$K$538,11,FALSE)</f>
        <v>0.2853</v>
      </c>
      <c r="J1918" s="124">
        <f>(D1918*E1918*G1918)+(D1918*F1918*H1918)</f>
        <v>0.51700000000000002</v>
      </c>
      <c r="K1918" s="701">
        <f>ROUND($K$1849*$D$1868,2)</f>
        <v>806.27</v>
      </c>
      <c r="L1918" s="492">
        <f>(D1918*E1918)</f>
        <v>1</v>
      </c>
      <c r="M1918" s="492">
        <f>(D1918*F1918)</f>
        <v>0</v>
      </c>
      <c r="N1918" s="496" t="str">
        <f>B1918</f>
        <v>E9662</v>
      </c>
      <c r="O1918" s="493">
        <f>(G1918/$I$1914)</f>
        <v>0.26001720036412468</v>
      </c>
      <c r="P1918" s="493">
        <f>(H1918/$I$1914)</f>
        <v>0.14348724809262045</v>
      </c>
      <c r="Q1918" s="491">
        <f t="shared" ref="Q1918" si="174">ROUND((K1918*((L1918*O1918)+(M1918*P1918))),2)</f>
        <v>209.64</v>
      </c>
    </row>
    <row r="1919" spans="1:18" ht="15.75" thickBot="1">
      <c r="A1919">
        <v>1416254</v>
      </c>
      <c r="B1919" s="125"/>
      <c r="C1919" s="104"/>
      <c r="D1919" s="104"/>
      <c r="E1919" s="104"/>
      <c r="F1919" s="104"/>
      <c r="G1919" s="104"/>
      <c r="H1919" s="105" t="s">
        <v>433</v>
      </c>
      <c r="I1919" s="104"/>
      <c r="J1919" s="126">
        <f>J1918</f>
        <v>0.51700000000000002</v>
      </c>
      <c r="K1919" s="701">
        <f t="shared" ref="K1919:K1941" si="175">ROUND($K$1849*$D$1868,2)</f>
        <v>806.27</v>
      </c>
      <c r="L1919" s="492"/>
      <c r="M1919" s="492"/>
      <c r="N1919" s="496"/>
      <c r="O1919" s="493"/>
      <c r="P1919" s="493"/>
      <c r="Q1919" s="491"/>
    </row>
    <row r="1920" spans="1:18" ht="15.75" thickBot="1">
      <c r="A1920">
        <v>1416254</v>
      </c>
      <c r="B1920" s="127" t="s">
        <v>435</v>
      </c>
      <c r="C1920" s="104"/>
      <c r="D1920" s="103" t="s">
        <v>212</v>
      </c>
      <c r="E1920" s="103" t="s">
        <v>436</v>
      </c>
      <c r="F1920" s="104"/>
      <c r="G1920" s="103" t="s">
        <v>407</v>
      </c>
      <c r="H1920" s="607" t="s">
        <v>437</v>
      </c>
      <c r="I1920" s="607"/>
      <c r="J1920" s="605"/>
      <c r="K1920" s="701">
        <f t="shared" si="175"/>
        <v>806.27</v>
      </c>
      <c r="L1920" s="492"/>
      <c r="M1920" s="492"/>
      <c r="N1920" s="496"/>
      <c r="O1920" s="493"/>
      <c r="P1920" s="493"/>
      <c r="Q1920" s="491"/>
    </row>
    <row r="1921" spans="1:17">
      <c r="A1921">
        <v>1416254</v>
      </c>
      <c r="B1921" s="119" t="s">
        <v>918</v>
      </c>
      <c r="C1921" s="120" t="s">
        <v>919</v>
      </c>
      <c r="D1921" s="121">
        <v>1</v>
      </c>
      <c r="E1921" s="128" t="s">
        <v>222</v>
      </c>
      <c r="G1921" s="123">
        <f>VLOOKUP(B1921,MO!$A$1:$G$106,6,FALSE)</f>
        <v>40.4193</v>
      </c>
      <c r="J1921" s="124">
        <f>D1921*G1921</f>
        <v>40.4193</v>
      </c>
      <c r="K1921" s="701">
        <f t="shared" si="175"/>
        <v>806.27</v>
      </c>
      <c r="L1921" s="492">
        <f>D1921</f>
        <v>1</v>
      </c>
      <c r="M1921" s="492"/>
      <c r="N1921" s="496" t="str">
        <f>B1921</f>
        <v>P9825</v>
      </c>
      <c r="O1921" s="493">
        <f>(G1921/I1914)</f>
        <v>20.328265428776913</v>
      </c>
      <c r="P1921" s="493"/>
      <c r="Q1921" s="491">
        <f t="shared" ref="Q1921" si="176">ROUND((K1921*((L1921*O1921)+(M1921*P1921))),2)</f>
        <v>16390.07</v>
      </c>
    </row>
    <row r="1922" spans="1:17">
      <c r="A1922">
        <v>1416254</v>
      </c>
      <c r="B1922" s="129"/>
      <c r="D1922" s="606" t="s">
        <v>440</v>
      </c>
      <c r="E1922" s="606"/>
      <c r="F1922" s="606"/>
      <c r="G1922" s="606"/>
      <c r="H1922" s="606"/>
      <c r="J1922" s="124">
        <f>J1921</f>
        <v>40.4193</v>
      </c>
      <c r="K1922" s="701">
        <f t="shared" si="175"/>
        <v>806.27</v>
      </c>
      <c r="L1922" s="492"/>
      <c r="M1922" s="492"/>
      <c r="N1922" s="496"/>
      <c r="O1922" s="493"/>
      <c r="P1922" s="493"/>
      <c r="Q1922" s="491"/>
    </row>
    <row r="1923" spans="1:17" ht="15.75" thickBot="1">
      <c r="A1923">
        <v>1416254</v>
      </c>
      <c r="B1923" s="125"/>
      <c r="C1923" s="104"/>
      <c r="D1923" s="607" t="s">
        <v>442</v>
      </c>
      <c r="E1923" s="607"/>
      <c r="F1923" s="607"/>
      <c r="G1923" s="607"/>
      <c r="H1923" s="607"/>
      <c r="I1923" s="104"/>
      <c r="J1923" s="130">
        <f>J1919+J1922</f>
        <v>40.936300000000003</v>
      </c>
      <c r="K1923" s="701">
        <f t="shared" si="175"/>
        <v>806.27</v>
      </c>
      <c r="L1923" s="492"/>
      <c r="M1923" s="492"/>
      <c r="N1923" s="496"/>
      <c r="O1923" s="493"/>
      <c r="P1923" s="493"/>
      <c r="Q1923" s="491"/>
    </row>
    <row r="1924" spans="1:17">
      <c r="A1924">
        <v>1416254</v>
      </c>
      <c r="B1924" s="129"/>
      <c r="D1924" s="606" t="s">
        <v>444</v>
      </c>
      <c r="E1924" s="606"/>
      <c r="F1924" s="606"/>
      <c r="G1924" s="606"/>
      <c r="H1924" s="606"/>
      <c r="J1924" s="131">
        <f>J1923/I1914</f>
        <v>20.588282629141041</v>
      </c>
      <c r="K1924" s="701">
        <f t="shared" si="175"/>
        <v>806.27</v>
      </c>
      <c r="L1924" s="492"/>
      <c r="M1924" s="492"/>
      <c r="N1924" s="496"/>
      <c r="O1924" s="493"/>
      <c r="P1924" s="493"/>
      <c r="Q1924" s="491"/>
    </row>
    <row r="1925" spans="1:17">
      <c r="A1925">
        <v>1416254</v>
      </c>
      <c r="B1925" s="129"/>
      <c r="H1925" s="132" t="s">
        <v>445</v>
      </c>
      <c r="J1925" s="133" t="s">
        <v>377</v>
      </c>
      <c r="K1925" s="701">
        <f t="shared" si="175"/>
        <v>806.27</v>
      </c>
      <c r="L1925" s="492"/>
      <c r="M1925" s="492"/>
      <c r="N1925" s="496"/>
      <c r="O1925" s="493"/>
      <c r="P1925" s="493"/>
      <c r="Q1925" s="491"/>
    </row>
    <row r="1926" spans="1:17" ht="15.75" thickBot="1">
      <c r="A1926">
        <v>1416254</v>
      </c>
      <c r="B1926" s="129"/>
      <c r="H1926" s="105" t="s">
        <v>446</v>
      </c>
      <c r="J1926" s="130" t="s">
        <v>377</v>
      </c>
      <c r="K1926" s="701">
        <f t="shared" si="175"/>
        <v>806.27</v>
      </c>
      <c r="L1926" s="492"/>
      <c r="M1926" s="492"/>
      <c r="N1926" s="496"/>
      <c r="O1926" s="493"/>
      <c r="P1926" s="493"/>
      <c r="Q1926" s="491"/>
    </row>
    <row r="1927" spans="1:17" ht="15.75" thickBot="1">
      <c r="A1927">
        <v>1416254</v>
      </c>
      <c r="B1927" s="453" t="s">
        <v>447</v>
      </c>
      <c r="C1927" s="370"/>
      <c r="D1927" s="451" t="s">
        <v>212</v>
      </c>
      <c r="E1927" s="451" t="s">
        <v>436</v>
      </c>
      <c r="F1927" s="370"/>
      <c r="G1927" s="451" t="s">
        <v>448</v>
      </c>
      <c r="H1927" s="608" t="s">
        <v>449</v>
      </c>
      <c r="I1927" s="608"/>
      <c r="J1927" s="609"/>
      <c r="K1927" s="701">
        <f t="shared" si="175"/>
        <v>806.27</v>
      </c>
      <c r="L1927" s="492"/>
      <c r="M1927" s="492"/>
      <c r="N1927" s="496"/>
      <c r="O1927" s="493"/>
      <c r="P1927" s="493"/>
      <c r="Q1927" s="491"/>
    </row>
    <row r="1928" spans="1:17">
      <c r="A1928">
        <v>1416254</v>
      </c>
      <c r="B1928" s="119" t="s">
        <v>920</v>
      </c>
      <c r="C1928" s="120" t="s">
        <v>921</v>
      </c>
      <c r="D1928" s="121">
        <v>0.25431999999999999</v>
      </c>
      <c r="E1928" s="128" t="s">
        <v>454</v>
      </c>
      <c r="G1928" s="123">
        <f>VLOOKUP(B1928,MATERIAL!$A$1:$D$1678,4,FALSE)</f>
        <v>81.624300000000005</v>
      </c>
      <c r="J1928" s="124">
        <f t="shared" ref="J1928:J1930" si="177">D1928*G1928</f>
        <v>20.758691976000001</v>
      </c>
      <c r="K1928" s="701">
        <f t="shared" si="175"/>
        <v>806.27</v>
      </c>
      <c r="L1928" s="492">
        <f>D1928</f>
        <v>0.25431999999999999</v>
      </c>
      <c r="M1928" s="492"/>
      <c r="N1928" s="496" t="str">
        <f>B1928</f>
        <v>M1796</v>
      </c>
      <c r="O1928" s="493">
        <f>G1928</f>
        <v>81.624300000000005</v>
      </c>
      <c r="P1928" s="493"/>
      <c r="Q1928" s="491">
        <f t="shared" ref="Q1928:Q1929" si="178">ROUND((K1928*((L1928*O1928)+(M1928*P1928))),2)</f>
        <v>16737.11</v>
      </c>
    </row>
    <row r="1929" spans="1:17">
      <c r="A1929">
        <v>1416254</v>
      </c>
      <c r="B1929" s="119" t="s">
        <v>922</v>
      </c>
      <c r="C1929" s="120" t="s">
        <v>923</v>
      </c>
      <c r="D1929" s="121">
        <v>0.26711000000000001</v>
      </c>
      <c r="E1929" s="128" t="s">
        <v>351</v>
      </c>
      <c r="G1929" s="123">
        <f>VLOOKUP(B1929,MATERIAL!$A$1:$D$1678,4,FALSE)</f>
        <v>13.837300000000001</v>
      </c>
      <c r="J1929" s="124">
        <f t="shared" si="177"/>
        <v>3.6960812030000003</v>
      </c>
      <c r="K1929" s="701">
        <f t="shared" si="175"/>
        <v>806.27</v>
      </c>
      <c r="L1929" s="492">
        <f>D1929</f>
        <v>0.26711000000000001</v>
      </c>
      <c r="M1929" s="492"/>
      <c r="N1929" s="496" t="str">
        <f>B1929</f>
        <v>M1795</v>
      </c>
      <c r="O1929" s="493">
        <f>G1929</f>
        <v>13.837300000000001</v>
      </c>
      <c r="P1929" s="493"/>
      <c r="Q1929" s="491">
        <f t="shared" si="178"/>
        <v>2980.04</v>
      </c>
    </row>
    <row r="1930" spans="1:17">
      <c r="A1930">
        <v>1416254</v>
      </c>
      <c r="B1930" s="119" t="s">
        <v>925</v>
      </c>
      <c r="C1930" s="120" t="s">
        <v>926</v>
      </c>
      <c r="D1930" s="121">
        <v>0.15179999999999999</v>
      </c>
      <c r="E1930" s="128" t="s">
        <v>454</v>
      </c>
      <c r="G1930" s="123">
        <f>VLOOKUP(B1930,MATERIAL!$A$1:$D$1678,4,FALSE)</f>
        <v>33.400199999999998</v>
      </c>
      <c r="J1930" s="124">
        <f t="shared" si="177"/>
        <v>5.0701503599999995</v>
      </c>
      <c r="K1930" s="701">
        <f t="shared" si="175"/>
        <v>806.27</v>
      </c>
      <c r="L1930" s="492">
        <f>D1930</f>
        <v>0.15179999999999999</v>
      </c>
      <c r="M1930" s="492"/>
      <c r="N1930" s="496" t="str">
        <f>B1930</f>
        <v>M1398</v>
      </c>
      <c r="O1930" s="493">
        <f>G1930</f>
        <v>33.400199999999998</v>
      </c>
      <c r="P1930" s="493"/>
      <c r="Q1930" s="491">
        <f t="shared" ref="Q1930" si="179">ROUND((K1930*((L1930*O1930)+(M1930*P1930))),2)</f>
        <v>4087.91</v>
      </c>
    </row>
    <row r="1931" spans="1:17" ht="15.75" thickBot="1">
      <c r="A1931">
        <v>1416254</v>
      </c>
      <c r="B1931" s="125"/>
      <c r="C1931" s="104"/>
      <c r="D1931" s="607" t="s">
        <v>459</v>
      </c>
      <c r="E1931" s="607"/>
      <c r="F1931" s="607"/>
      <c r="G1931" s="607"/>
      <c r="H1931" s="607"/>
      <c r="I1931" s="104"/>
      <c r="J1931" s="126">
        <f>SUM(J1928:J1930)</f>
        <v>29.524923539</v>
      </c>
      <c r="K1931" s="701">
        <f t="shared" si="175"/>
        <v>806.27</v>
      </c>
      <c r="L1931" s="492"/>
      <c r="M1931" s="492"/>
      <c r="N1931" s="496"/>
      <c r="O1931" s="493"/>
      <c r="P1931" s="493"/>
      <c r="Q1931" s="491"/>
    </row>
    <row r="1932" spans="1:17" ht="15.75" thickBot="1">
      <c r="A1932">
        <v>1416254</v>
      </c>
      <c r="B1932" s="127" t="s">
        <v>460</v>
      </c>
      <c r="C1932" s="104"/>
      <c r="D1932" s="103" t="s">
        <v>212</v>
      </c>
      <c r="E1932" s="103" t="s">
        <v>436</v>
      </c>
      <c r="F1932" s="104"/>
      <c r="G1932" s="103" t="s">
        <v>449</v>
      </c>
      <c r="H1932" s="607" t="s">
        <v>449</v>
      </c>
      <c r="I1932" s="607"/>
      <c r="J1932" s="605"/>
      <c r="K1932" s="701">
        <f t="shared" si="175"/>
        <v>806.27</v>
      </c>
      <c r="L1932" s="492"/>
      <c r="M1932" s="492"/>
      <c r="N1932" s="496"/>
      <c r="O1932" s="493"/>
      <c r="P1932" s="493"/>
      <c r="Q1932" s="491"/>
    </row>
    <row r="1933" spans="1:17" ht="15.75" thickBot="1">
      <c r="A1933">
        <v>1416254</v>
      </c>
      <c r="B1933" s="125"/>
      <c r="C1933" s="104"/>
      <c r="D1933" s="607" t="s">
        <v>461</v>
      </c>
      <c r="E1933" s="607"/>
      <c r="F1933" s="607"/>
      <c r="G1933" s="607"/>
      <c r="H1933" s="607"/>
      <c r="I1933" s="104"/>
      <c r="J1933" s="126"/>
      <c r="K1933" s="701">
        <f t="shared" si="175"/>
        <v>806.27</v>
      </c>
      <c r="L1933" s="492"/>
      <c r="M1933" s="492"/>
      <c r="N1933" s="496"/>
      <c r="O1933" s="493"/>
      <c r="P1933" s="493"/>
      <c r="Q1933" s="491"/>
    </row>
    <row r="1934" spans="1:17" ht="15.75" thickBot="1">
      <c r="A1934">
        <v>1416254</v>
      </c>
      <c r="B1934" s="125"/>
      <c r="C1934" s="104"/>
      <c r="D1934" s="104"/>
      <c r="E1934" s="104"/>
      <c r="F1934" s="104"/>
      <c r="G1934" s="104"/>
      <c r="H1934" s="105" t="s">
        <v>462</v>
      </c>
      <c r="I1934" s="104"/>
      <c r="J1934" s="130">
        <f>J1924+J1931</f>
        <v>50.113206168141041</v>
      </c>
      <c r="K1934" s="701">
        <f t="shared" si="175"/>
        <v>806.27</v>
      </c>
      <c r="L1934" s="492"/>
      <c r="M1934" s="492"/>
      <c r="N1934" s="496"/>
      <c r="O1934" s="493"/>
      <c r="P1934" s="493"/>
      <c r="Q1934" s="491"/>
    </row>
    <row r="1935" spans="1:17" ht="15.75" thickBot="1">
      <c r="A1935">
        <v>1416254</v>
      </c>
      <c r="B1935" s="127" t="s">
        <v>463</v>
      </c>
      <c r="C1935" s="104"/>
      <c r="D1935" s="103" t="s">
        <v>464</v>
      </c>
      <c r="E1935" s="103" t="s">
        <v>212</v>
      </c>
      <c r="F1935" s="103" t="s">
        <v>436</v>
      </c>
      <c r="G1935" s="104"/>
      <c r="H1935" s="103" t="s">
        <v>449</v>
      </c>
      <c r="I1935" s="607" t="s">
        <v>449</v>
      </c>
      <c r="J1935" s="605"/>
      <c r="K1935" s="701">
        <f t="shared" si="175"/>
        <v>806.27</v>
      </c>
      <c r="L1935" s="492"/>
      <c r="M1935" s="492"/>
      <c r="N1935" s="496"/>
      <c r="O1935" s="493"/>
      <c r="P1935" s="493"/>
      <c r="Q1935" s="491"/>
    </row>
    <row r="1936" spans="1:17">
      <c r="A1936">
        <v>1416254</v>
      </c>
      <c r="B1936" s="119" t="s">
        <v>925</v>
      </c>
      <c r="C1936" s="120" t="s">
        <v>927</v>
      </c>
      <c r="D1936" s="128">
        <v>5914655</v>
      </c>
      <c r="E1936" s="121">
        <v>1.4999999999999999E-4</v>
      </c>
      <c r="F1936" s="128" t="s">
        <v>466</v>
      </c>
      <c r="H1936" s="123">
        <f>VLOOKUP(D1936,'SICRO 04.25'!$A$1:$D$6492,4,FALSE)</f>
        <v>32.659999999999997</v>
      </c>
      <c r="J1936" s="124">
        <f>E1936*H1936</f>
        <v>4.8989999999999988E-3</v>
      </c>
      <c r="K1936" s="701">
        <f t="shared" si="175"/>
        <v>806.27</v>
      </c>
      <c r="L1936" s="492">
        <f>E1936</f>
        <v>1.4999999999999999E-4</v>
      </c>
      <c r="M1936" s="492"/>
      <c r="N1936" s="496">
        <f>D1936</f>
        <v>5914655</v>
      </c>
      <c r="O1936" s="493">
        <f>H1936</f>
        <v>32.659999999999997</v>
      </c>
      <c r="P1936" s="493"/>
      <c r="Q1936" s="491">
        <f>ROUND((K1936*((L1936*O1936)+(M1936*P1936))),2)</f>
        <v>3.95</v>
      </c>
    </row>
    <row r="1937" spans="1:18" ht="15.75" thickBot="1">
      <c r="A1937">
        <v>1416254</v>
      </c>
      <c r="B1937" s="125"/>
      <c r="C1937" s="104"/>
      <c r="D1937" s="607" t="s">
        <v>468</v>
      </c>
      <c r="E1937" s="607"/>
      <c r="F1937" s="607"/>
      <c r="G1937" s="607"/>
      <c r="H1937" s="607"/>
      <c r="I1937" s="104"/>
      <c r="J1937" s="130">
        <f>J1936</f>
        <v>4.8989999999999988E-3</v>
      </c>
      <c r="K1937" s="701">
        <f t="shared" si="175"/>
        <v>806.27</v>
      </c>
      <c r="L1937" s="492"/>
      <c r="M1937" s="492"/>
      <c r="N1937" s="496"/>
      <c r="O1937" s="493"/>
      <c r="P1937" s="493"/>
      <c r="Q1937" s="491"/>
    </row>
    <row r="1938" spans="1:18" ht="15.75" thickBot="1">
      <c r="A1938">
        <v>1416254</v>
      </c>
      <c r="B1938" s="602" t="s">
        <v>469</v>
      </c>
      <c r="C1938" s="603"/>
      <c r="D1938" s="604" t="s">
        <v>212</v>
      </c>
      <c r="E1938" s="604" t="s">
        <v>436</v>
      </c>
      <c r="F1938" s="604" t="s">
        <v>470</v>
      </c>
      <c r="G1938" s="604"/>
      <c r="H1938" s="604"/>
      <c r="J1938" s="605" t="s">
        <v>449</v>
      </c>
      <c r="K1938" s="701">
        <f t="shared" si="175"/>
        <v>806.27</v>
      </c>
      <c r="L1938" s="492"/>
      <c r="M1938" s="492"/>
      <c r="N1938" s="496"/>
      <c r="O1938" s="493"/>
      <c r="P1938" s="493"/>
      <c r="Q1938" s="491"/>
    </row>
    <row r="1939" spans="1:18" ht="15.75" thickBot="1">
      <c r="A1939">
        <v>1416254</v>
      </c>
      <c r="B1939" s="602"/>
      <c r="C1939" s="603"/>
      <c r="D1939" s="604"/>
      <c r="E1939" s="604"/>
      <c r="F1939" s="103" t="s">
        <v>471</v>
      </c>
      <c r="G1939" s="103" t="s">
        <v>472</v>
      </c>
      <c r="H1939" s="103" t="s">
        <v>473</v>
      </c>
      <c r="I1939" s="104"/>
      <c r="J1939" s="605"/>
      <c r="K1939" s="701">
        <f t="shared" si="175"/>
        <v>806.27</v>
      </c>
      <c r="L1939" s="492"/>
      <c r="M1939" s="492"/>
      <c r="N1939" s="496"/>
      <c r="O1939" s="493"/>
      <c r="P1939" s="493"/>
      <c r="Q1939" s="491"/>
    </row>
    <row r="1940" spans="1:18">
      <c r="A1940">
        <v>1416254</v>
      </c>
      <c r="B1940" s="119" t="s">
        <v>925</v>
      </c>
      <c r="C1940" s="120" t="s">
        <v>927</v>
      </c>
      <c r="D1940" s="121">
        <v>1.4999999999999999E-4</v>
      </c>
      <c r="E1940" s="128" t="s">
        <v>228</v>
      </c>
      <c r="F1940" s="128" t="s">
        <v>477</v>
      </c>
      <c r="G1940" s="128" t="s">
        <v>478</v>
      </c>
      <c r="H1940" s="128" t="s">
        <v>479</v>
      </c>
      <c r="J1940" s="111"/>
      <c r="K1940" s="701">
        <f t="shared" si="175"/>
        <v>806.27</v>
      </c>
      <c r="L1940" s="492"/>
      <c r="M1940" s="492"/>
      <c r="N1940" s="496"/>
      <c r="O1940" s="493"/>
      <c r="P1940" s="493"/>
      <c r="Q1940" s="491"/>
    </row>
    <row r="1941" spans="1:18">
      <c r="A1941">
        <v>1416254</v>
      </c>
      <c r="B1941" s="129"/>
      <c r="D1941" s="606" t="s">
        <v>480</v>
      </c>
      <c r="E1941" s="606"/>
      <c r="F1941" s="606"/>
      <c r="G1941" s="606"/>
      <c r="H1941" s="606"/>
      <c r="J1941" s="111"/>
      <c r="K1941" s="701">
        <f t="shared" si="175"/>
        <v>806.27</v>
      </c>
      <c r="L1941" s="492"/>
      <c r="M1941" s="492"/>
      <c r="N1941" s="496"/>
      <c r="O1941" s="493"/>
      <c r="P1941" s="493"/>
      <c r="Q1941" s="491"/>
    </row>
    <row r="1942" spans="1:18" ht="15.75" thickBot="1">
      <c r="A1942">
        <v>1416254</v>
      </c>
      <c r="B1942" s="125"/>
      <c r="C1942" s="104"/>
      <c r="D1942" s="104"/>
      <c r="E1942" s="104"/>
      <c r="F1942" s="607" t="s">
        <v>481</v>
      </c>
      <c r="G1942" s="607"/>
      <c r="H1942" s="607"/>
      <c r="I1942" s="104"/>
      <c r="J1942" s="134">
        <f>J1934+J1937</f>
        <v>50.118105168141042</v>
      </c>
      <c r="K1942" s="178"/>
      <c r="L1942" s="179"/>
      <c r="M1942" s="179"/>
      <c r="N1942" s="179"/>
      <c r="O1942" s="179"/>
      <c r="P1942" s="180"/>
      <c r="R1942" s="445">
        <f>ROUNDUP((SUM(Q1918:Q1938)/K1918),2)</f>
        <v>50.12</v>
      </c>
    </row>
    <row r="1943" spans="1:18" ht="15.75" thickBot="1">
      <c r="A1943" s="157"/>
      <c r="B1943" s="157"/>
      <c r="C1943" s="157"/>
      <c r="D1943" s="157"/>
      <c r="E1943" s="157"/>
      <c r="F1943" s="157"/>
      <c r="G1943" s="157"/>
      <c r="H1943" s="157"/>
      <c r="I1943" s="157"/>
      <c r="J1943" s="157"/>
      <c r="R1943" s="101">
        <f>R1942*K1918</f>
        <v>40410.252399999998</v>
      </c>
    </row>
    <row r="1944" spans="1:18" ht="23.25" thickBot="1">
      <c r="A1944">
        <v>1110000</v>
      </c>
      <c r="B1944" s="106" t="s">
        <v>395</v>
      </c>
      <c r="C1944" s="107"/>
      <c r="D1944" s="107"/>
      <c r="E1944" s="107"/>
      <c r="F1944" s="107"/>
      <c r="G1944" s="107"/>
      <c r="H1944" s="107"/>
      <c r="I1944" s="107"/>
      <c r="J1944" s="108" t="s">
        <v>396</v>
      </c>
    </row>
    <row r="1945" spans="1:18" ht="18.75" thickTop="1">
      <c r="A1945">
        <v>1110000</v>
      </c>
      <c r="B1945" s="109" t="s">
        <v>397</v>
      </c>
      <c r="E1945" s="110" t="s">
        <v>398</v>
      </c>
      <c r="J1945" s="111"/>
    </row>
    <row r="1946" spans="1:18" ht="15.75">
      <c r="A1946">
        <v>1110000</v>
      </c>
      <c r="B1946" s="112" t="s">
        <v>400</v>
      </c>
      <c r="E1946" s="452" t="s">
        <v>914</v>
      </c>
      <c r="H1946" s="113" t="s">
        <v>401</v>
      </c>
      <c r="I1946" s="114">
        <v>1</v>
      </c>
      <c r="J1946" s="115" t="s">
        <v>351</v>
      </c>
    </row>
    <row r="1947" spans="1:18" ht="16.5" thickBot="1">
      <c r="A1947">
        <v>1110000</v>
      </c>
      <c r="B1947" s="116">
        <v>1110000</v>
      </c>
      <c r="C1947" s="610" t="s">
        <v>656</v>
      </c>
      <c r="D1947" s="610"/>
      <c r="E1947" s="610"/>
      <c r="F1947" s="610"/>
      <c r="G1947" s="610"/>
      <c r="H1947" s="610"/>
      <c r="I1947" s="611" t="s">
        <v>404</v>
      </c>
      <c r="J1947" s="612"/>
    </row>
    <row r="1948" spans="1:18" ht="15.75" thickBot="1">
      <c r="A1948">
        <v>1110000</v>
      </c>
      <c r="B1948" s="602" t="s">
        <v>405</v>
      </c>
      <c r="C1948" s="603"/>
      <c r="D1948" s="604" t="s">
        <v>212</v>
      </c>
      <c r="E1948" s="604" t="s">
        <v>406</v>
      </c>
      <c r="F1948" s="604"/>
      <c r="G1948" s="604" t="s">
        <v>407</v>
      </c>
      <c r="H1948" s="604"/>
      <c r="J1948" s="117" t="s">
        <v>408</v>
      </c>
      <c r="K1948" s="589" t="s">
        <v>276</v>
      </c>
      <c r="L1948" s="590"/>
      <c r="M1948" s="591"/>
      <c r="N1948" s="592" t="s">
        <v>409</v>
      </c>
      <c r="O1948" s="594" t="s">
        <v>410</v>
      </c>
      <c r="P1948" s="595"/>
      <c r="Q1948" s="598" t="s">
        <v>411</v>
      </c>
    </row>
    <row r="1949" spans="1:18" ht="15.75" thickBot="1">
      <c r="A1949">
        <v>1110000</v>
      </c>
      <c r="B1949" s="602"/>
      <c r="C1949" s="603"/>
      <c r="D1949" s="604"/>
      <c r="E1949" s="103" t="s">
        <v>412</v>
      </c>
      <c r="F1949" s="103" t="s">
        <v>413</v>
      </c>
      <c r="G1949" s="103" t="s">
        <v>414</v>
      </c>
      <c r="H1949" s="103" t="s">
        <v>415</v>
      </c>
      <c r="I1949" s="104"/>
      <c r="J1949" s="118" t="s">
        <v>416</v>
      </c>
      <c r="K1949" s="172" t="s">
        <v>417</v>
      </c>
      <c r="L1949" s="600" t="s">
        <v>418</v>
      </c>
      <c r="M1949" s="601"/>
      <c r="N1949" s="593"/>
      <c r="O1949" s="596"/>
      <c r="P1949" s="597"/>
      <c r="Q1949" s="599"/>
    </row>
    <row r="1950" spans="1:18" ht="15.75" thickBot="1">
      <c r="A1950">
        <v>1110000</v>
      </c>
      <c r="B1950" s="125"/>
      <c r="C1950" s="104"/>
      <c r="D1950" s="104"/>
      <c r="E1950" s="104"/>
      <c r="F1950" s="104"/>
      <c r="G1950" s="104"/>
      <c r="H1950" s="105" t="s">
        <v>433</v>
      </c>
      <c r="I1950" s="104"/>
      <c r="J1950" s="126"/>
      <c r="K1950" s="701">
        <f>$K$684*$D$697</f>
        <v>1002.18</v>
      </c>
      <c r="L1950" s="492"/>
      <c r="M1950" s="492"/>
      <c r="N1950" s="496"/>
      <c r="O1950" s="493"/>
      <c r="P1950" s="493"/>
      <c r="Q1950" s="491"/>
    </row>
    <row r="1951" spans="1:18" ht="15.75" thickBot="1">
      <c r="A1951">
        <v>1110000</v>
      </c>
      <c r="B1951" s="127" t="s">
        <v>435</v>
      </c>
      <c r="C1951" s="104"/>
      <c r="D1951" s="103" t="s">
        <v>212</v>
      </c>
      <c r="E1951" s="103" t="s">
        <v>436</v>
      </c>
      <c r="F1951" s="104"/>
      <c r="G1951" s="103" t="s">
        <v>407</v>
      </c>
      <c r="H1951" s="607" t="s">
        <v>437</v>
      </c>
      <c r="I1951" s="607"/>
      <c r="J1951" s="605"/>
      <c r="K1951" s="701">
        <f t="shared" ref="K1951:K1967" si="180">$K$684*$D$697</f>
        <v>1002.18</v>
      </c>
      <c r="L1951" s="492"/>
      <c r="M1951" s="492"/>
      <c r="N1951" s="496"/>
      <c r="O1951" s="493"/>
      <c r="P1951" s="493"/>
      <c r="Q1951" s="491"/>
    </row>
    <row r="1952" spans="1:18">
      <c r="A1952">
        <v>1110000</v>
      </c>
      <c r="B1952" s="129"/>
      <c r="D1952" s="606" t="s">
        <v>440</v>
      </c>
      <c r="E1952" s="606"/>
      <c r="F1952" s="606"/>
      <c r="G1952" s="606"/>
      <c r="H1952" s="606"/>
      <c r="J1952" s="124"/>
      <c r="K1952" s="701">
        <f t="shared" si="180"/>
        <v>1002.18</v>
      </c>
      <c r="L1952" s="492"/>
      <c r="M1952" s="492"/>
      <c r="N1952" s="496"/>
      <c r="O1952" s="493"/>
      <c r="P1952" s="493"/>
      <c r="Q1952" s="491"/>
    </row>
    <row r="1953" spans="1:18" ht="15.75" thickBot="1">
      <c r="A1953">
        <v>1110000</v>
      </c>
      <c r="B1953" s="125"/>
      <c r="C1953" s="104"/>
      <c r="D1953" s="607" t="s">
        <v>442</v>
      </c>
      <c r="E1953" s="607"/>
      <c r="F1953" s="607"/>
      <c r="G1953" s="607"/>
      <c r="H1953" s="607"/>
      <c r="I1953" s="104"/>
      <c r="J1953" s="130"/>
      <c r="K1953" s="701">
        <f t="shared" si="180"/>
        <v>1002.18</v>
      </c>
      <c r="L1953" s="492"/>
      <c r="M1953" s="492"/>
      <c r="N1953" s="496"/>
      <c r="O1953" s="493"/>
      <c r="P1953" s="493"/>
      <c r="Q1953" s="491"/>
    </row>
    <row r="1954" spans="1:18">
      <c r="A1954">
        <v>1110000</v>
      </c>
      <c r="B1954" s="129"/>
      <c r="D1954" s="606" t="s">
        <v>444</v>
      </c>
      <c r="E1954" s="606"/>
      <c r="F1954" s="606"/>
      <c r="G1954" s="606"/>
      <c r="H1954" s="606"/>
      <c r="J1954" s="131"/>
      <c r="K1954" s="701">
        <f t="shared" si="180"/>
        <v>1002.18</v>
      </c>
      <c r="L1954" s="492"/>
      <c r="M1954" s="492"/>
      <c r="N1954" s="496"/>
      <c r="O1954" s="493"/>
      <c r="P1954" s="493"/>
      <c r="Q1954" s="491"/>
    </row>
    <row r="1955" spans="1:18">
      <c r="A1955">
        <v>1110000</v>
      </c>
      <c r="B1955" s="129"/>
      <c r="H1955" s="132" t="s">
        <v>445</v>
      </c>
      <c r="J1955" s="133" t="s">
        <v>377</v>
      </c>
      <c r="K1955" s="701">
        <f t="shared" si="180"/>
        <v>1002.18</v>
      </c>
      <c r="L1955" s="492"/>
      <c r="M1955" s="492"/>
      <c r="N1955" s="496"/>
      <c r="O1955" s="493"/>
      <c r="P1955" s="493"/>
      <c r="Q1955" s="491"/>
    </row>
    <row r="1956" spans="1:18" ht="15.75" thickBot="1">
      <c r="A1956">
        <v>1110000</v>
      </c>
      <c r="B1956" s="129"/>
      <c r="H1956" s="105" t="s">
        <v>446</v>
      </c>
      <c r="J1956" s="130" t="s">
        <v>377</v>
      </c>
      <c r="K1956" s="701">
        <f t="shared" si="180"/>
        <v>1002.18</v>
      </c>
      <c r="L1956" s="492"/>
      <c r="M1956" s="492"/>
      <c r="N1956" s="496"/>
      <c r="O1956" s="493"/>
      <c r="P1956" s="493"/>
      <c r="Q1956" s="491"/>
    </row>
    <row r="1957" spans="1:18" ht="15.75" thickBot="1">
      <c r="A1957">
        <v>1110000</v>
      </c>
      <c r="B1957" s="453" t="s">
        <v>447</v>
      </c>
      <c r="C1957" s="370"/>
      <c r="D1957" s="451" t="s">
        <v>212</v>
      </c>
      <c r="E1957" s="451" t="s">
        <v>436</v>
      </c>
      <c r="F1957" s="370"/>
      <c r="G1957" s="451" t="s">
        <v>448</v>
      </c>
      <c r="H1957" s="608" t="s">
        <v>449</v>
      </c>
      <c r="I1957" s="608"/>
      <c r="J1957" s="609"/>
      <c r="K1957" s="701">
        <f t="shared" si="180"/>
        <v>1002.18</v>
      </c>
      <c r="L1957" s="492"/>
      <c r="M1957" s="492"/>
      <c r="N1957" s="496"/>
      <c r="O1957" s="493"/>
      <c r="P1957" s="493"/>
      <c r="Q1957" s="491"/>
    </row>
    <row r="1958" spans="1:18">
      <c r="A1958">
        <v>1110000</v>
      </c>
      <c r="B1958" s="119" t="s">
        <v>928</v>
      </c>
      <c r="C1958" s="120" t="s">
        <v>656</v>
      </c>
      <c r="D1958" s="121">
        <v>1</v>
      </c>
      <c r="E1958" s="128" t="s">
        <v>351</v>
      </c>
      <c r="G1958" s="454">
        <f>Q701/K1950</f>
        <v>47.231999999999999</v>
      </c>
      <c r="J1958" s="124">
        <f>D1958*G1958</f>
        <v>47.231999999999999</v>
      </c>
      <c r="K1958" s="701">
        <f t="shared" si="180"/>
        <v>1002.18</v>
      </c>
      <c r="L1958" s="492">
        <f>D1958</f>
        <v>1</v>
      </c>
      <c r="M1958" s="492"/>
      <c r="N1958" s="496" t="str">
        <f>B1958</f>
        <v>M3504</v>
      </c>
      <c r="O1958" s="493">
        <f>G1958</f>
        <v>47.231999999999999</v>
      </c>
      <c r="P1958" s="493"/>
      <c r="Q1958" s="491">
        <f t="shared" ref="Q1958" si="181">ROUND((K1958*((L1958*O1958)+(M1958*P1958))),2)</f>
        <v>47334.97</v>
      </c>
    </row>
    <row r="1959" spans="1:18" ht="15.75" thickBot="1">
      <c r="A1959">
        <v>1110000</v>
      </c>
      <c r="B1959" s="125"/>
      <c r="C1959" s="104"/>
      <c r="D1959" s="607" t="s">
        <v>459</v>
      </c>
      <c r="E1959" s="607"/>
      <c r="F1959" s="607"/>
      <c r="G1959" s="607"/>
      <c r="H1959" s="607"/>
      <c r="I1959" s="104"/>
      <c r="J1959" s="126"/>
      <c r="K1959" s="701">
        <f t="shared" si="180"/>
        <v>1002.18</v>
      </c>
      <c r="L1959" s="492"/>
      <c r="M1959" s="492"/>
      <c r="N1959" s="496"/>
      <c r="O1959" s="493"/>
      <c r="P1959" s="493"/>
      <c r="Q1959" s="491"/>
    </row>
    <row r="1960" spans="1:18" ht="15.75" thickBot="1">
      <c r="A1960">
        <v>1110000</v>
      </c>
      <c r="B1960" s="127" t="s">
        <v>460</v>
      </c>
      <c r="C1960" s="104"/>
      <c r="D1960" s="103" t="s">
        <v>212</v>
      </c>
      <c r="E1960" s="103" t="s">
        <v>436</v>
      </c>
      <c r="F1960" s="104"/>
      <c r="G1960" s="103" t="s">
        <v>449</v>
      </c>
      <c r="H1960" s="607" t="s">
        <v>449</v>
      </c>
      <c r="I1960" s="607"/>
      <c r="J1960" s="605"/>
      <c r="K1960" s="701">
        <f t="shared" si="180"/>
        <v>1002.18</v>
      </c>
      <c r="L1960" s="492"/>
      <c r="M1960" s="492"/>
      <c r="N1960" s="496"/>
      <c r="O1960" s="493"/>
      <c r="P1960" s="493"/>
      <c r="Q1960" s="491"/>
    </row>
    <row r="1961" spans="1:18" ht="15.75" thickBot="1">
      <c r="A1961">
        <v>1110000</v>
      </c>
      <c r="B1961" s="125"/>
      <c r="C1961" s="104"/>
      <c r="D1961" s="607" t="s">
        <v>461</v>
      </c>
      <c r="E1961" s="607"/>
      <c r="F1961" s="607"/>
      <c r="G1961" s="607"/>
      <c r="H1961" s="607"/>
      <c r="I1961" s="104"/>
      <c r="J1961" s="126"/>
      <c r="K1961" s="701">
        <f t="shared" si="180"/>
        <v>1002.18</v>
      </c>
      <c r="L1961" s="492"/>
      <c r="M1961" s="492"/>
      <c r="N1961" s="496"/>
      <c r="O1961" s="493"/>
      <c r="P1961" s="493"/>
      <c r="Q1961" s="491"/>
    </row>
    <row r="1962" spans="1:18" ht="15.75" thickBot="1">
      <c r="A1962">
        <v>1110000</v>
      </c>
      <c r="B1962" s="125"/>
      <c r="C1962" s="104"/>
      <c r="D1962" s="104"/>
      <c r="E1962" s="104"/>
      <c r="F1962" s="104"/>
      <c r="G1962" s="104"/>
      <c r="H1962" s="105" t="s">
        <v>462</v>
      </c>
      <c r="I1962" s="104"/>
      <c r="J1962" s="130">
        <f>J1958</f>
        <v>47.231999999999999</v>
      </c>
      <c r="K1962" s="701">
        <f t="shared" si="180"/>
        <v>1002.18</v>
      </c>
      <c r="L1962" s="492"/>
      <c r="M1962" s="492"/>
      <c r="N1962" s="496"/>
      <c r="O1962" s="493"/>
      <c r="P1962" s="493"/>
      <c r="Q1962" s="491"/>
    </row>
    <row r="1963" spans="1:18" ht="15.75" thickBot="1">
      <c r="A1963">
        <v>1110000</v>
      </c>
      <c r="B1963" s="127" t="s">
        <v>463</v>
      </c>
      <c r="C1963" s="104"/>
      <c r="D1963" s="103" t="s">
        <v>464</v>
      </c>
      <c r="E1963" s="103" t="s">
        <v>212</v>
      </c>
      <c r="F1963" s="103" t="s">
        <v>436</v>
      </c>
      <c r="G1963" s="104"/>
      <c r="H1963" s="103" t="s">
        <v>449</v>
      </c>
      <c r="I1963" s="607" t="s">
        <v>449</v>
      </c>
      <c r="J1963" s="605"/>
      <c r="K1963" s="701">
        <f t="shared" si="180"/>
        <v>1002.18</v>
      </c>
      <c r="L1963" s="492"/>
      <c r="M1963" s="492"/>
      <c r="N1963" s="496"/>
      <c r="O1963" s="493"/>
      <c r="P1963" s="493"/>
      <c r="Q1963" s="491"/>
    </row>
    <row r="1964" spans="1:18" ht="15.75" thickBot="1">
      <c r="A1964">
        <v>1110000</v>
      </c>
      <c r="B1964" s="125"/>
      <c r="C1964" s="104"/>
      <c r="D1964" s="607" t="s">
        <v>468</v>
      </c>
      <c r="E1964" s="607"/>
      <c r="F1964" s="607"/>
      <c r="G1964" s="607"/>
      <c r="H1964" s="607"/>
      <c r="I1964" s="104"/>
      <c r="J1964" s="130"/>
      <c r="K1964" s="701">
        <f t="shared" si="180"/>
        <v>1002.18</v>
      </c>
      <c r="L1964" s="492"/>
      <c r="M1964" s="492"/>
      <c r="N1964" s="496"/>
      <c r="O1964" s="493"/>
      <c r="P1964" s="493"/>
      <c r="Q1964" s="491"/>
    </row>
    <row r="1965" spans="1:18" ht="15.75" thickBot="1">
      <c r="A1965">
        <v>1110000</v>
      </c>
      <c r="B1965" s="602" t="s">
        <v>469</v>
      </c>
      <c r="C1965" s="603"/>
      <c r="D1965" s="604" t="s">
        <v>212</v>
      </c>
      <c r="E1965" s="604" t="s">
        <v>436</v>
      </c>
      <c r="F1965" s="604" t="s">
        <v>470</v>
      </c>
      <c r="G1965" s="604"/>
      <c r="H1965" s="604"/>
      <c r="J1965" s="605" t="s">
        <v>449</v>
      </c>
      <c r="K1965" s="701">
        <f t="shared" si="180"/>
        <v>1002.18</v>
      </c>
      <c r="L1965" s="492"/>
      <c r="M1965" s="492"/>
      <c r="N1965" s="496"/>
      <c r="O1965" s="493"/>
      <c r="P1965" s="493"/>
      <c r="Q1965" s="491"/>
    </row>
    <row r="1966" spans="1:18" ht="15.75" thickBot="1">
      <c r="A1966">
        <v>1110000</v>
      </c>
      <c r="B1966" s="602"/>
      <c r="C1966" s="603"/>
      <c r="D1966" s="604"/>
      <c r="E1966" s="604"/>
      <c r="F1966" s="103" t="s">
        <v>471</v>
      </c>
      <c r="G1966" s="103" t="s">
        <v>472</v>
      </c>
      <c r="H1966" s="103" t="s">
        <v>473</v>
      </c>
      <c r="I1966" s="104"/>
      <c r="J1966" s="605"/>
      <c r="K1966" s="701">
        <f t="shared" si="180"/>
        <v>1002.18</v>
      </c>
      <c r="L1966" s="492"/>
      <c r="M1966" s="492"/>
      <c r="N1966" s="496"/>
      <c r="O1966" s="493"/>
      <c r="P1966" s="493"/>
      <c r="Q1966" s="491"/>
    </row>
    <row r="1967" spans="1:18">
      <c r="A1967">
        <v>1110000</v>
      </c>
      <c r="B1967" s="129"/>
      <c r="D1967" s="606" t="s">
        <v>480</v>
      </c>
      <c r="E1967" s="606"/>
      <c r="F1967" s="606"/>
      <c r="G1967" s="606"/>
      <c r="H1967" s="606"/>
      <c r="J1967" s="111"/>
      <c r="K1967" s="701">
        <f t="shared" si="180"/>
        <v>1002.18</v>
      </c>
      <c r="L1967" s="492"/>
      <c r="M1967" s="492"/>
      <c r="N1967" s="496"/>
      <c r="O1967" s="493"/>
      <c r="P1967" s="493"/>
      <c r="Q1967" s="491"/>
    </row>
    <row r="1968" spans="1:18" ht="15.75" thickBot="1">
      <c r="A1968">
        <v>1110000</v>
      </c>
      <c r="B1968" s="125"/>
      <c r="C1968" s="104"/>
      <c r="D1968" s="104"/>
      <c r="E1968" s="104"/>
      <c r="F1968" s="607" t="s">
        <v>481</v>
      </c>
      <c r="G1968" s="607"/>
      <c r="H1968" s="607"/>
      <c r="I1968" s="104"/>
      <c r="J1968" s="134">
        <f>J1962</f>
        <v>47.231999999999999</v>
      </c>
      <c r="K1968" s="178"/>
      <c r="L1968" s="179"/>
      <c r="M1968" s="179"/>
      <c r="N1968" s="179"/>
      <c r="O1968" s="179"/>
      <c r="P1968" s="180"/>
      <c r="R1968" s="445">
        <f>ROUND((SUM(Q1950:Q1967)/K1950),2)</f>
        <v>47.23</v>
      </c>
    </row>
    <row r="1969" spans="1:18" ht="15.75" thickBot="1">
      <c r="A1969" s="157"/>
      <c r="B1969" s="157"/>
      <c r="C1969" s="157"/>
      <c r="D1969" s="157"/>
      <c r="E1969" s="157"/>
      <c r="F1969" s="157"/>
      <c r="G1969" s="157"/>
      <c r="H1969" s="157"/>
      <c r="I1969" s="157"/>
      <c r="J1969" s="157"/>
      <c r="R1969" s="101">
        <f>R1968*K1950</f>
        <v>47332.961399999993</v>
      </c>
    </row>
    <row r="1970" spans="1:18" ht="23.25" thickBot="1">
      <c r="A1970">
        <v>5213423</v>
      </c>
      <c r="B1970" s="106" t="s">
        <v>395</v>
      </c>
      <c r="C1970" s="107"/>
      <c r="D1970" s="107"/>
      <c r="E1970" s="107"/>
      <c r="F1970" s="107"/>
      <c r="G1970" s="107"/>
      <c r="H1970" s="107"/>
      <c r="I1970" s="107"/>
      <c r="J1970" s="108" t="s">
        <v>396</v>
      </c>
    </row>
    <row r="1971" spans="1:18" ht="18.75" thickTop="1">
      <c r="A1971">
        <v>5213423</v>
      </c>
      <c r="B1971" s="109" t="s">
        <v>397</v>
      </c>
      <c r="E1971" s="110" t="s">
        <v>398</v>
      </c>
      <c r="J1971" s="111"/>
    </row>
    <row r="1972" spans="1:18" ht="15.75">
      <c r="A1972">
        <v>5213423</v>
      </c>
      <c r="B1972" s="112" t="s">
        <v>400</v>
      </c>
      <c r="E1972" s="452" t="s">
        <v>914</v>
      </c>
      <c r="H1972" s="113" t="s">
        <v>401</v>
      </c>
      <c r="I1972" s="114">
        <v>2</v>
      </c>
      <c r="J1972" s="115" t="s">
        <v>340</v>
      </c>
    </row>
    <row r="1973" spans="1:18" ht="16.5" thickBot="1">
      <c r="A1973">
        <v>5213423</v>
      </c>
      <c r="B1973" s="116" t="s">
        <v>929</v>
      </c>
      <c r="C1973" s="610" t="s">
        <v>813</v>
      </c>
      <c r="D1973" s="610"/>
      <c r="E1973" s="610"/>
      <c r="F1973" s="610"/>
      <c r="G1973" s="610"/>
      <c r="H1973" s="610"/>
      <c r="I1973" s="611" t="s">
        <v>404</v>
      </c>
      <c r="J1973" s="612"/>
    </row>
    <row r="1974" spans="1:18" ht="15.75" thickBot="1">
      <c r="A1974">
        <v>5213423</v>
      </c>
      <c r="B1974" s="602" t="s">
        <v>405</v>
      </c>
      <c r="C1974" s="603"/>
      <c r="D1974" s="604" t="s">
        <v>212</v>
      </c>
      <c r="E1974" s="604" t="s">
        <v>406</v>
      </c>
      <c r="F1974" s="604"/>
      <c r="G1974" s="604" t="s">
        <v>407</v>
      </c>
      <c r="H1974" s="604"/>
      <c r="J1974" s="117" t="s">
        <v>408</v>
      </c>
      <c r="K1974" s="589" t="s">
        <v>276</v>
      </c>
      <c r="L1974" s="590"/>
      <c r="M1974" s="591"/>
      <c r="N1974" s="592" t="s">
        <v>409</v>
      </c>
      <c r="O1974" s="594" t="s">
        <v>410</v>
      </c>
      <c r="P1974" s="595"/>
      <c r="Q1974" s="598" t="s">
        <v>411</v>
      </c>
    </row>
    <row r="1975" spans="1:18" ht="15.75" thickBot="1">
      <c r="A1975">
        <v>5213423</v>
      </c>
      <c r="B1975" s="602"/>
      <c r="C1975" s="603"/>
      <c r="D1975" s="604"/>
      <c r="E1975" s="103" t="s">
        <v>412</v>
      </c>
      <c r="F1975" s="103" t="s">
        <v>413</v>
      </c>
      <c r="G1975" s="103" t="s">
        <v>414</v>
      </c>
      <c r="H1975" s="103" t="s">
        <v>415</v>
      </c>
      <c r="I1975" s="104"/>
      <c r="J1975" s="118" t="s">
        <v>416</v>
      </c>
      <c r="K1975" s="172" t="s">
        <v>417</v>
      </c>
      <c r="L1975" s="600" t="s">
        <v>418</v>
      </c>
      <c r="M1975" s="601"/>
      <c r="N1975" s="593"/>
      <c r="O1975" s="596"/>
      <c r="P1975" s="597"/>
      <c r="Q1975" s="599"/>
    </row>
    <row r="1976" spans="1:18">
      <c r="A1976">
        <v>5213423</v>
      </c>
      <c r="B1976" s="119" t="s">
        <v>930</v>
      </c>
      <c r="C1976" s="120" t="s">
        <v>931</v>
      </c>
      <c r="D1976" s="121">
        <v>0.15060000000000001</v>
      </c>
      <c r="E1976" s="122">
        <v>1</v>
      </c>
      <c r="F1976" s="122">
        <v>0</v>
      </c>
      <c r="G1976" s="123">
        <f>VLOOKUP(B1976,EQ!$A$1:$K$538,10,FALSE)</f>
        <v>0.22159999999999999</v>
      </c>
      <c r="H1976" s="123">
        <f>VLOOKUP(B1976,EQ!$A$1:$K$538,11,FALSE)</f>
        <v>0.14699999999999999</v>
      </c>
      <c r="J1976" s="124">
        <f t="shared" ref="J1976:J1980" si="182">(D1976*E1976*G1976)+(D1976*F1976*H1976)</f>
        <v>3.337296E-2</v>
      </c>
      <c r="K1976" s="701">
        <f>$K$1320*$D$1320</f>
        <v>60</v>
      </c>
      <c r="L1976" s="492">
        <f t="shared" ref="L1976:L1980" si="183">(D1976*E1976)</f>
        <v>0.15060000000000001</v>
      </c>
      <c r="M1976" s="492">
        <f t="shared" ref="M1976:M1980" si="184">(D1976*F1976)</f>
        <v>0</v>
      </c>
      <c r="N1976" s="496" t="str">
        <f t="shared" ref="N1976:N1980" si="185">B1976</f>
        <v>E9568</v>
      </c>
      <c r="O1976" s="493">
        <f>(G1976/$I$1972)</f>
        <v>0.1108</v>
      </c>
      <c r="P1976" s="493">
        <f>(H1976/$I$1972)</f>
        <v>7.3499999999999996E-2</v>
      </c>
      <c r="Q1976" s="491">
        <f t="shared" ref="Q1976:Q1980" si="186">ROUND((K1976*((L1976*O1976)+(M1976*P1976))),2)</f>
        <v>1</v>
      </c>
    </row>
    <row r="1977" spans="1:18">
      <c r="A1977">
        <v>5213423</v>
      </c>
      <c r="B1977" s="119" t="s">
        <v>932</v>
      </c>
      <c r="C1977" s="120" t="s">
        <v>933</v>
      </c>
      <c r="D1977" s="121">
        <v>0.48193000000000003</v>
      </c>
      <c r="E1977" s="122">
        <v>1</v>
      </c>
      <c r="F1977" s="122">
        <v>0</v>
      </c>
      <c r="G1977" s="123">
        <f>VLOOKUP(B1977,EQ!$A$1:$K$538,10,FALSE)</f>
        <v>27.571300000000001</v>
      </c>
      <c r="H1977" s="123">
        <f>VLOOKUP(B1977,EQ!$A$1:$K$538,11,FALSE)</f>
        <v>5.7069999999999999</v>
      </c>
      <c r="J1977" s="124">
        <f t="shared" si="182"/>
        <v>13.287436609</v>
      </c>
      <c r="K1977" s="701">
        <f t="shared" ref="K1977:K2027" si="187">$K$1320*$D$1320</f>
        <v>60</v>
      </c>
      <c r="L1977" s="492">
        <f t="shared" si="183"/>
        <v>0.48193000000000003</v>
      </c>
      <c r="M1977" s="492">
        <f t="shared" si="184"/>
        <v>0</v>
      </c>
      <c r="N1977" s="496" t="str">
        <f t="shared" si="185"/>
        <v>E9753</v>
      </c>
      <c r="O1977" s="493">
        <f t="shared" ref="O1977:O1980" si="188">(G1977/$I$1972)</f>
        <v>13.78565</v>
      </c>
      <c r="P1977" s="493">
        <f t="shared" ref="P1977:P1980" si="189">(H1977/$I$1972)</f>
        <v>2.8534999999999999</v>
      </c>
      <c r="Q1977" s="491">
        <f t="shared" si="186"/>
        <v>398.62</v>
      </c>
    </row>
    <row r="1978" spans="1:18">
      <c r="A1978">
        <v>5213423</v>
      </c>
      <c r="B1978" s="119" t="s">
        <v>934</v>
      </c>
      <c r="C1978" s="120" t="s">
        <v>935</v>
      </c>
      <c r="D1978" s="121">
        <v>0.20080000000000001</v>
      </c>
      <c r="E1978" s="122">
        <v>1</v>
      </c>
      <c r="F1978" s="122">
        <v>0</v>
      </c>
      <c r="G1978" s="123">
        <f>VLOOKUP(B1978,EQ!$A$1:$K$538,10,FALSE)</f>
        <v>14.8291</v>
      </c>
      <c r="H1978" s="123">
        <f>VLOOKUP(B1978,EQ!$A$1:$K$538,11,FALSE)</f>
        <v>9.4261999999999997</v>
      </c>
      <c r="J1978" s="124">
        <f t="shared" si="182"/>
        <v>2.9776832800000004</v>
      </c>
      <c r="K1978" s="701">
        <f t="shared" si="187"/>
        <v>60</v>
      </c>
      <c r="L1978" s="492">
        <f t="shared" si="183"/>
        <v>0.20080000000000001</v>
      </c>
      <c r="M1978" s="492">
        <f t="shared" si="184"/>
        <v>0</v>
      </c>
      <c r="N1978" s="496" t="str">
        <f t="shared" si="185"/>
        <v>E9623</v>
      </c>
      <c r="O1978" s="493">
        <f t="shared" si="188"/>
        <v>7.4145500000000002</v>
      </c>
      <c r="P1978" s="493">
        <f t="shared" si="189"/>
        <v>4.7130999999999998</v>
      </c>
      <c r="Q1978" s="491">
        <f t="shared" si="186"/>
        <v>89.33</v>
      </c>
    </row>
    <row r="1979" spans="1:18">
      <c r="A1979">
        <v>5213423</v>
      </c>
      <c r="B1979" s="119" t="s">
        <v>936</v>
      </c>
      <c r="C1979" s="120" t="s">
        <v>937</v>
      </c>
      <c r="D1979" s="121">
        <v>0.48193000000000003</v>
      </c>
      <c r="E1979" s="122">
        <v>1</v>
      </c>
      <c r="F1979" s="122">
        <v>0</v>
      </c>
      <c r="G1979" s="123">
        <f>VLOOKUP(B1979,EQ!$A$1:$K$538,10,FALSE)</f>
        <v>12.6205</v>
      </c>
      <c r="H1979" s="123">
        <f>VLOOKUP(B1979,EQ!$A$1:$K$538,11,FALSE)</f>
        <v>8.0222999999999995</v>
      </c>
      <c r="J1979" s="124">
        <f t="shared" si="182"/>
        <v>6.0821975650000004</v>
      </c>
      <c r="K1979" s="701">
        <f t="shared" si="187"/>
        <v>60</v>
      </c>
      <c r="L1979" s="492">
        <f t="shared" si="183"/>
        <v>0.48193000000000003</v>
      </c>
      <c r="M1979" s="492">
        <f t="shared" si="184"/>
        <v>0</v>
      </c>
      <c r="N1979" s="496" t="str">
        <f t="shared" si="185"/>
        <v>E9622</v>
      </c>
      <c r="O1979" s="493">
        <f t="shared" si="188"/>
        <v>6.3102499999999999</v>
      </c>
      <c r="P1979" s="493">
        <f t="shared" si="189"/>
        <v>4.0111499999999998</v>
      </c>
      <c r="Q1979" s="491">
        <f t="shared" si="186"/>
        <v>182.47</v>
      </c>
    </row>
    <row r="1980" spans="1:18">
      <c r="A1980">
        <v>5213423</v>
      </c>
      <c r="B1980" s="119" t="s">
        <v>938</v>
      </c>
      <c r="C1980" s="120" t="s">
        <v>939</v>
      </c>
      <c r="D1980" s="121">
        <v>0.24096000000000001</v>
      </c>
      <c r="E1980" s="122">
        <v>1</v>
      </c>
      <c r="F1980" s="122">
        <v>0</v>
      </c>
      <c r="G1980" s="123">
        <f>VLOOKUP(B1980,EQ!$A$1:$K$538,10,FALSE)</f>
        <v>25.8248</v>
      </c>
      <c r="H1980" s="123">
        <f>VLOOKUP(B1980,EQ!$A$1:$K$538,11,FALSE)</f>
        <v>16.280100000000001</v>
      </c>
      <c r="J1980" s="124">
        <f t="shared" si="182"/>
        <v>6.2227438079999997</v>
      </c>
      <c r="K1980" s="701">
        <f t="shared" si="187"/>
        <v>60</v>
      </c>
      <c r="L1980" s="492">
        <f t="shared" si="183"/>
        <v>0.24096000000000001</v>
      </c>
      <c r="M1980" s="492">
        <f t="shared" si="184"/>
        <v>0</v>
      </c>
      <c r="N1980" s="496" t="str">
        <f t="shared" si="185"/>
        <v>E9507</v>
      </c>
      <c r="O1980" s="493">
        <f t="shared" si="188"/>
        <v>12.9124</v>
      </c>
      <c r="P1980" s="493">
        <f t="shared" si="189"/>
        <v>8.1400500000000005</v>
      </c>
      <c r="Q1980" s="491">
        <f t="shared" si="186"/>
        <v>186.68</v>
      </c>
    </row>
    <row r="1981" spans="1:18" ht="15.75" thickBot="1">
      <c r="A1981">
        <v>5213423</v>
      </c>
      <c r="B1981" s="125"/>
      <c r="C1981" s="104"/>
      <c r="D1981" s="104"/>
      <c r="E1981" s="104"/>
      <c r="F1981" s="104"/>
      <c r="G1981" s="104"/>
      <c r="H1981" s="105" t="s">
        <v>433</v>
      </c>
      <c r="I1981" s="104"/>
      <c r="J1981" s="126">
        <f>SUM(J1976:J1980)</f>
        <v>28.603434222000001</v>
      </c>
      <c r="K1981" s="701">
        <f t="shared" si="187"/>
        <v>60</v>
      </c>
      <c r="L1981" s="492"/>
      <c r="M1981" s="492"/>
      <c r="N1981" s="496"/>
      <c r="O1981" s="493"/>
      <c r="P1981" s="493"/>
      <c r="Q1981" s="491"/>
    </row>
    <row r="1982" spans="1:18" ht="15.75" thickBot="1">
      <c r="A1982">
        <v>5213423</v>
      </c>
      <c r="B1982" s="127" t="s">
        <v>435</v>
      </c>
      <c r="C1982" s="104"/>
      <c r="D1982" s="103" t="s">
        <v>212</v>
      </c>
      <c r="E1982" s="103" t="s">
        <v>436</v>
      </c>
      <c r="F1982" s="104"/>
      <c r="G1982" s="103" t="s">
        <v>407</v>
      </c>
      <c r="H1982" s="607" t="s">
        <v>437</v>
      </c>
      <c r="I1982" s="607"/>
      <c r="J1982" s="605"/>
      <c r="K1982" s="701">
        <f t="shared" si="187"/>
        <v>60</v>
      </c>
      <c r="L1982" s="492"/>
      <c r="M1982" s="492"/>
      <c r="N1982" s="496"/>
      <c r="O1982" s="493"/>
      <c r="P1982" s="493"/>
      <c r="Q1982" s="491"/>
    </row>
    <row r="1983" spans="1:18">
      <c r="A1983">
        <v>5213423</v>
      </c>
      <c r="B1983" s="119" t="s">
        <v>502</v>
      </c>
      <c r="C1983" s="120" t="s">
        <v>503</v>
      </c>
      <c r="D1983" s="121">
        <v>2</v>
      </c>
      <c r="E1983" s="128" t="s">
        <v>222</v>
      </c>
      <c r="G1983" s="123">
        <f>VLOOKUP(B1983,MO!$A$1:$G$106,6,FALSE)</f>
        <v>24.008099999999999</v>
      </c>
      <c r="J1983" s="124">
        <f>D1983*G1983</f>
        <v>48.016199999999998</v>
      </c>
      <c r="K1983" s="701">
        <f t="shared" si="187"/>
        <v>60</v>
      </c>
      <c r="L1983" s="492">
        <f>D1983</f>
        <v>2</v>
      </c>
      <c r="M1983" s="492"/>
      <c r="N1983" s="496" t="str">
        <f>B1983</f>
        <v>P9801</v>
      </c>
      <c r="O1983" s="493">
        <f>G1983/$I$1972</f>
        <v>12.004049999999999</v>
      </c>
      <c r="P1983" s="493"/>
      <c r="Q1983" s="491">
        <f t="shared" ref="Q1983" si="190">ROUND((K1983*((L1983*O1983)+(M1983*P1983))),2)</f>
        <v>1440.49</v>
      </c>
    </row>
    <row r="1984" spans="1:18">
      <c r="A1984">
        <v>5213423</v>
      </c>
      <c r="B1984" s="119" t="s">
        <v>726</v>
      </c>
      <c r="C1984" s="120" t="s">
        <v>727</v>
      </c>
      <c r="D1984" s="121">
        <v>1</v>
      </c>
      <c r="E1984" s="128" t="s">
        <v>222</v>
      </c>
      <c r="G1984" s="123">
        <f>VLOOKUP(B1984,MO!$A$1:$G$106,6,FALSE)</f>
        <v>32.075299999999999</v>
      </c>
      <c r="J1984" s="124">
        <f t="shared" ref="J1984:J1986" si="191">D1984*G1984</f>
        <v>32.075299999999999</v>
      </c>
      <c r="K1984" s="701">
        <f t="shared" si="187"/>
        <v>60</v>
      </c>
      <c r="L1984" s="492">
        <f t="shared" ref="L1984:L1986" si="192">D1984</f>
        <v>1</v>
      </c>
      <c r="M1984" s="492"/>
      <c r="N1984" s="496" t="str">
        <f t="shared" ref="N1984:N1986" si="193">B1984</f>
        <v>P9830</v>
      </c>
      <c r="O1984" s="493">
        <f t="shared" ref="O1984:O1986" si="194">G1984/$I$1972</f>
        <v>16.037649999999999</v>
      </c>
      <c r="P1984" s="493"/>
      <c r="Q1984" s="491">
        <f t="shared" ref="Q1984:Q1986" si="195">ROUND((K1984*((L1984*O1984)+(M1984*P1984))),2)</f>
        <v>962.26</v>
      </c>
    </row>
    <row r="1985" spans="1:17">
      <c r="A1985">
        <v>5213423</v>
      </c>
      <c r="B1985" s="119" t="s">
        <v>940</v>
      </c>
      <c r="C1985" s="120" t="s">
        <v>941</v>
      </c>
      <c r="D1985" s="121">
        <v>1</v>
      </c>
      <c r="E1985" s="128" t="s">
        <v>222</v>
      </c>
      <c r="G1985" s="123">
        <f>VLOOKUP(B1985,MO!$A$1:$G$106,6,FALSE)</f>
        <v>31.662400000000002</v>
      </c>
      <c r="J1985" s="124">
        <f t="shared" si="191"/>
        <v>31.662400000000002</v>
      </c>
      <c r="K1985" s="701">
        <f t="shared" si="187"/>
        <v>60</v>
      </c>
      <c r="L1985" s="492">
        <f t="shared" si="192"/>
        <v>1</v>
      </c>
      <c r="M1985" s="492"/>
      <c r="N1985" s="496" t="str">
        <f t="shared" si="193"/>
        <v>P9823</v>
      </c>
      <c r="O1985" s="493">
        <f t="shared" si="194"/>
        <v>15.831200000000001</v>
      </c>
      <c r="P1985" s="493"/>
      <c r="Q1985" s="491">
        <f t="shared" si="195"/>
        <v>949.87</v>
      </c>
    </row>
    <row r="1986" spans="1:17">
      <c r="A1986">
        <v>5213423</v>
      </c>
      <c r="B1986" s="119" t="s">
        <v>438</v>
      </c>
      <c r="C1986" s="120" t="s">
        <v>439</v>
      </c>
      <c r="D1986" s="121">
        <v>2</v>
      </c>
      <c r="E1986" s="128" t="s">
        <v>222</v>
      </c>
      <c r="G1986" s="123">
        <f>VLOOKUP(B1986,MO!$A$1:$G$106,6,FALSE)</f>
        <v>22.594999999999999</v>
      </c>
      <c r="J1986" s="124">
        <f t="shared" si="191"/>
        <v>45.19</v>
      </c>
      <c r="K1986" s="701">
        <f t="shared" si="187"/>
        <v>60</v>
      </c>
      <c r="L1986" s="492">
        <f t="shared" si="192"/>
        <v>2</v>
      </c>
      <c r="M1986" s="492"/>
      <c r="N1986" s="496" t="str">
        <f t="shared" si="193"/>
        <v>P9824</v>
      </c>
      <c r="O1986" s="493">
        <f t="shared" si="194"/>
        <v>11.297499999999999</v>
      </c>
      <c r="P1986" s="493"/>
      <c r="Q1986" s="491">
        <f t="shared" si="195"/>
        <v>1355.7</v>
      </c>
    </row>
    <row r="1987" spans="1:17">
      <c r="A1987">
        <v>5213423</v>
      </c>
      <c r="B1987" s="129"/>
      <c r="D1987" s="606" t="s">
        <v>440</v>
      </c>
      <c r="E1987" s="606"/>
      <c r="F1987" s="606"/>
      <c r="G1987" s="606"/>
      <c r="H1987" s="606"/>
      <c r="J1987" s="124">
        <f>SUM(J1983:J1986)</f>
        <v>156.94389999999999</v>
      </c>
      <c r="K1987" s="701">
        <f t="shared" si="187"/>
        <v>60</v>
      </c>
      <c r="L1987" s="492"/>
      <c r="M1987" s="492"/>
      <c r="N1987" s="496"/>
      <c r="O1987" s="493"/>
      <c r="P1987" s="493"/>
      <c r="Q1987" s="491"/>
    </row>
    <row r="1988" spans="1:17" ht="15.75" thickBot="1">
      <c r="A1988">
        <v>5213423</v>
      </c>
      <c r="B1988" s="125"/>
      <c r="C1988" s="104"/>
      <c r="D1988" s="607" t="s">
        <v>442</v>
      </c>
      <c r="E1988" s="607"/>
      <c r="F1988" s="607"/>
      <c r="G1988" s="607"/>
      <c r="H1988" s="607"/>
      <c r="I1988" s="104"/>
      <c r="J1988" s="130">
        <f>J1981+J1987</f>
        <v>185.54733422199999</v>
      </c>
      <c r="K1988" s="701">
        <f t="shared" si="187"/>
        <v>60</v>
      </c>
      <c r="L1988" s="492"/>
      <c r="M1988" s="492"/>
      <c r="N1988" s="496"/>
      <c r="O1988" s="493"/>
      <c r="P1988" s="493"/>
      <c r="Q1988" s="491"/>
    </row>
    <row r="1989" spans="1:17">
      <c r="A1989">
        <v>5213423</v>
      </c>
      <c r="B1989" s="129"/>
      <c r="D1989" s="606" t="s">
        <v>444</v>
      </c>
      <c r="E1989" s="606"/>
      <c r="F1989" s="606"/>
      <c r="G1989" s="606"/>
      <c r="H1989" s="606"/>
      <c r="J1989" s="131">
        <f>J1988/I1972</f>
        <v>92.773667110999995</v>
      </c>
      <c r="K1989" s="701">
        <f t="shared" si="187"/>
        <v>60</v>
      </c>
      <c r="L1989" s="492"/>
      <c r="M1989" s="492"/>
      <c r="N1989" s="496"/>
      <c r="O1989" s="493"/>
      <c r="P1989" s="493"/>
      <c r="Q1989" s="491"/>
    </row>
    <row r="1990" spans="1:17">
      <c r="A1990">
        <v>5213423</v>
      </c>
      <c r="B1990" s="129"/>
      <c r="H1990" s="132" t="s">
        <v>445</v>
      </c>
      <c r="J1990" s="133" t="s">
        <v>377</v>
      </c>
      <c r="K1990" s="701">
        <f t="shared" si="187"/>
        <v>60</v>
      </c>
      <c r="L1990" s="492"/>
      <c r="M1990" s="492"/>
      <c r="N1990" s="496"/>
      <c r="O1990" s="493"/>
      <c r="P1990" s="493"/>
      <c r="Q1990" s="491"/>
    </row>
    <row r="1991" spans="1:17" ht="15.75" thickBot="1">
      <c r="A1991">
        <v>5213423</v>
      </c>
      <c r="B1991" s="129"/>
      <c r="H1991" s="105" t="s">
        <v>446</v>
      </c>
      <c r="J1991" s="130" t="s">
        <v>377</v>
      </c>
      <c r="K1991" s="701">
        <f t="shared" si="187"/>
        <v>60</v>
      </c>
      <c r="L1991" s="492"/>
      <c r="M1991" s="492"/>
      <c r="N1991" s="496"/>
      <c r="O1991" s="493"/>
      <c r="P1991" s="493"/>
      <c r="Q1991" s="491"/>
    </row>
    <row r="1992" spans="1:17" ht="15.75" thickBot="1">
      <c r="A1992">
        <v>5213423</v>
      </c>
      <c r="B1992" s="453" t="s">
        <v>447</v>
      </c>
      <c r="C1992" s="370"/>
      <c r="D1992" s="451" t="s">
        <v>212</v>
      </c>
      <c r="E1992" s="451" t="s">
        <v>436</v>
      </c>
      <c r="F1992" s="370"/>
      <c r="G1992" s="451" t="s">
        <v>448</v>
      </c>
      <c r="H1992" s="608" t="s">
        <v>449</v>
      </c>
      <c r="I1992" s="608"/>
      <c r="J1992" s="609"/>
      <c r="K1992" s="701">
        <f t="shared" si="187"/>
        <v>60</v>
      </c>
      <c r="L1992" s="492"/>
      <c r="M1992" s="492"/>
      <c r="N1992" s="496"/>
      <c r="O1992" s="493"/>
      <c r="P1992" s="493"/>
      <c r="Q1992" s="491"/>
    </row>
    <row r="1993" spans="1:17">
      <c r="A1993">
        <v>5213423</v>
      </c>
      <c r="B1993" s="119" t="s">
        <v>942</v>
      </c>
      <c r="C1993" s="120" t="s">
        <v>943</v>
      </c>
      <c r="D1993" s="121">
        <v>0.32485000000000003</v>
      </c>
      <c r="E1993" s="128" t="s">
        <v>454</v>
      </c>
      <c r="G1993" s="123">
        <f>VLOOKUP(B1993,MATERIAL!$A$1:$D$1678,4,FALSE)</f>
        <v>9.3933</v>
      </c>
      <c r="J1993" s="124">
        <f>D1993*G1993</f>
        <v>3.0514135050000002</v>
      </c>
      <c r="K1993" s="701">
        <f t="shared" si="187"/>
        <v>60</v>
      </c>
      <c r="L1993" s="492">
        <f>D1993</f>
        <v>0.32485000000000003</v>
      </c>
      <c r="M1993" s="492"/>
      <c r="N1993" s="496" t="str">
        <f>B1993</f>
        <v>M3126</v>
      </c>
      <c r="O1993" s="493">
        <f>G1993</f>
        <v>9.3933</v>
      </c>
      <c r="P1993" s="493"/>
      <c r="Q1993" s="491">
        <f>ROUND((K1993*((L1993*O1993)+(M1993*P1993))),2)</f>
        <v>183.08</v>
      </c>
    </row>
    <row r="1994" spans="1:17">
      <c r="A1994">
        <v>5213423</v>
      </c>
      <c r="B1994" s="119" t="s">
        <v>944</v>
      </c>
      <c r="C1994" s="120" t="s">
        <v>945</v>
      </c>
      <c r="D1994" s="121">
        <v>5.42408</v>
      </c>
      <c r="E1994" s="128" t="s">
        <v>454</v>
      </c>
      <c r="G1994" s="123">
        <f>VLOOKUP(B1994,MATERIAL!$A$1:$D$1678,4,FALSE)</f>
        <v>9.1508000000000003</v>
      </c>
      <c r="J1994" s="124">
        <f t="shared" ref="J1994:J2000" si="196">D1994*G1994</f>
        <v>49.634671264000005</v>
      </c>
      <c r="K1994" s="701">
        <f t="shared" si="187"/>
        <v>60</v>
      </c>
      <c r="L1994" s="492">
        <f t="shared" ref="L1994:L2000" si="197">D1994</f>
        <v>5.42408</v>
      </c>
      <c r="M1994" s="492"/>
      <c r="N1994" s="496" t="str">
        <f t="shared" ref="N1994:N2000" si="198">B1994</f>
        <v>M0366</v>
      </c>
      <c r="O1994" s="493">
        <f t="shared" ref="O1994:O2000" si="199">G1994</f>
        <v>9.1508000000000003</v>
      </c>
      <c r="P1994" s="493"/>
      <c r="Q1994" s="491">
        <f t="shared" ref="Q1994:Q2000" si="200">ROUND((K1994*((L1994*O1994)+(M1994*P1994))),2)</f>
        <v>2978.08</v>
      </c>
    </row>
    <row r="1995" spans="1:17">
      <c r="A1995">
        <v>5213423</v>
      </c>
      <c r="B1995" s="119" t="s">
        <v>946</v>
      </c>
      <c r="C1995" s="120" t="s">
        <v>947</v>
      </c>
      <c r="D1995" s="121">
        <v>10.205</v>
      </c>
      <c r="E1995" s="128" t="s">
        <v>454</v>
      </c>
      <c r="G1995" s="123">
        <f>VLOOKUP(B1995,MATERIAL!$A$1:$D$1678,4,FALSE)</f>
        <v>12.619400000000001</v>
      </c>
      <c r="J1995" s="124">
        <f t="shared" si="196"/>
        <v>128.78097700000001</v>
      </c>
      <c r="K1995" s="701">
        <f t="shared" si="187"/>
        <v>60</v>
      </c>
      <c r="L1995" s="492">
        <f t="shared" si="197"/>
        <v>10.205</v>
      </c>
      <c r="M1995" s="492"/>
      <c r="N1995" s="496" t="str">
        <f t="shared" si="198"/>
        <v>M1367</v>
      </c>
      <c r="O1995" s="493">
        <f t="shared" si="199"/>
        <v>12.619400000000001</v>
      </c>
      <c r="P1995" s="493"/>
      <c r="Q1995" s="491">
        <f t="shared" si="200"/>
        <v>7726.86</v>
      </c>
    </row>
    <row r="1996" spans="1:17">
      <c r="A1996">
        <v>5213423</v>
      </c>
      <c r="B1996" s="119" t="s">
        <v>948</v>
      </c>
      <c r="C1996" s="120" t="s">
        <v>949</v>
      </c>
      <c r="D1996" s="121">
        <v>3.1166700000000001</v>
      </c>
      <c r="E1996" s="128" t="s">
        <v>346</v>
      </c>
      <c r="G1996" s="123">
        <f>VLOOKUP(B1996,MATERIAL!$A$1:$D$1678,4,FALSE)</f>
        <v>7.9397000000000002</v>
      </c>
      <c r="J1996" s="124">
        <f t="shared" si="196"/>
        <v>24.745424799000002</v>
      </c>
      <c r="K1996" s="701">
        <f t="shared" si="187"/>
        <v>60</v>
      </c>
      <c r="L1996" s="492">
        <f t="shared" si="197"/>
        <v>3.1166700000000001</v>
      </c>
      <c r="M1996" s="492"/>
      <c r="N1996" s="496" t="str">
        <f t="shared" si="198"/>
        <v>M3233</v>
      </c>
      <c r="O1996" s="493">
        <f t="shared" si="199"/>
        <v>7.9397000000000002</v>
      </c>
      <c r="P1996" s="493"/>
      <c r="Q1996" s="491">
        <f t="shared" si="200"/>
        <v>1484.73</v>
      </c>
    </row>
    <row r="1997" spans="1:17">
      <c r="A1997">
        <v>5213423</v>
      </c>
      <c r="B1997" s="119" t="s">
        <v>950</v>
      </c>
      <c r="C1997" s="120" t="s">
        <v>951</v>
      </c>
      <c r="D1997" s="121">
        <v>2</v>
      </c>
      <c r="E1997" s="128" t="s">
        <v>952</v>
      </c>
      <c r="G1997" s="123">
        <f>VLOOKUP(B1997,MATERIAL!$A$1:$D$1678,4,FALSE)</f>
        <v>0.55369999999999997</v>
      </c>
      <c r="J1997" s="124">
        <f t="shared" si="196"/>
        <v>1.1073999999999999</v>
      </c>
      <c r="K1997" s="701">
        <f t="shared" si="187"/>
        <v>60</v>
      </c>
      <c r="L1997" s="492">
        <f t="shared" si="197"/>
        <v>2</v>
      </c>
      <c r="M1997" s="492"/>
      <c r="N1997" s="496" t="str">
        <f t="shared" si="198"/>
        <v>M0945</v>
      </c>
      <c r="O1997" s="493">
        <f t="shared" si="199"/>
        <v>0.55369999999999997</v>
      </c>
      <c r="P1997" s="493"/>
      <c r="Q1997" s="491">
        <f t="shared" si="200"/>
        <v>66.44</v>
      </c>
    </row>
    <row r="1998" spans="1:17">
      <c r="A1998">
        <v>5213423</v>
      </c>
      <c r="B1998" s="119" t="s">
        <v>953</v>
      </c>
      <c r="C1998" s="120" t="s">
        <v>954</v>
      </c>
      <c r="D1998" s="121">
        <v>2</v>
      </c>
      <c r="E1998" s="128" t="s">
        <v>952</v>
      </c>
      <c r="G1998" s="123">
        <f>VLOOKUP(B1998,MATERIAL!$A$1:$D$1678,4,FALSE)</f>
        <v>1.8633999999999999</v>
      </c>
      <c r="J1998" s="124">
        <f t="shared" si="196"/>
        <v>3.7267999999999999</v>
      </c>
      <c r="K1998" s="701">
        <f t="shared" si="187"/>
        <v>60</v>
      </c>
      <c r="L1998" s="492">
        <f t="shared" si="197"/>
        <v>2</v>
      </c>
      <c r="M1998" s="492"/>
      <c r="N1998" s="496" t="str">
        <f t="shared" si="198"/>
        <v>M0947</v>
      </c>
      <c r="O1998" s="493">
        <f t="shared" si="199"/>
        <v>1.8633999999999999</v>
      </c>
      <c r="P1998" s="493"/>
      <c r="Q1998" s="491">
        <f t="shared" si="200"/>
        <v>223.61</v>
      </c>
    </row>
    <row r="1999" spans="1:17">
      <c r="A1999">
        <v>5213423</v>
      </c>
      <c r="B1999" s="119" t="s">
        <v>955</v>
      </c>
      <c r="C1999" s="120" t="s">
        <v>956</v>
      </c>
      <c r="D1999" s="121">
        <v>1</v>
      </c>
      <c r="E1999" s="128" t="s">
        <v>340</v>
      </c>
      <c r="G1999" s="123">
        <f>VLOOKUP(B1999,MATERIAL!$A$1:$D$1678,4,FALSE)</f>
        <v>144.8321</v>
      </c>
      <c r="J1999" s="124">
        <f t="shared" si="196"/>
        <v>144.8321</v>
      </c>
      <c r="K1999" s="701">
        <f t="shared" si="187"/>
        <v>60</v>
      </c>
      <c r="L1999" s="492">
        <f t="shared" si="197"/>
        <v>1</v>
      </c>
      <c r="M1999" s="492"/>
      <c r="N1999" s="496" t="str">
        <f t="shared" si="198"/>
        <v>M3235</v>
      </c>
      <c r="O1999" s="493">
        <f t="shared" si="199"/>
        <v>144.8321</v>
      </c>
      <c r="P1999" s="493"/>
      <c r="Q1999" s="491">
        <f t="shared" si="200"/>
        <v>8689.93</v>
      </c>
    </row>
    <row r="2000" spans="1:17">
      <c r="A2000">
        <v>5213423</v>
      </c>
      <c r="B2000" s="119" t="s">
        <v>957</v>
      </c>
      <c r="C2000" s="120" t="s">
        <v>958</v>
      </c>
      <c r="D2000" s="121">
        <v>0.4</v>
      </c>
      <c r="E2000" s="128" t="s">
        <v>340</v>
      </c>
      <c r="G2000" s="123">
        <f>VLOOKUP(B2000,MATERIAL!$A$1:$D$1678,4,FALSE)</f>
        <v>241.50790000000001</v>
      </c>
      <c r="J2000" s="124">
        <f t="shared" si="196"/>
        <v>96.603160000000003</v>
      </c>
      <c r="K2000" s="701">
        <f t="shared" si="187"/>
        <v>60</v>
      </c>
      <c r="L2000" s="492">
        <f t="shared" si="197"/>
        <v>0.4</v>
      </c>
      <c r="M2000" s="492"/>
      <c r="N2000" s="496" t="str">
        <f t="shared" si="198"/>
        <v>M3237</v>
      </c>
      <c r="O2000" s="493">
        <f t="shared" si="199"/>
        <v>241.50790000000001</v>
      </c>
      <c r="P2000" s="493"/>
      <c r="Q2000" s="491">
        <f t="shared" si="200"/>
        <v>5796.19</v>
      </c>
    </row>
    <row r="2001" spans="1:17" ht="15.75" thickBot="1">
      <c r="A2001">
        <v>5213423</v>
      </c>
      <c r="B2001" s="125"/>
      <c r="C2001" s="104"/>
      <c r="D2001" s="607" t="s">
        <v>459</v>
      </c>
      <c r="E2001" s="607"/>
      <c r="F2001" s="607"/>
      <c r="G2001" s="607"/>
      <c r="H2001" s="607"/>
      <c r="I2001" s="104"/>
      <c r="J2001" s="126">
        <f>SUM(J1993:J2000)</f>
        <v>452.48194656800001</v>
      </c>
      <c r="K2001" s="701">
        <f t="shared" si="187"/>
        <v>60</v>
      </c>
      <c r="L2001" s="492"/>
      <c r="M2001" s="492"/>
      <c r="N2001" s="496"/>
      <c r="O2001" s="493"/>
      <c r="P2001" s="493"/>
      <c r="Q2001" s="491"/>
    </row>
    <row r="2002" spans="1:17" ht="15.75" thickBot="1">
      <c r="A2002">
        <v>5213423</v>
      </c>
      <c r="B2002" s="127" t="s">
        <v>460</v>
      </c>
      <c r="C2002" s="104"/>
      <c r="D2002" s="103" t="s">
        <v>212</v>
      </c>
      <c r="E2002" s="103" t="s">
        <v>436</v>
      </c>
      <c r="F2002" s="104"/>
      <c r="G2002" s="103" t="s">
        <v>449</v>
      </c>
      <c r="H2002" s="607" t="s">
        <v>449</v>
      </c>
      <c r="I2002" s="607"/>
      <c r="J2002" s="605"/>
      <c r="K2002" s="701">
        <f t="shared" si="187"/>
        <v>60</v>
      </c>
      <c r="L2002" s="492"/>
      <c r="M2002" s="492"/>
      <c r="N2002" s="496"/>
      <c r="O2002" s="493"/>
      <c r="P2002" s="493"/>
      <c r="Q2002" s="491"/>
    </row>
    <row r="2003" spans="1:17">
      <c r="A2003">
        <v>5213423</v>
      </c>
      <c r="B2003" s="119">
        <v>5212552</v>
      </c>
      <c r="C2003" s="120" t="s">
        <v>959</v>
      </c>
      <c r="D2003" s="121">
        <v>1</v>
      </c>
      <c r="E2003" s="128" t="s">
        <v>340</v>
      </c>
      <c r="G2003" s="235">
        <f>VLOOKUP(B2003,'SICRO 04.25'!$A$1:$D$6492,4,FALSE)</f>
        <v>16.36</v>
      </c>
      <c r="J2003" s="124">
        <f>D2003*G2003</f>
        <v>16.36</v>
      </c>
      <c r="K2003" s="701">
        <f t="shared" si="187"/>
        <v>60</v>
      </c>
      <c r="L2003" s="492">
        <f>D2003</f>
        <v>1</v>
      </c>
      <c r="M2003" s="492"/>
      <c r="N2003" s="496">
        <f>B2003</f>
        <v>5212552</v>
      </c>
      <c r="O2003" s="493">
        <f>G2003</f>
        <v>16.36</v>
      </c>
      <c r="P2003" s="493"/>
      <c r="Q2003" s="491">
        <f>ROUND((K2003*((L2003*O2003)+(M2003*P2003))),2)</f>
        <v>981.6</v>
      </c>
    </row>
    <row r="2004" spans="1:17">
      <c r="A2004">
        <v>5213423</v>
      </c>
      <c r="B2004" s="119">
        <v>2408057</v>
      </c>
      <c r="C2004" s="120" t="s">
        <v>960</v>
      </c>
      <c r="D2004" s="121">
        <v>9.4850000000000004E-2</v>
      </c>
      <c r="E2004" s="128" t="s">
        <v>454</v>
      </c>
      <c r="G2004" s="235">
        <f>VLOOKUP(B2004,'SICRO 04.25'!$A$1:$D$6492,4,FALSE)</f>
        <v>101.12</v>
      </c>
      <c r="J2004" s="124">
        <f>D2004*G2004</f>
        <v>9.5912320000000015</v>
      </c>
      <c r="K2004" s="701">
        <f t="shared" si="187"/>
        <v>60</v>
      </c>
      <c r="L2004" s="492">
        <f>D2004</f>
        <v>9.4850000000000004E-2</v>
      </c>
      <c r="M2004" s="492"/>
      <c r="N2004" s="496">
        <f>B2004</f>
        <v>2408057</v>
      </c>
      <c r="O2004" s="493">
        <f>G2004</f>
        <v>101.12</v>
      </c>
      <c r="P2004" s="493"/>
      <c r="Q2004" s="491">
        <f>ROUND((K2004*((L2004*O2004)+(M2004*P2004))),2)</f>
        <v>575.47</v>
      </c>
    </row>
    <row r="2005" spans="1:17" ht="15.75" thickBot="1">
      <c r="A2005">
        <v>5213423</v>
      </c>
      <c r="B2005" s="125"/>
      <c r="C2005" s="104"/>
      <c r="D2005" s="607" t="s">
        <v>461</v>
      </c>
      <c r="E2005" s="607"/>
      <c r="F2005" s="607"/>
      <c r="G2005" s="607"/>
      <c r="H2005" s="607"/>
      <c r="I2005" s="104"/>
      <c r="J2005" s="126">
        <v>24.991099999999999</v>
      </c>
      <c r="K2005" s="701">
        <f t="shared" si="187"/>
        <v>60</v>
      </c>
      <c r="L2005" s="492"/>
      <c r="M2005" s="492"/>
      <c r="N2005" s="496"/>
      <c r="O2005" s="493"/>
      <c r="P2005" s="493"/>
      <c r="Q2005" s="491"/>
    </row>
    <row r="2006" spans="1:17" ht="15.75" thickBot="1">
      <c r="A2006">
        <v>5213423</v>
      </c>
      <c r="B2006" s="125"/>
      <c r="C2006" s="104"/>
      <c r="D2006" s="104"/>
      <c r="E2006" s="104"/>
      <c r="F2006" s="104"/>
      <c r="G2006" s="104"/>
      <c r="H2006" s="105" t="s">
        <v>462</v>
      </c>
      <c r="I2006" s="104"/>
      <c r="J2006" s="130">
        <f>J1989+J2001+J2005</f>
        <v>570.24671367899998</v>
      </c>
      <c r="K2006" s="701">
        <f t="shared" si="187"/>
        <v>60</v>
      </c>
      <c r="L2006" s="492"/>
      <c r="M2006" s="492"/>
      <c r="N2006" s="496"/>
      <c r="O2006" s="493"/>
      <c r="P2006" s="493"/>
      <c r="Q2006" s="491"/>
    </row>
    <row r="2007" spans="1:17" ht="15.75" thickBot="1">
      <c r="A2007">
        <v>5213423</v>
      </c>
      <c r="B2007" s="127" t="s">
        <v>463</v>
      </c>
      <c r="C2007" s="104"/>
      <c r="D2007" s="103" t="s">
        <v>464</v>
      </c>
      <c r="E2007" s="103" t="s">
        <v>212</v>
      </c>
      <c r="F2007" s="103" t="s">
        <v>436</v>
      </c>
      <c r="G2007" s="104"/>
      <c r="H2007" s="103" t="s">
        <v>449</v>
      </c>
      <c r="I2007" s="607" t="s">
        <v>449</v>
      </c>
      <c r="J2007" s="605"/>
      <c r="K2007" s="701">
        <f t="shared" si="187"/>
        <v>60</v>
      </c>
      <c r="L2007" s="492"/>
      <c r="M2007" s="492"/>
      <c r="N2007" s="496"/>
      <c r="O2007" s="493"/>
      <c r="P2007" s="493"/>
      <c r="Q2007" s="491"/>
    </row>
    <row r="2008" spans="1:17">
      <c r="A2008">
        <v>5213423</v>
      </c>
      <c r="B2008" s="119" t="s">
        <v>942</v>
      </c>
      <c r="C2008" s="120" t="s">
        <v>961</v>
      </c>
      <c r="D2008" s="128">
        <v>5914655</v>
      </c>
      <c r="E2008" s="121">
        <v>3.2000000000000003E-4</v>
      </c>
      <c r="F2008" s="128" t="s">
        <v>466</v>
      </c>
      <c r="H2008" s="235">
        <f>VLOOKUP(D2008,'SICRO 04.25'!$A$1:$D$6492,4,FALSE)</f>
        <v>32.659999999999997</v>
      </c>
      <c r="J2008" s="124">
        <f>E2008*H2008</f>
        <v>1.0451199999999999E-2</v>
      </c>
      <c r="K2008" s="701">
        <f t="shared" si="187"/>
        <v>60</v>
      </c>
      <c r="L2008" s="492">
        <f>E2008</f>
        <v>3.2000000000000003E-4</v>
      </c>
      <c r="M2008" s="492"/>
      <c r="N2008" s="496" t="str">
        <f>B2008</f>
        <v>M3126</v>
      </c>
      <c r="O2008" s="493">
        <f>H2008</f>
        <v>32.659999999999997</v>
      </c>
      <c r="P2008" s="493"/>
      <c r="Q2008" s="491">
        <f>ROUND((K2008*((L2008*O2008)+(M2008*P2008))),2)</f>
        <v>0.63</v>
      </c>
    </row>
    <row r="2009" spans="1:17">
      <c r="A2009">
        <v>5213423</v>
      </c>
      <c r="B2009" s="119" t="s">
        <v>944</v>
      </c>
      <c r="C2009" s="120" t="s">
        <v>962</v>
      </c>
      <c r="D2009" s="128">
        <v>5914655</v>
      </c>
      <c r="E2009" s="121">
        <v>5.4200000000000003E-3</v>
      </c>
      <c r="F2009" s="128" t="s">
        <v>466</v>
      </c>
      <c r="H2009" s="235">
        <f>VLOOKUP(D2009,'SICRO 04.25'!$A$1:$D$6492,4,FALSE)</f>
        <v>32.659999999999997</v>
      </c>
      <c r="J2009" s="124">
        <f t="shared" ref="J2009:J2015" si="201">E2009*H2009</f>
        <v>0.17701719999999999</v>
      </c>
      <c r="K2009" s="701">
        <f t="shared" si="187"/>
        <v>60</v>
      </c>
      <c r="L2009" s="492">
        <f t="shared" ref="L2009:L2015" si="202">E2009</f>
        <v>5.4200000000000003E-3</v>
      </c>
      <c r="M2009" s="492"/>
      <c r="N2009" s="496" t="str">
        <f t="shared" ref="N2009:N2015" si="203">B2009</f>
        <v>M0366</v>
      </c>
      <c r="O2009" s="493">
        <f t="shared" ref="O2009:O2015" si="204">H2009</f>
        <v>32.659999999999997</v>
      </c>
      <c r="P2009" s="493"/>
      <c r="Q2009" s="491">
        <f t="shared" ref="Q2009:Q2015" si="205">ROUND((K2009*((L2009*O2009)+(M2009*P2009))),2)</f>
        <v>10.62</v>
      </c>
    </row>
    <row r="2010" spans="1:17">
      <c r="A2010">
        <v>5213423</v>
      </c>
      <c r="B2010" s="119" t="s">
        <v>946</v>
      </c>
      <c r="C2010" s="120" t="s">
        <v>963</v>
      </c>
      <c r="D2010" s="128">
        <v>5914333</v>
      </c>
      <c r="E2010" s="121">
        <v>1.021E-2</v>
      </c>
      <c r="F2010" s="128" t="s">
        <v>466</v>
      </c>
      <c r="H2010" s="235">
        <f>VLOOKUP(D2010,'SICRO 04.25'!$A$1:$D$6492,4,FALSE)</f>
        <v>31.99</v>
      </c>
      <c r="J2010" s="124">
        <f t="shared" si="201"/>
        <v>0.32661790000000002</v>
      </c>
      <c r="K2010" s="701">
        <f t="shared" si="187"/>
        <v>60</v>
      </c>
      <c r="L2010" s="492">
        <f t="shared" si="202"/>
        <v>1.021E-2</v>
      </c>
      <c r="M2010" s="492"/>
      <c r="N2010" s="496" t="str">
        <f t="shared" si="203"/>
        <v>M1367</v>
      </c>
      <c r="O2010" s="493">
        <f t="shared" si="204"/>
        <v>31.99</v>
      </c>
      <c r="P2010" s="493"/>
      <c r="Q2010" s="491">
        <f t="shared" si="205"/>
        <v>19.600000000000001</v>
      </c>
    </row>
    <row r="2011" spans="1:17">
      <c r="A2011">
        <v>5213423</v>
      </c>
      <c r="B2011" s="119" t="s">
        <v>948</v>
      </c>
      <c r="C2011" s="120" t="s">
        <v>964</v>
      </c>
      <c r="D2011" s="128">
        <v>5914655</v>
      </c>
      <c r="E2011" s="121">
        <v>6.0000000000000002E-5</v>
      </c>
      <c r="F2011" s="128" t="s">
        <v>466</v>
      </c>
      <c r="H2011" s="235">
        <f>VLOOKUP(D2011,'SICRO 04.25'!$A$1:$D$6492,4,FALSE)</f>
        <v>32.659999999999997</v>
      </c>
      <c r="J2011" s="124">
        <f t="shared" si="201"/>
        <v>1.9595999999999997E-3</v>
      </c>
      <c r="K2011" s="701">
        <f t="shared" si="187"/>
        <v>60</v>
      </c>
      <c r="L2011" s="492">
        <f t="shared" si="202"/>
        <v>6.0000000000000002E-5</v>
      </c>
      <c r="M2011" s="492"/>
      <c r="N2011" s="496" t="str">
        <f t="shared" si="203"/>
        <v>M3233</v>
      </c>
      <c r="O2011" s="493">
        <f t="shared" si="204"/>
        <v>32.659999999999997</v>
      </c>
      <c r="P2011" s="493"/>
      <c r="Q2011" s="491">
        <f t="shared" si="205"/>
        <v>0.12</v>
      </c>
    </row>
    <row r="2012" spans="1:17" ht="28.5">
      <c r="A2012">
        <v>5213423</v>
      </c>
      <c r="B2012" s="119" t="s">
        <v>950</v>
      </c>
      <c r="C2012" s="120" t="s">
        <v>965</v>
      </c>
      <c r="D2012" s="128">
        <v>5914655</v>
      </c>
      <c r="E2012" s="121">
        <v>4.0000000000000003E-5</v>
      </c>
      <c r="F2012" s="128" t="s">
        <v>466</v>
      </c>
      <c r="H2012" s="235">
        <f>VLOOKUP(D2012,'SICRO 04.25'!$A$1:$D$6492,4,FALSE)</f>
        <v>32.659999999999997</v>
      </c>
      <c r="J2012" s="124">
        <f t="shared" si="201"/>
        <v>1.3063999999999999E-3</v>
      </c>
      <c r="K2012" s="701">
        <f t="shared" si="187"/>
        <v>60</v>
      </c>
      <c r="L2012" s="492">
        <f t="shared" si="202"/>
        <v>4.0000000000000003E-5</v>
      </c>
      <c r="M2012" s="492"/>
      <c r="N2012" s="496" t="str">
        <f t="shared" si="203"/>
        <v>M0945</v>
      </c>
      <c r="O2012" s="493">
        <f t="shared" si="204"/>
        <v>32.659999999999997</v>
      </c>
      <c r="P2012" s="493"/>
      <c r="Q2012" s="491">
        <f t="shared" si="205"/>
        <v>0.08</v>
      </c>
    </row>
    <row r="2013" spans="1:17" ht="28.5">
      <c r="A2013">
        <v>5213423</v>
      </c>
      <c r="B2013" s="119" t="s">
        <v>953</v>
      </c>
      <c r="C2013" s="120" t="s">
        <v>966</v>
      </c>
      <c r="D2013" s="128">
        <v>5914655</v>
      </c>
      <c r="E2013" s="121">
        <v>6.0000000000000002E-5</v>
      </c>
      <c r="F2013" s="128" t="s">
        <v>466</v>
      </c>
      <c r="H2013" s="235">
        <f>VLOOKUP(D2013,'SICRO 04.25'!$A$1:$D$6492,4,FALSE)</f>
        <v>32.659999999999997</v>
      </c>
      <c r="J2013" s="124">
        <f t="shared" si="201"/>
        <v>1.9595999999999997E-3</v>
      </c>
      <c r="K2013" s="701">
        <f t="shared" si="187"/>
        <v>60</v>
      </c>
      <c r="L2013" s="492">
        <f t="shared" si="202"/>
        <v>6.0000000000000002E-5</v>
      </c>
      <c r="M2013" s="492"/>
      <c r="N2013" s="496" t="str">
        <f t="shared" si="203"/>
        <v>M0947</v>
      </c>
      <c r="O2013" s="493">
        <f t="shared" si="204"/>
        <v>32.659999999999997</v>
      </c>
      <c r="P2013" s="493"/>
      <c r="Q2013" s="491">
        <f t="shared" si="205"/>
        <v>0.12</v>
      </c>
    </row>
    <row r="2014" spans="1:17">
      <c r="A2014">
        <v>5213423</v>
      </c>
      <c r="B2014" s="119" t="s">
        <v>955</v>
      </c>
      <c r="C2014" s="120" t="s">
        <v>967</v>
      </c>
      <c r="D2014" s="128">
        <v>5914655</v>
      </c>
      <c r="E2014" s="121">
        <v>4.4000000000000002E-4</v>
      </c>
      <c r="F2014" s="128" t="s">
        <v>466</v>
      </c>
      <c r="H2014" s="235">
        <f>VLOOKUP(D2014,'SICRO 04.25'!$A$1:$D$6492,4,FALSE)</f>
        <v>32.659999999999997</v>
      </c>
      <c r="J2014" s="124">
        <f t="shared" si="201"/>
        <v>1.4370399999999998E-2</v>
      </c>
      <c r="K2014" s="701">
        <f t="shared" si="187"/>
        <v>60</v>
      </c>
      <c r="L2014" s="492">
        <f t="shared" si="202"/>
        <v>4.4000000000000002E-4</v>
      </c>
      <c r="M2014" s="492"/>
      <c r="N2014" s="496" t="str">
        <f t="shared" si="203"/>
        <v>M3235</v>
      </c>
      <c r="O2014" s="493">
        <f t="shared" si="204"/>
        <v>32.659999999999997</v>
      </c>
      <c r="P2014" s="493"/>
      <c r="Q2014" s="491">
        <f t="shared" si="205"/>
        <v>0.86</v>
      </c>
    </row>
    <row r="2015" spans="1:17">
      <c r="A2015">
        <v>5213423</v>
      </c>
      <c r="B2015" s="119" t="s">
        <v>957</v>
      </c>
      <c r="C2015" s="120" t="s">
        <v>968</v>
      </c>
      <c r="D2015" s="128">
        <v>5914655</v>
      </c>
      <c r="E2015" s="121">
        <v>1.9000000000000001E-4</v>
      </c>
      <c r="F2015" s="128" t="s">
        <v>466</v>
      </c>
      <c r="H2015" s="235">
        <f>VLOOKUP(D2015,'SICRO 04.25'!$A$1:$D$6492,4,FALSE)</f>
        <v>32.659999999999997</v>
      </c>
      <c r="J2015" s="124">
        <f t="shared" si="201"/>
        <v>6.2053999999999998E-3</v>
      </c>
      <c r="K2015" s="701">
        <f t="shared" si="187"/>
        <v>60</v>
      </c>
      <c r="L2015" s="492">
        <f t="shared" si="202"/>
        <v>1.9000000000000001E-4</v>
      </c>
      <c r="M2015" s="492"/>
      <c r="N2015" s="496" t="str">
        <f t="shared" si="203"/>
        <v>M3237</v>
      </c>
      <c r="O2015" s="493">
        <f t="shared" si="204"/>
        <v>32.659999999999997</v>
      </c>
      <c r="P2015" s="493"/>
      <c r="Q2015" s="491">
        <f t="shared" si="205"/>
        <v>0.37</v>
      </c>
    </row>
    <row r="2016" spans="1:17" ht="15.75" thickBot="1">
      <c r="A2016">
        <v>5213423</v>
      </c>
      <c r="B2016" s="125"/>
      <c r="C2016" s="104"/>
      <c r="D2016" s="607" t="s">
        <v>468</v>
      </c>
      <c r="E2016" s="607"/>
      <c r="F2016" s="607"/>
      <c r="G2016" s="607"/>
      <c r="H2016" s="607"/>
      <c r="I2016" s="104"/>
      <c r="J2016" s="130">
        <f>SUM(J2008:J2015)</f>
        <v>0.53988769999999997</v>
      </c>
      <c r="K2016" s="701">
        <f t="shared" si="187"/>
        <v>60</v>
      </c>
      <c r="L2016" s="492"/>
      <c r="M2016" s="492"/>
      <c r="N2016" s="496"/>
      <c r="O2016" s="493"/>
      <c r="P2016" s="493"/>
      <c r="Q2016" s="491"/>
    </row>
    <row r="2017" spans="1:18" ht="15.75" thickBot="1">
      <c r="A2017">
        <v>5213423</v>
      </c>
      <c r="B2017" s="602" t="s">
        <v>469</v>
      </c>
      <c r="C2017" s="603"/>
      <c r="D2017" s="604" t="s">
        <v>212</v>
      </c>
      <c r="E2017" s="604" t="s">
        <v>436</v>
      </c>
      <c r="F2017" s="604" t="s">
        <v>470</v>
      </c>
      <c r="G2017" s="604"/>
      <c r="H2017" s="604"/>
      <c r="J2017" s="605" t="s">
        <v>449</v>
      </c>
      <c r="K2017" s="701">
        <f t="shared" si="187"/>
        <v>60</v>
      </c>
      <c r="L2017" s="492"/>
      <c r="M2017" s="492"/>
      <c r="N2017" s="496"/>
      <c r="O2017" s="493"/>
      <c r="P2017" s="493"/>
      <c r="Q2017" s="491"/>
    </row>
    <row r="2018" spans="1:18" ht="15.75" thickBot="1">
      <c r="A2018">
        <v>5213423</v>
      </c>
      <c r="B2018" s="602"/>
      <c r="C2018" s="603"/>
      <c r="D2018" s="604"/>
      <c r="E2018" s="604"/>
      <c r="F2018" s="103" t="s">
        <v>471</v>
      </c>
      <c r="G2018" s="103" t="s">
        <v>472</v>
      </c>
      <c r="H2018" s="103" t="s">
        <v>473</v>
      </c>
      <c r="I2018" s="104"/>
      <c r="J2018" s="605"/>
      <c r="K2018" s="701">
        <f t="shared" si="187"/>
        <v>60</v>
      </c>
      <c r="L2018" s="492"/>
      <c r="M2018" s="492"/>
      <c r="N2018" s="496"/>
      <c r="O2018" s="493"/>
      <c r="P2018" s="493"/>
      <c r="Q2018" s="491"/>
    </row>
    <row r="2019" spans="1:18">
      <c r="A2019">
        <v>5213423</v>
      </c>
      <c r="B2019" s="119" t="s">
        <v>942</v>
      </c>
      <c r="C2019" s="120" t="s">
        <v>961</v>
      </c>
      <c r="D2019" s="121">
        <v>3.2000000000000003E-4</v>
      </c>
      <c r="E2019" s="128" t="s">
        <v>228</v>
      </c>
      <c r="F2019" s="128" t="s">
        <v>477</v>
      </c>
      <c r="G2019" s="128" t="s">
        <v>478</v>
      </c>
      <c r="H2019" s="128" t="s">
        <v>479</v>
      </c>
      <c r="J2019" s="111"/>
      <c r="K2019" s="701">
        <f t="shared" si="187"/>
        <v>60</v>
      </c>
      <c r="L2019" s="492"/>
      <c r="M2019" s="492"/>
      <c r="N2019" s="496"/>
      <c r="O2019" s="493"/>
      <c r="P2019" s="493"/>
      <c r="Q2019" s="491"/>
    </row>
    <row r="2020" spans="1:18">
      <c r="A2020">
        <v>5213423</v>
      </c>
      <c r="B2020" s="119" t="s">
        <v>944</v>
      </c>
      <c r="C2020" s="120" t="s">
        <v>962</v>
      </c>
      <c r="D2020" s="121">
        <v>5.4200000000000003E-3</v>
      </c>
      <c r="E2020" s="128" t="s">
        <v>228</v>
      </c>
      <c r="F2020" s="128" t="s">
        <v>477</v>
      </c>
      <c r="G2020" s="128" t="s">
        <v>478</v>
      </c>
      <c r="H2020" s="128" t="s">
        <v>479</v>
      </c>
      <c r="J2020" s="111"/>
      <c r="K2020" s="701">
        <f t="shared" si="187"/>
        <v>60</v>
      </c>
      <c r="L2020" s="492"/>
      <c r="M2020" s="492"/>
      <c r="N2020" s="496"/>
      <c r="O2020" s="493"/>
      <c r="P2020" s="493"/>
      <c r="Q2020" s="491"/>
    </row>
    <row r="2021" spans="1:18">
      <c r="A2021">
        <v>5213423</v>
      </c>
      <c r="B2021" s="119" t="s">
        <v>946</v>
      </c>
      <c r="C2021" s="120" t="s">
        <v>963</v>
      </c>
      <c r="D2021" s="121">
        <v>1.021E-2</v>
      </c>
      <c r="E2021" s="128" t="s">
        <v>228</v>
      </c>
      <c r="F2021" s="128" t="s">
        <v>477</v>
      </c>
      <c r="G2021" s="128" t="s">
        <v>478</v>
      </c>
      <c r="H2021" s="128" t="s">
        <v>479</v>
      </c>
      <c r="J2021" s="111"/>
      <c r="K2021" s="701">
        <f t="shared" si="187"/>
        <v>60</v>
      </c>
      <c r="L2021" s="492"/>
      <c r="M2021" s="492"/>
      <c r="N2021" s="496"/>
      <c r="O2021" s="493"/>
      <c r="P2021" s="493"/>
      <c r="Q2021" s="491"/>
    </row>
    <row r="2022" spans="1:18">
      <c r="A2022">
        <v>5213423</v>
      </c>
      <c r="B2022" s="119" t="s">
        <v>948</v>
      </c>
      <c r="C2022" s="120" t="s">
        <v>964</v>
      </c>
      <c r="D2022" s="121">
        <v>6.0000000000000002E-5</v>
      </c>
      <c r="E2022" s="128" t="s">
        <v>228</v>
      </c>
      <c r="F2022" s="128" t="s">
        <v>477</v>
      </c>
      <c r="G2022" s="128" t="s">
        <v>478</v>
      </c>
      <c r="H2022" s="128" t="s">
        <v>479</v>
      </c>
      <c r="J2022" s="111"/>
      <c r="K2022" s="701">
        <f t="shared" si="187"/>
        <v>60</v>
      </c>
      <c r="L2022" s="492"/>
      <c r="M2022" s="492"/>
      <c r="N2022" s="496"/>
      <c r="O2022" s="493"/>
      <c r="P2022" s="493"/>
      <c r="Q2022" s="491"/>
    </row>
    <row r="2023" spans="1:18" ht="28.5">
      <c r="A2023">
        <v>5213423</v>
      </c>
      <c r="B2023" s="119" t="s">
        <v>950</v>
      </c>
      <c r="C2023" s="120" t="s">
        <v>965</v>
      </c>
      <c r="D2023" s="121">
        <v>4.0000000000000003E-5</v>
      </c>
      <c r="E2023" s="128" t="s">
        <v>228</v>
      </c>
      <c r="F2023" s="128" t="s">
        <v>477</v>
      </c>
      <c r="G2023" s="128" t="s">
        <v>478</v>
      </c>
      <c r="H2023" s="128" t="s">
        <v>479</v>
      </c>
      <c r="J2023" s="111"/>
      <c r="K2023" s="701">
        <f t="shared" si="187"/>
        <v>60</v>
      </c>
      <c r="L2023" s="492"/>
      <c r="M2023" s="492"/>
      <c r="N2023" s="496"/>
      <c r="O2023" s="493"/>
      <c r="P2023" s="493"/>
      <c r="Q2023" s="491"/>
    </row>
    <row r="2024" spans="1:18" ht="28.5">
      <c r="A2024">
        <v>5213423</v>
      </c>
      <c r="B2024" s="119" t="s">
        <v>953</v>
      </c>
      <c r="C2024" s="120" t="s">
        <v>966</v>
      </c>
      <c r="D2024" s="121">
        <v>6.0000000000000002E-5</v>
      </c>
      <c r="E2024" s="128" t="s">
        <v>228</v>
      </c>
      <c r="F2024" s="128" t="s">
        <v>477</v>
      </c>
      <c r="G2024" s="128" t="s">
        <v>478</v>
      </c>
      <c r="H2024" s="128" t="s">
        <v>479</v>
      </c>
      <c r="J2024" s="111"/>
      <c r="K2024" s="701">
        <f t="shared" si="187"/>
        <v>60</v>
      </c>
      <c r="L2024" s="492"/>
      <c r="M2024" s="492"/>
      <c r="N2024" s="496"/>
      <c r="O2024" s="493"/>
      <c r="P2024" s="493"/>
      <c r="Q2024" s="491"/>
    </row>
    <row r="2025" spans="1:18">
      <c r="A2025">
        <v>5213423</v>
      </c>
      <c r="B2025" s="119" t="s">
        <v>955</v>
      </c>
      <c r="C2025" s="120" t="s">
        <v>967</v>
      </c>
      <c r="D2025" s="121">
        <v>4.4000000000000002E-4</v>
      </c>
      <c r="E2025" s="128" t="s">
        <v>228</v>
      </c>
      <c r="F2025" s="128" t="s">
        <v>477</v>
      </c>
      <c r="G2025" s="128" t="s">
        <v>478</v>
      </c>
      <c r="H2025" s="128" t="s">
        <v>479</v>
      </c>
      <c r="J2025" s="111"/>
      <c r="K2025" s="701">
        <f t="shared" si="187"/>
        <v>60</v>
      </c>
      <c r="L2025" s="492"/>
      <c r="M2025" s="492"/>
      <c r="N2025" s="496"/>
      <c r="O2025" s="493"/>
      <c r="P2025" s="493"/>
      <c r="Q2025" s="491"/>
    </row>
    <row r="2026" spans="1:18">
      <c r="A2026">
        <v>5213423</v>
      </c>
      <c r="B2026" s="119" t="s">
        <v>957</v>
      </c>
      <c r="C2026" s="120" t="s">
        <v>968</v>
      </c>
      <c r="D2026" s="121">
        <v>1.9000000000000001E-4</v>
      </c>
      <c r="E2026" s="128" t="s">
        <v>228</v>
      </c>
      <c r="F2026" s="128" t="s">
        <v>477</v>
      </c>
      <c r="G2026" s="128" t="s">
        <v>478</v>
      </c>
      <c r="H2026" s="128" t="s">
        <v>479</v>
      </c>
      <c r="J2026" s="111"/>
      <c r="K2026" s="701">
        <f t="shared" si="187"/>
        <v>60</v>
      </c>
      <c r="L2026" s="492"/>
      <c r="M2026" s="492"/>
      <c r="N2026" s="496"/>
      <c r="O2026" s="493"/>
      <c r="P2026" s="493"/>
      <c r="Q2026" s="491"/>
    </row>
    <row r="2027" spans="1:18">
      <c r="A2027">
        <v>5213423</v>
      </c>
      <c r="B2027" s="129"/>
      <c r="D2027" s="606" t="s">
        <v>480</v>
      </c>
      <c r="E2027" s="606"/>
      <c r="F2027" s="606"/>
      <c r="G2027" s="606"/>
      <c r="H2027" s="606"/>
      <c r="J2027" s="111"/>
      <c r="K2027" s="701">
        <f t="shared" si="187"/>
        <v>60</v>
      </c>
      <c r="L2027" s="492"/>
      <c r="M2027" s="492"/>
      <c r="N2027" s="496"/>
      <c r="O2027" s="493"/>
      <c r="P2027" s="493"/>
      <c r="Q2027" s="491"/>
    </row>
    <row r="2028" spans="1:18" ht="15.75" thickBot="1">
      <c r="A2028">
        <v>5213423</v>
      </c>
      <c r="B2028" s="125"/>
      <c r="C2028" s="104"/>
      <c r="D2028" s="104"/>
      <c r="E2028" s="104"/>
      <c r="F2028" s="607" t="s">
        <v>481</v>
      </c>
      <c r="G2028" s="607"/>
      <c r="H2028" s="607"/>
      <c r="I2028" s="104"/>
      <c r="J2028" s="134">
        <f>J2006+J2016</f>
        <v>570.78660137899999</v>
      </c>
      <c r="K2028" s="178"/>
      <c r="L2028" s="179"/>
      <c r="M2028" s="179"/>
      <c r="N2028" s="179"/>
      <c r="O2028" s="179"/>
      <c r="P2028" s="180"/>
      <c r="R2028" s="445">
        <f>ROUND((SUM(Q1976:Q2027)/K1976),2)</f>
        <v>571.75</v>
      </c>
    </row>
    <row r="2029" spans="1:18" ht="15.75" thickBot="1">
      <c r="A2029" s="157"/>
      <c r="B2029" s="157"/>
      <c r="C2029" s="157"/>
      <c r="D2029" s="157"/>
      <c r="E2029" s="157"/>
      <c r="F2029" s="157"/>
      <c r="G2029" s="157"/>
      <c r="H2029" s="157"/>
      <c r="I2029" s="157"/>
      <c r="J2029" s="157"/>
      <c r="R2029" s="101">
        <f>R2028*K1976</f>
        <v>34305</v>
      </c>
    </row>
    <row r="2030" spans="1:18" ht="23.25" thickBot="1">
      <c r="A2030">
        <v>5212552</v>
      </c>
      <c r="B2030" s="106" t="s">
        <v>395</v>
      </c>
      <c r="C2030" s="107"/>
      <c r="D2030" s="107"/>
      <c r="E2030" s="107"/>
      <c r="F2030" s="107"/>
      <c r="G2030" s="107"/>
      <c r="H2030" s="107"/>
      <c r="I2030" s="107"/>
      <c r="J2030" s="108" t="s">
        <v>396</v>
      </c>
    </row>
    <row r="2031" spans="1:18" ht="18.75" thickTop="1">
      <c r="A2031">
        <v>5212552</v>
      </c>
      <c r="B2031" s="109" t="s">
        <v>397</v>
      </c>
      <c r="E2031" s="110" t="s">
        <v>398</v>
      </c>
      <c r="J2031" s="111"/>
    </row>
    <row r="2032" spans="1:18" ht="15.75">
      <c r="A2032">
        <v>5212552</v>
      </c>
      <c r="B2032" s="112" t="s">
        <v>400</v>
      </c>
      <c r="E2032" s="452" t="s">
        <v>914</v>
      </c>
      <c r="H2032" s="113" t="s">
        <v>401</v>
      </c>
      <c r="I2032" s="139">
        <v>19.149999999999999</v>
      </c>
      <c r="J2032" s="115" t="s">
        <v>340</v>
      </c>
    </row>
    <row r="2033" spans="1:17" ht="16.5" thickBot="1">
      <c r="A2033">
        <v>5212552</v>
      </c>
      <c r="B2033" s="116" t="s">
        <v>969</v>
      </c>
      <c r="C2033" s="610" t="s">
        <v>959</v>
      </c>
      <c r="D2033" s="610"/>
      <c r="E2033" s="610"/>
      <c r="F2033" s="610"/>
      <c r="G2033" s="610"/>
      <c r="H2033" s="610"/>
      <c r="I2033" s="611" t="s">
        <v>404</v>
      </c>
      <c r="J2033" s="612"/>
    </row>
    <row r="2034" spans="1:17" ht="15.75" thickBot="1">
      <c r="A2034">
        <v>5212552</v>
      </c>
      <c r="B2034" s="602" t="s">
        <v>405</v>
      </c>
      <c r="C2034" s="603"/>
      <c r="D2034" s="604" t="s">
        <v>212</v>
      </c>
      <c r="E2034" s="604" t="s">
        <v>406</v>
      </c>
      <c r="F2034" s="604"/>
      <c r="G2034" s="604" t="s">
        <v>407</v>
      </c>
      <c r="H2034" s="604"/>
      <c r="J2034" s="117" t="s">
        <v>408</v>
      </c>
      <c r="K2034" s="590" t="s">
        <v>276</v>
      </c>
      <c r="L2034" s="590"/>
      <c r="M2034" s="591"/>
      <c r="N2034" s="592" t="s">
        <v>409</v>
      </c>
      <c r="O2034" s="594" t="s">
        <v>410</v>
      </c>
      <c r="P2034" s="595"/>
      <c r="Q2034" s="598" t="s">
        <v>411</v>
      </c>
    </row>
    <row r="2035" spans="1:17" ht="15.75" thickBot="1">
      <c r="A2035">
        <v>5212552</v>
      </c>
      <c r="B2035" s="602"/>
      <c r="C2035" s="603"/>
      <c r="D2035" s="604"/>
      <c r="E2035" s="103" t="s">
        <v>412</v>
      </c>
      <c r="F2035" s="103" t="s">
        <v>413</v>
      </c>
      <c r="G2035" s="103" t="s">
        <v>414</v>
      </c>
      <c r="H2035" s="103" t="s">
        <v>415</v>
      </c>
      <c r="I2035" s="104"/>
      <c r="J2035" s="118" t="s">
        <v>416</v>
      </c>
      <c r="K2035" s="417" t="s">
        <v>417</v>
      </c>
      <c r="L2035" s="600" t="s">
        <v>418</v>
      </c>
      <c r="M2035" s="601"/>
      <c r="N2035" s="593"/>
      <c r="O2035" s="596"/>
      <c r="P2035" s="597"/>
      <c r="Q2035" s="599"/>
    </row>
    <row r="2036" spans="1:17">
      <c r="A2036">
        <v>5212552</v>
      </c>
      <c r="B2036" s="119" t="s">
        <v>970</v>
      </c>
      <c r="C2036" s="120" t="s">
        <v>971</v>
      </c>
      <c r="D2036" s="121">
        <v>1</v>
      </c>
      <c r="E2036" s="122">
        <v>1</v>
      </c>
      <c r="F2036" s="122">
        <v>0</v>
      </c>
      <c r="G2036" s="123">
        <f>VLOOKUP(B2036,EQ!$A$1:$K$538,10,FALSE)</f>
        <v>43.829300000000003</v>
      </c>
      <c r="H2036" s="123">
        <f>VLOOKUP(B2036,EQ!$A$1:$K$538,11,FALSE)</f>
        <v>38.073900000000002</v>
      </c>
      <c r="J2036" s="124">
        <f t="shared" ref="J2036:J2037" si="206">(D2036*E2036*G2036)+(D2036*F2036*H2036)</f>
        <v>43.829300000000003</v>
      </c>
      <c r="K2036" s="702">
        <f>$K$2003*$D$2003</f>
        <v>60</v>
      </c>
      <c r="L2036" s="492">
        <f>(D2036*E2036)</f>
        <v>1</v>
      </c>
      <c r="M2036" s="492">
        <f>(D2036*F2036)</f>
        <v>0</v>
      </c>
      <c r="N2036" s="496" t="str">
        <f>B2036</f>
        <v>E9076</v>
      </c>
      <c r="O2036" s="493">
        <f>(G2036/$I$2032)</f>
        <v>2.2887362924281986</v>
      </c>
      <c r="P2036" s="493">
        <f>(H2036/$I$2032)</f>
        <v>1.9881932114882508</v>
      </c>
      <c r="Q2036" s="491">
        <f t="shared" ref="Q2036" si="207">ROUND((K2036*((L2036*O2036)+(M2036*P2036))),2)</f>
        <v>137.32</v>
      </c>
    </row>
    <row r="2037" spans="1:17">
      <c r="A2037">
        <v>5212552</v>
      </c>
      <c r="B2037" s="119" t="s">
        <v>932</v>
      </c>
      <c r="C2037" s="120" t="s">
        <v>933</v>
      </c>
      <c r="D2037" s="121">
        <v>1</v>
      </c>
      <c r="E2037" s="122">
        <v>1</v>
      </c>
      <c r="F2037" s="122">
        <v>0</v>
      </c>
      <c r="G2037" s="123">
        <f>VLOOKUP(B2037,EQ!$A$1:$K$538,10,FALSE)</f>
        <v>27.571300000000001</v>
      </c>
      <c r="H2037" s="123">
        <f>VLOOKUP(B2037,EQ!$A$1:$K$538,11,FALSE)</f>
        <v>5.7069999999999999</v>
      </c>
      <c r="J2037" s="124">
        <f t="shared" si="206"/>
        <v>27.571300000000001</v>
      </c>
      <c r="K2037" s="702">
        <f t="shared" ref="K2037:K2059" si="208">$K$2003*$D$2003</f>
        <v>60</v>
      </c>
      <c r="L2037" s="492">
        <f>(D2037*E2037)</f>
        <v>1</v>
      </c>
      <c r="M2037" s="492">
        <f>(D2037*F2037)</f>
        <v>0</v>
      </c>
      <c r="N2037" s="496" t="str">
        <f>B2037</f>
        <v>E9753</v>
      </c>
      <c r="O2037" s="493">
        <f>(G2037/$I$2032)</f>
        <v>1.4397545691906006</v>
      </c>
      <c r="P2037" s="493">
        <f>(H2037/$I$2032)</f>
        <v>0.29801566579634464</v>
      </c>
      <c r="Q2037" s="491">
        <f t="shared" ref="Q2037" si="209">ROUND((K2037*((L2037*O2037)+(M2037*P2037))),2)</f>
        <v>86.39</v>
      </c>
    </row>
    <row r="2038" spans="1:17" ht="15.75" thickBot="1">
      <c r="A2038">
        <v>5212552</v>
      </c>
      <c r="B2038" s="125"/>
      <c r="C2038" s="104"/>
      <c r="D2038" s="104"/>
      <c r="E2038" s="104"/>
      <c r="F2038" s="104"/>
      <c r="G2038" s="104"/>
      <c r="H2038" s="105" t="s">
        <v>433</v>
      </c>
      <c r="I2038" s="104"/>
      <c r="J2038" s="126">
        <f>J2036+J2037</f>
        <v>71.400599999999997</v>
      </c>
      <c r="K2038" s="702">
        <f t="shared" si="208"/>
        <v>60</v>
      </c>
      <c r="L2038" s="492"/>
      <c r="M2038" s="492"/>
      <c r="N2038" s="496"/>
      <c r="O2038" s="493"/>
      <c r="P2038" s="493"/>
      <c r="Q2038" s="491"/>
    </row>
    <row r="2039" spans="1:17" ht="15.75" thickBot="1">
      <c r="A2039">
        <v>5212552</v>
      </c>
      <c r="B2039" s="127" t="s">
        <v>435</v>
      </c>
      <c r="C2039" s="104"/>
      <c r="D2039" s="103" t="s">
        <v>212</v>
      </c>
      <c r="E2039" s="103" t="s">
        <v>436</v>
      </c>
      <c r="F2039" s="104"/>
      <c r="G2039" s="103" t="s">
        <v>407</v>
      </c>
      <c r="H2039" s="607" t="s">
        <v>437</v>
      </c>
      <c r="I2039" s="607"/>
      <c r="J2039" s="605"/>
      <c r="K2039" s="702">
        <f t="shared" si="208"/>
        <v>60</v>
      </c>
      <c r="L2039" s="492"/>
      <c r="M2039" s="492"/>
      <c r="N2039" s="496"/>
      <c r="O2039" s="493"/>
      <c r="P2039" s="493"/>
      <c r="Q2039" s="491"/>
    </row>
    <row r="2040" spans="1:17">
      <c r="A2040">
        <v>5212552</v>
      </c>
      <c r="B2040" s="119" t="s">
        <v>502</v>
      </c>
      <c r="C2040" s="120" t="s">
        <v>503</v>
      </c>
      <c r="D2040" s="121">
        <v>1</v>
      </c>
      <c r="E2040" s="128" t="s">
        <v>222</v>
      </c>
      <c r="G2040" s="123">
        <f>VLOOKUP(B2040,MO!$A$1:$G$106,6,FALSE)</f>
        <v>24.008099999999999</v>
      </c>
      <c r="J2040" s="124">
        <f t="shared" ref="J2040:J2041" si="210">D2040*G2040</f>
        <v>24.008099999999999</v>
      </c>
      <c r="K2040" s="702">
        <f t="shared" si="208"/>
        <v>60</v>
      </c>
      <c r="L2040" s="492">
        <f t="shared" ref="L2040:L2041" si="211">D2040</f>
        <v>1</v>
      </c>
      <c r="M2040" s="492"/>
      <c r="N2040" s="496" t="str">
        <f t="shared" ref="N2040:N2041" si="212">B2040</f>
        <v>P9801</v>
      </c>
      <c r="O2040" s="493">
        <f>G2040/$I$2032</f>
        <v>1.2536866840731071</v>
      </c>
      <c r="P2040" s="493"/>
      <c r="Q2040" s="491">
        <f t="shared" ref="Q2040:Q2041" si="213">ROUND((K2040*((L2040*O2040)+(M2040*P2040))),2)</f>
        <v>75.22</v>
      </c>
    </row>
    <row r="2041" spans="1:17">
      <c r="A2041">
        <v>5212552</v>
      </c>
      <c r="B2041" s="119" t="s">
        <v>972</v>
      </c>
      <c r="C2041" s="120" t="s">
        <v>973</v>
      </c>
      <c r="D2041" s="121">
        <v>2</v>
      </c>
      <c r="E2041" s="128" t="s">
        <v>222</v>
      </c>
      <c r="G2041" s="123">
        <f>VLOOKUP(B2041,MO!$A$1:$G$106,6,FALSE)</f>
        <v>30.2682</v>
      </c>
      <c r="J2041" s="124">
        <f t="shared" si="210"/>
        <v>60.5364</v>
      </c>
      <c r="K2041" s="702">
        <f t="shared" si="208"/>
        <v>60</v>
      </c>
      <c r="L2041" s="492">
        <f t="shared" si="211"/>
        <v>2</v>
      </c>
      <c r="M2041" s="492"/>
      <c r="N2041" s="496" t="str">
        <f t="shared" si="212"/>
        <v>P9822</v>
      </c>
      <c r="O2041" s="493">
        <f>G2041/$I$2032</f>
        <v>1.580584856396867</v>
      </c>
      <c r="P2041" s="493"/>
      <c r="Q2041" s="491">
        <f t="shared" si="213"/>
        <v>189.67</v>
      </c>
    </row>
    <row r="2042" spans="1:17">
      <c r="A2042">
        <v>5212552</v>
      </c>
      <c r="B2042" s="129"/>
      <c r="D2042" s="606" t="s">
        <v>440</v>
      </c>
      <c r="E2042" s="606"/>
      <c r="F2042" s="606"/>
      <c r="G2042" s="606"/>
      <c r="H2042" s="606"/>
      <c r="J2042" s="124">
        <f>J2040+J2041</f>
        <v>84.544499999999999</v>
      </c>
      <c r="K2042" s="702">
        <f t="shared" si="208"/>
        <v>60</v>
      </c>
      <c r="L2042" s="492"/>
      <c r="M2042" s="492"/>
      <c r="N2042" s="496"/>
      <c r="O2042" s="493"/>
      <c r="P2042" s="493"/>
      <c r="Q2042" s="491"/>
    </row>
    <row r="2043" spans="1:17" ht="15.75" thickBot="1">
      <c r="A2043">
        <v>5212552</v>
      </c>
      <c r="B2043" s="125"/>
      <c r="C2043" s="104"/>
      <c r="D2043" s="607" t="s">
        <v>442</v>
      </c>
      <c r="E2043" s="607"/>
      <c r="F2043" s="607"/>
      <c r="G2043" s="607"/>
      <c r="H2043" s="607"/>
      <c r="I2043" s="104"/>
      <c r="J2043" s="130">
        <f>J2038+J2042</f>
        <v>155.9451</v>
      </c>
      <c r="K2043" s="702">
        <f t="shared" si="208"/>
        <v>60</v>
      </c>
      <c r="L2043" s="492"/>
      <c r="M2043" s="492"/>
      <c r="N2043" s="496"/>
      <c r="O2043" s="493"/>
      <c r="P2043" s="493"/>
      <c r="Q2043" s="491"/>
    </row>
    <row r="2044" spans="1:17">
      <c r="A2044">
        <v>5212552</v>
      </c>
      <c r="B2044" s="129"/>
      <c r="D2044" s="606" t="s">
        <v>444</v>
      </c>
      <c r="E2044" s="606"/>
      <c r="F2044" s="606"/>
      <c r="G2044" s="606"/>
      <c r="H2044" s="606"/>
      <c r="J2044" s="131">
        <f>J2043/I2032</f>
        <v>8.1433472584856403</v>
      </c>
      <c r="K2044" s="702">
        <f t="shared" si="208"/>
        <v>60</v>
      </c>
      <c r="L2044" s="492"/>
      <c r="M2044" s="492"/>
      <c r="N2044" s="496"/>
      <c r="O2044" s="493"/>
      <c r="P2044" s="493"/>
      <c r="Q2044" s="491"/>
    </row>
    <row r="2045" spans="1:17">
      <c r="A2045">
        <v>5212552</v>
      </c>
      <c r="B2045" s="129"/>
      <c r="H2045" s="132" t="s">
        <v>445</v>
      </c>
      <c r="J2045" s="133" t="s">
        <v>377</v>
      </c>
      <c r="K2045" s="702">
        <f t="shared" si="208"/>
        <v>60</v>
      </c>
      <c r="L2045" s="492"/>
      <c r="M2045" s="492"/>
      <c r="N2045" s="496"/>
      <c r="O2045" s="493"/>
      <c r="P2045" s="493"/>
      <c r="Q2045" s="491"/>
    </row>
    <row r="2046" spans="1:17" ht="15.75" thickBot="1">
      <c r="A2046">
        <v>5212552</v>
      </c>
      <c r="B2046" s="129"/>
      <c r="H2046" s="105" t="s">
        <v>446</v>
      </c>
      <c r="J2046" s="130" t="s">
        <v>377</v>
      </c>
      <c r="K2046" s="702">
        <f t="shared" si="208"/>
        <v>60</v>
      </c>
      <c r="L2046" s="492"/>
      <c r="M2046" s="492"/>
      <c r="N2046" s="496"/>
      <c r="O2046" s="493"/>
      <c r="P2046" s="493"/>
      <c r="Q2046" s="491"/>
    </row>
    <row r="2047" spans="1:17" ht="15.75" thickBot="1">
      <c r="A2047">
        <v>5212552</v>
      </c>
      <c r="B2047" s="453" t="s">
        <v>447</v>
      </c>
      <c r="C2047" s="370"/>
      <c r="D2047" s="451" t="s">
        <v>212</v>
      </c>
      <c r="E2047" s="451" t="s">
        <v>436</v>
      </c>
      <c r="F2047" s="370"/>
      <c r="G2047" s="451" t="s">
        <v>448</v>
      </c>
      <c r="H2047" s="608" t="s">
        <v>449</v>
      </c>
      <c r="I2047" s="608"/>
      <c r="J2047" s="609"/>
      <c r="K2047" s="702">
        <f t="shared" si="208"/>
        <v>60</v>
      </c>
      <c r="L2047" s="492"/>
      <c r="M2047" s="492"/>
      <c r="N2047" s="496"/>
      <c r="O2047" s="493"/>
      <c r="P2047" s="493"/>
      <c r="Q2047" s="491"/>
    </row>
    <row r="2048" spans="1:17">
      <c r="A2048">
        <v>5212552</v>
      </c>
      <c r="B2048" s="119" t="s">
        <v>974</v>
      </c>
      <c r="C2048" s="120" t="s">
        <v>975</v>
      </c>
      <c r="D2048" s="121">
        <v>0.112</v>
      </c>
      <c r="E2048" s="128" t="s">
        <v>454</v>
      </c>
      <c r="G2048" s="123">
        <f>VLOOKUP(B2048,MATERIAL!$A$1:$D$1678,4,FALSE)</f>
        <v>73.311000000000007</v>
      </c>
      <c r="J2048" s="124">
        <f>D2048*G2048</f>
        <v>8.2108320000000017</v>
      </c>
      <c r="K2048" s="702">
        <f t="shared" si="208"/>
        <v>60</v>
      </c>
      <c r="L2048" s="492">
        <f>D2048</f>
        <v>0.112</v>
      </c>
      <c r="M2048" s="492"/>
      <c r="N2048" s="496" t="str">
        <f>B2048</f>
        <v>M3153</v>
      </c>
      <c r="O2048" s="493">
        <f>G2048</f>
        <v>73.311000000000007</v>
      </c>
      <c r="P2048" s="493"/>
      <c r="Q2048" s="491">
        <f t="shared" ref="Q2048" si="214">ROUND((K2048*((L2048*O2048)+(M2048*P2048))),2)</f>
        <v>492.65</v>
      </c>
    </row>
    <row r="2049" spans="1:18" ht="15.75" thickBot="1">
      <c r="A2049">
        <v>5212552</v>
      </c>
      <c r="B2049" s="125"/>
      <c r="C2049" s="104"/>
      <c r="D2049" s="607" t="s">
        <v>459</v>
      </c>
      <c r="E2049" s="607"/>
      <c r="F2049" s="607"/>
      <c r="G2049" s="607"/>
      <c r="H2049" s="607"/>
      <c r="I2049" s="104"/>
      <c r="J2049" s="126">
        <f>J2048</f>
        <v>8.2108320000000017</v>
      </c>
      <c r="K2049" s="702">
        <f t="shared" si="208"/>
        <v>60</v>
      </c>
      <c r="L2049" s="492"/>
      <c r="M2049" s="492"/>
      <c r="N2049" s="496"/>
      <c r="O2049" s="493"/>
      <c r="P2049" s="493"/>
      <c r="Q2049" s="491"/>
    </row>
    <row r="2050" spans="1:18" ht="15.75" thickBot="1">
      <c r="A2050">
        <v>5212552</v>
      </c>
      <c r="B2050" s="127" t="s">
        <v>460</v>
      </c>
      <c r="C2050" s="104"/>
      <c r="D2050" s="103" t="s">
        <v>212</v>
      </c>
      <c r="E2050" s="103" t="s">
        <v>436</v>
      </c>
      <c r="F2050" s="104"/>
      <c r="G2050" s="103" t="s">
        <v>449</v>
      </c>
      <c r="H2050" s="607" t="s">
        <v>449</v>
      </c>
      <c r="I2050" s="607"/>
      <c r="J2050" s="605"/>
      <c r="K2050" s="702">
        <f t="shared" si="208"/>
        <v>60</v>
      </c>
      <c r="L2050" s="492"/>
      <c r="M2050" s="492"/>
      <c r="N2050" s="496"/>
      <c r="O2050" s="493"/>
      <c r="P2050" s="493"/>
      <c r="Q2050" s="491"/>
    </row>
    <row r="2051" spans="1:18" ht="15.75" thickBot="1">
      <c r="A2051">
        <v>5212552</v>
      </c>
      <c r="B2051" s="125"/>
      <c r="C2051" s="104"/>
      <c r="D2051" s="607" t="s">
        <v>461</v>
      </c>
      <c r="E2051" s="607"/>
      <c r="F2051" s="607"/>
      <c r="G2051" s="607"/>
      <c r="H2051" s="607"/>
      <c r="I2051" s="104"/>
      <c r="J2051" s="126"/>
      <c r="K2051" s="702">
        <f t="shared" si="208"/>
        <v>60</v>
      </c>
      <c r="L2051" s="492"/>
      <c r="M2051" s="492"/>
      <c r="N2051" s="496"/>
      <c r="O2051" s="493"/>
      <c r="P2051" s="493"/>
      <c r="Q2051" s="491"/>
    </row>
    <row r="2052" spans="1:18" ht="15.75" thickBot="1">
      <c r="A2052">
        <v>5212552</v>
      </c>
      <c r="B2052" s="125"/>
      <c r="C2052" s="104"/>
      <c r="D2052" s="104"/>
      <c r="E2052" s="104"/>
      <c r="F2052" s="104"/>
      <c r="G2052" s="104"/>
      <c r="H2052" s="105" t="s">
        <v>462</v>
      </c>
      <c r="I2052" s="104"/>
      <c r="J2052" s="130">
        <f>J2044+J2049</f>
        <v>16.354179258485644</v>
      </c>
      <c r="K2052" s="702">
        <f t="shared" si="208"/>
        <v>60</v>
      </c>
      <c r="L2052" s="492"/>
      <c r="M2052" s="492"/>
      <c r="N2052" s="496"/>
      <c r="O2052" s="493"/>
      <c r="P2052" s="493"/>
      <c r="Q2052" s="491"/>
    </row>
    <row r="2053" spans="1:18" ht="15.75" thickBot="1">
      <c r="A2053">
        <v>5212552</v>
      </c>
      <c r="B2053" s="127" t="s">
        <v>463</v>
      </c>
      <c r="C2053" s="104"/>
      <c r="D2053" s="103" t="s">
        <v>464</v>
      </c>
      <c r="E2053" s="103" t="s">
        <v>212</v>
      </c>
      <c r="F2053" s="103" t="s">
        <v>436</v>
      </c>
      <c r="G2053" s="104"/>
      <c r="H2053" s="103" t="s">
        <v>449</v>
      </c>
      <c r="I2053" s="607" t="s">
        <v>449</v>
      </c>
      <c r="J2053" s="605"/>
      <c r="K2053" s="702">
        <f t="shared" si="208"/>
        <v>60</v>
      </c>
      <c r="L2053" s="492"/>
      <c r="M2053" s="492"/>
      <c r="N2053" s="496"/>
      <c r="O2053" s="493"/>
      <c r="P2053" s="493"/>
      <c r="Q2053" s="491"/>
    </row>
    <row r="2054" spans="1:18">
      <c r="A2054">
        <v>5212552</v>
      </c>
      <c r="B2054" s="119" t="s">
        <v>974</v>
      </c>
      <c r="C2054" s="120" t="s">
        <v>976</v>
      </c>
      <c r="D2054" s="128">
        <v>5914655</v>
      </c>
      <c r="E2054" s="121">
        <v>1.1E-4</v>
      </c>
      <c r="F2054" s="128" t="s">
        <v>466</v>
      </c>
      <c r="H2054" s="235">
        <f>VLOOKUP(D2054,'SICRO 04.25'!$A$1:$D$6492,4,FALSE)</f>
        <v>32.659999999999997</v>
      </c>
      <c r="J2054" s="124">
        <f>E2054*H2054</f>
        <v>3.5925999999999996E-3</v>
      </c>
      <c r="K2054" s="702">
        <f t="shared" si="208"/>
        <v>60</v>
      </c>
      <c r="L2054" s="492">
        <f>E2054</f>
        <v>1.1E-4</v>
      </c>
      <c r="M2054" s="492"/>
      <c r="N2054" s="496" t="str">
        <f>B2054</f>
        <v>M3153</v>
      </c>
      <c r="O2054" s="493">
        <f>H2054</f>
        <v>32.659999999999997</v>
      </c>
      <c r="P2054" s="493"/>
      <c r="Q2054" s="491">
        <f t="shared" ref="Q2054" si="215">ROUND((K2054*((L2054*O2054)+(M2054*P2054))),2)</f>
        <v>0.22</v>
      </c>
    </row>
    <row r="2055" spans="1:18" ht="15.75" thickBot="1">
      <c r="A2055">
        <v>5212552</v>
      </c>
      <c r="B2055" s="125"/>
      <c r="C2055" s="104"/>
      <c r="D2055" s="607" t="s">
        <v>468</v>
      </c>
      <c r="E2055" s="607"/>
      <c r="F2055" s="607"/>
      <c r="G2055" s="607"/>
      <c r="H2055" s="607"/>
      <c r="I2055" s="104"/>
      <c r="J2055" s="130">
        <f>J2054</f>
        <v>3.5925999999999996E-3</v>
      </c>
      <c r="K2055" s="702">
        <f t="shared" si="208"/>
        <v>60</v>
      </c>
      <c r="L2055" s="492"/>
      <c r="M2055" s="492"/>
      <c r="N2055" s="496"/>
      <c r="O2055" s="493"/>
      <c r="P2055" s="493"/>
      <c r="Q2055" s="491"/>
    </row>
    <row r="2056" spans="1:18" ht="15.75" thickBot="1">
      <c r="A2056">
        <v>5212552</v>
      </c>
      <c r="B2056" s="602" t="s">
        <v>469</v>
      </c>
      <c r="C2056" s="603"/>
      <c r="D2056" s="604" t="s">
        <v>212</v>
      </c>
      <c r="E2056" s="604" t="s">
        <v>436</v>
      </c>
      <c r="F2056" s="604" t="s">
        <v>470</v>
      </c>
      <c r="G2056" s="604"/>
      <c r="H2056" s="604"/>
      <c r="J2056" s="605" t="s">
        <v>449</v>
      </c>
      <c r="K2056" s="702">
        <f t="shared" si="208"/>
        <v>60</v>
      </c>
      <c r="L2056" s="492"/>
      <c r="M2056" s="492"/>
      <c r="N2056" s="496"/>
      <c r="O2056" s="493"/>
      <c r="P2056" s="493"/>
      <c r="Q2056" s="491"/>
    </row>
    <row r="2057" spans="1:18" ht="15.75" thickBot="1">
      <c r="A2057">
        <v>5212552</v>
      </c>
      <c r="B2057" s="602"/>
      <c r="C2057" s="603"/>
      <c r="D2057" s="604"/>
      <c r="E2057" s="604"/>
      <c r="F2057" s="103" t="s">
        <v>471</v>
      </c>
      <c r="G2057" s="103" t="s">
        <v>472</v>
      </c>
      <c r="H2057" s="103" t="s">
        <v>473</v>
      </c>
      <c r="I2057" s="104"/>
      <c r="J2057" s="605"/>
      <c r="K2057" s="702">
        <f t="shared" si="208"/>
        <v>60</v>
      </c>
      <c r="L2057" s="492"/>
      <c r="M2057" s="492"/>
      <c r="N2057" s="496"/>
      <c r="O2057" s="493"/>
      <c r="P2057" s="493"/>
      <c r="Q2057" s="491"/>
    </row>
    <row r="2058" spans="1:18">
      <c r="A2058">
        <v>5212552</v>
      </c>
      <c r="B2058" s="119" t="s">
        <v>974</v>
      </c>
      <c r="C2058" s="120" t="s">
        <v>976</v>
      </c>
      <c r="D2058" s="121">
        <v>1.1E-4</v>
      </c>
      <c r="E2058" s="128" t="s">
        <v>228</v>
      </c>
      <c r="F2058" s="128" t="s">
        <v>477</v>
      </c>
      <c r="G2058" s="128" t="s">
        <v>478</v>
      </c>
      <c r="H2058" s="128" t="s">
        <v>479</v>
      </c>
      <c r="J2058" s="111"/>
      <c r="K2058" s="702">
        <f t="shared" si="208"/>
        <v>60</v>
      </c>
      <c r="L2058" s="492"/>
      <c r="M2058" s="492"/>
      <c r="N2058" s="496"/>
      <c r="O2058" s="493"/>
      <c r="P2058" s="493"/>
      <c r="Q2058" s="491"/>
    </row>
    <row r="2059" spans="1:18">
      <c r="A2059">
        <v>5212552</v>
      </c>
      <c r="B2059" s="129"/>
      <c r="D2059" s="606" t="s">
        <v>480</v>
      </c>
      <c r="E2059" s="606"/>
      <c r="F2059" s="606"/>
      <c r="G2059" s="606"/>
      <c r="H2059" s="606"/>
      <c r="J2059" s="111"/>
      <c r="K2059" s="702">
        <f t="shared" si="208"/>
        <v>60</v>
      </c>
      <c r="L2059" s="492"/>
      <c r="M2059" s="492"/>
      <c r="N2059" s="496"/>
      <c r="O2059" s="493"/>
      <c r="P2059" s="493"/>
      <c r="Q2059" s="491"/>
    </row>
    <row r="2060" spans="1:18" ht="15.75" thickBot="1">
      <c r="A2060">
        <v>5212552</v>
      </c>
      <c r="B2060" s="125"/>
      <c r="C2060" s="104"/>
      <c r="D2060" s="104"/>
      <c r="E2060" s="104"/>
      <c r="F2060" s="607" t="s">
        <v>481</v>
      </c>
      <c r="G2060" s="607"/>
      <c r="H2060" s="607"/>
      <c r="I2060" s="104"/>
      <c r="J2060" s="134">
        <f>J2052+J2055</f>
        <v>16.357771858485645</v>
      </c>
      <c r="K2060" s="179"/>
      <c r="L2060" s="179"/>
      <c r="M2060" s="179"/>
      <c r="N2060" s="179"/>
      <c r="O2060" s="179"/>
      <c r="P2060" s="180"/>
      <c r="R2060" s="445">
        <f>ROUNDUP((SUM(Q2036:Q2056)/K2036),2)</f>
        <v>16.360000000000003</v>
      </c>
    </row>
    <row r="2061" spans="1:18" ht="15.75" thickBot="1">
      <c r="A2061" s="157"/>
      <c r="B2061" s="157"/>
      <c r="C2061" s="157"/>
      <c r="D2061" s="157"/>
      <c r="E2061" s="157"/>
      <c r="F2061" s="157"/>
      <c r="G2061" s="157"/>
      <c r="H2061" s="157"/>
      <c r="I2061" s="157"/>
      <c r="J2061" s="157"/>
      <c r="R2061" s="101">
        <f>R2060*K2036</f>
        <v>981.60000000000014</v>
      </c>
    </row>
    <row r="2062" spans="1:18" ht="23.25" thickBot="1">
      <c r="A2062">
        <v>2408057</v>
      </c>
      <c r="B2062" s="106" t="s">
        <v>395</v>
      </c>
      <c r="C2062" s="107"/>
      <c r="D2062" s="107"/>
      <c r="E2062" s="107"/>
      <c r="F2062" s="107"/>
      <c r="G2062" s="107"/>
      <c r="H2062" s="107"/>
      <c r="I2062" s="107"/>
      <c r="J2062" s="108" t="s">
        <v>396</v>
      </c>
    </row>
    <row r="2063" spans="1:18" ht="18.75" thickTop="1">
      <c r="A2063">
        <v>2408057</v>
      </c>
      <c r="B2063" s="109" t="s">
        <v>397</v>
      </c>
      <c r="E2063" s="110" t="s">
        <v>398</v>
      </c>
      <c r="J2063" s="111"/>
    </row>
    <row r="2064" spans="1:18" ht="15.75">
      <c r="A2064">
        <v>2408057</v>
      </c>
      <c r="B2064" s="112" t="s">
        <v>400</v>
      </c>
      <c r="E2064" s="452" t="s">
        <v>914</v>
      </c>
      <c r="H2064" s="113" t="s">
        <v>401</v>
      </c>
      <c r="I2064" s="114">
        <v>1.3413900000000001</v>
      </c>
      <c r="J2064" s="115" t="s">
        <v>454</v>
      </c>
    </row>
    <row r="2065" spans="1:17" ht="16.5" thickBot="1">
      <c r="A2065">
        <v>2408057</v>
      </c>
      <c r="B2065" s="116" t="s">
        <v>977</v>
      </c>
      <c r="C2065" s="610" t="s">
        <v>960</v>
      </c>
      <c r="D2065" s="610"/>
      <c r="E2065" s="610"/>
      <c r="F2065" s="610"/>
      <c r="G2065" s="610"/>
      <c r="H2065" s="610"/>
      <c r="I2065" s="611" t="s">
        <v>404</v>
      </c>
      <c r="J2065" s="612"/>
    </row>
    <row r="2066" spans="1:17" ht="15.75" thickBot="1">
      <c r="A2066">
        <v>2408057</v>
      </c>
      <c r="B2066" s="602" t="s">
        <v>405</v>
      </c>
      <c r="C2066" s="603"/>
      <c r="D2066" s="604" t="s">
        <v>212</v>
      </c>
      <c r="E2066" s="604" t="s">
        <v>406</v>
      </c>
      <c r="F2066" s="604"/>
      <c r="G2066" s="604" t="s">
        <v>407</v>
      </c>
      <c r="H2066" s="604"/>
      <c r="J2066" s="117" t="s">
        <v>408</v>
      </c>
      <c r="K2066" s="590" t="s">
        <v>276</v>
      </c>
      <c r="L2066" s="590"/>
      <c r="M2066" s="591"/>
      <c r="N2066" s="592" t="s">
        <v>409</v>
      </c>
      <c r="O2066" s="594" t="s">
        <v>410</v>
      </c>
      <c r="P2066" s="595"/>
      <c r="Q2066" s="598" t="s">
        <v>411</v>
      </c>
    </row>
    <row r="2067" spans="1:17" ht="15.75" thickBot="1">
      <c r="A2067">
        <v>2408057</v>
      </c>
      <c r="B2067" s="602"/>
      <c r="C2067" s="603"/>
      <c r="D2067" s="604"/>
      <c r="E2067" s="103" t="s">
        <v>412</v>
      </c>
      <c r="F2067" s="103" t="s">
        <v>413</v>
      </c>
      <c r="G2067" s="103" t="s">
        <v>414</v>
      </c>
      <c r="H2067" s="103" t="s">
        <v>415</v>
      </c>
      <c r="I2067" s="104"/>
      <c r="J2067" s="118" t="s">
        <v>416</v>
      </c>
      <c r="K2067" s="417" t="s">
        <v>417</v>
      </c>
      <c r="L2067" s="600" t="s">
        <v>418</v>
      </c>
      <c r="M2067" s="601"/>
      <c r="N2067" s="593"/>
      <c r="O2067" s="596"/>
      <c r="P2067" s="597"/>
      <c r="Q2067" s="599"/>
    </row>
    <row r="2068" spans="1:17">
      <c r="A2068">
        <v>2408057</v>
      </c>
      <c r="B2068" s="119" t="s">
        <v>932</v>
      </c>
      <c r="C2068" s="120" t="s">
        <v>933</v>
      </c>
      <c r="D2068" s="121">
        <v>1</v>
      </c>
      <c r="E2068" s="122">
        <v>1</v>
      </c>
      <c r="F2068" s="122">
        <v>0</v>
      </c>
      <c r="G2068" s="123">
        <f>VLOOKUP(B2068,EQ!$A$1:$K$538,10,FALSE)</f>
        <v>27.571300000000001</v>
      </c>
      <c r="H2068" s="123">
        <f>VLOOKUP(B2068,EQ!$A$1:$K$538,11,FALSE)</f>
        <v>5.7069999999999999</v>
      </c>
      <c r="J2068" s="124">
        <f t="shared" ref="J2068:J2069" si="216">(D2068*E2068*G2068)+(D2068*F2068*H2068)</f>
        <v>27.571300000000001</v>
      </c>
      <c r="K2068" s="702">
        <f>$K$2004*$D$2004</f>
        <v>5.6909999999999998</v>
      </c>
      <c r="L2068" s="492">
        <f>(D2068*E2068)</f>
        <v>1</v>
      </c>
      <c r="M2068" s="492">
        <f>(D2068*F2068)</f>
        <v>0</v>
      </c>
      <c r="N2068" s="496" t="str">
        <f>B2068</f>
        <v>E9753</v>
      </c>
      <c r="O2068" s="493">
        <f>(G2068/$I$2064)</f>
        <v>20.554275788547699</v>
      </c>
      <c r="P2068" s="493">
        <f>(H2068/$I$2064)</f>
        <v>4.2545419303856447</v>
      </c>
      <c r="Q2068" s="491">
        <f t="shared" ref="Q2068:Q2069" si="217">ROUND((K2068*((L2068*O2068)+(M2068*P2068))),2)</f>
        <v>116.97</v>
      </c>
    </row>
    <row r="2069" spans="1:17">
      <c r="A2069">
        <v>2408057</v>
      </c>
      <c r="B2069" s="119" t="s">
        <v>978</v>
      </c>
      <c r="C2069" s="120" t="s">
        <v>979</v>
      </c>
      <c r="D2069" s="121">
        <v>1</v>
      </c>
      <c r="E2069" s="122">
        <v>1</v>
      </c>
      <c r="F2069" s="122">
        <v>0</v>
      </c>
      <c r="G2069" s="123">
        <f>VLOOKUP(B2069,EQ!$A$1:$K$538,10,FALSE)</f>
        <v>0.21579999999999999</v>
      </c>
      <c r="H2069" s="123">
        <f>VLOOKUP(B2069,EQ!$A$1:$K$538,11,FALSE)</f>
        <v>0.1191</v>
      </c>
      <c r="J2069" s="124">
        <f t="shared" si="216"/>
        <v>0.21579999999999999</v>
      </c>
      <c r="K2069" s="702">
        <f t="shared" ref="K2069:K2091" si="218">$K$2004*$D$2004</f>
        <v>5.6909999999999998</v>
      </c>
      <c r="L2069" s="492">
        <f>(D2069*E2069)</f>
        <v>1</v>
      </c>
      <c r="M2069" s="492">
        <f>(D2069*F2069)</f>
        <v>0</v>
      </c>
      <c r="N2069" s="496" t="str">
        <f>B2069</f>
        <v>E9547</v>
      </c>
      <c r="O2069" s="493">
        <f>(G2069/$I$2064)</f>
        <v>0.16087789531754373</v>
      </c>
      <c r="P2069" s="493">
        <f>(H2069/$I$2064)</f>
        <v>8.87884955158455E-2</v>
      </c>
      <c r="Q2069" s="491">
        <f t="shared" si="217"/>
        <v>0.92</v>
      </c>
    </row>
    <row r="2070" spans="1:17" ht="15.75" thickBot="1">
      <c r="A2070">
        <v>2408057</v>
      </c>
      <c r="B2070" s="125"/>
      <c r="C2070" s="104"/>
      <c r="D2070" s="104"/>
      <c r="E2070" s="104"/>
      <c r="F2070" s="104"/>
      <c r="G2070" s="104"/>
      <c r="H2070" s="105" t="s">
        <v>433</v>
      </c>
      <c r="I2070" s="104"/>
      <c r="J2070" s="126">
        <f>J2068+J2069</f>
        <v>27.787100000000002</v>
      </c>
      <c r="K2070" s="702">
        <f t="shared" si="218"/>
        <v>5.6909999999999998</v>
      </c>
      <c r="L2070" s="492"/>
      <c r="M2070" s="492"/>
      <c r="N2070" s="496"/>
      <c r="O2070" s="493"/>
      <c r="P2070" s="493"/>
      <c r="Q2070" s="491"/>
    </row>
    <row r="2071" spans="1:17" ht="15.75" thickBot="1">
      <c r="A2071">
        <v>2408057</v>
      </c>
      <c r="B2071" s="127" t="s">
        <v>435</v>
      </c>
      <c r="C2071" s="104"/>
      <c r="D2071" s="103" t="s">
        <v>212</v>
      </c>
      <c r="E2071" s="103" t="s">
        <v>436</v>
      </c>
      <c r="F2071" s="104"/>
      <c r="G2071" s="103" t="s">
        <v>407</v>
      </c>
      <c r="H2071" s="607" t="s">
        <v>437</v>
      </c>
      <c r="I2071" s="607"/>
      <c r="J2071" s="605"/>
      <c r="K2071" s="702">
        <f t="shared" si="218"/>
        <v>5.6909999999999998</v>
      </c>
      <c r="L2071" s="492"/>
      <c r="M2071" s="492"/>
      <c r="N2071" s="496"/>
      <c r="O2071" s="493"/>
      <c r="P2071" s="493"/>
      <c r="Q2071" s="491"/>
    </row>
    <row r="2072" spans="1:17">
      <c r="A2072">
        <v>2408057</v>
      </c>
      <c r="B2072" s="119" t="s">
        <v>502</v>
      </c>
      <c r="C2072" s="120" t="s">
        <v>503</v>
      </c>
      <c r="D2072" s="121">
        <v>1</v>
      </c>
      <c r="E2072" s="128" t="s">
        <v>222</v>
      </c>
      <c r="G2072" s="123">
        <f>VLOOKUP(B2072,MO!$A$1:$G$106,6,FALSE)</f>
        <v>24.008099999999999</v>
      </c>
      <c r="J2072" s="124">
        <f t="shared" ref="J2072:J2073" si="219">D2072*G2072</f>
        <v>24.008099999999999</v>
      </c>
      <c r="K2072" s="702">
        <f t="shared" si="218"/>
        <v>5.6909999999999998</v>
      </c>
      <c r="L2072" s="492">
        <f t="shared" ref="L2072:L2073" si="220">D2072</f>
        <v>1</v>
      </c>
      <c r="M2072" s="492"/>
      <c r="N2072" s="496" t="str">
        <f t="shared" ref="N2072:N2073" si="221">B2072</f>
        <v>P9801</v>
      </c>
      <c r="O2072" s="493">
        <f>G2072/$I$2064</f>
        <v>17.897926777447275</v>
      </c>
      <c r="P2072" s="493"/>
      <c r="Q2072" s="491">
        <f t="shared" ref="Q2072:Q2073" si="222">ROUND((K2072*((L2072*O2072)+(M2072*P2072))),2)</f>
        <v>101.86</v>
      </c>
    </row>
    <row r="2073" spans="1:17">
      <c r="A2073">
        <v>2408057</v>
      </c>
      <c r="B2073" s="119" t="s">
        <v>918</v>
      </c>
      <c r="C2073" s="120" t="s">
        <v>919</v>
      </c>
      <c r="D2073" s="121">
        <v>1</v>
      </c>
      <c r="E2073" s="128" t="s">
        <v>222</v>
      </c>
      <c r="G2073" s="123">
        <f>VLOOKUP(B2073,MO!$A$1:$G$106,6,FALSE)</f>
        <v>40.4193</v>
      </c>
      <c r="J2073" s="124">
        <f t="shared" si="219"/>
        <v>40.4193</v>
      </c>
      <c r="K2073" s="702">
        <f t="shared" si="218"/>
        <v>5.6909999999999998</v>
      </c>
      <c r="L2073" s="492">
        <f t="shared" si="220"/>
        <v>1</v>
      </c>
      <c r="M2073" s="492"/>
      <c r="N2073" s="496" t="str">
        <f t="shared" si="221"/>
        <v>P9825</v>
      </c>
      <c r="O2073" s="493">
        <f>G2073/$I$2064</f>
        <v>30.132399973162165</v>
      </c>
      <c r="P2073" s="493"/>
      <c r="Q2073" s="491">
        <f t="shared" si="222"/>
        <v>171.48</v>
      </c>
    </row>
    <row r="2074" spans="1:17">
      <c r="A2074">
        <v>2408057</v>
      </c>
      <c r="B2074" s="129"/>
      <c r="D2074" s="606" t="s">
        <v>440</v>
      </c>
      <c r="E2074" s="606"/>
      <c r="F2074" s="606"/>
      <c r="G2074" s="606"/>
      <c r="H2074" s="606"/>
      <c r="J2074" s="124">
        <f>J2072+J2073</f>
        <v>64.427400000000006</v>
      </c>
      <c r="K2074" s="702">
        <f t="shared" si="218"/>
        <v>5.6909999999999998</v>
      </c>
      <c r="L2074" s="492"/>
      <c r="M2074" s="492"/>
      <c r="N2074" s="496"/>
      <c r="O2074" s="493"/>
      <c r="P2074" s="493"/>
      <c r="Q2074" s="491"/>
    </row>
    <row r="2075" spans="1:17" ht="15.75" thickBot="1">
      <c r="A2075">
        <v>2408057</v>
      </c>
      <c r="B2075" s="125"/>
      <c r="C2075" s="104"/>
      <c r="D2075" s="607" t="s">
        <v>442</v>
      </c>
      <c r="E2075" s="607"/>
      <c r="F2075" s="607"/>
      <c r="G2075" s="607"/>
      <c r="H2075" s="607"/>
      <c r="I2075" s="104"/>
      <c r="J2075" s="130">
        <f>J2070+J2074</f>
        <v>92.214500000000015</v>
      </c>
      <c r="K2075" s="702">
        <f t="shared" si="218"/>
        <v>5.6909999999999998</v>
      </c>
      <c r="L2075" s="492"/>
      <c r="M2075" s="492"/>
      <c r="N2075" s="496"/>
      <c r="O2075" s="493"/>
      <c r="P2075" s="493"/>
      <c r="Q2075" s="491"/>
    </row>
    <row r="2076" spans="1:17">
      <c r="A2076">
        <v>2408057</v>
      </c>
      <c r="B2076" s="129"/>
      <c r="D2076" s="606" t="s">
        <v>444</v>
      </c>
      <c r="E2076" s="606"/>
      <c r="F2076" s="606"/>
      <c r="G2076" s="606"/>
      <c r="H2076" s="606"/>
      <c r="J2076" s="131">
        <f>J2075/I2064</f>
        <v>68.7454804344747</v>
      </c>
      <c r="K2076" s="702">
        <f t="shared" si="218"/>
        <v>5.6909999999999998</v>
      </c>
      <c r="L2076" s="492"/>
      <c r="M2076" s="492"/>
      <c r="N2076" s="496"/>
      <c r="O2076" s="493"/>
      <c r="P2076" s="493"/>
      <c r="Q2076" s="491"/>
    </row>
    <row r="2077" spans="1:17">
      <c r="A2077">
        <v>2408057</v>
      </c>
      <c r="B2077" s="129"/>
      <c r="H2077" s="132" t="s">
        <v>445</v>
      </c>
      <c r="J2077" s="133" t="s">
        <v>377</v>
      </c>
      <c r="K2077" s="702">
        <f t="shared" si="218"/>
        <v>5.6909999999999998</v>
      </c>
      <c r="L2077" s="492"/>
      <c r="M2077" s="492"/>
      <c r="N2077" s="496"/>
      <c r="O2077" s="493"/>
      <c r="P2077" s="493"/>
      <c r="Q2077" s="491"/>
    </row>
    <row r="2078" spans="1:17" ht="15.75" thickBot="1">
      <c r="A2078">
        <v>2408057</v>
      </c>
      <c r="B2078" s="129"/>
      <c r="H2078" s="105" t="s">
        <v>446</v>
      </c>
      <c r="J2078" s="130" t="s">
        <v>377</v>
      </c>
      <c r="K2078" s="702">
        <f t="shared" si="218"/>
        <v>5.6909999999999998</v>
      </c>
      <c r="L2078" s="492"/>
      <c r="M2078" s="492"/>
      <c r="N2078" s="496"/>
      <c r="O2078" s="493"/>
      <c r="P2078" s="493"/>
      <c r="Q2078" s="491"/>
    </row>
    <row r="2079" spans="1:17" ht="15.75" thickBot="1">
      <c r="A2079">
        <v>2408057</v>
      </c>
      <c r="B2079" s="453" t="s">
        <v>447</v>
      </c>
      <c r="C2079" s="370"/>
      <c r="D2079" s="451" t="s">
        <v>212</v>
      </c>
      <c r="E2079" s="451" t="s">
        <v>436</v>
      </c>
      <c r="F2079" s="370"/>
      <c r="G2079" s="451" t="s">
        <v>448</v>
      </c>
      <c r="H2079" s="608" t="s">
        <v>449</v>
      </c>
      <c r="I2079" s="608"/>
      <c r="J2079" s="609"/>
      <c r="K2079" s="702">
        <f t="shared" si="218"/>
        <v>5.6909999999999998</v>
      </c>
      <c r="L2079" s="492"/>
      <c r="M2079" s="492"/>
      <c r="N2079" s="496"/>
      <c r="O2079" s="493"/>
      <c r="P2079" s="493"/>
      <c r="Q2079" s="491"/>
    </row>
    <row r="2080" spans="1:17">
      <c r="A2080">
        <v>2408057</v>
      </c>
      <c r="B2080" s="119" t="s">
        <v>980</v>
      </c>
      <c r="C2080" s="120" t="s">
        <v>981</v>
      </c>
      <c r="D2080" s="121">
        <v>1</v>
      </c>
      <c r="E2080" s="128" t="s">
        <v>454</v>
      </c>
      <c r="G2080" s="123">
        <f>VLOOKUP(B2080,MATERIAL!$A$1:$D$1678,4,FALSE)</f>
        <v>32.343800000000002</v>
      </c>
      <c r="J2080" s="124">
        <f>D2080*G2080</f>
        <v>32.343800000000002</v>
      </c>
      <c r="K2080" s="702">
        <f t="shared" si="218"/>
        <v>5.6909999999999998</v>
      </c>
      <c r="L2080" s="492">
        <f>D2080</f>
        <v>1</v>
      </c>
      <c r="M2080" s="492"/>
      <c r="N2080" s="496" t="str">
        <f>B2080</f>
        <v>M1397</v>
      </c>
      <c r="O2080" s="493">
        <f>G2080</f>
        <v>32.343800000000002</v>
      </c>
      <c r="P2080" s="493"/>
      <c r="Q2080" s="491">
        <f t="shared" ref="Q2080" si="223">ROUND((K2080*((L2080*O2080)+(M2080*P2080))),2)</f>
        <v>184.07</v>
      </c>
    </row>
    <row r="2081" spans="1:18" ht="15.75" thickBot="1">
      <c r="A2081">
        <v>2408057</v>
      </c>
      <c r="B2081" s="125"/>
      <c r="C2081" s="104"/>
      <c r="D2081" s="607" t="s">
        <v>459</v>
      </c>
      <c r="E2081" s="607"/>
      <c r="F2081" s="607"/>
      <c r="G2081" s="607"/>
      <c r="H2081" s="607"/>
      <c r="I2081" s="104"/>
      <c r="J2081" s="126">
        <f>J2080</f>
        <v>32.343800000000002</v>
      </c>
      <c r="K2081" s="702">
        <f t="shared" si="218"/>
        <v>5.6909999999999998</v>
      </c>
      <c r="L2081" s="492"/>
      <c r="M2081" s="492"/>
      <c r="N2081" s="496"/>
      <c r="O2081" s="493"/>
      <c r="P2081" s="493"/>
      <c r="Q2081" s="491"/>
    </row>
    <row r="2082" spans="1:18" ht="15.75" thickBot="1">
      <c r="A2082">
        <v>2408057</v>
      </c>
      <c r="B2082" s="127" t="s">
        <v>460</v>
      </c>
      <c r="C2082" s="104"/>
      <c r="D2082" s="103" t="s">
        <v>212</v>
      </c>
      <c r="E2082" s="103" t="s">
        <v>436</v>
      </c>
      <c r="F2082" s="104"/>
      <c r="G2082" s="103" t="s">
        <v>449</v>
      </c>
      <c r="H2082" s="607" t="s">
        <v>449</v>
      </c>
      <c r="I2082" s="607"/>
      <c r="J2082" s="605"/>
      <c r="K2082" s="702">
        <f t="shared" si="218"/>
        <v>5.6909999999999998</v>
      </c>
      <c r="L2082" s="492"/>
      <c r="M2082" s="492"/>
      <c r="N2082" s="496"/>
      <c r="O2082" s="493"/>
      <c r="P2082" s="493"/>
      <c r="Q2082" s="491"/>
    </row>
    <row r="2083" spans="1:18" ht="15.75" thickBot="1">
      <c r="A2083">
        <v>2408057</v>
      </c>
      <c r="B2083" s="125"/>
      <c r="C2083" s="104"/>
      <c r="D2083" s="607" t="s">
        <v>461</v>
      </c>
      <c r="E2083" s="607"/>
      <c r="F2083" s="607"/>
      <c r="G2083" s="607"/>
      <c r="H2083" s="607"/>
      <c r="I2083" s="104"/>
      <c r="J2083" s="126"/>
      <c r="K2083" s="702">
        <f t="shared" si="218"/>
        <v>5.6909999999999998</v>
      </c>
      <c r="L2083" s="492"/>
      <c r="M2083" s="492"/>
      <c r="N2083" s="496"/>
      <c r="O2083" s="493"/>
      <c r="P2083" s="493"/>
      <c r="Q2083" s="491"/>
    </row>
    <row r="2084" spans="1:18" ht="15.75" thickBot="1">
      <c r="A2084">
        <v>2408057</v>
      </c>
      <c r="B2084" s="125"/>
      <c r="C2084" s="104"/>
      <c r="D2084" s="104"/>
      <c r="E2084" s="104"/>
      <c r="F2084" s="104"/>
      <c r="G2084" s="104"/>
      <c r="H2084" s="105" t="s">
        <v>462</v>
      </c>
      <c r="I2084" s="104"/>
      <c r="J2084" s="130">
        <f>J2076+J2081</f>
        <v>101.0892804344747</v>
      </c>
      <c r="K2084" s="702">
        <f t="shared" si="218"/>
        <v>5.6909999999999998</v>
      </c>
      <c r="L2084" s="492"/>
      <c r="M2084" s="492"/>
      <c r="N2084" s="496"/>
      <c r="O2084" s="493"/>
      <c r="P2084" s="493"/>
      <c r="Q2084" s="491"/>
    </row>
    <row r="2085" spans="1:18" ht="15.75" thickBot="1">
      <c r="A2085">
        <v>2408057</v>
      </c>
      <c r="B2085" s="127" t="s">
        <v>463</v>
      </c>
      <c r="C2085" s="104"/>
      <c r="D2085" s="103" t="s">
        <v>464</v>
      </c>
      <c r="E2085" s="103" t="s">
        <v>212</v>
      </c>
      <c r="F2085" s="103" t="s">
        <v>436</v>
      </c>
      <c r="G2085" s="104"/>
      <c r="H2085" s="103" t="s">
        <v>449</v>
      </c>
      <c r="I2085" s="607" t="s">
        <v>449</v>
      </c>
      <c r="J2085" s="605"/>
      <c r="K2085" s="702">
        <f t="shared" si="218"/>
        <v>5.6909999999999998</v>
      </c>
      <c r="L2085" s="492"/>
      <c r="M2085" s="492"/>
      <c r="N2085" s="496"/>
      <c r="O2085" s="493"/>
      <c r="P2085" s="493"/>
      <c r="Q2085" s="491"/>
    </row>
    <row r="2086" spans="1:18">
      <c r="A2086">
        <v>2408057</v>
      </c>
      <c r="B2086" s="119" t="s">
        <v>980</v>
      </c>
      <c r="C2086" s="120" t="s">
        <v>982</v>
      </c>
      <c r="D2086" s="128">
        <v>5914655</v>
      </c>
      <c r="E2086" s="121">
        <v>1E-3</v>
      </c>
      <c r="F2086" s="128" t="s">
        <v>466</v>
      </c>
      <c r="H2086" s="235">
        <f>VLOOKUP(D2086,'SICRO 04.25'!$A$1:$D$6492,4,FALSE)</f>
        <v>32.659999999999997</v>
      </c>
      <c r="J2086" s="124">
        <f>E2086*H2086</f>
        <v>3.2659999999999995E-2</v>
      </c>
      <c r="K2086" s="702">
        <f t="shared" si="218"/>
        <v>5.6909999999999998</v>
      </c>
      <c r="L2086" s="492">
        <f>E2086</f>
        <v>1E-3</v>
      </c>
      <c r="M2086" s="492"/>
      <c r="N2086" s="496" t="str">
        <f>B2086</f>
        <v>M1397</v>
      </c>
      <c r="O2086" s="493">
        <f>H2086</f>
        <v>32.659999999999997</v>
      </c>
      <c r="P2086" s="493"/>
      <c r="Q2086" s="491">
        <f t="shared" ref="Q2086" si="224">ROUND((K2086*((L2086*O2086)+(M2086*P2086))),2)</f>
        <v>0.19</v>
      </c>
    </row>
    <row r="2087" spans="1:18" ht="15.75" thickBot="1">
      <c r="A2087">
        <v>2408057</v>
      </c>
      <c r="B2087" s="125"/>
      <c r="C2087" s="104"/>
      <c r="D2087" s="607" t="s">
        <v>468</v>
      </c>
      <c r="E2087" s="607"/>
      <c r="F2087" s="607"/>
      <c r="G2087" s="607"/>
      <c r="H2087" s="607"/>
      <c r="I2087" s="104"/>
      <c r="J2087" s="130">
        <f>J2086</f>
        <v>3.2659999999999995E-2</v>
      </c>
      <c r="K2087" s="702">
        <f t="shared" si="218"/>
        <v>5.6909999999999998</v>
      </c>
      <c r="L2087" s="492"/>
      <c r="M2087" s="492"/>
      <c r="N2087" s="496"/>
      <c r="O2087" s="493"/>
      <c r="P2087" s="493"/>
      <c r="Q2087" s="491"/>
    </row>
    <row r="2088" spans="1:18" ht="15.75" thickBot="1">
      <c r="A2088">
        <v>2408057</v>
      </c>
      <c r="B2088" s="602" t="s">
        <v>469</v>
      </c>
      <c r="C2088" s="603"/>
      <c r="D2088" s="604" t="s">
        <v>212</v>
      </c>
      <c r="E2088" s="604" t="s">
        <v>436</v>
      </c>
      <c r="F2088" s="604" t="s">
        <v>470</v>
      </c>
      <c r="G2088" s="604"/>
      <c r="H2088" s="604"/>
      <c r="J2088" s="605" t="s">
        <v>449</v>
      </c>
      <c r="K2088" s="702">
        <f t="shared" si="218"/>
        <v>5.6909999999999998</v>
      </c>
      <c r="L2088" s="492"/>
      <c r="M2088" s="492"/>
      <c r="N2088" s="496"/>
      <c r="O2088" s="493"/>
      <c r="P2088" s="493"/>
      <c r="Q2088" s="491"/>
    </row>
    <row r="2089" spans="1:18" ht="15.75" thickBot="1">
      <c r="A2089">
        <v>2408057</v>
      </c>
      <c r="B2089" s="602"/>
      <c r="C2089" s="603"/>
      <c r="D2089" s="604"/>
      <c r="E2089" s="604"/>
      <c r="F2089" s="103" t="s">
        <v>471</v>
      </c>
      <c r="G2089" s="103" t="s">
        <v>472</v>
      </c>
      <c r="H2089" s="103" t="s">
        <v>473</v>
      </c>
      <c r="I2089" s="104"/>
      <c r="J2089" s="605"/>
      <c r="K2089" s="702">
        <f t="shared" si="218"/>
        <v>5.6909999999999998</v>
      </c>
      <c r="L2089" s="492"/>
      <c r="M2089" s="492"/>
      <c r="N2089" s="496"/>
      <c r="O2089" s="493"/>
      <c r="P2089" s="493"/>
      <c r="Q2089" s="491"/>
    </row>
    <row r="2090" spans="1:18">
      <c r="A2090">
        <v>2408057</v>
      </c>
      <c r="B2090" s="119" t="s">
        <v>980</v>
      </c>
      <c r="C2090" s="120" t="s">
        <v>982</v>
      </c>
      <c r="D2090" s="121">
        <v>1E-3</v>
      </c>
      <c r="E2090" s="128" t="s">
        <v>228</v>
      </c>
      <c r="F2090" s="128" t="s">
        <v>477</v>
      </c>
      <c r="G2090" s="128" t="s">
        <v>478</v>
      </c>
      <c r="H2090" s="128" t="s">
        <v>479</v>
      </c>
      <c r="J2090" s="111"/>
      <c r="K2090" s="702">
        <f t="shared" si="218"/>
        <v>5.6909999999999998</v>
      </c>
      <c r="L2090" s="492"/>
      <c r="M2090" s="492"/>
      <c r="N2090" s="496"/>
      <c r="O2090" s="493"/>
      <c r="P2090" s="493"/>
      <c r="Q2090" s="491"/>
    </row>
    <row r="2091" spans="1:18">
      <c r="A2091">
        <v>2408057</v>
      </c>
      <c r="B2091" s="129"/>
      <c r="D2091" s="606" t="s">
        <v>480</v>
      </c>
      <c r="E2091" s="606"/>
      <c r="F2091" s="606"/>
      <c r="G2091" s="606"/>
      <c r="H2091" s="606"/>
      <c r="J2091" s="111"/>
      <c r="K2091" s="702">
        <f t="shared" si="218"/>
        <v>5.6909999999999998</v>
      </c>
      <c r="L2091" s="492"/>
      <c r="M2091" s="492"/>
      <c r="N2091" s="496"/>
      <c r="O2091" s="493"/>
      <c r="P2091" s="493"/>
      <c r="Q2091" s="491"/>
    </row>
    <row r="2092" spans="1:18" ht="15.75" thickBot="1">
      <c r="A2092">
        <v>2408057</v>
      </c>
      <c r="B2092" s="125"/>
      <c r="C2092" s="104"/>
      <c r="D2092" s="104"/>
      <c r="E2092" s="104"/>
      <c r="F2092" s="607" t="s">
        <v>481</v>
      </c>
      <c r="G2092" s="607"/>
      <c r="H2092" s="607"/>
      <c r="I2092" s="104"/>
      <c r="J2092" s="134">
        <f>J2084+J2087</f>
        <v>101.12194043447471</v>
      </c>
      <c r="R2092" s="445">
        <f>ROUND((SUM(Q2068:Q2088)/K2068),2)</f>
        <v>101.12</v>
      </c>
    </row>
    <row r="2093" spans="1:18" ht="15.75" thickBot="1">
      <c r="A2093" s="457"/>
      <c r="B2093" s="457"/>
      <c r="C2093" s="457"/>
      <c r="D2093" s="457"/>
      <c r="E2093" s="457"/>
      <c r="F2093" s="457"/>
      <c r="G2093" s="457"/>
      <c r="H2093" s="457"/>
      <c r="I2093" s="457"/>
      <c r="J2093" s="457"/>
      <c r="R2093" s="101">
        <f>R2092*K2068</f>
        <v>575.47392000000002</v>
      </c>
    </row>
    <row r="2094" spans="1:18" ht="23.25" thickBot="1">
      <c r="B2094" s="106" t="s">
        <v>395</v>
      </c>
      <c r="C2094" s="107"/>
      <c r="D2094" s="107"/>
      <c r="E2094" s="107"/>
      <c r="F2094" s="107"/>
      <c r="G2094" s="107"/>
      <c r="H2094" s="107"/>
      <c r="I2094" s="107"/>
      <c r="J2094" s="108" t="s">
        <v>396</v>
      </c>
    </row>
    <row r="2095" spans="1:18" ht="18.75" thickTop="1">
      <c r="B2095" s="109" t="s">
        <v>397</v>
      </c>
      <c r="E2095" s="110" t="s">
        <v>398</v>
      </c>
      <c r="H2095" s="455" t="s">
        <v>983</v>
      </c>
      <c r="I2095" s="456">
        <v>5.8399999999999997E-3</v>
      </c>
      <c r="J2095" s="111"/>
    </row>
    <row r="2096" spans="1:18" ht="15.75">
      <c r="B2096" s="112" t="s">
        <v>400</v>
      </c>
      <c r="E2096" s="452" t="s">
        <v>914</v>
      </c>
      <c r="H2096" s="113" t="s">
        <v>401</v>
      </c>
      <c r="I2096" s="139">
        <v>66.400000000000006</v>
      </c>
      <c r="J2096" s="115" t="s">
        <v>351</v>
      </c>
    </row>
    <row r="2097" spans="2:18" ht="16.5" thickBot="1">
      <c r="B2097" s="116" t="s">
        <v>645</v>
      </c>
      <c r="C2097" s="610" t="s">
        <v>642</v>
      </c>
      <c r="D2097" s="610"/>
      <c r="E2097" s="610"/>
      <c r="F2097" s="610"/>
      <c r="G2097" s="610"/>
      <c r="H2097" s="610"/>
      <c r="I2097" s="611" t="s">
        <v>404</v>
      </c>
      <c r="J2097" s="612"/>
    </row>
    <row r="2098" spans="2:18" ht="15.75" thickBot="1">
      <c r="B2098" s="602" t="s">
        <v>405</v>
      </c>
      <c r="C2098" s="603"/>
      <c r="D2098" s="604" t="s">
        <v>212</v>
      </c>
      <c r="E2098" s="604" t="s">
        <v>406</v>
      </c>
      <c r="F2098" s="604"/>
      <c r="G2098" s="604" t="s">
        <v>407</v>
      </c>
      <c r="H2098" s="604"/>
      <c r="J2098" s="117" t="s">
        <v>408</v>
      </c>
      <c r="K2098" s="590" t="s">
        <v>276</v>
      </c>
      <c r="L2098" s="590"/>
      <c r="M2098" s="591"/>
      <c r="N2098" s="592" t="s">
        <v>409</v>
      </c>
      <c r="O2098" s="594" t="s">
        <v>410</v>
      </c>
      <c r="P2098" s="595"/>
      <c r="Q2098" s="598" t="s">
        <v>411</v>
      </c>
    </row>
    <row r="2099" spans="2:18" ht="15.75" thickBot="1">
      <c r="B2099" s="602"/>
      <c r="C2099" s="603"/>
      <c r="D2099" s="604"/>
      <c r="E2099" s="103" t="s">
        <v>412</v>
      </c>
      <c r="F2099" s="103" t="s">
        <v>413</v>
      </c>
      <c r="G2099" s="103" t="s">
        <v>414</v>
      </c>
      <c r="H2099" s="103" t="s">
        <v>415</v>
      </c>
      <c r="I2099" s="104"/>
      <c r="J2099" s="118" t="s">
        <v>416</v>
      </c>
      <c r="K2099" s="417" t="s">
        <v>417</v>
      </c>
      <c r="L2099" s="600" t="s">
        <v>418</v>
      </c>
      <c r="M2099" s="601"/>
      <c r="N2099" s="593"/>
      <c r="O2099" s="596"/>
      <c r="P2099" s="597"/>
      <c r="Q2099" s="599"/>
    </row>
    <row r="2100" spans="2:18">
      <c r="B2100" s="119" t="s">
        <v>856</v>
      </c>
      <c r="C2100" s="120" t="s">
        <v>857</v>
      </c>
      <c r="D2100" s="121">
        <v>1</v>
      </c>
      <c r="E2100" s="122">
        <v>0.46</v>
      </c>
      <c r="F2100" s="122">
        <v>0.54</v>
      </c>
      <c r="G2100" s="123">
        <f>VLOOKUP(B2100,EQ!$A$1:$K$538,10,FALSE)</f>
        <v>358.59370000000001</v>
      </c>
      <c r="H2100" s="123">
        <f>VLOOKUP(B2100,EQ!$A$1:$K$538,11,FALSE)</f>
        <v>150.2551</v>
      </c>
      <c r="J2100" s="124">
        <f t="shared" ref="J2100:J2102" si="225">(D2100*E2100*G2100)+(D2100*F2100*H2100)</f>
        <v>246.090856</v>
      </c>
      <c r="K2100" s="702">
        <f>$K$618*$D$618</f>
        <v>441.07756740000002</v>
      </c>
      <c r="L2100" s="492">
        <f>(D2100*E2100)</f>
        <v>0.46</v>
      </c>
      <c r="M2100" s="492">
        <f>(D2100*F2100)</f>
        <v>0.54</v>
      </c>
      <c r="N2100" s="496" t="str">
        <f>B2100</f>
        <v>E9117</v>
      </c>
      <c r="O2100" s="493">
        <f>(G2100/$I$2096)</f>
        <v>5.4005075301204819</v>
      </c>
      <c r="P2100" s="493">
        <f>(H2100/$I$2096)</f>
        <v>2.2628780120481924</v>
      </c>
      <c r="Q2100" s="491">
        <f t="shared" ref="Q2100" si="226">ROUND((K2100*((L2100*O2100)+(M2100*P2100))),2)</f>
        <v>1634.72</v>
      </c>
      <c r="R2100" s="430"/>
    </row>
    <row r="2101" spans="2:18">
      <c r="B2101" s="119" t="s">
        <v>984</v>
      </c>
      <c r="C2101" s="120" t="s">
        <v>985</v>
      </c>
      <c r="D2101" s="121">
        <v>1</v>
      </c>
      <c r="E2101" s="122">
        <v>1</v>
      </c>
      <c r="F2101" s="122">
        <v>0</v>
      </c>
      <c r="G2101" s="123">
        <f>VLOOKUP(B2101,EQ!$A$1:$K$538,10,FALSE)</f>
        <v>1047.3565000000001</v>
      </c>
      <c r="H2101" s="123">
        <f>VLOOKUP(B2101,EQ!$A$1:$K$538,11,FALSE)</f>
        <v>681.35339999999997</v>
      </c>
      <c r="J2101" s="124">
        <f t="shared" si="225"/>
        <v>1047.3565000000001</v>
      </c>
      <c r="K2101" s="702">
        <f t="shared" ref="K2101:K2126" si="227">$K$618*$D$618</f>
        <v>441.07756740000002</v>
      </c>
      <c r="L2101" s="492">
        <f t="shared" ref="L2101:L2102" si="228">(D2101*E2101)</f>
        <v>1</v>
      </c>
      <c r="M2101" s="492">
        <f t="shared" ref="M2101:M2102" si="229">(D2101*F2101)</f>
        <v>0</v>
      </c>
      <c r="N2101" s="496" t="str">
        <f t="shared" ref="N2101:N2120" si="230">B2101</f>
        <v>E9611</v>
      </c>
      <c r="O2101" s="493">
        <f t="shared" ref="O2101:O2105" si="231">(G2101/$I$2096)</f>
        <v>15.77344126506024</v>
      </c>
      <c r="P2101" s="493">
        <f t="shared" ref="P2101:P2102" si="232">(H2101/$I$2096)</f>
        <v>10.261346385542167</v>
      </c>
      <c r="Q2101" s="491">
        <f t="shared" ref="Q2101:Q2120" si="233">ROUND((K2101*((L2101*O2101)+(M2101*P2101))),2)</f>
        <v>6957.31</v>
      </c>
      <c r="R2101" s="430"/>
    </row>
    <row r="2102" spans="2:18">
      <c r="B2102" s="119" t="s">
        <v>986</v>
      </c>
      <c r="C2102" s="120" t="s">
        <v>987</v>
      </c>
      <c r="D2102" s="121">
        <v>1</v>
      </c>
      <c r="E2102" s="122">
        <v>1</v>
      </c>
      <c r="F2102" s="122">
        <v>0</v>
      </c>
      <c r="G2102" s="123">
        <f>VLOOKUP(B2102,EQ!$A$1:$K$538,10,FALSE)</f>
        <v>520.87199999999996</v>
      </c>
      <c r="H2102" s="123">
        <f>VLOOKUP(B2102,EQ!$A$1:$K$538,11,FALSE)</f>
        <v>29.040700000000001</v>
      </c>
      <c r="J2102" s="124">
        <f t="shared" si="225"/>
        <v>520.87199999999996</v>
      </c>
      <c r="K2102" s="702">
        <f t="shared" si="227"/>
        <v>441.07756740000002</v>
      </c>
      <c r="L2102" s="492">
        <f t="shared" si="228"/>
        <v>1</v>
      </c>
      <c r="M2102" s="492">
        <f t="shared" si="229"/>
        <v>0</v>
      </c>
      <c r="N2102" s="496" t="str">
        <f t="shared" si="230"/>
        <v>E9765</v>
      </c>
      <c r="O2102" s="493">
        <f t="shared" si="231"/>
        <v>7.8444578313252995</v>
      </c>
      <c r="P2102" s="493">
        <f t="shared" si="232"/>
        <v>0.43735993975903614</v>
      </c>
      <c r="Q2102" s="491">
        <f t="shared" si="233"/>
        <v>3460.01</v>
      </c>
      <c r="R2102" s="430"/>
    </row>
    <row r="2103" spans="2:18" ht="15.75" thickBot="1">
      <c r="B2103" s="125"/>
      <c r="C2103" s="104"/>
      <c r="D2103" s="104"/>
      <c r="E2103" s="104"/>
      <c r="F2103" s="104"/>
      <c r="G2103" s="104"/>
      <c r="H2103" s="105" t="s">
        <v>433</v>
      </c>
      <c r="I2103" s="104"/>
      <c r="J2103" s="126">
        <f>SUM(J2100:J2102)</f>
        <v>1814.319356</v>
      </c>
      <c r="K2103" s="702">
        <f t="shared" si="227"/>
        <v>441.07756740000002</v>
      </c>
      <c r="L2103" s="492"/>
      <c r="M2103" s="492"/>
      <c r="N2103" s="496"/>
      <c r="O2103" s="493"/>
      <c r="P2103" s="493"/>
      <c r="Q2103" s="491"/>
      <c r="R2103" s="430"/>
    </row>
    <row r="2104" spans="2:18" ht="15.75" thickBot="1">
      <c r="B2104" s="127" t="s">
        <v>435</v>
      </c>
      <c r="C2104" s="104"/>
      <c r="D2104" s="103" t="s">
        <v>212</v>
      </c>
      <c r="E2104" s="103" t="s">
        <v>436</v>
      </c>
      <c r="F2104" s="104"/>
      <c r="G2104" s="103" t="s">
        <v>407</v>
      </c>
      <c r="H2104" s="607" t="s">
        <v>437</v>
      </c>
      <c r="I2104" s="607"/>
      <c r="J2104" s="605"/>
      <c r="K2104" s="702">
        <f t="shared" si="227"/>
        <v>441.07756740000002</v>
      </c>
      <c r="L2104" s="492"/>
      <c r="M2104" s="492"/>
      <c r="N2104" s="496"/>
      <c r="O2104" s="493"/>
      <c r="P2104" s="493"/>
      <c r="Q2104" s="491"/>
      <c r="R2104" s="430"/>
    </row>
    <row r="2105" spans="2:18">
      <c r="B2105" s="119" t="s">
        <v>438</v>
      </c>
      <c r="C2105" s="120" t="s">
        <v>439</v>
      </c>
      <c r="D2105" s="121">
        <v>8</v>
      </c>
      <c r="E2105" s="128" t="s">
        <v>222</v>
      </c>
      <c r="G2105" s="123">
        <f>VLOOKUP(B2105,MO!$A$1:$G$106,6,FALSE)</f>
        <v>22.594999999999999</v>
      </c>
      <c r="J2105" s="124">
        <f t="shared" ref="J2105" si="234">D2105*G2105</f>
        <v>180.76</v>
      </c>
      <c r="K2105" s="702">
        <f t="shared" si="227"/>
        <v>441.07756740000002</v>
      </c>
      <c r="L2105" s="492">
        <f>D2105</f>
        <v>8</v>
      </c>
      <c r="M2105" s="492"/>
      <c r="N2105" s="496" t="str">
        <f t="shared" si="230"/>
        <v>P9824</v>
      </c>
      <c r="O2105" s="493">
        <f t="shared" si="231"/>
        <v>0.34028614457831319</v>
      </c>
      <c r="P2105" s="493"/>
      <c r="Q2105" s="491">
        <f t="shared" si="233"/>
        <v>1200.74</v>
      </c>
      <c r="R2105" s="430"/>
    </row>
    <row r="2106" spans="2:18">
      <c r="B2106" s="129"/>
      <c r="D2106" s="606" t="s">
        <v>440</v>
      </c>
      <c r="E2106" s="606"/>
      <c r="F2106" s="606"/>
      <c r="G2106" s="606"/>
      <c r="H2106" s="606"/>
      <c r="J2106" s="124">
        <f>J2105</f>
        <v>180.76</v>
      </c>
      <c r="K2106" s="702">
        <f t="shared" si="227"/>
        <v>441.07756740000002</v>
      </c>
      <c r="L2106" s="492"/>
      <c r="M2106" s="492"/>
      <c r="N2106" s="496"/>
      <c r="O2106" s="493"/>
      <c r="P2106" s="493"/>
      <c r="Q2106" s="491"/>
      <c r="R2106" s="430"/>
    </row>
    <row r="2107" spans="2:18" ht="15.75" thickBot="1">
      <c r="B2107" s="125"/>
      <c r="C2107" s="104"/>
      <c r="D2107" s="607" t="s">
        <v>442</v>
      </c>
      <c r="E2107" s="607"/>
      <c r="F2107" s="607"/>
      <c r="G2107" s="607"/>
      <c r="H2107" s="607"/>
      <c r="I2107" s="104"/>
      <c r="J2107" s="130">
        <f>J2103+J2106</f>
        <v>1995.079356</v>
      </c>
      <c r="K2107" s="702">
        <f t="shared" si="227"/>
        <v>441.07756740000002</v>
      </c>
      <c r="L2107" s="492"/>
      <c r="M2107" s="492"/>
      <c r="N2107" s="496"/>
      <c r="O2107" s="493"/>
      <c r="P2107" s="493"/>
      <c r="Q2107" s="491"/>
      <c r="R2107" s="430"/>
    </row>
    <row r="2108" spans="2:18">
      <c r="B2108" s="129"/>
      <c r="D2108" s="606" t="s">
        <v>444</v>
      </c>
      <c r="E2108" s="606"/>
      <c r="F2108" s="606"/>
      <c r="G2108" s="606"/>
      <c r="H2108" s="606"/>
      <c r="J2108" s="131">
        <f>J2107/I2096</f>
        <v>30.04637584337349</v>
      </c>
      <c r="K2108" s="702">
        <f t="shared" si="227"/>
        <v>441.07756740000002</v>
      </c>
      <c r="L2108" s="492"/>
      <c r="M2108" s="492"/>
      <c r="N2108" s="496"/>
      <c r="O2108" s="493"/>
      <c r="P2108" s="493"/>
      <c r="Q2108" s="491"/>
      <c r="R2108" s="430"/>
    </row>
    <row r="2109" spans="2:18">
      <c r="B2109" s="129"/>
      <c r="H2109" s="132" t="s">
        <v>445</v>
      </c>
      <c r="J2109" s="133">
        <v>0.16769999999999999</v>
      </c>
      <c r="K2109" s="702">
        <f t="shared" si="227"/>
        <v>441.07756740000002</v>
      </c>
      <c r="L2109" s="492"/>
      <c r="M2109" s="492"/>
      <c r="N2109" s="496"/>
      <c r="O2109" s="493"/>
      <c r="P2109" s="493"/>
      <c r="Q2109" s="491"/>
      <c r="R2109" s="430"/>
    </row>
    <row r="2110" spans="2:18" ht="15.75" thickBot="1">
      <c r="B2110" s="129"/>
      <c r="H2110" s="105" t="s">
        <v>446</v>
      </c>
      <c r="J2110" s="130" t="s">
        <v>377</v>
      </c>
      <c r="K2110" s="702">
        <f t="shared" si="227"/>
        <v>441.07756740000002</v>
      </c>
      <c r="L2110" s="492"/>
      <c r="M2110" s="492"/>
      <c r="N2110" s="496"/>
      <c r="O2110" s="493"/>
      <c r="P2110" s="493"/>
      <c r="Q2110" s="491"/>
      <c r="R2110" s="430"/>
    </row>
    <row r="2111" spans="2:18" ht="15.75" thickBot="1">
      <c r="B2111" s="453" t="s">
        <v>447</v>
      </c>
      <c r="C2111" s="370"/>
      <c r="D2111" s="451" t="s">
        <v>212</v>
      </c>
      <c r="E2111" s="451" t="s">
        <v>436</v>
      </c>
      <c r="F2111" s="370"/>
      <c r="G2111" s="451" t="s">
        <v>448</v>
      </c>
      <c r="H2111" s="608" t="s">
        <v>449</v>
      </c>
      <c r="I2111" s="608"/>
      <c r="J2111" s="609"/>
      <c r="K2111" s="702">
        <f t="shared" si="227"/>
        <v>441.07756740000002</v>
      </c>
      <c r="L2111" s="492"/>
      <c r="M2111" s="492"/>
      <c r="N2111" s="496"/>
      <c r="O2111" s="493"/>
      <c r="P2111" s="493"/>
      <c r="Q2111" s="491"/>
      <c r="R2111" s="430"/>
    </row>
    <row r="2112" spans="2:18">
      <c r="B2112" s="119" t="s">
        <v>988</v>
      </c>
      <c r="C2112" s="120" t="s">
        <v>989</v>
      </c>
      <c r="D2112" s="121">
        <v>2.0000000000000002E-5</v>
      </c>
      <c r="E2112" s="128" t="s">
        <v>335</v>
      </c>
      <c r="G2112" s="123">
        <f>VLOOKUP(B2112,MATERIAL!$A$1:$D$1678,4,FALSE)</f>
        <v>1866.5353</v>
      </c>
      <c r="J2112" s="124">
        <f t="shared" ref="J2112:J2117" si="235">D2112*G2112</f>
        <v>3.7330706000000005E-2</v>
      </c>
      <c r="K2112" s="702">
        <f t="shared" si="227"/>
        <v>441.07756740000002</v>
      </c>
      <c r="L2112" s="492">
        <f>D2112</f>
        <v>2.0000000000000002E-5</v>
      </c>
      <c r="M2112" s="492"/>
      <c r="N2112" s="496" t="str">
        <f t="shared" si="230"/>
        <v>M2115</v>
      </c>
      <c r="O2112" s="493">
        <f>(G2112)</f>
        <v>1866.5353</v>
      </c>
      <c r="P2112" s="493"/>
      <c r="Q2112" s="491">
        <f t="shared" si="233"/>
        <v>16.47</v>
      </c>
      <c r="R2112" s="430"/>
    </row>
    <row r="2113" spans="2:18">
      <c r="B2113" s="119" t="s">
        <v>990</v>
      </c>
      <c r="C2113" s="120" t="s">
        <v>991</v>
      </c>
      <c r="D2113" s="121">
        <v>1.0000000000000001E-5</v>
      </c>
      <c r="E2113" s="128" t="s">
        <v>335</v>
      </c>
      <c r="G2113" s="123">
        <f>VLOOKUP(B2113,MATERIAL!$A$1:$D$1678,4,FALSE)</f>
        <v>2393.3908000000001</v>
      </c>
      <c r="J2113" s="124">
        <f t="shared" si="235"/>
        <v>2.3933908000000004E-2</v>
      </c>
      <c r="K2113" s="702">
        <f t="shared" si="227"/>
        <v>441.07756740000002</v>
      </c>
      <c r="L2113" s="492">
        <f t="shared" ref="L2113:L2120" si="236">D2113</f>
        <v>1.0000000000000001E-5</v>
      </c>
      <c r="M2113" s="492"/>
      <c r="N2113" s="496" t="str">
        <f t="shared" si="230"/>
        <v>M2114</v>
      </c>
      <c r="O2113" s="493">
        <f t="shared" ref="O2113:O2120" si="237">(G2113)</f>
        <v>2393.3908000000001</v>
      </c>
      <c r="P2113" s="493"/>
      <c r="Q2113" s="491">
        <f t="shared" si="233"/>
        <v>10.56</v>
      </c>
      <c r="R2113" s="430"/>
    </row>
    <row r="2114" spans="2:18">
      <c r="B2114" s="119" t="s">
        <v>992</v>
      </c>
      <c r="C2114" s="120" t="s">
        <v>993</v>
      </c>
      <c r="D2114" s="121">
        <v>6.0000000000000002E-5</v>
      </c>
      <c r="E2114" s="128" t="s">
        <v>335</v>
      </c>
      <c r="G2114" s="123">
        <f>VLOOKUP(B2114,MATERIAL!$A$1:$D$1678,4,FALSE)</f>
        <v>30158.023700000002</v>
      </c>
      <c r="J2114" s="124">
        <f t="shared" si="235"/>
        <v>1.8094814220000002</v>
      </c>
      <c r="K2114" s="702">
        <f t="shared" si="227"/>
        <v>441.07756740000002</v>
      </c>
      <c r="L2114" s="492">
        <f t="shared" si="236"/>
        <v>6.0000000000000002E-5</v>
      </c>
      <c r="M2114" s="492"/>
      <c r="N2114" s="496" t="str">
        <f t="shared" si="230"/>
        <v>M2111</v>
      </c>
      <c r="O2114" s="493">
        <f t="shared" si="237"/>
        <v>30158.023700000002</v>
      </c>
      <c r="P2114" s="493"/>
      <c r="Q2114" s="491">
        <f t="shared" si="233"/>
        <v>798.12</v>
      </c>
      <c r="R2114" s="430"/>
    </row>
    <row r="2115" spans="2:18">
      <c r="B2115" s="119" t="s">
        <v>994</v>
      </c>
      <c r="C2115" s="120" t="s">
        <v>995</v>
      </c>
      <c r="D2115" s="121">
        <v>4.0000000000000003E-5</v>
      </c>
      <c r="E2115" s="128" t="s">
        <v>335</v>
      </c>
      <c r="G2115" s="123">
        <f>VLOOKUP(B2115,MATERIAL!$A$1:$D$1678,4,FALSE)</f>
        <v>22751.847600000001</v>
      </c>
      <c r="J2115" s="124">
        <f t="shared" si="235"/>
        <v>0.9100739040000001</v>
      </c>
      <c r="K2115" s="702">
        <f t="shared" si="227"/>
        <v>441.07756740000002</v>
      </c>
      <c r="L2115" s="492">
        <f t="shared" si="236"/>
        <v>4.0000000000000003E-5</v>
      </c>
      <c r="M2115" s="492"/>
      <c r="N2115" s="496" t="str">
        <f t="shared" si="230"/>
        <v>M2110</v>
      </c>
      <c r="O2115" s="493">
        <f t="shared" si="237"/>
        <v>22751.847600000001</v>
      </c>
      <c r="P2115" s="493"/>
      <c r="Q2115" s="491">
        <f t="shared" si="233"/>
        <v>401.41</v>
      </c>
      <c r="R2115" s="430"/>
    </row>
    <row r="2116" spans="2:18">
      <c r="B2116" s="119" t="s">
        <v>996</v>
      </c>
      <c r="C2116" s="120" t="s">
        <v>997</v>
      </c>
      <c r="D2116" s="121">
        <v>3.0000000000000001E-5</v>
      </c>
      <c r="E2116" s="128" t="s">
        <v>335</v>
      </c>
      <c r="G2116" s="123">
        <f>VLOOKUP(B2116,MATERIAL!$A$1:$D$1678,4,FALSE)</f>
        <v>20963.292000000001</v>
      </c>
      <c r="J2116" s="124">
        <f t="shared" si="235"/>
        <v>0.62889876</v>
      </c>
      <c r="K2116" s="702">
        <f t="shared" si="227"/>
        <v>441.07756740000002</v>
      </c>
      <c r="L2116" s="492">
        <f t="shared" si="236"/>
        <v>3.0000000000000001E-5</v>
      </c>
      <c r="M2116" s="492"/>
      <c r="N2116" s="496" t="str">
        <f t="shared" si="230"/>
        <v>M2112</v>
      </c>
      <c r="O2116" s="493">
        <f t="shared" si="237"/>
        <v>20963.292000000001</v>
      </c>
      <c r="P2116" s="493"/>
      <c r="Q2116" s="491">
        <f t="shared" si="233"/>
        <v>277.39</v>
      </c>
      <c r="R2116" s="430"/>
    </row>
    <row r="2117" spans="2:18">
      <c r="B2117" s="119" t="s">
        <v>998</v>
      </c>
      <c r="C2117" s="120" t="s">
        <v>999</v>
      </c>
      <c r="D2117" s="121">
        <v>4.0000000000000003E-5</v>
      </c>
      <c r="E2117" s="128" t="s">
        <v>335</v>
      </c>
      <c r="G2117" s="123">
        <f>VLOOKUP(B2117,MATERIAL!$A$1:$D$1678,4,FALSE)</f>
        <v>22714.762900000002</v>
      </c>
      <c r="J2117" s="124">
        <f t="shared" si="235"/>
        <v>0.90859051600000018</v>
      </c>
      <c r="K2117" s="702">
        <f t="shared" si="227"/>
        <v>441.07756740000002</v>
      </c>
      <c r="L2117" s="492">
        <f t="shared" si="236"/>
        <v>4.0000000000000003E-5</v>
      </c>
      <c r="M2117" s="492"/>
      <c r="N2117" s="496" t="str">
        <f t="shared" si="230"/>
        <v>M2113</v>
      </c>
      <c r="O2117" s="493">
        <f t="shared" si="237"/>
        <v>22714.762900000002</v>
      </c>
      <c r="P2117" s="493"/>
      <c r="Q2117" s="491">
        <f t="shared" si="233"/>
        <v>400.76</v>
      </c>
      <c r="R2117" s="430"/>
    </row>
    <row r="2118" spans="2:18" ht="15.75" thickBot="1">
      <c r="B2118" s="125"/>
      <c r="C2118" s="104"/>
      <c r="D2118" s="607" t="s">
        <v>459</v>
      </c>
      <c r="E2118" s="607"/>
      <c r="F2118" s="607"/>
      <c r="G2118" s="607"/>
      <c r="H2118" s="607"/>
      <c r="I2118" s="104"/>
      <c r="J2118" s="126">
        <f>SUM(J2112:J2117)</f>
        <v>4.3183092160000003</v>
      </c>
      <c r="K2118" s="702">
        <f t="shared" si="227"/>
        <v>441.07756740000002</v>
      </c>
      <c r="L2118" s="492"/>
      <c r="M2118" s="492"/>
      <c r="N2118" s="496"/>
      <c r="O2118" s="493"/>
      <c r="P2118" s="493"/>
      <c r="Q2118" s="491"/>
      <c r="R2118" s="430"/>
    </row>
    <row r="2119" spans="2:18" ht="15.75" thickBot="1">
      <c r="B2119" s="127" t="s">
        <v>460</v>
      </c>
      <c r="C2119" s="104"/>
      <c r="D2119" s="103" t="s">
        <v>212</v>
      </c>
      <c r="E2119" s="103" t="s">
        <v>436</v>
      </c>
      <c r="F2119" s="104"/>
      <c r="G2119" s="103" t="s">
        <v>449</v>
      </c>
      <c r="H2119" s="607" t="s">
        <v>449</v>
      </c>
      <c r="I2119" s="607"/>
      <c r="J2119" s="605"/>
      <c r="K2119" s="702">
        <f t="shared" si="227"/>
        <v>441.07756740000002</v>
      </c>
      <c r="L2119" s="492"/>
      <c r="M2119" s="492"/>
      <c r="N2119" s="496"/>
      <c r="O2119" s="493"/>
      <c r="P2119" s="493"/>
      <c r="Q2119" s="491"/>
      <c r="R2119" s="430"/>
    </row>
    <row r="2120" spans="2:18">
      <c r="B2120" s="119" t="s">
        <v>1000</v>
      </c>
      <c r="C2120" s="120" t="s">
        <v>1001</v>
      </c>
      <c r="D2120" s="121">
        <v>0.56999999999999995</v>
      </c>
      <c r="E2120" s="128" t="s">
        <v>351</v>
      </c>
      <c r="G2120" s="123">
        <v>36.82</v>
      </c>
      <c r="J2120" s="124">
        <f>D2120*G2120</f>
        <v>20.987399999999997</v>
      </c>
      <c r="K2120" s="702">
        <f t="shared" si="227"/>
        <v>441.07756740000002</v>
      </c>
      <c r="L2120" s="492">
        <f t="shared" si="236"/>
        <v>0.56999999999999995</v>
      </c>
      <c r="M2120" s="492"/>
      <c r="N2120" s="496" t="str">
        <f t="shared" si="230"/>
        <v>4816010</v>
      </c>
      <c r="O2120" s="493">
        <f t="shared" si="237"/>
        <v>36.82</v>
      </c>
      <c r="P2120" s="493"/>
      <c r="Q2120" s="491">
        <f t="shared" si="233"/>
        <v>9257.07</v>
      </c>
      <c r="R2120" s="430"/>
    </row>
    <row r="2121" spans="2:18" ht="15.75" thickBot="1">
      <c r="B2121" s="125"/>
      <c r="C2121" s="104"/>
      <c r="D2121" s="607" t="s">
        <v>461</v>
      </c>
      <c r="E2121" s="607"/>
      <c r="F2121" s="607"/>
      <c r="G2121" s="607"/>
      <c r="H2121" s="607"/>
      <c r="I2121" s="104"/>
      <c r="J2121" s="126">
        <f>J2120</f>
        <v>20.987399999999997</v>
      </c>
      <c r="K2121" s="702">
        <f t="shared" si="227"/>
        <v>441.07756740000002</v>
      </c>
      <c r="L2121" s="492"/>
      <c r="M2121" s="492"/>
      <c r="N2121" s="496"/>
      <c r="O2121" s="493"/>
      <c r="P2121" s="493"/>
      <c r="Q2121" s="491"/>
      <c r="R2121" s="430"/>
    </row>
    <row r="2122" spans="2:18" ht="15.75" thickBot="1">
      <c r="B2122" s="125"/>
      <c r="C2122" s="104"/>
      <c r="D2122" s="104"/>
      <c r="E2122" s="104"/>
      <c r="F2122" s="104"/>
      <c r="G2122" s="104"/>
      <c r="H2122" s="105" t="s">
        <v>462</v>
      </c>
      <c r="I2122" s="104"/>
      <c r="J2122" s="130">
        <f>J2108+J2109+J2118+J2121</f>
        <v>55.51978505937349</v>
      </c>
      <c r="K2122" s="702">
        <f t="shared" si="227"/>
        <v>441.07756740000002</v>
      </c>
      <c r="L2122" s="492"/>
      <c r="M2122" s="492"/>
      <c r="N2122" s="496"/>
      <c r="O2122" s="493"/>
      <c r="P2122" s="493"/>
      <c r="Q2122" s="491"/>
    </row>
    <row r="2123" spans="2:18" ht="15.75" thickBot="1">
      <c r="B2123" s="127" t="s">
        <v>463</v>
      </c>
      <c r="C2123" s="104"/>
      <c r="D2123" s="103" t="s">
        <v>464</v>
      </c>
      <c r="E2123" s="103" t="s">
        <v>212</v>
      </c>
      <c r="F2123" s="103" t="s">
        <v>436</v>
      </c>
      <c r="G2123" s="104"/>
      <c r="H2123" s="103" t="s">
        <v>449</v>
      </c>
      <c r="I2123" s="607" t="s">
        <v>449</v>
      </c>
      <c r="J2123" s="605"/>
      <c r="K2123" s="702">
        <f t="shared" si="227"/>
        <v>441.07756740000002</v>
      </c>
      <c r="L2123" s="492"/>
      <c r="M2123" s="492"/>
      <c r="N2123" s="496"/>
      <c r="O2123" s="493"/>
      <c r="P2123" s="493"/>
      <c r="Q2123" s="491"/>
    </row>
    <row r="2124" spans="2:18" ht="15.75" thickBot="1">
      <c r="B2124" s="125"/>
      <c r="C2124" s="104"/>
      <c r="D2124" s="607" t="s">
        <v>468</v>
      </c>
      <c r="E2124" s="607"/>
      <c r="F2124" s="607"/>
      <c r="G2124" s="607"/>
      <c r="H2124" s="607"/>
      <c r="I2124" s="104"/>
      <c r="J2124" s="130"/>
      <c r="K2124" s="702">
        <f t="shared" si="227"/>
        <v>441.07756740000002</v>
      </c>
      <c r="L2124" s="492"/>
      <c r="M2124" s="492"/>
      <c r="N2124" s="496"/>
      <c r="O2124" s="493"/>
      <c r="P2124" s="493"/>
      <c r="Q2124" s="491"/>
    </row>
    <row r="2125" spans="2:18" ht="15.75" thickBot="1">
      <c r="B2125" s="602" t="s">
        <v>469</v>
      </c>
      <c r="C2125" s="603"/>
      <c r="D2125" s="604" t="s">
        <v>212</v>
      </c>
      <c r="E2125" s="604" t="s">
        <v>436</v>
      </c>
      <c r="F2125" s="604" t="s">
        <v>470</v>
      </c>
      <c r="G2125" s="604"/>
      <c r="H2125" s="604"/>
      <c r="J2125" s="605" t="s">
        <v>449</v>
      </c>
      <c r="K2125" s="702">
        <f t="shared" si="227"/>
        <v>441.07756740000002</v>
      </c>
      <c r="L2125" s="492"/>
      <c r="M2125" s="492"/>
      <c r="N2125" s="496"/>
      <c r="O2125" s="493"/>
      <c r="P2125" s="493"/>
      <c r="Q2125" s="491"/>
    </row>
    <row r="2126" spans="2:18" ht="15.75" thickBot="1">
      <c r="B2126" s="602"/>
      <c r="C2126" s="603"/>
      <c r="D2126" s="604"/>
      <c r="E2126" s="604"/>
      <c r="F2126" s="103" t="s">
        <v>471</v>
      </c>
      <c r="G2126" s="103" t="s">
        <v>472</v>
      </c>
      <c r="H2126" s="103" t="s">
        <v>473</v>
      </c>
      <c r="I2126" s="104"/>
      <c r="J2126" s="605"/>
      <c r="K2126" s="702">
        <f t="shared" si="227"/>
        <v>441.07756740000002</v>
      </c>
      <c r="L2126" s="492"/>
      <c r="M2126" s="492"/>
      <c r="N2126" s="496"/>
      <c r="O2126" s="493"/>
      <c r="P2126" s="493"/>
      <c r="Q2126" s="491"/>
    </row>
    <row r="2127" spans="2:18">
      <c r="B2127" s="129"/>
      <c r="D2127" s="606" t="s">
        <v>480</v>
      </c>
      <c r="E2127" s="606"/>
      <c r="F2127" s="606"/>
      <c r="G2127" s="606"/>
      <c r="H2127" s="606"/>
      <c r="J2127" s="111"/>
      <c r="K2127" s="702">
        <f>$K$618*$D$618</f>
        <v>441.07756740000002</v>
      </c>
      <c r="L2127" s="492"/>
      <c r="M2127" s="492"/>
      <c r="N2127" s="496"/>
      <c r="O2127" s="493"/>
      <c r="P2127" s="493"/>
      <c r="Q2127" s="491"/>
    </row>
    <row r="2128" spans="2:18" ht="15.75" thickBot="1">
      <c r="B2128" s="125"/>
      <c r="C2128" s="104"/>
      <c r="D2128" s="104"/>
      <c r="E2128" s="104"/>
      <c r="F2128" s="607" t="s">
        <v>481</v>
      </c>
      <c r="G2128" s="607"/>
      <c r="H2128" s="607"/>
      <c r="I2128" s="104"/>
      <c r="J2128" s="134">
        <f>J2122</f>
        <v>55.51978505937349</v>
      </c>
      <c r="R2128" s="445">
        <f>ROUND((SUM(Q2100:Q2120)/K2100),2)</f>
        <v>55.35</v>
      </c>
    </row>
    <row r="2129" spans="1:18" ht="15.75" thickBot="1">
      <c r="A2129" s="157"/>
      <c r="B2129" s="157"/>
      <c r="C2129" s="157"/>
      <c r="D2129" s="157"/>
      <c r="E2129" s="157"/>
      <c r="F2129" s="157"/>
      <c r="G2129" s="157"/>
      <c r="H2129" s="157"/>
      <c r="I2129" s="157"/>
      <c r="J2129" s="157"/>
      <c r="R2129" s="101">
        <f>R2128*K2100</f>
        <v>24413.64335559</v>
      </c>
    </row>
    <row r="2130" spans="1:18" ht="23.25" thickBot="1">
      <c r="B2130" s="106" t="s">
        <v>395</v>
      </c>
      <c r="C2130" s="107"/>
      <c r="D2130" s="107"/>
      <c r="E2130" s="107"/>
      <c r="F2130" s="107"/>
      <c r="G2130" s="107"/>
      <c r="H2130" s="107"/>
      <c r="I2130" s="107"/>
      <c r="J2130" s="108" t="s">
        <v>396</v>
      </c>
    </row>
    <row r="2131" spans="1:18" ht="18.75" thickTop="1">
      <c r="B2131" s="109" t="s">
        <v>397</v>
      </c>
      <c r="E2131" s="110" t="s">
        <v>398</v>
      </c>
      <c r="H2131" s="455" t="s">
        <v>983</v>
      </c>
      <c r="I2131" s="456">
        <v>5.8399999999999997E-3</v>
      </c>
      <c r="J2131" s="111"/>
    </row>
    <row r="2132" spans="1:18" ht="15.75">
      <c r="B2132" s="112" t="s">
        <v>400</v>
      </c>
      <c r="E2132" s="452" t="s">
        <v>914</v>
      </c>
      <c r="H2132" s="113" t="s">
        <v>401</v>
      </c>
      <c r="I2132" s="139">
        <v>82.45</v>
      </c>
      <c r="J2132" s="115" t="s">
        <v>351</v>
      </c>
    </row>
    <row r="2133" spans="1:18" ht="16.5" thickBot="1">
      <c r="B2133" s="116" t="s">
        <v>1000</v>
      </c>
      <c r="C2133" s="610" t="s">
        <v>1001</v>
      </c>
      <c r="D2133" s="610"/>
      <c r="E2133" s="610"/>
      <c r="F2133" s="610"/>
      <c r="G2133" s="610"/>
      <c r="H2133" s="610"/>
      <c r="I2133" s="611" t="s">
        <v>404</v>
      </c>
      <c r="J2133" s="612"/>
    </row>
    <row r="2134" spans="1:18" ht="15.75" thickBot="1">
      <c r="B2134" s="602" t="s">
        <v>405</v>
      </c>
      <c r="C2134" s="603"/>
      <c r="D2134" s="604" t="s">
        <v>212</v>
      </c>
      <c r="E2134" s="604" t="s">
        <v>406</v>
      </c>
      <c r="F2134" s="604"/>
      <c r="G2134" s="604" t="s">
        <v>407</v>
      </c>
      <c r="H2134" s="604"/>
      <c r="J2134" s="117" t="s">
        <v>408</v>
      </c>
      <c r="K2134" s="590" t="s">
        <v>276</v>
      </c>
      <c r="L2134" s="590"/>
      <c r="M2134" s="591"/>
      <c r="N2134" s="592" t="s">
        <v>409</v>
      </c>
      <c r="O2134" s="594" t="s">
        <v>410</v>
      </c>
      <c r="P2134" s="595"/>
      <c r="Q2134" s="598" t="s">
        <v>411</v>
      </c>
    </row>
    <row r="2135" spans="1:18" ht="15.75" thickBot="1">
      <c r="B2135" s="602"/>
      <c r="C2135" s="603"/>
      <c r="D2135" s="604"/>
      <c r="E2135" s="103" t="s">
        <v>412</v>
      </c>
      <c r="F2135" s="103" t="s">
        <v>413</v>
      </c>
      <c r="G2135" s="103" t="s">
        <v>414</v>
      </c>
      <c r="H2135" s="103" t="s">
        <v>415</v>
      </c>
      <c r="I2135" s="104"/>
      <c r="J2135" s="118" t="s">
        <v>416</v>
      </c>
      <c r="K2135" s="417" t="s">
        <v>417</v>
      </c>
      <c r="L2135" s="600" t="s">
        <v>418</v>
      </c>
      <c r="M2135" s="601"/>
      <c r="N2135" s="593"/>
      <c r="O2135" s="596"/>
      <c r="P2135" s="597"/>
      <c r="Q2135" s="599"/>
    </row>
    <row r="2136" spans="1:18">
      <c r="B2136" s="119" t="s">
        <v>854</v>
      </c>
      <c r="C2136" s="120" t="s">
        <v>855</v>
      </c>
      <c r="D2136" s="121">
        <v>3</v>
      </c>
      <c r="E2136" s="122">
        <v>0.94</v>
      </c>
      <c r="F2136" s="122">
        <v>0.06</v>
      </c>
      <c r="G2136" s="123">
        <f>VLOOKUP(B2136,EQ!$A$1:$K$538,10,FALSE)</f>
        <v>329.45979999999997</v>
      </c>
      <c r="H2136" s="123">
        <f>VLOOKUP(B2136,EQ!$A$1:$K$538,11,FALSE)</f>
        <v>100.1484</v>
      </c>
      <c r="J2136" s="124">
        <f t="shared" ref="J2136:J2141" si="238">(D2136*E2136*G2136)+(D2136*F2136*H2136)</f>
        <v>947.10334799999987</v>
      </c>
      <c r="K2136" s="702">
        <f>$K$2120*$D$2120</f>
        <v>251.414213418</v>
      </c>
      <c r="L2136" s="492">
        <f>(D2136*E2136)</f>
        <v>2.82</v>
      </c>
      <c r="M2136" s="492">
        <f>(D2136*F2136)</f>
        <v>0.18</v>
      </c>
      <c r="N2136" s="496" t="str">
        <f>B2136</f>
        <v>E9672</v>
      </c>
      <c r="O2136" s="493">
        <f>(G2136/$I$2132)</f>
        <v>3.9958738629472403</v>
      </c>
      <c r="P2136" s="493">
        <f>(H2136/$I$2132)</f>
        <v>1.2146561552456032</v>
      </c>
      <c r="Q2136" s="491">
        <f t="shared" ref="Q2136" si="239">ROUND((K2136*((L2136*O2136)+(M2136*P2136))),2)</f>
        <v>2888</v>
      </c>
      <c r="R2136" s="430"/>
    </row>
    <row r="2137" spans="1:18">
      <c r="B2137" s="119" t="s">
        <v>856</v>
      </c>
      <c r="C2137" s="120" t="s">
        <v>857</v>
      </c>
      <c r="D2137" s="121">
        <v>1</v>
      </c>
      <c r="E2137" s="122">
        <v>1</v>
      </c>
      <c r="F2137" s="122">
        <v>0</v>
      </c>
      <c r="G2137" s="123">
        <f>VLOOKUP(B2137,EQ!$A$1:$K$538,10,FALSE)</f>
        <v>358.59370000000001</v>
      </c>
      <c r="H2137" s="123">
        <f>VLOOKUP(B2137,EQ!$A$1:$K$538,11,FALSE)</f>
        <v>150.2551</v>
      </c>
      <c r="J2137" s="124">
        <f t="shared" si="238"/>
        <v>358.59370000000001</v>
      </c>
      <c r="K2137" s="702">
        <f t="shared" ref="K2137:K2170" si="240">$K$2120*$D$2120</f>
        <v>251.414213418</v>
      </c>
      <c r="L2137" s="492">
        <f t="shared" ref="L2137:L2141" si="241">(D2137*E2137)</f>
        <v>1</v>
      </c>
      <c r="M2137" s="492">
        <f t="shared" ref="M2137:M2145" si="242">(D2137*F2137)</f>
        <v>0</v>
      </c>
      <c r="N2137" s="496" t="str">
        <f t="shared" ref="N2137:N2145" si="243">B2137</f>
        <v>E9117</v>
      </c>
      <c r="O2137" s="493">
        <f t="shared" ref="O2137:O2145" si="244">(G2137/$I$2132)</f>
        <v>4.3492261976955735</v>
      </c>
      <c r="P2137" s="493">
        <f t="shared" ref="P2137:P2145" si="245">(H2137/$I$2132)</f>
        <v>1.8223784111582777</v>
      </c>
      <c r="Q2137" s="491">
        <f t="shared" ref="Q2137:Q2145" si="246">ROUND((K2137*((L2137*O2137)+(M2137*P2137))),2)</f>
        <v>1093.46</v>
      </c>
      <c r="R2137" s="430"/>
    </row>
    <row r="2138" spans="1:18">
      <c r="B2138" s="119" t="s">
        <v>858</v>
      </c>
      <c r="C2138" s="120" t="s">
        <v>859</v>
      </c>
      <c r="D2138" s="121">
        <v>1</v>
      </c>
      <c r="E2138" s="122">
        <v>1</v>
      </c>
      <c r="F2138" s="122">
        <v>0</v>
      </c>
      <c r="G2138" s="123">
        <f>VLOOKUP(B2138,EQ!$A$1:$K$538,10,FALSE)</f>
        <v>45.313899999999997</v>
      </c>
      <c r="H2138" s="123">
        <f>VLOOKUP(B2138,EQ!$A$1:$K$538,11,FALSE)</f>
        <v>11.1974</v>
      </c>
      <c r="J2138" s="124">
        <f t="shared" si="238"/>
        <v>45.313899999999997</v>
      </c>
      <c r="K2138" s="702">
        <f t="shared" si="240"/>
        <v>251.414213418</v>
      </c>
      <c r="L2138" s="492">
        <f t="shared" si="241"/>
        <v>1</v>
      </c>
      <c r="M2138" s="492">
        <f t="shared" si="242"/>
        <v>0</v>
      </c>
      <c r="N2138" s="496" t="str">
        <f t="shared" si="243"/>
        <v>E9646</v>
      </c>
      <c r="O2138" s="493">
        <f t="shared" si="244"/>
        <v>0.54959248029108543</v>
      </c>
      <c r="P2138" s="493">
        <f t="shared" si="245"/>
        <v>0.13580836870830806</v>
      </c>
      <c r="Q2138" s="491">
        <f t="shared" si="246"/>
        <v>138.18</v>
      </c>
      <c r="R2138" s="430"/>
    </row>
    <row r="2139" spans="1:18">
      <c r="B2139" s="119" t="s">
        <v>860</v>
      </c>
      <c r="C2139" s="120" t="s">
        <v>861</v>
      </c>
      <c r="D2139" s="121">
        <v>1</v>
      </c>
      <c r="E2139" s="122">
        <v>1</v>
      </c>
      <c r="F2139" s="122">
        <v>0</v>
      </c>
      <c r="G2139" s="123">
        <f>VLOOKUP(B2139,EQ!$A$1:$K$538,10,FALSE)</f>
        <v>29.978999999999999</v>
      </c>
      <c r="H2139" s="123">
        <f>VLOOKUP(B2139,EQ!$A$1:$K$538,11,FALSE)</f>
        <v>27.690799999999999</v>
      </c>
      <c r="J2139" s="124">
        <f t="shared" si="238"/>
        <v>29.978999999999999</v>
      </c>
      <c r="K2139" s="702">
        <f t="shared" si="240"/>
        <v>251.414213418</v>
      </c>
      <c r="L2139" s="492">
        <f t="shared" si="241"/>
        <v>1</v>
      </c>
      <c r="M2139" s="492">
        <f t="shared" si="242"/>
        <v>0</v>
      </c>
      <c r="N2139" s="496" t="str">
        <f t="shared" si="243"/>
        <v>E9527</v>
      </c>
      <c r="O2139" s="493">
        <f t="shared" si="244"/>
        <v>0.36360218314129772</v>
      </c>
      <c r="P2139" s="493">
        <f t="shared" si="245"/>
        <v>0.33584960582171008</v>
      </c>
      <c r="Q2139" s="491">
        <f t="shared" si="246"/>
        <v>91.41</v>
      </c>
      <c r="R2139" s="430"/>
    </row>
    <row r="2140" spans="1:18">
      <c r="B2140" s="119" t="s">
        <v>862</v>
      </c>
      <c r="C2140" s="120" t="s">
        <v>1002</v>
      </c>
      <c r="D2140" s="121">
        <v>1</v>
      </c>
      <c r="E2140" s="122">
        <v>1</v>
      </c>
      <c r="F2140" s="122">
        <v>0</v>
      </c>
      <c r="G2140" s="123">
        <f>VLOOKUP(B2140,EQ!$A$1:$K$538,10,FALSE)</f>
        <v>459.86070000000001</v>
      </c>
      <c r="H2140" s="123">
        <f>VLOOKUP(B2140,EQ!$A$1:$K$538,11,FALSE)</f>
        <v>204.4631</v>
      </c>
      <c r="J2140" s="124">
        <f t="shared" si="238"/>
        <v>459.86070000000001</v>
      </c>
      <c r="K2140" s="702">
        <f t="shared" si="240"/>
        <v>251.414213418</v>
      </c>
      <c r="L2140" s="492">
        <f t="shared" si="241"/>
        <v>1</v>
      </c>
      <c r="M2140" s="492">
        <f t="shared" si="242"/>
        <v>0</v>
      </c>
      <c r="N2140" s="496" t="str">
        <f t="shared" si="243"/>
        <v>E9574</v>
      </c>
      <c r="O2140" s="493">
        <f t="shared" si="244"/>
        <v>5.5774493632504551</v>
      </c>
      <c r="P2140" s="493">
        <f t="shared" si="245"/>
        <v>2.4798435415403275</v>
      </c>
      <c r="Q2140" s="491">
        <f t="shared" si="246"/>
        <v>1402.25</v>
      </c>
      <c r="R2140" s="430"/>
    </row>
    <row r="2141" spans="1:18">
      <c r="B2141" s="119" t="s">
        <v>864</v>
      </c>
      <c r="C2141" s="120" t="s">
        <v>865</v>
      </c>
      <c r="D2141" s="121">
        <v>1</v>
      </c>
      <c r="E2141" s="122">
        <v>0.48</v>
      </c>
      <c r="F2141" s="122">
        <v>0.52</v>
      </c>
      <c r="G2141" s="123">
        <f>VLOOKUP(B2141,EQ!$A$1:$K$538,10,FALSE)</f>
        <v>321.3073</v>
      </c>
      <c r="H2141" s="123">
        <f>VLOOKUP(B2141,EQ!$A$1:$K$538,11,FALSE)</f>
        <v>128.24100000000001</v>
      </c>
      <c r="J2141" s="124">
        <f t="shared" si="238"/>
        <v>220.912824</v>
      </c>
      <c r="K2141" s="702">
        <f t="shared" si="240"/>
        <v>251.414213418</v>
      </c>
      <c r="L2141" s="492">
        <f t="shared" si="241"/>
        <v>0.48</v>
      </c>
      <c r="M2141" s="492">
        <f t="shared" si="242"/>
        <v>0.52</v>
      </c>
      <c r="N2141" s="496" t="str">
        <f t="shared" si="243"/>
        <v>E9540</v>
      </c>
      <c r="O2141" s="493">
        <f t="shared" si="244"/>
        <v>3.8969957550030321</v>
      </c>
      <c r="P2141" s="493">
        <f t="shared" si="245"/>
        <v>1.5553790175864162</v>
      </c>
      <c r="Q2141" s="491">
        <f t="shared" si="246"/>
        <v>673.63</v>
      </c>
      <c r="R2141" s="430"/>
    </row>
    <row r="2142" spans="1:18" ht="15.75" thickBot="1">
      <c r="B2142" s="125"/>
      <c r="C2142" s="104"/>
      <c r="D2142" s="104"/>
      <c r="E2142" s="104"/>
      <c r="F2142" s="104"/>
      <c r="G2142" s="104"/>
      <c r="H2142" s="105" t="s">
        <v>433</v>
      </c>
      <c r="I2142" s="104"/>
      <c r="J2142" s="126">
        <f>SUM(J2136:J2141)</f>
        <v>2061.7634720000001</v>
      </c>
      <c r="K2142" s="702">
        <f t="shared" si="240"/>
        <v>251.414213418</v>
      </c>
      <c r="L2142" s="492"/>
      <c r="M2142" s="492"/>
      <c r="N2142" s="496"/>
      <c r="O2142" s="493"/>
      <c r="P2142" s="493"/>
      <c r="Q2142" s="491"/>
      <c r="R2142" s="430"/>
    </row>
    <row r="2143" spans="1:18" ht="15.75" thickBot="1">
      <c r="B2143" s="127" t="s">
        <v>435</v>
      </c>
      <c r="C2143" s="104"/>
      <c r="D2143" s="103" t="s">
        <v>212</v>
      </c>
      <c r="E2143" s="103" t="s">
        <v>436</v>
      </c>
      <c r="F2143" s="104"/>
      <c r="G2143" s="103" t="s">
        <v>407</v>
      </c>
      <c r="H2143" s="607" t="s">
        <v>437</v>
      </c>
      <c r="I2143" s="607"/>
      <c r="J2143" s="605"/>
      <c r="K2143" s="702">
        <f t="shared" si="240"/>
        <v>251.414213418</v>
      </c>
      <c r="L2143" s="492"/>
      <c r="M2143" s="492"/>
      <c r="N2143" s="496"/>
      <c r="O2143" s="493"/>
      <c r="P2143" s="493"/>
      <c r="Q2143" s="491"/>
      <c r="R2143" s="430"/>
    </row>
    <row r="2144" spans="1:18">
      <c r="B2144" s="119" t="s">
        <v>866</v>
      </c>
      <c r="C2144" s="120" t="s">
        <v>867</v>
      </c>
      <c r="D2144" s="121">
        <v>2</v>
      </c>
      <c r="E2144" s="128" t="s">
        <v>222</v>
      </c>
      <c r="G2144" s="123">
        <f>VLOOKUP(B2144,MO!$A$1:$G$106,6,FALSE)</f>
        <v>35.423299999999998</v>
      </c>
      <c r="J2144" s="124">
        <f t="shared" ref="J2144:J2145" si="247">D2144*G2144</f>
        <v>70.846599999999995</v>
      </c>
      <c r="K2144" s="702">
        <f t="shared" si="240"/>
        <v>251.414213418</v>
      </c>
      <c r="L2144" s="492">
        <f>D2144</f>
        <v>2</v>
      </c>
      <c r="M2144" s="492">
        <f t="shared" si="242"/>
        <v>0</v>
      </c>
      <c r="N2144" s="496" t="str">
        <f t="shared" si="243"/>
        <v>P9892</v>
      </c>
      <c r="O2144" s="493">
        <f t="shared" si="244"/>
        <v>0.42963371740448753</v>
      </c>
      <c r="P2144" s="493">
        <f t="shared" si="245"/>
        <v>0</v>
      </c>
      <c r="Q2144" s="491">
        <f t="shared" si="246"/>
        <v>216.03</v>
      </c>
      <c r="R2144" s="430"/>
    </row>
    <row r="2145" spans="2:18">
      <c r="B2145" s="119" t="s">
        <v>868</v>
      </c>
      <c r="C2145" s="120" t="s">
        <v>869</v>
      </c>
      <c r="D2145" s="121">
        <v>1</v>
      </c>
      <c r="E2145" s="128" t="s">
        <v>222</v>
      </c>
      <c r="G2145" s="123">
        <f>VLOOKUP(B2145,MO!$A$1:$G$106,6,FALSE)</f>
        <v>40.487000000000002</v>
      </c>
      <c r="J2145" s="124">
        <f t="shared" si="247"/>
        <v>40.487000000000002</v>
      </c>
      <c r="K2145" s="702">
        <f t="shared" si="240"/>
        <v>251.414213418</v>
      </c>
      <c r="L2145" s="492">
        <f>D2145</f>
        <v>1</v>
      </c>
      <c r="M2145" s="492">
        <f t="shared" si="242"/>
        <v>0</v>
      </c>
      <c r="N2145" s="496" t="str">
        <f t="shared" si="243"/>
        <v>P9852</v>
      </c>
      <c r="O2145" s="493">
        <f t="shared" si="244"/>
        <v>0.49104912067919954</v>
      </c>
      <c r="P2145" s="493">
        <f t="shared" si="245"/>
        <v>0</v>
      </c>
      <c r="Q2145" s="491">
        <f t="shared" si="246"/>
        <v>123.46</v>
      </c>
      <c r="R2145" s="430"/>
    </row>
    <row r="2146" spans="2:18">
      <c r="B2146" s="129"/>
      <c r="D2146" s="606" t="s">
        <v>440</v>
      </c>
      <c r="E2146" s="606"/>
      <c r="F2146" s="606"/>
      <c r="G2146" s="606"/>
      <c r="H2146" s="606"/>
      <c r="J2146" s="124">
        <f>SUM(J2144:J2145)</f>
        <v>111.33359999999999</v>
      </c>
      <c r="K2146" s="702">
        <f t="shared" si="240"/>
        <v>251.414213418</v>
      </c>
      <c r="L2146" s="492"/>
      <c r="M2146" s="492"/>
      <c r="N2146" s="496"/>
      <c r="O2146" s="493"/>
      <c r="P2146" s="493"/>
      <c r="Q2146" s="491"/>
      <c r="R2146" s="430"/>
    </row>
    <row r="2147" spans="2:18" ht="15.75" thickBot="1">
      <c r="B2147" s="125"/>
      <c r="C2147" s="104"/>
      <c r="D2147" s="607" t="s">
        <v>442</v>
      </c>
      <c r="E2147" s="607"/>
      <c r="F2147" s="607"/>
      <c r="G2147" s="607"/>
      <c r="H2147" s="607"/>
      <c r="I2147" s="104"/>
      <c r="J2147" s="130">
        <f>J2142+J2146</f>
        <v>2173.097072</v>
      </c>
      <c r="K2147" s="702">
        <f t="shared" si="240"/>
        <v>251.414213418</v>
      </c>
      <c r="L2147" s="492"/>
      <c r="M2147" s="492"/>
      <c r="N2147" s="496"/>
      <c r="O2147" s="493"/>
      <c r="P2147" s="493"/>
      <c r="Q2147" s="491"/>
      <c r="R2147" s="430"/>
    </row>
    <row r="2148" spans="2:18">
      <c r="B2148" s="129"/>
      <c r="D2148" s="606" t="s">
        <v>444</v>
      </c>
      <c r="E2148" s="606"/>
      <c r="F2148" s="606"/>
      <c r="G2148" s="606"/>
      <c r="H2148" s="606"/>
      <c r="J2148" s="131">
        <f>J2147/I2132</f>
        <v>26.356544232868405</v>
      </c>
      <c r="K2148" s="702">
        <f t="shared" si="240"/>
        <v>251.414213418</v>
      </c>
      <c r="L2148" s="492"/>
      <c r="M2148" s="492"/>
      <c r="N2148" s="496"/>
      <c r="O2148" s="493"/>
      <c r="P2148" s="493"/>
      <c r="Q2148" s="491"/>
      <c r="R2148" s="430"/>
    </row>
    <row r="2149" spans="2:18">
      <c r="B2149" s="129"/>
      <c r="H2149" s="132" t="s">
        <v>445</v>
      </c>
      <c r="J2149" s="133">
        <v>0.14330000000000001</v>
      </c>
      <c r="K2149" s="702">
        <f t="shared" si="240"/>
        <v>251.414213418</v>
      </c>
      <c r="L2149" s="492"/>
      <c r="M2149" s="492"/>
      <c r="N2149" s="496"/>
      <c r="O2149" s="493"/>
      <c r="P2149" s="493"/>
      <c r="Q2149" s="491"/>
      <c r="R2149" s="430"/>
    </row>
    <row r="2150" spans="2:18" ht="15.75" thickBot="1">
      <c r="B2150" s="129"/>
      <c r="H2150" s="105" t="s">
        <v>446</v>
      </c>
      <c r="J2150" s="130" t="s">
        <v>377</v>
      </c>
      <c r="K2150" s="702">
        <f t="shared" si="240"/>
        <v>251.414213418</v>
      </c>
      <c r="L2150" s="492"/>
      <c r="M2150" s="492"/>
      <c r="N2150" s="496"/>
      <c r="O2150" s="493"/>
      <c r="P2150" s="493"/>
      <c r="Q2150" s="491"/>
      <c r="R2150" s="430"/>
    </row>
    <row r="2151" spans="2:18" ht="15.75" thickBot="1">
      <c r="B2151" s="453" t="s">
        <v>447</v>
      </c>
      <c r="C2151" s="370"/>
      <c r="D2151" s="451" t="s">
        <v>212</v>
      </c>
      <c r="E2151" s="451" t="s">
        <v>436</v>
      </c>
      <c r="F2151" s="370"/>
      <c r="G2151" s="451" t="s">
        <v>448</v>
      </c>
      <c r="H2151" s="608" t="s">
        <v>449</v>
      </c>
      <c r="I2151" s="608"/>
      <c r="J2151" s="609"/>
      <c r="K2151" s="702">
        <f t="shared" si="240"/>
        <v>251.414213418</v>
      </c>
      <c r="L2151" s="492"/>
      <c r="M2151" s="492"/>
      <c r="N2151" s="496"/>
      <c r="O2151" s="493"/>
      <c r="P2151" s="493"/>
      <c r="Q2151" s="491"/>
      <c r="R2151" s="430"/>
    </row>
    <row r="2152" spans="2:18">
      <c r="B2152" s="119" t="s">
        <v>870</v>
      </c>
      <c r="C2152" s="120" t="s">
        <v>1003</v>
      </c>
      <c r="D2152" s="121">
        <v>3.3E-4</v>
      </c>
      <c r="E2152" s="128" t="s">
        <v>335</v>
      </c>
      <c r="G2152" s="123">
        <f>VLOOKUP(B2152,MATERIAL!$A$1:$D$1678,4,FALSE)</f>
        <v>721.37710000000004</v>
      </c>
      <c r="J2152" s="124">
        <f t="shared" ref="J2152:J2161" si="248">D2152*G2152</f>
        <v>0.238054443</v>
      </c>
      <c r="K2152" s="702">
        <f t="shared" si="240"/>
        <v>251.414213418</v>
      </c>
      <c r="L2152" s="492">
        <f t="shared" ref="L2152:L2161" si="249">D2152</f>
        <v>3.3E-4</v>
      </c>
      <c r="M2152" s="492"/>
      <c r="N2152" s="496" t="str">
        <f t="shared" ref="N2152:N2161" si="250">B2152</f>
        <v>M2062</v>
      </c>
      <c r="O2152" s="493">
        <f t="shared" ref="O2152:O2161" si="251">(G2152)</f>
        <v>721.37710000000004</v>
      </c>
      <c r="P2152" s="493"/>
      <c r="Q2152" s="491">
        <f t="shared" ref="Q2152:Q2161" si="252">ROUND((K2152*((L2152*O2152)+(M2152*P2152))),2)</f>
        <v>59.85</v>
      </c>
      <c r="R2152" s="430"/>
    </row>
    <row r="2153" spans="2:18">
      <c r="B2153" s="119" t="s">
        <v>872</v>
      </c>
      <c r="C2153" s="120" t="s">
        <v>873</v>
      </c>
      <c r="D2153" s="121">
        <v>0.46138000000000001</v>
      </c>
      <c r="E2153" s="128" t="s">
        <v>454</v>
      </c>
      <c r="G2153" s="123">
        <f>VLOOKUP(B2153,MATERIAL!$A$1:$D$1678,4,FALSE)</f>
        <v>15.3146</v>
      </c>
      <c r="J2153" s="124">
        <f t="shared" si="248"/>
        <v>7.065850148</v>
      </c>
      <c r="K2153" s="702">
        <f t="shared" si="240"/>
        <v>251.414213418</v>
      </c>
      <c r="L2153" s="492">
        <f t="shared" si="249"/>
        <v>0.46138000000000001</v>
      </c>
      <c r="M2153" s="492"/>
      <c r="N2153" s="496" t="str">
        <f t="shared" si="250"/>
        <v>M2042</v>
      </c>
      <c r="O2153" s="493">
        <f t="shared" si="251"/>
        <v>15.3146</v>
      </c>
      <c r="P2153" s="493"/>
      <c r="Q2153" s="491">
        <f t="shared" si="252"/>
        <v>1776.46</v>
      </c>
      <c r="R2153" s="430"/>
    </row>
    <row r="2154" spans="2:18">
      <c r="B2154" s="119" t="s">
        <v>874</v>
      </c>
      <c r="C2154" s="120" t="s">
        <v>1004</v>
      </c>
      <c r="D2154" s="121">
        <v>1.4999999999999999E-4</v>
      </c>
      <c r="E2154" s="128" t="s">
        <v>335</v>
      </c>
      <c r="G2154" s="123">
        <f>VLOOKUP(B2154,MATERIAL!$A$1:$D$1678,4,FALSE)</f>
        <v>2189.0677000000001</v>
      </c>
      <c r="J2154" s="124">
        <f t="shared" si="248"/>
        <v>0.32836015499999999</v>
      </c>
      <c r="K2154" s="702">
        <f t="shared" si="240"/>
        <v>251.414213418</v>
      </c>
      <c r="L2154" s="492">
        <f t="shared" si="249"/>
        <v>1.4999999999999999E-4</v>
      </c>
      <c r="M2154" s="492"/>
      <c r="N2154" s="496" t="str">
        <f t="shared" si="250"/>
        <v>M2065</v>
      </c>
      <c r="O2154" s="493">
        <f t="shared" si="251"/>
        <v>2189.0677000000001</v>
      </c>
      <c r="P2154" s="493"/>
      <c r="Q2154" s="491">
        <f t="shared" si="252"/>
        <v>82.55</v>
      </c>
      <c r="R2154" s="430"/>
    </row>
    <row r="2155" spans="2:18">
      <c r="B2155" s="119" t="s">
        <v>876</v>
      </c>
      <c r="C2155" s="120" t="s">
        <v>1005</v>
      </c>
      <c r="D2155" s="121">
        <v>2.4000000000000001E-4</v>
      </c>
      <c r="E2155" s="128" t="s">
        <v>335</v>
      </c>
      <c r="G2155" s="123">
        <f>VLOOKUP(B2155,MATERIAL!$A$1:$D$1678,4,FALSE)</f>
        <v>350.4006</v>
      </c>
      <c r="J2155" s="124">
        <f t="shared" si="248"/>
        <v>8.4096143999999998E-2</v>
      </c>
      <c r="K2155" s="702">
        <f t="shared" si="240"/>
        <v>251.414213418</v>
      </c>
      <c r="L2155" s="492">
        <f t="shared" si="249"/>
        <v>2.4000000000000001E-4</v>
      </c>
      <c r="M2155" s="492"/>
      <c r="N2155" s="496" t="str">
        <f t="shared" si="250"/>
        <v>M2066</v>
      </c>
      <c r="O2155" s="493">
        <f t="shared" si="251"/>
        <v>350.4006</v>
      </c>
      <c r="P2155" s="493"/>
      <c r="Q2155" s="491">
        <f t="shared" si="252"/>
        <v>21.14</v>
      </c>
      <c r="R2155" s="430"/>
    </row>
    <row r="2156" spans="2:18">
      <c r="B2156" s="119" t="s">
        <v>1006</v>
      </c>
      <c r="C2156" s="120" t="s">
        <v>1007</v>
      </c>
      <c r="D2156" s="121">
        <v>0.02</v>
      </c>
      <c r="E2156" s="128" t="s">
        <v>335</v>
      </c>
      <c r="G2156" s="123">
        <f>VLOOKUP(B2156,MATERIAL!$A$1:$D$1678,4,FALSE)</f>
        <v>21.495899999999999</v>
      </c>
      <c r="J2156" s="124">
        <f t="shared" si="248"/>
        <v>0.42991799999999997</v>
      </c>
      <c r="K2156" s="702">
        <f t="shared" si="240"/>
        <v>251.414213418</v>
      </c>
      <c r="L2156" s="492">
        <f t="shared" si="249"/>
        <v>0.02</v>
      </c>
      <c r="M2156" s="492"/>
      <c r="N2156" s="496" t="str">
        <f t="shared" si="250"/>
        <v>M2138</v>
      </c>
      <c r="O2156" s="493">
        <f t="shared" si="251"/>
        <v>21.495899999999999</v>
      </c>
      <c r="P2156" s="493"/>
      <c r="Q2156" s="491">
        <f t="shared" si="252"/>
        <v>108.09</v>
      </c>
      <c r="R2156" s="430"/>
    </row>
    <row r="2157" spans="2:18">
      <c r="B2157" s="119" t="s">
        <v>880</v>
      </c>
      <c r="C2157" s="120" t="s">
        <v>881</v>
      </c>
      <c r="D2157" s="121">
        <v>1.4290000000000001E-2</v>
      </c>
      <c r="E2157" s="128" t="s">
        <v>335</v>
      </c>
      <c r="G2157" s="123">
        <f>VLOOKUP(B2157,MATERIAL!$A$1:$D$1678,4,FALSE)</f>
        <v>15.9093</v>
      </c>
      <c r="J2157" s="124">
        <f t="shared" si="248"/>
        <v>0.22734389700000002</v>
      </c>
      <c r="K2157" s="702">
        <f t="shared" si="240"/>
        <v>251.414213418</v>
      </c>
      <c r="L2157" s="492">
        <f t="shared" si="249"/>
        <v>1.4290000000000001E-2</v>
      </c>
      <c r="M2157" s="492"/>
      <c r="N2157" s="496" t="str">
        <f t="shared" si="250"/>
        <v>M2141</v>
      </c>
      <c r="O2157" s="493">
        <f t="shared" si="251"/>
        <v>15.9093</v>
      </c>
      <c r="P2157" s="493"/>
      <c r="Q2157" s="491">
        <f t="shared" si="252"/>
        <v>57.16</v>
      </c>
      <c r="R2157" s="430"/>
    </row>
    <row r="2158" spans="2:18">
      <c r="B2158" s="119" t="s">
        <v>882</v>
      </c>
      <c r="C2158" s="120" t="s">
        <v>883</v>
      </c>
      <c r="D2158" s="121">
        <v>7.8600000000000007E-3</v>
      </c>
      <c r="E2158" s="128" t="s">
        <v>335</v>
      </c>
      <c r="G2158" s="123">
        <f>VLOOKUP(B2158,MATERIAL!$A$1:$D$1678,4,FALSE)</f>
        <v>28.736000000000001</v>
      </c>
      <c r="J2158" s="124">
        <f t="shared" si="248"/>
        <v>0.22586496000000003</v>
      </c>
      <c r="K2158" s="702">
        <f t="shared" si="240"/>
        <v>251.414213418</v>
      </c>
      <c r="L2158" s="492">
        <f t="shared" si="249"/>
        <v>7.8600000000000007E-3</v>
      </c>
      <c r="M2158" s="492"/>
      <c r="N2158" s="496" t="str">
        <f t="shared" si="250"/>
        <v>M2143</v>
      </c>
      <c r="O2158" s="493">
        <f t="shared" si="251"/>
        <v>28.736000000000001</v>
      </c>
      <c r="P2158" s="493"/>
      <c r="Q2158" s="491">
        <f t="shared" si="252"/>
        <v>56.79</v>
      </c>
      <c r="R2158" s="430"/>
    </row>
    <row r="2159" spans="2:18">
      <c r="B2159" s="119" t="s">
        <v>884</v>
      </c>
      <c r="C2159" s="120" t="s">
        <v>885</v>
      </c>
      <c r="D2159" s="121">
        <v>7.1000000000000002E-4</v>
      </c>
      <c r="E2159" s="128" t="s">
        <v>335</v>
      </c>
      <c r="G2159" s="123">
        <f>VLOOKUP(B2159,MATERIAL!$A$1:$D$1678,4,FALSE)</f>
        <v>220.64670000000001</v>
      </c>
      <c r="J2159" s="124">
        <f t="shared" si="248"/>
        <v>0.15665915700000002</v>
      </c>
      <c r="K2159" s="702">
        <f t="shared" si="240"/>
        <v>251.414213418</v>
      </c>
      <c r="L2159" s="492">
        <f t="shared" si="249"/>
        <v>7.1000000000000002E-4</v>
      </c>
      <c r="M2159" s="492"/>
      <c r="N2159" s="496" t="str">
        <f t="shared" si="250"/>
        <v>M2146</v>
      </c>
      <c r="O2159" s="493">
        <f t="shared" si="251"/>
        <v>220.64670000000001</v>
      </c>
      <c r="P2159" s="493"/>
      <c r="Q2159" s="491">
        <f t="shared" si="252"/>
        <v>39.39</v>
      </c>
      <c r="R2159" s="430"/>
    </row>
    <row r="2160" spans="2:18">
      <c r="B2160" s="119" t="s">
        <v>886</v>
      </c>
      <c r="C2160" s="120" t="s">
        <v>1008</v>
      </c>
      <c r="D2160" s="121">
        <v>1.2E-4</v>
      </c>
      <c r="E2160" s="128" t="s">
        <v>335</v>
      </c>
      <c r="G2160" s="123">
        <f>VLOOKUP(B2160,MATERIAL!$A$1:$D$1678,4,FALSE)</f>
        <v>1121.0527999999999</v>
      </c>
      <c r="J2160" s="124">
        <f t="shared" si="248"/>
        <v>0.134526336</v>
      </c>
      <c r="K2160" s="702">
        <f t="shared" si="240"/>
        <v>251.414213418</v>
      </c>
      <c r="L2160" s="492">
        <f t="shared" si="249"/>
        <v>1.2E-4</v>
      </c>
      <c r="M2160" s="492"/>
      <c r="N2160" s="496" t="str">
        <f t="shared" si="250"/>
        <v>M2067</v>
      </c>
      <c r="O2160" s="493">
        <f t="shared" si="251"/>
        <v>1121.0527999999999</v>
      </c>
      <c r="P2160" s="493"/>
      <c r="Q2160" s="491">
        <f t="shared" si="252"/>
        <v>33.82</v>
      </c>
      <c r="R2160" s="430"/>
    </row>
    <row r="2161" spans="1:18">
      <c r="B2161" s="119" t="s">
        <v>888</v>
      </c>
      <c r="C2161" s="120" t="s">
        <v>889</v>
      </c>
      <c r="D2161" s="121">
        <v>3.3300000000000001E-3</v>
      </c>
      <c r="E2161" s="128" t="s">
        <v>335</v>
      </c>
      <c r="G2161" s="123">
        <f>VLOOKUP(B2161,MATERIAL!$A$1:$D$1678,4,FALSE)</f>
        <v>1164.8451</v>
      </c>
      <c r="J2161" s="124">
        <f t="shared" si="248"/>
        <v>3.8789341830000001</v>
      </c>
      <c r="K2161" s="702">
        <f t="shared" si="240"/>
        <v>251.414213418</v>
      </c>
      <c r="L2161" s="492">
        <f t="shared" si="249"/>
        <v>3.3300000000000001E-3</v>
      </c>
      <c r="M2161" s="492"/>
      <c r="N2161" s="496" t="str">
        <f t="shared" si="250"/>
        <v>M2145</v>
      </c>
      <c r="O2161" s="493">
        <f t="shared" si="251"/>
        <v>1164.8451</v>
      </c>
      <c r="P2161" s="493"/>
      <c r="Q2161" s="491">
        <f t="shared" si="252"/>
        <v>975.22</v>
      </c>
      <c r="R2161" s="430"/>
    </row>
    <row r="2162" spans="1:18" ht="15.75" thickBot="1">
      <c r="B2162" s="125"/>
      <c r="C2162" s="104"/>
      <c r="D2162" s="607" t="s">
        <v>459</v>
      </c>
      <c r="E2162" s="607"/>
      <c r="F2162" s="607"/>
      <c r="G2162" s="607"/>
      <c r="H2162" s="607"/>
      <c r="I2162" s="104"/>
      <c r="J2162" s="126">
        <f>SUM(J2152:J2161)</f>
        <v>12.769607423000004</v>
      </c>
      <c r="K2162" s="702">
        <f t="shared" si="240"/>
        <v>251.414213418</v>
      </c>
      <c r="L2162" s="492"/>
      <c r="M2162" s="492"/>
      <c r="N2162" s="496"/>
      <c r="O2162" s="493"/>
      <c r="P2162" s="493"/>
      <c r="Q2162" s="491"/>
    </row>
    <row r="2163" spans="1:18" ht="15.75" thickBot="1">
      <c r="B2163" s="127" t="s">
        <v>460</v>
      </c>
      <c r="C2163" s="104"/>
      <c r="D2163" s="103" t="s">
        <v>212</v>
      </c>
      <c r="E2163" s="103" t="s">
        <v>436</v>
      </c>
      <c r="F2163" s="104"/>
      <c r="G2163" s="103" t="s">
        <v>449</v>
      </c>
      <c r="H2163" s="607" t="s">
        <v>449</v>
      </c>
      <c r="I2163" s="607"/>
      <c r="J2163" s="605"/>
      <c r="K2163" s="702">
        <f t="shared" si="240"/>
        <v>251.414213418</v>
      </c>
      <c r="L2163" s="492"/>
      <c r="M2163" s="492"/>
      <c r="N2163" s="496"/>
      <c r="O2163" s="493"/>
      <c r="P2163" s="493"/>
      <c r="Q2163" s="491"/>
    </row>
    <row r="2164" spans="1:18" ht="15.75" thickBot="1">
      <c r="B2164" s="125"/>
      <c r="C2164" s="104"/>
      <c r="D2164" s="607" t="s">
        <v>461</v>
      </c>
      <c r="E2164" s="607"/>
      <c r="F2164" s="607"/>
      <c r="G2164" s="607"/>
      <c r="H2164" s="607"/>
      <c r="I2164" s="104"/>
      <c r="J2164" s="126"/>
      <c r="K2164" s="702">
        <f t="shared" si="240"/>
        <v>251.414213418</v>
      </c>
      <c r="L2164" s="492"/>
      <c r="M2164" s="492"/>
      <c r="N2164" s="496"/>
      <c r="O2164" s="493"/>
      <c r="P2164" s="493"/>
      <c r="Q2164" s="491"/>
    </row>
    <row r="2165" spans="1:18" ht="15.75" thickBot="1">
      <c r="B2165" s="125"/>
      <c r="C2165" s="104"/>
      <c r="D2165" s="104"/>
      <c r="E2165" s="104"/>
      <c r="F2165" s="104"/>
      <c r="G2165" s="104"/>
      <c r="H2165" s="105" t="s">
        <v>462</v>
      </c>
      <c r="I2165" s="104"/>
      <c r="J2165" s="130">
        <f>J2148+J2149+J2162</f>
        <v>39.269451655868409</v>
      </c>
      <c r="K2165" s="702">
        <f t="shared" si="240"/>
        <v>251.414213418</v>
      </c>
      <c r="L2165" s="492"/>
      <c r="M2165" s="492"/>
      <c r="N2165" s="496"/>
      <c r="O2165" s="493"/>
      <c r="P2165" s="493"/>
      <c r="Q2165" s="491"/>
    </row>
    <row r="2166" spans="1:18" ht="15.75" thickBot="1">
      <c r="B2166" s="127" t="s">
        <v>463</v>
      </c>
      <c r="C2166" s="104"/>
      <c r="D2166" s="103" t="s">
        <v>464</v>
      </c>
      <c r="E2166" s="103" t="s">
        <v>212</v>
      </c>
      <c r="F2166" s="103" t="s">
        <v>436</v>
      </c>
      <c r="G2166" s="104"/>
      <c r="H2166" s="103" t="s">
        <v>449</v>
      </c>
      <c r="I2166" s="607" t="s">
        <v>449</v>
      </c>
      <c r="J2166" s="605"/>
      <c r="K2166" s="702">
        <f t="shared" si="240"/>
        <v>251.414213418</v>
      </c>
      <c r="L2166" s="492"/>
      <c r="M2166" s="492"/>
      <c r="N2166" s="496"/>
      <c r="O2166" s="493"/>
      <c r="P2166" s="493"/>
      <c r="Q2166" s="491"/>
    </row>
    <row r="2167" spans="1:18" ht="15.75" thickBot="1">
      <c r="B2167" s="125"/>
      <c r="C2167" s="104"/>
      <c r="D2167" s="607" t="s">
        <v>468</v>
      </c>
      <c r="E2167" s="607"/>
      <c r="F2167" s="607"/>
      <c r="G2167" s="607"/>
      <c r="H2167" s="607"/>
      <c r="I2167" s="104"/>
      <c r="J2167" s="130"/>
      <c r="K2167" s="702">
        <f t="shared" si="240"/>
        <v>251.414213418</v>
      </c>
      <c r="L2167" s="492"/>
      <c r="M2167" s="492"/>
      <c r="N2167" s="496"/>
      <c r="O2167" s="493"/>
      <c r="P2167" s="493"/>
      <c r="Q2167" s="491"/>
    </row>
    <row r="2168" spans="1:18" ht="15.75" thickBot="1">
      <c r="B2168" s="602" t="s">
        <v>469</v>
      </c>
      <c r="C2168" s="603"/>
      <c r="D2168" s="604" t="s">
        <v>212</v>
      </c>
      <c r="E2168" s="604" t="s">
        <v>436</v>
      </c>
      <c r="F2168" s="604" t="s">
        <v>470</v>
      </c>
      <c r="G2168" s="604"/>
      <c r="H2168" s="604"/>
      <c r="J2168" s="605" t="s">
        <v>449</v>
      </c>
      <c r="K2168" s="702">
        <f t="shared" si="240"/>
        <v>251.414213418</v>
      </c>
      <c r="L2168" s="492"/>
      <c r="M2168" s="492"/>
      <c r="N2168" s="496"/>
      <c r="O2168" s="493"/>
      <c r="P2168" s="493"/>
      <c r="Q2168" s="491"/>
    </row>
    <row r="2169" spans="1:18" ht="15.75" thickBot="1">
      <c r="B2169" s="602"/>
      <c r="C2169" s="603"/>
      <c r="D2169" s="604"/>
      <c r="E2169" s="604"/>
      <c r="F2169" s="103" t="s">
        <v>471</v>
      </c>
      <c r="G2169" s="103" t="s">
        <v>472</v>
      </c>
      <c r="H2169" s="103" t="s">
        <v>473</v>
      </c>
      <c r="I2169" s="104"/>
      <c r="J2169" s="605"/>
      <c r="K2169" s="702">
        <f t="shared" si="240"/>
        <v>251.414213418</v>
      </c>
      <c r="L2169" s="492"/>
      <c r="M2169" s="492"/>
      <c r="N2169" s="496"/>
      <c r="O2169" s="493"/>
      <c r="P2169" s="493"/>
      <c r="Q2169" s="491"/>
    </row>
    <row r="2170" spans="1:18">
      <c r="B2170" s="129"/>
      <c r="D2170" s="606" t="s">
        <v>480</v>
      </c>
      <c r="E2170" s="606"/>
      <c r="F2170" s="606"/>
      <c r="G2170" s="606"/>
      <c r="H2170" s="606"/>
      <c r="J2170" s="111"/>
      <c r="K2170" s="702">
        <f t="shared" si="240"/>
        <v>251.414213418</v>
      </c>
      <c r="L2170" s="492"/>
      <c r="M2170" s="492"/>
      <c r="N2170" s="496"/>
      <c r="O2170" s="493"/>
      <c r="P2170" s="493"/>
      <c r="Q2170" s="491"/>
    </row>
    <row r="2171" spans="1:18" ht="15.75" thickBot="1">
      <c r="B2171" s="125"/>
      <c r="C2171" s="104"/>
      <c r="D2171" s="104"/>
      <c r="E2171" s="104"/>
      <c r="F2171" s="607" t="s">
        <v>481</v>
      </c>
      <c r="G2171" s="607"/>
      <c r="H2171" s="607"/>
      <c r="I2171" s="104"/>
      <c r="J2171" s="134">
        <f>ROUND(J2165,2)</f>
        <v>39.270000000000003</v>
      </c>
      <c r="R2171" s="445">
        <f>ROUND((SUM(Q2136:Q2170)/K2136),2)</f>
        <v>39.130000000000003</v>
      </c>
    </row>
    <row r="2172" spans="1:18" ht="15.75" thickBot="1">
      <c r="A2172" s="157"/>
      <c r="B2172" s="157"/>
      <c r="C2172" s="157"/>
      <c r="D2172" s="157"/>
      <c r="E2172" s="157"/>
      <c r="F2172" s="157"/>
      <c r="G2172" s="157"/>
      <c r="H2172" s="157"/>
      <c r="I2172" s="157"/>
      <c r="J2172" s="157"/>
      <c r="R2172" s="101">
        <f>R2171*K2136</f>
        <v>9837.83817104634</v>
      </c>
    </row>
    <row r="2173" spans="1:18" ht="23.25" thickBot="1">
      <c r="B2173" s="106" t="s">
        <v>395</v>
      </c>
      <c r="C2173" s="107"/>
      <c r="D2173" s="107"/>
      <c r="E2173" s="107"/>
      <c r="F2173" s="107"/>
      <c r="G2173" s="107"/>
      <c r="H2173" s="107"/>
      <c r="I2173" s="107"/>
      <c r="J2173" s="108" t="s">
        <v>396</v>
      </c>
    </row>
    <row r="2174" spans="1:18" ht="18.75" thickTop="1">
      <c r="B2174" s="109" t="s">
        <v>397</v>
      </c>
      <c r="E2174" s="110" t="s">
        <v>398</v>
      </c>
      <c r="H2174" s="455" t="s">
        <v>983</v>
      </c>
      <c r="I2174" s="456">
        <v>3.5049999999999998E-2</v>
      </c>
      <c r="J2174" s="111"/>
    </row>
    <row r="2175" spans="1:18" ht="15.75">
      <c r="B2175" s="112" t="s">
        <v>400</v>
      </c>
      <c r="E2175" s="452" t="s">
        <v>914</v>
      </c>
      <c r="H2175" s="113" t="s">
        <v>401</v>
      </c>
      <c r="I2175" s="139">
        <v>30</v>
      </c>
      <c r="J2175" s="115" t="s">
        <v>351</v>
      </c>
    </row>
    <row r="2176" spans="1:18" ht="16.5" thickBot="1">
      <c r="B2176" s="116" t="s">
        <v>643</v>
      </c>
      <c r="C2176" s="610" t="s">
        <v>641</v>
      </c>
      <c r="D2176" s="610"/>
      <c r="E2176" s="610"/>
      <c r="F2176" s="610"/>
      <c r="G2176" s="610"/>
      <c r="H2176" s="610"/>
      <c r="I2176" s="611" t="s">
        <v>404</v>
      </c>
      <c r="J2176" s="612"/>
    </row>
    <row r="2177" spans="2:18" ht="15.75" thickBot="1">
      <c r="B2177" s="602" t="s">
        <v>405</v>
      </c>
      <c r="C2177" s="603"/>
      <c r="D2177" s="604" t="s">
        <v>212</v>
      </c>
      <c r="E2177" s="604" t="s">
        <v>406</v>
      </c>
      <c r="F2177" s="604"/>
      <c r="G2177" s="604" t="s">
        <v>407</v>
      </c>
      <c r="H2177" s="604"/>
      <c r="J2177" s="117" t="s">
        <v>408</v>
      </c>
      <c r="K2177" s="590" t="s">
        <v>276</v>
      </c>
      <c r="L2177" s="590"/>
      <c r="M2177" s="591"/>
      <c r="N2177" s="592" t="s">
        <v>409</v>
      </c>
      <c r="O2177" s="594" t="s">
        <v>410</v>
      </c>
      <c r="P2177" s="595"/>
      <c r="Q2177" s="598" t="s">
        <v>411</v>
      </c>
    </row>
    <row r="2178" spans="2:18" ht="15.75" thickBot="1">
      <c r="B2178" s="602"/>
      <c r="C2178" s="603"/>
      <c r="D2178" s="604"/>
      <c r="E2178" s="103" t="s">
        <v>412</v>
      </c>
      <c r="F2178" s="103" t="s">
        <v>413</v>
      </c>
      <c r="G2178" s="103" t="s">
        <v>414</v>
      </c>
      <c r="H2178" s="103" t="s">
        <v>415</v>
      </c>
      <c r="I2178" s="104"/>
      <c r="J2178" s="118" t="s">
        <v>416</v>
      </c>
      <c r="K2178" s="417" t="s">
        <v>417</v>
      </c>
      <c r="L2178" s="600" t="s">
        <v>418</v>
      </c>
      <c r="M2178" s="601"/>
      <c r="N2178" s="593"/>
      <c r="O2178" s="596"/>
      <c r="P2178" s="597"/>
      <c r="Q2178" s="599"/>
    </row>
    <row r="2179" spans="2:18">
      <c r="B2179" s="119" t="s">
        <v>635</v>
      </c>
      <c r="C2179" s="120" t="s">
        <v>636</v>
      </c>
      <c r="D2179" s="121">
        <v>1</v>
      </c>
      <c r="E2179" s="122">
        <v>0.19</v>
      </c>
      <c r="F2179" s="122">
        <v>0.81</v>
      </c>
      <c r="G2179" s="123">
        <f>VLOOKUP(B2179,EQ!$A$1:$K$538,10,FALSE)</f>
        <v>203.5814</v>
      </c>
      <c r="H2179" s="123">
        <f>VLOOKUP(B2179,EQ!$A$1:$K$538,11,FALSE)</f>
        <v>100.1481</v>
      </c>
      <c r="J2179" s="124">
        <f t="shared" ref="J2179:J2180" si="253">(D2179*E2179*G2179)+(D2179*F2179*H2179)</f>
        <v>119.80042700000001</v>
      </c>
      <c r="K2179" s="702">
        <f>$K$617*$D$617</f>
        <v>351.11602440000001</v>
      </c>
      <c r="L2179" s="492">
        <f>(D2179*E2179)</f>
        <v>0.19</v>
      </c>
      <c r="M2179" s="492">
        <f>(D2179*F2179)</f>
        <v>0.81</v>
      </c>
      <c r="N2179" s="496" t="str">
        <f>B2179</f>
        <v>E9584</v>
      </c>
      <c r="O2179" s="493">
        <f>(G2179/$I$2175)</f>
        <v>6.7860466666666666</v>
      </c>
      <c r="P2179" s="493">
        <f>(H2179/$I$2175)</f>
        <v>3.3382700000000001</v>
      </c>
      <c r="Q2179" s="491">
        <f t="shared" ref="Q2179:Q2183" si="254">ROUND((K2179*((L2179*O2179)+(M2179*P2179))),2)</f>
        <v>1402.13</v>
      </c>
      <c r="R2179" s="430"/>
    </row>
    <row r="2180" spans="2:18">
      <c r="B2180" s="119" t="s">
        <v>1009</v>
      </c>
      <c r="C2180" s="120" t="s">
        <v>1010</v>
      </c>
      <c r="D2180" s="121">
        <v>1</v>
      </c>
      <c r="E2180" s="122">
        <v>1</v>
      </c>
      <c r="F2180" s="122">
        <v>0</v>
      </c>
      <c r="G2180" s="123">
        <f>VLOOKUP(B2180,EQ!$A$1:$K$538,10,FALSE)</f>
        <v>137.90260000000001</v>
      </c>
      <c r="H2180" s="123">
        <f>VLOOKUP(B2180,EQ!$A$1:$K$538,11,FALSE)</f>
        <v>44.225700000000003</v>
      </c>
      <c r="J2180" s="124">
        <f t="shared" si="253"/>
        <v>137.90260000000001</v>
      </c>
      <c r="K2180" s="702">
        <f t="shared" ref="K2180:K2199" si="255">$K$617*$D$617</f>
        <v>351.11602440000001</v>
      </c>
      <c r="L2180" s="492">
        <f t="shared" ref="L2180" si="256">(D2180*E2180)</f>
        <v>1</v>
      </c>
      <c r="M2180" s="492">
        <f t="shared" ref="M2180:M2183" si="257">(D2180*F2180)</f>
        <v>0</v>
      </c>
      <c r="N2180" s="496" t="str">
        <f t="shared" ref="N2180:N2183" si="258">B2180</f>
        <v>E9609</v>
      </c>
      <c r="O2180" s="493">
        <f>(G2180/$I$2175)</f>
        <v>4.5967533333333339</v>
      </c>
      <c r="P2180" s="493">
        <f>(H2180/$I$2175)</f>
        <v>1.4741900000000001</v>
      </c>
      <c r="Q2180" s="491">
        <f t="shared" si="254"/>
        <v>1613.99</v>
      </c>
      <c r="R2180" s="430"/>
    </row>
    <row r="2181" spans="2:18" ht="15.75" thickBot="1">
      <c r="B2181" s="125"/>
      <c r="C2181" s="104"/>
      <c r="D2181" s="104"/>
      <c r="E2181" s="104"/>
      <c r="F2181" s="104"/>
      <c r="G2181" s="104"/>
      <c r="H2181" s="105" t="s">
        <v>433</v>
      </c>
      <c r="I2181" s="104"/>
      <c r="J2181" s="126">
        <f>SUM(J2179:J2180)</f>
        <v>257.70302700000002</v>
      </c>
      <c r="K2181" s="702">
        <f t="shared" si="255"/>
        <v>351.11602440000001</v>
      </c>
      <c r="L2181" s="492"/>
      <c r="M2181" s="492"/>
      <c r="N2181" s="496"/>
      <c r="O2181" s="493"/>
      <c r="P2181" s="493"/>
      <c r="Q2181" s="491"/>
      <c r="R2181" s="430"/>
    </row>
    <row r="2182" spans="2:18" ht="15.75" thickBot="1">
      <c r="B2182" s="127" t="s">
        <v>435</v>
      </c>
      <c r="C2182" s="104"/>
      <c r="D2182" s="103" t="s">
        <v>212</v>
      </c>
      <c r="E2182" s="103" t="s">
        <v>436</v>
      </c>
      <c r="F2182" s="104"/>
      <c r="G2182" s="103" t="s">
        <v>407</v>
      </c>
      <c r="H2182" s="607" t="s">
        <v>437</v>
      </c>
      <c r="I2182" s="607"/>
      <c r="J2182" s="605"/>
      <c r="K2182" s="702">
        <f t="shared" si="255"/>
        <v>351.11602440000001</v>
      </c>
      <c r="L2182" s="492"/>
      <c r="M2182" s="492"/>
      <c r="N2182" s="496"/>
      <c r="O2182" s="493"/>
      <c r="P2182" s="493"/>
      <c r="Q2182" s="491"/>
      <c r="R2182" s="430"/>
    </row>
    <row r="2183" spans="2:18">
      <c r="B2183" s="119" t="s">
        <v>438</v>
      </c>
      <c r="C2183" s="120" t="s">
        <v>439</v>
      </c>
      <c r="D2183" s="121">
        <v>4</v>
      </c>
      <c r="E2183" s="128" t="s">
        <v>222</v>
      </c>
      <c r="G2183" s="123">
        <f>VLOOKUP(B2183,MO!$A$1:$G$106,6,FALSE)</f>
        <v>22.594999999999999</v>
      </c>
      <c r="J2183" s="124">
        <f t="shared" ref="J2183" si="259">D2183*G2183</f>
        <v>90.38</v>
      </c>
      <c r="K2183" s="702">
        <f t="shared" si="255"/>
        <v>351.11602440000001</v>
      </c>
      <c r="L2183" s="492">
        <f t="shared" ref="L2183" si="260">D2183</f>
        <v>4</v>
      </c>
      <c r="M2183" s="492">
        <f t="shared" si="257"/>
        <v>0</v>
      </c>
      <c r="N2183" s="496" t="str">
        <f t="shared" si="258"/>
        <v>P9824</v>
      </c>
      <c r="O2183" s="493">
        <f>(G2183/$I$2175)</f>
        <v>0.75316666666666665</v>
      </c>
      <c r="P2183" s="493">
        <f>(H2183/$I$2175)</f>
        <v>0</v>
      </c>
      <c r="Q2183" s="491">
        <f t="shared" si="254"/>
        <v>1057.8</v>
      </c>
      <c r="R2183" s="430"/>
    </row>
    <row r="2184" spans="2:18">
      <c r="B2184" s="129"/>
      <c r="D2184" s="606" t="s">
        <v>440</v>
      </c>
      <c r="E2184" s="606"/>
      <c r="F2184" s="606"/>
      <c r="G2184" s="606"/>
      <c r="H2184" s="606"/>
      <c r="J2184" s="124">
        <f>J2183</f>
        <v>90.38</v>
      </c>
      <c r="K2184" s="702">
        <f t="shared" si="255"/>
        <v>351.11602440000001</v>
      </c>
      <c r="L2184" s="492"/>
      <c r="M2184" s="492"/>
      <c r="N2184" s="496"/>
      <c r="O2184" s="493"/>
      <c r="P2184" s="493"/>
      <c r="Q2184" s="491"/>
      <c r="R2184" s="430"/>
    </row>
    <row r="2185" spans="2:18" ht="15.75" thickBot="1">
      <c r="B2185" s="125"/>
      <c r="C2185" s="104"/>
      <c r="D2185" s="607" t="s">
        <v>442</v>
      </c>
      <c r="E2185" s="607"/>
      <c r="F2185" s="607"/>
      <c r="G2185" s="607"/>
      <c r="H2185" s="607"/>
      <c r="I2185" s="104"/>
      <c r="J2185" s="130">
        <f>J2181+J2184</f>
        <v>348.08302700000002</v>
      </c>
      <c r="K2185" s="702">
        <f t="shared" si="255"/>
        <v>351.11602440000001</v>
      </c>
      <c r="L2185" s="492"/>
      <c r="M2185" s="492"/>
      <c r="N2185" s="496"/>
      <c r="O2185" s="493"/>
      <c r="P2185" s="493"/>
      <c r="Q2185" s="491"/>
      <c r="R2185" s="430"/>
    </row>
    <row r="2186" spans="2:18">
      <c r="B2186" s="129"/>
      <c r="D2186" s="606" t="s">
        <v>444</v>
      </c>
      <c r="E2186" s="606"/>
      <c r="F2186" s="606"/>
      <c r="G2186" s="606"/>
      <c r="H2186" s="606"/>
      <c r="J2186" s="131">
        <f>J2185/I2175</f>
        <v>11.602767566666667</v>
      </c>
      <c r="K2186" s="702">
        <f t="shared" si="255"/>
        <v>351.11602440000001</v>
      </c>
      <c r="L2186" s="492"/>
      <c r="M2186" s="492"/>
      <c r="N2186" s="496"/>
      <c r="O2186" s="493"/>
      <c r="P2186" s="493"/>
      <c r="Q2186" s="491"/>
      <c r="R2186" s="430"/>
    </row>
    <row r="2187" spans="2:18">
      <c r="B2187" s="129"/>
      <c r="H2187" s="132" t="s">
        <v>445</v>
      </c>
      <c r="J2187" s="133">
        <v>0.39660000000000001</v>
      </c>
      <c r="K2187" s="702">
        <f t="shared" si="255"/>
        <v>351.11602440000001</v>
      </c>
      <c r="L2187" s="492"/>
      <c r="M2187" s="492"/>
      <c r="N2187" s="496"/>
      <c r="O2187" s="493"/>
      <c r="P2187" s="493"/>
      <c r="Q2187" s="491"/>
      <c r="R2187" s="430"/>
    </row>
    <row r="2188" spans="2:18" ht="15.75" thickBot="1">
      <c r="B2188" s="129"/>
      <c r="H2188" s="105" t="s">
        <v>446</v>
      </c>
      <c r="J2188" s="130" t="s">
        <v>377</v>
      </c>
      <c r="K2188" s="702">
        <f t="shared" si="255"/>
        <v>351.11602440000001</v>
      </c>
      <c r="L2188" s="492"/>
      <c r="M2188" s="492"/>
      <c r="N2188" s="496"/>
      <c r="O2188" s="493"/>
      <c r="P2188" s="493"/>
      <c r="Q2188" s="491"/>
      <c r="R2188" s="430"/>
    </row>
    <row r="2189" spans="2:18" ht="15.75" thickBot="1">
      <c r="B2189" s="453" t="s">
        <v>447</v>
      </c>
      <c r="C2189" s="370"/>
      <c r="D2189" s="451" t="s">
        <v>212</v>
      </c>
      <c r="E2189" s="451" t="s">
        <v>436</v>
      </c>
      <c r="F2189" s="370"/>
      <c r="G2189" s="451" t="s">
        <v>448</v>
      </c>
      <c r="H2189" s="608" t="s">
        <v>449</v>
      </c>
      <c r="I2189" s="608"/>
      <c r="J2189" s="609"/>
      <c r="K2189" s="702">
        <f t="shared" si="255"/>
        <v>351.11602440000001</v>
      </c>
      <c r="L2189" s="492"/>
      <c r="M2189" s="492"/>
      <c r="N2189" s="496"/>
      <c r="O2189" s="493"/>
      <c r="P2189" s="493"/>
      <c r="Q2189" s="491"/>
      <c r="R2189" s="430"/>
    </row>
    <row r="2190" spans="2:18">
      <c r="B2190" s="119" t="s">
        <v>1011</v>
      </c>
      <c r="C2190" s="120" t="s">
        <v>1012</v>
      </c>
      <c r="D2190" s="121">
        <v>6.0000000000000002E-5</v>
      </c>
      <c r="E2190" s="128" t="s">
        <v>346</v>
      </c>
      <c r="G2190" s="123">
        <f>VLOOKUP(B2190,MATERIAL!$A$1:$D$1678,4,FALSE)</f>
        <v>145.8501</v>
      </c>
      <c r="J2190" s="124">
        <f t="shared" ref="J2190" si="261">D2190*G2190</f>
        <v>8.7510060000000004E-3</v>
      </c>
      <c r="K2190" s="702">
        <f t="shared" si="255"/>
        <v>351.11602440000001</v>
      </c>
      <c r="L2190" s="492">
        <f t="shared" ref="L2190" si="262">D2190</f>
        <v>6.0000000000000002E-5</v>
      </c>
      <c r="M2190" s="492"/>
      <c r="N2190" s="496" t="str">
        <f t="shared" ref="N2190" si="263">B2190</f>
        <v>M0067</v>
      </c>
      <c r="O2190" s="493">
        <f t="shared" ref="O2190" si="264">(G2190)</f>
        <v>145.8501</v>
      </c>
      <c r="P2190" s="493"/>
      <c r="Q2190" s="491">
        <f t="shared" ref="Q2190" si="265">ROUND((K2190*((L2190*O2190)+(M2190*P2190))),2)</f>
        <v>3.07</v>
      </c>
      <c r="R2190" s="430"/>
    </row>
    <row r="2191" spans="2:18" ht="15.75" thickBot="1">
      <c r="B2191" s="125"/>
      <c r="C2191" s="104"/>
      <c r="D2191" s="607" t="s">
        <v>459</v>
      </c>
      <c r="E2191" s="607"/>
      <c r="F2191" s="607"/>
      <c r="G2191" s="607"/>
      <c r="H2191" s="607"/>
      <c r="I2191" s="104"/>
      <c r="J2191" s="126">
        <f>J2190</f>
        <v>8.7510060000000004E-3</v>
      </c>
      <c r="K2191" s="702">
        <f t="shared" si="255"/>
        <v>351.11602440000001</v>
      </c>
      <c r="L2191" s="492"/>
      <c r="M2191" s="492"/>
      <c r="N2191" s="496"/>
      <c r="O2191" s="493"/>
      <c r="P2191" s="493"/>
      <c r="Q2191" s="491"/>
      <c r="R2191" s="430"/>
    </row>
    <row r="2192" spans="2:18" ht="15.75" thickBot="1">
      <c r="B2192" s="127" t="s">
        <v>460</v>
      </c>
      <c r="C2192" s="104"/>
      <c r="D2192" s="103" t="s">
        <v>212</v>
      </c>
      <c r="E2192" s="103" t="s">
        <v>436</v>
      </c>
      <c r="F2192" s="104"/>
      <c r="G2192" s="103" t="s">
        <v>449</v>
      </c>
      <c r="H2192" s="607" t="s">
        <v>449</v>
      </c>
      <c r="I2192" s="607"/>
      <c r="J2192" s="605"/>
      <c r="K2192" s="702">
        <f t="shared" si="255"/>
        <v>351.11602440000001</v>
      </c>
      <c r="L2192" s="492"/>
      <c r="M2192" s="492"/>
      <c r="N2192" s="496"/>
      <c r="O2192" s="493"/>
      <c r="P2192" s="493"/>
      <c r="Q2192" s="491"/>
      <c r="R2192" s="430"/>
    </row>
    <row r="2193" spans="1:18" ht="15.75" thickBot="1">
      <c r="B2193" s="125"/>
      <c r="C2193" s="104"/>
      <c r="D2193" s="607" t="s">
        <v>461</v>
      </c>
      <c r="E2193" s="607"/>
      <c r="F2193" s="607"/>
      <c r="G2193" s="607"/>
      <c r="H2193" s="607"/>
      <c r="I2193" s="104"/>
      <c r="J2193" s="126"/>
      <c r="K2193" s="702">
        <f t="shared" si="255"/>
        <v>351.11602440000001</v>
      </c>
      <c r="L2193" s="492"/>
      <c r="M2193" s="492"/>
      <c r="N2193" s="496"/>
      <c r="O2193" s="493"/>
      <c r="P2193" s="493"/>
      <c r="Q2193" s="491"/>
      <c r="R2193" s="430"/>
    </row>
    <row r="2194" spans="1:18" ht="15.75" thickBot="1">
      <c r="B2194" s="125"/>
      <c r="C2194" s="104"/>
      <c r="D2194" s="104"/>
      <c r="E2194" s="104"/>
      <c r="F2194" s="104"/>
      <c r="G2194" s="104"/>
      <c r="H2194" s="105" t="s">
        <v>462</v>
      </c>
      <c r="I2194" s="104"/>
      <c r="J2194" s="130">
        <f>J2186+J2187+J2191</f>
        <v>12.008118572666667</v>
      </c>
      <c r="K2194" s="702">
        <f t="shared" si="255"/>
        <v>351.11602440000001</v>
      </c>
      <c r="L2194" s="492"/>
      <c r="M2194" s="492"/>
      <c r="N2194" s="496"/>
      <c r="O2194" s="493"/>
      <c r="P2194" s="493"/>
      <c r="Q2194" s="491"/>
      <c r="R2194" s="430"/>
    </row>
    <row r="2195" spans="1:18" ht="15.75" thickBot="1">
      <c r="B2195" s="127" t="s">
        <v>463</v>
      </c>
      <c r="C2195" s="104"/>
      <c r="D2195" s="103" t="s">
        <v>464</v>
      </c>
      <c r="E2195" s="103" t="s">
        <v>212</v>
      </c>
      <c r="F2195" s="103" t="s">
        <v>436</v>
      </c>
      <c r="G2195" s="104"/>
      <c r="H2195" s="103" t="s">
        <v>449</v>
      </c>
      <c r="I2195" s="607" t="s">
        <v>449</v>
      </c>
      <c r="J2195" s="605"/>
      <c r="K2195" s="702">
        <f t="shared" si="255"/>
        <v>351.11602440000001</v>
      </c>
      <c r="L2195" s="492"/>
      <c r="M2195" s="492"/>
      <c r="N2195" s="496"/>
      <c r="O2195" s="493"/>
      <c r="P2195" s="493"/>
      <c r="Q2195" s="491"/>
      <c r="R2195" s="430"/>
    </row>
    <row r="2196" spans="1:18" ht="15.75" thickBot="1">
      <c r="B2196" s="125"/>
      <c r="C2196" s="104"/>
      <c r="D2196" s="607" t="s">
        <v>468</v>
      </c>
      <c r="E2196" s="607"/>
      <c r="F2196" s="607"/>
      <c r="G2196" s="607"/>
      <c r="H2196" s="607"/>
      <c r="I2196" s="104"/>
      <c r="J2196" s="130"/>
      <c r="K2196" s="702">
        <f t="shared" si="255"/>
        <v>351.11602440000001</v>
      </c>
      <c r="L2196" s="492"/>
      <c r="M2196" s="492"/>
      <c r="N2196" s="496"/>
      <c r="O2196" s="493"/>
      <c r="P2196" s="493"/>
      <c r="Q2196" s="491"/>
      <c r="R2196" s="430"/>
    </row>
    <row r="2197" spans="1:18" ht="15.75" thickBot="1">
      <c r="B2197" s="602" t="s">
        <v>469</v>
      </c>
      <c r="C2197" s="603"/>
      <c r="D2197" s="604" t="s">
        <v>212</v>
      </c>
      <c r="E2197" s="604" t="s">
        <v>436</v>
      </c>
      <c r="F2197" s="604" t="s">
        <v>470</v>
      </c>
      <c r="G2197" s="604"/>
      <c r="H2197" s="604"/>
      <c r="J2197" s="605" t="s">
        <v>449</v>
      </c>
      <c r="K2197" s="702">
        <f t="shared" si="255"/>
        <v>351.11602440000001</v>
      </c>
      <c r="L2197" s="492"/>
      <c r="M2197" s="492"/>
      <c r="N2197" s="496"/>
      <c r="O2197" s="493"/>
      <c r="P2197" s="493"/>
      <c r="Q2197" s="491"/>
      <c r="R2197" s="430"/>
    </row>
    <row r="2198" spans="1:18" ht="15.75" thickBot="1">
      <c r="B2198" s="602"/>
      <c r="C2198" s="603"/>
      <c r="D2198" s="604"/>
      <c r="E2198" s="604"/>
      <c r="F2198" s="103" t="s">
        <v>471</v>
      </c>
      <c r="G2198" s="103" t="s">
        <v>472</v>
      </c>
      <c r="H2198" s="103" t="s">
        <v>473</v>
      </c>
      <c r="I2198" s="104"/>
      <c r="J2198" s="605"/>
      <c r="K2198" s="702">
        <f t="shared" si="255"/>
        <v>351.11602440000001</v>
      </c>
      <c r="L2198" s="492"/>
      <c r="M2198" s="492"/>
      <c r="N2198" s="496"/>
      <c r="O2198" s="493"/>
      <c r="P2198" s="493"/>
      <c r="Q2198" s="491"/>
      <c r="R2198" s="430"/>
    </row>
    <row r="2199" spans="1:18">
      <c r="B2199" s="129"/>
      <c r="D2199" s="606" t="s">
        <v>480</v>
      </c>
      <c r="E2199" s="606"/>
      <c r="F2199" s="606"/>
      <c r="G2199" s="606"/>
      <c r="H2199" s="606"/>
      <c r="J2199" s="111"/>
      <c r="K2199" s="702">
        <f t="shared" si="255"/>
        <v>351.11602440000001</v>
      </c>
      <c r="L2199" s="492"/>
      <c r="M2199" s="492"/>
      <c r="N2199" s="496"/>
      <c r="O2199" s="493"/>
      <c r="P2199" s="493"/>
      <c r="Q2199" s="491"/>
      <c r="R2199" s="430"/>
    </row>
    <row r="2200" spans="1:18" ht="15.75" thickBot="1">
      <c r="B2200" s="125"/>
      <c r="C2200" s="104"/>
      <c r="D2200" s="104"/>
      <c r="E2200" s="104"/>
      <c r="F2200" s="607" t="s">
        <v>481</v>
      </c>
      <c r="G2200" s="607"/>
      <c r="H2200" s="607"/>
      <c r="I2200" s="104"/>
      <c r="J2200" s="134">
        <f>ROUND(J2194,2)</f>
        <v>12.01</v>
      </c>
      <c r="R2200" s="445">
        <f>ROUND((SUM(Q2179:Q2199)/K2179),2)</f>
        <v>11.61</v>
      </c>
    </row>
    <row r="2201" spans="1:18" ht="15.75" thickBot="1">
      <c r="A2201" s="157"/>
      <c r="B2201" s="157"/>
      <c r="C2201" s="157"/>
      <c r="D2201" s="157"/>
      <c r="E2201" s="157"/>
      <c r="F2201" s="157"/>
      <c r="G2201" s="157"/>
      <c r="H2201" s="157"/>
      <c r="I2201" s="157"/>
      <c r="J2201" s="157"/>
      <c r="R2201" s="101">
        <f>R2200*K2179</f>
        <v>4076.4570432840001</v>
      </c>
    </row>
    <row r="2202" spans="1:18" ht="23.25" thickBot="1">
      <c r="B2202" s="106" t="s">
        <v>395</v>
      </c>
      <c r="C2202" s="107"/>
      <c r="D2202" s="107"/>
      <c r="E2202" s="107"/>
      <c r="F2202" s="107"/>
      <c r="G2202" s="107"/>
      <c r="H2202" s="107"/>
      <c r="I2202" s="107"/>
      <c r="J2202" s="108" t="s">
        <v>396</v>
      </c>
    </row>
    <row r="2203" spans="1:18" ht="18.75" thickTop="1">
      <c r="B2203" s="109" t="s">
        <v>397</v>
      </c>
      <c r="E2203" s="110" t="s">
        <v>398</v>
      </c>
      <c r="J2203" s="111"/>
    </row>
    <row r="2204" spans="1:18" ht="15.75">
      <c r="B2204" s="112" t="s">
        <v>400</v>
      </c>
      <c r="E2204" s="452" t="s">
        <v>914</v>
      </c>
      <c r="H2204" s="113" t="s">
        <v>401</v>
      </c>
      <c r="I2204" s="114">
        <v>4</v>
      </c>
      <c r="J2204" s="115" t="s">
        <v>340</v>
      </c>
    </row>
    <row r="2205" spans="1:18" ht="16.5" thickBot="1">
      <c r="B2205" s="116" t="s">
        <v>1013</v>
      </c>
      <c r="C2205" s="610" t="s">
        <v>816</v>
      </c>
      <c r="D2205" s="610"/>
      <c r="E2205" s="610"/>
      <c r="F2205" s="610"/>
      <c r="G2205" s="610"/>
      <c r="H2205" s="610"/>
      <c r="I2205" s="611" t="s">
        <v>404</v>
      </c>
      <c r="J2205" s="612"/>
    </row>
    <row r="2206" spans="1:18" ht="15.75" thickBot="1">
      <c r="B2206" s="602" t="s">
        <v>405</v>
      </c>
      <c r="C2206" s="603"/>
      <c r="D2206" s="604" t="s">
        <v>212</v>
      </c>
      <c r="E2206" s="604" t="s">
        <v>406</v>
      </c>
      <c r="F2206" s="604"/>
      <c r="G2206" s="604" t="s">
        <v>407</v>
      </c>
      <c r="H2206" s="604"/>
      <c r="J2206" s="117" t="s">
        <v>408</v>
      </c>
      <c r="K2206" s="590" t="s">
        <v>276</v>
      </c>
      <c r="L2206" s="590"/>
      <c r="M2206" s="591"/>
      <c r="N2206" s="592" t="s">
        <v>409</v>
      </c>
      <c r="O2206" s="594" t="s">
        <v>410</v>
      </c>
      <c r="P2206" s="595"/>
      <c r="Q2206" s="598" t="s">
        <v>411</v>
      </c>
    </row>
    <row r="2207" spans="1:18" ht="15.75" thickBot="1">
      <c r="B2207" s="602"/>
      <c r="C2207" s="603"/>
      <c r="D2207" s="604"/>
      <c r="E2207" s="103" t="s">
        <v>412</v>
      </c>
      <c r="F2207" s="103" t="s">
        <v>413</v>
      </c>
      <c r="G2207" s="103" t="s">
        <v>414</v>
      </c>
      <c r="H2207" s="103" t="s">
        <v>415</v>
      </c>
      <c r="I2207" s="104"/>
      <c r="J2207" s="118" t="s">
        <v>416</v>
      </c>
      <c r="K2207" s="417" t="s">
        <v>417</v>
      </c>
      <c r="L2207" s="600" t="s">
        <v>418</v>
      </c>
      <c r="M2207" s="601"/>
      <c r="N2207" s="593"/>
      <c r="O2207" s="596"/>
      <c r="P2207" s="597"/>
      <c r="Q2207" s="599"/>
    </row>
    <row r="2208" spans="1:18">
      <c r="B2208" s="119" t="s">
        <v>930</v>
      </c>
      <c r="C2208" s="120" t="s">
        <v>931</v>
      </c>
      <c r="D2208" s="121">
        <v>0.15060000000000001</v>
      </c>
      <c r="E2208" s="122">
        <v>1</v>
      </c>
      <c r="F2208" s="122">
        <v>0</v>
      </c>
      <c r="G2208" s="123">
        <f>VLOOKUP(B2208,EQ!$A$1:$K$538,10,FALSE)</f>
        <v>0.22159999999999999</v>
      </c>
      <c r="H2208" s="123">
        <f>VLOOKUP(B2208,EQ!$A$1:$K$538,11,FALSE)</f>
        <v>0.14699999999999999</v>
      </c>
      <c r="J2208" s="124">
        <f t="shared" ref="J2208:J2211" si="266">(D2208*E2208*G2208)+(D2208*F2208*H2208)</f>
        <v>3.337296E-2</v>
      </c>
      <c r="K2208" s="702">
        <f>$K$1349*$D$1349</f>
        <v>10</v>
      </c>
      <c r="L2208" s="492">
        <f>(D2208*E2208)</f>
        <v>0.15060000000000001</v>
      </c>
      <c r="M2208" s="492">
        <f>(D2208*F2208)</f>
        <v>0</v>
      </c>
      <c r="N2208" s="496" t="str">
        <f>B2208</f>
        <v>E9568</v>
      </c>
      <c r="O2208" s="493">
        <f>(G2208/$I$2204)</f>
        <v>5.5399999999999998E-2</v>
      </c>
      <c r="P2208" s="493">
        <f>(H2208/$I$2204)</f>
        <v>3.6749999999999998E-2</v>
      </c>
      <c r="Q2208" s="491">
        <f t="shared" ref="Q2208:Q2209" si="267">ROUND((K2208*((L2208*O2208)+(M2208*P2208))),2)</f>
        <v>0.08</v>
      </c>
      <c r="R2208" s="430"/>
    </row>
    <row r="2209" spans="2:18">
      <c r="B2209" s="119" t="s">
        <v>932</v>
      </c>
      <c r="C2209" s="120" t="s">
        <v>933</v>
      </c>
      <c r="D2209" s="121">
        <v>0.48193000000000003</v>
      </c>
      <c r="E2209" s="122">
        <v>1</v>
      </c>
      <c r="F2209" s="122">
        <v>0</v>
      </c>
      <c r="G2209" s="123">
        <f>VLOOKUP(B2209,EQ!$A$1:$K$538,10,FALSE)</f>
        <v>27.571300000000001</v>
      </c>
      <c r="H2209" s="123">
        <f>VLOOKUP(B2209,EQ!$A$1:$K$538,11,FALSE)</f>
        <v>5.7069999999999999</v>
      </c>
      <c r="J2209" s="124">
        <f t="shared" si="266"/>
        <v>13.287436609</v>
      </c>
      <c r="K2209" s="702">
        <f t="shared" ref="K2209:K2239" si="268">$K$1349*$D$1349</f>
        <v>10</v>
      </c>
      <c r="L2209" s="492">
        <f t="shared" ref="L2209" si="269">(D2209*E2209)</f>
        <v>0.48193000000000003</v>
      </c>
      <c r="M2209" s="492">
        <f t="shared" ref="M2209" si="270">(D2209*F2209)</f>
        <v>0</v>
      </c>
      <c r="N2209" s="496" t="str">
        <f t="shared" ref="N2209" si="271">B2209</f>
        <v>E9753</v>
      </c>
      <c r="O2209" s="493">
        <f t="shared" ref="O2209:O2216" si="272">(G2209/$I$2204)</f>
        <v>6.8928250000000002</v>
      </c>
      <c r="P2209" s="493">
        <f t="shared" ref="P2209:P2216" si="273">(H2209/$I$2204)</f>
        <v>1.42675</v>
      </c>
      <c r="Q2209" s="491">
        <f t="shared" si="267"/>
        <v>33.22</v>
      </c>
      <c r="R2209" s="430"/>
    </row>
    <row r="2210" spans="2:18">
      <c r="B2210" s="119" t="s">
        <v>934</v>
      </c>
      <c r="C2210" s="120" t="s">
        <v>935</v>
      </c>
      <c r="D2210" s="121">
        <v>0.20080000000000001</v>
      </c>
      <c r="E2210" s="122">
        <v>1</v>
      </c>
      <c r="F2210" s="122">
        <v>0</v>
      </c>
      <c r="G2210" s="123">
        <f>VLOOKUP(B2210,EQ!$A$1:$K$538,10,FALSE)</f>
        <v>14.8291</v>
      </c>
      <c r="H2210" s="123">
        <f>VLOOKUP(B2210,EQ!$A$1:$K$538,11,FALSE)</f>
        <v>9.4261999999999997</v>
      </c>
      <c r="J2210" s="124">
        <f t="shared" si="266"/>
        <v>2.9776832800000004</v>
      </c>
      <c r="K2210" s="702">
        <f t="shared" si="268"/>
        <v>10</v>
      </c>
      <c r="L2210" s="492">
        <f t="shared" ref="L2210:L2211" si="274">(D2210*E2210)</f>
        <v>0.20080000000000001</v>
      </c>
      <c r="M2210" s="492">
        <f t="shared" ref="M2210:M2211" si="275">(D2210*F2210)</f>
        <v>0</v>
      </c>
      <c r="N2210" s="496" t="str">
        <f t="shared" ref="N2210:N2211" si="276">B2210</f>
        <v>E9623</v>
      </c>
      <c r="O2210" s="493">
        <f t="shared" si="272"/>
        <v>3.7072750000000001</v>
      </c>
      <c r="P2210" s="493">
        <f t="shared" si="273"/>
        <v>2.3565499999999999</v>
      </c>
      <c r="Q2210" s="491">
        <f t="shared" ref="Q2210:Q2211" si="277">ROUND((K2210*((L2210*O2210)+(M2210*P2210))),2)</f>
        <v>7.44</v>
      </c>
      <c r="R2210" s="430"/>
    </row>
    <row r="2211" spans="2:18">
      <c r="B2211" s="119" t="s">
        <v>936</v>
      </c>
      <c r="C2211" s="120" t="s">
        <v>937</v>
      </c>
      <c r="D2211" s="121">
        <v>0.48193000000000003</v>
      </c>
      <c r="E2211" s="122">
        <v>1</v>
      </c>
      <c r="F2211" s="122">
        <v>0</v>
      </c>
      <c r="G2211" s="123">
        <f>VLOOKUP(B2211,EQ!$A$1:$K$538,10,FALSE)</f>
        <v>12.6205</v>
      </c>
      <c r="H2211" s="123">
        <f>VLOOKUP(B2211,EQ!$A$1:$K$538,11,FALSE)</f>
        <v>8.0222999999999995</v>
      </c>
      <c r="J2211" s="124">
        <f t="shared" si="266"/>
        <v>6.0821975650000004</v>
      </c>
      <c r="K2211" s="702">
        <f t="shared" si="268"/>
        <v>10</v>
      </c>
      <c r="L2211" s="492">
        <f t="shared" si="274"/>
        <v>0.48193000000000003</v>
      </c>
      <c r="M2211" s="492">
        <f t="shared" si="275"/>
        <v>0</v>
      </c>
      <c r="N2211" s="496" t="str">
        <f t="shared" si="276"/>
        <v>E9622</v>
      </c>
      <c r="O2211" s="493">
        <f t="shared" si="272"/>
        <v>3.155125</v>
      </c>
      <c r="P2211" s="493">
        <f t="shared" si="273"/>
        <v>2.0055749999999999</v>
      </c>
      <c r="Q2211" s="491">
        <f t="shared" si="277"/>
        <v>15.21</v>
      </c>
      <c r="R2211" s="430"/>
    </row>
    <row r="2212" spans="2:18" ht="15.75" thickBot="1">
      <c r="B2212" s="125"/>
      <c r="C2212" s="104"/>
      <c r="D2212" s="104"/>
      <c r="E2212" s="104"/>
      <c r="F2212" s="104"/>
      <c r="G2212" s="104"/>
      <c r="H2212" s="105" t="s">
        <v>433</v>
      </c>
      <c r="I2212" s="104"/>
      <c r="J2212" s="126">
        <f>SUM(J2208:J2211)</f>
        <v>22.380690414</v>
      </c>
      <c r="K2212" s="702">
        <f t="shared" si="268"/>
        <v>10</v>
      </c>
      <c r="L2212" s="492"/>
      <c r="M2212" s="492"/>
      <c r="N2212" s="496"/>
      <c r="O2212" s="493"/>
      <c r="P2212" s="493"/>
      <c r="Q2212" s="491"/>
      <c r="R2212" s="430"/>
    </row>
    <row r="2213" spans="2:18" ht="15.75" thickBot="1">
      <c r="B2213" s="127" t="s">
        <v>435</v>
      </c>
      <c r="C2213" s="104"/>
      <c r="D2213" s="103" t="s">
        <v>212</v>
      </c>
      <c r="E2213" s="103" t="s">
        <v>436</v>
      </c>
      <c r="F2213" s="104"/>
      <c r="G2213" s="103" t="s">
        <v>407</v>
      </c>
      <c r="H2213" s="607" t="s">
        <v>437</v>
      </c>
      <c r="I2213" s="607"/>
      <c r="J2213" s="605"/>
      <c r="K2213" s="702">
        <f t="shared" si="268"/>
        <v>10</v>
      </c>
      <c r="L2213" s="492"/>
      <c r="M2213" s="492"/>
      <c r="N2213" s="496"/>
      <c r="O2213" s="493"/>
      <c r="P2213" s="493"/>
      <c r="Q2213" s="491"/>
      <c r="R2213" s="430"/>
    </row>
    <row r="2214" spans="2:18">
      <c r="B2214" s="119" t="s">
        <v>502</v>
      </c>
      <c r="C2214" s="120" t="s">
        <v>503</v>
      </c>
      <c r="D2214" s="121">
        <v>2</v>
      </c>
      <c r="E2214" s="128" t="s">
        <v>222</v>
      </c>
      <c r="G2214" s="123">
        <f>VLOOKUP(B2214,MO!$A$1:$G$106,6,FALSE)</f>
        <v>24.008099999999999</v>
      </c>
      <c r="J2214" s="124">
        <f t="shared" ref="J2214:J2217" si="278">D2214*G2214</f>
        <v>48.016199999999998</v>
      </c>
      <c r="K2214" s="702">
        <f t="shared" si="268"/>
        <v>10</v>
      </c>
      <c r="L2214" s="492">
        <f t="shared" ref="L2214:L2217" si="279">D2214</f>
        <v>2</v>
      </c>
      <c r="M2214" s="492">
        <f t="shared" ref="M2214:M2217" si="280">(D2214*F2214)</f>
        <v>0</v>
      </c>
      <c r="N2214" s="496" t="str">
        <f t="shared" ref="N2214:N2217" si="281">B2214</f>
        <v>P9801</v>
      </c>
      <c r="O2214" s="493">
        <f t="shared" si="272"/>
        <v>6.0020249999999997</v>
      </c>
      <c r="P2214" s="493">
        <f t="shared" si="273"/>
        <v>0</v>
      </c>
      <c r="Q2214" s="491">
        <f t="shared" ref="Q2214:Q2217" si="282">ROUND((K2214*((L2214*O2214)+(M2214*P2214))),2)</f>
        <v>120.04</v>
      </c>
      <c r="R2214" s="430"/>
    </row>
    <row r="2215" spans="2:18">
      <c r="B2215" s="119" t="s">
        <v>726</v>
      </c>
      <c r="C2215" s="120" t="s">
        <v>727</v>
      </c>
      <c r="D2215" s="121">
        <v>1</v>
      </c>
      <c r="E2215" s="128" t="s">
        <v>222</v>
      </c>
      <c r="G2215" s="123">
        <f>VLOOKUP(B2215,MO!$A$1:$G$106,6,FALSE)</f>
        <v>32.075299999999999</v>
      </c>
      <c r="J2215" s="124">
        <f t="shared" si="278"/>
        <v>32.075299999999999</v>
      </c>
      <c r="K2215" s="702">
        <f t="shared" si="268"/>
        <v>10</v>
      </c>
      <c r="L2215" s="492">
        <f t="shared" si="279"/>
        <v>1</v>
      </c>
      <c r="M2215" s="492">
        <f t="shared" si="280"/>
        <v>0</v>
      </c>
      <c r="N2215" s="496" t="str">
        <f t="shared" si="281"/>
        <v>P9830</v>
      </c>
      <c r="O2215" s="493">
        <f t="shared" si="272"/>
        <v>8.0188249999999996</v>
      </c>
      <c r="P2215" s="493">
        <f t="shared" si="273"/>
        <v>0</v>
      </c>
      <c r="Q2215" s="491">
        <f t="shared" si="282"/>
        <v>80.19</v>
      </c>
      <c r="R2215" s="430"/>
    </row>
    <row r="2216" spans="2:18">
      <c r="B2216" s="119" t="s">
        <v>940</v>
      </c>
      <c r="C2216" s="120" t="s">
        <v>941</v>
      </c>
      <c r="D2216" s="121">
        <v>1</v>
      </c>
      <c r="E2216" s="128" t="s">
        <v>222</v>
      </c>
      <c r="G2216" s="123">
        <f>VLOOKUP(B2216,MO!$A$1:$G$106,6,FALSE)</f>
        <v>31.662400000000002</v>
      </c>
      <c r="J2216" s="124">
        <f t="shared" si="278"/>
        <v>31.662400000000002</v>
      </c>
      <c r="K2216" s="702">
        <f t="shared" si="268"/>
        <v>10</v>
      </c>
      <c r="L2216" s="492">
        <f t="shared" si="279"/>
        <v>1</v>
      </c>
      <c r="M2216" s="492">
        <f t="shared" si="280"/>
        <v>0</v>
      </c>
      <c r="N2216" s="496" t="str">
        <f t="shared" si="281"/>
        <v>P9823</v>
      </c>
      <c r="O2216" s="493">
        <f t="shared" si="272"/>
        <v>7.9156000000000004</v>
      </c>
      <c r="P2216" s="493">
        <f t="shared" si="273"/>
        <v>0</v>
      </c>
      <c r="Q2216" s="491">
        <f t="shared" si="282"/>
        <v>79.16</v>
      </c>
      <c r="R2216" s="430"/>
    </row>
    <row r="2217" spans="2:18">
      <c r="B2217" s="119" t="s">
        <v>438</v>
      </c>
      <c r="C2217" s="120" t="s">
        <v>439</v>
      </c>
      <c r="D2217" s="121">
        <v>2</v>
      </c>
      <c r="E2217" s="128" t="s">
        <v>222</v>
      </c>
      <c r="G2217" s="123">
        <f>VLOOKUP(B2217,MO!$A$1:$G$106,6,FALSE)</f>
        <v>22.594999999999999</v>
      </c>
      <c r="J2217" s="124">
        <f t="shared" si="278"/>
        <v>45.19</v>
      </c>
      <c r="K2217" s="702">
        <f t="shared" si="268"/>
        <v>10</v>
      </c>
      <c r="L2217" s="492">
        <f t="shared" si="279"/>
        <v>2</v>
      </c>
      <c r="M2217" s="492">
        <f t="shared" si="280"/>
        <v>0</v>
      </c>
      <c r="N2217" s="496" t="str">
        <f t="shared" si="281"/>
        <v>P9824</v>
      </c>
      <c r="O2217" s="493">
        <f>(G2217/$I$2204)</f>
        <v>5.6487499999999997</v>
      </c>
      <c r="P2217" s="493">
        <f>(H2217/$I$2204)</f>
        <v>0</v>
      </c>
      <c r="Q2217" s="491">
        <f t="shared" si="282"/>
        <v>112.98</v>
      </c>
      <c r="R2217" s="430"/>
    </row>
    <row r="2218" spans="2:18">
      <c r="B2218" s="129"/>
      <c r="D2218" s="606" t="s">
        <v>440</v>
      </c>
      <c r="E2218" s="606"/>
      <c r="F2218" s="606"/>
      <c r="G2218" s="606"/>
      <c r="H2218" s="606"/>
      <c r="J2218" s="124">
        <f>SUM(J2214:J2217)</f>
        <v>156.94389999999999</v>
      </c>
      <c r="K2218" s="702">
        <f t="shared" si="268"/>
        <v>10</v>
      </c>
      <c r="L2218" s="492"/>
      <c r="M2218" s="492"/>
      <c r="N2218" s="496"/>
      <c r="O2218" s="493"/>
      <c r="P2218" s="493"/>
      <c r="Q2218" s="491"/>
      <c r="R2218" s="430"/>
    </row>
    <row r="2219" spans="2:18" ht="15.75" thickBot="1">
      <c r="B2219" s="125"/>
      <c r="C2219" s="104"/>
      <c r="D2219" s="607" t="s">
        <v>442</v>
      </c>
      <c r="E2219" s="607"/>
      <c r="F2219" s="607"/>
      <c r="G2219" s="607"/>
      <c r="H2219" s="607"/>
      <c r="I2219" s="104"/>
      <c r="J2219" s="130">
        <f>J2212+J2218</f>
        <v>179.324590414</v>
      </c>
      <c r="K2219" s="702">
        <f t="shared" si="268"/>
        <v>10</v>
      </c>
      <c r="L2219" s="492"/>
      <c r="M2219" s="492"/>
      <c r="N2219" s="496"/>
      <c r="O2219" s="493"/>
      <c r="P2219" s="493"/>
      <c r="Q2219" s="491"/>
      <c r="R2219" s="430"/>
    </row>
    <row r="2220" spans="2:18">
      <c r="B2220" s="129"/>
      <c r="D2220" s="606" t="s">
        <v>444</v>
      </c>
      <c r="E2220" s="606"/>
      <c r="F2220" s="606"/>
      <c r="G2220" s="606"/>
      <c r="H2220" s="606"/>
      <c r="J2220" s="131">
        <f>J2219/I2204</f>
        <v>44.8311476035</v>
      </c>
      <c r="K2220" s="702">
        <f t="shared" si="268"/>
        <v>10</v>
      </c>
      <c r="L2220" s="492"/>
      <c r="M2220" s="492"/>
      <c r="N2220" s="496"/>
      <c r="O2220" s="493"/>
      <c r="P2220" s="493"/>
      <c r="Q2220" s="491"/>
      <c r="R2220" s="430"/>
    </row>
    <row r="2221" spans="2:18">
      <c r="B2221" s="129"/>
      <c r="H2221" s="132" t="s">
        <v>445</v>
      </c>
      <c r="J2221" s="133" t="s">
        <v>377</v>
      </c>
      <c r="K2221" s="702">
        <f t="shared" si="268"/>
        <v>10</v>
      </c>
      <c r="L2221" s="492"/>
      <c r="M2221" s="492"/>
      <c r="N2221" s="496"/>
      <c r="O2221" s="493"/>
      <c r="P2221" s="493"/>
      <c r="Q2221" s="491"/>
      <c r="R2221" s="430"/>
    </row>
    <row r="2222" spans="2:18" ht="15.75" thickBot="1">
      <c r="B2222" s="129"/>
      <c r="H2222" s="105" t="s">
        <v>446</v>
      </c>
      <c r="J2222" s="130" t="s">
        <v>377</v>
      </c>
      <c r="K2222" s="702">
        <f t="shared" si="268"/>
        <v>10</v>
      </c>
      <c r="L2222" s="492"/>
      <c r="M2222" s="492"/>
      <c r="N2222" s="496"/>
      <c r="O2222" s="493"/>
      <c r="P2222" s="493"/>
      <c r="Q2222" s="491"/>
      <c r="R2222" s="430"/>
    </row>
    <row r="2223" spans="2:18" ht="15.75" thickBot="1">
      <c r="B2223" s="453" t="s">
        <v>447</v>
      </c>
      <c r="C2223" s="370"/>
      <c r="D2223" s="451" t="s">
        <v>212</v>
      </c>
      <c r="E2223" s="451" t="s">
        <v>436</v>
      </c>
      <c r="F2223" s="370"/>
      <c r="G2223" s="451" t="s">
        <v>448</v>
      </c>
      <c r="H2223" s="608" t="s">
        <v>449</v>
      </c>
      <c r="I2223" s="608"/>
      <c r="J2223" s="609"/>
      <c r="K2223" s="702">
        <f t="shared" si="268"/>
        <v>10</v>
      </c>
      <c r="L2223" s="492"/>
      <c r="M2223" s="492"/>
      <c r="N2223" s="496"/>
      <c r="O2223" s="493"/>
      <c r="P2223" s="493"/>
      <c r="Q2223" s="491"/>
      <c r="R2223" s="430"/>
    </row>
    <row r="2224" spans="2:18">
      <c r="B2224" s="119" t="s">
        <v>946</v>
      </c>
      <c r="C2224" s="120" t="s">
        <v>947</v>
      </c>
      <c r="D2224" s="121">
        <v>11.775</v>
      </c>
      <c r="E2224" s="128" t="s">
        <v>454</v>
      </c>
      <c r="G2224" s="123">
        <f>VLOOKUP(B2224,MATERIAL!$A$1:$D$1678,4,FALSE)</f>
        <v>12.619400000000001</v>
      </c>
      <c r="J2224" s="124">
        <f t="shared" ref="J2224:J2225" si="283">D2224*G2224</f>
        <v>148.593435</v>
      </c>
      <c r="K2224" s="702">
        <f t="shared" si="268"/>
        <v>10</v>
      </c>
      <c r="L2224" s="492">
        <f t="shared" ref="L2224:L2228" si="284">D2224</f>
        <v>11.775</v>
      </c>
      <c r="M2224" s="492"/>
      <c r="N2224" s="496" t="str">
        <f t="shared" ref="N2224:N2233" si="285">B2224</f>
        <v>M1367</v>
      </c>
      <c r="O2224" s="493">
        <f t="shared" ref="O2224:O2228" si="286">(G2224)</f>
        <v>12.619400000000001</v>
      </c>
      <c r="P2224" s="493"/>
      <c r="Q2224" s="491">
        <f t="shared" ref="Q2224:Q2233" si="287">ROUND((K2224*((L2224*O2224)+(M2224*P2224))),2)</f>
        <v>1485.93</v>
      </c>
      <c r="R2224" s="430"/>
    </row>
    <row r="2225" spans="2:18">
      <c r="B2225" s="119" t="s">
        <v>1014</v>
      </c>
      <c r="C2225" s="120" t="s">
        <v>1015</v>
      </c>
      <c r="D2225" s="121">
        <v>1</v>
      </c>
      <c r="E2225" s="128" t="s">
        <v>340</v>
      </c>
      <c r="G2225" s="123">
        <f>VLOOKUP(B2225,MATERIAL!$A$1:$D$1678,4,FALSE)</f>
        <v>395.23349999999999</v>
      </c>
      <c r="J2225" s="124">
        <f t="shared" si="283"/>
        <v>395.23349999999999</v>
      </c>
      <c r="K2225" s="702">
        <f t="shared" si="268"/>
        <v>10</v>
      </c>
      <c r="L2225" s="492">
        <f t="shared" si="284"/>
        <v>1</v>
      </c>
      <c r="M2225" s="492"/>
      <c r="N2225" s="496" t="str">
        <f t="shared" si="285"/>
        <v>M3229</v>
      </c>
      <c r="O2225" s="493">
        <f t="shared" si="286"/>
        <v>395.23349999999999</v>
      </c>
      <c r="P2225" s="493"/>
      <c r="Q2225" s="491">
        <f t="shared" si="287"/>
        <v>3952.34</v>
      </c>
      <c r="R2225" s="430"/>
    </row>
    <row r="2226" spans="2:18" ht="15.75" thickBot="1">
      <c r="B2226" s="125"/>
      <c r="C2226" s="104"/>
      <c r="D2226" s="607" t="s">
        <v>459</v>
      </c>
      <c r="E2226" s="607"/>
      <c r="F2226" s="607"/>
      <c r="G2226" s="607"/>
      <c r="H2226" s="607"/>
      <c r="I2226" s="104"/>
      <c r="J2226" s="126">
        <f>SUM(J2224:J2225)</f>
        <v>543.82693500000005</v>
      </c>
      <c r="K2226" s="702">
        <f t="shared" si="268"/>
        <v>10</v>
      </c>
      <c r="L2226" s="492"/>
      <c r="M2226" s="492"/>
      <c r="N2226" s="496"/>
      <c r="O2226" s="493"/>
      <c r="P2226" s="493"/>
      <c r="Q2226" s="491"/>
      <c r="R2226" s="430"/>
    </row>
    <row r="2227" spans="2:18" ht="15.75" thickBot="1">
      <c r="B2227" s="127" t="s">
        <v>460</v>
      </c>
      <c r="C2227" s="104"/>
      <c r="D2227" s="103" t="s">
        <v>212</v>
      </c>
      <c r="E2227" s="103" t="s">
        <v>436</v>
      </c>
      <c r="F2227" s="104"/>
      <c r="G2227" s="103" t="s">
        <v>449</v>
      </c>
      <c r="H2227" s="607" t="s">
        <v>449</v>
      </c>
      <c r="I2227" s="607"/>
      <c r="J2227" s="605"/>
      <c r="K2227" s="702">
        <f t="shared" si="268"/>
        <v>10</v>
      </c>
      <c r="L2227" s="492"/>
      <c r="M2227" s="492"/>
      <c r="N2227" s="496"/>
      <c r="O2227" s="493"/>
      <c r="P2227" s="493"/>
      <c r="Q2227" s="491"/>
      <c r="R2227" s="430"/>
    </row>
    <row r="2228" spans="2:18">
      <c r="B2228" s="119">
        <v>5212552</v>
      </c>
      <c r="C2228" s="120" t="s">
        <v>959</v>
      </c>
      <c r="D2228" s="121">
        <v>1</v>
      </c>
      <c r="E2228" s="128" t="s">
        <v>340</v>
      </c>
      <c r="G2228" s="235">
        <f>VLOOKUP(B2228,'SICRO 04.25'!$A$1:$D$6492,4,FALSE)</f>
        <v>16.36</v>
      </c>
      <c r="J2228" s="124">
        <f>D2228*G2228</f>
        <v>16.36</v>
      </c>
      <c r="K2228" s="702">
        <f t="shared" si="268"/>
        <v>10</v>
      </c>
      <c r="L2228" s="492">
        <f t="shared" si="284"/>
        <v>1</v>
      </c>
      <c r="M2228" s="492"/>
      <c r="N2228" s="496">
        <f t="shared" si="285"/>
        <v>5212552</v>
      </c>
      <c r="O2228" s="493">
        <f t="shared" si="286"/>
        <v>16.36</v>
      </c>
      <c r="P2228" s="493"/>
      <c r="Q2228" s="491">
        <f t="shared" si="287"/>
        <v>163.6</v>
      </c>
    </row>
    <row r="2229" spans="2:18" ht="15.75" thickBot="1">
      <c r="B2229" s="125"/>
      <c r="C2229" s="104"/>
      <c r="D2229" s="607" t="s">
        <v>461</v>
      </c>
      <c r="E2229" s="607"/>
      <c r="F2229" s="607"/>
      <c r="G2229" s="607"/>
      <c r="H2229" s="607"/>
      <c r="I2229" s="104"/>
      <c r="J2229" s="126">
        <f>J2228</f>
        <v>16.36</v>
      </c>
      <c r="K2229" s="702">
        <f t="shared" si="268"/>
        <v>10</v>
      </c>
      <c r="L2229" s="492"/>
      <c r="M2229" s="492"/>
      <c r="N2229" s="496"/>
      <c r="O2229" s="493"/>
      <c r="P2229" s="493"/>
      <c r="Q2229" s="491"/>
    </row>
    <row r="2230" spans="2:18" ht="15.75" thickBot="1">
      <c r="B2230" s="125"/>
      <c r="C2230" s="104"/>
      <c r="D2230" s="104"/>
      <c r="E2230" s="104"/>
      <c r="F2230" s="104"/>
      <c r="G2230" s="104"/>
      <c r="H2230" s="105" t="s">
        <v>462</v>
      </c>
      <c r="I2230" s="104"/>
      <c r="J2230" s="130">
        <f>J2220+J2226+J2229</f>
        <v>605.01808260350003</v>
      </c>
      <c r="K2230" s="702">
        <f t="shared" si="268"/>
        <v>10</v>
      </c>
      <c r="L2230" s="492"/>
      <c r="M2230" s="492"/>
      <c r="N2230" s="496"/>
      <c r="O2230" s="493"/>
      <c r="P2230" s="493"/>
      <c r="Q2230" s="491"/>
    </row>
    <row r="2231" spans="2:18" ht="15.75" thickBot="1">
      <c r="B2231" s="127" t="s">
        <v>463</v>
      </c>
      <c r="C2231" s="104"/>
      <c r="D2231" s="103" t="s">
        <v>464</v>
      </c>
      <c r="E2231" s="103" t="s">
        <v>212</v>
      </c>
      <c r="F2231" s="103" t="s">
        <v>436</v>
      </c>
      <c r="G2231" s="104"/>
      <c r="H2231" s="103" t="s">
        <v>449</v>
      </c>
      <c r="I2231" s="607" t="s">
        <v>449</v>
      </c>
      <c r="J2231" s="605"/>
      <c r="K2231" s="702">
        <f t="shared" si="268"/>
        <v>10</v>
      </c>
      <c r="L2231" s="492"/>
      <c r="M2231" s="492"/>
      <c r="N2231" s="496"/>
      <c r="O2231" s="493"/>
      <c r="P2231" s="493"/>
      <c r="Q2231" s="491"/>
    </row>
    <row r="2232" spans="2:18">
      <c r="B2232" s="119" t="s">
        <v>946</v>
      </c>
      <c r="C2232" s="120" t="s">
        <v>963</v>
      </c>
      <c r="D2232" s="128">
        <v>5914333</v>
      </c>
      <c r="E2232" s="121">
        <v>1.1780000000000001E-2</v>
      </c>
      <c r="F2232" s="128" t="s">
        <v>466</v>
      </c>
      <c r="H2232" s="235">
        <f>VLOOKUP(D2232,'SICRO 04.25'!$A$1:$D$6492,4,FALSE)</f>
        <v>31.99</v>
      </c>
      <c r="J2232" s="124">
        <f>E2232*H2232</f>
        <v>0.37684220000000002</v>
      </c>
      <c r="K2232" s="702">
        <f t="shared" si="268"/>
        <v>10</v>
      </c>
      <c r="L2232" s="492">
        <f>E2232</f>
        <v>1.1780000000000001E-2</v>
      </c>
      <c r="M2232" s="492"/>
      <c r="N2232" s="496" t="str">
        <f t="shared" si="285"/>
        <v>M1367</v>
      </c>
      <c r="O2232" s="493">
        <f>H2232</f>
        <v>31.99</v>
      </c>
      <c r="P2232" s="493"/>
      <c r="Q2232" s="491">
        <f t="shared" si="287"/>
        <v>3.77</v>
      </c>
    </row>
    <row r="2233" spans="2:18">
      <c r="B2233" s="119" t="s">
        <v>1014</v>
      </c>
      <c r="C2233" s="120" t="s">
        <v>1016</v>
      </c>
      <c r="D2233" s="128">
        <v>5914655</v>
      </c>
      <c r="E2233" s="121">
        <v>4.4000000000000002E-4</v>
      </c>
      <c r="F2233" s="128" t="s">
        <v>466</v>
      </c>
      <c r="H2233" s="235">
        <f>VLOOKUP(D2233,'SICRO 04.25'!$A$1:$D$6492,4,FALSE)</f>
        <v>32.659999999999997</v>
      </c>
      <c r="J2233" s="124">
        <f>E2233*H2233</f>
        <v>1.4370399999999998E-2</v>
      </c>
      <c r="K2233" s="702">
        <f t="shared" si="268"/>
        <v>10</v>
      </c>
      <c r="L2233" s="492">
        <f>E2233</f>
        <v>4.4000000000000002E-4</v>
      </c>
      <c r="M2233" s="492"/>
      <c r="N2233" s="496" t="str">
        <f t="shared" si="285"/>
        <v>M3229</v>
      </c>
      <c r="O2233" s="493">
        <f>H2233</f>
        <v>32.659999999999997</v>
      </c>
      <c r="P2233" s="493"/>
      <c r="Q2233" s="491">
        <f t="shared" si="287"/>
        <v>0.14000000000000001</v>
      </c>
    </row>
    <row r="2234" spans="2:18" ht="15.75" thickBot="1">
      <c r="B2234" s="125"/>
      <c r="C2234" s="104"/>
      <c r="D2234" s="607" t="s">
        <v>468</v>
      </c>
      <c r="E2234" s="607"/>
      <c r="F2234" s="607"/>
      <c r="G2234" s="607"/>
      <c r="H2234" s="607"/>
      <c r="I2234" s="104"/>
      <c r="J2234" s="130">
        <v>0.38340000000000002</v>
      </c>
      <c r="K2234" s="702">
        <f t="shared" si="268"/>
        <v>10</v>
      </c>
      <c r="L2234" s="492"/>
      <c r="M2234" s="492"/>
      <c r="N2234" s="496"/>
      <c r="O2234" s="493"/>
      <c r="P2234" s="493"/>
      <c r="Q2234" s="491"/>
    </row>
    <row r="2235" spans="2:18" ht="15.75" thickBot="1">
      <c r="B2235" s="602" t="s">
        <v>469</v>
      </c>
      <c r="C2235" s="603"/>
      <c r="D2235" s="604" t="s">
        <v>212</v>
      </c>
      <c r="E2235" s="604" t="s">
        <v>436</v>
      </c>
      <c r="F2235" s="604" t="s">
        <v>470</v>
      </c>
      <c r="G2235" s="604"/>
      <c r="H2235" s="604"/>
      <c r="J2235" s="605" t="s">
        <v>449</v>
      </c>
      <c r="K2235" s="702">
        <f t="shared" si="268"/>
        <v>10</v>
      </c>
      <c r="L2235" s="492"/>
      <c r="M2235" s="492"/>
      <c r="N2235" s="496"/>
      <c r="O2235" s="493"/>
      <c r="P2235" s="493"/>
      <c r="Q2235" s="491"/>
    </row>
    <row r="2236" spans="2:18" ht="15.75" thickBot="1">
      <c r="B2236" s="602"/>
      <c r="C2236" s="603"/>
      <c r="D2236" s="604"/>
      <c r="E2236" s="604"/>
      <c r="F2236" s="103" t="s">
        <v>471</v>
      </c>
      <c r="G2236" s="103" t="s">
        <v>472</v>
      </c>
      <c r="H2236" s="103" t="s">
        <v>473</v>
      </c>
      <c r="I2236" s="104"/>
      <c r="J2236" s="605"/>
      <c r="K2236" s="702">
        <f t="shared" si="268"/>
        <v>10</v>
      </c>
      <c r="L2236" s="492"/>
      <c r="M2236" s="492"/>
      <c r="N2236" s="496"/>
      <c r="O2236" s="493"/>
      <c r="P2236" s="493"/>
      <c r="Q2236" s="491"/>
    </row>
    <row r="2237" spans="2:18">
      <c r="B2237" s="119" t="s">
        <v>946</v>
      </c>
      <c r="C2237" s="120" t="s">
        <v>963</v>
      </c>
      <c r="D2237" s="121">
        <v>1.1780000000000001E-2</v>
      </c>
      <c r="E2237" s="128" t="s">
        <v>228</v>
      </c>
      <c r="F2237" s="128" t="s">
        <v>477</v>
      </c>
      <c r="G2237" s="128" t="s">
        <v>478</v>
      </c>
      <c r="H2237" s="128" t="s">
        <v>479</v>
      </c>
      <c r="J2237" s="111"/>
      <c r="K2237" s="702">
        <f t="shared" si="268"/>
        <v>10</v>
      </c>
      <c r="L2237" s="492"/>
      <c r="M2237" s="492"/>
      <c r="N2237" s="496"/>
      <c r="O2237" s="493"/>
      <c r="P2237" s="493"/>
      <c r="Q2237" s="491"/>
    </row>
    <row r="2238" spans="2:18">
      <c r="B2238" s="119" t="s">
        <v>1014</v>
      </c>
      <c r="C2238" s="120" t="s">
        <v>1016</v>
      </c>
      <c r="D2238" s="121">
        <v>4.4000000000000002E-4</v>
      </c>
      <c r="E2238" s="128" t="s">
        <v>228</v>
      </c>
      <c r="F2238" s="128" t="s">
        <v>477</v>
      </c>
      <c r="G2238" s="128" t="s">
        <v>478</v>
      </c>
      <c r="H2238" s="128" t="s">
        <v>479</v>
      </c>
      <c r="J2238" s="111"/>
      <c r="K2238" s="702">
        <f t="shared" si="268"/>
        <v>10</v>
      </c>
      <c r="L2238" s="492"/>
      <c r="M2238" s="492"/>
      <c r="N2238" s="496"/>
      <c r="O2238" s="493"/>
      <c r="P2238" s="493"/>
      <c r="Q2238" s="491"/>
    </row>
    <row r="2239" spans="2:18">
      <c r="B2239" s="129"/>
      <c r="D2239" s="606" t="s">
        <v>480</v>
      </c>
      <c r="E2239" s="606"/>
      <c r="F2239" s="606"/>
      <c r="G2239" s="606"/>
      <c r="H2239" s="606"/>
      <c r="J2239" s="111"/>
      <c r="K2239" s="702">
        <f t="shared" si="268"/>
        <v>10</v>
      </c>
      <c r="L2239" s="492"/>
      <c r="M2239" s="492"/>
      <c r="N2239" s="496"/>
      <c r="O2239" s="493"/>
      <c r="P2239" s="493"/>
      <c r="Q2239" s="491"/>
      <c r="R2239" s="430"/>
    </row>
    <row r="2240" spans="2:18" ht="15.75" thickBot="1">
      <c r="B2240" s="125"/>
      <c r="C2240" s="104"/>
      <c r="D2240" s="104"/>
      <c r="E2240" s="104"/>
      <c r="F2240" s="607" t="s">
        <v>481</v>
      </c>
      <c r="G2240" s="607"/>
      <c r="H2240" s="607"/>
      <c r="I2240" s="104"/>
      <c r="J2240" s="134">
        <f>ROUND(J2230+J2234,2)</f>
        <v>605.4</v>
      </c>
      <c r="R2240" s="445">
        <f>ROUND((SUM(Q2208:Q2239)/K2208),2)</f>
        <v>605.41</v>
      </c>
    </row>
    <row r="2241" spans="1:18" ht="15.75" thickBot="1">
      <c r="A2241" s="157"/>
      <c r="B2241" s="157"/>
      <c r="C2241" s="157"/>
      <c r="D2241" s="157"/>
      <c r="E2241" s="157"/>
      <c r="F2241" s="157"/>
      <c r="G2241" s="157"/>
      <c r="H2241" s="157"/>
      <c r="I2241" s="157"/>
      <c r="J2241" s="157"/>
      <c r="R2241" s="101">
        <f>R2240*K2208</f>
        <v>6054.0999999999995</v>
      </c>
    </row>
    <row r="2242" spans="1:18" ht="23.25" thickBot="1">
      <c r="A2242">
        <v>5212552</v>
      </c>
      <c r="B2242" s="106" t="s">
        <v>395</v>
      </c>
      <c r="C2242" s="107"/>
      <c r="D2242" s="107"/>
      <c r="E2242" s="107"/>
      <c r="F2242" s="107"/>
      <c r="G2242" s="107"/>
      <c r="H2242" s="107"/>
      <c r="I2242" s="107"/>
      <c r="J2242" s="108" t="s">
        <v>396</v>
      </c>
    </row>
    <row r="2243" spans="1:18" ht="18.75" thickTop="1">
      <c r="A2243">
        <v>5212552</v>
      </c>
      <c r="B2243" s="109" t="s">
        <v>397</v>
      </c>
      <c r="E2243" s="110" t="s">
        <v>398</v>
      </c>
      <c r="J2243" s="111"/>
    </row>
    <row r="2244" spans="1:18" ht="15.75">
      <c r="A2244">
        <v>5212552</v>
      </c>
      <c r="B2244" s="112" t="s">
        <v>400</v>
      </c>
      <c r="E2244" s="452" t="s">
        <v>914</v>
      </c>
      <c r="H2244" s="113" t="s">
        <v>401</v>
      </c>
      <c r="I2244" s="139">
        <v>19.149999999999999</v>
      </c>
      <c r="J2244" s="115" t="s">
        <v>340</v>
      </c>
    </row>
    <row r="2245" spans="1:18" ht="16.5" thickBot="1">
      <c r="A2245">
        <v>5212552</v>
      </c>
      <c r="B2245" s="116" t="s">
        <v>969</v>
      </c>
      <c r="C2245" s="610" t="s">
        <v>959</v>
      </c>
      <c r="D2245" s="610"/>
      <c r="E2245" s="610"/>
      <c r="F2245" s="610"/>
      <c r="G2245" s="610"/>
      <c r="H2245" s="610"/>
      <c r="I2245" s="611" t="s">
        <v>404</v>
      </c>
      <c r="J2245" s="612"/>
    </row>
    <row r="2246" spans="1:18" ht="15.75" thickBot="1">
      <c r="A2246">
        <v>5212552</v>
      </c>
      <c r="B2246" s="602" t="s">
        <v>405</v>
      </c>
      <c r="C2246" s="603"/>
      <c r="D2246" s="604" t="s">
        <v>212</v>
      </c>
      <c r="E2246" s="604" t="s">
        <v>406</v>
      </c>
      <c r="F2246" s="604"/>
      <c r="G2246" s="604" t="s">
        <v>407</v>
      </c>
      <c r="H2246" s="604"/>
      <c r="J2246" s="117" t="s">
        <v>408</v>
      </c>
      <c r="K2246" s="590" t="s">
        <v>276</v>
      </c>
      <c r="L2246" s="590"/>
      <c r="M2246" s="591"/>
      <c r="N2246" s="592" t="s">
        <v>409</v>
      </c>
      <c r="O2246" s="594" t="s">
        <v>410</v>
      </c>
      <c r="P2246" s="595"/>
      <c r="Q2246" s="598" t="s">
        <v>411</v>
      </c>
    </row>
    <row r="2247" spans="1:18" ht="15.75" thickBot="1">
      <c r="A2247">
        <v>5212552</v>
      </c>
      <c r="B2247" s="602"/>
      <c r="C2247" s="603"/>
      <c r="D2247" s="604"/>
      <c r="E2247" s="103" t="s">
        <v>412</v>
      </c>
      <c r="F2247" s="103" t="s">
        <v>413</v>
      </c>
      <c r="G2247" s="103" t="s">
        <v>414</v>
      </c>
      <c r="H2247" s="103" t="s">
        <v>415</v>
      </c>
      <c r="I2247" s="104"/>
      <c r="J2247" s="118" t="s">
        <v>416</v>
      </c>
      <c r="K2247" s="417" t="s">
        <v>417</v>
      </c>
      <c r="L2247" s="600" t="s">
        <v>418</v>
      </c>
      <c r="M2247" s="601"/>
      <c r="N2247" s="593"/>
      <c r="O2247" s="596"/>
      <c r="P2247" s="597"/>
      <c r="Q2247" s="599"/>
    </row>
    <row r="2248" spans="1:18">
      <c r="A2248">
        <v>5212552</v>
      </c>
      <c r="B2248" s="119" t="s">
        <v>970</v>
      </c>
      <c r="C2248" s="120" t="s">
        <v>971</v>
      </c>
      <c r="D2248" s="121">
        <v>1</v>
      </c>
      <c r="E2248" s="122">
        <v>1</v>
      </c>
      <c r="F2248" s="122">
        <v>0</v>
      </c>
      <c r="G2248" s="123">
        <f>VLOOKUP(B2248,EQ!$A$1:$K$538,10,FALSE)</f>
        <v>43.829300000000003</v>
      </c>
      <c r="H2248" s="123">
        <f>VLOOKUP(B2248,EQ!$A$1:$K$538,11,FALSE)</f>
        <v>38.073900000000002</v>
      </c>
      <c r="J2248" s="124">
        <f t="shared" ref="J2248:J2249" si="288">(D2248*E2248*G2248)+(D2248*F2248*H2248)</f>
        <v>43.829300000000003</v>
      </c>
      <c r="K2248" s="702">
        <f>$K$2228*$D$2228</f>
        <v>10</v>
      </c>
      <c r="L2248" s="492">
        <f>(D2248*E2248)</f>
        <v>1</v>
      </c>
      <c r="M2248" s="492">
        <f>(D2248*F2248)</f>
        <v>0</v>
      </c>
      <c r="N2248" s="496" t="str">
        <f>B2248</f>
        <v>E9076</v>
      </c>
      <c r="O2248" s="493">
        <f>(G2248/$I$2032)</f>
        <v>2.2887362924281986</v>
      </c>
      <c r="P2248" s="493">
        <f>(H2248/$I$2032)</f>
        <v>1.9881932114882508</v>
      </c>
      <c r="Q2248" s="491">
        <f t="shared" ref="Q2248:Q2249" si="289">ROUND((K2248*((L2248*O2248)+(M2248*P2248))),2)</f>
        <v>22.89</v>
      </c>
    </row>
    <row r="2249" spans="1:18">
      <c r="A2249">
        <v>5212552</v>
      </c>
      <c r="B2249" s="119" t="s">
        <v>932</v>
      </c>
      <c r="C2249" s="120" t="s">
        <v>933</v>
      </c>
      <c r="D2249" s="121">
        <v>1</v>
      </c>
      <c r="E2249" s="122">
        <v>1</v>
      </c>
      <c r="F2249" s="122">
        <v>0</v>
      </c>
      <c r="G2249" s="123">
        <f>VLOOKUP(B2249,EQ!$A$1:$K$538,10,FALSE)</f>
        <v>27.571300000000001</v>
      </c>
      <c r="H2249" s="123">
        <f>VLOOKUP(B2249,EQ!$A$1:$K$538,11,FALSE)</f>
        <v>5.7069999999999999</v>
      </c>
      <c r="J2249" s="124">
        <f t="shared" si="288"/>
        <v>27.571300000000001</v>
      </c>
      <c r="K2249" s="702">
        <f t="shared" ref="K2249:K2271" si="290">$K$2228*$D$2228</f>
        <v>10</v>
      </c>
      <c r="L2249" s="492">
        <f>(D2249*E2249)</f>
        <v>1</v>
      </c>
      <c r="M2249" s="492">
        <f>(D2249*F2249)</f>
        <v>0</v>
      </c>
      <c r="N2249" s="496" t="str">
        <f>B2249</f>
        <v>E9753</v>
      </c>
      <c r="O2249" s="493">
        <f>(G2249/$I$2032)</f>
        <v>1.4397545691906006</v>
      </c>
      <c r="P2249" s="493">
        <f>(H2249/$I$2032)</f>
        <v>0.29801566579634464</v>
      </c>
      <c r="Q2249" s="491">
        <f t="shared" si="289"/>
        <v>14.4</v>
      </c>
    </row>
    <row r="2250" spans="1:18" ht="15.75" thickBot="1">
      <c r="A2250">
        <v>5212552</v>
      </c>
      <c r="B2250" s="125"/>
      <c r="C2250" s="104"/>
      <c r="D2250" s="104"/>
      <c r="E2250" s="104"/>
      <c r="F2250" s="104"/>
      <c r="G2250" s="104"/>
      <c r="H2250" s="105" t="s">
        <v>433</v>
      </c>
      <c r="I2250" s="104"/>
      <c r="J2250" s="126">
        <f>J2248+J2249</f>
        <v>71.400599999999997</v>
      </c>
      <c r="K2250" s="702">
        <f t="shared" si="290"/>
        <v>10</v>
      </c>
      <c r="L2250" s="492"/>
      <c r="M2250" s="492"/>
      <c r="N2250" s="496"/>
      <c r="O2250" s="493"/>
      <c r="P2250" s="493"/>
      <c r="Q2250" s="491"/>
    </row>
    <row r="2251" spans="1:18" ht="15.75" thickBot="1">
      <c r="A2251">
        <v>5212552</v>
      </c>
      <c r="B2251" s="127" t="s">
        <v>435</v>
      </c>
      <c r="C2251" s="104"/>
      <c r="D2251" s="103" t="s">
        <v>212</v>
      </c>
      <c r="E2251" s="103" t="s">
        <v>436</v>
      </c>
      <c r="F2251" s="104"/>
      <c r="G2251" s="103" t="s">
        <v>407</v>
      </c>
      <c r="H2251" s="607" t="s">
        <v>437</v>
      </c>
      <c r="I2251" s="607"/>
      <c r="J2251" s="605"/>
      <c r="K2251" s="702">
        <f t="shared" si="290"/>
        <v>10</v>
      </c>
      <c r="L2251" s="492"/>
      <c r="M2251" s="492"/>
      <c r="N2251" s="496"/>
      <c r="O2251" s="493"/>
      <c r="P2251" s="493"/>
      <c r="Q2251" s="491"/>
    </row>
    <row r="2252" spans="1:18">
      <c r="A2252">
        <v>5212552</v>
      </c>
      <c r="B2252" s="119" t="s">
        <v>502</v>
      </c>
      <c r="C2252" s="120" t="s">
        <v>503</v>
      </c>
      <c r="D2252" s="121">
        <v>1</v>
      </c>
      <c r="E2252" s="128" t="s">
        <v>222</v>
      </c>
      <c r="G2252" s="123">
        <f>VLOOKUP(B2252,MO!$A$1:$G$106,6,FALSE)</f>
        <v>24.008099999999999</v>
      </c>
      <c r="J2252" s="124">
        <f t="shared" ref="J2252:J2253" si="291">D2252*G2252</f>
        <v>24.008099999999999</v>
      </c>
      <c r="K2252" s="702">
        <f t="shared" si="290"/>
        <v>10</v>
      </c>
      <c r="L2252" s="492">
        <f t="shared" ref="L2252:L2253" si="292">D2252</f>
        <v>1</v>
      </c>
      <c r="M2252" s="492"/>
      <c r="N2252" s="496" t="str">
        <f t="shared" ref="N2252:N2253" si="293">B2252</f>
        <v>P9801</v>
      </c>
      <c r="O2252" s="493">
        <f>G2252/$I$2032</f>
        <v>1.2536866840731071</v>
      </c>
      <c r="P2252" s="493"/>
      <c r="Q2252" s="491">
        <f t="shared" ref="Q2252:Q2253" si="294">ROUND((K2252*((L2252*O2252)+(M2252*P2252))),2)</f>
        <v>12.54</v>
      </c>
    </row>
    <row r="2253" spans="1:18">
      <c r="A2253">
        <v>5212552</v>
      </c>
      <c r="B2253" s="119" t="s">
        <v>972</v>
      </c>
      <c r="C2253" s="120" t="s">
        <v>973</v>
      </c>
      <c r="D2253" s="121">
        <v>2</v>
      </c>
      <c r="E2253" s="128" t="s">
        <v>222</v>
      </c>
      <c r="G2253" s="123">
        <f>VLOOKUP(B2253,MO!$A$1:$G$106,6,FALSE)</f>
        <v>30.2682</v>
      </c>
      <c r="J2253" s="124">
        <f t="shared" si="291"/>
        <v>60.5364</v>
      </c>
      <c r="K2253" s="702">
        <f t="shared" si="290"/>
        <v>10</v>
      </c>
      <c r="L2253" s="492">
        <f t="shared" si="292"/>
        <v>2</v>
      </c>
      <c r="M2253" s="492"/>
      <c r="N2253" s="496" t="str">
        <f t="shared" si="293"/>
        <v>P9822</v>
      </c>
      <c r="O2253" s="493">
        <f>G2253/$I$2032</f>
        <v>1.580584856396867</v>
      </c>
      <c r="P2253" s="493"/>
      <c r="Q2253" s="491">
        <f t="shared" si="294"/>
        <v>31.61</v>
      </c>
    </row>
    <row r="2254" spans="1:18">
      <c r="A2254">
        <v>5212552</v>
      </c>
      <c r="B2254" s="129"/>
      <c r="D2254" s="606" t="s">
        <v>440</v>
      </c>
      <c r="E2254" s="606"/>
      <c r="F2254" s="606"/>
      <c r="G2254" s="606"/>
      <c r="H2254" s="606"/>
      <c r="J2254" s="124">
        <f>J2252+J2253</f>
        <v>84.544499999999999</v>
      </c>
      <c r="K2254" s="702">
        <f t="shared" si="290"/>
        <v>10</v>
      </c>
      <c r="L2254" s="492"/>
      <c r="M2254" s="492"/>
      <c r="N2254" s="496"/>
      <c r="O2254" s="493"/>
      <c r="P2254" s="493"/>
      <c r="Q2254" s="491"/>
    </row>
    <row r="2255" spans="1:18" ht="15.75" thickBot="1">
      <c r="A2255">
        <v>5212552</v>
      </c>
      <c r="B2255" s="125"/>
      <c r="C2255" s="104"/>
      <c r="D2255" s="607" t="s">
        <v>442</v>
      </c>
      <c r="E2255" s="607"/>
      <c r="F2255" s="607"/>
      <c r="G2255" s="607"/>
      <c r="H2255" s="607"/>
      <c r="I2255" s="104"/>
      <c r="J2255" s="130">
        <f>J2250+J2254</f>
        <v>155.9451</v>
      </c>
      <c r="K2255" s="702">
        <f t="shared" si="290"/>
        <v>10</v>
      </c>
      <c r="L2255" s="492"/>
      <c r="M2255" s="492"/>
      <c r="N2255" s="496"/>
      <c r="O2255" s="493"/>
      <c r="P2255" s="493"/>
      <c r="Q2255" s="491"/>
    </row>
    <row r="2256" spans="1:18">
      <c r="A2256">
        <v>5212552</v>
      </c>
      <c r="B2256" s="129"/>
      <c r="D2256" s="606" t="s">
        <v>444</v>
      </c>
      <c r="E2256" s="606"/>
      <c r="F2256" s="606"/>
      <c r="G2256" s="606"/>
      <c r="H2256" s="606"/>
      <c r="J2256" s="131">
        <f>J2255/I2244</f>
        <v>8.1433472584856403</v>
      </c>
      <c r="K2256" s="702">
        <f t="shared" si="290"/>
        <v>10</v>
      </c>
      <c r="L2256" s="492"/>
      <c r="M2256" s="492"/>
      <c r="N2256" s="496"/>
      <c r="O2256" s="493"/>
      <c r="P2256" s="493"/>
      <c r="Q2256" s="491"/>
    </row>
    <row r="2257" spans="1:18">
      <c r="A2257">
        <v>5212552</v>
      </c>
      <c r="B2257" s="129"/>
      <c r="H2257" s="132" t="s">
        <v>445</v>
      </c>
      <c r="J2257" s="133" t="s">
        <v>377</v>
      </c>
      <c r="K2257" s="702">
        <f t="shared" si="290"/>
        <v>10</v>
      </c>
      <c r="L2257" s="492"/>
      <c r="M2257" s="492"/>
      <c r="N2257" s="496"/>
      <c r="O2257" s="493"/>
      <c r="P2257" s="493"/>
      <c r="Q2257" s="491"/>
    </row>
    <row r="2258" spans="1:18" ht="15.75" thickBot="1">
      <c r="A2258">
        <v>5212552</v>
      </c>
      <c r="B2258" s="129"/>
      <c r="H2258" s="105" t="s">
        <v>446</v>
      </c>
      <c r="J2258" s="130" t="s">
        <v>377</v>
      </c>
      <c r="K2258" s="702">
        <f t="shared" si="290"/>
        <v>10</v>
      </c>
      <c r="L2258" s="492"/>
      <c r="M2258" s="492"/>
      <c r="N2258" s="496"/>
      <c r="O2258" s="493"/>
      <c r="P2258" s="493"/>
      <c r="Q2258" s="491"/>
    </row>
    <row r="2259" spans="1:18" ht="15.75" thickBot="1">
      <c r="A2259">
        <v>5212552</v>
      </c>
      <c r="B2259" s="453" t="s">
        <v>447</v>
      </c>
      <c r="C2259" s="370"/>
      <c r="D2259" s="451" t="s">
        <v>212</v>
      </c>
      <c r="E2259" s="451" t="s">
        <v>436</v>
      </c>
      <c r="F2259" s="370"/>
      <c r="G2259" s="451" t="s">
        <v>448</v>
      </c>
      <c r="H2259" s="608" t="s">
        <v>449</v>
      </c>
      <c r="I2259" s="608"/>
      <c r="J2259" s="609"/>
      <c r="K2259" s="702">
        <f t="shared" si="290"/>
        <v>10</v>
      </c>
      <c r="L2259" s="492"/>
      <c r="M2259" s="492"/>
      <c r="N2259" s="496"/>
      <c r="O2259" s="493"/>
      <c r="P2259" s="493"/>
      <c r="Q2259" s="491"/>
    </row>
    <row r="2260" spans="1:18">
      <c r="A2260">
        <v>5212552</v>
      </c>
      <c r="B2260" s="119" t="s">
        <v>974</v>
      </c>
      <c r="C2260" s="120" t="s">
        <v>975</v>
      </c>
      <c r="D2260" s="121">
        <v>0.112</v>
      </c>
      <c r="E2260" s="128" t="s">
        <v>454</v>
      </c>
      <c r="G2260" s="123">
        <f>VLOOKUP(B2260,MATERIAL!$A$1:$D$1678,4,FALSE)</f>
        <v>73.311000000000007</v>
      </c>
      <c r="J2260" s="124">
        <f>D2260*G2260</f>
        <v>8.2108320000000017</v>
      </c>
      <c r="K2260" s="702">
        <f t="shared" si="290"/>
        <v>10</v>
      </c>
      <c r="L2260" s="492">
        <f>D2260</f>
        <v>0.112</v>
      </c>
      <c r="M2260" s="492"/>
      <c r="N2260" s="496" t="str">
        <f>B2260</f>
        <v>M3153</v>
      </c>
      <c r="O2260" s="493">
        <f>G2260</f>
        <v>73.311000000000007</v>
      </c>
      <c r="P2260" s="493"/>
      <c r="Q2260" s="491">
        <f t="shared" ref="Q2260" si="295">ROUND((K2260*((L2260*O2260)+(M2260*P2260))),2)</f>
        <v>82.11</v>
      </c>
    </row>
    <row r="2261" spans="1:18" ht="15.75" thickBot="1">
      <c r="A2261">
        <v>5212552</v>
      </c>
      <c r="B2261" s="125"/>
      <c r="C2261" s="104"/>
      <c r="D2261" s="607" t="s">
        <v>459</v>
      </c>
      <c r="E2261" s="607"/>
      <c r="F2261" s="607"/>
      <c r="G2261" s="607"/>
      <c r="H2261" s="607"/>
      <c r="I2261" s="104"/>
      <c r="J2261" s="126">
        <f>J2260</f>
        <v>8.2108320000000017</v>
      </c>
      <c r="K2261" s="702">
        <f t="shared" si="290"/>
        <v>10</v>
      </c>
      <c r="L2261" s="492"/>
      <c r="M2261" s="492"/>
      <c r="N2261" s="496"/>
      <c r="O2261" s="493"/>
      <c r="P2261" s="493"/>
      <c r="Q2261" s="491"/>
    </row>
    <row r="2262" spans="1:18" ht="15.75" thickBot="1">
      <c r="A2262">
        <v>5212552</v>
      </c>
      <c r="B2262" s="127" t="s">
        <v>460</v>
      </c>
      <c r="C2262" s="104"/>
      <c r="D2262" s="103" t="s">
        <v>212</v>
      </c>
      <c r="E2262" s="103" t="s">
        <v>436</v>
      </c>
      <c r="F2262" s="104"/>
      <c r="G2262" s="103" t="s">
        <v>449</v>
      </c>
      <c r="H2262" s="607" t="s">
        <v>449</v>
      </c>
      <c r="I2262" s="607"/>
      <c r="J2262" s="605"/>
      <c r="K2262" s="702">
        <f t="shared" si="290"/>
        <v>10</v>
      </c>
      <c r="L2262" s="492"/>
      <c r="M2262" s="492"/>
      <c r="N2262" s="496"/>
      <c r="O2262" s="493"/>
      <c r="P2262" s="493"/>
      <c r="Q2262" s="491"/>
    </row>
    <row r="2263" spans="1:18" ht="15.75" thickBot="1">
      <c r="A2263">
        <v>5212552</v>
      </c>
      <c r="B2263" s="125"/>
      <c r="C2263" s="104"/>
      <c r="D2263" s="607" t="s">
        <v>461</v>
      </c>
      <c r="E2263" s="607"/>
      <c r="F2263" s="607"/>
      <c r="G2263" s="607"/>
      <c r="H2263" s="607"/>
      <c r="I2263" s="104"/>
      <c r="J2263" s="126"/>
      <c r="K2263" s="702">
        <f t="shared" si="290"/>
        <v>10</v>
      </c>
      <c r="L2263" s="492"/>
      <c r="M2263" s="492"/>
      <c r="N2263" s="496"/>
      <c r="O2263" s="493"/>
      <c r="P2263" s="493"/>
      <c r="Q2263" s="491"/>
    </row>
    <row r="2264" spans="1:18" ht="15.75" thickBot="1">
      <c r="A2264">
        <v>5212552</v>
      </c>
      <c r="B2264" s="125"/>
      <c r="C2264" s="104"/>
      <c r="D2264" s="104"/>
      <c r="E2264" s="104"/>
      <c r="F2264" s="104"/>
      <c r="G2264" s="104"/>
      <c r="H2264" s="105" t="s">
        <v>462</v>
      </c>
      <c r="I2264" s="104"/>
      <c r="J2264" s="130">
        <f>J2256+J2261</f>
        <v>16.354179258485644</v>
      </c>
      <c r="K2264" s="702">
        <f t="shared" si="290"/>
        <v>10</v>
      </c>
      <c r="L2264" s="492"/>
      <c r="M2264" s="492"/>
      <c r="N2264" s="496"/>
      <c r="O2264" s="493"/>
      <c r="P2264" s="493"/>
      <c r="Q2264" s="491"/>
    </row>
    <row r="2265" spans="1:18" ht="15.75" thickBot="1">
      <c r="A2265">
        <v>5212552</v>
      </c>
      <c r="B2265" s="127" t="s">
        <v>463</v>
      </c>
      <c r="C2265" s="104"/>
      <c r="D2265" s="103" t="s">
        <v>464</v>
      </c>
      <c r="E2265" s="103" t="s">
        <v>212</v>
      </c>
      <c r="F2265" s="103" t="s">
        <v>436</v>
      </c>
      <c r="G2265" s="104"/>
      <c r="H2265" s="103" t="s">
        <v>449</v>
      </c>
      <c r="I2265" s="607" t="s">
        <v>449</v>
      </c>
      <c r="J2265" s="605"/>
      <c r="K2265" s="702">
        <f t="shared" si="290"/>
        <v>10</v>
      </c>
      <c r="L2265" s="492"/>
      <c r="M2265" s="492"/>
      <c r="N2265" s="496"/>
      <c r="O2265" s="493"/>
      <c r="P2265" s="493"/>
      <c r="Q2265" s="491"/>
    </row>
    <row r="2266" spans="1:18">
      <c r="A2266">
        <v>5212552</v>
      </c>
      <c r="B2266" s="119" t="s">
        <v>974</v>
      </c>
      <c r="C2266" s="120" t="s">
        <v>976</v>
      </c>
      <c r="D2266" s="128">
        <v>5914655</v>
      </c>
      <c r="E2266" s="121">
        <v>1.1E-4</v>
      </c>
      <c r="F2266" s="128" t="s">
        <v>466</v>
      </c>
      <c r="H2266" s="235">
        <f>VLOOKUP(D2266,'SICRO 04.25'!$A$1:$D$6492,4,FALSE)</f>
        <v>32.659999999999997</v>
      </c>
      <c r="J2266" s="124">
        <f>E2266*H2266</f>
        <v>3.5925999999999996E-3</v>
      </c>
      <c r="K2266" s="702">
        <f t="shared" si="290"/>
        <v>10</v>
      </c>
      <c r="L2266" s="492">
        <f>E2266</f>
        <v>1.1E-4</v>
      </c>
      <c r="M2266" s="492"/>
      <c r="N2266" s="496" t="str">
        <f>B2266</f>
        <v>M3153</v>
      </c>
      <c r="O2266" s="493">
        <f>H2266</f>
        <v>32.659999999999997</v>
      </c>
      <c r="P2266" s="493"/>
      <c r="Q2266" s="491">
        <f t="shared" ref="Q2266" si="296">ROUND((K2266*((L2266*O2266)+(M2266*P2266))),2)</f>
        <v>0.04</v>
      </c>
    </row>
    <row r="2267" spans="1:18" ht="15.75" thickBot="1">
      <c r="A2267">
        <v>5212552</v>
      </c>
      <c r="B2267" s="125"/>
      <c r="C2267" s="104"/>
      <c r="D2267" s="607" t="s">
        <v>468</v>
      </c>
      <c r="E2267" s="607"/>
      <c r="F2267" s="607"/>
      <c r="G2267" s="607"/>
      <c r="H2267" s="607"/>
      <c r="I2267" s="104"/>
      <c r="J2267" s="130">
        <f>J2266</f>
        <v>3.5925999999999996E-3</v>
      </c>
      <c r="K2267" s="702">
        <f t="shared" si="290"/>
        <v>10</v>
      </c>
      <c r="L2267" s="492"/>
      <c r="M2267" s="492"/>
      <c r="N2267" s="496"/>
      <c r="O2267" s="493"/>
      <c r="P2267" s="493"/>
      <c r="Q2267" s="491"/>
    </row>
    <row r="2268" spans="1:18" ht="15.75" thickBot="1">
      <c r="A2268">
        <v>5212552</v>
      </c>
      <c r="B2268" s="602" t="s">
        <v>469</v>
      </c>
      <c r="C2268" s="603"/>
      <c r="D2268" s="604" t="s">
        <v>212</v>
      </c>
      <c r="E2268" s="604" t="s">
        <v>436</v>
      </c>
      <c r="F2268" s="604" t="s">
        <v>470</v>
      </c>
      <c r="G2268" s="604"/>
      <c r="H2268" s="604"/>
      <c r="J2268" s="605" t="s">
        <v>449</v>
      </c>
      <c r="K2268" s="702">
        <f t="shared" si="290"/>
        <v>10</v>
      </c>
      <c r="L2268" s="492"/>
      <c r="M2268" s="492"/>
      <c r="N2268" s="496"/>
      <c r="O2268" s="493"/>
      <c r="P2268" s="493"/>
      <c r="Q2268" s="491"/>
    </row>
    <row r="2269" spans="1:18" ht="15.75" thickBot="1">
      <c r="A2269">
        <v>5212552</v>
      </c>
      <c r="B2269" s="602"/>
      <c r="C2269" s="603"/>
      <c r="D2269" s="604"/>
      <c r="E2269" s="604"/>
      <c r="F2269" s="103" t="s">
        <v>471</v>
      </c>
      <c r="G2269" s="103" t="s">
        <v>472</v>
      </c>
      <c r="H2269" s="103" t="s">
        <v>473</v>
      </c>
      <c r="I2269" s="104"/>
      <c r="J2269" s="605"/>
      <c r="K2269" s="702">
        <f t="shared" si="290"/>
        <v>10</v>
      </c>
      <c r="L2269" s="492"/>
      <c r="M2269" s="492"/>
      <c r="N2269" s="496"/>
      <c r="O2269" s="493"/>
      <c r="P2269" s="493"/>
      <c r="Q2269" s="491"/>
    </row>
    <row r="2270" spans="1:18">
      <c r="A2270">
        <v>5212552</v>
      </c>
      <c r="B2270" s="119" t="s">
        <v>974</v>
      </c>
      <c r="C2270" s="120" t="s">
        <v>976</v>
      </c>
      <c r="D2270" s="121">
        <v>1.1E-4</v>
      </c>
      <c r="E2270" s="128" t="s">
        <v>228</v>
      </c>
      <c r="F2270" s="128" t="s">
        <v>477</v>
      </c>
      <c r="G2270" s="128" t="s">
        <v>478</v>
      </c>
      <c r="H2270" s="128" t="s">
        <v>479</v>
      </c>
      <c r="J2270" s="111"/>
      <c r="K2270" s="702">
        <f t="shared" si="290"/>
        <v>10</v>
      </c>
      <c r="L2270" s="492"/>
      <c r="M2270" s="492"/>
      <c r="N2270" s="496"/>
      <c r="O2270" s="493"/>
      <c r="P2270" s="493"/>
      <c r="Q2270" s="491"/>
    </row>
    <row r="2271" spans="1:18">
      <c r="A2271">
        <v>5212552</v>
      </c>
      <c r="B2271" s="129"/>
      <c r="D2271" s="606" t="s">
        <v>480</v>
      </c>
      <c r="E2271" s="606"/>
      <c r="F2271" s="606"/>
      <c r="G2271" s="606"/>
      <c r="H2271" s="606"/>
      <c r="J2271" s="111"/>
      <c r="K2271" s="702">
        <f t="shared" si="290"/>
        <v>10</v>
      </c>
      <c r="L2271" s="492"/>
      <c r="M2271" s="492"/>
      <c r="N2271" s="496"/>
      <c r="O2271" s="493"/>
      <c r="P2271" s="493"/>
      <c r="Q2271" s="491"/>
    </row>
    <row r="2272" spans="1:18" ht="15.75" thickBot="1">
      <c r="A2272">
        <v>5212552</v>
      </c>
      <c r="B2272" s="125"/>
      <c r="C2272" s="104"/>
      <c r="D2272" s="104"/>
      <c r="E2272" s="104"/>
      <c r="F2272" s="607" t="s">
        <v>481</v>
      </c>
      <c r="G2272" s="607"/>
      <c r="H2272" s="607"/>
      <c r="I2272" s="104"/>
      <c r="J2272" s="134">
        <f>J2264+J2267</f>
        <v>16.357771858485645</v>
      </c>
      <c r="K2272" s="179"/>
      <c r="L2272" s="179"/>
      <c r="M2272" s="179"/>
      <c r="N2272" s="179"/>
      <c r="O2272" s="179"/>
      <c r="P2272" s="180"/>
      <c r="R2272" s="445">
        <f>ROUNDUP((SUM(Q2248:Q2268)/K2248),2)</f>
        <v>16.360000000000003</v>
      </c>
    </row>
    <row r="2273" spans="1:19" ht="15.75" thickBot="1">
      <c r="A2273" s="157"/>
      <c r="B2273" s="157"/>
      <c r="C2273" s="157"/>
      <c r="D2273" s="157"/>
      <c r="E2273" s="157"/>
      <c r="F2273" s="157"/>
      <c r="G2273" s="157"/>
      <c r="H2273" s="157"/>
      <c r="I2273" s="157"/>
      <c r="J2273" s="157"/>
      <c r="R2273" s="101">
        <f>R2272*K2248</f>
        <v>163.60000000000002</v>
      </c>
    </row>
    <row r="2274" spans="1:19" ht="23.25" thickBot="1">
      <c r="B2274" s="106" t="s">
        <v>395</v>
      </c>
      <c r="C2274" s="107"/>
      <c r="D2274" s="107"/>
      <c r="E2274" s="107"/>
      <c r="F2274" s="107"/>
      <c r="G2274" s="107"/>
      <c r="H2274" s="107"/>
      <c r="I2274" s="107"/>
      <c r="J2274" s="108" t="s">
        <v>396</v>
      </c>
    </row>
    <row r="2275" spans="1:19" ht="18.75" thickTop="1">
      <c r="B2275" s="109" t="s">
        <v>397</v>
      </c>
      <c r="E2275" s="110" t="s">
        <v>398</v>
      </c>
      <c r="J2275" s="111"/>
    </row>
    <row r="2276" spans="1:19" ht="15.75">
      <c r="B2276" s="112" t="s">
        <v>400</v>
      </c>
      <c r="E2276" s="452" t="s">
        <v>914</v>
      </c>
      <c r="H2276" s="113" t="s">
        <v>401</v>
      </c>
      <c r="I2276" s="114">
        <v>3.9289900000000002</v>
      </c>
      <c r="J2276" s="115" t="s">
        <v>351</v>
      </c>
    </row>
    <row r="2277" spans="1:19" ht="16.5" thickBot="1">
      <c r="B2277" s="116" t="s">
        <v>1017</v>
      </c>
      <c r="C2277" s="610" t="s">
        <v>782</v>
      </c>
      <c r="D2277" s="610"/>
      <c r="E2277" s="610"/>
      <c r="F2277" s="610"/>
      <c r="G2277" s="610"/>
      <c r="H2277" s="610"/>
      <c r="I2277" s="611" t="s">
        <v>404</v>
      </c>
      <c r="J2277" s="612"/>
    </row>
    <row r="2278" spans="1:19" ht="15.75" thickBot="1">
      <c r="B2278" s="602" t="s">
        <v>405</v>
      </c>
      <c r="C2278" s="603"/>
      <c r="D2278" s="604" t="s">
        <v>212</v>
      </c>
      <c r="E2278" s="604" t="s">
        <v>406</v>
      </c>
      <c r="F2278" s="604"/>
      <c r="G2278" s="604" t="s">
        <v>407</v>
      </c>
      <c r="H2278" s="604"/>
      <c r="J2278" s="117" t="s">
        <v>408</v>
      </c>
      <c r="K2278" s="590" t="s">
        <v>276</v>
      </c>
      <c r="L2278" s="590"/>
      <c r="M2278" s="591"/>
      <c r="N2278" s="592" t="s">
        <v>409</v>
      </c>
      <c r="O2278" s="594" t="s">
        <v>410</v>
      </c>
      <c r="P2278" s="595"/>
      <c r="Q2278" s="598" t="s">
        <v>411</v>
      </c>
    </row>
    <row r="2279" spans="1:19" ht="15.75" thickBot="1">
      <c r="B2279" s="602"/>
      <c r="C2279" s="603"/>
      <c r="D2279" s="604"/>
      <c r="E2279" s="103" t="s">
        <v>412</v>
      </c>
      <c r="F2279" s="103" t="s">
        <v>413</v>
      </c>
      <c r="G2279" s="103" t="s">
        <v>414</v>
      </c>
      <c r="H2279" s="103" t="s">
        <v>415</v>
      </c>
      <c r="I2279" s="104"/>
      <c r="J2279" s="118" t="s">
        <v>416</v>
      </c>
      <c r="K2279" s="417" t="s">
        <v>417</v>
      </c>
      <c r="L2279" s="600" t="s">
        <v>418</v>
      </c>
      <c r="M2279" s="601"/>
      <c r="N2279" s="593"/>
      <c r="O2279" s="596"/>
      <c r="P2279" s="597"/>
      <c r="Q2279" s="599"/>
    </row>
    <row r="2280" spans="1:19">
      <c r="B2280" s="119" t="s">
        <v>1018</v>
      </c>
      <c r="C2280" s="120" t="s">
        <v>1019</v>
      </c>
      <c r="D2280" s="121">
        <v>1</v>
      </c>
      <c r="E2280" s="122">
        <v>1</v>
      </c>
      <c r="F2280" s="122">
        <v>0</v>
      </c>
      <c r="G2280" s="123">
        <f>VLOOKUP(B2280,EQ!$A$1:$K$538,10,FALSE)</f>
        <v>1.1075999999999999</v>
      </c>
      <c r="H2280" s="123">
        <f>VLOOKUP(B2280,EQ!$A$1:$K$538,11,FALSE)</f>
        <v>0.74409999999999998</v>
      </c>
      <c r="J2280" s="124">
        <f t="shared" ref="J2280:J2283" si="297">(D2280*E2280*G2280)+(D2280*F2280*H2280)</f>
        <v>1.1075999999999999</v>
      </c>
      <c r="K2280" s="702">
        <f>($K$1108*$D$1108)+($K$1144*$D$1144)</f>
        <v>6.3932000000000002</v>
      </c>
      <c r="L2280" s="492">
        <f>(D2280*E2280)</f>
        <v>1</v>
      </c>
      <c r="M2280" s="492">
        <f>(D2280*F2280)</f>
        <v>0</v>
      </c>
      <c r="N2280" s="496" t="str">
        <f>B2280</f>
        <v>E9010</v>
      </c>
      <c r="O2280" s="493">
        <f>(G2280/$I$2276)</f>
        <v>0.28190450981040927</v>
      </c>
      <c r="P2280" s="493">
        <f>(H2280/$I$2276)</f>
        <v>0.18938709439321555</v>
      </c>
      <c r="Q2280" s="491">
        <f t="shared" ref="Q2280:Q2281" si="298">ROUND((K2280*((L2280*O2280)+(M2280*P2280))),2)</f>
        <v>1.8</v>
      </c>
    </row>
    <row r="2281" spans="1:19">
      <c r="B2281" s="119" t="s">
        <v>663</v>
      </c>
      <c r="C2281" s="120" t="s">
        <v>664</v>
      </c>
      <c r="D2281" s="121">
        <v>1</v>
      </c>
      <c r="E2281" s="122">
        <v>1</v>
      </c>
      <c r="F2281" s="122">
        <v>0</v>
      </c>
      <c r="G2281" s="123">
        <f>VLOOKUP(B2281,EQ!$A$1:$K$538,10,FALSE)</f>
        <v>50.002200000000002</v>
      </c>
      <c r="H2281" s="123">
        <f>VLOOKUP(B2281,EQ!$A$1:$K$538,11,FALSE)</f>
        <v>28.586400000000001</v>
      </c>
      <c r="J2281" s="124">
        <f t="shared" si="297"/>
        <v>50.002200000000002</v>
      </c>
      <c r="K2281" s="702">
        <f t="shared" ref="K2281:K2317" si="299">($K$1108*$D$1108)+($K$1144*$D$1144)</f>
        <v>6.3932000000000002</v>
      </c>
      <c r="L2281" s="492">
        <f>(D2281*E2281)</f>
        <v>1</v>
      </c>
      <c r="M2281" s="492">
        <f>(D2281*F2281)</f>
        <v>0</v>
      </c>
      <c r="N2281" s="496" t="str">
        <f>B2281</f>
        <v>E9519</v>
      </c>
      <c r="O2281" s="493">
        <f t="shared" ref="O2281:O2287" si="300">(G2281/$I$2276)</f>
        <v>12.726476779019544</v>
      </c>
      <c r="P2281" s="493">
        <f t="shared" ref="P2281:P2283" si="301">(H2281/$I$2276)</f>
        <v>7.2757629823440633</v>
      </c>
      <c r="Q2281" s="491">
        <f t="shared" si="298"/>
        <v>81.36</v>
      </c>
      <c r="S2281" s="430"/>
    </row>
    <row r="2282" spans="1:19">
      <c r="B2282" s="119" t="s">
        <v>431</v>
      </c>
      <c r="C2282" s="120" t="s">
        <v>432</v>
      </c>
      <c r="D2282" s="121">
        <v>4</v>
      </c>
      <c r="E2282" s="122">
        <v>0.9</v>
      </c>
      <c r="F2282" s="122">
        <v>0.1</v>
      </c>
      <c r="G2282" s="123">
        <f>VLOOKUP(B2282,EQ!$A$1:$K$538,10,FALSE)</f>
        <v>0.71860000000000002</v>
      </c>
      <c r="H2282" s="123">
        <f>VLOOKUP(B2282,EQ!$A$1:$K$538,11,FALSE)</f>
        <v>0.48849999999999999</v>
      </c>
      <c r="J2282" s="124">
        <f t="shared" si="297"/>
        <v>2.7823599999999997</v>
      </c>
      <c r="K2282" s="702">
        <f t="shared" si="299"/>
        <v>6.3932000000000002</v>
      </c>
      <c r="L2282" s="492">
        <f t="shared" ref="L2282:L2283" si="302">(D2282*E2282)</f>
        <v>3.6</v>
      </c>
      <c r="M2282" s="492">
        <f t="shared" ref="M2282:M2283" si="303">(D2282*F2282)</f>
        <v>0.4</v>
      </c>
      <c r="N2282" s="496" t="str">
        <f t="shared" ref="N2282:N2283" si="304">B2282</f>
        <v>E9071</v>
      </c>
      <c r="O2282" s="493">
        <f t="shared" si="300"/>
        <v>0.18289687680548944</v>
      </c>
      <c r="P2282" s="493">
        <f t="shared" si="301"/>
        <v>0.12433220751389033</v>
      </c>
      <c r="Q2282" s="491">
        <f t="shared" ref="Q2282:Q2283" si="305">ROUND((K2282*((L2282*O2282)+(M2282*P2282))),2)</f>
        <v>4.53</v>
      </c>
      <c r="S2282" s="430"/>
    </row>
    <row r="2283" spans="1:19">
      <c r="B2283" s="119" t="s">
        <v>665</v>
      </c>
      <c r="C2283" s="120" t="s">
        <v>666</v>
      </c>
      <c r="D2283" s="121">
        <v>3</v>
      </c>
      <c r="E2283" s="122">
        <v>0.41</v>
      </c>
      <c r="F2283" s="122">
        <v>0.59</v>
      </c>
      <c r="G2283" s="123">
        <f>VLOOKUP(B2283,EQ!$A$1:$K$538,10,FALSE)</f>
        <v>1.5612999999999999</v>
      </c>
      <c r="H2283" s="123">
        <f>VLOOKUP(B2283,EQ!$A$1:$K$538,11,FALSE)</f>
        <v>1.0613999999999999</v>
      </c>
      <c r="J2283" s="124">
        <f t="shared" si="297"/>
        <v>3.7990769999999996</v>
      </c>
      <c r="K2283" s="702">
        <f t="shared" si="299"/>
        <v>6.3932000000000002</v>
      </c>
      <c r="L2283" s="492">
        <f t="shared" si="302"/>
        <v>1.23</v>
      </c>
      <c r="M2283" s="492">
        <f t="shared" si="303"/>
        <v>1.77</v>
      </c>
      <c r="N2283" s="496" t="str">
        <f t="shared" si="304"/>
        <v>E9064</v>
      </c>
      <c r="O2283" s="493">
        <f t="shared" si="300"/>
        <v>0.39737947920457928</v>
      </c>
      <c r="P2283" s="493">
        <f t="shared" si="301"/>
        <v>0.27014576265147017</v>
      </c>
      <c r="Q2283" s="491">
        <f t="shared" si="305"/>
        <v>6.18</v>
      </c>
      <c r="S2283" s="430"/>
    </row>
    <row r="2284" spans="1:19" ht="15.75" thickBot="1">
      <c r="B2284" s="125"/>
      <c r="C2284" s="104"/>
      <c r="D2284" s="104"/>
      <c r="E2284" s="104"/>
      <c r="F2284" s="104"/>
      <c r="G2284" s="104"/>
      <c r="H2284" s="105" t="s">
        <v>433</v>
      </c>
      <c r="I2284" s="104"/>
      <c r="J2284" s="126">
        <f>SUM(J2280:J2283)</f>
        <v>57.691236999999994</v>
      </c>
      <c r="K2284" s="702">
        <f t="shared" si="299"/>
        <v>6.3932000000000002</v>
      </c>
      <c r="L2284" s="492"/>
      <c r="M2284" s="492"/>
      <c r="N2284" s="496"/>
      <c r="O2284" s="493"/>
      <c r="P2284" s="493"/>
      <c r="Q2284" s="491"/>
      <c r="S2284" s="430"/>
    </row>
    <row r="2285" spans="1:19" ht="15.75" thickBot="1">
      <c r="B2285" s="127" t="s">
        <v>435</v>
      </c>
      <c r="C2285" s="104"/>
      <c r="D2285" s="103" t="s">
        <v>212</v>
      </c>
      <c r="E2285" s="103" t="s">
        <v>436</v>
      </c>
      <c r="F2285" s="104"/>
      <c r="G2285" s="103" t="s">
        <v>407</v>
      </c>
      <c r="H2285" s="607" t="s">
        <v>437</v>
      </c>
      <c r="I2285" s="607"/>
      <c r="J2285" s="605"/>
      <c r="K2285" s="702">
        <f t="shared" si="299"/>
        <v>6.3932000000000002</v>
      </c>
      <c r="L2285" s="492"/>
      <c r="M2285" s="492"/>
      <c r="N2285" s="496"/>
      <c r="O2285" s="493"/>
      <c r="P2285" s="493"/>
      <c r="Q2285" s="491"/>
      <c r="S2285" s="430"/>
    </row>
    <row r="2286" spans="1:19">
      <c r="B2286" s="119" t="s">
        <v>654</v>
      </c>
      <c r="C2286" s="120" t="s">
        <v>655</v>
      </c>
      <c r="D2286" s="121">
        <v>1</v>
      </c>
      <c r="E2286" s="128" t="s">
        <v>222</v>
      </c>
      <c r="G2286" s="123">
        <f>VLOOKUP(B2286,MO!$A$1:$G$106,6,FALSE)</f>
        <v>27.3626</v>
      </c>
      <c r="J2286" s="124">
        <f t="shared" ref="J2286:J2287" si="306">D2286*G2286</f>
        <v>27.3626</v>
      </c>
      <c r="K2286" s="702">
        <f t="shared" si="299"/>
        <v>6.3932000000000002</v>
      </c>
      <c r="L2286" s="492">
        <f t="shared" ref="L2286:L2287" si="307">D2286</f>
        <v>1</v>
      </c>
      <c r="M2286" s="492"/>
      <c r="N2286" s="496" t="str">
        <f t="shared" ref="N2286:N2287" si="308">B2286</f>
        <v>P9821</v>
      </c>
      <c r="O2286" s="493">
        <f t="shared" si="300"/>
        <v>6.9642834418005641</v>
      </c>
      <c r="P2286" s="493"/>
      <c r="Q2286" s="491">
        <f t="shared" ref="Q2286:Q2287" si="309">ROUND((K2286*((L2286*O2286)+(M2286*P2286))),2)</f>
        <v>44.52</v>
      </c>
      <c r="S2286" s="430"/>
    </row>
    <row r="2287" spans="1:19">
      <c r="B2287" s="119" t="s">
        <v>438</v>
      </c>
      <c r="C2287" s="120" t="s">
        <v>439</v>
      </c>
      <c r="D2287" s="121">
        <v>9</v>
      </c>
      <c r="E2287" s="128" t="s">
        <v>222</v>
      </c>
      <c r="G2287" s="123">
        <f>VLOOKUP(B2287,MO!$A$1:$G$106,6,FALSE)</f>
        <v>22.594999999999999</v>
      </c>
      <c r="J2287" s="124">
        <f t="shared" si="306"/>
        <v>203.35499999999999</v>
      </c>
      <c r="K2287" s="702">
        <f t="shared" si="299"/>
        <v>6.3932000000000002</v>
      </c>
      <c r="L2287" s="492">
        <f t="shared" si="307"/>
        <v>9</v>
      </c>
      <c r="M2287" s="492"/>
      <c r="N2287" s="496" t="str">
        <f t="shared" si="308"/>
        <v>P9824</v>
      </c>
      <c r="O2287" s="493">
        <f t="shared" si="300"/>
        <v>5.750841819398878</v>
      </c>
      <c r="P2287" s="493"/>
      <c r="Q2287" s="491">
        <f t="shared" si="309"/>
        <v>330.9</v>
      </c>
      <c r="S2287" s="430"/>
    </row>
    <row r="2288" spans="1:19">
      <c r="B2288" s="129"/>
      <c r="D2288" s="606" t="s">
        <v>440</v>
      </c>
      <c r="E2288" s="606"/>
      <c r="F2288" s="606"/>
      <c r="G2288" s="606"/>
      <c r="H2288" s="606"/>
      <c r="J2288" s="124">
        <f>SUM(J2286:J2287)</f>
        <v>230.7176</v>
      </c>
      <c r="K2288" s="702">
        <f t="shared" si="299"/>
        <v>6.3932000000000002</v>
      </c>
      <c r="L2288" s="492"/>
      <c r="M2288" s="492"/>
      <c r="N2288" s="496"/>
      <c r="O2288" s="493"/>
      <c r="P2288" s="493"/>
      <c r="Q2288" s="491"/>
      <c r="S2288" s="430"/>
    </row>
    <row r="2289" spans="2:19" ht="15.75" thickBot="1">
      <c r="B2289" s="125"/>
      <c r="C2289" s="104"/>
      <c r="D2289" s="607" t="s">
        <v>442</v>
      </c>
      <c r="E2289" s="607"/>
      <c r="F2289" s="607"/>
      <c r="G2289" s="607"/>
      <c r="H2289" s="607"/>
      <c r="I2289" s="104"/>
      <c r="J2289" s="130">
        <f>J2284+J2288</f>
        <v>288.40883700000001</v>
      </c>
      <c r="K2289" s="702">
        <f t="shared" si="299"/>
        <v>6.3932000000000002</v>
      </c>
      <c r="L2289" s="492"/>
      <c r="M2289" s="492"/>
      <c r="N2289" s="496"/>
      <c r="O2289" s="493"/>
      <c r="P2289" s="493"/>
      <c r="Q2289" s="491"/>
      <c r="S2289" s="430"/>
    </row>
    <row r="2290" spans="2:19">
      <c r="B2290" s="129"/>
      <c r="D2290" s="606" t="s">
        <v>444</v>
      </c>
      <c r="E2290" s="606"/>
      <c r="F2290" s="606"/>
      <c r="G2290" s="606"/>
      <c r="H2290" s="606"/>
      <c r="J2290" s="131">
        <f>J2289/I2276</f>
        <v>73.405337504040475</v>
      </c>
      <c r="K2290" s="702">
        <f t="shared" si="299"/>
        <v>6.3932000000000002</v>
      </c>
      <c r="L2290" s="492"/>
      <c r="M2290" s="492"/>
      <c r="N2290" s="496"/>
      <c r="O2290" s="493"/>
      <c r="P2290" s="493"/>
      <c r="Q2290" s="491"/>
      <c r="S2290" s="430"/>
    </row>
    <row r="2291" spans="2:19">
      <c r="B2291" s="129"/>
      <c r="H2291" s="132" t="s">
        <v>445</v>
      </c>
      <c r="J2291" s="133" t="s">
        <v>377</v>
      </c>
      <c r="K2291" s="702">
        <f t="shared" si="299"/>
        <v>6.3932000000000002</v>
      </c>
      <c r="L2291" s="492"/>
      <c r="M2291" s="492"/>
      <c r="N2291" s="496"/>
      <c r="O2291" s="493"/>
      <c r="P2291" s="493"/>
      <c r="Q2291" s="491"/>
      <c r="S2291" s="430"/>
    </row>
    <row r="2292" spans="2:19" ht="15.75" thickBot="1">
      <c r="B2292" s="129"/>
      <c r="H2292" s="105" t="s">
        <v>446</v>
      </c>
      <c r="J2292" s="130" t="s">
        <v>377</v>
      </c>
      <c r="K2292" s="702">
        <f t="shared" si="299"/>
        <v>6.3932000000000002</v>
      </c>
      <c r="L2292" s="492"/>
      <c r="M2292" s="492"/>
      <c r="N2292" s="496"/>
      <c r="O2292" s="493"/>
      <c r="P2292" s="493"/>
      <c r="Q2292" s="491"/>
      <c r="S2292" s="430"/>
    </row>
    <row r="2293" spans="2:19" ht="15.75" thickBot="1">
      <c r="B2293" s="453" t="s">
        <v>447</v>
      </c>
      <c r="C2293" s="370"/>
      <c r="D2293" s="451" t="s">
        <v>212</v>
      </c>
      <c r="E2293" s="451" t="s">
        <v>436</v>
      </c>
      <c r="F2293" s="370"/>
      <c r="G2293" s="451" t="s">
        <v>448</v>
      </c>
      <c r="H2293" s="608" t="s">
        <v>449</v>
      </c>
      <c r="I2293" s="608"/>
      <c r="J2293" s="609"/>
      <c r="K2293" s="702">
        <f t="shared" si="299"/>
        <v>6.3932000000000002</v>
      </c>
      <c r="L2293" s="492"/>
      <c r="M2293" s="492"/>
      <c r="N2293" s="496"/>
      <c r="O2293" s="493"/>
      <c r="P2293" s="493"/>
      <c r="Q2293" s="491"/>
      <c r="S2293" s="430"/>
    </row>
    <row r="2294" spans="2:19">
      <c r="B2294" s="119" t="s">
        <v>523</v>
      </c>
      <c r="C2294" s="120" t="s">
        <v>524</v>
      </c>
      <c r="D2294" s="121">
        <v>0.84645999999999999</v>
      </c>
      <c r="E2294" s="128" t="s">
        <v>454</v>
      </c>
      <c r="G2294" s="123">
        <f>VLOOKUP(B2294,MATERIAL!$A$1:$D$1678,4,FALSE)</f>
        <v>6.5582000000000003</v>
      </c>
      <c r="J2294" s="124">
        <f t="shared" ref="J2294:J2298" si="310">D2294*G2294</f>
        <v>5.5512539720000005</v>
      </c>
      <c r="K2294" s="702">
        <f t="shared" si="299"/>
        <v>6.3932000000000002</v>
      </c>
      <c r="L2294" s="492">
        <f t="shared" ref="L2294:L2298" si="311">D2294</f>
        <v>0.84645999999999999</v>
      </c>
      <c r="M2294" s="492"/>
      <c r="N2294" s="496" t="str">
        <f t="shared" ref="N2294:N2298" si="312">B2294</f>
        <v>M0030</v>
      </c>
      <c r="O2294" s="493">
        <f t="shared" ref="O2294:O2298" si="313">G2294</f>
        <v>6.5582000000000003</v>
      </c>
      <c r="P2294" s="493"/>
      <c r="Q2294" s="491">
        <f t="shared" ref="Q2294:Q2298" si="314">ROUND((K2294*((L2294*O2294)+(M2294*P2294))),2)</f>
        <v>35.49</v>
      </c>
      <c r="S2294" s="430"/>
    </row>
    <row r="2295" spans="2:19">
      <c r="B2295" s="119" t="s">
        <v>450</v>
      </c>
      <c r="C2295" s="120" t="s">
        <v>451</v>
      </c>
      <c r="D2295" s="121">
        <v>0.63334000000000001</v>
      </c>
      <c r="E2295" s="128" t="s">
        <v>351</v>
      </c>
      <c r="G2295" s="123">
        <f>VLOOKUP(B2295,MATERIAL!$A$1:$D$1678,4,FALSE)</f>
        <v>144.05619999999999</v>
      </c>
      <c r="J2295" s="124">
        <f t="shared" si="310"/>
        <v>91.236553708000002</v>
      </c>
      <c r="K2295" s="702">
        <f t="shared" si="299"/>
        <v>6.3932000000000002</v>
      </c>
      <c r="L2295" s="492">
        <f t="shared" si="311"/>
        <v>0.63334000000000001</v>
      </c>
      <c r="M2295" s="492"/>
      <c r="N2295" s="496" t="str">
        <f t="shared" si="312"/>
        <v>M0082</v>
      </c>
      <c r="O2295" s="493">
        <f t="shared" si="313"/>
        <v>144.05619999999999</v>
      </c>
      <c r="P2295" s="493"/>
      <c r="Q2295" s="491">
        <f t="shared" si="314"/>
        <v>583.29</v>
      </c>
      <c r="S2295" s="430"/>
    </row>
    <row r="2296" spans="2:19">
      <c r="B2296" s="119" t="s">
        <v>648</v>
      </c>
      <c r="C2296" s="120" t="s">
        <v>649</v>
      </c>
      <c r="D2296" s="121">
        <v>0.36753999999999998</v>
      </c>
      <c r="E2296" s="128" t="s">
        <v>351</v>
      </c>
      <c r="G2296" s="123">
        <f>VLOOKUP(B2296,MATERIAL!$A$1:$D$1678,4,FALSE)</f>
        <v>146.797</v>
      </c>
      <c r="J2296" s="124">
        <f t="shared" si="310"/>
        <v>53.953769379999997</v>
      </c>
      <c r="K2296" s="702">
        <f t="shared" si="299"/>
        <v>6.3932000000000002</v>
      </c>
      <c r="L2296" s="492">
        <f t="shared" si="311"/>
        <v>0.36753999999999998</v>
      </c>
      <c r="M2296" s="492"/>
      <c r="N2296" s="496" t="str">
        <f t="shared" si="312"/>
        <v>M0191</v>
      </c>
      <c r="O2296" s="493">
        <f t="shared" si="313"/>
        <v>146.797</v>
      </c>
      <c r="P2296" s="493"/>
      <c r="Q2296" s="491">
        <f t="shared" si="314"/>
        <v>344.94</v>
      </c>
      <c r="S2296" s="430"/>
    </row>
    <row r="2297" spans="2:19">
      <c r="B2297" s="119" t="s">
        <v>667</v>
      </c>
      <c r="C2297" s="120" t="s">
        <v>668</v>
      </c>
      <c r="D2297" s="121">
        <v>0.36753999999999998</v>
      </c>
      <c r="E2297" s="128" t="s">
        <v>351</v>
      </c>
      <c r="G2297" s="123">
        <f>VLOOKUP(B2297,MATERIAL!$A$1:$D$1678,4,FALSE)</f>
        <v>138.89859999999999</v>
      </c>
      <c r="J2297" s="124">
        <f t="shared" si="310"/>
        <v>51.050791443999991</v>
      </c>
      <c r="K2297" s="702">
        <f t="shared" si="299"/>
        <v>6.3932000000000002</v>
      </c>
      <c r="L2297" s="492">
        <f t="shared" si="311"/>
        <v>0.36753999999999998</v>
      </c>
      <c r="M2297" s="492"/>
      <c r="N2297" s="496" t="str">
        <f t="shared" si="312"/>
        <v>M0192</v>
      </c>
      <c r="O2297" s="493">
        <f t="shared" si="313"/>
        <v>138.89859999999999</v>
      </c>
      <c r="P2297" s="493"/>
      <c r="Q2297" s="491">
        <f t="shared" si="314"/>
        <v>326.38</v>
      </c>
      <c r="S2297" s="430"/>
    </row>
    <row r="2298" spans="2:19">
      <c r="B2298" s="119" t="s">
        <v>452</v>
      </c>
      <c r="C2298" s="120" t="s">
        <v>453</v>
      </c>
      <c r="D2298" s="121">
        <v>282.15206999999998</v>
      </c>
      <c r="E2298" s="128" t="s">
        <v>454</v>
      </c>
      <c r="G2298" s="123">
        <f>VLOOKUP(B2298,MATERIAL!$A$1:$D$1678,4,FALSE)</f>
        <v>0.78</v>
      </c>
      <c r="J2298" s="124">
        <f t="shared" si="310"/>
        <v>220.07861459999998</v>
      </c>
      <c r="K2298" s="702">
        <f t="shared" si="299"/>
        <v>6.3932000000000002</v>
      </c>
      <c r="L2298" s="492">
        <f t="shared" si="311"/>
        <v>282.15206999999998</v>
      </c>
      <c r="M2298" s="492"/>
      <c r="N2298" s="496" t="str">
        <f t="shared" si="312"/>
        <v>M0424</v>
      </c>
      <c r="O2298" s="493">
        <f t="shared" si="313"/>
        <v>0.78</v>
      </c>
      <c r="P2298" s="493"/>
      <c r="Q2298" s="491">
        <f t="shared" si="314"/>
        <v>1407.01</v>
      </c>
      <c r="S2298" s="430"/>
    </row>
    <row r="2299" spans="2:19" ht="15.75" thickBot="1">
      <c r="B2299" s="125"/>
      <c r="C2299" s="104"/>
      <c r="D2299" s="607" t="s">
        <v>459</v>
      </c>
      <c r="E2299" s="607"/>
      <c r="F2299" s="607"/>
      <c r="G2299" s="607"/>
      <c r="H2299" s="607"/>
      <c r="I2299" s="104"/>
      <c r="J2299" s="126">
        <f>SUM(J2294:J2298)</f>
        <v>421.87098310399995</v>
      </c>
      <c r="K2299" s="702">
        <f t="shared" si="299"/>
        <v>6.3932000000000002</v>
      </c>
      <c r="L2299" s="492"/>
      <c r="M2299" s="492"/>
      <c r="N2299" s="496"/>
      <c r="O2299" s="493"/>
      <c r="P2299" s="493"/>
      <c r="Q2299" s="491"/>
      <c r="S2299" s="430"/>
    </row>
    <row r="2300" spans="2:19" ht="15.75" thickBot="1">
      <c r="B2300" s="127" t="s">
        <v>460</v>
      </c>
      <c r="C2300" s="104"/>
      <c r="D2300" s="103" t="s">
        <v>212</v>
      </c>
      <c r="E2300" s="103" t="s">
        <v>436</v>
      </c>
      <c r="F2300" s="104"/>
      <c r="G2300" s="103" t="s">
        <v>449</v>
      </c>
      <c r="H2300" s="607" t="s">
        <v>449</v>
      </c>
      <c r="I2300" s="607"/>
      <c r="J2300" s="605"/>
      <c r="K2300" s="702">
        <f t="shared" si="299"/>
        <v>6.3932000000000002</v>
      </c>
      <c r="L2300" s="492"/>
      <c r="M2300" s="492"/>
      <c r="N2300" s="496"/>
      <c r="O2300" s="493"/>
      <c r="P2300" s="493"/>
      <c r="Q2300" s="491"/>
      <c r="S2300" s="430"/>
    </row>
    <row r="2301" spans="2:19" ht="15.75" thickBot="1">
      <c r="B2301" s="125"/>
      <c r="C2301" s="104"/>
      <c r="D2301" s="607" t="s">
        <v>461</v>
      </c>
      <c r="E2301" s="607"/>
      <c r="F2301" s="607"/>
      <c r="G2301" s="607"/>
      <c r="H2301" s="607"/>
      <c r="I2301" s="104"/>
      <c r="J2301" s="126"/>
      <c r="K2301" s="702">
        <f t="shared" si="299"/>
        <v>6.3932000000000002</v>
      </c>
      <c r="L2301" s="492"/>
      <c r="M2301" s="492"/>
      <c r="N2301" s="496"/>
      <c r="O2301" s="493"/>
      <c r="P2301" s="493"/>
      <c r="Q2301" s="491"/>
      <c r="S2301" s="430"/>
    </row>
    <row r="2302" spans="2:19" ht="15.75" thickBot="1">
      <c r="B2302" s="125"/>
      <c r="C2302" s="104"/>
      <c r="D2302" s="104"/>
      <c r="E2302" s="104"/>
      <c r="F2302" s="104"/>
      <c r="G2302" s="104"/>
      <c r="H2302" s="105" t="s">
        <v>462</v>
      </c>
      <c r="I2302" s="104"/>
      <c r="J2302" s="130">
        <f>J2290+J2299</f>
        <v>495.27632060804041</v>
      </c>
      <c r="K2302" s="702">
        <f t="shared" si="299"/>
        <v>6.3932000000000002</v>
      </c>
      <c r="L2302" s="492"/>
      <c r="M2302" s="492"/>
      <c r="N2302" s="496"/>
      <c r="O2302" s="493"/>
      <c r="P2302" s="493"/>
      <c r="Q2302" s="491"/>
      <c r="S2302" s="430"/>
    </row>
    <row r="2303" spans="2:19" ht="15.75" thickBot="1">
      <c r="B2303" s="127" t="s">
        <v>463</v>
      </c>
      <c r="C2303" s="104"/>
      <c r="D2303" s="103" t="s">
        <v>464</v>
      </c>
      <c r="E2303" s="103" t="s">
        <v>212</v>
      </c>
      <c r="F2303" s="103" t="s">
        <v>436</v>
      </c>
      <c r="G2303" s="104"/>
      <c r="H2303" s="103" t="s">
        <v>449</v>
      </c>
      <c r="I2303" s="607" t="s">
        <v>449</v>
      </c>
      <c r="J2303" s="605"/>
      <c r="K2303" s="702">
        <f t="shared" si="299"/>
        <v>6.3932000000000002</v>
      </c>
      <c r="L2303" s="492"/>
      <c r="M2303" s="492"/>
      <c r="N2303" s="496"/>
      <c r="O2303" s="493"/>
      <c r="P2303" s="493"/>
      <c r="Q2303" s="491"/>
      <c r="S2303" s="430"/>
    </row>
    <row r="2304" spans="2:19">
      <c r="B2304" s="119" t="s">
        <v>523</v>
      </c>
      <c r="C2304" s="120" t="s">
        <v>538</v>
      </c>
      <c r="D2304" s="128">
        <v>5914655</v>
      </c>
      <c r="E2304" s="121">
        <v>8.4999999999999995E-4</v>
      </c>
      <c r="F2304" s="128" t="s">
        <v>466</v>
      </c>
      <c r="H2304" s="235">
        <f>VLOOKUP(D2304,'SICRO 04.25'!$A$1:$D$6492,4,FALSE)</f>
        <v>32.659999999999997</v>
      </c>
      <c r="J2304" s="124">
        <f t="shared" ref="J2304:J2308" si="315">E2304*H2304</f>
        <v>2.7760999999999994E-2</v>
      </c>
      <c r="K2304" s="702">
        <f t="shared" si="299"/>
        <v>6.3932000000000002</v>
      </c>
      <c r="L2304" s="492">
        <f t="shared" ref="L2304:L2308" si="316">E2304</f>
        <v>8.4999999999999995E-4</v>
      </c>
      <c r="M2304" s="492"/>
      <c r="N2304" s="496" t="str">
        <f t="shared" ref="N2304:N2308" si="317">B2304</f>
        <v>M0030</v>
      </c>
      <c r="O2304" s="493">
        <f t="shared" ref="O2304:O2308" si="318">H2304</f>
        <v>32.659999999999997</v>
      </c>
      <c r="P2304" s="493"/>
      <c r="Q2304" s="491">
        <f t="shared" ref="Q2304:Q2308" si="319">ROUND((K2304*((L2304*O2304)+(M2304*P2304))),2)</f>
        <v>0.18</v>
      </c>
      <c r="S2304" s="430"/>
    </row>
    <row r="2305" spans="1:19">
      <c r="B2305" s="119" t="s">
        <v>450</v>
      </c>
      <c r="C2305" s="120" t="s">
        <v>465</v>
      </c>
      <c r="D2305" s="128">
        <v>5914647</v>
      </c>
      <c r="E2305" s="121">
        <v>0.95001000000000002</v>
      </c>
      <c r="F2305" s="128" t="s">
        <v>466</v>
      </c>
      <c r="H2305" s="235">
        <f>VLOOKUP(D2305,'SICRO 04.25'!$A$1:$D$6492,4,FALSE)</f>
        <v>1.72</v>
      </c>
      <c r="J2305" s="124">
        <f t="shared" si="315"/>
        <v>1.6340171999999999</v>
      </c>
      <c r="K2305" s="702">
        <f t="shared" si="299"/>
        <v>6.3932000000000002</v>
      </c>
      <c r="L2305" s="492">
        <f t="shared" si="316"/>
        <v>0.95001000000000002</v>
      </c>
      <c r="M2305" s="492"/>
      <c r="N2305" s="496" t="str">
        <f t="shared" si="317"/>
        <v>M0082</v>
      </c>
      <c r="O2305" s="493">
        <f t="shared" si="318"/>
        <v>1.72</v>
      </c>
      <c r="P2305" s="493"/>
      <c r="Q2305" s="491">
        <f t="shared" si="319"/>
        <v>10.45</v>
      </c>
      <c r="S2305" s="430"/>
    </row>
    <row r="2306" spans="1:19">
      <c r="B2306" s="119" t="s">
        <v>648</v>
      </c>
      <c r="C2306" s="120" t="s">
        <v>650</v>
      </c>
      <c r="D2306" s="128">
        <v>5914647</v>
      </c>
      <c r="E2306" s="121">
        <v>0.55130999999999997</v>
      </c>
      <c r="F2306" s="128" t="s">
        <v>466</v>
      </c>
      <c r="H2306" s="235">
        <f>VLOOKUP(D2306,'SICRO 04.25'!$A$1:$D$6492,4,FALSE)</f>
        <v>1.72</v>
      </c>
      <c r="J2306" s="124">
        <f t="shared" si="315"/>
        <v>0.94825319999999991</v>
      </c>
      <c r="K2306" s="702">
        <f t="shared" si="299"/>
        <v>6.3932000000000002</v>
      </c>
      <c r="L2306" s="492">
        <f t="shared" si="316"/>
        <v>0.55130999999999997</v>
      </c>
      <c r="M2306" s="492"/>
      <c r="N2306" s="496" t="str">
        <f t="shared" si="317"/>
        <v>M0191</v>
      </c>
      <c r="O2306" s="493">
        <f t="shared" si="318"/>
        <v>1.72</v>
      </c>
      <c r="P2306" s="493"/>
      <c r="Q2306" s="491">
        <f t="shared" si="319"/>
        <v>6.06</v>
      </c>
      <c r="S2306" s="430"/>
    </row>
    <row r="2307" spans="1:19">
      <c r="B2307" s="119" t="s">
        <v>667</v>
      </c>
      <c r="C2307" s="120" t="s">
        <v>669</v>
      </c>
      <c r="D2307" s="128">
        <v>5914647</v>
      </c>
      <c r="E2307" s="121">
        <v>0.55130999999999997</v>
      </c>
      <c r="F2307" s="128" t="s">
        <v>466</v>
      </c>
      <c r="H2307" s="235">
        <f>VLOOKUP(D2307,'SICRO 04.25'!$A$1:$D$6492,4,FALSE)</f>
        <v>1.72</v>
      </c>
      <c r="J2307" s="124">
        <f t="shared" si="315"/>
        <v>0.94825319999999991</v>
      </c>
      <c r="K2307" s="702">
        <f t="shared" si="299"/>
        <v>6.3932000000000002</v>
      </c>
      <c r="L2307" s="492">
        <f t="shared" si="316"/>
        <v>0.55130999999999997</v>
      </c>
      <c r="M2307" s="492"/>
      <c r="N2307" s="496" t="str">
        <f t="shared" si="317"/>
        <v>M0192</v>
      </c>
      <c r="O2307" s="493">
        <f t="shared" si="318"/>
        <v>1.72</v>
      </c>
      <c r="P2307" s="493"/>
      <c r="Q2307" s="491">
        <f t="shared" si="319"/>
        <v>6.06</v>
      </c>
      <c r="S2307" s="430"/>
    </row>
    <row r="2308" spans="1:19">
      <c r="B2308" s="119" t="s">
        <v>452</v>
      </c>
      <c r="C2308" s="120" t="s">
        <v>467</v>
      </c>
      <c r="D2308" s="128">
        <v>5914655</v>
      </c>
      <c r="E2308" s="121">
        <v>0.28215000000000001</v>
      </c>
      <c r="F2308" s="128" t="s">
        <v>466</v>
      </c>
      <c r="H2308" s="235">
        <f>VLOOKUP(D2308,'SICRO 04.25'!$A$1:$D$6492,4,FALSE)</f>
        <v>32.659999999999997</v>
      </c>
      <c r="J2308" s="124">
        <f t="shared" si="315"/>
        <v>9.2150189999999998</v>
      </c>
      <c r="K2308" s="702">
        <f t="shared" si="299"/>
        <v>6.3932000000000002</v>
      </c>
      <c r="L2308" s="492">
        <f t="shared" si="316"/>
        <v>0.28215000000000001</v>
      </c>
      <c r="M2308" s="492"/>
      <c r="N2308" s="496" t="str">
        <f t="shared" si="317"/>
        <v>M0424</v>
      </c>
      <c r="O2308" s="493">
        <f t="shared" si="318"/>
        <v>32.659999999999997</v>
      </c>
      <c r="P2308" s="493"/>
      <c r="Q2308" s="491">
        <f t="shared" si="319"/>
        <v>58.91</v>
      </c>
      <c r="S2308" s="430"/>
    </row>
    <row r="2309" spans="1:19" ht="15.75" thickBot="1">
      <c r="B2309" s="125"/>
      <c r="C2309" s="104"/>
      <c r="D2309" s="607" t="s">
        <v>468</v>
      </c>
      <c r="E2309" s="607"/>
      <c r="F2309" s="607"/>
      <c r="G2309" s="607"/>
      <c r="H2309" s="607"/>
      <c r="I2309" s="104"/>
      <c r="J2309" s="130">
        <f>SUM(J2304:J2308)</f>
        <v>12.773303599999998</v>
      </c>
      <c r="K2309" s="702">
        <f t="shared" si="299"/>
        <v>6.3932000000000002</v>
      </c>
      <c r="L2309" s="492"/>
      <c r="M2309" s="492"/>
      <c r="N2309" s="496"/>
      <c r="O2309" s="493"/>
      <c r="P2309" s="493"/>
      <c r="Q2309" s="491"/>
      <c r="S2309" s="430"/>
    </row>
    <row r="2310" spans="1:19" ht="15.75" thickBot="1">
      <c r="B2310" s="602" t="s">
        <v>469</v>
      </c>
      <c r="C2310" s="603"/>
      <c r="D2310" s="604" t="s">
        <v>212</v>
      </c>
      <c r="E2310" s="604" t="s">
        <v>436</v>
      </c>
      <c r="F2310" s="604" t="s">
        <v>470</v>
      </c>
      <c r="G2310" s="604"/>
      <c r="H2310" s="604"/>
      <c r="J2310" s="605" t="s">
        <v>449</v>
      </c>
      <c r="K2310" s="702">
        <f t="shared" si="299"/>
        <v>6.3932000000000002</v>
      </c>
      <c r="L2310" s="492"/>
      <c r="M2310" s="492"/>
      <c r="N2310" s="496"/>
      <c r="O2310" s="493"/>
      <c r="P2310" s="493"/>
      <c r="Q2310" s="491"/>
      <c r="S2310" s="430"/>
    </row>
    <row r="2311" spans="1:19" ht="15.75" thickBot="1">
      <c r="B2311" s="602"/>
      <c r="C2311" s="603"/>
      <c r="D2311" s="604"/>
      <c r="E2311" s="604"/>
      <c r="F2311" s="103" t="s">
        <v>471</v>
      </c>
      <c r="G2311" s="103" t="s">
        <v>472</v>
      </c>
      <c r="H2311" s="103" t="s">
        <v>473</v>
      </c>
      <c r="I2311" s="104"/>
      <c r="J2311" s="605"/>
      <c r="K2311" s="702">
        <f t="shared" si="299"/>
        <v>6.3932000000000002</v>
      </c>
      <c r="L2311" s="492"/>
      <c r="M2311" s="492"/>
      <c r="N2311" s="496"/>
      <c r="O2311" s="493"/>
      <c r="P2311" s="493"/>
      <c r="Q2311" s="491"/>
    </row>
    <row r="2312" spans="1:19">
      <c r="B2312" s="119" t="s">
        <v>523</v>
      </c>
      <c r="C2312" s="120" t="s">
        <v>538</v>
      </c>
      <c r="D2312" s="121">
        <v>8.4999999999999995E-4</v>
      </c>
      <c r="E2312" s="128" t="s">
        <v>228</v>
      </c>
      <c r="F2312" s="128" t="s">
        <v>477</v>
      </c>
      <c r="G2312" s="128" t="s">
        <v>478</v>
      </c>
      <c r="H2312" s="128" t="s">
        <v>479</v>
      </c>
      <c r="J2312" s="111"/>
      <c r="K2312" s="702">
        <f t="shared" si="299"/>
        <v>6.3932000000000002</v>
      </c>
      <c r="L2312" s="492"/>
      <c r="M2312" s="492"/>
      <c r="N2312" s="496"/>
      <c r="O2312" s="493"/>
      <c r="P2312" s="493"/>
      <c r="Q2312" s="491"/>
    </row>
    <row r="2313" spans="1:19">
      <c r="B2313" s="119" t="s">
        <v>450</v>
      </c>
      <c r="C2313" s="120" t="s">
        <v>465</v>
      </c>
      <c r="D2313" s="121">
        <v>0.95001000000000002</v>
      </c>
      <c r="E2313" s="128" t="s">
        <v>228</v>
      </c>
      <c r="F2313" s="128" t="s">
        <v>474</v>
      </c>
      <c r="G2313" s="128" t="s">
        <v>475</v>
      </c>
      <c r="H2313" s="128" t="s">
        <v>476</v>
      </c>
      <c r="J2313" s="111"/>
      <c r="K2313" s="702">
        <f t="shared" si="299"/>
        <v>6.3932000000000002</v>
      </c>
      <c r="L2313" s="492"/>
      <c r="M2313" s="492"/>
      <c r="N2313" s="496"/>
      <c r="O2313" s="493"/>
      <c r="P2313" s="493"/>
      <c r="Q2313" s="491"/>
    </row>
    <row r="2314" spans="1:19">
      <c r="B2314" s="119" t="s">
        <v>648</v>
      </c>
      <c r="C2314" s="120" t="s">
        <v>650</v>
      </c>
      <c r="D2314" s="121">
        <v>0.55130999999999997</v>
      </c>
      <c r="E2314" s="128" t="s">
        <v>228</v>
      </c>
      <c r="F2314" s="128" t="s">
        <v>474</v>
      </c>
      <c r="G2314" s="128" t="s">
        <v>475</v>
      </c>
      <c r="H2314" s="128" t="s">
        <v>476</v>
      </c>
      <c r="J2314" s="111"/>
      <c r="K2314" s="702">
        <f t="shared" si="299"/>
        <v>6.3932000000000002</v>
      </c>
      <c r="L2314" s="492"/>
      <c r="M2314" s="492"/>
      <c r="N2314" s="496"/>
      <c r="O2314" s="493"/>
      <c r="P2314" s="493"/>
      <c r="Q2314" s="491"/>
    </row>
    <row r="2315" spans="1:19">
      <c r="B2315" s="119" t="s">
        <v>667</v>
      </c>
      <c r="C2315" s="120" t="s">
        <v>669</v>
      </c>
      <c r="D2315" s="121">
        <v>0.55130999999999997</v>
      </c>
      <c r="E2315" s="128" t="s">
        <v>228</v>
      </c>
      <c r="F2315" s="128" t="s">
        <v>474</v>
      </c>
      <c r="G2315" s="128" t="s">
        <v>475</v>
      </c>
      <c r="H2315" s="128" t="s">
        <v>476</v>
      </c>
      <c r="J2315" s="111"/>
      <c r="K2315" s="702">
        <f t="shared" si="299"/>
        <v>6.3932000000000002</v>
      </c>
      <c r="L2315" s="492"/>
      <c r="M2315" s="492"/>
      <c r="N2315" s="496"/>
      <c r="O2315" s="493"/>
      <c r="P2315" s="493"/>
      <c r="Q2315" s="491"/>
    </row>
    <row r="2316" spans="1:19">
      <c r="B2316" s="119" t="s">
        <v>452</v>
      </c>
      <c r="C2316" s="120" t="s">
        <v>467</v>
      </c>
      <c r="D2316" s="121">
        <v>0.28215000000000001</v>
      </c>
      <c r="E2316" s="128" t="s">
        <v>228</v>
      </c>
      <c r="F2316" s="128" t="s">
        <v>477</v>
      </c>
      <c r="G2316" s="128" t="s">
        <v>478</v>
      </c>
      <c r="H2316" s="128" t="s">
        <v>479</v>
      </c>
      <c r="J2316" s="111"/>
      <c r="K2316" s="702">
        <f t="shared" si="299"/>
        <v>6.3932000000000002</v>
      </c>
      <c r="L2316" s="492"/>
      <c r="M2316" s="492"/>
      <c r="N2316" s="496"/>
      <c r="O2316" s="493"/>
      <c r="P2316" s="493"/>
      <c r="Q2316" s="491"/>
    </row>
    <row r="2317" spans="1:19">
      <c r="B2317" s="129"/>
      <c r="D2317" s="606" t="s">
        <v>480</v>
      </c>
      <c r="E2317" s="606"/>
      <c r="F2317" s="606"/>
      <c r="G2317" s="606"/>
      <c r="H2317" s="606"/>
      <c r="J2317" s="111"/>
      <c r="K2317" s="702">
        <f t="shared" si="299"/>
        <v>6.3932000000000002</v>
      </c>
      <c r="L2317" s="492"/>
      <c r="M2317" s="492"/>
      <c r="N2317" s="496"/>
      <c r="O2317" s="493"/>
      <c r="P2317" s="493"/>
      <c r="Q2317" s="491"/>
    </row>
    <row r="2318" spans="1:19" ht="15.75" thickBot="1">
      <c r="B2318" s="125"/>
      <c r="C2318" s="104"/>
      <c r="D2318" s="104"/>
      <c r="E2318" s="104"/>
      <c r="F2318" s="607" t="s">
        <v>481</v>
      </c>
      <c r="G2318" s="607"/>
      <c r="H2318" s="607"/>
      <c r="I2318" s="104"/>
      <c r="J2318" s="134">
        <f>ROUND(J2302+J2309,2)</f>
        <v>508.05</v>
      </c>
      <c r="K2318" s="179"/>
      <c r="L2318" s="179"/>
      <c r="M2318" s="179"/>
      <c r="N2318" s="179"/>
      <c r="O2318" s="179"/>
      <c r="P2318" s="180"/>
      <c r="R2318" s="445">
        <f>ROUNDUP((SUM(Q2280:Q2317)/K2280),2)</f>
        <v>508.05</v>
      </c>
    </row>
    <row r="2319" spans="1:19" ht="15.75" thickBot="1">
      <c r="A2319" s="157"/>
      <c r="B2319" s="157"/>
      <c r="C2319" s="157"/>
      <c r="D2319" s="157"/>
      <c r="E2319" s="157"/>
      <c r="F2319" s="157"/>
      <c r="G2319" s="157"/>
      <c r="H2319" s="157"/>
      <c r="I2319" s="157"/>
      <c r="J2319" s="157"/>
      <c r="R2319" s="101">
        <f>R2318*K2280</f>
        <v>3248.0652600000003</v>
      </c>
    </row>
    <row r="2320" spans="1:19" ht="23.25" thickBot="1">
      <c r="B2320" s="106" t="s">
        <v>395</v>
      </c>
      <c r="C2320" s="107"/>
      <c r="D2320" s="107"/>
      <c r="E2320" s="107"/>
      <c r="F2320" s="107"/>
      <c r="G2320" s="107"/>
      <c r="H2320" s="107"/>
      <c r="I2320" s="107"/>
      <c r="J2320" s="108" t="s">
        <v>396</v>
      </c>
    </row>
    <row r="2321" spans="2:17" ht="18.75" thickTop="1">
      <c r="B2321" s="109" t="s">
        <v>397</v>
      </c>
      <c r="E2321" s="110" t="s">
        <v>398</v>
      </c>
      <c r="J2321" s="111"/>
    </row>
    <row r="2322" spans="2:17" ht="15.75">
      <c r="B2322" s="112" t="s">
        <v>400</v>
      </c>
      <c r="E2322" s="452" t="s">
        <v>914</v>
      </c>
      <c r="H2322" s="113" t="s">
        <v>401</v>
      </c>
      <c r="I2322" s="114">
        <v>1</v>
      </c>
      <c r="J2322" s="115" t="s">
        <v>340</v>
      </c>
    </row>
    <row r="2323" spans="2:17" ht="16.5" thickBot="1">
      <c r="B2323" s="116" t="s">
        <v>1020</v>
      </c>
      <c r="C2323" s="610" t="s">
        <v>552</v>
      </c>
      <c r="D2323" s="610"/>
      <c r="E2323" s="610"/>
      <c r="F2323" s="610"/>
      <c r="G2323" s="610"/>
      <c r="H2323" s="610"/>
      <c r="I2323" s="611" t="s">
        <v>404</v>
      </c>
      <c r="J2323" s="612"/>
    </row>
    <row r="2324" spans="2:17" ht="15.75" thickBot="1">
      <c r="B2324" s="602" t="s">
        <v>405</v>
      </c>
      <c r="C2324" s="603"/>
      <c r="D2324" s="604" t="s">
        <v>212</v>
      </c>
      <c r="E2324" s="604" t="s">
        <v>406</v>
      </c>
      <c r="F2324" s="604"/>
      <c r="G2324" s="604" t="s">
        <v>407</v>
      </c>
      <c r="H2324" s="604"/>
      <c r="J2324" s="117" t="s">
        <v>408</v>
      </c>
      <c r="K2324" s="590" t="s">
        <v>276</v>
      </c>
      <c r="L2324" s="590"/>
      <c r="M2324" s="591"/>
      <c r="N2324" s="592" t="s">
        <v>409</v>
      </c>
      <c r="O2324" s="594" t="s">
        <v>410</v>
      </c>
      <c r="P2324" s="595"/>
      <c r="Q2324" s="598" t="s">
        <v>411</v>
      </c>
    </row>
    <row r="2325" spans="2:17" ht="15.75" thickBot="1">
      <c r="B2325" s="602"/>
      <c r="C2325" s="603"/>
      <c r="D2325" s="604"/>
      <c r="E2325" s="103" t="s">
        <v>412</v>
      </c>
      <c r="F2325" s="103" t="s">
        <v>413</v>
      </c>
      <c r="G2325" s="103" t="s">
        <v>414</v>
      </c>
      <c r="H2325" s="103" t="s">
        <v>415</v>
      </c>
      <c r="I2325" s="104"/>
      <c r="J2325" s="118" t="s">
        <v>416</v>
      </c>
      <c r="K2325" s="417" t="s">
        <v>417</v>
      </c>
      <c r="L2325" s="600" t="s">
        <v>418</v>
      </c>
      <c r="M2325" s="601"/>
      <c r="N2325" s="593"/>
      <c r="O2325" s="596"/>
      <c r="P2325" s="597"/>
      <c r="Q2325" s="599"/>
    </row>
    <row r="2326" spans="2:17">
      <c r="B2326" s="119" t="s">
        <v>578</v>
      </c>
      <c r="C2326" s="120" t="s">
        <v>579</v>
      </c>
      <c r="D2326" s="121">
        <v>0.1004</v>
      </c>
      <c r="E2326" s="122">
        <v>1</v>
      </c>
      <c r="F2326" s="122">
        <v>0</v>
      </c>
      <c r="G2326" s="123">
        <f>VLOOKUP(B2326,EQ!$A$1:$K$538,10,FALSE)</f>
        <v>18.772200000000002</v>
      </c>
      <c r="H2326" s="123">
        <f>VLOOKUP(B2326,EQ!$A$1:$K$538,11,FALSE)</f>
        <v>4.7461000000000002</v>
      </c>
      <c r="J2326" s="124">
        <f t="shared" ref="J2326:J2327" si="320">(D2326*E2326*G2326)+(D2326*F2326*H2326)</f>
        <v>1.8847288800000002</v>
      </c>
      <c r="K2326" s="702">
        <f>$K$251*$D$251</f>
        <v>13.041</v>
      </c>
      <c r="L2326" s="492">
        <f>(D2326*E2326)</f>
        <v>0.1004</v>
      </c>
      <c r="M2326" s="492">
        <f>(D2326*F2326)</f>
        <v>0</v>
      </c>
      <c r="N2326" s="496" t="str">
        <f>B2326</f>
        <v>E9066</v>
      </c>
      <c r="O2326" s="493">
        <f>(G2326/$I$2322)</f>
        <v>18.772200000000002</v>
      </c>
      <c r="P2326" s="493">
        <f>(H2326/$I$2322)</f>
        <v>4.7461000000000002</v>
      </c>
      <c r="Q2326" s="491">
        <f t="shared" ref="Q2326:Q2327" si="321">ROUND((K2326*((L2326*O2326)+(M2326*P2326))),2)</f>
        <v>24.58</v>
      </c>
    </row>
    <row r="2327" spans="2:17">
      <c r="B2327" s="119" t="s">
        <v>580</v>
      </c>
      <c r="C2327" s="120" t="s">
        <v>581</v>
      </c>
      <c r="D2327" s="121">
        <v>0.1004</v>
      </c>
      <c r="E2327" s="122">
        <v>1</v>
      </c>
      <c r="F2327" s="122">
        <v>0</v>
      </c>
      <c r="G2327" s="123">
        <f>VLOOKUP(B2327,EQ!$A$1:$K$538,10,FALSE)</f>
        <v>25.9739</v>
      </c>
      <c r="H2327" s="123">
        <f>VLOOKUP(B2327,EQ!$A$1:$K$538,11,FALSE)</f>
        <v>25.6267</v>
      </c>
      <c r="J2327" s="124">
        <f t="shared" si="320"/>
        <v>2.60777956</v>
      </c>
      <c r="K2327" s="702">
        <f t="shared" ref="K2327:K2352" si="322">$K$251*$D$251</f>
        <v>13.041</v>
      </c>
      <c r="L2327" s="492">
        <f>(D2327*E2327)</f>
        <v>0.1004</v>
      </c>
      <c r="M2327" s="492">
        <f>(D2327*F2327)</f>
        <v>0</v>
      </c>
      <c r="N2327" s="496" t="str">
        <f>B2327</f>
        <v>E9535</v>
      </c>
      <c r="O2327" s="493">
        <f t="shared" ref="O2327:O2331" si="323">(G2327/$I$2322)</f>
        <v>25.9739</v>
      </c>
      <c r="P2327" s="493">
        <f t="shared" ref="P2327:P2331" si="324">(H2327/$I$2322)</f>
        <v>25.6267</v>
      </c>
      <c r="Q2327" s="491">
        <f t="shared" si="321"/>
        <v>34.01</v>
      </c>
    </row>
    <row r="2328" spans="2:17" ht="15.75" thickBot="1">
      <c r="B2328" s="125"/>
      <c r="C2328" s="104"/>
      <c r="D2328" s="104"/>
      <c r="E2328" s="104"/>
      <c r="F2328" s="104"/>
      <c r="G2328" s="104"/>
      <c r="H2328" s="105" t="s">
        <v>433</v>
      </c>
      <c r="I2328" s="104"/>
      <c r="J2328" s="126">
        <f>SUM(J2326:J2327)</f>
        <v>4.4925084399999999</v>
      </c>
      <c r="K2328" s="702">
        <f t="shared" si="322"/>
        <v>13.041</v>
      </c>
      <c r="L2328" s="492"/>
      <c r="M2328" s="492"/>
      <c r="N2328" s="496"/>
      <c r="O2328" s="493"/>
      <c r="P2328" s="493"/>
      <c r="Q2328" s="491"/>
    </row>
    <row r="2329" spans="2:17" ht="15.75" thickBot="1">
      <c r="B2329" s="127" t="s">
        <v>435</v>
      </c>
      <c r="C2329" s="104"/>
      <c r="D2329" s="103" t="s">
        <v>212</v>
      </c>
      <c r="E2329" s="103" t="s">
        <v>436</v>
      </c>
      <c r="F2329" s="104"/>
      <c r="G2329" s="103" t="s">
        <v>407</v>
      </c>
      <c r="H2329" s="607" t="s">
        <v>437</v>
      </c>
      <c r="I2329" s="607"/>
      <c r="J2329" s="605"/>
      <c r="K2329" s="702">
        <f t="shared" si="322"/>
        <v>13.041</v>
      </c>
      <c r="L2329" s="492"/>
      <c r="M2329" s="492"/>
      <c r="N2329" s="496"/>
      <c r="O2329" s="493"/>
      <c r="P2329" s="493"/>
      <c r="Q2329" s="491"/>
    </row>
    <row r="2330" spans="2:17">
      <c r="B2330" s="119" t="s">
        <v>502</v>
      </c>
      <c r="C2330" s="120" t="s">
        <v>503</v>
      </c>
      <c r="D2330" s="121">
        <v>1.8</v>
      </c>
      <c r="E2330" s="128" t="s">
        <v>222</v>
      </c>
      <c r="G2330" s="123">
        <f>VLOOKUP(B2330,MO!$A$1:$G$106,6,FALSE)</f>
        <v>24.008099999999999</v>
      </c>
      <c r="J2330" s="124">
        <f t="shared" ref="J2330:J2331" si="325">D2330*G2330</f>
        <v>43.214579999999998</v>
      </c>
      <c r="K2330" s="702">
        <f t="shared" si="322"/>
        <v>13.041</v>
      </c>
      <c r="L2330" s="492">
        <f t="shared" ref="L2330:L2331" si="326">D2330</f>
        <v>1.8</v>
      </c>
      <c r="M2330" s="492"/>
      <c r="N2330" s="496" t="str">
        <f t="shared" ref="N2330:N2331" si="327">B2330</f>
        <v>P9801</v>
      </c>
      <c r="O2330" s="493">
        <f t="shared" si="323"/>
        <v>24.008099999999999</v>
      </c>
      <c r="P2330" s="493">
        <f t="shared" si="324"/>
        <v>0</v>
      </c>
      <c r="Q2330" s="491">
        <f t="shared" ref="Q2330:Q2331" si="328">ROUND((K2330*((L2330*O2330)+(M2330*P2330))),2)</f>
        <v>563.55999999999995</v>
      </c>
    </row>
    <row r="2331" spans="2:17">
      <c r="B2331" s="119" t="s">
        <v>582</v>
      </c>
      <c r="C2331" s="120" t="s">
        <v>583</v>
      </c>
      <c r="D2331" s="121">
        <v>1.8</v>
      </c>
      <c r="E2331" s="128" t="s">
        <v>222</v>
      </c>
      <c r="G2331" s="123">
        <f>VLOOKUP(B2331,MO!$A$1:$G$106,6,FALSE)</f>
        <v>27.220800000000001</v>
      </c>
      <c r="J2331" s="124">
        <f t="shared" si="325"/>
        <v>48.997440000000005</v>
      </c>
      <c r="K2331" s="702">
        <f t="shared" si="322"/>
        <v>13.041</v>
      </c>
      <c r="L2331" s="492">
        <f t="shared" si="326"/>
        <v>1.8</v>
      </c>
      <c r="M2331" s="492"/>
      <c r="N2331" s="496" t="str">
        <f t="shared" si="327"/>
        <v>P9808</v>
      </c>
      <c r="O2331" s="493">
        <f t="shared" si="323"/>
        <v>27.220800000000001</v>
      </c>
      <c r="P2331" s="493">
        <f t="shared" si="324"/>
        <v>0</v>
      </c>
      <c r="Q2331" s="491">
        <f t="shared" si="328"/>
        <v>638.98</v>
      </c>
    </row>
    <row r="2332" spans="2:17">
      <c r="B2332" s="129"/>
      <c r="D2332" s="606" t="s">
        <v>440</v>
      </c>
      <c r="E2332" s="606"/>
      <c r="F2332" s="606"/>
      <c r="G2332" s="606"/>
      <c r="H2332" s="606"/>
      <c r="J2332" s="124">
        <f>SUM(J2330:J2331)</f>
        <v>92.212019999999995</v>
      </c>
      <c r="K2332" s="702">
        <f t="shared" si="322"/>
        <v>13.041</v>
      </c>
      <c r="L2332" s="492"/>
      <c r="M2332" s="492"/>
      <c r="N2332" s="496"/>
      <c r="O2332" s="493"/>
      <c r="P2332" s="493"/>
      <c r="Q2332" s="491"/>
    </row>
    <row r="2333" spans="2:17" ht="15.75" thickBot="1">
      <c r="B2333" s="125"/>
      <c r="C2333" s="104"/>
      <c r="D2333" s="607" t="s">
        <v>442</v>
      </c>
      <c r="E2333" s="607"/>
      <c r="F2333" s="607"/>
      <c r="G2333" s="607"/>
      <c r="H2333" s="607"/>
      <c r="I2333" s="104"/>
      <c r="J2333" s="130">
        <f>J2328+J2332</f>
        <v>96.70452843999999</v>
      </c>
      <c r="K2333" s="702">
        <f t="shared" si="322"/>
        <v>13.041</v>
      </c>
      <c r="L2333" s="492"/>
      <c r="M2333" s="492"/>
      <c r="N2333" s="496"/>
      <c r="O2333" s="493"/>
      <c r="P2333" s="493"/>
      <c r="Q2333" s="491"/>
    </row>
    <row r="2334" spans="2:17">
      <c r="B2334" s="129"/>
      <c r="D2334" s="606" t="s">
        <v>444</v>
      </c>
      <c r="E2334" s="606"/>
      <c r="F2334" s="606"/>
      <c r="G2334" s="606"/>
      <c r="H2334" s="606"/>
      <c r="J2334" s="131">
        <f>J2333/I2322</f>
        <v>96.70452843999999</v>
      </c>
      <c r="K2334" s="702">
        <f t="shared" si="322"/>
        <v>13.041</v>
      </c>
      <c r="L2334" s="492"/>
      <c r="M2334" s="492"/>
      <c r="N2334" s="496"/>
      <c r="O2334" s="493"/>
      <c r="P2334" s="493"/>
      <c r="Q2334" s="491"/>
    </row>
    <row r="2335" spans="2:17">
      <c r="B2335" s="129"/>
      <c r="H2335" s="132" t="s">
        <v>445</v>
      </c>
      <c r="J2335" s="133" t="s">
        <v>377</v>
      </c>
      <c r="K2335" s="702">
        <f t="shared" si="322"/>
        <v>13.041</v>
      </c>
      <c r="L2335" s="492"/>
      <c r="M2335" s="492"/>
      <c r="N2335" s="496"/>
      <c r="O2335" s="493"/>
      <c r="P2335" s="493"/>
      <c r="Q2335" s="491"/>
    </row>
    <row r="2336" spans="2:17" ht="15.75" thickBot="1">
      <c r="B2336" s="129"/>
      <c r="H2336" s="105" t="s">
        <v>446</v>
      </c>
      <c r="J2336" s="130" t="s">
        <v>377</v>
      </c>
      <c r="K2336" s="702">
        <f t="shared" si="322"/>
        <v>13.041</v>
      </c>
      <c r="L2336" s="492"/>
      <c r="M2336" s="492"/>
      <c r="N2336" s="496"/>
      <c r="O2336" s="493"/>
      <c r="P2336" s="493"/>
      <c r="Q2336" s="491"/>
    </row>
    <row r="2337" spans="2:17" ht="15.75" thickBot="1">
      <c r="B2337" s="453" t="s">
        <v>447</v>
      </c>
      <c r="C2337" s="370"/>
      <c r="D2337" s="451" t="s">
        <v>212</v>
      </c>
      <c r="E2337" s="451" t="s">
        <v>436</v>
      </c>
      <c r="F2337" s="370"/>
      <c r="G2337" s="451" t="s">
        <v>448</v>
      </c>
      <c r="H2337" s="608" t="s">
        <v>449</v>
      </c>
      <c r="I2337" s="608"/>
      <c r="J2337" s="609"/>
      <c r="K2337" s="702">
        <f t="shared" si="322"/>
        <v>13.041</v>
      </c>
      <c r="L2337" s="492"/>
      <c r="M2337" s="492"/>
      <c r="N2337" s="496"/>
      <c r="O2337" s="493"/>
      <c r="P2337" s="493"/>
      <c r="Q2337" s="491"/>
    </row>
    <row r="2338" spans="2:17">
      <c r="B2338" s="119" t="s">
        <v>1021</v>
      </c>
      <c r="C2338" s="120" t="s">
        <v>1022</v>
      </c>
      <c r="D2338" s="121">
        <v>1.1000000000000001</v>
      </c>
      <c r="E2338" s="128" t="s">
        <v>340</v>
      </c>
      <c r="G2338" s="123">
        <f>VLOOKUP(B2338,MATERIAL!$A$1:$D$1678,4,FALSE)</f>
        <v>31.25</v>
      </c>
      <c r="J2338" s="124">
        <f t="shared" ref="J2338:J2339" si="329">D2338*G2338</f>
        <v>34.375</v>
      </c>
      <c r="K2338" s="702">
        <f t="shared" si="322"/>
        <v>13.041</v>
      </c>
      <c r="L2338" s="492">
        <f>D2338</f>
        <v>1.1000000000000001</v>
      </c>
      <c r="M2338" s="492"/>
      <c r="N2338" s="496" t="str">
        <f>B2338</f>
        <v>M0450</v>
      </c>
      <c r="O2338" s="493">
        <f>G2338</f>
        <v>31.25</v>
      </c>
      <c r="P2338" s="493"/>
      <c r="Q2338" s="491">
        <f t="shared" ref="Q2338" si="330">ROUND((K2338*((L2338*O2338)+(M2338*P2338))),2)</f>
        <v>448.28</v>
      </c>
    </row>
    <row r="2339" spans="2:17">
      <c r="B2339" s="119" t="s">
        <v>593</v>
      </c>
      <c r="C2339" s="120" t="s">
        <v>594</v>
      </c>
      <c r="D2339" s="121">
        <v>0.2</v>
      </c>
      <c r="E2339" s="128" t="s">
        <v>454</v>
      </c>
      <c r="G2339" s="123">
        <f>VLOOKUP(B2339,MATERIAL!$A$1:$D$1678,4,FALSE)</f>
        <v>17.928899999999999</v>
      </c>
      <c r="J2339" s="124">
        <f t="shared" si="329"/>
        <v>3.5857799999999997</v>
      </c>
      <c r="K2339" s="702">
        <f t="shared" si="322"/>
        <v>13.041</v>
      </c>
      <c r="L2339" s="492">
        <f t="shared" ref="L2339" si="331">D2339</f>
        <v>0.2</v>
      </c>
      <c r="M2339" s="492"/>
      <c r="N2339" s="496" t="str">
        <f t="shared" ref="N2339" si="332">B2339</f>
        <v>M1205</v>
      </c>
      <c r="O2339" s="493">
        <f t="shared" ref="O2339" si="333">G2339</f>
        <v>17.928899999999999</v>
      </c>
      <c r="P2339" s="493"/>
      <c r="Q2339" s="491">
        <f t="shared" ref="Q2339" si="334">ROUND((K2339*((L2339*O2339)+(M2339*P2339))),2)</f>
        <v>46.76</v>
      </c>
    </row>
    <row r="2340" spans="2:17" ht="15.75" thickBot="1">
      <c r="B2340" s="125"/>
      <c r="C2340" s="104"/>
      <c r="D2340" s="607" t="s">
        <v>459</v>
      </c>
      <c r="E2340" s="607"/>
      <c r="F2340" s="607"/>
      <c r="G2340" s="607"/>
      <c r="H2340" s="607"/>
      <c r="I2340" s="104"/>
      <c r="J2340" s="126">
        <f>SUM(J2338:J2339)</f>
        <v>37.96078</v>
      </c>
      <c r="K2340" s="702">
        <f t="shared" si="322"/>
        <v>13.041</v>
      </c>
      <c r="L2340" s="492"/>
      <c r="M2340" s="492"/>
      <c r="N2340" s="496"/>
      <c r="O2340" s="493"/>
      <c r="P2340" s="493"/>
      <c r="Q2340" s="491"/>
    </row>
    <row r="2341" spans="2:17" ht="15.75" thickBot="1">
      <c r="B2341" s="127" t="s">
        <v>460</v>
      </c>
      <c r="C2341" s="104"/>
      <c r="D2341" s="103" t="s">
        <v>212</v>
      </c>
      <c r="E2341" s="103" t="s">
        <v>436</v>
      </c>
      <c r="F2341" s="104"/>
      <c r="G2341" s="103" t="s">
        <v>449</v>
      </c>
      <c r="H2341" s="607" t="s">
        <v>449</v>
      </c>
      <c r="I2341" s="607"/>
      <c r="J2341" s="605"/>
      <c r="K2341" s="702">
        <f t="shared" si="322"/>
        <v>13.041</v>
      </c>
      <c r="L2341" s="492"/>
      <c r="M2341" s="492"/>
      <c r="N2341" s="496"/>
      <c r="O2341" s="493"/>
      <c r="P2341" s="493"/>
      <c r="Q2341" s="491"/>
    </row>
    <row r="2342" spans="2:17" ht="15.75" thickBot="1">
      <c r="B2342" s="125"/>
      <c r="C2342" s="104"/>
      <c r="D2342" s="607" t="s">
        <v>461</v>
      </c>
      <c r="E2342" s="607"/>
      <c r="F2342" s="607"/>
      <c r="G2342" s="607"/>
      <c r="H2342" s="607"/>
      <c r="I2342" s="104"/>
      <c r="J2342" s="126"/>
      <c r="K2342" s="702">
        <f t="shared" si="322"/>
        <v>13.041</v>
      </c>
      <c r="L2342" s="492"/>
      <c r="M2342" s="492"/>
      <c r="N2342" s="496"/>
      <c r="O2342" s="493"/>
      <c r="P2342" s="493"/>
      <c r="Q2342" s="491"/>
    </row>
    <row r="2343" spans="2:17" ht="15.75" thickBot="1">
      <c r="B2343" s="125"/>
      <c r="C2343" s="104"/>
      <c r="D2343" s="104"/>
      <c r="E2343" s="104"/>
      <c r="F2343" s="104"/>
      <c r="G2343" s="104"/>
      <c r="H2343" s="105" t="s">
        <v>462</v>
      </c>
      <c r="I2343" s="104"/>
      <c r="J2343" s="130">
        <f>J2334+J2340</f>
        <v>134.66530843999999</v>
      </c>
      <c r="K2343" s="702">
        <f t="shared" si="322"/>
        <v>13.041</v>
      </c>
      <c r="L2343" s="492"/>
      <c r="M2343" s="492"/>
      <c r="N2343" s="496"/>
      <c r="O2343" s="493"/>
      <c r="P2343" s="493"/>
      <c r="Q2343" s="491"/>
    </row>
    <row r="2344" spans="2:17" ht="15.75" thickBot="1">
      <c r="B2344" s="127" t="s">
        <v>463</v>
      </c>
      <c r="C2344" s="104"/>
      <c r="D2344" s="103" t="s">
        <v>464</v>
      </c>
      <c r="E2344" s="103" t="s">
        <v>212</v>
      </c>
      <c r="F2344" s="103" t="s">
        <v>436</v>
      </c>
      <c r="G2344" s="104"/>
      <c r="H2344" s="103" t="s">
        <v>449</v>
      </c>
      <c r="I2344" s="607" t="s">
        <v>449</v>
      </c>
      <c r="J2344" s="605"/>
      <c r="K2344" s="702">
        <f t="shared" si="322"/>
        <v>13.041</v>
      </c>
      <c r="L2344" s="492"/>
      <c r="M2344" s="492"/>
      <c r="N2344" s="496"/>
      <c r="O2344" s="493"/>
      <c r="P2344" s="493"/>
      <c r="Q2344" s="491"/>
    </row>
    <row r="2345" spans="2:17">
      <c r="B2345" s="119" t="s">
        <v>1021</v>
      </c>
      <c r="C2345" s="120" t="s">
        <v>1023</v>
      </c>
      <c r="D2345" s="128">
        <v>5914655</v>
      </c>
      <c r="E2345" s="121">
        <v>6.6E-3</v>
      </c>
      <c r="F2345" s="128" t="s">
        <v>466</v>
      </c>
      <c r="H2345" s="235">
        <f>VLOOKUP(D2345,'SICRO 04.25'!$A$1:$D$6492,4,FALSE)</f>
        <v>32.659999999999997</v>
      </c>
      <c r="J2345" s="124">
        <f t="shared" ref="J2345:J2346" si="335">E2345*H2345</f>
        <v>0.21555599999999997</v>
      </c>
      <c r="K2345" s="702">
        <f t="shared" si="322"/>
        <v>13.041</v>
      </c>
      <c r="L2345" s="492">
        <f t="shared" ref="L2345:L2347" si="336">E2345</f>
        <v>6.6E-3</v>
      </c>
      <c r="M2345" s="492"/>
      <c r="N2345" s="496" t="str">
        <f t="shared" ref="N2345:N2347" si="337">B2345</f>
        <v>M0450</v>
      </c>
      <c r="O2345" s="493">
        <f t="shared" ref="O2345:O2347" si="338">H2345</f>
        <v>32.659999999999997</v>
      </c>
      <c r="P2345" s="493"/>
      <c r="Q2345" s="491">
        <f t="shared" ref="Q2345:Q2347" si="339">ROUND((K2345*((L2345*O2345)+(M2345*P2345))),2)</f>
        <v>2.81</v>
      </c>
    </row>
    <row r="2346" spans="2:17">
      <c r="B2346" s="119" t="s">
        <v>593</v>
      </c>
      <c r="C2346" s="120" t="s">
        <v>603</v>
      </c>
      <c r="D2346" s="128">
        <v>5914655</v>
      </c>
      <c r="E2346" s="121">
        <v>2.0000000000000001E-4</v>
      </c>
      <c r="F2346" s="128" t="s">
        <v>466</v>
      </c>
      <c r="H2346" s="235">
        <f>VLOOKUP(D2346,'SICRO 04.25'!$A$1:$D$6492,4,FALSE)</f>
        <v>32.659999999999997</v>
      </c>
      <c r="J2346" s="124">
        <f t="shared" si="335"/>
        <v>6.5319999999999996E-3</v>
      </c>
      <c r="K2346" s="702">
        <f t="shared" si="322"/>
        <v>13.041</v>
      </c>
      <c r="L2346" s="492">
        <f t="shared" si="336"/>
        <v>2.0000000000000001E-4</v>
      </c>
      <c r="M2346" s="492"/>
      <c r="N2346" s="496" t="str">
        <f t="shared" si="337"/>
        <v>M1205</v>
      </c>
      <c r="O2346" s="493">
        <f t="shared" si="338"/>
        <v>32.659999999999997</v>
      </c>
      <c r="P2346" s="493"/>
      <c r="Q2346" s="491">
        <f t="shared" si="339"/>
        <v>0.09</v>
      </c>
    </row>
    <row r="2347" spans="2:17" ht="15.75" thickBot="1">
      <c r="B2347" s="125"/>
      <c r="C2347" s="104"/>
      <c r="D2347" s="607" t="s">
        <v>468</v>
      </c>
      <c r="E2347" s="607"/>
      <c r="F2347" s="607"/>
      <c r="G2347" s="607"/>
      <c r="H2347" s="607"/>
      <c r="I2347" s="104"/>
      <c r="J2347" s="130">
        <f>SUM(J2345:J2346)</f>
        <v>0.22208799999999998</v>
      </c>
      <c r="K2347" s="702">
        <f t="shared" si="322"/>
        <v>13.041</v>
      </c>
      <c r="L2347" s="492">
        <f t="shared" si="336"/>
        <v>0</v>
      </c>
      <c r="M2347" s="492"/>
      <c r="N2347" s="496">
        <f t="shared" si="337"/>
        <v>0</v>
      </c>
      <c r="O2347" s="493">
        <f t="shared" si="338"/>
        <v>0</v>
      </c>
      <c r="P2347" s="493"/>
      <c r="Q2347" s="491">
        <f t="shared" si="339"/>
        <v>0</v>
      </c>
    </row>
    <row r="2348" spans="2:17" ht="15.75" thickBot="1">
      <c r="B2348" s="602" t="s">
        <v>469</v>
      </c>
      <c r="C2348" s="603"/>
      <c r="D2348" s="604" t="s">
        <v>212</v>
      </c>
      <c r="E2348" s="604" t="s">
        <v>436</v>
      </c>
      <c r="F2348" s="604" t="s">
        <v>470</v>
      </c>
      <c r="G2348" s="604"/>
      <c r="H2348" s="604"/>
      <c r="J2348" s="605" t="s">
        <v>449</v>
      </c>
      <c r="K2348" s="702">
        <f t="shared" si="322"/>
        <v>13.041</v>
      </c>
      <c r="L2348" s="492"/>
      <c r="M2348" s="492"/>
      <c r="N2348" s="496"/>
      <c r="O2348" s="493"/>
      <c r="P2348" s="493"/>
      <c r="Q2348" s="491"/>
    </row>
    <row r="2349" spans="2:17" ht="15.75" thickBot="1">
      <c r="B2349" s="602"/>
      <c r="C2349" s="603"/>
      <c r="D2349" s="604"/>
      <c r="E2349" s="604"/>
      <c r="F2349" s="103" t="s">
        <v>471</v>
      </c>
      <c r="G2349" s="103" t="s">
        <v>472</v>
      </c>
      <c r="H2349" s="103" t="s">
        <v>473</v>
      </c>
      <c r="I2349" s="104"/>
      <c r="J2349" s="605"/>
      <c r="K2349" s="702">
        <f t="shared" si="322"/>
        <v>13.041</v>
      </c>
      <c r="L2349" s="492"/>
      <c r="M2349" s="492"/>
      <c r="N2349" s="496"/>
      <c r="O2349" s="493"/>
      <c r="P2349" s="493"/>
      <c r="Q2349" s="491"/>
    </row>
    <row r="2350" spans="2:17">
      <c r="B2350" s="119" t="s">
        <v>1021</v>
      </c>
      <c r="C2350" s="120" t="s">
        <v>1023</v>
      </c>
      <c r="D2350" s="121">
        <v>6.6E-3</v>
      </c>
      <c r="E2350" s="128" t="s">
        <v>228</v>
      </c>
      <c r="F2350" s="128" t="s">
        <v>477</v>
      </c>
      <c r="G2350" s="128" t="s">
        <v>478</v>
      </c>
      <c r="H2350" s="128" t="s">
        <v>479</v>
      </c>
      <c r="J2350" s="111"/>
      <c r="K2350" s="702">
        <f t="shared" si="322"/>
        <v>13.041</v>
      </c>
      <c r="L2350" s="492"/>
      <c r="M2350" s="492"/>
      <c r="N2350" s="496"/>
      <c r="O2350" s="493"/>
      <c r="P2350" s="493"/>
      <c r="Q2350" s="491"/>
    </row>
    <row r="2351" spans="2:17">
      <c r="B2351" s="119" t="s">
        <v>593</v>
      </c>
      <c r="C2351" s="120" t="s">
        <v>603</v>
      </c>
      <c r="D2351" s="121">
        <v>2.0000000000000001E-4</v>
      </c>
      <c r="E2351" s="128" t="s">
        <v>228</v>
      </c>
      <c r="F2351" s="128" t="s">
        <v>477</v>
      </c>
      <c r="G2351" s="128" t="s">
        <v>478</v>
      </c>
      <c r="H2351" s="128" t="s">
        <v>479</v>
      </c>
      <c r="J2351" s="111"/>
      <c r="K2351" s="702">
        <f t="shared" si="322"/>
        <v>13.041</v>
      </c>
      <c r="L2351" s="492"/>
      <c r="M2351" s="492"/>
      <c r="N2351" s="496"/>
      <c r="O2351" s="493"/>
      <c r="P2351" s="493"/>
      <c r="Q2351" s="491"/>
    </row>
    <row r="2352" spans="2:17">
      <c r="B2352" s="129"/>
      <c r="D2352" s="606" t="s">
        <v>480</v>
      </c>
      <c r="E2352" s="606"/>
      <c r="F2352" s="606"/>
      <c r="G2352" s="606"/>
      <c r="H2352" s="606"/>
      <c r="J2352" s="111"/>
      <c r="K2352" s="702">
        <f t="shared" si="322"/>
        <v>13.041</v>
      </c>
      <c r="L2352" s="492"/>
      <c r="M2352" s="492"/>
      <c r="N2352" s="496"/>
      <c r="O2352" s="493"/>
      <c r="P2352" s="493"/>
      <c r="Q2352" s="491"/>
    </row>
    <row r="2353" spans="1:18" ht="15.75" thickBot="1">
      <c r="B2353" s="125"/>
      <c r="C2353" s="104"/>
      <c r="D2353" s="104"/>
      <c r="E2353" s="104"/>
      <c r="F2353" s="607" t="s">
        <v>481</v>
      </c>
      <c r="G2353" s="607"/>
      <c r="H2353" s="607"/>
      <c r="I2353" s="104"/>
      <c r="J2353" s="134">
        <f>ROUND(J2343+J2347,2)</f>
        <v>134.88999999999999</v>
      </c>
      <c r="K2353" s="179"/>
      <c r="L2353" s="179"/>
      <c r="M2353" s="179"/>
      <c r="N2353" s="179"/>
      <c r="O2353" s="179"/>
      <c r="P2353" s="180"/>
      <c r="R2353" s="445">
        <f>ROUNDUP((SUM(Q2326:Q2346)/K2326),2)</f>
        <v>134.88999999999999</v>
      </c>
    </row>
    <row r="2354" spans="1:18" ht="15.75" thickBot="1">
      <c r="A2354" s="157"/>
      <c r="B2354" s="157"/>
      <c r="C2354" s="157"/>
      <c r="D2354" s="157"/>
      <c r="E2354" s="157"/>
      <c r="F2354" s="157"/>
      <c r="G2354" s="157"/>
      <c r="H2354" s="157"/>
      <c r="I2354" s="157"/>
      <c r="J2354" s="157"/>
      <c r="R2354" s="101">
        <f>R2353*K2326</f>
        <v>1759.1004899999998</v>
      </c>
    </row>
    <row r="2355" spans="1:18" ht="23.25" thickBot="1">
      <c r="B2355" s="106" t="s">
        <v>395</v>
      </c>
      <c r="C2355" s="107"/>
      <c r="D2355" s="107"/>
      <c r="E2355" s="107"/>
      <c r="F2355" s="107"/>
      <c r="G2355" s="107"/>
      <c r="H2355" s="107"/>
      <c r="I2355" s="107"/>
      <c r="J2355" s="108" t="s">
        <v>396</v>
      </c>
    </row>
    <row r="2356" spans="1:18" ht="18.75" thickTop="1">
      <c r="B2356" s="109" t="s">
        <v>397</v>
      </c>
      <c r="E2356" s="110" t="s">
        <v>398</v>
      </c>
      <c r="J2356" s="111"/>
    </row>
    <row r="2357" spans="1:18" ht="15.75">
      <c r="B2357" s="112" t="s">
        <v>400</v>
      </c>
      <c r="E2357" s="452" t="s">
        <v>914</v>
      </c>
      <c r="H2357" s="113" t="s">
        <v>401</v>
      </c>
      <c r="I2357" s="114">
        <v>2.8138700000000001</v>
      </c>
      <c r="J2357" s="115" t="s">
        <v>454</v>
      </c>
    </row>
    <row r="2358" spans="1:18" ht="16.5" thickBot="1">
      <c r="B2358" s="116" t="s">
        <v>1024</v>
      </c>
      <c r="C2358" s="610" t="s">
        <v>613</v>
      </c>
      <c r="D2358" s="610"/>
      <c r="E2358" s="610"/>
      <c r="F2358" s="610"/>
      <c r="G2358" s="610"/>
      <c r="H2358" s="610"/>
      <c r="I2358" s="611" t="s">
        <v>404</v>
      </c>
      <c r="J2358" s="612"/>
    </row>
    <row r="2359" spans="1:18" ht="15.75" thickBot="1">
      <c r="B2359" s="602" t="s">
        <v>405</v>
      </c>
      <c r="C2359" s="603"/>
      <c r="D2359" s="604" t="s">
        <v>212</v>
      </c>
      <c r="E2359" s="604" t="s">
        <v>406</v>
      </c>
      <c r="F2359" s="604"/>
      <c r="G2359" s="604" t="s">
        <v>407</v>
      </c>
      <c r="H2359" s="604"/>
      <c r="J2359" s="117" t="s">
        <v>408</v>
      </c>
      <c r="K2359" s="590" t="s">
        <v>276</v>
      </c>
      <c r="L2359" s="590"/>
      <c r="M2359" s="591"/>
      <c r="N2359" s="592" t="s">
        <v>409</v>
      </c>
      <c r="O2359" s="594" t="s">
        <v>410</v>
      </c>
      <c r="P2359" s="595"/>
      <c r="Q2359" s="598" t="s">
        <v>411</v>
      </c>
    </row>
    <row r="2360" spans="1:18" ht="15.75" thickBot="1">
      <c r="B2360" s="602"/>
      <c r="C2360" s="603"/>
      <c r="D2360" s="604"/>
      <c r="E2360" s="103" t="s">
        <v>412</v>
      </c>
      <c r="F2360" s="103" t="s">
        <v>413</v>
      </c>
      <c r="G2360" s="103" t="s">
        <v>414</v>
      </c>
      <c r="H2360" s="103" t="s">
        <v>415</v>
      </c>
      <c r="I2360" s="104"/>
      <c r="J2360" s="118" t="s">
        <v>416</v>
      </c>
      <c r="K2360" s="417" t="s">
        <v>417</v>
      </c>
      <c r="L2360" s="600" t="s">
        <v>418</v>
      </c>
      <c r="M2360" s="601"/>
      <c r="N2360" s="593"/>
      <c r="O2360" s="596"/>
      <c r="P2360" s="597"/>
      <c r="Q2360" s="599"/>
    </row>
    <row r="2361" spans="1:18">
      <c r="B2361" s="119" t="s">
        <v>932</v>
      </c>
      <c r="C2361" s="120" t="s">
        <v>933</v>
      </c>
      <c r="D2361" s="121">
        <v>1</v>
      </c>
      <c r="E2361" s="122">
        <v>1</v>
      </c>
      <c r="F2361" s="122">
        <v>0</v>
      </c>
      <c r="G2361" s="123">
        <f>VLOOKUP(B2361,EQ!$A$1:$K$538,10,FALSE)</f>
        <v>27.571300000000001</v>
      </c>
      <c r="H2361" s="123">
        <f>VLOOKUP(B2361,EQ!$A$1:$K$538,11,FALSE)</f>
        <v>5.7069999999999999</v>
      </c>
      <c r="J2361" s="124">
        <f t="shared" ref="J2361:J2362" si="340">(D2361*E2361*G2361)+(D2361*F2361*H2361)</f>
        <v>27.571300000000001</v>
      </c>
      <c r="K2361" s="702">
        <f>$K$453*$D$453</f>
        <v>13.188067200000001</v>
      </c>
      <c r="L2361" s="492">
        <f>(D2361*E2361)</f>
        <v>1</v>
      </c>
      <c r="M2361" s="492">
        <f>(D2361*F2361)</f>
        <v>0</v>
      </c>
      <c r="N2361" s="496" t="str">
        <f>B2361</f>
        <v>E9753</v>
      </c>
      <c r="O2361" s="493">
        <f>(G2361/$I$2357)</f>
        <v>9.7983560008102728</v>
      </c>
      <c r="P2361" s="493">
        <f>(H2361/$I$2357)</f>
        <v>2.028167612576274</v>
      </c>
      <c r="Q2361" s="491">
        <f t="shared" ref="Q2361:Q2362" si="341">ROUND((K2361*((L2361*O2361)+(M2361*P2361))),2)</f>
        <v>129.22</v>
      </c>
    </row>
    <row r="2362" spans="1:18">
      <c r="B2362" s="119" t="s">
        <v>978</v>
      </c>
      <c r="C2362" s="120" t="s">
        <v>979</v>
      </c>
      <c r="D2362" s="121">
        <v>1</v>
      </c>
      <c r="E2362" s="122">
        <v>1</v>
      </c>
      <c r="F2362" s="122">
        <v>0</v>
      </c>
      <c r="G2362" s="123">
        <f>VLOOKUP(B2362,EQ!$A$1:$K$538,10,FALSE)</f>
        <v>0.21579999999999999</v>
      </c>
      <c r="H2362" s="123">
        <f>VLOOKUP(B2362,EQ!$A$1:$K$538,11,FALSE)</f>
        <v>0.1191</v>
      </c>
      <c r="J2362" s="124">
        <f t="shared" si="340"/>
        <v>0.21579999999999999</v>
      </c>
      <c r="K2362" s="702">
        <f t="shared" ref="K2362:K2384" si="342">$K$453*$D$453</f>
        <v>13.188067200000001</v>
      </c>
      <c r="L2362" s="492">
        <f>(D2362*E2362)</f>
        <v>1</v>
      </c>
      <c r="M2362" s="492">
        <f>(D2362*F2362)</f>
        <v>0</v>
      </c>
      <c r="N2362" s="496" t="str">
        <f>B2362</f>
        <v>E9547</v>
      </c>
      <c r="O2362" s="493">
        <f t="shared" ref="O2362:O2366" si="343">(G2362/$I$2357)</f>
        <v>7.6691531591722428E-2</v>
      </c>
      <c r="P2362" s="493">
        <f t="shared" ref="P2362:P2366" si="344">(H2362/$I$2357)</f>
        <v>4.2326049177822712E-2</v>
      </c>
      <c r="Q2362" s="491">
        <f t="shared" si="341"/>
        <v>1.01</v>
      </c>
    </row>
    <row r="2363" spans="1:18" ht="15.75" thickBot="1">
      <c r="B2363" s="125"/>
      <c r="C2363" s="104"/>
      <c r="D2363" s="104"/>
      <c r="E2363" s="104"/>
      <c r="F2363" s="104"/>
      <c r="G2363" s="104"/>
      <c r="H2363" s="105" t="s">
        <v>433</v>
      </c>
      <c r="I2363" s="104"/>
      <c r="J2363" s="126">
        <f>SUM(J2361:J2362)</f>
        <v>27.787100000000002</v>
      </c>
      <c r="K2363" s="702">
        <f t="shared" si="342"/>
        <v>13.188067200000001</v>
      </c>
      <c r="L2363" s="492"/>
      <c r="M2363" s="492"/>
      <c r="N2363" s="496"/>
      <c r="O2363" s="493"/>
      <c r="P2363" s="493"/>
      <c r="Q2363" s="491"/>
    </row>
    <row r="2364" spans="1:18" ht="15.75" thickBot="1">
      <c r="B2364" s="127" t="s">
        <v>435</v>
      </c>
      <c r="C2364" s="104"/>
      <c r="D2364" s="103" t="s">
        <v>212</v>
      </c>
      <c r="E2364" s="103" t="s">
        <v>436</v>
      </c>
      <c r="F2364" s="104"/>
      <c r="G2364" s="103" t="s">
        <v>407</v>
      </c>
      <c r="H2364" s="607" t="s">
        <v>437</v>
      </c>
      <c r="I2364" s="607"/>
      <c r="J2364" s="605"/>
      <c r="K2364" s="702">
        <f t="shared" si="342"/>
        <v>13.188067200000001</v>
      </c>
      <c r="L2364" s="492"/>
      <c r="M2364" s="492"/>
      <c r="N2364" s="496"/>
      <c r="O2364" s="493"/>
      <c r="P2364" s="493"/>
      <c r="Q2364" s="491"/>
    </row>
    <row r="2365" spans="1:18">
      <c r="B2365" s="119" t="s">
        <v>502</v>
      </c>
      <c r="C2365" s="120" t="s">
        <v>503</v>
      </c>
      <c r="D2365" s="121">
        <v>1</v>
      </c>
      <c r="E2365" s="128" t="s">
        <v>222</v>
      </c>
      <c r="G2365" s="123">
        <f>VLOOKUP(B2365,MO!$A$1:$G$106,6,FALSE)</f>
        <v>24.008099999999999</v>
      </c>
      <c r="J2365" s="124">
        <f t="shared" ref="J2365:J2366" si="345">D2365*G2365</f>
        <v>24.008099999999999</v>
      </c>
      <c r="K2365" s="702">
        <f t="shared" si="342"/>
        <v>13.188067200000001</v>
      </c>
      <c r="L2365" s="492">
        <f t="shared" ref="L2365:L2366" si="346">D2365</f>
        <v>1</v>
      </c>
      <c r="M2365" s="492"/>
      <c r="N2365" s="496" t="str">
        <f t="shared" ref="N2365:N2366" si="347">B2365</f>
        <v>P9801</v>
      </c>
      <c r="O2365" s="493">
        <f t="shared" si="343"/>
        <v>8.5320572734348055</v>
      </c>
      <c r="P2365" s="493">
        <f t="shared" si="344"/>
        <v>0</v>
      </c>
      <c r="Q2365" s="491">
        <f t="shared" ref="Q2365:Q2366" si="348">ROUND((K2365*((L2365*O2365)+(M2365*P2365))),2)</f>
        <v>112.52</v>
      </c>
    </row>
    <row r="2366" spans="1:18">
      <c r="B2366" s="119" t="s">
        <v>918</v>
      </c>
      <c r="C2366" s="120" t="s">
        <v>919</v>
      </c>
      <c r="D2366" s="121">
        <v>1</v>
      </c>
      <c r="E2366" s="128" t="s">
        <v>222</v>
      </c>
      <c r="G2366" s="123">
        <f>VLOOKUP(B2366,MO!$A$1:$G$106,6,FALSE)</f>
        <v>40.4193</v>
      </c>
      <c r="J2366" s="124">
        <f t="shared" si="345"/>
        <v>40.4193</v>
      </c>
      <c r="K2366" s="702">
        <f t="shared" si="342"/>
        <v>13.188067200000001</v>
      </c>
      <c r="L2366" s="492">
        <f t="shared" si="346"/>
        <v>1</v>
      </c>
      <c r="M2366" s="492"/>
      <c r="N2366" s="496" t="str">
        <f t="shared" si="347"/>
        <v>P9825</v>
      </c>
      <c r="O2366" s="493">
        <f t="shared" si="343"/>
        <v>14.364309651831817</v>
      </c>
      <c r="P2366" s="493">
        <f t="shared" si="344"/>
        <v>0</v>
      </c>
      <c r="Q2366" s="491">
        <f t="shared" si="348"/>
        <v>189.44</v>
      </c>
    </row>
    <row r="2367" spans="1:18">
      <c r="B2367" s="129"/>
      <c r="D2367" s="606" t="s">
        <v>440</v>
      </c>
      <c r="E2367" s="606"/>
      <c r="F2367" s="606"/>
      <c r="G2367" s="606"/>
      <c r="H2367" s="606"/>
      <c r="J2367" s="124">
        <f>SUM(J2365:J2366)</f>
        <v>64.427400000000006</v>
      </c>
      <c r="K2367" s="702">
        <f t="shared" si="342"/>
        <v>13.188067200000001</v>
      </c>
      <c r="L2367" s="492"/>
      <c r="M2367" s="492"/>
      <c r="N2367" s="496"/>
      <c r="O2367" s="493"/>
      <c r="P2367" s="493"/>
      <c r="Q2367" s="491"/>
    </row>
    <row r="2368" spans="1:18" ht="15.75" thickBot="1">
      <c r="B2368" s="125"/>
      <c r="C2368" s="104"/>
      <c r="D2368" s="607" t="s">
        <v>442</v>
      </c>
      <c r="E2368" s="607"/>
      <c r="F2368" s="607"/>
      <c r="G2368" s="607"/>
      <c r="H2368" s="607"/>
      <c r="I2368" s="104"/>
      <c r="J2368" s="130">
        <f>J2363+J2367</f>
        <v>92.214500000000015</v>
      </c>
      <c r="K2368" s="702">
        <f t="shared" si="342"/>
        <v>13.188067200000001</v>
      </c>
      <c r="L2368" s="492"/>
      <c r="M2368" s="492"/>
      <c r="N2368" s="496"/>
      <c r="O2368" s="493"/>
      <c r="P2368" s="493"/>
      <c r="Q2368" s="491"/>
    </row>
    <row r="2369" spans="2:17">
      <c r="B2369" s="129"/>
      <c r="D2369" s="606" t="s">
        <v>444</v>
      </c>
      <c r="E2369" s="606"/>
      <c r="F2369" s="606"/>
      <c r="G2369" s="606"/>
      <c r="H2369" s="606"/>
      <c r="J2369" s="131">
        <f>J2368/I2357</f>
        <v>32.771414457668627</v>
      </c>
      <c r="K2369" s="702">
        <f t="shared" si="342"/>
        <v>13.188067200000001</v>
      </c>
      <c r="L2369" s="492"/>
      <c r="M2369" s="492"/>
      <c r="N2369" s="496"/>
      <c r="O2369" s="493"/>
      <c r="P2369" s="493"/>
      <c r="Q2369" s="491"/>
    </row>
    <row r="2370" spans="2:17">
      <c r="B2370" s="129"/>
      <c r="H2370" s="132" t="s">
        <v>445</v>
      </c>
      <c r="J2370" s="133" t="s">
        <v>377</v>
      </c>
      <c r="K2370" s="702">
        <f t="shared" si="342"/>
        <v>13.188067200000001</v>
      </c>
      <c r="L2370" s="492"/>
      <c r="M2370" s="492"/>
      <c r="N2370" s="496"/>
      <c r="O2370" s="493"/>
      <c r="P2370" s="493"/>
      <c r="Q2370" s="491"/>
    </row>
    <row r="2371" spans="2:17" ht="15.75" thickBot="1">
      <c r="B2371" s="129"/>
      <c r="H2371" s="105" t="s">
        <v>446</v>
      </c>
      <c r="J2371" s="130" t="s">
        <v>377</v>
      </c>
      <c r="K2371" s="702">
        <f t="shared" si="342"/>
        <v>13.188067200000001</v>
      </c>
      <c r="L2371" s="492"/>
      <c r="M2371" s="492"/>
      <c r="N2371" s="496"/>
      <c r="O2371" s="493"/>
      <c r="P2371" s="493"/>
      <c r="Q2371" s="491"/>
    </row>
    <row r="2372" spans="2:17" ht="15.75" thickBot="1">
      <c r="B2372" s="453" t="s">
        <v>447</v>
      </c>
      <c r="C2372" s="370"/>
      <c r="D2372" s="451" t="s">
        <v>212</v>
      </c>
      <c r="E2372" s="451" t="s">
        <v>436</v>
      </c>
      <c r="F2372" s="370"/>
      <c r="G2372" s="451" t="s">
        <v>448</v>
      </c>
      <c r="H2372" s="608" t="s">
        <v>449</v>
      </c>
      <c r="I2372" s="608"/>
      <c r="J2372" s="609"/>
      <c r="K2372" s="702">
        <f t="shared" si="342"/>
        <v>13.188067200000001</v>
      </c>
      <c r="L2372" s="492"/>
      <c r="M2372" s="492"/>
      <c r="N2372" s="496"/>
      <c r="O2372" s="493"/>
      <c r="P2372" s="493"/>
      <c r="Q2372" s="491"/>
    </row>
    <row r="2373" spans="2:17">
      <c r="B2373" s="119" t="s">
        <v>1025</v>
      </c>
      <c r="C2373" s="120" t="s">
        <v>1026</v>
      </c>
      <c r="D2373" s="121">
        <v>1</v>
      </c>
      <c r="E2373" s="128" t="s">
        <v>454</v>
      </c>
      <c r="G2373" s="123">
        <f>VLOOKUP(B2373,MATERIAL!$A$1:$D$1678,4,FALSE)</f>
        <v>31.549600000000002</v>
      </c>
      <c r="J2373" s="124">
        <f t="shared" ref="J2373" si="349">D2373*G2373</f>
        <v>31.549600000000002</v>
      </c>
      <c r="K2373" s="702">
        <f t="shared" si="342"/>
        <v>13.188067200000001</v>
      </c>
      <c r="L2373" s="492">
        <f>D2373</f>
        <v>1</v>
      </c>
      <c r="M2373" s="492"/>
      <c r="N2373" s="496" t="str">
        <f>B2373</f>
        <v>M2130</v>
      </c>
      <c r="O2373" s="493">
        <f>G2373</f>
        <v>31.549600000000002</v>
      </c>
      <c r="P2373" s="493"/>
      <c r="Q2373" s="491">
        <f t="shared" ref="Q2373" si="350">ROUND((K2373*((L2373*O2373)+(M2373*P2373))),2)</f>
        <v>416.08</v>
      </c>
    </row>
    <row r="2374" spans="2:17" ht="15.75" thickBot="1">
      <c r="B2374" s="125"/>
      <c r="C2374" s="104"/>
      <c r="D2374" s="607" t="s">
        <v>459</v>
      </c>
      <c r="E2374" s="607"/>
      <c r="F2374" s="607"/>
      <c r="G2374" s="607"/>
      <c r="H2374" s="607"/>
      <c r="I2374" s="104"/>
      <c r="J2374" s="126">
        <f>J2373</f>
        <v>31.549600000000002</v>
      </c>
      <c r="K2374" s="702">
        <f t="shared" si="342"/>
        <v>13.188067200000001</v>
      </c>
      <c r="L2374" s="492"/>
      <c r="M2374" s="492"/>
      <c r="N2374" s="496"/>
      <c r="O2374" s="493"/>
      <c r="P2374" s="493"/>
      <c r="Q2374" s="491"/>
    </row>
    <row r="2375" spans="2:17" ht="15.75" thickBot="1">
      <c r="B2375" s="127" t="s">
        <v>460</v>
      </c>
      <c r="C2375" s="104"/>
      <c r="D2375" s="103" t="s">
        <v>212</v>
      </c>
      <c r="E2375" s="103" t="s">
        <v>436</v>
      </c>
      <c r="F2375" s="104"/>
      <c r="G2375" s="103" t="s">
        <v>449</v>
      </c>
      <c r="H2375" s="607" t="s">
        <v>449</v>
      </c>
      <c r="I2375" s="607"/>
      <c r="J2375" s="605"/>
      <c r="K2375" s="702">
        <f t="shared" si="342"/>
        <v>13.188067200000001</v>
      </c>
      <c r="L2375" s="492"/>
      <c r="M2375" s="492"/>
      <c r="N2375" s="496"/>
      <c r="O2375" s="493"/>
      <c r="P2375" s="493"/>
      <c r="Q2375" s="491"/>
    </row>
    <row r="2376" spans="2:17" ht="15.75" thickBot="1">
      <c r="B2376" s="125"/>
      <c r="C2376" s="104"/>
      <c r="D2376" s="607" t="s">
        <v>461</v>
      </c>
      <c r="E2376" s="607"/>
      <c r="F2376" s="607"/>
      <c r="G2376" s="607"/>
      <c r="H2376" s="607"/>
      <c r="I2376" s="104"/>
      <c r="J2376" s="126"/>
      <c r="K2376" s="702">
        <f t="shared" si="342"/>
        <v>13.188067200000001</v>
      </c>
      <c r="L2376" s="492"/>
      <c r="M2376" s="492"/>
      <c r="N2376" s="496"/>
      <c r="O2376" s="493"/>
      <c r="P2376" s="493"/>
      <c r="Q2376" s="491"/>
    </row>
    <row r="2377" spans="2:17" ht="15.75" thickBot="1">
      <c r="B2377" s="125"/>
      <c r="C2377" s="104"/>
      <c r="D2377" s="104"/>
      <c r="E2377" s="104"/>
      <c r="F2377" s="104"/>
      <c r="G2377" s="104"/>
      <c r="H2377" s="105" t="s">
        <v>462</v>
      </c>
      <c r="I2377" s="104"/>
      <c r="J2377" s="130">
        <f>J2369+J2374</f>
        <v>64.321014457668625</v>
      </c>
      <c r="K2377" s="702">
        <f t="shared" si="342"/>
        <v>13.188067200000001</v>
      </c>
      <c r="L2377" s="492"/>
      <c r="M2377" s="492"/>
      <c r="N2377" s="496"/>
      <c r="O2377" s="493"/>
      <c r="P2377" s="493"/>
      <c r="Q2377" s="491"/>
    </row>
    <row r="2378" spans="2:17" ht="15.75" thickBot="1">
      <c r="B2378" s="127" t="s">
        <v>463</v>
      </c>
      <c r="C2378" s="104"/>
      <c r="D2378" s="103" t="s">
        <v>464</v>
      </c>
      <c r="E2378" s="103" t="s">
        <v>212</v>
      </c>
      <c r="F2378" s="103" t="s">
        <v>436</v>
      </c>
      <c r="G2378" s="104"/>
      <c r="H2378" s="103" t="s">
        <v>449</v>
      </c>
      <c r="I2378" s="607" t="s">
        <v>449</v>
      </c>
      <c r="J2378" s="605"/>
      <c r="K2378" s="702">
        <f t="shared" si="342"/>
        <v>13.188067200000001</v>
      </c>
      <c r="L2378" s="492"/>
      <c r="M2378" s="492"/>
      <c r="N2378" s="496"/>
      <c r="O2378" s="493"/>
      <c r="P2378" s="493"/>
      <c r="Q2378" s="491"/>
    </row>
    <row r="2379" spans="2:17">
      <c r="B2379" s="119" t="s">
        <v>1025</v>
      </c>
      <c r="C2379" s="120" t="s">
        <v>1027</v>
      </c>
      <c r="D2379" s="128">
        <v>5914655</v>
      </c>
      <c r="E2379" s="121">
        <v>1E-3</v>
      </c>
      <c r="F2379" s="128" t="s">
        <v>466</v>
      </c>
      <c r="H2379" s="235">
        <f>VLOOKUP(D2379,'SICRO 04.25'!$A$1:$D$6492,4,FALSE)</f>
        <v>32.659999999999997</v>
      </c>
      <c r="J2379" s="124">
        <f t="shared" ref="J2379" si="351">E2379*H2379</f>
        <v>3.2659999999999995E-2</v>
      </c>
      <c r="K2379" s="702">
        <f t="shared" si="342"/>
        <v>13.188067200000001</v>
      </c>
      <c r="L2379" s="492">
        <f t="shared" ref="L2379" si="352">E2379</f>
        <v>1E-3</v>
      </c>
      <c r="M2379" s="492"/>
      <c r="N2379" s="496" t="str">
        <f t="shared" ref="N2379" si="353">B2379</f>
        <v>M2130</v>
      </c>
      <c r="O2379" s="493">
        <f t="shared" ref="O2379" si="354">H2379</f>
        <v>32.659999999999997</v>
      </c>
      <c r="P2379" s="493"/>
      <c r="Q2379" s="491">
        <f t="shared" ref="Q2379" si="355">ROUND((K2379*((L2379*O2379)+(M2379*P2379))),2)</f>
        <v>0.43</v>
      </c>
    </row>
    <row r="2380" spans="2:17" ht="15.75" thickBot="1">
      <c r="B2380" s="125"/>
      <c r="C2380" s="104"/>
      <c r="D2380" s="607" t="s">
        <v>468</v>
      </c>
      <c r="E2380" s="607"/>
      <c r="F2380" s="607"/>
      <c r="G2380" s="607"/>
      <c r="H2380" s="607"/>
      <c r="I2380" s="104"/>
      <c r="J2380" s="130">
        <f>J2379</f>
        <v>3.2659999999999995E-2</v>
      </c>
      <c r="K2380" s="702">
        <f t="shared" si="342"/>
        <v>13.188067200000001</v>
      </c>
      <c r="L2380" s="492"/>
      <c r="M2380" s="492"/>
      <c r="N2380" s="496"/>
      <c r="O2380" s="493"/>
      <c r="P2380" s="493"/>
      <c r="Q2380" s="491"/>
    </row>
    <row r="2381" spans="2:17" ht="15.75" thickBot="1">
      <c r="B2381" s="602" t="s">
        <v>469</v>
      </c>
      <c r="C2381" s="603"/>
      <c r="D2381" s="604" t="s">
        <v>212</v>
      </c>
      <c r="E2381" s="604" t="s">
        <v>436</v>
      </c>
      <c r="F2381" s="604" t="s">
        <v>470</v>
      </c>
      <c r="G2381" s="604"/>
      <c r="H2381" s="604"/>
      <c r="J2381" s="605" t="s">
        <v>449</v>
      </c>
      <c r="K2381" s="702">
        <f t="shared" si="342"/>
        <v>13.188067200000001</v>
      </c>
      <c r="L2381" s="492"/>
      <c r="M2381" s="492"/>
      <c r="N2381" s="496"/>
      <c r="O2381" s="493"/>
      <c r="P2381" s="493"/>
      <c r="Q2381" s="491"/>
    </row>
    <row r="2382" spans="2:17" ht="15.75" thickBot="1">
      <c r="B2382" s="602"/>
      <c r="C2382" s="603"/>
      <c r="D2382" s="604"/>
      <c r="E2382" s="604"/>
      <c r="F2382" s="103" t="s">
        <v>471</v>
      </c>
      <c r="G2382" s="103" t="s">
        <v>472</v>
      </c>
      <c r="H2382" s="103" t="s">
        <v>473</v>
      </c>
      <c r="I2382" s="104"/>
      <c r="J2382" s="605"/>
      <c r="K2382" s="702">
        <f t="shared" si="342"/>
        <v>13.188067200000001</v>
      </c>
      <c r="L2382" s="492"/>
      <c r="M2382" s="492"/>
      <c r="N2382" s="496"/>
      <c r="O2382" s="493"/>
      <c r="P2382" s="493"/>
      <c r="Q2382" s="491"/>
    </row>
    <row r="2383" spans="2:17">
      <c r="B2383" s="119" t="s">
        <v>1025</v>
      </c>
      <c r="C2383" s="120" t="s">
        <v>1027</v>
      </c>
      <c r="D2383" s="121">
        <v>1E-3</v>
      </c>
      <c r="E2383" s="128" t="s">
        <v>228</v>
      </c>
      <c r="F2383" s="128" t="s">
        <v>477</v>
      </c>
      <c r="G2383" s="128" t="s">
        <v>478</v>
      </c>
      <c r="H2383" s="128" t="s">
        <v>479</v>
      </c>
      <c r="J2383" s="111"/>
      <c r="K2383" s="702">
        <f t="shared" si="342"/>
        <v>13.188067200000001</v>
      </c>
      <c r="L2383" s="492"/>
      <c r="M2383" s="492"/>
      <c r="N2383" s="496"/>
      <c r="O2383" s="493"/>
      <c r="P2383" s="493"/>
      <c r="Q2383" s="491"/>
    </row>
    <row r="2384" spans="2:17">
      <c r="B2384" s="129"/>
      <c r="D2384" s="606" t="s">
        <v>480</v>
      </c>
      <c r="E2384" s="606"/>
      <c r="F2384" s="606"/>
      <c r="G2384" s="606"/>
      <c r="H2384" s="606"/>
      <c r="J2384" s="111"/>
      <c r="K2384" s="702">
        <f t="shared" si="342"/>
        <v>13.188067200000001</v>
      </c>
      <c r="L2384" s="492"/>
      <c r="M2384" s="492"/>
      <c r="N2384" s="496"/>
      <c r="O2384" s="493"/>
      <c r="P2384" s="493"/>
      <c r="Q2384" s="491"/>
    </row>
    <row r="2385" spans="1:18" ht="15.75" thickBot="1">
      <c r="B2385" s="125"/>
      <c r="C2385" s="104"/>
      <c r="D2385" s="104"/>
      <c r="E2385" s="104"/>
      <c r="F2385" s="607" t="s">
        <v>481</v>
      </c>
      <c r="G2385" s="607"/>
      <c r="H2385" s="607"/>
      <c r="I2385" s="104"/>
      <c r="J2385" s="134">
        <f>J2377+J2380</f>
        <v>64.353674457668632</v>
      </c>
      <c r="K2385" s="179"/>
      <c r="L2385" s="179"/>
      <c r="M2385" s="179"/>
      <c r="N2385" s="179"/>
      <c r="O2385" s="179"/>
      <c r="P2385" s="180"/>
      <c r="R2385" s="445">
        <f>ROUNDUP((SUM(Q2361:Q2381)/K2361),2)</f>
        <v>64.36</v>
      </c>
    </row>
    <row r="2386" spans="1:18" ht="15.75" thickBot="1">
      <c r="A2386" s="157"/>
      <c r="B2386" s="157"/>
      <c r="C2386" s="157"/>
      <c r="D2386" s="157"/>
      <c r="E2386" s="157"/>
      <c r="F2386" s="157"/>
      <c r="G2386" s="157"/>
      <c r="H2386" s="157"/>
      <c r="I2386" s="157"/>
      <c r="J2386" s="157"/>
      <c r="R2386" s="101">
        <f>R2385*K2361</f>
        <v>848.78400499200006</v>
      </c>
    </row>
    <row r="2387" spans="1:18" ht="23.25" thickBot="1">
      <c r="B2387" s="106" t="s">
        <v>395</v>
      </c>
      <c r="C2387" s="107"/>
      <c r="D2387" s="107"/>
      <c r="E2387" s="107"/>
      <c r="F2387" s="107"/>
      <c r="G2387" s="107"/>
      <c r="H2387" s="107"/>
      <c r="I2387" s="107"/>
      <c r="J2387" s="108" t="s">
        <v>396</v>
      </c>
    </row>
    <row r="2388" spans="1:18" ht="18.75" thickTop="1">
      <c r="B2388" s="109" t="s">
        <v>397</v>
      </c>
      <c r="E2388" s="110" t="s">
        <v>398</v>
      </c>
      <c r="J2388" s="111"/>
    </row>
    <row r="2389" spans="1:18" ht="15.75">
      <c r="B2389" s="112" t="s">
        <v>400</v>
      </c>
      <c r="E2389" s="452" t="s">
        <v>914</v>
      </c>
      <c r="H2389" s="113" t="s">
        <v>401</v>
      </c>
      <c r="I2389" s="114">
        <v>1</v>
      </c>
      <c r="J2389" s="115" t="s">
        <v>454</v>
      </c>
    </row>
    <row r="2390" spans="1:18" ht="16.5" thickBot="1">
      <c r="B2390" s="116" t="s">
        <v>1028</v>
      </c>
      <c r="C2390" s="610" t="s">
        <v>510</v>
      </c>
      <c r="D2390" s="610"/>
      <c r="E2390" s="610"/>
      <c r="F2390" s="610"/>
      <c r="G2390" s="610"/>
      <c r="H2390" s="610"/>
      <c r="I2390" s="611" t="s">
        <v>404</v>
      </c>
      <c r="J2390" s="612"/>
    </row>
    <row r="2391" spans="1:18" ht="15.75" thickBot="1">
      <c r="B2391" s="602" t="s">
        <v>405</v>
      </c>
      <c r="C2391" s="603"/>
      <c r="D2391" s="604" t="s">
        <v>212</v>
      </c>
      <c r="E2391" s="604" t="s">
        <v>406</v>
      </c>
      <c r="F2391" s="604"/>
      <c r="G2391" s="604" t="s">
        <v>407</v>
      </c>
      <c r="H2391" s="604"/>
      <c r="J2391" s="117" t="s">
        <v>408</v>
      </c>
      <c r="K2391" s="590" t="s">
        <v>276</v>
      </c>
      <c r="L2391" s="590"/>
      <c r="M2391" s="591"/>
      <c r="N2391" s="592" t="s">
        <v>409</v>
      </c>
      <c r="O2391" s="594" t="s">
        <v>410</v>
      </c>
      <c r="P2391" s="595"/>
      <c r="Q2391" s="598" t="s">
        <v>411</v>
      </c>
    </row>
    <row r="2392" spans="1:18" ht="15.75" thickBot="1">
      <c r="B2392" s="602"/>
      <c r="C2392" s="603"/>
      <c r="D2392" s="604"/>
      <c r="E2392" s="103" t="s">
        <v>412</v>
      </c>
      <c r="F2392" s="103" t="s">
        <v>413</v>
      </c>
      <c r="G2392" s="103" t="s">
        <v>414</v>
      </c>
      <c r="H2392" s="103" t="s">
        <v>415</v>
      </c>
      <c r="I2392" s="104"/>
      <c r="J2392" s="118" t="s">
        <v>416</v>
      </c>
      <c r="K2392" s="417" t="s">
        <v>417</v>
      </c>
      <c r="L2392" s="600" t="s">
        <v>418</v>
      </c>
      <c r="M2392" s="601"/>
      <c r="N2392" s="593"/>
      <c r="O2392" s="596"/>
      <c r="P2392" s="597"/>
      <c r="Q2392" s="599"/>
    </row>
    <row r="2393" spans="1:18" ht="15.75" thickBot="1">
      <c r="B2393" s="125"/>
      <c r="C2393" s="104"/>
      <c r="D2393" s="104"/>
      <c r="E2393" s="104"/>
      <c r="F2393" s="104"/>
      <c r="G2393" s="104"/>
      <c r="H2393" s="105" t="s">
        <v>433</v>
      </c>
      <c r="I2393" s="104"/>
      <c r="J2393" s="126"/>
      <c r="K2393" s="702">
        <f>$K$161*$D$161</f>
        <v>30.214641600000004</v>
      </c>
      <c r="L2393" s="492"/>
      <c r="M2393" s="492"/>
      <c r="N2393" s="496"/>
      <c r="O2393" s="493"/>
      <c r="P2393" s="493"/>
      <c r="Q2393" s="491"/>
    </row>
    <row r="2394" spans="1:18" ht="15.75" thickBot="1">
      <c r="B2394" s="127" t="s">
        <v>435</v>
      </c>
      <c r="C2394" s="104"/>
      <c r="D2394" s="103" t="s">
        <v>212</v>
      </c>
      <c r="E2394" s="103" t="s">
        <v>436</v>
      </c>
      <c r="F2394" s="104"/>
      <c r="G2394" s="103" t="s">
        <v>407</v>
      </c>
      <c r="H2394" s="607" t="s">
        <v>437</v>
      </c>
      <c r="I2394" s="607"/>
      <c r="J2394" s="605"/>
      <c r="K2394" s="702">
        <f t="shared" ref="K2394:K2414" si="356">$K$161*$D$161</f>
        <v>30.214641600000004</v>
      </c>
      <c r="L2394" s="492"/>
      <c r="M2394" s="492"/>
      <c r="N2394" s="496"/>
      <c r="O2394" s="493"/>
      <c r="P2394" s="493"/>
      <c r="Q2394" s="491"/>
    </row>
    <row r="2395" spans="1:18">
      <c r="B2395" s="129"/>
      <c r="D2395" s="606" t="s">
        <v>440</v>
      </c>
      <c r="E2395" s="606"/>
      <c r="F2395" s="606"/>
      <c r="G2395" s="606"/>
      <c r="H2395" s="606"/>
      <c r="J2395" s="124"/>
      <c r="K2395" s="702">
        <f t="shared" si="356"/>
        <v>30.214641600000004</v>
      </c>
      <c r="L2395" s="492"/>
      <c r="M2395" s="492"/>
      <c r="N2395" s="496"/>
      <c r="O2395" s="493"/>
      <c r="P2395" s="493"/>
      <c r="Q2395" s="491"/>
    </row>
    <row r="2396" spans="1:18" ht="15.75" thickBot="1">
      <c r="B2396" s="125"/>
      <c r="C2396" s="104"/>
      <c r="D2396" s="607" t="s">
        <v>442</v>
      </c>
      <c r="E2396" s="607"/>
      <c r="F2396" s="607"/>
      <c r="G2396" s="607"/>
      <c r="H2396" s="607"/>
      <c r="I2396" s="104"/>
      <c r="J2396" s="130"/>
      <c r="K2396" s="702">
        <f t="shared" si="356"/>
        <v>30.214641600000004</v>
      </c>
      <c r="L2396" s="492"/>
      <c r="M2396" s="492"/>
      <c r="N2396" s="496"/>
      <c r="O2396" s="493"/>
      <c r="P2396" s="493"/>
      <c r="Q2396" s="491"/>
    </row>
    <row r="2397" spans="1:18">
      <c r="B2397" s="129"/>
      <c r="D2397" s="606" t="s">
        <v>444</v>
      </c>
      <c r="E2397" s="606"/>
      <c r="F2397" s="606"/>
      <c r="G2397" s="606"/>
      <c r="H2397" s="606"/>
      <c r="J2397" s="131"/>
      <c r="K2397" s="702">
        <f t="shared" si="356"/>
        <v>30.214641600000004</v>
      </c>
      <c r="L2397" s="492"/>
      <c r="M2397" s="492"/>
      <c r="N2397" s="496"/>
      <c r="O2397" s="493"/>
      <c r="P2397" s="493"/>
      <c r="Q2397" s="491"/>
    </row>
    <row r="2398" spans="1:18">
      <c r="B2398" s="129"/>
      <c r="H2398" s="132" t="s">
        <v>445</v>
      </c>
      <c r="J2398" s="133" t="s">
        <v>377</v>
      </c>
      <c r="K2398" s="702">
        <f t="shared" si="356"/>
        <v>30.214641600000004</v>
      </c>
      <c r="L2398" s="492"/>
      <c r="M2398" s="492"/>
      <c r="N2398" s="496"/>
      <c r="O2398" s="493"/>
      <c r="P2398" s="493"/>
      <c r="Q2398" s="491"/>
    </row>
    <row r="2399" spans="1:18" ht="15.75" thickBot="1">
      <c r="B2399" s="129"/>
      <c r="H2399" s="105" t="s">
        <v>446</v>
      </c>
      <c r="J2399" s="130" t="s">
        <v>377</v>
      </c>
      <c r="K2399" s="702">
        <f t="shared" si="356"/>
        <v>30.214641600000004</v>
      </c>
      <c r="L2399" s="492"/>
      <c r="M2399" s="492"/>
      <c r="N2399" s="496"/>
      <c r="O2399" s="493"/>
      <c r="P2399" s="493"/>
      <c r="Q2399" s="491"/>
    </row>
    <row r="2400" spans="1:18" ht="15.75" thickBot="1">
      <c r="B2400" s="453" t="s">
        <v>447</v>
      </c>
      <c r="C2400" s="370"/>
      <c r="D2400" s="451" t="s">
        <v>212</v>
      </c>
      <c r="E2400" s="451" t="s">
        <v>436</v>
      </c>
      <c r="F2400" s="370"/>
      <c r="G2400" s="451" t="s">
        <v>448</v>
      </c>
      <c r="H2400" s="608" t="s">
        <v>449</v>
      </c>
      <c r="I2400" s="608"/>
      <c r="J2400" s="609"/>
      <c r="K2400" s="702">
        <f t="shared" si="356"/>
        <v>30.214641600000004</v>
      </c>
      <c r="L2400" s="492"/>
      <c r="M2400" s="492"/>
      <c r="N2400" s="496"/>
      <c r="O2400" s="493"/>
      <c r="P2400" s="493"/>
      <c r="Q2400" s="491"/>
    </row>
    <row r="2401" spans="1:18">
      <c r="B2401" s="119" t="s">
        <v>1029</v>
      </c>
      <c r="C2401" s="120" t="s">
        <v>1030</v>
      </c>
      <c r="D2401" s="121">
        <v>1</v>
      </c>
      <c r="E2401" s="128" t="s">
        <v>454</v>
      </c>
      <c r="G2401" s="123">
        <f>VLOOKUP(B2401,MATERIAL!$A$1:$D$1678,4,FALSE)</f>
        <v>9.4356000000000009</v>
      </c>
      <c r="J2401" s="124">
        <f t="shared" ref="J2401" si="357">D2401*G2401</f>
        <v>9.4356000000000009</v>
      </c>
      <c r="K2401" s="702">
        <f t="shared" si="356"/>
        <v>30.214641600000004</v>
      </c>
      <c r="L2401" s="492">
        <f>D2401</f>
        <v>1</v>
      </c>
      <c r="M2401" s="492"/>
      <c r="N2401" s="496" t="str">
        <f>B2401</f>
        <v>M0365</v>
      </c>
      <c r="O2401" s="493">
        <f>G2401</f>
        <v>9.4356000000000009</v>
      </c>
      <c r="P2401" s="493"/>
      <c r="Q2401" s="491">
        <f t="shared" ref="Q2401" si="358">ROUND((K2401*((L2401*O2401)+(M2401*P2401))),2)</f>
        <v>285.08999999999997</v>
      </c>
    </row>
    <row r="2402" spans="1:18" ht="15.75" thickBot="1">
      <c r="B2402" s="125"/>
      <c r="C2402" s="104"/>
      <c r="D2402" s="607" t="s">
        <v>459</v>
      </c>
      <c r="E2402" s="607"/>
      <c r="F2402" s="607"/>
      <c r="G2402" s="607"/>
      <c r="H2402" s="607"/>
      <c r="I2402" s="104"/>
      <c r="J2402" s="126">
        <f>J2401</f>
        <v>9.4356000000000009</v>
      </c>
      <c r="K2402" s="702">
        <f t="shared" si="356"/>
        <v>30.214641600000004</v>
      </c>
      <c r="L2402" s="492"/>
      <c r="M2402" s="492"/>
      <c r="N2402" s="496"/>
      <c r="O2402" s="493"/>
      <c r="P2402" s="493"/>
      <c r="Q2402" s="491"/>
    </row>
    <row r="2403" spans="1:18" ht="15.75" thickBot="1">
      <c r="B2403" s="127" t="s">
        <v>460</v>
      </c>
      <c r="C2403" s="104"/>
      <c r="D2403" s="103" t="s">
        <v>212</v>
      </c>
      <c r="E2403" s="103" t="s">
        <v>436</v>
      </c>
      <c r="F2403" s="104"/>
      <c r="G2403" s="103" t="s">
        <v>449</v>
      </c>
      <c r="H2403" s="607" t="s">
        <v>449</v>
      </c>
      <c r="I2403" s="607"/>
      <c r="J2403" s="605"/>
      <c r="K2403" s="702">
        <f t="shared" si="356"/>
        <v>30.214641600000004</v>
      </c>
      <c r="L2403" s="492"/>
      <c r="M2403" s="492"/>
      <c r="N2403" s="496"/>
      <c r="O2403" s="493"/>
      <c r="P2403" s="493"/>
      <c r="Q2403" s="491"/>
    </row>
    <row r="2404" spans="1:18">
      <c r="B2404" s="119">
        <v>1408173</v>
      </c>
      <c r="C2404" s="120" t="s">
        <v>1031</v>
      </c>
      <c r="D2404" s="121">
        <v>1.2142900000000001</v>
      </c>
      <c r="E2404" s="128" t="s">
        <v>1032</v>
      </c>
      <c r="G2404" s="235">
        <f>VLOOKUP(B2404,'SICRO 04.25'!$A$1:$D$6492,4,FALSE)</f>
        <v>0.06</v>
      </c>
      <c r="J2404" s="124">
        <f>D2404*G2404</f>
        <v>7.2857400000000003E-2</v>
      </c>
      <c r="K2404" s="702">
        <f t="shared" si="356"/>
        <v>30.214641600000004</v>
      </c>
      <c r="L2404" s="492">
        <f>D2404</f>
        <v>1.2142900000000001</v>
      </c>
      <c r="M2404" s="492"/>
      <c r="N2404" s="496">
        <f t="shared" ref="N2404:N2405" si="359">B2404</f>
        <v>1408173</v>
      </c>
      <c r="O2404" s="493">
        <f>G2404</f>
        <v>0.06</v>
      </c>
      <c r="P2404" s="493"/>
      <c r="Q2404" s="491">
        <f t="shared" ref="Q2404:Q2405" si="360">ROUND((K2404*((L2404*O2404)+(M2404*P2404))),2)</f>
        <v>2.2000000000000002</v>
      </c>
    </row>
    <row r="2405" spans="1:18">
      <c r="B2405" s="119">
        <v>2408057</v>
      </c>
      <c r="C2405" s="120" t="s">
        <v>960</v>
      </c>
      <c r="D2405" s="121">
        <v>1.1299999999999999E-3</v>
      </c>
      <c r="E2405" s="128" t="s">
        <v>454</v>
      </c>
      <c r="G2405" s="235">
        <f>VLOOKUP(B2405,'SICRO 04.25'!$A$1:$D$6492,4,FALSE)</f>
        <v>101.12</v>
      </c>
      <c r="J2405" s="124">
        <f>D2405*G2405</f>
        <v>0.11426559999999999</v>
      </c>
      <c r="K2405" s="702">
        <f t="shared" si="356"/>
        <v>30.214641600000004</v>
      </c>
      <c r="L2405" s="492">
        <f>D2405</f>
        <v>1.1299999999999999E-3</v>
      </c>
      <c r="M2405" s="492"/>
      <c r="N2405" s="496">
        <f t="shared" si="359"/>
        <v>2408057</v>
      </c>
      <c r="O2405" s="493">
        <f>G2405</f>
        <v>101.12</v>
      </c>
      <c r="P2405" s="493"/>
      <c r="Q2405" s="491">
        <f t="shared" si="360"/>
        <v>3.45</v>
      </c>
    </row>
    <row r="2406" spans="1:18" ht="15.75" thickBot="1">
      <c r="B2406" s="125"/>
      <c r="C2406" s="104"/>
      <c r="D2406" s="607" t="s">
        <v>461</v>
      </c>
      <c r="E2406" s="607"/>
      <c r="F2406" s="607"/>
      <c r="G2406" s="607"/>
      <c r="H2406" s="607"/>
      <c r="I2406" s="104"/>
      <c r="J2406" s="126">
        <f>SUM(J2404:J2405)</f>
        <v>0.18712299999999998</v>
      </c>
      <c r="K2406" s="702">
        <f t="shared" si="356"/>
        <v>30.214641600000004</v>
      </c>
      <c r="L2406" s="492"/>
      <c r="M2406" s="492"/>
      <c r="N2406" s="496"/>
      <c r="O2406" s="493"/>
      <c r="P2406" s="493"/>
      <c r="Q2406" s="491"/>
    </row>
    <row r="2407" spans="1:18" ht="15.75" thickBot="1">
      <c r="B2407" s="125"/>
      <c r="C2407" s="104"/>
      <c r="D2407" s="104"/>
      <c r="E2407" s="104"/>
      <c r="F2407" s="104"/>
      <c r="G2407" s="104"/>
      <c r="H2407" s="105" t="s">
        <v>462</v>
      </c>
      <c r="I2407" s="104"/>
      <c r="J2407" s="130">
        <f>J2402+J2406</f>
        <v>9.6227230000000006</v>
      </c>
      <c r="K2407" s="702">
        <f t="shared" si="356"/>
        <v>30.214641600000004</v>
      </c>
      <c r="L2407" s="492"/>
      <c r="M2407" s="492"/>
      <c r="N2407" s="496"/>
      <c r="O2407" s="493"/>
      <c r="P2407" s="493"/>
      <c r="Q2407" s="491"/>
    </row>
    <row r="2408" spans="1:18" ht="15.75" thickBot="1">
      <c r="B2408" s="127" t="s">
        <v>463</v>
      </c>
      <c r="C2408" s="104"/>
      <c r="D2408" s="103" t="s">
        <v>464</v>
      </c>
      <c r="E2408" s="103" t="s">
        <v>212</v>
      </c>
      <c r="F2408" s="103" t="s">
        <v>436</v>
      </c>
      <c r="G2408" s="104"/>
      <c r="H2408" s="103" t="s">
        <v>449</v>
      </c>
      <c r="I2408" s="607" t="s">
        <v>449</v>
      </c>
      <c r="J2408" s="605"/>
      <c r="K2408" s="702">
        <f t="shared" si="356"/>
        <v>30.214641600000004</v>
      </c>
      <c r="L2408" s="492"/>
      <c r="M2408" s="492"/>
      <c r="N2408" s="496"/>
      <c r="O2408" s="493"/>
      <c r="P2408" s="493"/>
      <c r="Q2408" s="491"/>
    </row>
    <row r="2409" spans="1:18">
      <c r="B2409" s="119" t="s">
        <v>1029</v>
      </c>
      <c r="C2409" s="120" t="s">
        <v>1033</v>
      </c>
      <c r="D2409" s="128">
        <v>5914655</v>
      </c>
      <c r="E2409" s="121">
        <v>1E-3</v>
      </c>
      <c r="F2409" s="128" t="s">
        <v>466</v>
      </c>
      <c r="H2409" s="235">
        <f>VLOOKUP(D2409,'SICRO 04.25'!$A$1:$D$6492,4,FALSE)</f>
        <v>32.659999999999997</v>
      </c>
      <c r="J2409" s="124">
        <f t="shared" ref="J2409" si="361">E2409*H2409</f>
        <v>3.2659999999999995E-2</v>
      </c>
      <c r="K2409" s="702">
        <f t="shared" si="356"/>
        <v>30.214641600000004</v>
      </c>
      <c r="L2409" s="492">
        <f>E2409</f>
        <v>1E-3</v>
      </c>
      <c r="M2409" s="492"/>
      <c r="N2409" s="496" t="str">
        <f>B2409</f>
        <v>M0365</v>
      </c>
      <c r="O2409" s="493">
        <f>H2409</f>
        <v>32.659999999999997</v>
      </c>
      <c r="P2409" s="493"/>
      <c r="Q2409" s="491">
        <f t="shared" ref="Q2409" si="362">ROUND((K2409*((L2409*O2409)+(M2409*P2409))),2)</f>
        <v>0.99</v>
      </c>
    </row>
    <row r="2410" spans="1:18" ht="15.75" thickBot="1">
      <c r="B2410" s="125"/>
      <c r="C2410" s="104"/>
      <c r="D2410" s="607" t="s">
        <v>468</v>
      </c>
      <c r="E2410" s="607"/>
      <c r="F2410" s="607"/>
      <c r="G2410" s="607"/>
      <c r="H2410" s="607"/>
      <c r="I2410" s="104"/>
      <c r="J2410" s="130">
        <f>J2409</f>
        <v>3.2659999999999995E-2</v>
      </c>
      <c r="K2410" s="702">
        <f t="shared" si="356"/>
        <v>30.214641600000004</v>
      </c>
      <c r="L2410" s="492"/>
      <c r="M2410" s="492"/>
      <c r="N2410" s="496"/>
      <c r="O2410" s="493"/>
      <c r="P2410" s="493"/>
      <c r="Q2410" s="491"/>
    </row>
    <row r="2411" spans="1:18" ht="15.75" thickBot="1">
      <c r="B2411" s="602" t="s">
        <v>469</v>
      </c>
      <c r="C2411" s="603"/>
      <c r="D2411" s="604" t="s">
        <v>212</v>
      </c>
      <c r="E2411" s="604" t="s">
        <v>436</v>
      </c>
      <c r="F2411" s="604" t="s">
        <v>470</v>
      </c>
      <c r="G2411" s="604"/>
      <c r="H2411" s="604"/>
      <c r="J2411" s="605" t="s">
        <v>449</v>
      </c>
      <c r="K2411" s="702">
        <f t="shared" si="356"/>
        <v>30.214641600000004</v>
      </c>
      <c r="L2411" s="492"/>
      <c r="M2411" s="492"/>
      <c r="N2411" s="496"/>
      <c r="O2411" s="493"/>
      <c r="P2411" s="493"/>
      <c r="Q2411" s="491"/>
    </row>
    <row r="2412" spans="1:18" ht="15.75" thickBot="1">
      <c r="B2412" s="602"/>
      <c r="C2412" s="603"/>
      <c r="D2412" s="604"/>
      <c r="E2412" s="604"/>
      <c r="F2412" s="103" t="s">
        <v>471</v>
      </c>
      <c r="G2412" s="103" t="s">
        <v>472</v>
      </c>
      <c r="H2412" s="103" t="s">
        <v>473</v>
      </c>
      <c r="I2412" s="104"/>
      <c r="J2412" s="605"/>
      <c r="K2412" s="702">
        <f t="shared" si="356"/>
        <v>30.214641600000004</v>
      </c>
      <c r="L2412" s="492"/>
      <c r="M2412" s="492"/>
      <c r="N2412" s="496"/>
      <c r="O2412" s="493"/>
      <c r="P2412" s="493"/>
      <c r="Q2412" s="491"/>
    </row>
    <row r="2413" spans="1:18">
      <c r="B2413" s="119" t="s">
        <v>1029</v>
      </c>
      <c r="C2413" s="120" t="s">
        <v>1033</v>
      </c>
      <c r="D2413" s="121">
        <v>1E-3</v>
      </c>
      <c r="E2413" s="128" t="s">
        <v>228</v>
      </c>
      <c r="F2413" s="128" t="s">
        <v>477</v>
      </c>
      <c r="G2413" s="128" t="s">
        <v>478</v>
      </c>
      <c r="H2413" s="128" t="s">
        <v>479</v>
      </c>
      <c r="J2413" s="111"/>
      <c r="K2413" s="702">
        <f t="shared" si="356"/>
        <v>30.214641600000004</v>
      </c>
      <c r="L2413" s="492"/>
      <c r="M2413" s="492"/>
      <c r="N2413" s="496"/>
      <c r="O2413" s="493"/>
      <c r="P2413" s="493"/>
      <c r="Q2413" s="491"/>
    </row>
    <row r="2414" spans="1:18">
      <c r="B2414" s="129"/>
      <c r="D2414" s="606" t="s">
        <v>480</v>
      </c>
      <c r="E2414" s="606"/>
      <c r="F2414" s="606"/>
      <c r="G2414" s="606"/>
      <c r="H2414" s="606"/>
      <c r="J2414" s="111"/>
      <c r="K2414" s="702">
        <f t="shared" si="356"/>
        <v>30.214641600000004</v>
      </c>
      <c r="L2414" s="492"/>
      <c r="M2414" s="492"/>
      <c r="N2414" s="496"/>
      <c r="O2414" s="493"/>
      <c r="P2414" s="493"/>
      <c r="Q2414" s="491"/>
    </row>
    <row r="2415" spans="1:18" ht="15.75" thickBot="1">
      <c r="B2415" s="125"/>
      <c r="C2415" s="104"/>
      <c r="D2415" s="104"/>
      <c r="E2415" s="104"/>
      <c r="F2415" s="607" t="s">
        <v>481</v>
      </c>
      <c r="G2415" s="607"/>
      <c r="H2415" s="607"/>
      <c r="I2415" s="104"/>
      <c r="J2415" s="134">
        <f>ROUND(J2407+J2410,2)</f>
        <v>9.66</v>
      </c>
      <c r="R2415" s="445">
        <f>ROUND((SUM(Q2393:Q2413)/K2393),2)</f>
        <v>9.66</v>
      </c>
    </row>
    <row r="2416" spans="1:18" ht="15.75" thickBot="1">
      <c r="A2416" s="157"/>
      <c r="B2416" s="157"/>
      <c r="C2416" s="157"/>
      <c r="D2416" s="157"/>
      <c r="E2416" s="157"/>
      <c r="F2416" s="157"/>
      <c r="G2416" s="157"/>
      <c r="H2416" s="157"/>
      <c r="I2416" s="157"/>
      <c r="J2416" s="157"/>
      <c r="R2416" s="101">
        <f>R2415*K2393</f>
        <v>291.87343785600007</v>
      </c>
    </row>
    <row r="2417" spans="1:17" ht="23.25" thickBot="1">
      <c r="A2417">
        <v>2408057</v>
      </c>
      <c r="B2417" s="106" t="s">
        <v>395</v>
      </c>
      <c r="C2417" s="107"/>
      <c r="D2417" s="107"/>
      <c r="E2417" s="107"/>
      <c r="F2417" s="107"/>
      <c r="G2417" s="107"/>
      <c r="H2417" s="107"/>
      <c r="I2417" s="107"/>
      <c r="J2417" s="108" t="s">
        <v>396</v>
      </c>
    </row>
    <row r="2418" spans="1:17" ht="18.75" thickTop="1">
      <c r="A2418">
        <v>2408057</v>
      </c>
      <c r="B2418" s="109" t="s">
        <v>397</v>
      </c>
      <c r="E2418" s="110" t="s">
        <v>398</v>
      </c>
      <c r="J2418" s="111"/>
    </row>
    <row r="2419" spans="1:17" ht="15.75">
      <c r="A2419">
        <v>2408057</v>
      </c>
      <c r="B2419" s="112" t="s">
        <v>400</v>
      </c>
      <c r="E2419" s="452" t="s">
        <v>914</v>
      </c>
      <c r="H2419" s="113" t="s">
        <v>401</v>
      </c>
      <c r="I2419" s="114">
        <v>1.3413900000000001</v>
      </c>
      <c r="J2419" s="115" t="s">
        <v>454</v>
      </c>
    </row>
    <row r="2420" spans="1:17" ht="16.5" thickBot="1">
      <c r="A2420">
        <v>2408057</v>
      </c>
      <c r="B2420" s="116" t="s">
        <v>977</v>
      </c>
      <c r="C2420" s="610" t="s">
        <v>960</v>
      </c>
      <c r="D2420" s="610"/>
      <c r="E2420" s="610"/>
      <c r="F2420" s="610"/>
      <c r="G2420" s="610"/>
      <c r="H2420" s="610"/>
      <c r="I2420" s="611" t="s">
        <v>404</v>
      </c>
      <c r="J2420" s="612"/>
    </row>
    <row r="2421" spans="1:17" ht="15.75" thickBot="1">
      <c r="A2421">
        <v>2408057</v>
      </c>
      <c r="B2421" s="602" t="s">
        <v>405</v>
      </c>
      <c r="C2421" s="603"/>
      <c r="D2421" s="604" t="s">
        <v>212</v>
      </c>
      <c r="E2421" s="604" t="s">
        <v>406</v>
      </c>
      <c r="F2421" s="604"/>
      <c r="G2421" s="604" t="s">
        <v>407</v>
      </c>
      <c r="H2421" s="604"/>
      <c r="J2421" s="117" t="s">
        <v>408</v>
      </c>
      <c r="K2421" s="590" t="s">
        <v>276</v>
      </c>
      <c r="L2421" s="590"/>
      <c r="M2421" s="591"/>
      <c r="N2421" s="592" t="s">
        <v>409</v>
      </c>
      <c r="O2421" s="594" t="s">
        <v>410</v>
      </c>
      <c r="P2421" s="595"/>
      <c r="Q2421" s="598" t="s">
        <v>411</v>
      </c>
    </row>
    <row r="2422" spans="1:17" ht="15.75" thickBot="1">
      <c r="A2422">
        <v>2408057</v>
      </c>
      <c r="B2422" s="602"/>
      <c r="C2422" s="603"/>
      <c r="D2422" s="604"/>
      <c r="E2422" s="103" t="s">
        <v>412</v>
      </c>
      <c r="F2422" s="103" t="s">
        <v>413</v>
      </c>
      <c r="G2422" s="103" t="s">
        <v>414</v>
      </c>
      <c r="H2422" s="103" t="s">
        <v>415</v>
      </c>
      <c r="I2422" s="104"/>
      <c r="J2422" s="118" t="s">
        <v>416</v>
      </c>
      <c r="K2422" s="417" t="s">
        <v>417</v>
      </c>
      <c r="L2422" s="600" t="s">
        <v>418</v>
      </c>
      <c r="M2422" s="601"/>
      <c r="N2422" s="593"/>
      <c r="O2422" s="596"/>
      <c r="P2422" s="597"/>
      <c r="Q2422" s="599"/>
    </row>
    <row r="2423" spans="1:17">
      <c r="A2423">
        <v>2408057</v>
      </c>
      <c r="B2423" s="119" t="s">
        <v>932</v>
      </c>
      <c r="C2423" s="120" t="s">
        <v>933</v>
      </c>
      <c r="D2423" s="121">
        <v>1</v>
      </c>
      <c r="E2423" s="122">
        <v>1</v>
      </c>
      <c r="F2423" s="122">
        <v>0</v>
      </c>
      <c r="G2423" s="123">
        <f>VLOOKUP(B2423,EQ!$A$1:$K$538,10,FALSE)</f>
        <v>27.571300000000001</v>
      </c>
      <c r="H2423" s="123">
        <f>VLOOKUP(B2423,EQ!$A$1:$K$538,11,FALSE)</f>
        <v>5.7069999999999999</v>
      </c>
      <c r="J2423" s="124">
        <f t="shared" ref="J2423:J2424" si="363">(D2423*E2423*G2423)+(D2423*F2423*H2423)</f>
        <v>27.571300000000001</v>
      </c>
      <c r="K2423" s="702">
        <f>$K$2405*$D$2405</f>
        <v>3.4142545008E-2</v>
      </c>
      <c r="L2423" s="492">
        <f>(D2423*E2423)</f>
        <v>1</v>
      </c>
      <c r="M2423" s="492">
        <f>(D2423*F2423)</f>
        <v>0</v>
      </c>
      <c r="N2423" s="496" t="str">
        <f>B2423</f>
        <v>E9753</v>
      </c>
      <c r="O2423" s="493">
        <f>(G2423/$I$2419)</f>
        <v>20.554275788547699</v>
      </c>
      <c r="P2423" s="493">
        <f>(H2423/$I$2419)</f>
        <v>4.2545419303856447</v>
      </c>
      <c r="Q2423" s="491">
        <f t="shared" ref="Q2423:Q2424" si="364">ROUND((K2423*((L2423*O2423)+(M2423*P2423))),2)</f>
        <v>0.7</v>
      </c>
    </row>
    <row r="2424" spans="1:17">
      <c r="A2424">
        <v>2408057</v>
      </c>
      <c r="B2424" s="119" t="s">
        <v>978</v>
      </c>
      <c r="C2424" s="120" t="s">
        <v>979</v>
      </c>
      <c r="D2424" s="121">
        <v>1</v>
      </c>
      <c r="E2424" s="122">
        <v>1</v>
      </c>
      <c r="F2424" s="122">
        <v>0</v>
      </c>
      <c r="G2424" s="123">
        <f>VLOOKUP(B2424,EQ!$A$1:$K$538,10,FALSE)</f>
        <v>0.21579999999999999</v>
      </c>
      <c r="H2424" s="123">
        <f>VLOOKUP(B2424,EQ!$A$1:$K$538,11,FALSE)</f>
        <v>0.1191</v>
      </c>
      <c r="J2424" s="124">
        <f t="shared" si="363"/>
        <v>0.21579999999999999</v>
      </c>
      <c r="K2424" s="702">
        <f t="shared" ref="K2424:K2446" si="365">$K$2405*$D$2405</f>
        <v>3.4142545008E-2</v>
      </c>
      <c r="L2424" s="492">
        <f>(D2424*E2424)</f>
        <v>1</v>
      </c>
      <c r="M2424" s="492">
        <f>(D2424*F2424)</f>
        <v>0</v>
      </c>
      <c r="N2424" s="496" t="str">
        <f>B2424</f>
        <v>E9547</v>
      </c>
      <c r="O2424" s="493">
        <f t="shared" ref="O2424:O2428" si="366">(G2424/$I$2419)</f>
        <v>0.16087789531754373</v>
      </c>
      <c r="P2424" s="493">
        <f t="shared" ref="P2424:P2428" si="367">(H2424/$I$2419)</f>
        <v>8.87884955158455E-2</v>
      </c>
      <c r="Q2424" s="491">
        <f t="shared" si="364"/>
        <v>0.01</v>
      </c>
    </row>
    <row r="2425" spans="1:17" ht="15.75" thickBot="1">
      <c r="A2425">
        <v>2408057</v>
      </c>
      <c r="B2425" s="125"/>
      <c r="C2425" s="104"/>
      <c r="D2425" s="104"/>
      <c r="E2425" s="104"/>
      <c r="F2425" s="104"/>
      <c r="G2425" s="104"/>
      <c r="H2425" s="105" t="s">
        <v>433</v>
      </c>
      <c r="I2425" s="104"/>
      <c r="J2425" s="126">
        <f>J2423+J2424</f>
        <v>27.787100000000002</v>
      </c>
      <c r="K2425" s="702">
        <f t="shared" si="365"/>
        <v>3.4142545008E-2</v>
      </c>
      <c r="L2425" s="492"/>
      <c r="M2425" s="492"/>
      <c r="N2425" s="496"/>
      <c r="O2425" s="493"/>
      <c r="P2425" s="493"/>
      <c r="Q2425" s="491"/>
    </row>
    <row r="2426" spans="1:17" ht="15.75" thickBot="1">
      <c r="A2426">
        <v>2408057</v>
      </c>
      <c r="B2426" s="127" t="s">
        <v>435</v>
      </c>
      <c r="C2426" s="104"/>
      <c r="D2426" s="103" t="s">
        <v>212</v>
      </c>
      <c r="E2426" s="103" t="s">
        <v>436</v>
      </c>
      <c r="F2426" s="104"/>
      <c r="G2426" s="103" t="s">
        <v>407</v>
      </c>
      <c r="H2426" s="607" t="s">
        <v>437</v>
      </c>
      <c r="I2426" s="607"/>
      <c r="J2426" s="605"/>
      <c r="K2426" s="702">
        <f t="shared" si="365"/>
        <v>3.4142545008E-2</v>
      </c>
      <c r="L2426" s="492"/>
      <c r="M2426" s="492"/>
      <c r="N2426" s="496"/>
      <c r="O2426" s="493"/>
      <c r="P2426" s="493"/>
      <c r="Q2426" s="491"/>
    </row>
    <row r="2427" spans="1:17">
      <c r="A2427">
        <v>2408057</v>
      </c>
      <c r="B2427" s="119" t="s">
        <v>502</v>
      </c>
      <c r="C2427" s="120" t="s">
        <v>503</v>
      </c>
      <c r="D2427" s="121">
        <v>1</v>
      </c>
      <c r="E2427" s="128" t="s">
        <v>222</v>
      </c>
      <c r="G2427" s="123">
        <f>VLOOKUP(B2427,MO!$A$1:$G$106,6,FALSE)</f>
        <v>24.008099999999999</v>
      </c>
      <c r="J2427" s="124">
        <f t="shared" ref="J2427:J2428" si="368">D2427*G2427</f>
        <v>24.008099999999999</v>
      </c>
      <c r="K2427" s="702">
        <f t="shared" si="365"/>
        <v>3.4142545008E-2</v>
      </c>
      <c r="L2427" s="492">
        <f t="shared" ref="L2427:L2428" si="369">D2427</f>
        <v>1</v>
      </c>
      <c r="M2427" s="492"/>
      <c r="N2427" s="496" t="str">
        <f t="shared" ref="N2427:N2428" si="370">B2427</f>
        <v>P9801</v>
      </c>
      <c r="O2427" s="493">
        <f t="shared" si="366"/>
        <v>17.897926777447275</v>
      </c>
      <c r="P2427" s="493">
        <f t="shared" si="367"/>
        <v>0</v>
      </c>
      <c r="Q2427" s="491">
        <f t="shared" ref="Q2427:Q2428" si="371">ROUND((K2427*((L2427*O2427)+(M2427*P2427))),2)</f>
        <v>0.61</v>
      </c>
    </row>
    <row r="2428" spans="1:17">
      <c r="A2428">
        <v>2408057</v>
      </c>
      <c r="B2428" s="119" t="s">
        <v>918</v>
      </c>
      <c r="C2428" s="120" t="s">
        <v>919</v>
      </c>
      <c r="D2428" s="121">
        <v>1</v>
      </c>
      <c r="E2428" s="128" t="s">
        <v>222</v>
      </c>
      <c r="G2428" s="123">
        <f>VLOOKUP(B2428,MO!$A$1:$G$106,6,FALSE)</f>
        <v>40.4193</v>
      </c>
      <c r="J2428" s="124">
        <f t="shared" si="368"/>
        <v>40.4193</v>
      </c>
      <c r="K2428" s="702">
        <f t="shared" si="365"/>
        <v>3.4142545008E-2</v>
      </c>
      <c r="L2428" s="492">
        <f t="shared" si="369"/>
        <v>1</v>
      </c>
      <c r="M2428" s="492"/>
      <c r="N2428" s="496" t="str">
        <f t="shared" si="370"/>
        <v>P9825</v>
      </c>
      <c r="O2428" s="493">
        <f t="shared" si="366"/>
        <v>30.132399973162165</v>
      </c>
      <c r="P2428" s="493">
        <f t="shared" si="367"/>
        <v>0</v>
      </c>
      <c r="Q2428" s="491">
        <f t="shared" si="371"/>
        <v>1.03</v>
      </c>
    </row>
    <row r="2429" spans="1:17">
      <c r="A2429">
        <v>2408057</v>
      </c>
      <c r="B2429" s="129"/>
      <c r="D2429" s="606" t="s">
        <v>440</v>
      </c>
      <c r="E2429" s="606"/>
      <c r="F2429" s="606"/>
      <c r="G2429" s="606"/>
      <c r="H2429" s="606"/>
      <c r="J2429" s="124">
        <f>J2427+J2428</f>
        <v>64.427400000000006</v>
      </c>
      <c r="K2429" s="702">
        <f t="shared" si="365"/>
        <v>3.4142545008E-2</v>
      </c>
      <c r="L2429" s="492"/>
      <c r="M2429" s="492"/>
      <c r="N2429" s="496"/>
      <c r="O2429" s="493"/>
      <c r="P2429" s="493"/>
      <c r="Q2429" s="491"/>
    </row>
    <row r="2430" spans="1:17" ht="15.75" thickBot="1">
      <c r="A2430">
        <v>2408057</v>
      </c>
      <c r="B2430" s="125"/>
      <c r="C2430" s="104"/>
      <c r="D2430" s="607" t="s">
        <v>442</v>
      </c>
      <c r="E2430" s="607"/>
      <c r="F2430" s="607"/>
      <c r="G2430" s="607"/>
      <c r="H2430" s="607"/>
      <c r="I2430" s="104"/>
      <c r="J2430" s="130">
        <f>J2425+J2429</f>
        <v>92.214500000000015</v>
      </c>
      <c r="K2430" s="702">
        <f t="shared" si="365"/>
        <v>3.4142545008E-2</v>
      </c>
      <c r="L2430" s="492"/>
      <c r="M2430" s="492"/>
      <c r="N2430" s="496"/>
      <c r="O2430" s="493"/>
      <c r="P2430" s="493"/>
      <c r="Q2430" s="491"/>
    </row>
    <row r="2431" spans="1:17">
      <c r="A2431">
        <v>2408057</v>
      </c>
      <c r="B2431" s="129"/>
      <c r="D2431" s="606" t="s">
        <v>444</v>
      </c>
      <c r="E2431" s="606"/>
      <c r="F2431" s="606"/>
      <c r="G2431" s="606"/>
      <c r="H2431" s="606"/>
      <c r="J2431" s="131">
        <f>J2430/I2419</f>
        <v>68.7454804344747</v>
      </c>
      <c r="K2431" s="702">
        <f t="shared" si="365"/>
        <v>3.4142545008E-2</v>
      </c>
      <c r="L2431" s="492"/>
      <c r="M2431" s="492"/>
      <c r="N2431" s="496"/>
      <c r="O2431" s="493"/>
      <c r="P2431" s="493"/>
      <c r="Q2431" s="491"/>
    </row>
    <row r="2432" spans="1:17">
      <c r="A2432">
        <v>2408057</v>
      </c>
      <c r="B2432" s="129"/>
      <c r="H2432" s="132" t="s">
        <v>445</v>
      </c>
      <c r="J2432" s="133" t="s">
        <v>377</v>
      </c>
      <c r="K2432" s="702">
        <f t="shared" si="365"/>
        <v>3.4142545008E-2</v>
      </c>
      <c r="L2432" s="492"/>
      <c r="M2432" s="492"/>
      <c r="N2432" s="496"/>
      <c r="O2432" s="493"/>
      <c r="P2432" s="493"/>
      <c r="Q2432" s="491"/>
    </row>
    <row r="2433" spans="1:18" ht="15.75" thickBot="1">
      <c r="A2433">
        <v>2408057</v>
      </c>
      <c r="B2433" s="129"/>
      <c r="H2433" s="105" t="s">
        <v>446</v>
      </c>
      <c r="J2433" s="130" t="s">
        <v>377</v>
      </c>
      <c r="K2433" s="702">
        <f t="shared" si="365"/>
        <v>3.4142545008E-2</v>
      </c>
      <c r="L2433" s="492"/>
      <c r="M2433" s="492"/>
      <c r="N2433" s="496"/>
      <c r="O2433" s="493"/>
      <c r="P2433" s="493"/>
      <c r="Q2433" s="491"/>
    </row>
    <row r="2434" spans="1:18" ht="15.75" thickBot="1">
      <c r="A2434">
        <v>2408057</v>
      </c>
      <c r="B2434" s="453" t="s">
        <v>447</v>
      </c>
      <c r="C2434" s="370"/>
      <c r="D2434" s="451" t="s">
        <v>212</v>
      </c>
      <c r="E2434" s="451" t="s">
        <v>436</v>
      </c>
      <c r="F2434" s="370"/>
      <c r="G2434" s="451" t="s">
        <v>448</v>
      </c>
      <c r="H2434" s="608" t="s">
        <v>449</v>
      </c>
      <c r="I2434" s="608"/>
      <c r="J2434" s="609"/>
      <c r="K2434" s="702">
        <f t="shared" si="365"/>
        <v>3.4142545008E-2</v>
      </c>
      <c r="L2434" s="492"/>
      <c r="M2434" s="492"/>
      <c r="N2434" s="496"/>
      <c r="O2434" s="493"/>
      <c r="P2434" s="493"/>
      <c r="Q2434" s="491"/>
    </row>
    <row r="2435" spans="1:18">
      <c r="A2435">
        <v>2408057</v>
      </c>
      <c r="B2435" s="119" t="s">
        <v>980</v>
      </c>
      <c r="C2435" s="120" t="s">
        <v>981</v>
      </c>
      <c r="D2435" s="121">
        <v>1</v>
      </c>
      <c r="E2435" s="128" t="s">
        <v>454</v>
      </c>
      <c r="G2435" s="123">
        <f>VLOOKUP(B2435,MATERIAL!$A$1:$D$1678,4,FALSE)</f>
        <v>32.343800000000002</v>
      </c>
      <c r="J2435" s="124">
        <f>D2435*G2435</f>
        <v>32.343800000000002</v>
      </c>
      <c r="K2435" s="702">
        <f t="shared" si="365"/>
        <v>3.4142545008E-2</v>
      </c>
      <c r="L2435" s="492">
        <f>D2435</f>
        <v>1</v>
      </c>
      <c r="M2435" s="492"/>
      <c r="N2435" s="496" t="str">
        <f>B2435</f>
        <v>M1397</v>
      </c>
      <c r="O2435" s="493">
        <f>G2435</f>
        <v>32.343800000000002</v>
      </c>
      <c r="P2435" s="493"/>
      <c r="Q2435" s="491">
        <f t="shared" ref="Q2435" si="372">ROUND((K2435*((L2435*O2435)+(M2435*P2435))),2)</f>
        <v>1.1000000000000001</v>
      </c>
    </row>
    <row r="2436" spans="1:18" ht="15.75" thickBot="1">
      <c r="A2436">
        <v>2408057</v>
      </c>
      <c r="B2436" s="125"/>
      <c r="C2436" s="104"/>
      <c r="D2436" s="607" t="s">
        <v>459</v>
      </c>
      <c r="E2436" s="607"/>
      <c r="F2436" s="607"/>
      <c r="G2436" s="607"/>
      <c r="H2436" s="607"/>
      <c r="I2436" s="104"/>
      <c r="J2436" s="126">
        <f>J2435</f>
        <v>32.343800000000002</v>
      </c>
      <c r="K2436" s="702">
        <f t="shared" si="365"/>
        <v>3.4142545008E-2</v>
      </c>
      <c r="L2436" s="492"/>
      <c r="M2436" s="492"/>
      <c r="N2436" s="496"/>
      <c r="O2436" s="493"/>
      <c r="P2436" s="493"/>
      <c r="Q2436" s="491"/>
    </row>
    <row r="2437" spans="1:18" ht="15.75" thickBot="1">
      <c r="A2437">
        <v>2408057</v>
      </c>
      <c r="B2437" s="127" t="s">
        <v>460</v>
      </c>
      <c r="C2437" s="104"/>
      <c r="D2437" s="103" t="s">
        <v>212</v>
      </c>
      <c r="E2437" s="103" t="s">
        <v>436</v>
      </c>
      <c r="F2437" s="104"/>
      <c r="G2437" s="103" t="s">
        <v>449</v>
      </c>
      <c r="H2437" s="607" t="s">
        <v>449</v>
      </c>
      <c r="I2437" s="607"/>
      <c r="J2437" s="605"/>
      <c r="K2437" s="702">
        <f t="shared" si="365"/>
        <v>3.4142545008E-2</v>
      </c>
      <c r="L2437" s="492"/>
      <c r="M2437" s="492"/>
      <c r="N2437" s="496"/>
      <c r="O2437" s="493"/>
      <c r="P2437" s="493"/>
      <c r="Q2437" s="491"/>
    </row>
    <row r="2438" spans="1:18" ht="15.75" thickBot="1">
      <c r="A2438">
        <v>2408057</v>
      </c>
      <c r="B2438" s="125"/>
      <c r="C2438" s="104"/>
      <c r="D2438" s="607" t="s">
        <v>461</v>
      </c>
      <c r="E2438" s="607"/>
      <c r="F2438" s="607"/>
      <c r="G2438" s="607"/>
      <c r="H2438" s="607"/>
      <c r="I2438" s="104"/>
      <c r="J2438" s="126"/>
      <c r="K2438" s="702">
        <f t="shared" si="365"/>
        <v>3.4142545008E-2</v>
      </c>
      <c r="L2438" s="492"/>
      <c r="M2438" s="492"/>
      <c r="N2438" s="496"/>
      <c r="O2438" s="493"/>
      <c r="P2438" s="493"/>
      <c r="Q2438" s="491"/>
    </row>
    <row r="2439" spans="1:18" ht="15.75" thickBot="1">
      <c r="A2439">
        <v>2408057</v>
      </c>
      <c r="B2439" s="125"/>
      <c r="C2439" s="104"/>
      <c r="D2439" s="104"/>
      <c r="E2439" s="104"/>
      <c r="F2439" s="104"/>
      <c r="G2439" s="104"/>
      <c r="H2439" s="105" t="s">
        <v>462</v>
      </c>
      <c r="I2439" s="104"/>
      <c r="J2439" s="130">
        <f>J2431+J2436</f>
        <v>101.0892804344747</v>
      </c>
      <c r="K2439" s="702">
        <f t="shared" si="365"/>
        <v>3.4142545008E-2</v>
      </c>
      <c r="L2439" s="492"/>
      <c r="M2439" s="492"/>
      <c r="N2439" s="496"/>
      <c r="O2439" s="493"/>
      <c r="P2439" s="493"/>
      <c r="Q2439" s="491"/>
    </row>
    <row r="2440" spans="1:18" ht="15.75" thickBot="1">
      <c r="A2440">
        <v>2408057</v>
      </c>
      <c r="B2440" s="127" t="s">
        <v>463</v>
      </c>
      <c r="C2440" s="104"/>
      <c r="D2440" s="103" t="s">
        <v>464</v>
      </c>
      <c r="E2440" s="103" t="s">
        <v>212</v>
      </c>
      <c r="F2440" s="103" t="s">
        <v>436</v>
      </c>
      <c r="G2440" s="104"/>
      <c r="H2440" s="103" t="s">
        <v>449</v>
      </c>
      <c r="I2440" s="607" t="s">
        <v>449</v>
      </c>
      <c r="J2440" s="605"/>
      <c r="K2440" s="702">
        <f t="shared" si="365"/>
        <v>3.4142545008E-2</v>
      </c>
      <c r="L2440" s="492"/>
      <c r="M2440" s="492"/>
      <c r="N2440" s="496"/>
      <c r="O2440" s="493"/>
      <c r="P2440" s="493"/>
      <c r="Q2440" s="491"/>
    </row>
    <row r="2441" spans="1:18">
      <c r="A2441">
        <v>2408057</v>
      </c>
      <c r="B2441" s="119" t="s">
        <v>980</v>
      </c>
      <c r="C2441" s="120" t="s">
        <v>982</v>
      </c>
      <c r="D2441" s="128">
        <v>5914655</v>
      </c>
      <c r="E2441" s="121">
        <v>1E-3</v>
      </c>
      <c r="F2441" s="128" t="s">
        <v>466</v>
      </c>
      <c r="H2441" s="235">
        <f>VLOOKUP(D2441,'SICRO 04.25'!$A$1:$D$6492,4,FALSE)</f>
        <v>32.659999999999997</v>
      </c>
      <c r="J2441" s="124">
        <f>E2441*H2441</f>
        <v>3.2659999999999995E-2</v>
      </c>
      <c r="K2441" s="702">
        <f t="shared" si="365"/>
        <v>3.4142545008E-2</v>
      </c>
      <c r="L2441" s="492">
        <f>E2441</f>
        <v>1E-3</v>
      </c>
      <c r="M2441" s="492"/>
      <c r="N2441" s="496" t="str">
        <f>B2441</f>
        <v>M1397</v>
      </c>
      <c r="O2441" s="493">
        <f>H2441</f>
        <v>32.659999999999997</v>
      </c>
      <c r="P2441" s="493"/>
      <c r="Q2441" s="491">
        <f t="shared" ref="Q2441" si="373">ROUND((K2441*((L2441*O2441)+(M2441*P2441))),2)</f>
        <v>0</v>
      </c>
    </row>
    <row r="2442" spans="1:18" ht="15.75" thickBot="1">
      <c r="A2442">
        <v>2408057</v>
      </c>
      <c r="B2442" s="125"/>
      <c r="C2442" s="104"/>
      <c r="D2442" s="607" t="s">
        <v>468</v>
      </c>
      <c r="E2442" s="607"/>
      <c r="F2442" s="607"/>
      <c r="G2442" s="607"/>
      <c r="H2442" s="607"/>
      <c r="I2442" s="104"/>
      <c r="J2442" s="130">
        <f>J2441</f>
        <v>3.2659999999999995E-2</v>
      </c>
      <c r="K2442" s="702">
        <f t="shared" si="365"/>
        <v>3.4142545008E-2</v>
      </c>
      <c r="L2442" s="492"/>
      <c r="M2442" s="492"/>
      <c r="N2442" s="496"/>
      <c r="O2442" s="493"/>
      <c r="P2442" s="493"/>
      <c r="Q2442" s="491"/>
    </row>
    <row r="2443" spans="1:18" ht="15.75" thickBot="1">
      <c r="A2443">
        <v>2408057</v>
      </c>
      <c r="B2443" s="602" t="s">
        <v>469</v>
      </c>
      <c r="C2443" s="603"/>
      <c r="D2443" s="604" t="s">
        <v>212</v>
      </c>
      <c r="E2443" s="604" t="s">
        <v>436</v>
      </c>
      <c r="F2443" s="604" t="s">
        <v>470</v>
      </c>
      <c r="G2443" s="604"/>
      <c r="H2443" s="604"/>
      <c r="J2443" s="605" t="s">
        <v>449</v>
      </c>
      <c r="K2443" s="702">
        <f t="shared" si="365"/>
        <v>3.4142545008E-2</v>
      </c>
      <c r="L2443" s="492"/>
      <c r="M2443" s="492"/>
      <c r="N2443" s="496"/>
      <c r="O2443" s="493"/>
      <c r="P2443" s="493"/>
      <c r="Q2443" s="491"/>
    </row>
    <row r="2444" spans="1:18" ht="15.75" thickBot="1">
      <c r="A2444">
        <v>2408057</v>
      </c>
      <c r="B2444" s="602"/>
      <c r="C2444" s="603"/>
      <c r="D2444" s="604"/>
      <c r="E2444" s="604"/>
      <c r="F2444" s="103" t="s">
        <v>471</v>
      </c>
      <c r="G2444" s="103" t="s">
        <v>472</v>
      </c>
      <c r="H2444" s="103" t="s">
        <v>473</v>
      </c>
      <c r="I2444" s="104"/>
      <c r="J2444" s="605"/>
      <c r="K2444" s="702">
        <f t="shared" si="365"/>
        <v>3.4142545008E-2</v>
      </c>
      <c r="L2444" s="492"/>
      <c r="M2444" s="492"/>
      <c r="N2444" s="496"/>
      <c r="O2444" s="493"/>
      <c r="P2444" s="493"/>
      <c r="Q2444" s="491"/>
    </row>
    <row r="2445" spans="1:18">
      <c r="A2445">
        <v>2408057</v>
      </c>
      <c r="B2445" s="119" t="s">
        <v>980</v>
      </c>
      <c r="C2445" s="120" t="s">
        <v>982</v>
      </c>
      <c r="D2445" s="121">
        <v>1E-3</v>
      </c>
      <c r="E2445" s="128" t="s">
        <v>228</v>
      </c>
      <c r="F2445" s="128" t="s">
        <v>477</v>
      </c>
      <c r="G2445" s="128" t="s">
        <v>478</v>
      </c>
      <c r="H2445" s="128" t="s">
        <v>479</v>
      </c>
      <c r="J2445" s="111"/>
      <c r="K2445" s="702">
        <f t="shared" si="365"/>
        <v>3.4142545008E-2</v>
      </c>
      <c r="L2445" s="492"/>
      <c r="M2445" s="492"/>
      <c r="N2445" s="496"/>
      <c r="O2445" s="493"/>
      <c r="P2445" s="493"/>
      <c r="Q2445" s="491"/>
    </row>
    <row r="2446" spans="1:18">
      <c r="A2446">
        <v>2408057</v>
      </c>
      <c r="B2446" s="129"/>
      <c r="D2446" s="606" t="s">
        <v>480</v>
      </c>
      <c r="E2446" s="606"/>
      <c r="F2446" s="606"/>
      <c r="G2446" s="606"/>
      <c r="H2446" s="606"/>
      <c r="J2446" s="111"/>
      <c r="K2446" s="702">
        <f t="shared" si="365"/>
        <v>3.4142545008E-2</v>
      </c>
      <c r="L2446" s="492"/>
      <c r="M2446" s="492"/>
      <c r="N2446" s="496"/>
      <c r="O2446" s="493"/>
      <c r="P2446" s="493"/>
      <c r="Q2446" s="491"/>
    </row>
    <row r="2447" spans="1:18" ht="15.75" thickBot="1">
      <c r="A2447">
        <v>2408057</v>
      </c>
      <c r="B2447" s="125"/>
      <c r="C2447" s="104"/>
      <c r="D2447" s="104"/>
      <c r="E2447" s="104"/>
      <c r="F2447" s="607" t="s">
        <v>481</v>
      </c>
      <c r="G2447" s="607"/>
      <c r="H2447" s="607"/>
      <c r="I2447" s="104"/>
      <c r="J2447" s="134">
        <f>J2439+J2442</f>
        <v>101.12194043447471</v>
      </c>
      <c r="R2447" s="445">
        <f>ROUND((SUM(Q2423:Q2443)/K2423),2)</f>
        <v>101.05</v>
      </c>
    </row>
    <row r="2448" spans="1:18" ht="15.75" thickBot="1">
      <c r="A2448" s="157"/>
      <c r="B2448" s="157"/>
      <c r="C2448" s="157"/>
      <c r="D2448" s="157"/>
      <c r="E2448" s="157"/>
      <c r="F2448" s="157"/>
      <c r="G2448" s="157"/>
      <c r="H2448" s="157"/>
      <c r="I2448" s="157"/>
      <c r="J2448" s="157"/>
      <c r="R2448" s="101">
        <f>R2447*K2423</f>
        <v>3.4501041730583997</v>
      </c>
    </row>
    <row r="2449" spans="2:17" ht="23.25" thickBot="1">
      <c r="B2449" s="106" t="s">
        <v>395</v>
      </c>
      <c r="C2449" s="107"/>
      <c r="D2449" s="107"/>
      <c r="E2449" s="107"/>
      <c r="F2449" s="107"/>
      <c r="G2449" s="107"/>
      <c r="H2449" s="107"/>
      <c r="I2449" s="107"/>
      <c r="J2449" s="108" t="s">
        <v>396</v>
      </c>
    </row>
    <row r="2450" spans="2:17" ht="18.75" thickTop="1">
      <c r="B2450" s="109" t="s">
        <v>397</v>
      </c>
      <c r="E2450" s="110" t="s">
        <v>398</v>
      </c>
      <c r="J2450" s="111"/>
    </row>
    <row r="2451" spans="2:17" ht="15.75">
      <c r="B2451" s="112" t="s">
        <v>400</v>
      </c>
      <c r="E2451" s="452" t="s">
        <v>914</v>
      </c>
      <c r="H2451" s="113" t="s">
        <v>401</v>
      </c>
      <c r="I2451" s="139">
        <v>1535.5</v>
      </c>
      <c r="J2451" s="115" t="s">
        <v>1032</v>
      </c>
    </row>
    <row r="2452" spans="2:17" ht="16.5" thickBot="1">
      <c r="B2452" s="116" t="s">
        <v>1034</v>
      </c>
      <c r="C2452" s="610" t="s">
        <v>1031</v>
      </c>
      <c r="D2452" s="610"/>
      <c r="E2452" s="610"/>
      <c r="F2452" s="610"/>
      <c r="G2452" s="610"/>
      <c r="H2452" s="610"/>
      <c r="I2452" s="611" t="s">
        <v>404</v>
      </c>
      <c r="J2452" s="612"/>
    </row>
    <row r="2453" spans="2:17" ht="15.75" thickBot="1">
      <c r="B2453" s="602" t="s">
        <v>405</v>
      </c>
      <c r="C2453" s="603"/>
      <c r="D2453" s="604" t="s">
        <v>212</v>
      </c>
      <c r="E2453" s="604" t="s">
        <v>406</v>
      </c>
      <c r="F2453" s="604"/>
      <c r="G2453" s="604" t="s">
        <v>407</v>
      </c>
      <c r="H2453" s="604"/>
      <c r="J2453" s="117" t="s">
        <v>408</v>
      </c>
      <c r="K2453" s="590" t="s">
        <v>276</v>
      </c>
      <c r="L2453" s="590"/>
      <c r="M2453" s="591"/>
      <c r="N2453" s="592" t="s">
        <v>409</v>
      </c>
      <c r="O2453" s="594" t="s">
        <v>410</v>
      </c>
      <c r="P2453" s="595"/>
      <c r="Q2453" s="598" t="s">
        <v>411</v>
      </c>
    </row>
    <row r="2454" spans="2:17" ht="15.75" thickBot="1">
      <c r="B2454" s="602"/>
      <c r="C2454" s="603"/>
      <c r="D2454" s="604"/>
      <c r="E2454" s="103" t="s">
        <v>412</v>
      </c>
      <c r="F2454" s="103" t="s">
        <v>413</v>
      </c>
      <c r="G2454" s="103" t="s">
        <v>414</v>
      </c>
      <c r="H2454" s="103" t="s">
        <v>415</v>
      </c>
      <c r="I2454" s="104"/>
      <c r="J2454" s="118" t="s">
        <v>416</v>
      </c>
      <c r="K2454" s="417" t="s">
        <v>417</v>
      </c>
      <c r="L2454" s="600" t="s">
        <v>418</v>
      </c>
      <c r="M2454" s="601"/>
      <c r="N2454" s="593"/>
      <c r="O2454" s="596"/>
      <c r="P2454" s="597"/>
      <c r="Q2454" s="599"/>
    </row>
    <row r="2455" spans="2:17">
      <c r="B2455" s="119" t="s">
        <v>916</v>
      </c>
      <c r="C2455" s="120" t="s">
        <v>917</v>
      </c>
      <c r="D2455" s="121">
        <v>1</v>
      </c>
      <c r="E2455" s="122">
        <v>1</v>
      </c>
      <c r="F2455" s="122">
        <v>0</v>
      </c>
      <c r="G2455" s="123">
        <f>VLOOKUP(B2455,EQ!$A$1:$K$538,10,FALSE)</f>
        <v>0.51700000000000002</v>
      </c>
      <c r="H2455" s="123">
        <f>VLOOKUP(B2455,EQ!$A$1:$K$538,11,FALSE)</f>
        <v>0.2853</v>
      </c>
      <c r="J2455" s="124">
        <f t="shared" ref="J2455" si="374">(D2455*E2455*G2455)+(D2455*F2455*H2455)</f>
        <v>0.51700000000000002</v>
      </c>
      <c r="K2455" s="702">
        <f>$K$2404*$D$2404</f>
        <v>36.689337148464006</v>
      </c>
      <c r="L2455" s="492">
        <f>(D2455*E2455)</f>
        <v>1</v>
      </c>
      <c r="M2455" s="492">
        <f>(D2455*F2455)</f>
        <v>0</v>
      </c>
      <c r="N2455" s="496" t="str">
        <f>B2455</f>
        <v>E9662</v>
      </c>
      <c r="O2455" s="493">
        <f>(G2455/$I$2451)</f>
        <v>3.3669814392705958E-4</v>
      </c>
      <c r="P2455" s="493">
        <f>(H2455/$I$2451)</f>
        <v>1.8580267014001953E-4</v>
      </c>
      <c r="Q2455" s="491">
        <f t="shared" ref="Q2455" si="375">ROUND((K2455*((L2455*O2455)+(M2455*P2455))),2)</f>
        <v>0.01</v>
      </c>
    </row>
    <row r="2456" spans="2:17" ht="15.75" thickBot="1">
      <c r="B2456" s="125"/>
      <c r="C2456" s="104"/>
      <c r="D2456" s="104"/>
      <c r="E2456" s="104"/>
      <c r="F2456" s="104"/>
      <c r="G2456" s="104"/>
      <c r="H2456" s="105" t="s">
        <v>433</v>
      </c>
      <c r="I2456" s="104"/>
      <c r="J2456" s="126">
        <f>J2455</f>
        <v>0.51700000000000002</v>
      </c>
      <c r="K2456" s="702">
        <f t="shared" ref="K2456:K2475" si="376">$K$2404*$D$2404</f>
        <v>36.689337148464006</v>
      </c>
      <c r="L2456" s="492"/>
      <c r="M2456" s="492"/>
      <c r="N2456" s="496"/>
      <c r="O2456" s="493"/>
      <c r="P2456" s="493"/>
      <c r="Q2456" s="491"/>
    </row>
    <row r="2457" spans="2:17" ht="15.75" thickBot="1">
      <c r="B2457" s="127" t="s">
        <v>435</v>
      </c>
      <c r="C2457" s="104"/>
      <c r="D2457" s="103" t="s">
        <v>212</v>
      </c>
      <c r="E2457" s="103" t="s">
        <v>436</v>
      </c>
      <c r="F2457" s="104"/>
      <c r="G2457" s="103" t="s">
        <v>407</v>
      </c>
      <c r="H2457" s="607" t="s">
        <v>437</v>
      </c>
      <c r="I2457" s="607"/>
      <c r="J2457" s="605"/>
      <c r="K2457" s="702">
        <f t="shared" si="376"/>
        <v>36.689337148464006</v>
      </c>
      <c r="L2457" s="492"/>
      <c r="M2457" s="492"/>
      <c r="N2457" s="496"/>
      <c r="O2457" s="493"/>
      <c r="P2457" s="493"/>
      <c r="Q2457" s="491"/>
    </row>
    <row r="2458" spans="2:17">
      <c r="B2458" s="119" t="s">
        <v>918</v>
      </c>
      <c r="C2458" s="120" t="s">
        <v>919</v>
      </c>
      <c r="D2458" s="121">
        <v>1</v>
      </c>
      <c r="E2458" s="128" t="s">
        <v>222</v>
      </c>
      <c r="G2458" s="123">
        <f>VLOOKUP(B2458,MO!$A$1:$G$106,6,FALSE)</f>
        <v>40.4193</v>
      </c>
      <c r="J2458" s="124">
        <f t="shared" ref="J2458" si="377">D2458*G2458</f>
        <v>40.4193</v>
      </c>
      <c r="K2458" s="702">
        <f t="shared" si="376"/>
        <v>36.689337148464006</v>
      </c>
      <c r="L2458" s="492">
        <f t="shared" ref="L2458" si="378">D2458</f>
        <v>1</v>
      </c>
      <c r="M2458" s="492"/>
      <c r="N2458" s="496" t="str">
        <f t="shared" ref="N2458" si="379">B2458</f>
        <v>P9825</v>
      </c>
      <c r="O2458" s="493">
        <f t="shared" ref="O2458" si="380">(G2458/$I$2451)</f>
        <v>2.6323217193096712E-2</v>
      </c>
      <c r="P2458" s="493">
        <f t="shared" ref="P2458" si="381">(H2458/$I$2451)</f>
        <v>0</v>
      </c>
      <c r="Q2458" s="491">
        <f t="shared" ref="Q2458" si="382">ROUND((K2458*((L2458*O2458)+(M2458*P2458))),2)</f>
        <v>0.97</v>
      </c>
    </row>
    <row r="2459" spans="2:17">
      <c r="B2459" s="129"/>
      <c r="D2459" s="606" t="s">
        <v>440</v>
      </c>
      <c r="E2459" s="606"/>
      <c r="F2459" s="606"/>
      <c r="G2459" s="606"/>
      <c r="H2459" s="606"/>
      <c r="J2459" s="124">
        <f>J2458</f>
        <v>40.4193</v>
      </c>
      <c r="K2459" s="702">
        <f t="shared" si="376"/>
        <v>36.689337148464006</v>
      </c>
      <c r="L2459" s="492"/>
      <c r="M2459" s="492"/>
      <c r="N2459" s="496"/>
      <c r="O2459" s="493"/>
      <c r="P2459" s="493"/>
      <c r="Q2459" s="491"/>
    </row>
    <row r="2460" spans="2:17" ht="15.75" thickBot="1">
      <c r="B2460" s="125"/>
      <c r="C2460" s="104"/>
      <c r="D2460" s="607" t="s">
        <v>442</v>
      </c>
      <c r="E2460" s="607"/>
      <c r="F2460" s="607"/>
      <c r="G2460" s="607"/>
      <c r="H2460" s="607"/>
      <c r="I2460" s="104"/>
      <c r="J2460" s="130">
        <f>J2456+J2459</f>
        <v>40.936300000000003</v>
      </c>
      <c r="K2460" s="702">
        <f t="shared" si="376"/>
        <v>36.689337148464006</v>
      </c>
      <c r="L2460" s="492"/>
      <c r="M2460" s="492"/>
      <c r="N2460" s="496"/>
      <c r="O2460" s="493"/>
      <c r="P2460" s="493"/>
      <c r="Q2460" s="491"/>
    </row>
    <row r="2461" spans="2:17">
      <c r="B2461" s="129"/>
      <c r="D2461" s="606" t="s">
        <v>444</v>
      </c>
      <c r="E2461" s="606"/>
      <c r="F2461" s="606"/>
      <c r="G2461" s="606"/>
      <c r="H2461" s="606"/>
      <c r="J2461" s="131">
        <f>J2460/I2451</f>
        <v>2.6659915337023773E-2</v>
      </c>
      <c r="K2461" s="702">
        <f t="shared" si="376"/>
        <v>36.689337148464006</v>
      </c>
      <c r="L2461" s="492"/>
      <c r="M2461" s="492"/>
      <c r="N2461" s="496"/>
      <c r="O2461" s="493"/>
      <c r="P2461" s="493"/>
      <c r="Q2461" s="491"/>
    </row>
    <row r="2462" spans="2:17">
      <c r="B2462" s="129"/>
      <c r="H2462" s="132" t="s">
        <v>445</v>
      </c>
      <c r="J2462" s="133" t="s">
        <v>377</v>
      </c>
      <c r="K2462" s="702">
        <f t="shared" si="376"/>
        <v>36.689337148464006</v>
      </c>
      <c r="L2462" s="492"/>
      <c r="M2462" s="492"/>
      <c r="N2462" s="496"/>
      <c r="O2462" s="493"/>
      <c r="P2462" s="493"/>
      <c r="Q2462" s="491"/>
    </row>
    <row r="2463" spans="2:17" ht="15.75" thickBot="1">
      <c r="B2463" s="129"/>
      <c r="H2463" s="105" t="s">
        <v>446</v>
      </c>
      <c r="J2463" s="130" t="s">
        <v>377</v>
      </c>
      <c r="K2463" s="702">
        <f t="shared" si="376"/>
        <v>36.689337148464006</v>
      </c>
      <c r="L2463" s="492"/>
      <c r="M2463" s="492"/>
      <c r="N2463" s="496"/>
      <c r="O2463" s="493"/>
      <c r="P2463" s="493"/>
      <c r="Q2463" s="491"/>
    </row>
    <row r="2464" spans="2:17" ht="15.75" thickBot="1">
      <c r="B2464" s="453" t="s">
        <v>447</v>
      </c>
      <c r="C2464" s="370"/>
      <c r="D2464" s="451" t="s">
        <v>212</v>
      </c>
      <c r="E2464" s="451" t="s">
        <v>436</v>
      </c>
      <c r="F2464" s="370"/>
      <c r="G2464" s="451" t="s">
        <v>448</v>
      </c>
      <c r="H2464" s="608" t="s">
        <v>449</v>
      </c>
      <c r="I2464" s="608"/>
      <c r="J2464" s="609"/>
      <c r="K2464" s="702">
        <f t="shared" si="376"/>
        <v>36.689337148464006</v>
      </c>
      <c r="L2464" s="492"/>
      <c r="M2464" s="492"/>
      <c r="N2464" s="496"/>
      <c r="O2464" s="493"/>
      <c r="P2464" s="493"/>
      <c r="Q2464" s="491"/>
    </row>
    <row r="2465" spans="1:18">
      <c r="B2465" s="119" t="s">
        <v>920</v>
      </c>
      <c r="C2465" s="120" t="s">
        <v>921</v>
      </c>
      <c r="D2465" s="121">
        <v>2.1000000000000001E-4</v>
      </c>
      <c r="E2465" s="128" t="s">
        <v>454</v>
      </c>
      <c r="G2465" s="123">
        <f>VLOOKUP(B2465,MATERIAL!$A$1:$D$1678,4,FALSE)</f>
        <v>81.624300000000005</v>
      </c>
      <c r="J2465" s="124">
        <f t="shared" ref="J2465:J2466" si="383">D2465*G2465</f>
        <v>1.7141103000000001E-2</v>
      </c>
      <c r="K2465" s="702">
        <f t="shared" si="376"/>
        <v>36.689337148464006</v>
      </c>
      <c r="L2465" s="492">
        <f t="shared" ref="L2465:L2466" si="384">D2465</f>
        <v>2.1000000000000001E-4</v>
      </c>
      <c r="M2465" s="492"/>
      <c r="N2465" s="496" t="str">
        <f t="shared" ref="N2465:N2466" si="385">B2465</f>
        <v>M1796</v>
      </c>
      <c r="O2465" s="493">
        <f t="shared" ref="O2465:O2466" si="386">G2465</f>
        <v>81.624300000000005</v>
      </c>
      <c r="P2465" s="493"/>
      <c r="Q2465" s="491">
        <f t="shared" ref="Q2465:Q2466" si="387">ROUND((K2465*((L2465*O2465)+(M2465*P2465))),2)</f>
        <v>0.63</v>
      </c>
    </row>
    <row r="2466" spans="1:18">
      <c r="B2466" s="119" t="s">
        <v>922</v>
      </c>
      <c r="C2466" s="120" t="s">
        <v>923</v>
      </c>
      <c r="D2466" s="121">
        <v>9.6000000000000002E-4</v>
      </c>
      <c r="E2466" s="128" t="s">
        <v>351</v>
      </c>
      <c r="G2466" s="123">
        <f>VLOOKUP(B2466,MATERIAL!$A$1:$D$1678,4,FALSE)</f>
        <v>13.837300000000001</v>
      </c>
      <c r="J2466" s="124">
        <f t="shared" si="383"/>
        <v>1.3283808000000001E-2</v>
      </c>
      <c r="K2466" s="702">
        <f t="shared" si="376"/>
        <v>36.689337148464006</v>
      </c>
      <c r="L2466" s="492">
        <f t="shared" si="384"/>
        <v>9.6000000000000002E-4</v>
      </c>
      <c r="M2466" s="492"/>
      <c r="N2466" s="496" t="str">
        <f t="shared" si="385"/>
        <v>M1795</v>
      </c>
      <c r="O2466" s="493">
        <f t="shared" si="386"/>
        <v>13.837300000000001</v>
      </c>
      <c r="P2466" s="493"/>
      <c r="Q2466" s="491">
        <f t="shared" si="387"/>
        <v>0.49</v>
      </c>
    </row>
    <row r="2467" spans="1:18" ht="15.75" thickBot="1">
      <c r="B2467" s="125"/>
      <c r="C2467" s="104"/>
      <c r="D2467" s="607" t="s">
        <v>459</v>
      </c>
      <c r="E2467" s="607"/>
      <c r="F2467" s="607"/>
      <c r="G2467" s="607"/>
      <c r="H2467" s="607"/>
      <c r="I2467" s="104"/>
      <c r="J2467" s="126">
        <f>SUM(J2465:J2466)</f>
        <v>3.0424911000000002E-2</v>
      </c>
      <c r="K2467" s="702">
        <f t="shared" si="376"/>
        <v>36.689337148464006</v>
      </c>
      <c r="L2467" s="492"/>
      <c r="M2467" s="492"/>
      <c r="N2467" s="496"/>
      <c r="O2467" s="493"/>
      <c r="P2467" s="493"/>
      <c r="Q2467" s="491"/>
    </row>
    <row r="2468" spans="1:18" ht="15.75" thickBot="1">
      <c r="B2468" s="127" t="s">
        <v>460</v>
      </c>
      <c r="C2468" s="104"/>
      <c r="D2468" s="103" t="s">
        <v>212</v>
      </c>
      <c r="E2468" s="103" t="s">
        <v>436</v>
      </c>
      <c r="F2468" s="104"/>
      <c r="G2468" s="103" t="s">
        <v>449</v>
      </c>
      <c r="H2468" s="607" t="s">
        <v>449</v>
      </c>
      <c r="I2468" s="607"/>
      <c r="J2468" s="605"/>
      <c r="K2468" s="702">
        <f t="shared" si="376"/>
        <v>36.689337148464006</v>
      </c>
      <c r="L2468" s="492"/>
      <c r="M2468" s="492"/>
      <c r="N2468" s="496"/>
      <c r="O2468" s="493"/>
      <c r="P2468" s="493"/>
      <c r="Q2468" s="491"/>
    </row>
    <row r="2469" spans="1:18" ht="15.75" thickBot="1">
      <c r="B2469" s="125"/>
      <c r="C2469" s="104"/>
      <c r="D2469" s="607" t="s">
        <v>461</v>
      </c>
      <c r="E2469" s="607"/>
      <c r="F2469" s="607"/>
      <c r="G2469" s="607"/>
      <c r="H2469" s="607"/>
      <c r="I2469" s="104"/>
      <c r="J2469" s="126"/>
      <c r="K2469" s="702">
        <f t="shared" si="376"/>
        <v>36.689337148464006</v>
      </c>
      <c r="L2469" s="492"/>
      <c r="M2469" s="492"/>
      <c r="N2469" s="496"/>
      <c r="O2469" s="493"/>
      <c r="P2469" s="493"/>
      <c r="Q2469" s="491"/>
    </row>
    <row r="2470" spans="1:18" ht="15.75" thickBot="1">
      <c r="B2470" s="125"/>
      <c r="C2470" s="104"/>
      <c r="D2470" s="104"/>
      <c r="E2470" s="104"/>
      <c r="F2470" s="104"/>
      <c r="G2470" s="104"/>
      <c r="H2470" s="105" t="s">
        <v>462</v>
      </c>
      <c r="I2470" s="104"/>
      <c r="J2470" s="130">
        <f>J2461+J2467</f>
        <v>5.7084826337023775E-2</v>
      </c>
      <c r="K2470" s="702">
        <f t="shared" si="376"/>
        <v>36.689337148464006</v>
      </c>
      <c r="L2470" s="492"/>
      <c r="M2470" s="492"/>
      <c r="N2470" s="496"/>
      <c r="O2470" s="493"/>
      <c r="P2470" s="493"/>
      <c r="Q2470" s="491"/>
    </row>
    <row r="2471" spans="1:18" ht="15.75" thickBot="1">
      <c r="B2471" s="127" t="s">
        <v>463</v>
      </c>
      <c r="C2471" s="104"/>
      <c r="D2471" s="103" t="s">
        <v>464</v>
      </c>
      <c r="E2471" s="103" t="s">
        <v>212</v>
      </c>
      <c r="F2471" s="103" t="s">
        <v>436</v>
      </c>
      <c r="G2471" s="104"/>
      <c r="H2471" s="103" t="s">
        <v>449</v>
      </c>
      <c r="I2471" s="607" t="s">
        <v>449</v>
      </c>
      <c r="J2471" s="605"/>
      <c r="K2471" s="702">
        <f t="shared" si="376"/>
        <v>36.689337148464006</v>
      </c>
      <c r="L2471" s="492"/>
      <c r="M2471" s="492"/>
      <c r="N2471" s="496"/>
      <c r="O2471" s="493"/>
      <c r="P2471" s="493"/>
      <c r="Q2471" s="491"/>
    </row>
    <row r="2472" spans="1:18" ht="15.75" thickBot="1">
      <c r="B2472" s="125"/>
      <c r="C2472" s="104"/>
      <c r="D2472" s="607" t="s">
        <v>468</v>
      </c>
      <c r="E2472" s="607"/>
      <c r="F2472" s="607"/>
      <c r="G2472" s="607"/>
      <c r="H2472" s="607"/>
      <c r="I2472" s="104"/>
      <c r="J2472" s="130"/>
      <c r="K2472" s="702">
        <f t="shared" si="376"/>
        <v>36.689337148464006</v>
      </c>
      <c r="L2472" s="492"/>
      <c r="M2472" s="492"/>
      <c r="N2472" s="496"/>
      <c r="O2472" s="493"/>
      <c r="P2472" s="493"/>
      <c r="Q2472" s="491"/>
    </row>
    <row r="2473" spans="1:18" ht="15.75" thickBot="1">
      <c r="B2473" s="602" t="s">
        <v>469</v>
      </c>
      <c r="C2473" s="603"/>
      <c r="D2473" s="604" t="s">
        <v>212</v>
      </c>
      <c r="E2473" s="604" t="s">
        <v>436</v>
      </c>
      <c r="F2473" s="604" t="s">
        <v>470</v>
      </c>
      <c r="G2473" s="604"/>
      <c r="H2473" s="604"/>
      <c r="J2473" s="605" t="s">
        <v>449</v>
      </c>
      <c r="K2473" s="702">
        <f t="shared" si="376"/>
        <v>36.689337148464006</v>
      </c>
      <c r="L2473" s="492"/>
      <c r="M2473" s="492"/>
      <c r="N2473" s="496"/>
      <c r="O2473" s="493"/>
      <c r="P2473" s="493"/>
      <c r="Q2473" s="491"/>
    </row>
    <row r="2474" spans="1:18" ht="15.75" thickBot="1">
      <c r="B2474" s="602"/>
      <c r="C2474" s="603"/>
      <c r="D2474" s="604"/>
      <c r="E2474" s="604"/>
      <c r="F2474" s="103" t="s">
        <v>471</v>
      </c>
      <c r="G2474" s="103" t="s">
        <v>472</v>
      </c>
      <c r="H2474" s="103" t="s">
        <v>473</v>
      </c>
      <c r="I2474" s="104"/>
      <c r="J2474" s="605"/>
      <c r="K2474" s="702">
        <f t="shared" si="376"/>
        <v>36.689337148464006</v>
      </c>
      <c r="L2474" s="492"/>
      <c r="M2474" s="492"/>
      <c r="N2474" s="496"/>
      <c r="O2474" s="493"/>
      <c r="P2474" s="493"/>
      <c r="Q2474" s="491"/>
    </row>
    <row r="2475" spans="1:18">
      <c r="B2475" s="129"/>
      <c r="D2475" s="606" t="s">
        <v>480</v>
      </c>
      <c r="E2475" s="606"/>
      <c r="F2475" s="606"/>
      <c r="G2475" s="606"/>
      <c r="H2475" s="606"/>
      <c r="J2475" s="111"/>
      <c r="K2475" s="702">
        <f t="shared" si="376"/>
        <v>36.689337148464006</v>
      </c>
      <c r="L2475" s="492"/>
      <c r="M2475" s="492"/>
      <c r="N2475" s="496"/>
      <c r="O2475" s="493"/>
      <c r="P2475" s="493"/>
      <c r="Q2475" s="491"/>
    </row>
    <row r="2476" spans="1:18" ht="15.75" thickBot="1">
      <c r="B2476" s="125"/>
      <c r="C2476" s="104"/>
      <c r="D2476" s="104"/>
      <c r="E2476" s="104"/>
      <c r="F2476" s="607" t="s">
        <v>481</v>
      </c>
      <c r="G2476" s="607"/>
      <c r="H2476" s="607"/>
      <c r="I2476" s="104"/>
      <c r="J2476" s="134">
        <f>ROUND(J2470,2)</f>
        <v>0.06</v>
      </c>
      <c r="R2476" s="445">
        <f>ROUND((SUM(Q2455:Q2475)/K2455),2)</f>
        <v>0.06</v>
      </c>
    </row>
    <row r="2477" spans="1:18" ht="15.75" thickBot="1">
      <c r="A2477" s="157"/>
      <c r="B2477" s="157"/>
      <c r="C2477" s="157"/>
      <c r="D2477" s="157"/>
      <c r="E2477" s="157"/>
      <c r="F2477" s="157"/>
      <c r="G2477" s="157"/>
      <c r="H2477" s="157"/>
      <c r="I2477" s="157"/>
      <c r="J2477" s="157"/>
      <c r="R2477" s="101">
        <f>R2476*K2455</f>
        <v>2.2013602289078404</v>
      </c>
    </row>
    <row r="2478" spans="1:18" ht="23.25" thickBot="1">
      <c r="B2478" s="106" t="s">
        <v>395</v>
      </c>
      <c r="C2478" s="107"/>
      <c r="D2478" s="107"/>
      <c r="E2478" s="107"/>
      <c r="F2478" s="107"/>
      <c r="G2478" s="107"/>
      <c r="H2478" s="107"/>
      <c r="I2478" s="107"/>
      <c r="J2478" s="108" t="s">
        <v>396</v>
      </c>
    </row>
    <row r="2479" spans="1:18" ht="18.75" thickTop="1">
      <c r="B2479" s="109" t="s">
        <v>397</v>
      </c>
      <c r="E2479" s="110" t="s">
        <v>398</v>
      </c>
      <c r="H2479" s="455" t="s">
        <v>983</v>
      </c>
      <c r="I2479" s="456">
        <v>3.5049999999999998E-2</v>
      </c>
      <c r="J2479" s="111"/>
    </row>
    <row r="2480" spans="1:18" ht="15.75">
      <c r="B2480" s="112" t="s">
        <v>400</v>
      </c>
      <c r="E2480" s="452" t="s">
        <v>914</v>
      </c>
      <c r="H2480" s="113" t="s">
        <v>401</v>
      </c>
      <c r="I2480" s="114">
        <v>0.5</v>
      </c>
      <c r="J2480" s="115" t="s">
        <v>351</v>
      </c>
    </row>
    <row r="2481" spans="2:17" ht="16.5" thickBot="1">
      <c r="B2481" s="116" t="s">
        <v>1035</v>
      </c>
      <c r="C2481" s="610" t="s">
        <v>783</v>
      </c>
      <c r="D2481" s="610"/>
      <c r="E2481" s="610"/>
      <c r="F2481" s="610"/>
      <c r="G2481" s="610"/>
      <c r="H2481" s="610"/>
      <c r="I2481" s="611" t="s">
        <v>404</v>
      </c>
      <c r="J2481" s="612"/>
    </row>
    <row r="2482" spans="2:17" ht="15.75" thickBot="1">
      <c r="B2482" s="602" t="s">
        <v>405</v>
      </c>
      <c r="C2482" s="603"/>
      <c r="D2482" s="604" t="s">
        <v>212</v>
      </c>
      <c r="E2482" s="604" t="s">
        <v>406</v>
      </c>
      <c r="F2482" s="604"/>
      <c r="G2482" s="604" t="s">
        <v>407</v>
      </c>
      <c r="H2482" s="604"/>
      <c r="J2482" s="117" t="s">
        <v>408</v>
      </c>
      <c r="K2482" s="590" t="s">
        <v>276</v>
      </c>
      <c r="L2482" s="590"/>
      <c r="M2482" s="591"/>
      <c r="N2482" s="592" t="s">
        <v>409</v>
      </c>
      <c r="O2482" s="594" t="s">
        <v>410</v>
      </c>
      <c r="P2482" s="595"/>
      <c r="Q2482" s="598" t="s">
        <v>411</v>
      </c>
    </row>
    <row r="2483" spans="2:17" ht="15.75" thickBot="1">
      <c r="B2483" s="602"/>
      <c r="C2483" s="603"/>
      <c r="D2483" s="604"/>
      <c r="E2483" s="103" t="s">
        <v>412</v>
      </c>
      <c r="F2483" s="103" t="s">
        <v>413</v>
      </c>
      <c r="G2483" s="103" t="s">
        <v>414</v>
      </c>
      <c r="H2483" s="103" t="s">
        <v>415</v>
      </c>
      <c r="I2483" s="104"/>
      <c r="J2483" s="118" t="s">
        <v>416</v>
      </c>
      <c r="K2483" s="417" t="s">
        <v>417</v>
      </c>
      <c r="L2483" s="600" t="s">
        <v>418</v>
      </c>
      <c r="M2483" s="601"/>
      <c r="N2483" s="593"/>
      <c r="O2483" s="596"/>
      <c r="P2483" s="597"/>
      <c r="Q2483" s="599"/>
    </row>
    <row r="2484" spans="2:17" ht="15.75" thickBot="1">
      <c r="B2484" s="125"/>
      <c r="C2484" s="104"/>
      <c r="D2484" s="104"/>
      <c r="E2484" s="104"/>
      <c r="F2484" s="104"/>
      <c r="G2484" s="104"/>
      <c r="H2484" s="105" t="s">
        <v>433</v>
      </c>
      <c r="I2484" s="104"/>
      <c r="J2484" s="126"/>
      <c r="K2484" s="702">
        <f>$K$2404*$D$2404</f>
        <v>36.689337148464006</v>
      </c>
      <c r="L2484" s="492"/>
      <c r="M2484" s="492"/>
      <c r="N2484" s="496"/>
      <c r="O2484" s="493"/>
      <c r="P2484" s="493"/>
      <c r="Q2484" s="491"/>
    </row>
    <row r="2485" spans="2:17" ht="15.75" thickBot="1">
      <c r="B2485" s="127" t="s">
        <v>435</v>
      </c>
      <c r="C2485" s="104"/>
      <c r="D2485" s="103" t="s">
        <v>212</v>
      </c>
      <c r="E2485" s="103" t="s">
        <v>436</v>
      </c>
      <c r="F2485" s="104"/>
      <c r="G2485" s="103" t="s">
        <v>407</v>
      </c>
      <c r="H2485" s="607" t="s">
        <v>437</v>
      </c>
      <c r="I2485" s="607"/>
      <c r="J2485" s="605"/>
      <c r="K2485" s="702">
        <f t="shared" ref="K2485:K2501" si="388">$K$2404*$D$2404</f>
        <v>36.689337148464006</v>
      </c>
      <c r="L2485" s="492"/>
      <c r="M2485" s="492"/>
      <c r="N2485" s="496"/>
      <c r="O2485" s="493"/>
      <c r="P2485" s="493"/>
      <c r="Q2485" s="491"/>
    </row>
    <row r="2486" spans="2:17">
      <c r="B2486" s="119" t="s">
        <v>438</v>
      </c>
      <c r="C2486" s="120" t="s">
        <v>439</v>
      </c>
      <c r="D2486" s="121">
        <v>1</v>
      </c>
      <c r="E2486" s="128" t="s">
        <v>222</v>
      </c>
      <c r="G2486" s="123">
        <f>VLOOKUP(B2486,MO!$A$1:$G$106,6,FALSE)</f>
        <v>22.594999999999999</v>
      </c>
      <c r="J2486" s="124">
        <f t="shared" ref="J2486" si="389">D2486*G2486</f>
        <v>22.594999999999999</v>
      </c>
      <c r="K2486" s="702">
        <f t="shared" si="388"/>
        <v>36.689337148464006</v>
      </c>
      <c r="L2486" s="492">
        <f t="shared" ref="L2486" si="390">D2486</f>
        <v>1</v>
      </c>
      <c r="M2486" s="492"/>
      <c r="N2486" s="496" t="str">
        <f t="shared" ref="N2486" si="391">B2486</f>
        <v>P9824</v>
      </c>
      <c r="O2486" s="493">
        <f>G2486/$I$2480</f>
        <v>45.19</v>
      </c>
      <c r="P2486" s="493"/>
      <c r="Q2486" s="491">
        <f t="shared" ref="Q2486" si="392">ROUND((K2486*((L2486*O2486)+(M2486*P2486))),2)</f>
        <v>1657.99</v>
      </c>
    </row>
    <row r="2487" spans="2:17">
      <c r="B2487" s="129"/>
      <c r="D2487" s="606" t="s">
        <v>440</v>
      </c>
      <c r="E2487" s="606"/>
      <c r="F2487" s="606"/>
      <c r="G2487" s="606"/>
      <c r="H2487" s="606"/>
      <c r="J2487" s="124">
        <f>J2486</f>
        <v>22.594999999999999</v>
      </c>
      <c r="K2487" s="702">
        <f t="shared" si="388"/>
        <v>36.689337148464006</v>
      </c>
      <c r="L2487" s="492"/>
      <c r="M2487" s="492"/>
      <c r="N2487" s="496"/>
      <c r="O2487" s="493"/>
      <c r="P2487" s="493"/>
      <c r="Q2487" s="491"/>
    </row>
    <row r="2488" spans="2:17" ht="15.75" thickBot="1">
      <c r="B2488" s="125"/>
      <c r="C2488" s="104"/>
      <c r="D2488" s="607" t="s">
        <v>442</v>
      </c>
      <c r="E2488" s="607"/>
      <c r="F2488" s="607"/>
      <c r="G2488" s="607"/>
      <c r="H2488" s="607"/>
      <c r="I2488" s="104"/>
      <c r="J2488" s="130">
        <f>J2487</f>
        <v>22.594999999999999</v>
      </c>
      <c r="K2488" s="702">
        <f t="shared" si="388"/>
        <v>36.689337148464006</v>
      </c>
      <c r="L2488" s="492"/>
      <c r="M2488" s="492"/>
      <c r="N2488" s="496"/>
      <c r="O2488" s="493"/>
      <c r="P2488" s="493"/>
      <c r="Q2488" s="491"/>
    </row>
    <row r="2489" spans="2:17">
      <c r="B2489" s="129"/>
      <c r="D2489" s="606" t="s">
        <v>444</v>
      </c>
      <c r="E2489" s="606"/>
      <c r="F2489" s="606"/>
      <c r="G2489" s="606"/>
      <c r="H2489" s="606"/>
      <c r="J2489" s="131">
        <f>J2488/I2480</f>
        <v>45.19</v>
      </c>
      <c r="K2489" s="702">
        <f t="shared" si="388"/>
        <v>36.689337148464006</v>
      </c>
      <c r="L2489" s="492"/>
      <c r="M2489" s="492"/>
      <c r="N2489" s="496"/>
      <c r="O2489" s="493"/>
      <c r="P2489" s="493"/>
      <c r="Q2489" s="491"/>
    </row>
    <row r="2490" spans="2:17">
      <c r="B2490" s="129"/>
      <c r="H2490" s="132" t="s">
        <v>445</v>
      </c>
      <c r="J2490" s="133">
        <v>1.5575000000000001</v>
      </c>
      <c r="K2490" s="702">
        <f t="shared" si="388"/>
        <v>36.689337148464006</v>
      </c>
      <c r="L2490" s="492"/>
      <c r="M2490" s="492"/>
      <c r="N2490" s="496"/>
      <c r="O2490" s="493"/>
      <c r="P2490" s="493"/>
      <c r="Q2490" s="491"/>
    </row>
    <row r="2491" spans="2:17" ht="15.75" thickBot="1">
      <c r="B2491" s="129"/>
      <c r="H2491" s="105" t="s">
        <v>446</v>
      </c>
      <c r="J2491" s="130" t="s">
        <v>377</v>
      </c>
      <c r="K2491" s="702">
        <f t="shared" si="388"/>
        <v>36.689337148464006</v>
      </c>
      <c r="L2491" s="492"/>
      <c r="M2491" s="492"/>
      <c r="N2491" s="496"/>
      <c r="O2491" s="493"/>
      <c r="P2491" s="493"/>
      <c r="Q2491" s="491"/>
    </row>
    <row r="2492" spans="2:17" ht="15.75" thickBot="1">
      <c r="B2492" s="453" t="s">
        <v>447</v>
      </c>
      <c r="C2492" s="370"/>
      <c r="D2492" s="451" t="s">
        <v>212</v>
      </c>
      <c r="E2492" s="451" t="s">
        <v>436</v>
      </c>
      <c r="F2492" s="370"/>
      <c r="G2492" s="451" t="s">
        <v>448</v>
      </c>
      <c r="H2492" s="608" t="s">
        <v>449</v>
      </c>
      <c r="I2492" s="608"/>
      <c r="J2492" s="609"/>
      <c r="K2492" s="702">
        <f t="shared" si="388"/>
        <v>36.689337148464006</v>
      </c>
      <c r="L2492" s="492"/>
      <c r="M2492" s="492"/>
      <c r="N2492" s="496"/>
      <c r="O2492" s="493"/>
      <c r="P2492" s="493"/>
      <c r="Q2492" s="491"/>
    </row>
    <row r="2493" spans="2:17" ht="15.75" thickBot="1">
      <c r="B2493" s="125"/>
      <c r="C2493" s="104"/>
      <c r="D2493" s="607" t="s">
        <v>459</v>
      </c>
      <c r="E2493" s="607"/>
      <c r="F2493" s="607"/>
      <c r="G2493" s="607"/>
      <c r="H2493" s="607"/>
      <c r="I2493" s="104"/>
      <c r="J2493" s="126"/>
      <c r="K2493" s="702">
        <f t="shared" si="388"/>
        <v>36.689337148464006</v>
      </c>
      <c r="L2493" s="492"/>
      <c r="M2493" s="492"/>
      <c r="N2493" s="496"/>
      <c r="O2493" s="493"/>
      <c r="P2493" s="493"/>
      <c r="Q2493" s="491"/>
    </row>
    <row r="2494" spans="2:17" ht="15.75" thickBot="1">
      <c r="B2494" s="127" t="s">
        <v>460</v>
      </c>
      <c r="C2494" s="104"/>
      <c r="D2494" s="103" t="s">
        <v>212</v>
      </c>
      <c r="E2494" s="103" t="s">
        <v>436</v>
      </c>
      <c r="F2494" s="104"/>
      <c r="G2494" s="103" t="s">
        <v>449</v>
      </c>
      <c r="H2494" s="607" t="s">
        <v>449</v>
      </c>
      <c r="I2494" s="607"/>
      <c r="J2494" s="605"/>
      <c r="K2494" s="702">
        <f t="shared" si="388"/>
        <v>36.689337148464006</v>
      </c>
      <c r="L2494" s="492"/>
      <c r="M2494" s="492"/>
      <c r="N2494" s="496"/>
      <c r="O2494" s="493"/>
      <c r="P2494" s="493"/>
      <c r="Q2494" s="491"/>
    </row>
    <row r="2495" spans="2:17" ht="15.75" thickBot="1">
      <c r="B2495" s="125"/>
      <c r="C2495" s="104"/>
      <c r="D2495" s="607" t="s">
        <v>461</v>
      </c>
      <c r="E2495" s="607"/>
      <c r="F2495" s="607"/>
      <c r="G2495" s="607"/>
      <c r="H2495" s="607"/>
      <c r="I2495" s="104"/>
      <c r="J2495" s="126"/>
      <c r="K2495" s="702">
        <f t="shared" si="388"/>
        <v>36.689337148464006</v>
      </c>
      <c r="L2495" s="492"/>
      <c r="M2495" s="492"/>
      <c r="N2495" s="496"/>
      <c r="O2495" s="493"/>
      <c r="P2495" s="493"/>
      <c r="Q2495" s="491"/>
    </row>
    <row r="2496" spans="2:17" ht="15.75" thickBot="1">
      <c r="B2496" s="125"/>
      <c r="C2496" s="104"/>
      <c r="D2496" s="104"/>
      <c r="E2496" s="104"/>
      <c r="F2496" s="104"/>
      <c r="G2496" s="104"/>
      <c r="H2496" s="105" t="s">
        <v>462</v>
      </c>
      <c r="I2496" s="104"/>
      <c r="J2496" s="130">
        <f>J2489+J2490</f>
        <v>46.747499999999995</v>
      </c>
      <c r="K2496" s="702">
        <f t="shared" si="388"/>
        <v>36.689337148464006</v>
      </c>
      <c r="L2496" s="492"/>
      <c r="M2496" s="492"/>
      <c r="N2496" s="496"/>
      <c r="O2496" s="493"/>
      <c r="P2496" s="493"/>
      <c r="Q2496" s="491"/>
    </row>
    <row r="2497" spans="2:18" ht="15.75" thickBot="1">
      <c r="B2497" s="127" t="s">
        <v>463</v>
      </c>
      <c r="C2497" s="104"/>
      <c r="D2497" s="103" t="s">
        <v>464</v>
      </c>
      <c r="E2497" s="103" t="s">
        <v>212</v>
      </c>
      <c r="F2497" s="103" t="s">
        <v>436</v>
      </c>
      <c r="G2497" s="104"/>
      <c r="H2497" s="103" t="s">
        <v>449</v>
      </c>
      <c r="I2497" s="607" t="s">
        <v>449</v>
      </c>
      <c r="J2497" s="605"/>
      <c r="K2497" s="702">
        <f t="shared" si="388"/>
        <v>36.689337148464006</v>
      </c>
      <c r="L2497" s="492"/>
      <c r="M2497" s="492"/>
      <c r="N2497" s="496"/>
      <c r="O2497" s="493"/>
      <c r="P2497" s="493"/>
      <c r="Q2497" s="491"/>
    </row>
    <row r="2498" spans="2:18" ht="15.75" thickBot="1">
      <c r="B2498" s="125"/>
      <c r="C2498" s="104"/>
      <c r="D2498" s="607" t="s">
        <v>468</v>
      </c>
      <c r="E2498" s="607"/>
      <c r="F2498" s="607"/>
      <c r="G2498" s="607"/>
      <c r="H2498" s="607"/>
      <c r="I2498" s="104"/>
      <c r="J2498" s="130"/>
      <c r="K2498" s="702">
        <f t="shared" si="388"/>
        <v>36.689337148464006</v>
      </c>
      <c r="L2498" s="492"/>
      <c r="M2498" s="492"/>
      <c r="N2498" s="496"/>
      <c r="O2498" s="493"/>
      <c r="P2498" s="493"/>
      <c r="Q2498" s="491"/>
    </row>
    <row r="2499" spans="2:18" ht="15.75" thickBot="1">
      <c r="B2499" s="602" t="s">
        <v>469</v>
      </c>
      <c r="C2499" s="603"/>
      <c r="D2499" s="604" t="s">
        <v>212</v>
      </c>
      <c r="E2499" s="604" t="s">
        <v>436</v>
      </c>
      <c r="F2499" s="604" t="s">
        <v>470</v>
      </c>
      <c r="G2499" s="604"/>
      <c r="H2499" s="604"/>
      <c r="J2499" s="605" t="s">
        <v>449</v>
      </c>
      <c r="K2499" s="702">
        <f t="shared" si="388"/>
        <v>36.689337148464006</v>
      </c>
      <c r="L2499" s="492"/>
      <c r="M2499" s="492"/>
      <c r="N2499" s="496"/>
      <c r="O2499" s="493"/>
      <c r="P2499" s="493"/>
      <c r="Q2499" s="491"/>
    </row>
    <row r="2500" spans="2:18" ht="15.75" thickBot="1">
      <c r="B2500" s="602"/>
      <c r="C2500" s="603"/>
      <c r="D2500" s="604"/>
      <c r="E2500" s="604"/>
      <c r="F2500" s="103" t="s">
        <v>471</v>
      </c>
      <c r="G2500" s="103" t="s">
        <v>472</v>
      </c>
      <c r="H2500" s="103" t="s">
        <v>473</v>
      </c>
      <c r="I2500" s="104"/>
      <c r="J2500" s="605"/>
      <c r="K2500" s="702">
        <f t="shared" si="388"/>
        <v>36.689337148464006</v>
      </c>
      <c r="L2500" s="492"/>
      <c r="M2500" s="492"/>
      <c r="N2500" s="496"/>
      <c r="O2500" s="493"/>
      <c r="P2500" s="493"/>
      <c r="Q2500" s="491"/>
    </row>
    <row r="2501" spans="2:18">
      <c r="B2501" s="129"/>
      <c r="D2501" s="606" t="s">
        <v>480</v>
      </c>
      <c r="E2501" s="606"/>
      <c r="F2501" s="606"/>
      <c r="G2501" s="606"/>
      <c r="H2501" s="606"/>
      <c r="J2501" s="111"/>
      <c r="K2501" s="702">
        <f t="shared" si="388"/>
        <v>36.689337148464006</v>
      </c>
      <c r="L2501" s="492"/>
      <c r="M2501" s="492"/>
      <c r="N2501" s="496"/>
      <c r="O2501" s="493"/>
      <c r="P2501" s="493"/>
      <c r="Q2501" s="491"/>
    </row>
    <row r="2502" spans="2:18" ht="15.75" thickBot="1">
      <c r="B2502" s="125"/>
      <c r="C2502" s="104"/>
      <c r="D2502" s="104"/>
      <c r="E2502" s="104"/>
      <c r="F2502" s="607" t="s">
        <v>481</v>
      </c>
      <c r="G2502" s="607"/>
      <c r="H2502" s="607"/>
      <c r="I2502" s="104"/>
      <c r="J2502" s="134">
        <f>ROUND(J2496,2)</f>
        <v>46.75</v>
      </c>
      <c r="R2502" s="445">
        <f>ROUND((SUM(Q2484:Q2501)/K2484),2)</f>
        <v>45.19</v>
      </c>
    </row>
    <row r="2503" spans="2:18">
      <c r="R2503" s="101">
        <f>R2502*K2484</f>
        <v>1657.9911457390883</v>
      </c>
    </row>
  </sheetData>
  <mergeCells count="773">
    <mergeCell ref="B1814:J1814"/>
    <mergeCell ref="K1757:M1757"/>
    <mergeCell ref="N1757:N1758"/>
    <mergeCell ref="O1757:P1758"/>
    <mergeCell ref="Q1757:Q1758"/>
    <mergeCell ref="L1758:M1758"/>
    <mergeCell ref="K1786:M1786"/>
    <mergeCell ref="N1786:N1787"/>
    <mergeCell ref="O1786:P1787"/>
    <mergeCell ref="Q1786:Q1787"/>
    <mergeCell ref="L1787:M1787"/>
    <mergeCell ref="K1613:M1613"/>
    <mergeCell ref="N1613:N1614"/>
    <mergeCell ref="O1613:P1614"/>
    <mergeCell ref="Q1613:Q1614"/>
    <mergeCell ref="L1614:M1614"/>
    <mergeCell ref="K1656:M1656"/>
    <mergeCell ref="N1656:N1657"/>
    <mergeCell ref="O1656:P1657"/>
    <mergeCell ref="Q1656:Q1657"/>
    <mergeCell ref="L1657:M1657"/>
    <mergeCell ref="K1562:M1562"/>
    <mergeCell ref="N1562:N1563"/>
    <mergeCell ref="O1562:P1563"/>
    <mergeCell ref="Q1562:Q1563"/>
    <mergeCell ref="L1563:M1563"/>
    <mergeCell ref="K1587:M1587"/>
    <mergeCell ref="N1587:N1588"/>
    <mergeCell ref="O1587:P1588"/>
    <mergeCell ref="Q1587:Q1588"/>
    <mergeCell ref="L1588:M1588"/>
    <mergeCell ref="N1487:N1488"/>
    <mergeCell ref="O1487:P1488"/>
    <mergeCell ref="Q1487:Q1488"/>
    <mergeCell ref="L1488:M1488"/>
    <mergeCell ref="K1511:M1511"/>
    <mergeCell ref="N1511:N1512"/>
    <mergeCell ref="O1511:P1512"/>
    <mergeCell ref="Q1511:Q1512"/>
    <mergeCell ref="L1512:M1512"/>
    <mergeCell ref="L1245:M1245"/>
    <mergeCell ref="K1439:M1439"/>
    <mergeCell ref="N1439:N1440"/>
    <mergeCell ref="O1439:P1440"/>
    <mergeCell ref="Q1439:Q1440"/>
    <mergeCell ref="L1440:M1440"/>
    <mergeCell ref="K1463:M1463"/>
    <mergeCell ref="N1463:N1464"/>
    <mergeCell ref="O1463:P1464"/>
    <mergeCell ref="Q1463:Q1464"/>
    <mergeCell ref="L1464:M1464"/>
    <mergeCell ref="K1305:M1305"/>
    <mergeCell ref="N1305:N1306"/>
    <mergeCell ref="O1305:P1306"/>
    <mergeCell ref="Q1305:Q1306"/>
    <mergeCell ref="L1306:M1306"/>
    <mergeCell ref="K1334:M1334"/>
    <mergeCell ref="N1334:N1335"/>
    <mergeCell ref="O1334:P1335"/>
    <mergeCell ref="Q1334:Q1335"/>
    <mergeCell ref="L1335:M1335"/>
    <mergeCell ref="K1363:M1363"/>
    <mergeCell ref="N1363:N1364"/>
    <mergeCell ref="O1363:P1364"/>
    <mergeCell ref="K1020:M1020"/>
    <mergeCell ref="N1020:N1021"/>
    <mergeCell ref="O1020:P1021"/>
    <mergeCell ref="Q1020:Q1021"/>
    <mergeCell ref="L1021:M1021"/>
    <mergeCell ref="K970:M970"/>
    <mergeCell ref="N970:N971"/>
    <mergeCell ref="O970:P971"/>
    <mergeCell ref="Q970:Q971"/>
    <mergeCell ref="L971:M971"/>
    <mergeCell ref="K994:M994"/>
    <mergeCell ref="N994:N995"/>
    <mergeCell ref="O994:P995"/>
    <mergeCell ref="Q994:Q995"/>
    <mergeCell ref="L995:M995"/>
    <mergeCell ref="K1163:M1163"/>
    <mergeCell ref="N1163:N1164"/>
    <mergeCell ref="O1163:P1164"/>
    <mergeCell ref="Q1163:Q1164"/>
    <mergeCell ref="L1164:M1164"/>
    <mergeCell ref="K1217:M1217"/>
    <mergeCell ref="N1217:N1218"/>
    <mergeCell ref="O1217:P1218"/>
    <mergeCell ref="K1277:M1277"/>
    <mergeCell ref="N1277:N1278"/>
    <mergeCell ref="O1277:P1278"/>
    <mergeCell ref="K1189:M1189"/>
    <mergeCell ref="N1189:N1190"/>
    <mergeCell ref="O1189:P1190"/>
    <mergeCell ref="Q1189:Q1190"/>
    <mergeCell ref="L1190:M1190"/>
    <mergeCell ref="Q1277:Q1278"/>
    <mergeCell ref="L1278:M1278"/>
    <mergeCell ref="K1244:M1244"/>
    <mergeCell ref="N1244:N1245"/>
    <mergeCell ref="O1244:P1245"/>
    <mergeCell ref="Q1244:Q1245"/>
    <mergeCell ref="Q1217:Q1218"/>
    <mergeCell ref="L1218:M1218"/>
    <mergeCell ref="K1091:M1091"/>
    <mergeCell ref="N1091:N1092"/>
    <mergeCell ref="O1091:P1092"/>
    <mergeCell ref="Q1091:Q1092"/>
    <mergeCell ref="L1092:M1092"/>
    <mergeCell ref="K1127:M1127"/>
    <mergeCell ref="N1127:N1128"/>
    <mergeCell ref="O1127:P1128"/>
    <mergeCell ref="Q1127:Q1128"/>
    <mergeCell ref="L1128:M1128"/>
    <mergeCell ref="B966:J966"/>
    <mergeCell ref="N812:N813"/>
    <mergeCell ref="O812:P813"/>
    <mergeCell ref="Q812:Q813"/>
    <mergeCell ref="L813:M813"/>
    <mergeCell ref="K905:M905"/>
    <mergeCell ref="N905:N906"/>
    <mergeCell ref="O905:P906"/>
    <mergeCell ref="Q905:Q906"/>
    <mergeCell ref="L906:M906"/>
    <mergeCell ref="K845:M845"/>
    <mergeCell ref="K938:M938"/>
    <mergeCell ref="N938:N939"/>
    <mergeCell ref="O938:P939"/>
    <mergeCell ref="Q938:Q939"/>
    <mergeCell ref="L939:M939"/>
    <mergeCell ref="K872:M872"/>
    <mergeCell ref="N872:N873"/>
    <mergeCell ref="O872:P873"/>
    <mergeCell ref="Q872:Q873"/>
    <mergeCell ref="L873:M873"/>
    <mergeCell ref="B899:J899"/>
    <mergeCell ref="Q713:Q714"/>
    <mergeCell ref="L714:M714"/>
    <mergeCell ref="K779:M779"/>
    <mergeCell ref="N779:N780"/>
    <mergeCell ref="O779:P780"/>
    <mergeCell ref="Q779:Q780"/>
    <mergeCell ref="L780:M780"/>
    <mergeCell ref="K812:M812"/>
    <mergeCell ref="N845:N846"/>
    <mergeCell ref="O845:P846"/>
    <mergeCell ref="Q845:Q846"/>
    <mergeCell ref="L846:M846"/>
    <mergeCell ref="K752:M752"/>
    <mergeCell ref="N752:N753"/>
    <mergeCell ref="O752:P753"/>
    <mergeCell ref="Q752:Q753"/>
    <mergeCell ref="L753:M753"/>
    <mergeCell ref="K713:M713"/>
    <mergeCell ref="N713:N714"/>
    <mergeCell ref="O713:P714"/>
    <mergeCell ref="Q570:Q571"/>
    <mergeCell ref="L571:M571"/>
    <mergeCell ref="O640:P641"/>
    <mergeCell ref="Q640:Q641"/>
    <mergeCell ref="L641:M641"/>
    <mergeCell ref="K682:M682"/>
    <mergeCell ref="N682:N683"/>
    <mergeCell ref="O682:P683"/>
    <mergeCell ref="Q682:Q683"/>
    <mergeCell ref="L683:M683"/>
    <mergeCell ref="K640:M640"/>
    <mergeCell ref="N640:N641"/>
    <mergeCell ref="K599:M599"/>
    <mergeCell ref="N599:N600"/>
    <mergeCell ref="O599:P600"/>
    <mergeCell ref="Q599:Q600"/>
    <mergeCell ref="L600:M600"/>
    <mergeCell ref="K570:M570"/>
    <mergeCell ref="N570:N571"/>
    <mergeCell ref="O570:P571"/>
    <mergeCell ref="Q298:Q299"/>
    <mergeCell ref="L299:M299"/>
    <mergeCell ref="K271:M271"/>
    <mergeCell ref="N271:N272"/>
    <mergeCell ref="O271:P272"/>
    <mergeCell ref="Q387:Q388"/>
    <mergeCell ref="L388:M388"/>
    <mergeCell ref="K437:M437"/>
    <mergeCell ref="N437:N438"/>
    <mergeCell ref="O437:P438"/>
    <mergeCell ref="Q437:Q438"/>
    <mergeCell ref="L438:M438"/>
    <mergeCell ref="K337:M337"/>
    <mergeCell ref="N337:N338"/>
    <mergeCell ref="O337:P338"/>
    <mergeCell ref="Q337:Q338"/>
    <mergeCell ref="L338:M338"/>
    <mergeCell ref="L232:M232"/>
    <mergeCell ref="K178:M178"/>
    <mergeCell ref="N178:N179"/>
    <mergeCell ref="O178:P179"/>
    <mergeCell ref="Q178:Q179"/>
    <mergeCell ref="K529:M529"/>
    <mergeCell ref="N529:N530"/>
    <mergeCell ref="O529:P530"/>
    <mergeCell ref="K387:M387"/>
    <mergeCell ref="N387:N388"/>
    <mergeCell ref="O387:P388"/>
    <mergeCell ref="K467:M467"/>
    <mergeCell ref="N467:N468"/>
    <mergeCell ref="O467:P468"/>
    <mergeCell ref="L179:M179"/>
    <mergeCell ref="K231:M231"/>
    <mergeCell ref="N231:N232"/>
    <mergeCell ref="O231:P232"/>
    <mergeCell ref="Q231:Q232"/>
    <mergeCell ref="Q271:Q272"/>
    <mergeCell ref="L272:M272"/>
    <mergeCell ref="K298:M298"/>
    <mergeCell ref="N298:N299"/>
    <mergeCell ref="O298:P299"/>
    <mergeCell ref="K116:M116"/>
    <mergeCell ref="N116:N117"/>
    <mergeCell ref="O116:P117"/>
    <mergeCell ref="Q116:Q117"/>
    <mergeCell ref="L117:M117"/>
    <mergeCell ref="K143:M143"/>
    <mergeCell ref="N143:N144"/>
    <mergeCell ref="O143:P144"/>
    <mergeCell ref="Q143:Q144"/>
    <mergeCell ref="L144:M144"/>
    <mergeCell ref="K6:M6"/>
    <mergeCell ref="N6:N7"/>
    <mergeCell ref="Q6:Q7"/>
    <mergeCell ref="O6:P7"/>
    <mergeCell ref="L7:M7"/>
    <mergeCell ref="K88:M88"/>
    <mergeCell ref="N88:N89"/>
    <mergeCell ref="O88:P89"/>
    <mergeCell ref="Q88:Q89"/>
    <mergeCell ref="L89:M89"/>
    <mergeCell ref="K47:M47"/>
    <mergeCell ref="N47:N48"/>
    <mergeCell ref="O47:P48"/>
    <mergeCell ref="Q47:Q48"/>
    <mergeCell ref="L48:M48"/>
    <mergeCell ref="Q467:Q468"/>
    <mergeCell ref="L468:M468"/>
    <mergeCell ref="K499:M499"/>
    <mergeCell ref="N499:N500"/>
    <mergeCell ref="O499:P500"/>
    <mergeCell ref="Q499:Q500"/>
    <mergeCell ref="L500:M500"/>
    <mergeCell ref="Q529:Q530"/>
    <mergeCell ref="L530:M530"/>
    <mergeCell ref="D1887:D1888"/>
    <mergeCell ref="E1887:F1887"/>
    <mergeCell ref="G1887:H1887"/>
    <mergeCell ref="H1891:J1891"/>
    <mergeCell ref="D1893:H1893"/>
    <mergeCell ref="D1894:H1894"/>
    <mergeCell ref="Q1887:Q1888"/>
    <mergeCell ref="L1888:M1888"/>
    <mergeCell ref="Q1363:Q1364"/>
    <mergeCell ref="L1364:M1364"/>
    <mergeCell ref="Q1404:Q1405"/>
    <mergeCell ref="L1405:M1405"/>
    <mergeCell ref="K1404:M1404"/>
    <mergeCell ref="N1404:N1405"/>
    <mergeCell ref="O1404:P1405"/>
    <mergeCell ref="C1886:H1886"/>
    <mergeCell ref="I1886:J1886"/>
    <mergeCell ref="K1847:M1847"/>
    <mergeCell ref="N1847:N1848"/>
    <mergeCell ref="O1847:P1848"/>
    <mergeCell ref="Q1847:Q1848"/>
    <mergeCell ref="L1848:M1848"/>
    <mergeCell ref="A1841:J1841"/>
    <mergeCell ref="K1487:M1487"/>
    <mergeCell ref="D1922:H1922"/>
    <mergeCell ref="D1923:H1923"/>
    <mergeCell ref="D1924:H1924"/>
    <mergeCell ref="H1927:J1927"/>
    <mergeCell ref="D1909:H1909"/>
    <mergeCell ref="F1910:H1910"/>
    <mergeCell ref="K1887:M1887"/>
    <mergeCell ref="N1887:N1888"/>
    <mergeCell ref="O1887:P1888"/>
    <mergeCell ref="C1915:H1915"/>
    <mergeCell ref="I1915:J1915"/>
    <mergeCell ref="D1895:H1895"/>
    <mergeCell ref="H1898:J1898"/>
    <mergeCell ref="D1901:H1901"/>
    <mergeCell ref="H1902:J1902"/>
    <mergeCell ref="D1903:H1903"/>
    <mergeCell ref="I1905:J1905"/>
    <mergeCell ref="D1906:H1906"/>
    <mergeCell ref="B1907:C1908"/>
    <mergeCell ref="D1907:D1908"/>
    <mergeCell ref="E1907:E1908"/>
    <mergeCell ref="F1907:H1907"/>
    <mergeCell ref="J1907:J1908"/>
    <mergeCell ref="B1887:C1888"/>
    <mergeCell ref="D1941:H1941"/>
    <mergeCell ref="F1942:H1942"/>
    <mergeCell ref="K1916:M1916"/>
    <mergeCell ref="N1916:N1917"/>
    <mergeCell ref="O1916:P1917"/>
    <mergeCell ref="Q1916:Q1917"/>
    <mergeCell ref="L1917:M1917"/>
    <mergeCell ref="C1947:H1947"/>
    <mergeCell ref="I1947:J1947"/>
    <mergeCell ref="D1931:H1931"/>
    <mergeCell ref="H1932:J1932"/>
    <mergeCell ref="D1933:H1933"/>
    <mergeCell ref="I1935:J1935"/>
    <mergeCell ref="D1937:H1937"/>
    <mergeCell ref="B1938:C1939"/>
    <mergeCell ref="D1938:D1939"/>
    <mergeCell ref="E1938:E1939"/>
    <mergeCell ref="F1938:H1938"/>
    <mergeCell ref="J1938:J1939"/>
    <mergeCell ref="B1916:C1917"/>
    <mergeCell ref="D1916:D1917"/>
    <mergeCell ref="E1916:F1916"/>
    <mergeCell ref="G1916:H1916"/>
    <mergeCell ref="H1920:J1920"/>
    <mergeCell ref="Q1948:Q1949"/>
    <mergeCell ref="L1949:M1949"/>
    <mergeCell ref="C1973:H1973"/>
    <mergeCell ref="I1973:J1973"/>
    <mergeCell ref="D1959:H1959"/>
    <mergeCell ref="H1960:J1960"/>
    <mergeCell ref="D1961:H1961"/>
    <mergeCell ref="I1963:J1963"/>
    <mergeCell ref="D1964:H1964"/>
    <mergeCell ref="B1965:C1966"/>
    <mergeCell ref="D1965:D1966"/>
    <mergeCell ref="E1965:E1966"/>
    <mergeCell ref="F1965:H1965"/>
    <mergeCell ref="J1965:J1966"/>
    <mergeCell ref="B1948:C1949"/>
    <mergeCell ref="D1948:D1949"/>
    <mergeCell ref="E1948:F1948"/>
    <mergeCell ref="G1948:H1948"/>
    <mergeCell ref="H1951:J1951"/>
    <mergeCell ref="D1952:H1952"/>
    <mergeCell ref="D1953:H1953"/>
    <mergeCell ref="D1954:H1954"/>
    <mergeCell ref="H1957:J1957"/>
    <mergeCell ref="D1987:H1987"/>
    <mergeCell ref="D1988:H1988"/>
    <mergeCell ref="D1989:H1989"/>
    <mergeCell ref="H1992:J1992"/>
    <mergeCell ref="D1967:H1967"/>
    <mergeCell ref="F1968:H1968"/>
    <mergeCell ref="K1948:M1948"/>
    <mergeCell ref="N1948:N1949"/>
    <mergeCell ref="O1948:P1949"/>
    <mergeCell ref="D2027:H2027"/>
    <mergeCell ref="F2028:H2028"/>
    <mergeCell ref="K1974:M1974"/>
    <mergeCell ref="N1974:N1975"/>
    <mergeCell ref="O1974:P1975"/>
    <mergeCell ref="Q1974:Q1975"/>
    <mergeCell ref="L1975:M1975"/>
    <mergeCell ref="C2033:H2033"/>
    <mergeCell ref="I2033:J2033"/>
    <mergeCell ref="D2001:H2001"/>
    <mergeCell ref="H2002:J2002"/>
    <mergeCell ref="D2005:H2005"/>
    <mergeCell ref="I2007:J2007"/>
    <mergeCell ref="D2016:H2016"/>
    <mergeCell ref="B2017:C2018"/>
    <mergeCell ref="D2017:D2018"/>
    <mergeCell ref="E2017:E2018"/>
    <mergeCell ref="F2017:H2017"/>
    <mergeCell ref="J2017:J2018"/>
    <mergeCell ref="B1974:C1975"/>
    <mergeCell ref="D1974:D1975"/>
    <mergeCell ref="E1974:F1974"/>
    <mergeCell ref="G1974:H1974"/>
    <mergeCell ref="H1982:J1982"/>
    <mergeCell ref="B2034:C2035"/>
    <mergeCell ref="D2034:D2035"/>
    <mergeCell ref="E2034:F2034"/>
    <mergeCell ref="G2034:H2034"/>
    <mergeCell ref="H2039:J2039"/>
    <mergeCell ref="D2042:H2042"/>
    <mergeCell ref="D2043:H2043"/>
    <mergeCell ref="D2044:H2044"/>
    <mergeCell ref="H2047:J2047"/>
    <mergeCell ref="D2049:H2049"/>
    <mergeCell ref="H2050:J2050"/>
    <mergeCell ref="D2051:H2051"/>
    <mergeCell ref="I2053:J2053"/>
    <mergeCell ref="D2055:H2055"/>
    <mergeCell ref="B2056:C2057"/>
    <mergeCell ref="D2056:D2057"/>
    <mergeCell ref="E2056:E2057"/>
    <mergeCell ref="F2056:H2056"/>
    <mergeCell ref="J2056:J2057"/>
    <mergeCell ref="H2082:J2082"/>
    <mergeCell ref="D2083:H2083"/>
    <mergeCell ref="I2085:J2085"/>
    <mergeCell ref="D2087:H2087"/>
    <mergeCell ref="D2059:H2059"/>
    <mergeCell ref="F2060:H2060"/>
    <mergeCell ref="C2065:H2065"/>
    <mergeCell ref="I2065:J2065"/>
    <mergeCell ref="B2066:C2067"/>
    <mergeCell ref="D2066:D2067"/>
    <mergeCell ref="E2066:F2066"/>
    <mergeCell ref="G2066:H2066"/>
    <mergeCell ref="H2071:J2071"/>
    <mergeCell ref="Q2034:Q2035"/>
    <mergeCell ref="L2035:M2035"/>
    <mergeCell ref="K2066:M2066"/>
    <mergeCell ref="N2066:N2067"/>
    <mergeCell ref="O2066:P2067"/>
    <mergeCell ref="Q2066:Q2067"/>
    <mergeCell ref="L2067:M2067"/>
    <mergeCell ref="F2092:H2092"/>
    <mergeCell ref="C2097:H2097"/>
    <mergeCell ref="I2097:J2097"/>
    <mergeCell ref="B2088:C2089"/>
    <mergeCell ref="D2088:D2089"/>
    <mergeCell ref="E2088:E2089"/>
    <mergeCell ref="F2088:H2088"/>
    <mergeCell ref="J2088:J2089"/>
    <mergeCell ref="D2091:H2091"/>
    <mergeCell ref="K2034:M2034"/>
    <mergeCell ref="N2034:N2035"/>
    <mergeCell ref="O2034:P2035"/>
    <mergeCell ref="D2074:H2074"/>
    <mergeCell ref="D2075:H2075"/>
    <mergeCell ref="D2076:H2076"/>
    <mergeCell ref="H2079:J2079"/>
    <mergeCell ref="D2081:H2081"/>
    <mergeCell ref="B2098:C2099"/>
    <mergeCell ref="D2098:D2099"/>
    <mergeCell ref="E2098:F2098"/>
    <mergeCell ref="G2098:H2098"/>
    <mergeCell ref="H2104:J2104"/>
    <mergeCell ref="D2106:H2106"/>
    <mergeCell ref="D2107:H2107"/>
    <mergeCell ref="D2108:H2108"/>
    <mergeCell ref="H2111:J2111"/>
    <mergeCell ref="D2118:H2118"/>
    <mergeCell ref="H2119:J2119"/>
    <mergeCell ref="D2121:H2121"/>
    <mergeCell ref="I2123:J2123"/>
    <mergeCell ref="D2124:H2124"/>
    <mergeCell ref="B2125:C2126"/>
    <mergeCell ref="D2125:D2126"/>
    <mergeCell ref="E2125:E2126"/>
    <mergeCell ref="F2125:H2125"/>
    <mergeCell ref="J2125:J2126"/>
    <mergeCell ref="D2127:H2127"/>
    <mergeCell ref="F2128:H2128"/>
    <mergeCell ref="C2133:H2133"/>
    <mergeCell ref="I2133:J2133"/>
    <mergeCell ref="B2134:C2135"/>
    <mergeCell ref="D2134:D2135"/>
    <mergeCell ref="E2134:F2134"/>
    <mergeCell ref="G2134:H2134"/>
    <mergeCell ref="H2143:J2143"/>
    <mergeCell ref="D2146:H2146"/>
    <mergeCell ref="D2147:H2147"/>
    <mergeCell ref="D2148:H2148"/>
    <mergeCell ref="H2151:J2151"/>
    <mergeCell ref="D2162:H2162"/>
    <mergeCell ref="H2163:J2163"/>
    <mergeCell ref="D2164:H2164"/>
    <mergeCell ref="I2166:J2166"/>
    <mergeCell ref="D2167:H2167"/>
    <mergeCell ref="B2168:C2169"/>
    <mergeCell ref="D2168:D2169"/>
    <mergeCell ref="E2168:E2169"/>
    <mergeCell ref="F2168:H2168"/>
    <mergeCell ref="J2168:J2169"/>
    <mergeCell ref="D2170:H2170"/>
    <mergeCell ref="F2171:H2171"/>
    <mergeCell ref="C2176:H2176"/>
    <mergeCell ref="I2176:J2176"/>
    <mergeCell ref="B2177:C2178"/>
    <mergeCell ref="D2177:D2178"/>
    <mergeCell ref="E2177:F2177"/>
    <mergeCell ref="G2177:H2177"/>
    <mergeCell ref="H2182:J2182"/>
    <mergeCell ref="D2184:H2184"/>
    <mergeCell ref="D2185:H2185"/>
    <mergeCell ref="D2186:H2186"/>
    <mergeCell ref="H2189:J2189"/>
    <mergeCell ref="D2191:H2191"/>
    <mergeCell ref="H2192:J2192"/>
    <mergeCell ref="D2193:H2193"/>
    <mergeCell ref="I2195:J2195"/>
    <mergeCell ref="D2196:H2196"/>
    <mergeCell ref="B2197:C2198"/>
    <mergeCell ref="D2197:D2198"/>
    <mergeCell ref="E2197:E2198"/>
    <mergeCell ref="F2197:H2197"/>
    <mergeCell ref="J2197:J2198"/>
    <mergeCell ref="D2199:H2199"/>
    <mergeCell ref="F2200:H2200"/>
    <mergeCell ref="C2205:H2205"/>
    <mergeCell ref="I2205:J2205"/>
    <mergeCell ref="B2206:C2207"/>
    <mergeCell ref="D2206:D2207"/>
    <mergeCell ref="E2206:F2206"/>
    <mergeCell ref="G2206:H2206"/>
    <mergeCell ref="H2213:J2213"/>
    <mergeCell ref="D2218:H2218"/>
    <mergeCell ref="D2219:H2219"/>
    <mergeCell ref="D2220:H2220"/>
    <mergeCell ref="H2223:J2223"/>
    <mergeCell ref="D2226:H2226"/>
    <mergeCell ref="H2227:J2227"/>
    <mergeCell ref="D2229:H2229"/>
    <mergeCell ref="I2231:J2231"/>
    <mergeCell ref="D2234:H2234"/>
    <mergeCell ref="O2246:P2247"/>
    <mergeCell ref="Q2246:Q2247"/>
    <mergeCell ref="B2235:C2236"/>
    <mergeCell ref="D2235:D2236"/>
    <mergeCell ref="E2235:E2236"/>
    <mergeCell ref="F2235:H2235"/>
    <mergeCell ref="J2235:J2236"/>
    <mergeCell ref="D2239:H2239"/>
    <mergeCell ref="F2240:H2240"/>
    <mergeCell ref="C2245:H2245"/>
    <mergeCell ref="I2245:J2245"/>
    <mergeCell ref="B2246:C2247"/>
    <mergeCell ref="D2254:H2254"/>
    <mergeCell ref="D2255:H2255"/>
    <mergeCell ref="D2256:H2256"/>
    <mergeCell ref="H2259:J2259"/>
    <mergeCell ref="D2261:H2261"/>
    <mergeCell ref="H2262:J2262"/>
    <mergeCell ref="D2263:H2263"/>
    <mergeCell ref="I2265:J2265"/>
    <mergeCell ref="N2246:N2247"/>
    <mergeCell ref="D2246:D2247"/>
    <mergeCell ref="E2246:F2246"/>
    <mergeCell ref="G2246:H2246"/>
    <mergeCell ref="K2246:M2246"/>
    <mergeCell ref="L2247:M2247"/>
    <mergeCell ref="H2251:J2251"/>
    <mergeCell ref="D2267:H2267"/>
    <mergeCell ref="B2268:C2269"/>
    <mergeCell ref="D2268:D2269"/>
    <mergeCell ref="F2268:H2268"/>
    <mergeCell ref="J2268:J2269"/>
    <mergeCell ref="D2271:H2271"/>
    <mergeCell ref="F2272:H2272"/>
    <mergeCell ref="C2277:H2277"/>
    <mergeCell ref="I2277:J2277"/>
    <mergeCell ref="E2268:E2269"/>
    <mergeCell ref="B2278:C2279"/>
    <mergeCell ref="D2278:D2279"/>
    <mergeCell ref="E2278:F2278"/>
    <mergeCell ref="G2278:H2278"/>
    <mergeCell ref="H2285:J2285"/>
    <mergeCell ref="D2288:H2288"/>
    <mergeCell ref="D2289:H2289"/>
    <mergeCell ref="D2290:H2290"/>
    <mergeCell ref="H2293:J2293"/>
    <mergeCell ref="D2299:H2299"/>
    <mergeCell ref="H2300:J2300"/>
    <mergeCell ref="D2301:H2301"/>
    <mergeCell ref="I2303:J2303"/>
    <mergeCell ref="D2309:H2309"/>
    <mergeCell ref="B2310:C2311"/>
    <mergeCell ref="D2310:D2311"/>
    <mergeCell ref="E2310:E2311"/>
    <mergeCell ref="F2310:H2310"/>
    <mergeCell ref="J2310:J2311"/>
    <mergeCell ref="C2358:H2358"/>
    <mergeCell ref="I2358:J2358"/>
    <mergeCell ref="D2334:H2334"/>
    <mergeCell ref="D2347:H2347"/>
    <mergeCell ref="D2317:H2317"/>
    <mergeCell ref="F2318:H2318"/>
    <mergeCell ref="C2323:H2323"/>
    <mergeCell ref="I2323:J2323"/>
    <mergeCell ref="B2324:C2325"/>
    <mergeCell ref="D2324:D2325"/>
    <mergeCell ref="E2324:F2324"/>
    <mergeCell ref="G2324:H2324"/>
    <mergeCell ref="B2359:C2360"/>
    <mergeCell ref="D2359:D2360"/>
    <mergeCell ref="E2359:F2359"/>
    <mergeCell ref="G2359:H2359"/>
    <mergeCell ref="H2364:J2364"/>
    <mergeCell ref="D2367:H2367"/>
    <mergeCell ref="D2368:H2368"/>
    <mergeCell ref="D2369:H2369"/>
    <mergeCell ref="H2372:J2372"/>
    <mergeCell ref="D2374:H2374"/>
    <mergeCell ref="H2375:J2375"/>
    <mergeCell ref="D2376:H2376"/>
    <mergeCell ref="I2378:J2378"/>
    <mergeCell ref="D2380:H2380"/>
    <mergeCell ref="B2381:C2382"/>
    <mergeCell ref="D2381:D2382"/>
    <mergeCell ref="E2381:E2382"/>
    <mergeCell ref="F2381:H2381"/>
    <mergeCell ref="J2381:J2382"/>
    <mergeCell ref="D2384:H2384"/>
    <mergeCell ref="F2385:H2385"/>
    <mergeCell ref="C2390:H2390"/>
    <mergeCell ref="I2390:J2390"/>
    <mergeCell ref="B2391:C2392"/>
    <mergeCell ref="D2391:D2392"/>
    <mergeCell ref="E2391:F2391"/>
    <mergeCell ref="G2391:H2391"/>
    <mergeCell ref="H2394:J2394"/>
    <mergeCell ref="D2395:H2395"/>
    <mergeCell ref="D2396:H2396"/>
    <mergeCell ref="D2397:H2397"/>
    <mergeCell ref="H2400:J2400"/>
    <mergeCell ref="D2402:H2402"/>
    <mergeCell ref="H2403:J2403"/>
    <mergeCell ref="D2406:H2406"/>
    <mergeCell ref="I2408:J2408"/>
    <mergeCell ref="D2410:H2410"/>
    <mergeCell ref="B2411:C2412"/>
    <mergeCell ref="D2411:D2412"/>
    <mergeCell ref="E2411:E2412"/>
    <mergeCell ref="F2411:H2411"/>
    <mergeCell ref="J2411:J2412"/>
    <mergeCell ref="D2414:H2414"/>
    <mergeCell ref="F2415:H2415"/>
    <mergeCell ref="C2420:H2420"/>
    <mergeCell ref="I2420:J2420"/>
    <mergeCell ref="B2421:C2422"/>
    <mergeCell ref="D2421:D2422"/>
    <mergeCell ref="E2421:F2421"/>
    <mergeCell ref="G2421:H2421"/>
    <mergeCell ref="K2421:M2421"/>
    <mergeCell ref="N2421:N2422"/>
    <mergeCell ref="O2421:P2422"/>
    <mergeCell ref="Q2421:Q2422"/>
    <mergeCell ref="L2422:M2422"/>
    <mergeCell ref="H2426:J2426"/>
    <mergeCell ref="D2429:H2429"/>
    <mergeCell ref="D2430:H2430"/>
    <mergeCell ref="D2431:H2431"/>
    <mergeCell ref="H2434:J2434"/>
    <mergeCell ref="D2436:H2436"/>
    <mergeCell ref="H2437:J2437"/>
    <mergeCell ref="D2438:H2438"/>
    <mergeCell ref="I2440:J2440"/>
    <mergeCell ref="D2442:H2442"/>
    <mergeCell ref="B2443:C2444"/>
    <mergeCell ref="D2443:D2444"/>
    <mergeCell ref="E2443:E2444"/>
    <mergeCell ref="F2443:H2443"/>
    <mergeCell ref="J2443:J2444"/>
    <mergeCell ref="D2446:H2446"/>
    <mergeCell ref="F2447:H2447"/>
    <mergeCell ref="C2452:H2452"/>
    <mergeCell ref="I2452:J2452"/>
    <mergeCell ref="B2453:C2454"/>
    <mergeCell ref="D2453:D2454"/>
    <mergeCell ref="E2453:F2453"/>
    <mergeCell ref="G2453:H2453"/>
    <mergeCell ref="H2457:J2457"/>
    <mergeCell ref="D2459:H2459"/>
    <mergeCell ref="D2460:H2460"/>
    <mergeCell ref="D2461:H2461"/>
    <mergeCell ref="H2464:J2464"/>
    <mergeCell ref="D2467:H2467"/>
    <mergeCell ref="H2468:J2468"/>
    <mergeCell ref="D2469:H2469"/>
    <mergeCell ref="I2471:J2471"/>
    <mergeCell ref="D2472:H2472"/>
    <mergeCell ref="B2473:C2474"/>
    <mergeCell ref="D2473:D2474"/>
    <mergeCell ref="E2473:E2474"/>
    <mergeCell ref="F2473:H2473"/>
    <mergeCell ref="J2473:J2474"/>
    <mergeCell ref="D2489:H2489"/>
    <mergeCell ref="H2492:J2492"/>
    <mergeCell ref="D2493:H2493"/>
    <mergeCell ref="H2494:J2494"/>
    <mergeCell ref="D2495:H2495"/>
    <mergeCell ref="I2497:J2497"/>
    <mergeCell ref="D2498:H2498"/>
    <mergeCell ref="D2475:H2475"/>
    <mergeCell ref="F2476:H2476"/>
    <mergeCell ref="C2481:H2481"/>
    <mergeCell ref="I2481:J2481"/>
    <mergeCell ref="B2482:C2483"/>
    <mergeCell ref="D2482:D2483"/>
    <mergeCell ref="E2482:F2482"/>
    <mergeCell ref="G2482:H2482"/>
    <mergeCell ref="H2485:J2485"/>
    <mergeCell ref="B2499:C2500"/>
    <mergeCell ref="D2499:D2500"/>
    <mergeCell ref="E2499:E2500"/>
    <mergeCell ref="F2499:H2499"/>
    <mergeCell ref="J2499:J2500"/>
    <mergeCell ref="D2501:H2501"/>
    <mergeCell ref="F2502:H2502"/>
    <mergeCell ref="H2329:J2329"/>
    <mergeCell ref="D2332:H2332"/>
    <mergeCell ref="D2333:H2333"/>
    <mergeCell ref="H2337:J2337"/>
    <mergeCell ref="D2340:H2340"/>
    <mergeCell ref="H2341:J2341"/>
    <mergeCell ref="D2342:H2342"/>
    <mergeCell ref="I2344:J2344"/>
    <mergeCell ref="B2348:C2349"/>
    <mergeCell ref="D2348:D2349"/>
    <mergeCell ref="E2348:E2349"/>
    <mergeCell ref="F2348:H2348"/>
    <mergeCell ref="J2348:J2349"/>
    <mergeCell ref="D2352:H2352"/>
    <mergeCell ref="F2353:H2353"/>
    <mergeCell ref="D2487:H2487"/>
    <mergeCell ref="D2488:H2488"/>
    <mergeCell ref="K2098:M2098"/>
    <mergeCell ref="N2098:N2099"/>
    <mergeCell ref="O2098:P2099"/>
    <mergeCell ref="Q2098:Q2099"/>
    <mergeCell ref="L2099:M2099"/>
    <mergeCell ref="K2134:M2134"/>
    <mergeCell ref="N2134:N2135"/>
    <mergeCell ref="O2134:P2135"/>
    <mergeCell ref="Q2134:Q2135"/>
    <mergeCell ref="L2135:M2135"/>
    <mergeCell ref="K2177:M2177"/>
    <mergeCell ref="N2177:N2178"/>
    <mergeCell ref="O2177:P2178"/>
    <mergeCell ref="Q2177:Q2178"/>
    <mergeCell ref="L2178:M2178"/>
    <mergeCell ref="K2206:M2206"/>
    <mergeCell ref="N2206:N2207"/>
    <mergeCell ref="O2206:P2207"/>
    <mergeCell ref="Q2206:Q2207"/>
    <mergeCell ref="L2207:M2207"/>
    <mergeCell ref="L2392:M2392"/>
    <mergeCell ref="K2278:M2278"/>
    <mergeCell ref="N2278:N2279"/>
    <mergeCell ref="O2278:P2279"/>
    <mergeCell ref="Q2278:Q2279"/>
    <mergeCell ref="L2279:M2279"/>
    <mergeCell ref="K2324:M2324"/>
    <mergeCell ref="N2324:N2325"/>
    <mergeCell ref="O2324:P2325"/>
    <mergeCell ref="Q2324:Q2325"/>
    <mergeCell ref="L2325:M2325"/>
    <mergeCell ref="K1535:M1535"/>
    <mergeCell ref="N1535:N1536"/>
    <mergeCell ref="O1535:P1536"/>
    <mergeCell ref="Q1535:Q1536"/>
    <mergeCell ref="L1536:M1536"/>
    <mergeCell ref="K2482:M2482"/>
    <mergeCell ref="N2482:N2483"/>
    <mergeCell ref="O2482:P2483"/>
    <mergeCell ref="Q2482:Q2483"/>
    <mergeCell ref="L2483:M2483"/>
    <mergeCell ref="K2359:M2359"/>
    <mergeCell ref="N2359:N2360"/>
    <mergeCell ref="O2359:P2360"/>
    <mergeCell ref="Q2359:Q2360"/>
    <mergeCell ref="L2360:M2360"/>
    <mergeCell ref="K2453:M2453"/>
    <mergeCell ref="N2453:N2454"/>
    <mergeCell ref="O2453:P2454"/>
    <mergeCell ref="Q2453:Q2454"/>
    <mergeCell ref="L2454:M2454"/>
    <mergeCell ref="K2391:M2391"/>
    <mergeCell ref="N2391:N2392"/>
    <mergeCell ref="O2391:P2392"/>
    <mergeCell ref="Q2391:Q2392"/>
  </mergeCells>
  <phoneticPr fontId="9" type="noConversion"/>
  <pageMargins left="0.25" right="0.25" top="0.75" bottom="0.75" header="0.3" footer="0.3"/>
  <pageSetup paperSize="9" scale="1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ED9E2-0951-4A2B-8A5F-C16A58A7FFC9}">
  <dimension ref="A1:M315"/>
  <sheetViews>
    <sheetView zoomScale="70" zoomScaleNormal="70" workbookViewId="0">
      <selection activeCell="F101" sqref="F101"/>
    </sheetView>
  </sheetViews>
  <sheetFormatPr defaultRowHeight="15"/>
  <cols>
    <col min="1" max="1" width="10.85546875" bestFit="1" customWidth="1"/>
    <col min="2" max="2" width="128.85546875" customWidth="1"/>
    <col min="3" max="3" width="26" customWidth="1"/>
    <col min="4" max="4" width="23.85546875" customWidth="1"/>
    <col min="5" max="5" width="22.42578125" bestFit="1" customWidth="1"/>
    <col min="6" max="7" width="19.28515625" customWidth="1"/>
    <col min="10" max="10" width="144.28515625" bestFit="1" customWidth="1"/>
    <col min="11" max="11" width="19.140625" bestFit="1" customWidth="1"/>
    <col min="13" max="13" width="104.85546875" bestFit="1" customWidth="1"/>
    <col min="14" max="14" width="30.140625" customWidth="1"/>
    <col min="15" max="15" width="17.28515625" bestFit="1" customWidth="1"/>
  </cols>
  <sheetData>
    <row r="1" spans="1:13">
      <c r="I1" s="617" t="s">
        <v>1036</v>
      </c>
      <c r="J1" s="617"/>
      <c r="K1" s="617"/>
      <c r="M1" s="432"/>
    </row>
    <row r="2" spans="1:13">
      <c r="A2" s="618" t="s">
        <v>1037</v>
      </c>
      <c r="B2" s="619"/>
      <c r="C2" s="619"/>
      <c r="D2" s="619"/>
      <c r="E2" s="619"/>
      <c r="F2" s="620"/>
      <c r="G2" s="15"/>
      <c r="I2" s="616"/>
      <c r="J2" s="616"/>
      <c r="K2" s="616"/>
      <c r="M2" s="432"/>
    </row>
    <row r="3" spans="1:13">
      <c r="A3" s="433"/>
      <c r="B3" s="434"/>
      <c r="C3" s="434" t="s">
        <v>1038</v>
      </c>
      <c r="D3" s="434" t="s">
        <v>411</v>
      </c>
      <c r="E3" s="434" t="s">
        <v>1039</v>
      </c>
      <c r="F3" s="435" t="s">
        <v>1040</v>
      </c>
      <c r="G3" s="15"/>
      <c r="I3" s="169" t="s">
        <v>521</v>
      </c>
      <c r="J3" s="169" t="s">
        <v>522</v>
      </c>
      <c r="K3" s="431">
        <f>SUMIF('5. CPU'!$B$1:$B$3367,I3,'5. CPU'!$Q$1:$Q$3367)</f>
        <v>880759.25319131999</v>
      </c>
      <c r="M3" s="432"/>
    </row>
    <row r="4" spans="1:13">
      <c r="A4" s="437"/>
      <c r="B4" s="438"/>
      <c r="C4" s="438"/>
      <c r="D4" s="438"/>
      <c r="E4" s="438"/>
      <c r="F4" s="439"/>
      <c r="G4" s="15"/>
      <c r="I4" s="169" t="s">
        <v>452</v>
      </c>
      <c r="J4" s="169" t="s">
        <v>453</v>
      </c>
      <c r="K4" s="431">
        <f>SUMIF('5. CPU'!$B$1:$B$3367,I4,'5. CPU'!$Q$1:$Q$3367)</f>
        <v>392962.24075461802</v>
      </c>
      <c r="M4" s="432"/>
    </row>
    <row r="5" spans="1:13">
      <c r="A5" s="2">
        <v>407819</v>
      </c>
      <c r="B5" s="5" t="s">
        <v>291</v>
      </c>
      <c r="C5" s="440">
        <f ca="1">SUMIF('4. Orçamento'!$A$6:$A$144,A5,'4. Orçamento'!$D$6:$D$115)</f>
        <v>120036.87</v>
      </c>
      <c r="D5" s="441">
        <f ca="1">SUMIF('4. Orçamento'!$A$6:$A$144,A5,'4. Orçamento'!$I$6:$I$115)</f>
        <v>1945797.6600000001</v>
      </c>
      <c r="E5" s="441">
        <f ca="1">D5</f>
        <v>1945797.6600000001</v>
      </c>
      <c r="F5" s="444">
        <f t="shared" ref="F5:F36" ca="1" si="0">E5/$D$59</f>
        <v>0.22732114541372525</v>
      </c>
      <c r="G5" s="430"/>
      <c r="I5" s="169" t="s">
        <v>910</v>
      </c>
      <c r="J5" s="169" t="s">
        <v>911</v>
      </c>
      <c r="K5" s="431">
        <f>SUMIF('5. CPU'!$B$1:$B$3367,I5,'5. CPU'!$Q$1:$Q$3367)</f>
        <v>281624.73000000004</v>
      </c>
      <c r="M5" s="432"/>
    </row>
    <row r="6" spans="1:13">
      <c r="A6" s="531" t="s">
        <v>352</v>
      </c>
      <c r="B6" s="4" t="s">
        <v>353</v>
      </c>
      <c r="C6" s="440">
        <f ca="1">SUMIF('4. Orçamento'!$A$6:$A$144,A6,'4. Orçamento'!$D$6:$D$115)</f>
        <v>1</v>
      </c>
      <c r="D6" s="441">
        <f ca="1">SUMIF('4. Orçamento'!$A$6:$A$144,A6,'4. Orçamento'!$I$6:$I$115)</f>
        <v>624411.93000000005</v>
      </c>
      <c r="E6" s="441">
        <f t="shared" ref="E6:E37" ca="1" si="1">E5+D6</f>
        <v>2570209.5900000003</v>
      </c>
      <c r="F6" s="444">
        <f t="shared" ca="1" si="0"/>
        <v>0.30026913895668944</v>
      </c>
      <c r="G6" s="430"/>
      <c r="I6" s="169" t="s">
        <v>900</v>
      </c>
      <c r="J6" s="169" t="s">
        <v>901</v>
      </c>
      <c r="K6" s="431">
        <f>SUMIF('5. CPU'!$B$1:$B$3367,I6,'5. CPU'!$Q$1:$Q$3367)</f>
        <v>240877.40999999997</v>
      </c>
      <c r="M6" s="432"/>
    </row>
    <row r="7" spans="1:13">
      <c r="A7" s="2">
        <v>2306071</v>
      </c>
      <c r="B7" s="4" t="s">
        <v>287</v>
      </c>
      <c r="C7" s="440">
        <f ca="1">SUMIF('4. Orçamento'!$A$6:$A$144,A7,'4. Orçamento'!$D$6:$D$115)</f>
        <v>543.52</v>
      </c>
      <c r="D7" s="441">
        <f ca="1">SUMIF('4. Orçamento'!$A$6:$A$144,A7,'4. Orçamento'!$I$6:$I$115)</f>
        <v>1418994.8399999999</v>
      </c>
      <c r="E7" s="441">
        <f t="shared" ca="1" si="1"/>
        <v>3989204.43</v>
      </c>
      <c r="F7" s="444">
        <f t="shared" ca="1" si="0"/>
        <v>0.46604564233935142</v>
      </c>
      <c r="G7" s="430"/>
      <c r="I7" s="169" t="s">
        <v>586</v>
      </c>
      <c r="J7" s="169" t="s">
        <v>587</v>
      </c>
      <c r="K7" s="431">
        <f>SUMIF('5. CPU'!$B$1:$B$3367,I7,'5. CPU'!$Q$1:$Q$3367)</f>
        <v>201404.05239083301</v>
      </c>
      <c r="M7" s="432"/>
    </row>
    <row r="8" spans="1:13">
      <c r="A8" s="2">
        <v>2306732</v>
      </c>
      <c r="B8" s="5" t="s">
        <v>293</v>
      </c>
      <c r="C8" s="440">
        <f ca="1">SUMIF('4. Orçamento'!$A$6:$A$144,A8,'4. Orçamento'!$D$6:$D$115)</f>
        <v>468.16</v>
      </c>
      <c r="D8" s="441">
        <f ca="1">SUMIF('4. Orçamento'!$A$6:$A$144,A8,'4. Orçamento'!$I$6:$I$115)</f>
        <v>572480.09</v>
      </c>
      <c r="E8" s="441">
        <f t="shared" ca="1" si="1"/>
        <v>4561684.5200000005</v>
      </c>
      <c r="F8" s="444">
        <f t="shared" ca="1" si="0"/>
        <v>0.53292660969818384</v>
      </c>
      <c r="G8" s="430"/>
      <c r="I8" s="169" t="s">
        <v>506</v>
      </c>
      <c r="J8" s="169" t="s">
        <v>511</v>
      </c>
      <c r="K8" s="431">
        <f>SUMIF('5. CPU'!$B$1:$B$3367,I8,'5. CPU'!$Q$1:$Q$3367)</f>
        <v>116289.35722404</v>
      </c>
      <c r="M8" s="432"/>
    </row>
    <row r="9" spans="1:13">
      <c r="A9" s="2">
        <v>2306181</v>
      </c>
      <c r="B9" s="4" t="s">
        <v>399</v>
      </c>
      <c r="C9" s="440">
        <f ca="1">SUMIF('4. Orçamento'!$A$6:$A$144,A9,'4. Orçamento'!$D$6:$D$115)</f>
        <v>0</v>
      </c>
      <c r="D9" s="441">
        <f ca="1">SUMIF('4. Orçamento'!$A$6:$A$144,A9,'4. Orçamento'!$I$6:$I$115)</f>
        <v>0</v>
      </c>
      <c r="E9" s="441">
        <f t="shared" ca="1" si="1"/>
        <v>4561684.5200000005</v>
      </c>
      <c r="F9" s="444">
        <f t="shared" ca="1" si="0"/>
        <v>0.53292660969818384</v>
      </c>
      <c r="G9" s="430"/>
      <c r="I9" s="169" t="s">
        <v>548</v>
      </c>
      <c r="J9" s="169" t="s">
        <v>549</v>
      </c>
      <c r="K9" s="431">
        <f>SUMIF('5. CPU'!$B$1:$B$3367,I9,'5. CPU'!$Q$1:$Q$3367)</f>
        <v>83762.811000000002</v>
      </c>
      <c r="M9" s="432"/>
    </row>
    <row r="10" spans="1:13" ht="28.5">
      <c r="A10" s="2">
        <v>3108017</v>
      </c>
      <c r="B10" s="4" t="s">
        <v>298</v>
      </c>
      <c r="C10" s="440">
        <f ca="1">SUMIF('4. Orçamento'!$A$6:$A$144,A10,'4. Orçamento'!$D$6:$D$115)</f>
        <v>4624.55</v>
      </c>
      <c r="D10" s="441">
        <f ca="1">SUMIF('4. Orçamento'!$A$6:$A$144,A10,'4. Orçamento'!$I$6:$I$115)</f>
        <v>512168.91000000003</v>
      </c>
      <c r="E10" s="441">
        <f t="shared" ca="1" si="1"/>
        <v>5073853.4300000006</v>
      </c>
      <c r="F10" s="444">
        <f t="shared" ca="1" si="0"/>
        <v>0.59276162012084987</v>
      </c>
      <c r="G10" s="430"/>
      <c r="I10" s="169" t="s">
        <v>595</v>
      </c>
      <c r="J10" s="169" t="s">
        <v>596</v>
      </c>
      <c r="K10" s="431">
        <f>SUMIF('5. CPU'!$B$1:$B$3367,I10,'5. CPU'!$Q$1:$Q$3367)</f>
        <v>65965.698245008534</v>
      </c>
      <c r="M10" s="432"/>
    </row>
    <row r="11" spans="1:13">
      <c r="A11" s="2">
        <v>5914389</v>
      </c>
      <c r="B11" s="4" t="s">
        <v>356</v>
      </c>
      <c r="C11" s="440">
        <f ca="1">SUMIF('4. Orçamento'!$A$6:$A$144,A11,'4. Orçamento'!$D$6:$D$115)</f>
        <v>336878.21</v>
      </c>
      <c r="D11" s="441">
        <f ca="1">SUMIF('4. Orçamento'!$A$6:$A$144,A11,'4. Orçamento'!$I$6:$I$115)</f>
        <v>336878.21</v>
      </c>
      <c r="E11" s="441">
        <f t="shared" ca="1" si="1"/>
        <v>5410731.6400000006</v>
      </c>
      <c r="F11" s="444">
        <f t="shared" ca="1" si="0"/>
        <v>0.63211799418603687</v>
      </c>
      <c r="G11" s="430"/>
      <c r="I11" s="169" t="s">
        <v>584</v>
      </c>
      <c r="J11" s="169" t="s">
        <v>599</v>
      </c>
      <c r="K11" s="431">
        <f>SUMIF('5. CPU'!$B$1:$B$3367,I11,'5. CPU'!$Q$1:$Q$3367)</f>
        <v>59394.671559258393</v>
      </c>
      <c r="M11" s="432"/>
    </row>
    <row r="12" spans="1:13" ht="28.5">
      <c r="A12" s="23">
        <v>1106382</v>
      </c>
      <c r="B12" s="24" t="s">
        <v>441</v>
      </c>
      <c r="C12" s="440">
        <f ca="1">SUMIF('4. Orçamento'!$A$6:$A$144,A12,'4. Orçamento'!$D$6:$D$115)</f>
        <v>640.98</v>
      </c>
      <c r="D12" s="441">
        <f ca="1">SUMIF('4. Orçamento'!$A$6:$A$144,A12,'4. Orçamento'!$I$6:$I$115)</f>
        <v>346533.02</v>
      </c>
      <c r="E12" s="441">
        <f t="shared" ca="1" si="1"/>
        <v>5757264.6600000001</v>
      </c>
      <c r="F12" s="444">
        <f t="shared" ca="1" si="0"/>
        <v>0.67260230797130338</v>
      </c>
      <c r="G12" s="430"/>
      <c r="I12" s="169" t="s">
        <v>450</v>
      </c>
      <c r="J12" s="169" t="s">
        <v>451</v>
      </c>
      <c r="K12" s="431">
        <f>SUMIF('5. CPU'!$B$1:$B$3367,I12,'5. CPU'!$Q$1:$Q$3367)</f>
        <v>44803.985466485508</v>
      </c>
      <c r="M12" s="432"/>
    </row>
    <row r="13" spans="1:13" ht="28.5">
      <c r="A13" s="2">
        <v>3108016</v>
      </c>
      <c r="B13" s="4" t="s">
        <v>307</v>
      </c>
      <c r="C13" s="440">
        <f ca="1">SUMIF('4. Orçamento'!$A$6:$A$144,A13,'4. Orçamento'!$D$6:$D$115)</f>
        <v>2599.5099999999998</v>
      </c>
      <c r="D13" s="441">
        <f ca="1">SUMIF('4. Orçamento'!$A$6:$A$144,A13,'4. Orçamento'!$I$6:$I$115)</f>
        <v>346514.69</v>
      </c>
      <c r="E13" s="441">
        <f t="shared" ca="1" si="1"/>
        <v>6103779.3500000006</v>
      </c>
      <c r="F13" s="444">
        <f t="shared" ca="1" si="0"/>
        <v>0.71308448032291472</v>
      </c>
      <c r="G13" s="430"/>
      <c r="I13" s="169" t="s">
        <v>928</v>
      </c>
      <c r="J13" s="169" t="s">
        <v>656</v>
      </c>
      <c r="K13" s="431">
        <f>SUMIF('5. CPU'!$B$1:$B$3367,I13,'5. CPU'!$Q$1:$Q$3367)</f>
        <v>47334.97</v>
      </c>
      <c r="M13" s="432"/>
    </row>
    <row r="14" spans="1:13" ht="28.5">
      <c r="A14" s="530">
        <v>1505877</v>
      </c>
      <c r="B14" s="534" t="s">
        <v>366</v>
      </c>
      <c r="C14" s="440">
        <f ca="1">SUMIF('4. Orçamento'!$A$6:$A$144,A14,'4. Orçamento'!$D$6:$D$115)</f>
        <v>1525</v>
      </c>
      <c r="D14" s="441">
        <f ca="1">SUMIF('4. Orçamento'!$A$6:$A$144,A14,'4. Orçamento'!$I$6:$I$115)</f>
        <v>345687</v>
      </c>
      <c r="E14" s="441">
        <f t="shared" ca="1" si="1"/>
        <v>6449466.3500000006</v>
      </c>
      <c r="F14" s="444">
        <f t="shared" ca="1" si="0"/>
        <v>0.75346995637217384</v>
      </c>
      <c r="G14" s="430"/>
      <c r="I14" s="169" t="s">
        <v>597</v>
      </c>
      <c r="J14" s="169" t="s">
        <v>598</v>
      </c>
      <c r="K14" s="431">
        <f>SUMIF('5. CPU'!$B$1:$B$3367,I14,'5. CPU'!$Q$1:$Q$3367)</f>
        <v>39880.278294372074</v>
      </c>
      <c r="M14" s="432"/>
    </row>
    <row r="15" spans="1:13" ht="28.5">
      <c r="A15" s="23">
        <v>1106280</v>
      </c>
      <c r="B15" s="24" t="s">
        <v>443</v>
      </c>
      <c r="C15" s="440">
        <f ca="1">SUMIF('4. Orçamento'!$A$6:$A$144,A15,'4. Orçamento'!$D$6:$D$115)</f>
        <v>361.2</v>
      </c>
      <c r="D15" s="441">
        <f ca="1">SUMIF('4. Orçamento'!$A$6:$A$144,A15,'4. Orçamento'!$I$6:$I$115)</f>
        <v>240895.11999999997</v>
      </c>
      <c r="E15" s="441">
        <f t="shared" ca="1" si="1"/>
        <v>6690361.4700000007</v>
      </c>
      <c r="F15" s="444">
        <f t="shared" ca="1" si="0"/>
        <v>0.78161294149786087</v>
      </c>
      <c r="G15" s="430"/>
      <c r="I15" s="169" t="s">
        <v>648</v>
      </c>
      <c r="J15" s="169" t="s">
        <v>650</v>
      </c>
      <c r="K15" s="431">
        <f>SUMIF('5. CPU'!$B$1:$B$3367,I15,'5. CPU'!$Q$1:$Q$3367)</f>
        <v>37479.038263932001</v>
      </c>
      <c r="M15" s="432"/>
    </row>
    <row r="16" spans="1:13">
      <c r="A16" s="501">
        <v>5503041</v>
      </c>
      <c r="B16" s="506" t="s">
        <v>368</v>
      </c>
      <c r="C16" s="440">
        <f ca="1">SUMIF('4. Orçamento'!$A$6:$A$144,A16,'4. Orçamento'!$D$6:$D$115)</f>
        <v>19993.419999999998</v>
      </c>
      <c r="D16" s="441">
        <f ca="1">SUMIF('4. Orçamento'!$A$6:$A$144,A16,'4. Orçamento'!$I$6:$I$115)</f>
        <v>224526.11</v>
      </c>
      <c r="E16" s="441">
        <f t="shared" ca="1" si="1"/>
        <v>6914887.580000001</v>
      </c>
      <c r="F16" s="444">
        <f t="shared" ca="1" si="0"/>
        <v>0.80784358898486019</v>
      </c>
      <c r="G16" s="430"/>
      <c r="I16" s="169" t="s">
        <v>803</v>
      </c>
      <c r="J16" s="169" t="s">
        <v>805</v>
      </c>
      <c r="K16" s="431">
        <f>SUMIF('5. CPU'!$B$1:$B$3367,I16,'5. CPU'!$Q$1:$Q$3367)</f>
        <v>35697.2624</v>
      </c>
      <c r="M16" s="432"/>
    </row>
    <row r="17" spans="1:13">
      <c r="A17" s="2">
        <v>9776</v>
      </c>
      <c r="B17" s="4" t="s">
        <v>355</v>
      </c>
      <c r="C17" s="440">
        <f ca="1">SUMIF('4. Orçamento'!$A$6:$A$144,A17,'4. Orçamento'!$D$6:$D$115)</f>
        <v>1000</v>
      </c>
      <c r="D17" s="441">
        <f ca="1">SUMIF('4. Orçamento'!$A$6:$A$144,A17,'4. Orçamento'!$I$6:$I$115)</f>
        <v>211930</v>
      </c>
      <c r="E17" s="441">
        <f t="shared" ca="1" si="1"/>
        <v>7126817.580000001</v>
      </c>
      <c r="F17" s="444">
        <f t="shared" ca="1" si="0"/>
        <v>0.83260267433987645</v>
      </c>
      <c r="G17" s="430"/>
      <c r="I17" s="169" t="s">
        <v>780</v>
      </c>
      <c r="J17" s="169" t="s">
        <v>785</v>
      </c>
      <c r="K17" s="431">
        <f>SUMIF('5. CPU'!$B$1:$B$3367,I17,'5. CPU'!$Q$1:$Q$3367)</f>
        <v>31257.144342999996</v>
      </c>
      <c r="M17" s="432"/>
    </row>
    <row r="18" spans="1:13">
      <c r="A18" s="2">
        <v>4507956</v>
      </c>
      <c r="B18" s="5" t="s">
        <v>318</v>
      </c>
      <c r="C18" s="440">
        <f ca="1">SUMIF('4. Orçamento'!$A$6:$A$144,A18,'4. Orçamento'!$D$6:$D$115)</f>
        <v>11274.12</v>
      </c>
      <c r="D18" s="441">
        <f ca="1">SUMIF('4. Orçamento'!$A$6:$A$144,A18,'4. Orçamento'!$I$6:$I$115)</f>
        <v>154568.19</v>
      </c>
      <c r="E18" s="441">
        <f t="shared" ca="1" si="1"/>
        <v>7281385.7700000014</v>
      </c>
      <c r="F18" s="444">
        <f t="shared" ca="1" si="0"/>
        <v>0.85066036796220634</v>
      </c>
      <c r="G18" s="430"/>
      <c r="I18" s="169" t="s">
        <v>527</v>
      </c>
      <c r="J18" s="169" t="s">
        <v>528</v>
      </c>
      <c r="K18" s="431">
        <f>SUMIF('5. CPU'!$B$1:$B$3367,I18,'5. CPU'!$Q$1:$Q$3367)</f>
        <v>26969.680134000002</v>
      </c>
      <c r="M18" s="432"/>
    </row>
    <row r="19" spans="1:13">
      <c r="A19" s="2">
        <v>4507755</v>
      </c>
      <c r="B19" s="5" t="s">
        <v>320</v>
      </c>
      <c r="C19" s="440">
        <f ca="1">SUMIF('4. Orçamento'!$A$6:$A$144,A19,'4. Orçamento'!$D$6:$D$115)</f>
        <v>90</v>
      </c>
      <c r="D19" s="441">
        <f ca="1">SUMIF('4. Orçamento'!$A$6:$A$144,A19,'4. Orçamento'!$I$6:$I$115)</f>
        <v>114443.1</v>
      </c>
      <c r="E19" s="441">
        <f t="shared" ca="1" si="1"/>
        <v>7395828.870000001</v>
      </c>
      <c r="F19" s="444">
        <f t="shared" ca="1" si="0"/>
        <v>0.864030379197957</v>
      </c>
      <c r="G19" s="430"/>
      <c r="I19" s="169" t="s">
        <v>593</v>
      </c>
      <c r="J19" s="169" t="s">
        <v>603</v>
      </c>
      <c r="K19" s="431">
        <f>SUMIF('5. CPU'!$B$1:$B$3367,I19,'5. CPU'!$Q$1:$Q$3367)</f>
        <v>26509.529251589298</v>
      </c>
      <c r="M19" s="432"/>
    </row>
    <row r="20" spans="1:13">
      <c r="A20" s="379">
        <v>5213850</v>
      </c>
      <c r="B20" s="24" t="s">
        <v>348</v>
      </c>
      <c r="C20" s="440">
        <f ca="1">SUMIF('4. Orçamento'!$A$6:$A$144,A20,'4. Orçamento'!$D$6:$D$115)</f>
        <v>4320</v>
      </c>
      <c r="D20" s="441">
        <f ca="1">SUMIF('4. Orçamento'!$A$6:$A$144,A20,'4. Orçamento'!$I$6:$I$115)</f>
        <v>124977.60000000001</v>
      </c>
      <c r="E20" s="441">
        <f t="shared" ca="1" si="1"/>
        <v>7520806.4700000007</v>
      </c>
      <c r="F20" s="444">
        <f t="shared" ca="1" si="0"/>
        <v>0.87863110144523238</v>
      </c>
      <c r="G20" s="430"/>
      <c r="I20" s="169" t="s">
        <v>683</v>
      </c>
      <c r="J20" s="169" t="s">
        <v>684</v>
      </c>
      <c r="K20" s="431">
        <f>SUMIF('5. CPU'!$B$1:$B$3367,I20,'5. CPU'!$Q$1:$Q$3367)</f>
        <v>21152.724264</v>
      </c>
      <c r="M20" s="432"/>
    </row>
    <row r="21" spans="1:13">
      <c r="A21" s="169">
        <v>5914479</v>
      </c>
      <c r="B21" s="169" t="s">
        <v>357</v>
      </c>
      <c r="C21" s="440">
        <f ca="1">SUMIF('4. Orçamento'!$A$6:$A$144,A21,'4. Orçamento'!$D$6:$D$115)</f>
        <v>127212.53</v>
      </c>
      <c r="D21" s="441">
        <f ca="1">SUMIF('4. Orçamento'!$A$6:$A$144,A21,'4. Orçamento'!$I$6:$I$115)</f>
        <v>117035.53</v>
      </c>
      <c r="E21" s="441">
        <f t="shared" ca="1" si="1"/>
        <v>7637842.0000000009</v>
      </c>
      <c r="F21" s="444">
        <f t="shared" ca="1" si="0"/>
        <v>0.89230397775740888</v>
      </c>
      <c r="G21" s="430"/>
      <c r="I21" s="169" t="s">
        <v>525</v>
      </c>
      <c r="J21" s="169" t="s">
        <v>526</v>
      </c>
      <c r="K21" s="431">
        <f>SUMIF('5. CPU'!$B$1:$B$3367,I21,'5. CPU'!$Q$1:$Q$3367)</f>
        <v>17797.061887073996</v>
      </c>
      <c r="M21" s="432"/>
    </row>
    <row r="22" spans="1:13" ht="28.5">
      <c r="A22" s="26">
        <v>5502362</v>
      </c>
      <c r="B22" s="27" t="s">
        <v>367</v>
      </c>
      <c r="C22" s="440">
        <f ca="1">SUMIF('4. Orçamento'!$A$6:$A$144,A22,'4. Orçamento'!$D$6:$D$115)</f>
        <v>3920</v>
      </c>
      <c r="D22" s="441">
        <f ca="1">SUMIF('4. Orçamento'!$A$6:$A$144,A22,'4. Orçamento'!$I$6:$I$115)</f>
        <v>111916</v>
      </c>
      <c r="E22" s="441">
        <f t="shared" ca="1" si="1"/>
        <v>7749758.0000000009</v>
      </c>
      <c r="F22" s="444">
        <f t="shared" ca="1" si="0"/>
        <v>0.90537875620591535</v>
      </c>
      <c r="G22" s="430"/>
      <c r="I22" s="169" t="s">
        <v>567</v>
      </c>
      <c r="J22" s="169" t="s">
        <v>573</v>
      </c>
      <c r="K22" s="431">
        <f>SUMIF('5. CPU'!$B$1:$B$3367,I22,'5. CPU'!$Q$1:$Q$3367)</f>
        <v>13636.622871000001</v>
      </c>
      <c r="M22" s="432"/>
    </row>
    <row r="23" spans="1:13">
      <c r="A23" s="2">
        <v>3806424</v>
      </c>
      <c r="B23" s="4" t="s">
        <v>315</v>
      </c>
      <c r="C23" s="440">
        <f ca="1">SUMIF('4. Orçamento'!$A$6:$A$144,A23,'4. Orçamento'!$D$6:$D$115)</f>
        <v>15</v>
      </c>
      <c r="D23" s="441">
        <f ca="1">SUMIF('4. Orçamento'!$A$6:$A$144,A23,'4. Orçamento'!$I$6:$I$115)</f>
        <v>105201.60000000001</v>
      </c>
      <c r="E23" s="441">
        <f t="shared" ca="1" si="1"/>
        <v>7854959.6000000006</v>
      </c>
      <c r="F23" s="444">
        <f t="shared" ca="1" si="0"/>
        <v>0.91766911337047097</v>
      </c>
      <c r="G23" s="430"/>
      <c r="I23" s="169" t="s">
        <v>920</v>
      </c>
      <c r="J23" s="169" t="s">
        <v>921</v>
      </c>
      <c r="K23" s="431">
        <f>SUMIF('5. CPU'!$B$1:$B$3367,I23,'5. CPU'!$Q$1:$Q$3367)</f>
        <v>16986.510000000002</v>
      </c>
      <c r="M23" s="432"/>
    </row>
    <row r="24" spans="1:13" ht="28.5">
      <c r="A24" s="2">
        <v>1106088</v>
      </c>
      <c r="B24" s="136" t="s">
        <v>303</v>
      </c>
      <c r="C24" s="440">
        <f ca="1">SUMIF('4. Orçamento'!$A$6:$A$144,A24,'4. Orçamento'!$D$6:$D$115)</f>
        <v>1002.18</v>
      </c>
      <c r="D24" s="441">
        <f ca="1">SUMIF('4. Orçamento'!$A$6:$A$144,A24,'4. Orçamento'!$I$6:$I$115)</f>
        <v>79723.41</v>
      </c>
      <c r="E24" s="441">
        <f t="shared" ca="1" si="1"/>
        <v>7934683.0100000007</v>
      </c>
      <c r="F24" s="444">
        <f t="shared" ca="1" si="0"/>
        <v>0.9269829373358508</v>
      </c>
      <c r="G24" s="430"/>
      <c r="I24" s="169" t="s">
        <v>677</v>
      </c>
      <c r="J24" s="169" t="s">
        <v>678</v>
      </c>
      <c r="K24" s="431">
        <f>SUMIF('5. CPU'!$B$1:$B$3367,I24,'5. CPU'!$Q$1:$Q$3367)</f>
        <v>14074.468411118991</v>
      </c>
      <c r="M24" s="432"/>
    </row>
    <row r="25" spans="1:13" ht="28.5">
      <c r="A25" s="2">
        <v>5915400</v>
      </c>
      <c r="B25" s="4" t="s">
        <v>317</v>
      </c>
      <c r="C25" s="440">
        <f ca="1">SUMIF('4. Orçamento'!$A$6:$A$144,A25,'4. Orçamento'!$D$6:$D$115)</f>
        <v>15</v>
      </c>
      <c r="D25" s="441">
        <f ca="1">SUMIF('4. Orçamento'!$A$6:$A$144,A25,'4. Orçamento'!$I$6:$I$115)</f>
        <v>77381.7</v>
      </c>
      <c r="E25" s="441">
        <f t="shared" ca="1" si="1"/>
        <v>8012064.7100000009</v>
      </c>
      <c r="F25" s="444">
        <f t="shared" ca="1" si="0"/>
        <v>0.93602318701836984</v>
      </c>
      <c r="G25" s="430"/>
      <c r="I25" s="169" t="s">
        <v>523</v>
      </c>
      <c r="J25" s="169" t="s">
        <v>538</v>
      </c>
      <c r="K25" s="431">
        <f>SUMIF('5. CPU'!$B$1:$B$3367,I25,'5. CPU'!$Q$1:$Q$3367)</f>
        <v>10942.219803403799</v>
      </c>
      <c r="M25" s="432"/>
    </row>
    <row r="26" spans="1:13">
      <c r="A26" s="2">
        <v>4507835</v>
      </c>
      <c r="B26" s="5" t="s">
        <v>321</v>
      </c>
      <c r="C26" s="440">
        <f ca="1">SUMIF('4. Orçamento'!$A$6:$A$144,A26,'4. Orçamento'!$D$6:$D$115)</f>
        <v>1215</v>
      </c>
      <c r="D26" s="441">
        <f ca="1">SUMIF('4. Orçamento'!$A$6:$A$144,A26,'4. Orçamento'!$I$6:$I$115)</f>
        <v>58441.5</v>
      </c>
      <c r="E26" s="441">
        <f t="shared" ca="1" si="1"/>
        <v>8070506.2100000009</v>
      </c>
      <c r="F26" s="444">
        <f t="shared" ca="1" si="0"/>
        <v>0.9428507153851664</v>
      </c>
      <c r="G26" s="430"/>
      <c r="I26" s="169" t="s">
        <v>455</v>
      </c>
      <c r="J26" s="169" t="s">
        <v>456</v>
      </c>
      <c r="K26" s="431">
        <f>SUMIF('5. CPU'!$B$1:$B$3367,I26,'5. CPU'!$Q$1:$Q$3367)</f>
        <v>19171.750674120001</v>
      </c>
      <c r="M26" s="432"/>
    </row>
    <row r="27" spans="1:13">
      <c r="A27" s="2">
        <v>2306066</v>
      </c>
      <c r="B27" s="4" t="s">
        <v>289</v>
      </c>
      <c r="C27" s="440">
        <f ca="1">SUMIF('4. Orçamento'!$A$6:$A$144,A27,'4. Orçamento'!$D$6:$D$115)</f>
        <v>190</v>
      </c>
      <c r="D27" s="441">
        <f ca="1">SUMIF('4. Orçamento'!$A$6:$A$144,A27,'4. Orçamento'!$I$6:$I$115)</f>
        <v>63176.9</v>
      </c>
      <c r="E27" s="441">
        <f t="shared" ca="1" si="1"/>
        <v>8133683.1100000013</v>
      </c>
      <c r="F27" s="444">
        <f t="shared" ca="1" si="0"/>
        <v>0.95023146497024324</v>
      </c>
      <c r="G27" s="430"/>
      <c r="I27" s="169" t="s">
        <v>841</v>
      </c>
      <c r="J27" s="169" t="s">
        <v>844</v>
      </c>
      <c r="K27" s="431">
        <f>SUMIF('5. CPU'!$B$1:$B$3367,I27,'5. CPU'!$Q$1:$Q$3367)</f>
        <v>8297.3702399999984</v>
      </c>
      <c r="M27" s="432"/>
    </row>
    <row r="28" spans="1:13">
      <c r="A28" s="501">
        <v>4413942</v>
      </c>
      <c r="B28" s="506" t="s">
        <v>369</v>
      </c>
      <c r="C28" s="440">
        <f ca="1">SUMIF('4. Orçamento'!$A$6:$A$144,A28,'4. Orçamento'!$D$6:$D$115)</f>
        <v>19993.419999999998</v>
      </c>
      <c r="D28" s="441">
        <f ca="1">SUMIF('4. Orçamento'!$A$6:$A$144,A28,'4. Orçamento'!$I$6:$I$115)</f>
        <v>51383.09</v>
      </c>
      <c r="E28" s="441">
        <f t="shared" ca="1" si="1"/>
        <v>8185066.2000000011</v>
      </c>
      <c r="F28" s="444">
        <f t="shared" ca="1" si="0"/>
        <v>0.95623438249543768</v>
      </c>
      <c r="G28" s="430"/>
      <c r="I28" s="169" t="s">
        <v>955</v>
      </c>
      <c r="J28" s="169" t="s">
        <v>967</v>
      </c>
      <c r="K28" s="431">
        <f>SUMIF('5. CPU'!$B$1:$B$3367,I28,'5. CPU'!$Q$1:$Q$3367)</f>
        <v>8690.7900000000009</v>
      </c>
      <c r="M28" s="432"/>
    </row>
    <row r="29" spans="1:13">
      <c r="A29" s="379">
        <v>5213552</v>
      </c>
      <c r="B29" s="24" t="s">
        <v>337</v>
      </c>
      <c r="C29" s="440">
        <f ca="1">SUMIF('4. Orçamento'!$A$6:$A$144,A29,'4. Orçamento'!$D$6:$D$115)</f>
        <v>30</v>
      </c>
      <c r="D29" s="441">
        <f ca="1">SUMIF('4. Orçamento'!$A$6:$A$144,A29,'4. Orçamento'!$I$6:$I$115)</f>
        <v>47062.8</v>
      </c>
      <c r="E29" s="441">
        <f t="shared" ca="1" si="1"/>
        <v>8232129.0000000009</v>
      </c>
      <c r="F29" s="444">
        <f t="shared" ca="1" si="0"/>
        <v>0.96173257473932039</v>
      </c>
      <c r="G29" s="430"/>
      <c r="I29" s="169" t="s">
        <v>946</v>
      </c>
      <c r="J29" s="169" t="s">
        <v>947</v>
      </c>
      <c r="K29" s="431">
        <f>SUMIF('5. CPU'!$B$1:$B$3367,I29,'5. CPU'!$Q$1:$Q$3367)</f>
        <v>9236.16</v>
      </c>
      <c r="M29" s="432"/>
    </row>
    <row r="30" spans="1:13">
      <c r="A30" s="379">
        <v>5213837</v>
      </c>
      <c r="B30" s="24" t="s">
        <v>342</v>
      </c>
      <c r="C30" s="440">
        <f ca="1">SUMIF('4. Orçamento'!$A$6:$A$144,A30,'4. Orçamento'!$D$6:$D$115)</f>
        <v>200</v>
      </c>
      <c r="D30" s="441">
        <f ca="1">SUMIF('4. Orçamento'!$A$6:$A$144,A30,'4. Orçamento'!$I$6:$I$115)</f>
        <v>47090</v>
      </c>
      <c r="E30" s="441">
        <f t="shared" ca="1" si="1"/>
        <v>8279219.0000000009</v>
      </c>
      <c r="F30" s="444">
        <f t="shared" ca="1" si="0"/>
        <v>0.9672339446698055</v>
      </c>
      <c r="G30" s="430"/>
      <c r="I30" s="169" t="s">
        <v>831</v>
      </c>
      <c r="J30" s="169" t="s">
        <v>832</v>
      </c>
      <c r="K30" s="431">
        <f>SUMIF('5. CPU'!$B$1:$B$3367,I30,'5. CPU'!$Q$1:$Q$3367)</f>
        <v>5834.2103399999996</v>
      </c>
      <c r="M30" s="432"/>
    </row>
    <row r="31" spans="1:13">
      <c r="A31" s="379">
        <v>5213868</v>
      </c>
      <c r="B31" s="24" t="s">
        <v>338</v>
      </c>
      <c r="C31" s="440">
        <f ca="1">SUMIF('4. Orçamento'!$A$6:$A$144,A31,'4. Orçamento'!$D$6:$D$115)</f>
        <v>30</v>
      </c>
      <c r="D31" s="441">
        <f ca="1">SUMIF('4. Orçamento'!$A$6:$A$144,A31,'4. Orçamento'!$I$6:$I$115)</f>
        <v>43775.1</v>
      </c>
      <c r="E31" s="441">
        <f t="shared" ca="1" si="1"/>
        <v>8322994.1000000006</v>
      </c>
      <c r="F31" s="444">
        <f t="shared" ca="1" si="0"/>
        <v>0.97234804572828881</v>
      </c>
      <c r="G31" s="430"/>
      <c r="I31" s="169" t="s">
        <v>591</v>
      </c>
      <c r="J31" s="169" t="s">
        <v>602</v>
      </c>
      <c r="K31" s="431">
        <f>SUMIF('5. CPU'!$B$1:$B$3367,I31,'5. CPU'!$Q$1:$Q$3367)</f>
        <v>8759.3333629006411</v>
      </c>
      <c r="M31" s="432"/>
    </row>
    <row r="32" spans="1:13" ht="28.5">
      <c r="A32" s="2">
        <v>5502590</v>
      </c>
      <c r="B32" s="4" t="s">
        <v>350</v>
      </c>
      <c r="C32" s="440">
        <f ca="1">SUMIF('4. Orçamento'!$A$6:$A$144,A32,'4. Orçamento'!$D$6:$D$115)</f>
        <v>2822</v>
      </c>
      <c r="D32" s="441">
        <f ca="1">SUMIF('4. Orçamento'!$A$6:$A$144,A32,'4. Orçamento'!$I$6:$I$115)</f>
        <v>40128.839999999997</v>
      </c>
      <c r="E32" s="441">
        <f t="shared" ca="1" si="1"/>
        <v>8363122.9400000004</v>
      </c>
      <c r="F32" s="444">
        <f t="shared" ca="1" si="0"/>
        <v>0.97703616621504286</v>
      </c>
      <c r="G32" s="430"/>
      <c r="I32" s="169" t="s">
        <v>957</v>
      </c>
      <c r="J32" s="169" t="s">
        <v>968</v>
      </c>
      <c r="K32" s="431">
        <f>SUMIF('5. CPU'!$B$1:$B$3367,I32,'5. CPU'!$Q$1:$Q$3367)</f>
        <v>5796.5599999999995</v>
      </c>
      <c r="M32" s="432"/>
    </row>
    <row r="33" spans="1:13">
      <c r="A33" s="2">
        <v>307732</v>
      </c>
      <c r="B33" s="24" t="s">
        <v>328</v>
      </c>
      <c r="C33" s="440">
        <f ca="1">SUMIF('4. Orçamento'!$A$6:$A$144,A33,'4. Orçamento'!$D$6:$D$115)</f>
        <v>184.5</v>
      </c>
      <c r="D33" s="441">
        <f ca="1">SUMIF('4. Orçamento'!$A$6:$A$144,A33,'4. Orçamento'!$I$6:$I$115)</f>
        <v>28158.39</v>
      </c>
      <c r="E33" s="441">
        <f t="shared" ca="1" si="1"/>
        <v>8391281.3300000001</v>
      </c>
      <c r="F33" s="444">
        <f t="shared" ca="1" si="0"/>
        <v>0.98032581837127286</v>
      </c>
      <c r="G33" s="430"/>
      <c r="I33" s="169" t="s">
        <v>675</v>
      </c>
      <c r="J33" s="169" t="s">
        <v>679</v>
      </c>
      <c r="K33" s="431">
        <f>SUMIF('5. CPU'!$B$1:$B$3367,I33,'5. CPU'!$Q$1:$Q$3367)</f>
        <v>5624.5729364724048</v>
      </c>
      <c r="M33" s="432"/>
    </row>
    <row r="34" spans="1:13">
      <c r="A34" s="2">
        <v>307737</v>
      </c>
      <c r="B34" s="4" t="s">
        <v>332</v>
      </c>
      <c r="C34" s="440">
        <f ca="1">SUMIF('4. Orçamento'!$A$6:$A$144,A34,'4. Orçamento'!$D$6:$D$115)</f>
        <v>35.200000000000003</v>
      </c>
      <c r="D34" s="441">
        <f ca="1">SUMIF('4. Orçamento'!$A$6:$A$144,A34,'4. Orçamento'!$I$6:$I$115)</f>
        <v>26523.55</v>
      </c>
      <c r="E34" s="441">
        <f t="shared" ca="1" si="1"/>
        <v>8417804.8800000008</v>
      </c>
      <c r="F34" s="444">
        <f t="shared" ca="1" si="0"/>
        <v>0.98342447754349038</v>
      </c>
      <c r="G34" s="430"/>
      <c r="I34" s="169" t="s">
        <v>925</v>
      </c>
      <c r="J34" s="169" t="s">
        <v>926</v>
      </c>
      <c r="K34" s="431">
        <f>SUMIF('5. CPU'!$B$1:$B$3367,I34,'5. CPU'!$Q$1:$Q$3367)</f>
        <v>4091.8599999999997</v>
      </c>
      <c r="M34" s="432"/>
    </row>
    <row r="35" spans="1:13">
      <c r="A35" s="2">
        <v>3806426</v>
      </c>
      <c r="B35" s="5" t="s">
        <v>325</v>
      </c>
      <c r="C35" s="440">
        <f ca="1">SUMIF('4. Orçamento'!$A$6:$A$144,A35,'4. Orçamento'!$D$6:$D$115)</f>
        <v>260</v>
      </c>
      <c r="D35" s="441">
        <f ca="1">SUMIF('4. Orçamento'!$A$6:$A$144,A35,'4. Orçamento'!$I$6:$I$115)</f>
        <v>19705.400000000001</v>
      </c>
      <c r="E35" s="441">
        <f t="shared" ca="1" si="1"/>
        <v>8437510.2800000012</v>
      </c>
      <c r="F35" s="444">
        <f t="shared" ca="1" si="0"/>
        <v>0.98572659466024937</v>
      </c>
      <c r="G35" s="430"/>
      <c r="I35" s="169" t="s">
        <v>872</v>
      </c>
      <c r="J35" s="169" t="s">
        <v>873</v>
      </c>
      <c r="K35" s="431">
        <f>SUMIF('5. CPU'!$B$1:$B$3367,I35,'5. CPU'!$Q$1:$Q$3367)</f>
        <v>4152.2574159673604</v>
      </c>
      <c r="M35" s="432"/>
    </row>
    <row r="36" spans="1:13">
      <c r="A36" s="379">
        <v>5213360</v>
      </c>
      <c r="B36" s="24" t="s">
        <v>341</v>
      </c>
      <c r="C36" s="440">
        <f ca="1">SUMIF('4. Orçamento'!$A$6:$A$144,A36,'4. Orçamento'!$D$6:$D$115)</f>
        <v>400</v>
      </c>
      <c r="D36" s="441">
        <f ca="1">SUMIF('4. Orçamento'!$A$6:$A$144,A36,'4. Orçamento'!$I$6:$I$115)</f>
        <v>16676</v>
      </c>
      <c r="E36" s="441">
        <f t="shared" ca="1" si="1"/>
        <v>8454186.2800000012</v>
      </c>
      <c r="F36" s="444">
        <f t="shared" ca="1" si="0"/>
        <v>0.98767479693166094</v>
      </c>
      <c r="G36" s="430"/>
      <c r="I36" s="169" t="s">
        <v>1014</v>
      </c>
      <c r="J36" s="169" t="s">
        <v>1015</v>
      </c>
      <c r="K36" s="431">
        <f>SUMIF('5. CPU'!$B$1:$B$3367,I36,'5. CPU'!$Q$1:$Q$3367)</f>
        <v>3952.48</v>
      </c>
      <c r="M36" s="432"/>
    </row>
    <row r="37" spans="1:13">
      <c r="A37" s="2">
        <v>1106057</v>
      </c>
      <c r="B37" s="136" t="s">
        <v>304</v>
      </c>
      <c r="C37" s="440">
        <f ca="1">SUMIF('4. Orçamento'!$A$6:$A$144,A37,'4. Orçamento'!$D$6:$D$115)</f>
        <v>25.689999999999998</v>
      </c>
      <c r="D37" s="441">
        <f ca="1">SUMIF('4. Orçamento'!$A$6:$A$144,A37,'4. Orçamento'!$I$6:$I$115)</f>
        <v>16215.279999999999</v>
      </c>
      <c r="E37" s="441">
        <f t="shared" ca="1" si="1"/>
        <v>8470401.5600000005</v>
      </c>
      <c r="F37" s="444">
        <f t="shared" ref="F37:F57" ca="1" si="2">E37/$D$59</f>
        <v>0.98956917479970918</v>
      </c>
      <c r="G37" s="430"/>
      <c r="I37" s="169" t="s">
        <v>457</v>
      </c>
      <c r="J37" s="169" t="s">
        <v>458</v>
      </c>
      <c r="K37" s="431">
        <f>SUMIF('5. CPU'!$B$1:$B$3367,I37,'5. CPU'!$Q$1:$Q$3367)</f>
        <v>3310.3657491743998</v>
      </c>
      <c r="M37" s="432"/>
    </row>
    <row r="38" spans="1:13">
      <c r="A38" s="379">
        <v>5213401</v>
      </c>
      <c r="B38" s="24" t="s">
        <v>339</v>
      </c>
      <c r="C38" s="440">
        <f ca="1">SUMIF('4. Orçamento'!$A$6:$A$144,A38,'4. Orçamento'!$D$6:$D$115)</f>
        <v>300</v>
      </c>
      <c r="D38" s="441">
        <f ca="1">SUMIF('4. Orçamento'!$A$6:$A$144,A38,'4. Orçamento'!$I$6:$I$115)</f>
        <v>10632</v>
      </c>
      <c r="E38" s="441">
        <f t="shared" ref="E38:E55" ca="1" si="3">E37+D38</f>
        <v>8481033.5600000005</v>
      </c>
      <c r="F38" s="444">
        <f t="shared" ca="1" si="2"/>
        <v>0.99081127641578304</v>
      </c>
      <c r="G38" s="430"/>
      <c r="I38" s="169" t="s">
        <v>922</v>
      </c>
      <c r="J38" s="169" t="s">
        <v>923</v>
      </c>
      <c r="K38" s="431">
        <f>SUMIF('5. CPU'!$B$1:$B$3367,I38,'5. CPU'!$Q$1:$Q$3367)</f>
        <v>3159.2</v>
      </c>
      <c r="M38" s="432"/>
    </row>
    <row r="39" spans="1:13">
      <c r="A39" s="171">
        <v>5914449</v>
      </c>
      <c r="B39" s="169" t="s">
        <v>231</v>
      </c>
      <c r="C39" s="440">
        <f ca="1">SUMIF('4. Orçamento'!$A$6:$A$144,A39,'4. Orçamento'!$D$6:$D$115)</f>
        <v>6772.8</v>
      </c>
      <c r="D39" s="441">
        <f ca="1">SUMIF('4. Orçamento'!$A$6:$A$144,A39,'4. Orçamento'!$I$6:$I$115)</f>
        <v>9685.1</v>
      </c>
      <c r="E39" s="441">
        <f t="shared" ca="1" si="3"/>
        <v>8490718.6600000001</v>
      </c>
      <c r="F39" s="444">
        <f t="shared" ca="1" si="2"/>
        <v>0.99194275481700922</v>
      </c>
      <c r="G39" s="430"/>
      <c r="I39" s="169" t="s">
        <v>944</v>
      </c>
      <c r="J39" s="169" t="s">
        <v>945</v>
      </c>
      <c r="K39" s="431">
        <f>SUMIF('5. CPU'!$B$1:$B$3367,I39,'5. CPU'!$Q$1:$Q$3367)</f>
        <v>2988.7</v>
      </c>
      <c r="M39" s="432"/>
    </row>
    <row r="40" spans="1:13" ht="28.5">
      <c r="A40" s="501">
        <v>5502888</v>
      </c>
      <c r="B40" s="504" t="s">
        <v>364</v>
      </c>
      <c r="C40" s="440">
        <f ca="1">SUMIF('4. Orçamento'!$A$6:$A$144,A40,'4. Orçamento'!$D$6:$D$115)</f>
        <v>136.44</v>
      </c>
      <c r="D40" s="441">
        <f ca="1">SUMIF('4. Orçamento'!$A$6:$A$144,A40,'4. Orçamento'!$I$6:$I$115)</f>
        <v>8743.07</v>
      </c>
      <c r="E40" s="441">
        <f t="shared" ca="1" si="3"/>
        <v>8499461.7300000004</v>
      </c>
      <c r="F40" s="444">
        <f t="shared" ca="1" si="2"/>
        <v>0.99296417894948175</v>
      </c>
      <c r="G40" s="430"/>
      <c r="I40" s="169" t="s">
        <v>667</v>
      </c>
      <c r="J40" s="169" t="s">
        <v>668</v>
      </c>
      <c r="K40" s="431">
        <f>SUMIF('5. CPU'!$B$1:$B$3367,I40,'5. CPU'!$Q$1:$Q$3367)</f>
        <v>3004.1509138087195</v>
      </c>
      <c r="M40" s="432"/>
    </row>
    <row r="41" spans="1:13" ht="28.5">
      <c r="A41" s="23">
        <v>3808207</v>
      </c>
      <c r="B41" s="24" t="s">
        <v>354</v>
      </c>
      <c r="C41" s="440">
        <f ca="1">SUMIF('4. Orçamento'!$A$6:$A$144,A41,'4. Orçamento'!$D$6:$D$115)</f>
        <v>36</v>
      </c>
      <c r="D41" s="441">
        <f ca="1">SUMIF('4. Orçamento'!$A$6:$A$144,A41,'4. Orçamento'!$I$6:$I$115)</f>
        <v>7684.56</v>
      </c>
      <c r="E41" s="441">
        <f t="shared" ca="1" si="3"/>
        <v>8507146.290000001</v>
      </c>
      <c r="F41" s="444">
        <f t="shared" ca="1" si="2"/>
        <v>0.99386194083763235</v>
      </c>
      <c r="G41" s="430"/>
      <c r="I41" s="169" t="s">
        <v>630</v>
      </c>
      <c r="J41" s="169" t="s">
        <v>632</v>
      </c>
      <c r="K41" s="431">
        <f>SUMIF('5. CPU'!$B$1:$B$3367,I41,'5. CPU'!$Q$1:$Q$3367)</f>
        <v>2603.9285291719939</v>
      </c>
      <c r="M41" s="432"/>
    </row>
    <row r="42" spans="1:13" ht="28.5">
      <c r="A42" s="35">
        <v>5213442</v>
      </c>
      <c r="B42" s="27" t="s">
        <v>334</v>
      </c>
      <c r="C42" s="440">
        <f ca="1">SUMIF('4. Orçamento'!$A$6:$A$144,A42,'4. Orçamento'!$D$6:$D$115)</f>
        <v>10</v>
      </c>
      <c r="D42" s="441">
        <f ca="1">SUMIF('4. Orçamento'!$A$6:$A$144,A42,'4. Orçamento'!$I$6:$I$115)</f>
        <v>8449.2999999999993</v>
      </c>
      <c r="E42" s="441">
        <f t="shared" ca="1" si="3"/>
        <v>8515595.5900000017</v>
      </c>
      <c r="F42" s="444">
        <f t="shared" ca="1" si="2"/>
        <v>0.99484904478653124</v>
      </c>
      <c r="G42" s="430"/>
      <c r="I42" s="169" t="s">
        <v>778</v>
      </c>
      <c r="J42" s="169" t="s">
        <v>779</v>
      </c>
      <c r="K42" s="431">
        <f>SUMIF('5. CPU'!$B$1:$B$3367,I42,'5. CPU'!$Q$1:$Q$3367)</f>
        <v>1871.6897450000004</v>
      </c>
      <c r="M42" s="432"/>
    </row>
    <row r="43" spans="1:13" ht="28.5">
      <c r="A43" s="501">
        <v>5502798</v>
      </c>
      <c r="B43" s="504" t="s">
        <v>365</v>
      </c>
      <c r="C43" s="440">
        <f ca="1">SUMIF('4. Orçamento'!$A$6:$A$144,A43,'4. Orçamento'!$D$6:$D$115)</f>
        <v>139.44</v>
      </c>
      <c r="D43" s="441">
        <f ca="1">SUMIF('4. Orçamento'!$A$6:$A$144,A43,'4. Orçamento'!$I$6:$I$115)</f>
        <v>8119.5899999999992</v>
      </c>
      <c r="E43" s="441">
        <f t="shared" ca="1" si="3"/>
        <v>8523715.1800000016</v>
      </c>
      <c r="F43" s="444">
        <f t="shared" ca="1" si="2"/>
        <v>0.9957976297997797</v>
      </c>
      <c r="G43" s="430"/>
      <c r="I43" s="169" t="s">
        <v>888</v>
      </c>
      <c r="J43" s="169" t="s">
        <v>889</v>
      </c>
      <c r="K43" s="431">
        <f>SUMIF('5. CPU'!$B$1:$B$3367,I43,'5. CPU'!$Q$1:$Q$3367)</f>
        <v>2045.34036240604</v>
      </c>
      <c r="M43" s="432"/>
    </row>
    <row r="44" spans="1:13" ht="28.5">
      <c r="A44" s="379">
        <v>5213865</v>
      </c>
      <c r="B44" s="24" t="s">
        <v>336</v>
      </c>
      <c r="C44" s="440">
        <f ca="1">SUMIF('4. Orçamento'!$A$6:$A$144,A44,'4. Orçamento'!$D$6:$D$115)</f>
        <v>10</v>
      </c>
      <c r="D44" s="441">
        <f ca="1">SUMIF('4. Orçamento'!$A$6:$A$144,A44,'4. Orçamento'!$I$6:$I$115)</f>
        <v>6678.2</v>
      </c>
      <c r="E44" s="441">
        <f t="shared" ca="1" si="3"/>
        <v>8530393.3800000008</v>
      </c>
      <c r="F44" s="444">
        <f t="shared" ca="1" si="2"/>
        <v>0.99657782195670808</v>
      </c>
      <c r="G44" s="430"/>
      <c r="I44" s="169" t="s">
        <v>619</v>
      </c>
      <c r="J44" s="169" t="s">
        <v>620</v>
      </c>
      <c r="K44" s="431">
        <f>SUMIF('5. CPU'!$B$1:$B$3367,I44,'5. CPU'!$Q$1:$Q$3367)</f>
        <v>1687.85905024</v>
      </c>
      <c r="M44" s="432"/>
    </row>
    <row r="45" spans="1:13">
      <c r="A45" s="2">
        <v>2306247</v>
      </c>
      <c r="B45" s="5" t="s">
        <v>294</v>
      </c>
      <c r="C45" s="440">
        <f ca="1">SUMIF('4. Orçamento'!$A$6:$A$144,A45,'4. Orçamento'!$D$6:$D$115)</f>
        <v>21.12</v>
      </c>
      <c r="D45" s="441">
        <f ca="1">SUMIF('4. Orçamento'!$A$6:$A$144,A45,'4. Orçamento'!$I$6:$I$115)</f>
        <v>6520.59</v>
      </c>
      <c r="E45" s="441">
        <f t="shared" ca="1" si="3"/>
        <v>8536913.9700000007</v>
      </c>
      <c r="F45" s="444">
        <f t="shared" ca="1" si="2"/>
        <v>0.99733960105534947</v>
      </c>
      <c r="G45" s="430"/>
      <c r="I45" s="169" t="s">
        <v>948</v>
      </c>
      <c r="J45" s="169" t="s">
        <v>949</v>
      </c>
      <c r="K45" s="431">
        <f>SUMIF('5. CPU'!$B$1:$B$3367,I45,'5. CPU'!$Q$1:$Q$3367)</f>
        <v>1484.85</v>
      </c>
      <c r="M45" s="432"/>
    </row>
    <row r="46" spans="1:13" ht="28.5">
      <c r="A46" s="2">
        <v>5915373</v>
      </c>
      <c r="B46" s="136" t="s">
        <v>326</v>
      </c>
      <c r="C46" s="440">
        <f ca="1">SUMIF('4. Orçamento'!$A$6:$A$144,A46,'4. Orçamento'!$D$6:$D$115)</f>
        <v>260</v>
      </c>
      <c r="D46" s="441">
        <f ca="1">SUMIF('4. Orçamento'!$A$6:$A$144,A46,'4. Orçamento'!$I$6:$I$115)</f>
        <v>5764.2</v>
      </c>
      <c r="E46" s="441">
        <f t="shared" ca="1" si="3"/>
        <v>8542678.1699999999</v>
      </c>
      <c r="F46" s="444">
        <f t="shared" ca="1" si="2"/>
        <v>0.99801301359629868</v>
      </c>
      <c r="G46" s="430"/>
      <c r="I46" s="169" t="s">
        <v>571</v>
      </c>
      <c r="J46" s="169" t="s">
        <v>575</v>
      </c>
      <c r="K46" s="431">
        <f>SUMIF('5. CPU'!$B$1:$B$3367,I46,'5. CPU'!$Q$1:$Q$3367)</f>
        <v>1571.3699429999999</v>
      </c>
      <c r="M46" s="432"/>
    </row>
    <row r="47" spans="1:13">
      <c r="A47" s="2">
        <v>1100657</v>
      </c>
      <c r="B47" s="5" t="s">
        <v>302</v>
      </c>
      <c r="C47" s="440">
        <f ca="1">SUMIF('4. Orçamento'!$A$6:$A$144,A47,'4. Orçamento'!$D$6:$D$115)</f>
        <v>1002.18</v>
      </c>
      <c r="D47" s="441">
        <f ca="1">SUMIF('4. Orçamento'!$A$6:$A$144,A47,'4. Orçamento'!$I$6:$I$115)</f>
        <v>4519.84</v>
      </c>
      <c r="E47" s="441">
        <f t="shared" ca="1" si="3"/>
        <v>8547198.0099999998</v>
      </c>
      <c r="F47" s="444">
        <f t="shared" ca="1" si="2"/>
        <v>0.99854105164825457</v>
      </c>
      <c r="G47" s="430"/>
      <c r="I47" s="169" t="s">
        <v>839</v>
      </c>
      <c r="J47" s="169" t="s">
        <v>843</v>
      </c>
      <c r="K47" s="431">
        <f>SUMIF('5. CPU'!$B$1:$B$3367,I47,'5. CPU'!$Q$1:$Q$3367)</f>
        <v>1260.2979424</v>
      </c>
      <c r="M47" s="432"/>
    </row>
    <row r="48" spans="1:13">
      <c r="A48" s="2">
        <v>2007971</v>
      </c>
      <c r="B48" s="5" t="s">
        <v>330</v>
      </c>
      <c r="C48" s="440">
        <f ca="1">SUMIF('4. Orçamento'!$A$6:$A$144,A48,'4. Orçamento'!$D$6:$D$115)</f>
        <v>33</v>
      </c>
      <c r="D48" s="441">
        <f ca="1">SUMIF('4. Orçamento'!$A$6:$A$144,A48,'4. Orçamento'!$I$6:$I$115)</f>
        <v>3781.47</v>
      </c>
      <c r="E48" s="441">
        <f t="shared" ca="1" si="3"/>
        <v>8550979.4800000004</v>
      </c>
      <c r="F48" s="444">
        <f t="shared" ca="1" si="2"/>
        <v>0.99898282835989261</v>
      </c>
      <c r="I48" s="169" t="s">
        <v>531</v>
      </c>
      <c r="J48" s="169" t="s">
        <v>532</v>
      </c>
      <c r="K48" s="431">
        <f>SUMIF('5. CPU'!$B$1:$B$3367,I48,'5. CPU'!$Q$1:$Q$3367)</f>
        <v>1163.1078359999999</v>
      </c>
      <c r="M48" s="432"/>
    </row>
    <row r="49" spans="1:13">
      <c r="A49" s="533">
        <v>5915014</v>
      </c>
      <c r="B49" s="533" t="s">
        <v>358</v>
      </c>
      <c r="C49" s="440">
        <f ca="1">SUMIF('4. Orçamento'!$A$6:$A$144,A49,'4. Orçamento'!$D$6:$D$115)</f>
        <v>1953.24</v>
      </c>
      <c r="D49" s="441">
        <f ca="1">SUMIF('4. Orçamento'!$A$6:$A$144,A49,'4. Orçamento'!$I$6:$I$115)</f>
        <v>3242.38</v>
      </c>
      <c r="E49" s="441">
        <f t="shared" ca="1" si="3"/>
        <v>8554221.8600000013</v>
      </c>
      <c r="F49" s="444">
        <f t="shared" ca="1" si="2"/>
        <v>0.99936162495864422</v>
      </c>
      <c r="I49" s="169" t="s">
        <v>792</v>
      </c>
      <c r="J49" s="169" t="s">
        <v>793</v>
      </c>
      <c r="K49" s="431">
        <f>SUMIF('5. CPU'!$B$1:$B$3367,I49,'5. CPU'!$Q$1:$Q$3367)</f>
        <v>1091.8272999999999</v>
      </c>
      <c r="M49" s="432"/>
    </row>
    <row r="50" spans="1:13" ht="28.5">
      <c r="A50" s="503">
        <v>307084</v>
      </c>
      <c r="B50" s="505" t="s">
        <v>331</v>
      </c>
      <c r="C50" s="440">
        <f ca="1">SUMIF('4. Orçamento'!$A$6:$A$144,A50,'4. Orçamento'!$D$6:$D$115)</f>
        <v>35.200000000000003</v>
      </c>
      <c r="D50" s="441">
        <f ca="1">SUMIF('4. Orçamento'!$A$6:$A$144,A50,'4. Orçamento'!$I$6:$I$115)</f>
        <v>1747.68</v>
      </c>
      <c r="E50" s="441">
        <f t="shared" ca="1" si="3"/>
        <v>8555969.540000001</v>
      </c>
      <c r="F50" s="444">
        <f t="shared" ca="1" si="2"/>
        <v>0.99956580066898837</v>
      </c>
      <c r="I50" s="169" t="s">
        <v>588</v>
      </c>
      <c r="J50" s="169" t="s">
        <v>589</v>
      </c>
      <c r="K50" s="431">
        <f>SUMIF('5. CPU'!$B$1:$B$3367,I50,'5. CPU'!$Q$1:$Q$3367)</f>
        <v>1102.8892339487602</v>
      </c>
      <c r="M50" s="432"/>
    </row>
    <row r="51" spans="1:13" ht="28.5">
      <c r="A51" s="502">
        <v>5213848</v>
      </c>
      <c r="B51" s="505" t="s">
        <v>347</v>
      </c>
      <c r="C51" s="440">
        <f ca="1">SUMIF('4. Orçamento'!$A$6:$A$144,A51,'4. Orçamento'!$D$6:$D$115)</f>
        <v>1000</v>
      </c>
      <c r="D51" s="441">
        <f ca="1">SUMIF('4. Orçamento'!$A$6:$A$144,A51,'4. Orçamento'!$I$6:$I$115)</f>
        <v>1400</v>
      </c>
      <c r="E51" s="441">
        <f t="shared" ca="1" si="3"/>
        <v>8557369.540000001</v>
      </c>
      <c r="F51" s="444">
        <f t="shared" ca="1" si="2"/>
        <v>0.99972935806764374</v>
      </c>
      <c r="I51" s="169" t="s">
        <v>740</v>
      </c>
      <c r="J51" s="169" t="s">
        <v>764</v>
      </c>
      <c r="K51" s="431">
        <f>SUMIF('5. CPU'!$B$1:$B$3367,I51,'5. CPU'!$Q$1:$Q$3367)</f>
        <v>795.55581403200006</v>
      </c>
      <c r="M51" s="432"/>
    </row>
    <row r="52" spans="1:13" ht="28.5">
      <c r="A52" s="502">
        <v>5213835</v>
      </c>
      <c r="B52" s="505" t="s">
        <v>343</v>
      </c>
      <c r="C52" s="440">
        <f ca="1">SUMIF('4. Orçamento'!$A$6:$A$144,A52,'4. Orçamento'!$D$6:$D$115)</f>
        <v>1000</v>
      </c>
      <c r="D52" s="441">
        <f ca="1">SUMIF('4. Orçamento'!$A$6:$A$144,A52,'4. Orçamento'!$I$6:$I$115)</f>
        <v>970</v>
      </c>
      <c r="E52" s="441">
        <f t="shared" ca="1" si="3"/>
        <v>8558339.540000001</v>
      </c>
      <c r="F52" s="444">
        <f t="shared" ca="1" si="2"/>
        <v>0.99984267997956922</v>
      </c>
      <c r="I52" s="169" t="s">
        <v>825</v>
      </c>
      <c r="J52" s="169" t="s">
        <v>826</v>
      </c>
      <c r="K52" s="431">
        <f>SUMIF('5. CPU'!$B$1:$B$3367,I52,'5. CPU'!$Q$1:$Q$3367)</f>
        <v>964.62029999999993</v>
      </c>
      <c r="M52" s="432"/>
    </row>
    <row r="53" spans="1:13" ht="28.5">
      <c r="A53" s="499">
        <v>5915321</v>
      </c>
      <c r="B53" s="498" t="s">
        <v>362</v>
      </c>
      <c r="C53" s="440">
        <f ca="1">SUMIF('4. Orçamento'!$A$6:$A$144,A53,'4. Orçamento'!$D$6:$D$115)</f>
        <v>1036.44</v>
      </c>
      <c r="D53" s="441">
        <f ca="1">SUMIF('4. Orçamento'!$A$6:$A$144,A53,'4. Orçamento'!$I$6:$I$115)</f>
        <v>870.61</v>
      </c>
      <c r="E53" s="441">
        <f t="shared" ca="1" si="3"/>
        <v>8559210.1500000004</v>
      </c>
      <c r="F53" s="444">
        <f t="shared" ca="1" si="2"/>
        <v>0.99994439048445716</v>
      </c>
      <c r="I53" s="169" t="s">
        <v>992</v>
      </c>
      <c r="J53" s="169" t="s">
        <v>993</v>
      </c>
      <c r="K53" s="431">
        <f>SUMIF('5. CPU'!$B$1:$B$3367,I53,'5. CPU'!$Q$1:$Q$3367)</f>
        <v>798.12</v>
      </c>
      <c r="M53" s="432"/>
    </row>
    <row r="54" spans="1:13">
      <c r="A54" s="379">
        <v>5213842</v>
      </c>
      <c r="B54" s="24" t="s">
        <v>345</v>
      </c>
      <c r="C54" s="440">
        <f ca="1">SUMIF('4. Orçamento'!$A$6:$A$144,A54,'4. Orçamento'!$D$6:$D$115)</f>
        <v>2000</v>
      </c>
      <c r="D54" s="441">
        <f ca="1">SUMIF('4. Orçamento'!$A$6:$A$144,A54,'4. Orçamento'!$I$6:$I$115)</f>
        <v>340</v>
      </c>
      <c r="E54" s="441">
        <f t="shared" ca="1" si="3"/>
        <v>8559550.1500000004</v>
      </c>
      <c r="F54" s="444">
        <f t="shared" ca="1" si="2"/>
        <v>0.99998411156698774</v>
      </c>
      <c r="I54" s="169" t="s">
        <v>569</v>
      </c>
      <c r="J54" s="169" t="s">
        <v>570</v>
      </c>
      <c r="K54" s="431">
        <f>SUMIF('5. CPU'!$B$1:$B$3367,I54,'5. CPU'!$Q$1:$Q$3367)</f>
        <v>843.56918399999995</v>
      </c>
      <c r="M54" s="432"/>
    </row>
    <row r="55" spans="1:13" ht="28.5">
      <c r="A55" s="532">
        <v>5501700</v>
      </c>
      <c r="B55" s="506" t="s">
        <v>361</v>
      </c>
      <c r="C55" s="440">
        <f ca="1">SUMIF('4. Orçamento'!$A$6:$A$144,A55,'4. Orçamento'!$D$6:$D$115)</f>
        <v>200</v>
      </c>
      <c r="D55" s="441">
        <f ca="1">SUMIF('4. Orçamento'!$A$6:$A$144,A55,'4. Orçamento'!$I$6:$I$115)</f>
        <v>136</v>
      </c>
      <c r="E55" s="441">
        <f t="shared" ca="1" si="3"/>
        <v>8559686.1500000004</v>
      </c>
      <c r="F55" s="444">
        <f t="shared" ca="1" si="2"/>
        <v>1</v>
      </c>
      <c r="G55" s="15"/>
      <c r="I55" s="169" t="s">
        <v>808</v>
      </c>
      <c r="J55" s="169" t="s">
        <v>809</v>
      </c>
      <c r="K55" s="431">
        <f>SUMIF('5. CPU'!$B$1:$B$3367,I55,'5. CPU'!$Q$1:$Q$3367)</f>
        <v>757.67536099999995</v>
      </c>
      <c r="M55" s="432"/>
    </row>
    <row r="56" spans="1:13">
      <c r="A56" s="503">
        <v>2306248</v>
      </c>
      <c r="B56" s="507" t="s">
        <v>434</v>
      </c>
      <c r="C56" s="440">
        <f ca="1">SUMIF('4. Orçamento'!$A$6:$A$144,A56,'4. Orçamento'!$D$6:$D$115)</f>
        <v>0</v>
      </c>
      <c r="D56" s="441">
        <f ca="1">SUMIF('4. Orçamento'!$A$6:$A$144,A56,'4. Orçamento'!$I$6:$I$115)</f>
        <v>0</v>
      </c>
      <c r="E56" s="441">
        <f ca="1">E54+D56</f>
        <v>8559550.1500000004</v>
      </c>
      <c r="F56" s="444">
        <f t="shared" ca="1" si="2"/>
        <v>0.99998411156698774</v>
      </c>
      <c r="I56" s="169" t="s">
        <v>880</v>
      </c>
      <c r="J56" s="169" t="s">
        <v>881</v>
      </c>
      <c r="K56" s="431">
        <f>SUMIF('5. CPU'!$B$1:$B$3367,I56,'5. CPU'!$Q$1:$Q$3367)</f>
        <v>746.85652446375991</v>
      </c>
      <c r="M56" s="432"/>
    </row>
    <row r="57" spans="1:13">
      <c r="A57" s="503" t="s">
        <v>482</v>
      </c>
      <c r="B57" s="508" t="s">
        <v>483</v>
      </c>
      <c r="C57" s="440">
        <f ca="1">SUMIF('4. Orçamento'!$A$6:$A$144,A57,'4. Orçamento'!$D$6:$D$115)</f>
        <v>0</v>
      </c>
      <c r="D57" s="441">
        <f ca="1">SUMIF('4. Orçamento'!$A$6:$A$144,A57,'4. Orçamento'!$I$6:$I$115)</f>
        <v>0</v>
      </c>
      <c r="E57" s="441">
        <f ca="1">E56+D57</f>
        <v>8559550.1500000004</v>
      </c>
      <c r="F57" s="444">
        <f t="shared" ca="1" si="2"/>
        <v>0.99998411156698774</v>
      </c>
      <c r="I57" s="169" t="s">
        <v>533</v>
      </c>
      <c r="J57" s="169" t="s">
        <v>542</v>
      </c>
      <c r="K57" s="431">
        <f>SUMIF('5. CPU'!$B$1:$B$3367,I57,'5. CPU'!$Q$1:$Q$3367)</f>
        <v>666.65525400000001</v>
      </c>
      <c r="M57" s="432"/>
    </row>
    <row r="58" spans="1:13">
      <c r="I58" s="169" t="s">
        <v>974</v>
      </c>
      <c r="J58" s="169" t="s">
        <v>976</v>
      </c>
      <c r="K58" s="431">
        <f>SUMIF('5. CPU'!$B$1:$B$3367,I58,'5. CPU'!$Q$1:$Q$3367)</f>
        <v>575.02</v>
      </c>
      <c r="M58" s="432"/>
    </row>
    <row r="59" spans="1:13">
      <c r="C59" t="s">
        <v>1041</v>
      </c>
      <c r="D59" s="430">
        <f ca="1">SUM(D5:D57)</f>
        <v>8559686.1500000004</v>
      </c>
      <c r="E59" s="430"/>
      <c r="I59" s="169" t="s">
        <v>1021</v>
      </c>
      <c r="J59" s="169" t="s">
        <v>1022</v>
      </c>
      <c r="K59" s="431">
        <f>SUMIF('5. CPU'!$B$1:$B$3367,I59,'5. CPU'!$Q$1:$Q$3367)</f>
        <v>451.09</v>
      </c>
      <c r="M59" s="432"/>
    </row>
    <row r="60" spans="1:13">
      <c r="D60" s="101"/>
      <c r="F60" s="101"/>
      <c r="I60" s="169" t="s">
        <v>1025</v>
      </c>
      <c r="J60" s="169" t="s">
        <v>1026</v>
      </c>
      <c r="K60" s="431">
        <f>SUMIF('5. CPU'!$B$1:$B$3367,I60,'5. CPU'!$Q$1:$Q$3367)</f>
        <v>416.51</v>
      </c>
      <c r="M60" s="432"/>
    </row>
    <row r="61" spans="1:13">
      <c r="I61" s="169" t="s">
        <v>748</v>
      </c>
      <c r="J61" s="169" t="s">
        <v>768</v>
      </c>
      <c r="K61" s="431">
        <f>SUMIF('5. CPU'!$B$1:$B$3367,I61,'5. CPU'!$Q$1:$Q$3367)</f>
        <v>542.21106999599999</v>
      </c>
      <c r="M61" s="432"/>
    </row>
    <row r="62" spans="1:13">
      <c r="I62" s="169" t="s">
        <v>706</v>
      </c>
      <c r="J62" s="169" t="s">
        <v>710</v>
      </c>
      <c r="K62" s="431">
        <f>SUMIF('5. CPU'!$B$1:$B$3367,I62,'5. CPU'!$Q$1:$Q$3367)</f>
        <v>652.07239680000009</v>
      </c>
      <c r="M62" s="432"/>
    </row>
    <row r="63" spans="1:13">
      <c r="I63" s="169" t="s">
        <v>994</v>
      </c>
      <c r="J63" s="169" t="s">
        <v>995</v>
      </c>
      <c r="K63" s="431">
        <f>SUMIF('5. CPU'!$B$1:$B$3367,I63,'5. CPU'!$Q$1:$Q$3367)</f>
        <v>401.41</v>
      </c>
      <c r="M63" s="432"/>
    </row>
    <row r="64" spans="1:13">
      <c r="A64" s="432"/>
      <c r="B64" s="432"/>
      <c r="I64" s="169" t="s">
        <v>998</v>
      </c>
      <c r="J64" s="169" t="s">
        <v>999</v>
      </c>
      <c r="K64" s="431">
        <f>SUMIF('5. CPU'!$B$1:$B$3367,I64,'5. CPU'!$Q$1:$Q$3367)</f>
        <v>400.76</v>
      </c>
      <c r="M64" s="432"/>
    </row>
    <row r="65" spans="1:13">
      <c r="A65" s="616" t="s">
        <v>1042</v>
      </c>
      <c r="B65" s="616"/>
      <c r="C65" s="616"/>
      <c r="D65" s="616"/>
      <c r="E65" s="616"/>
      <c r="F65" s="15"/>
      <c r="I65" s="169" t="s">
        <v>626</v>
      </c>
      <c r="J65" s="169" t="s">
        <v>628</v>
      </c>
      <c r="K65" s="431">
        <f>SUMIF('5. CPU'!$B$1:$B$3367,I65,'5. CPU'!$Q$1:$Q$3367)</f>
        <v>296.95738400000005</v>
      </c>
      <c r="M65" s="432"/>
    </row>
    <row r="66" spans="1:13">
      <c r="A66" s="442" t="s">
        <v>409</v>
      </c>
      <c r="B66" s="442" t="s">
        <v>1043</v>
      </c>
      <c r="C66" s="102" t="s">
        <v>1044</v>
      </c>
      <c r="D66" s="102" t="s">
        <v>1039</v>
      </c>
      <c r="E66" s="102" t="s">
        <v>1045</v>
      </c>
      <c r="I66" s="169" t="s">
        <v>732</v>
      </c>
      <c r="J66" s="169" t="s">
        <v>760</v>
      </c>
      <c r="K66" s="431">
        <f>SUMIF('5. CPU'!$B$1:$B$3367,I66,'5. CPU'!$Q$1:$Q$3367)</f>
        <v>253.15368451200001</v>
      </c>
      <c r="M66" s="432"/>
    </row>
    <row r="67" spans="1:13">
      <c r="A67" s="443"/>
      <c r="B67" s="443"/>
      <c r="C67" s="436"/>
      <c r="D67" s="436"/>
      <c r="E67" s="436"/>
      <c r="I67" s="169" t="s">
        <v>823</v>
      </c>
      <c r="J67" s="169" t="s">
        <v>833</v>
      </c>
      <c r="K67" s="431">
        <f>SUMIF('5. CPU'!$B$1:$B$3367,I67,'5. CPU'!$Q$1:$Q$3367)</f>
        <v>320.21855999999997</v>
      </c>
      <c r="M67" s="432"/>
    </row>
    <row r="68" spans="1:13">
      <c r="A68" s="2" t="s">
        <v>521</v>
      </c>
      <c r="B68" s="4" t="s">
        <v>522</v>
      </c>
      <c r="C68" s="441">
        <f ca="1">SUMIF('5. CPU'!$B$1:$B$3370,A68,'5. CPU'!$Q$1:$Q$3367)</f>
        <v>880759.25319131999</v>
      </c>
      <c r="D68" s="441">
        <f ca="1">C68</f>
        <v>880759.25319131999</v>
      </c>
      <c r="E68" s="444">
        <f t="shared" ref="E68:E99" ca="1" si="4">D68/$C$262</f>
        <v>0.1324396427275758</v>
      </c>
      <c r="I68" s="169" t="s">
        <v>752</v>
      </c>
      <c r="J68" s="169" t="s">
        <v>770</v>
      </c>
      <c r="K68" s="431">
        <f>SUMIF('5. CPU'!$B$1:$B$3367,I68,'5. CPU'!$Q$1:$Q$3367)</f>
        <v>322.01765398800006</v>
      </c>
      <c r="M68" s="432"/>
    </row>
    <row r="69" spans="1:13">
      <c r="A69" s="2" t="s">
        <v>423</v>
      </c>
      <c r="B69" s="4" t="s">
        <v>424</v>
      </c>
      <c r="C69" s="441">
        <f ca="1">SUMIF('5. CPU'!$B$1:$B$3370,A69,'5. CPU'!$Q$1:$Q$3367)</f>
        <v>487372.0920481928</v>
      </c>
      <c r="D69" s="441">
        <f t="shared" ref="D69:D100" ca="1" si="5">C69+D68</f>
        <v>1368131.3452395129</v>
      </c>
      <c r="E69" s="444">
        <f t="shared" ca="1" si="4"/>
        <v>0.20572571438946813</v>
      </c>
      <c r="I69" s="169" t="s">
        <v>1029</v>
      </c>
      <c r="J69" s="169" t="s">
        <v>1030</v>
      </c>
      <c r="K69" s="431">
        <f>SUMIF('5. CPU'!$B$1:$B$3367,I69,'5. CPU'!$Q$1:$Q$3367)</f>
        <v>286.08</v>
      </c>
      <c r="M69" s="432"/>
    </row>
    <row r="70" spans="1:13">
      <c r="A70" s="2" t="s">
        <v>502</v>
      </c>
      <c r="B70" s="4" t="s">
        <v>503</v>
      </c>
      <c r="C70" s="441">
        <f ca="1">SUMIF('5. CPU'!$B$1:$B$3370,A70,'5. CPU'!$Q$1:$Q$3367)</f>
        <v>404367.7200358343</v>
      </c>
      <c r="D70" s="441">
        <f t="shared" ca="1" si="5"/>
        <v>1772499.0652753471</v>
      </c>
      <c r="E70" s="444">
        <f t="shared" ca="1" si="4"/>
        <v>0.26653043052280762</v>
      </c>
      <c r="I70" s="169" t="s">
        <v>996</v>
      </c>
      <c r="J70" s="169" t="s">
        <v>997</v>
      </c>
      <c r="K70" s="431">
        <f>SUMIF('5. CPU'!$B$1:$B$3367,I70,'5. CPU'!$Q$1:$Q$3367)</f>
        <v>277.39</v>
      </c>
      <c r="M70" s="432"/>
    </row>
    <row r="71" spans="1:13">
      <c r="A71" s="2" t="s">
        <v>452</v>
      </c>
      <c r="B71" s="4" t="s">
        <v>453</v>
      </c>
      <c r="C71" s="441">
        <f ca="1">SUMIF('5. CPU'!$B$1:$B$3370,A71,'5. CPU'!$Q$1:$Q$3367)</f>
        <v>392962.24075461802</v>
      </c>
      <c r="D71" s="441">
        <f t="shared" ca="1" si="5"/>
        <v>2165461.3060299652</v>
      </c>
      <c r="E71" s="444">
        <f t="shared" ca="1" si="4"/>
        <v>0.32562010637054373</v>
      </c>
      <c r="I71" s="169" t="s">
        <v>756</v>
      </c>
      <c r="J71" s="169" t="s">
        <v>757</v>
      </c>
      <c r="K71" s="431">
        <f>SUMIF('5. CPU'!$B$1:$B$3367,I71,'5. CPU'!$Q$1:$Q$3367)</f>
        <v>242.93818872</v>
      </c>
      <c r="M71" s="432"/>
    </row>
    <row r="72" spans="1:13">
      <c r="A72" s="2" t="s">
        <v>504</v>
      </c>
      <c r="B72" s="4" t="s">
        <v>505</v>
      </c>
      <c r="C72" s="441">
        <f ca="1">SUMIF('5. CPU'!$B$1:$B$3370,A72,'5. CPU'!$Q$1:$Q$3367)</f>
        <v>367761.39909854304</v>
      </c>
      <c r="D72" s="441">
        <f t="shared" ca="1" si="5"/>
        <v>2533222.7051285082</v>
      </c>
      <c r="E72" s="444">
        <f t="shared" ca="1" si="4"/>
        <v>0.38092033526864921</v>
      </c>
      <c r="I72" s="169" t="s">
        <v>744</v>
      </c>
      <c r="J72" s="169" t="s">
        <v>766</v>
      </c>
      <c r="K72" s="431">
        <f>SUMIF('5. CPU'!$B$1:$B$3367,I72,'5. CPU'!$Q$1:$Q$3367)</f>
        <v>258.11420860800001</v>
      </c>
      <c r="M72" s="432"/>
    </row>
    <row r="73" spans="1:13">
      <c r="A73" s="2" t="s">
        <v>429</v>
      </c>
      <c r="B73" s="4" t="s">
        <v>430</v>
      </c>
      <c r="C73" s="441">
        <f ca="1">SUMIF('5. CPU'!$B$1:$B$3370,A73,'5. CPU'!$Q$1:$Q$3367)</f>
        <v>390767.27617670683</v>
      </c>
      <c r="D73" s="441">
        <f t="shared" ca="1" si="5"/>
        <v>2923989.981305215</v>
      </c>
      <c r="E73" s="444">
        <f t="shared" ca="1" si="4"/>
        <v>0.43967995460724857</v>
      </c>
      <c r="I73" s="169" t="s">
        <v>734</v>
      </c>
      <c r="J73" s="169" t="s">
        <v>735</v>
      </c>
      <c r="K73" s="431">
        <f>SUMIF('5. CPU'!$B$1:$B$3367,I73,'5. CPU'!$Q$1:$Q$3367)</f>
        <v>191.79018979199998</v>
      </c>
      <c r="M73" s="432"/>
    </row>
    <row r="74" spans="1:13">
      <c r="A74" s="2" t="s">
        <v>910</v>
      </c>
      <c r="B74" s="4" t="s">
        <v>911</v>
      </c>
      <c r="C74" s="441">
        <f ca="1">SUMIF('5. CPU'!$B$1:$B$3370,A74,'5. CPU'!$Q$1:$Q$3367)</f>
        <v>281624.73000000004</v>
      </c>
      <c r="D74" s="441">
        <f t="shared" ca="1" si="5"/>
        <v>3205614.711305215</v>
      </c>
      <c r="E74" s="444">
        <f t="shared" ca="1" si="4"/>
        <v>0.48202782491267471</v>
      </c>
      <c r="I74" s="169" t="s">
        <v>953</v>
      </c>
      <c r="J74" s="169" t="s">
        <v>954</v>
      </c>
      <c r="K74" s="431">
        <f>SUMIF('5. CPU'!$B$1:$B$3367,I74,'5. CPU'!$Q$1:$Q$3367)</f>
        <v>223.73000000000002</v>
      </c>
      <c r="M74" s="432"/>
    </row>
    <row r="75" spans="1:13">
      <c r="A75" s="2" t="s">
        <v>845</v>
      </c>
      <c r="B75" s="4" t="s">
        <v>846</v>
      </c>
      <c r="C75" s="441">
        <f ca="1">SUMIF('5. CPU'!$B$1:$B$3370,A75,'5. CPU'!$Q$1:$Q$3367)</f>
        <v>262695.28308880056</v>
      </c>
      <c r="D75" s="441">
        <f t="shared" ca="1" si="5"/>
        <v>3468309.9943940155</v>
      </c>
      <c r="E75" s="444">
        <f t="shared" ca="1" si="4"/>
        <v>0.52152927699783691</v>
      </c>
      <c r="I75" s="169" t="s">
        <v>980</v>
      </c>
      <c r="J75" s="169" t="s">
        <v>981</v>
      </c>
      <c r="K75" s="431">
        <f>SUMIF('5. CPU'!$B$1:$B$3367,I75,'5. CPU'!$Q$1:$Q$3367)</f>
        <v>185.35999999999999</v>
      </c>
      <c r="M75" s="432"/>
    </row>
    <row r="76" spans="1:13">
      <c r="A76" s="2" t="s">
        <v>438</v>
      </c>
      <c r="B76" s="4" t="s">
        <v>439</v>
      </c>
      <c r="C76" s="441">
        <f ca="1">SUMIF('5. CPU'!$B$1:$B$3370,A76,'5. CPU'!$Q$1:$Q$3367)</f>
        <v>247821.61326932124</v>
      </c>
      <c r="D76" s="441">
        <f ca="1">C76+D75</f>
        <v>3716131.6076633367</v>
      </c>
      <c r="E76" s="444">
        <f t="shared" ca="1" si="4"/>
        <v>0.55879417748299909</v>
      </c>
      <c r="I76" s="169" t="s">
        <v>882</v>
      </c>
      <c r="J76" s="169" t="s">
        <v>883</v>
      </c>
      <c r="K76" s="509">
        <f>SUMIF('5. CPU'!$B$1:$B$3367,I76,'5. CPU'!$Q$1:$Q$3367)</f>
        <v>181.33397345279997</v>
      </c>
      <c r="M76" s="432"/>
    </row>
    <row r="77" spans="1:13">
      <c r="A77" s="2" t="s">
        <v>688</v>
      </c>
      <c r="B77" s="4" t="s">
        <v>689</v>
      </c>
      <c r="C77" s="441">
        <f ca="1">SUMIF('5. CPU'!$B$1:$B$3370,A77,'5. CPU'!$Q$1:$Q$3367)</f>
        <v>146148.11200000002</v>
      </c>
      <c r="D77" s="441">
        <f t="shared" ca="1" si="5"/>
        <v>3862279.7196633369</v>
      </c>
      <c r="E77" s="444">
        <f t="shared" ca="1" si="4"/>
        <v>0.58077044814771983</v>
      </c>
      <c r="I77" s="169" t="s">
        <v>550</v>
      </c>
      <c r="J77" s="169" t="s">
        <v>554</v>
      </c>
      <c r="K77" s="431">
        <f>SUMIF('5. CPU'!$B$1:$B$3367,I77,'5. CPU'!$Q$1:$Q$3367)</f>
        <v>177.58618199999998</v>
      </c>
      <c r="M77" s="432"/>
    </row>
    <row r="78" spans="1:13">
      <c r="A78" s="2" t="s">
        <v>900</v>
      </c>
      <c r="B78" s="4" t="s">
        <v>901</v>
      </c>
      <c r="C78" s="441">
        <f ca="1">SUMIF('5. CPU'!$B$1:$B$3370,A78,'5. CPU'!$Q$1:$Q$3367)</f>
        <v>240877.40999999997</v>
      </c>
      <c r="D78" s="441">
        <f t="shared" ca="1" si="5"/>
        <v>4103157.129663337</v>
      </c>
      <c r="E78" s="444">
        <f t="shared" ca="1" si="4"/>
        <v>0.61699114978207903</v>
      </c>
      <c r="I78" s="169" t="s">
        <v>878</v>
      </c>
      <c r="J78" s="169" t="s">
        <v>879</v>
      </c>
      <c r="K78" s="431">
        <f>SUMIF('5. CPU'!$B$1:$B$3367,I78,'5. CPU'!$Q$1:$Q$3367)</f>
        <v>185.42115504</v>
      </c>
      <c r="M78" s="432"/>
    </row>
    <row r="79" spans="1:13">
      <c r="A79" s="2" t="s">
        <v>694</v>
      </c>
      <c r="B79" s="4" t="s">
        <v>695</v>
      </c>
      <c r="C79" s="441">
        <f ca="1">SUMIF('5. CPU'!$B$1:$B$3370,A79,'5. CPU'!$Q$1:$Q$3367)</f>
        <v>127275.80799999999</v>
      </c>
      <c r="D79" s="441">
        <f t="shared" ca="1" si="5"/>
        <v>4230432.9376633372</v>
      </c>
      <c r="E79" s="444">
        <f t="shared" ca="1" si="4"/>
        <v>0.63612959479790676</v>
      </c>
      <c r="I79" s="169" t="s">
        <v>874</v>
      </c>
      <c r="J79" s="169" t="s">
        <v>1004</v>
      </c>
      <c r="K79" s="431">
        <f>SUMIF('5. CPU'!$B$1:$B$3367,I79,'5. CPU'!$Q$1:$Q$3367)</f>
        <v>179.17719953215999</v>
      </c>
      <c r="M79" s="432"/>
    </row>
    <row r="80" spans="1:13">
      <c r="A80" s="2" t="s">
        <v>586</v>
      </c>
      <c r="B80" s="4" t="s">
        <v>587</v>
      </c>
      <c r="C80" s="441">
        <f ca="1">SUMIF('5. CPU'!$B$1:$B$3370,A80,'5. CPU'!$Q$1:$Q$3367)</f>
        <v>201404.05239083301</v>
      </c>
      <c r="D80" s="441">
        <f t="shared" ca="1" si="5"/>
        <v>4431836.9900541706</v>
      </c>
      <c r="E80" s="444">
        <f t="shared" ca="1" si="4"/>
        <v>0.66641469330340475</v>
      </c>
      <c r="I80" s="169" t="s">
        <v>942</v>
      </c>
      <c r="J80" s="169" t="s">
        <v>943</v>
      </c>
      <c r="K80" s="431">
        <f>SUMIF('5. CPU'!$B$1:$B$3367,I80,'5. CPU'!$Q$1:$Q$3367)</f>
        <v>183.71</v>
      </c>
      <c r="M80" s="432"/>
    </row>
    <row r="81" spans="1:13">
      <c r="A81" s="2" t="s">
        <v>696</v>
      </c>
      <c r="B81" s="4" t="s">
        <v>697</v>
      </c>
      <c r="C81" s="441">
        <f ca="1">SUMIF('5. CPU'!$B$1:$B$3370,A81,'5. CPU'!$Q$1:$Q$3367)</f>
        <v>97906.90800000001</v>
      </c>
      <c r="D81" s="441">
        <f t="shared" ca="1" si="5"/>
        <v>4529743.8980541704</v>
      </c>
      <c r="E81" s="444">
        <f t="shared" ca="1" si="4"/>
        <v>0.68113694103352873</v>
      </c>
      <c r="I81" s="169" t="s">
        <v>797</v>
      </c>
      <c r="J81" s="169" t="s">
        <v>798</v>
      </c>
      <c r="K81" s="431">
        <f>SUMIF('5. CPU'!$B$1:$B$3367,I81,'5. CPU'!$Q$1:$Q$3367)</f>
        <v>159.94000000000003</v>
      </c>
      <c r="M81" s="432"/>
    </row>
    <row r="82" spans="1:13">
      <c r="A82" s="2" t="s">
        <v>719</v>
      </c>
      <c r="B82" s="4" t="s">
        <v>718</v>
      </c>
      <c r="C82" s="441">
        <f ca="1">SUMIF('5. CPU'!$B$1:$B$3370,A82,'5. CPU'!$Q$1:$Q$3367)</f>
        <v>165530.4</v>
      </c>
      <c r="D82" s="441">
        <f t="shared" ca="1" si="5"/>
        <v>4695274.2980541708</v>
      </c>
      <c r="E82" s="444">
        <f t="shared" ca="1" si="4"/>
        <v>0.70602772356816379</v>
      </c>
      <c r="I82" s="169" t="s">
        <v>827</v>
      </c>
      <c r="J82" s="169" t="s">
        <v>835</v>
      </c>
      <c r="K82" s="431">
        <f>SUMIF('5. CPU'!$B$1:$B$3367,I82,'5. CPU'!$Q$1:$Q$3367)</f>
        <v>150.43914000000001</v>
      </c>
      <c r="M82" s="432"/>
    </row>
    <row r="83" spans="1:13">
      <c r="A83" s="2" t="s">
        <v>582</v>
      </c>
      <c r="B83" s="4" t="s">
        <v>583</v>
      </c>
      <c r="C83" s="441">
        <f ca="1">SUMIF('5. CPU'!$B$1:$B$3370,A83,'5. CPU'!$Q$1:$Q$3367)</f>
        <v>134752.22762320001</v>
      </c>
      <c r="D83" s="441">
        <f t="shared" ca="1" si="5"/>
        <v>4830026.5256773708</v>
      </c>
      <c r="E83" s="444">
        <f t="shared" ca="1" si="4"/>
        <v>0.72629039673168372</v>
      </c>
      <c r="I83" s="169" t="s">
        <v>746</v>
      </c>
      <c r="J83" s="169" t="s">
        <v>747</v>
      </c>
      <c r="K83" s="431">
        <f>SUMIF('5. CPU'!$B$1:$B$3367,I83,'5. CPU'!$Q$1:$Q$3367)</f>
        <v>157.41258119999998</v>
      </c>
      <c r="M83" s="432"/>
    </row>
    <row r="84" spans="1:13">
      <c r="A84" s="2" t="s">
        <v>692</v>
      </c>
      <c r="B84" s="4" t="s">
        <v>693</v>
      </c>
      <c r="C84" s="441">
        <f ca="1">SUMIF('5. CPU'!$B$1:$B$3370,A84,'5. CPU'!$Q$1:$Q$3367)</f>
        <v>81340.842000000004</v>
      </c>
      <c r="D84" s="441">
        <f t="shared" ca="1" si="5"/>
        <v>4911367.367677371</v>
      </c>
      <c r="E84" s="444">
        <f t="shared" ca="1" si="4"/>
        <v>0.73852160749059026</v>
      </c>
      <c r="I84" s="169" t="s">
        <v>870</v>
      </c>
      <c r="J84" s="169" t="s">
        <v>1003</v>
      </c>
      <c r="K84" s="431">
        <f>SUMIF('5. CPU'!$B$1:$B$3367,I84,'5. CPU'!$Q$1:$Q$3367)</f>
        <v>127.51459487832</v>
      </c>
      <c r="M84" s="432"/>
    </row>
    <row r="85" spans="1:13">
      <c r="A85" s="2" t="s">
        <v>506</v>
      </c>
      <c r="B85" s="4" t="s">
        <v>511</v>
      </c>
      <c r="C85" s="441">
        <f ca="1">SUMIF('5. CPU'!$B$1:$B$3370,A85,'5. CPU'!$Q$1:$Q$3367)</f>
        <v>116289.35722404</v>
      </c>
      <c r="D85" s="441">
        <f t="shared" ca="1" si="5"/>
        <v>5027656.7249014108</v>
      </c>
      <c r="E85" s="444">
        <f t="shared" ca="1" si="4"/>
        <v>0.75600802147712121</v>
      </c>
      <c r="I85" s="169" t="s">
        <v>884</v>
      </c>
      <c r="J85" s="169" t="s">
        <v>885</v>
      </c>
      <c r="K85" s="431">
        <f>SUMIF('5. CPU'!$B$1:$B$3367,I85,'5. CPU'!$Q$1:$Q$3367)</f>
        <v>126.43697658228</v>
      </c>
      <c r="M85" s="432"/>
    </row>
    <row r="86" spans="1:13">
      <c r="A86" s="2" t="s">
        <v>548</v>
      </c>
      <c r="B86" s="4" t="s">
        <v>549</v>
      </c>
      <c r="C86" s="441">
        <f ca="1">SUMIF('5. CPU'!$B$1:$B$3370,A86,'5. CPU'!$Q$1:$Q$3367)</f>
        <v>83762.811000000002</v>
      </c>
      <c r="D86" s="441">
        <f t="shared" ca="1" si="5"/>
        <v>5111419.5359014105</v>
      </c>
      <c r="E86" s="444">
        <f t="shared" ca="1" si="4"/>
        <v>0.76860342336759413</v>
      </c>
      <c r="I86" s="169" t="s">
        <v>708</v>
      </c>
      <c r="J86" s="169" t="s">
        <v>709</v>
      </c>
      <c r="K86" s="431">
        <f>SUMIF('5. CPU'!$B$1:$B$3367,I86,'5. CPU'!$Q$1:$Q$3367)</f>
        <v>118.405797312</v>
      </c>
      <c r="M86" s="432"/>
    </row>
    <row r="87" spans="1:13">
      <c r="A87" s="2" t="s">
        <v>847</v>
      </c>
      <c r="B87" s="4" t="s">
        <v>848</v>
      </c>
      <c r="C87" s="441">
        <f ca="1">SUMIF('5. CPU'!$B$1:$B$3370,A87,'5. CPU'!$Q$1:$Q$3367)</f>
        <v>98540.208921220401</v>
      </c>
      <c r="D87" s="441">
        <f t="shared" ca="1" si="5"/>
        <v>5209959.7448226307</v>
      </c>
      <c r="E87" s="444">
        <f t="shared" ca="1" si="4"/>
        <v>0.78342090046651736</v>
      </c>
      <c r="I87" s="169" t="s">
        <v>1006</v>
      </c>
      <c r="J87" s="169" t="s">
        <v>1007</v>
      </c>
      <c r="K87" s="431">
        <f>SUMIF('5. CPU'!$B$1:$B$3367,I87,'5. CPU'!$Q$1:$Q$3367)</f>
        <v>108.09</v>
      </c>
      <c r="M87" s="432"/>
    </row>
    <row r="88" spans="1:13">
      <c r="A88" s="2" t="s">
        <v>421</v>
      </c>
      <c r="B88" s="4" t="s">
        <v>422</v>
      </c>
      <c r="C88" s="441">
        <f ca="1">SUMIF('5. CPU'!$B$1:$B$3370,A88,'5. CPU'!$Q$1:$Q$3367)</f>
        <v>82228.062378955816</v>
      </c>
      <c r="D88" s="441">
        <f t="shared" ca="1" si="5"/>
        <v>5292187.8072015867</v>
      </c>
      <c r="E88" s="444">
        <f t="shared" ca="1" si="4"/>
        <v>0.79578552242670708</v>
      </c>
      <c r="I88" s="169" t="s">
        <v>529</v>
      </c>
      <c r="J88" s="169" t="s">
        <v>530</v>
      </c>
      <c r="K88" s="431">
        <f>SUMIF('5. CPU'!$B$1:$B$3367,I88,'5. CPU'!$Q$1:$Q$3367)</f>
        <v>102.41838125999999</v>
      </c>
      <c r="M88" s="432"/>
    </row>
    <row r="89" spans="1:13">
      <c r="A89" s="2" t="s">
        <v>595</v>
      </c>
      <c r="B89" s="4" t="s">
        <v>596</v>
      </c>
      <c r="C89" s="441">
        <f ca="1">SUMIF('5. CPU'!$B$1:$B$3370,A89,'5. CPU'!$Q$1:$Q$3367)</f>
        <v>65965.698245008534</v>
      </c>
      <c r="D89" s="441">
        <f t="shared" ca="1" si="5"/>
        <v>5358153.5054465951</v>
      </c>
      <c r="E89" s="444">
        <f t="shared" ca="1" si="4"/>
        <v>0.8057047750217704</v>
      </c>
      <c r="I89" s="169" t="s">
        <v>754</v>
      </c>
      <c r="J89" s="169" t="s">
        <v>755</v>
      </c>
      <c r="K89" s="431">
        <f>SUMIF('5. CPU'!$B$1:$B$3367,I89,'5. CPU'!$Q$1:$Q$3367)</f>
        <v>97.362750527999992</v>
      </c>
      <c r="M89" s="432"/>
    </row>
    <row r="90" spans="1:13">
      <c r="A90" s="2" t="s">
        <v>712</v>
      </c>
      <c r="B90" s="4" t="s">
        <v>713</v>
      </c>
      <c r="C90" s="441">
        <f ca="1">SUMIF('5. CPU'!$B$1:$B$3370,A90,'5. CPU'!$Q$1:$Q$3367)</f>
        <v>59452.328052506826</v>
      </c>
      <c r="D90" s="441">
        <f t="shared" ca="1" si="5"/>
        <v>5417605.8334991019</v>
      </c>
      <c r="E90" s="444">
        <f t="shared" ca="1" si="4"/>
        <v>0.8146446130740721</v>
      </c>
      <c r="I90" s="169" t="s">
        <v>736</v>
      </c>
      <c r="J90" s="169" t="s">
        <v>762</v>
      </c>
      <c r="K90" s="431">
        <f>SUMIF('5. CPU'!$B$1:$B$3367,I90,'5. CPU'!$Q$1:$Q$3367)</f>
        <v>103.04767944000001</v>
      </c>
      <c r="M90" s="432"/>
    </row>
    <row r="91" spans="1:13">
      <c r="A91" s="2" t="s">
        <v>895</v>
      </c>
      <c r="B91" s="4" t="s">
        <v>861</v>
      </c>
      <c r="C91" s="441">
        <f ca="1">SUMIF('5. CPU'!$B$1:$B$3370,A91,'5. CPU'!$Q$1:$Q$3367)</f>
        <v>58251.371324775639</v>
      </c>
      <c r="D91" s="441">
        <f t="shared" ca="1" si="5"/>
        <v>5475857.2048238777</v>
      </c>
      <c r="E91" s="444">
        <f t="shared" ca="1" si="4"/>
        <v>0.82340386343527028</v>
      </c>
      <c r="I91" s="169" t="s">
        <v>508</v>
      </c>
      <c r="J91" s="169" t="s">
        <v>509</v>
      </c>
      <c r="K91" s="431">
        <f>SUMIF('5. CPU'!$B$1:$B$3367,I91,'5. CPU'!$Q$1:$Q$3367)</f>
        <v>101.15637652692</v>
      </c>
      <c r="M91" s="432"/>
    </row>
    <row r="92" spans="1:13">
      <c r="A92" s="2" t="s">
        <v>610</v>
      </c>
      <c r="B92" s="4" t="s">
        <v>611</v>
      </c>
      <c r="C92" s="441">
        <f ca="1">SUMIF('5. CPU'!$B$1:$B$3370,A92,'5. CPU'!$Q$1:$Q$3367)</f>
        <v>58976.466390361449</v>
      </c>
      <c r="D92" s="441">
        <f t="shared" ca="1" si="5"/>
        <v>5534833.6712142387</v>
      </c>
      <c r="E92" s="444">
        <f t="shared" ca="1" si="4"/>
        <v>0.83227214623760559</v>
      </c>
      <c r="I92" s="169" t="s">
        <v>535</v>
      </c>
      <c r="J92" s="169" t="s">
        <v>536</v>
      </c>
      <c r="K92" s="431">
        <f>SUMIF('5. CPU'!$B$1:$B$3367,I92,'5. CPU'!$Q$1:$Q$3367)</f>
        <v>83.828924999999998</v>
      </c>
      <c r="M92" s="432"/>
    </row>
    <row r="93" spans="1:13">
      <c r="A93" s="2" t="s">
        <v>584</v>
      </c>
      <c r="B93" s="4" t="s">
        <v>599</v>
      </c>
      <c r="C93" s="441">
        <f ca="1">SUMIF('5. CPU'!$B$1:$B$3370,A93,'5. CPU'!$Q$1:$Q$3367)</f>
        <v>59394.671559258393</v>
      </c>
      <c r="D93" s="441">
        <f t="shared" ca="1" si="5"/>
        <v>5594228.3427734971</v>
      </c>
      <c r="E93" s="444">
        <f t="shared" ca="1" si="4"/>
        <v>0.84120331449127728</v>
      </c>
      <c r="I93" s="169" t="s">
        <v>950</v>
      </c>
      <c r="J93" s="169" t="s">
        <v>951</v>
      </c>
      <c r="K93" s="431">
        <f>SUMIF('5. CPU'!$B$1:$B$3367,I93,'5. CPU'!$Q$1:$Q$3367)</f>
        <v>66.52</v>
      </c>
      <c r="M93" s="432"/>
    </row>
    <row r="94" spans="1:13">
      <c r="A94" s="2" t="s">
        <v>492</v>
      </c>
      <c r="B94" s="4" t="s">
        <v>493</v>
      </c>
      <c r="C94" s="441">
        <f ca="1">SUMIF('5. CPU'!$B$1:$B$3370,A94,'5. CPU'!$Q$1:$Q$3367)</f>
        <v>54200.756024096387</v>
      </c>
      <c r="D94" s="441">
        <f t="shared" ca="1" si="5"/>
        <v>5648429.0987975933</v>
      </c>
      <c r="E94" s="444">
        <f t="shared" ca="1" si="4"/>
        <v>0.84935347440999065</v>
      </c>
      <c r="I94" s="169" t="s">
        <v>886</v>
      </c>
      <c r="J94" s="169" t="s">
        <v>1008</v>
      </c>
      <c r="K94" s="431">
        <f>SUMIF('5. CPU'!$B$1:$B$3367,I94,'5. CPU'!$Q$1:$Q$3367)</f>
        <v>74.025886040319989</v>
      </c>
      <c r="M94" s="432"/>
    </row>
    <row r="95" spans="1:13">
      <c r="A95" s="2" t="s">
        <v>892</v>
      </c>
      <c r="B95" s="4" t="s">
        <v>855</v>
      </c>
      <c r="C95" s="441">
        <f ca="1">SUMIF('5. CPU'!$B$1:$B$3370,A95,'5. CPU'!$Q$1:$Q$3367)</f>
        <v>47564.463191822077</v>
      </c>
      <c r="D95" s="441">
        <f t="shared" ca="1" si="5"/>
        <v>5695993.5619894154</v>
      </c>
      <c r="E95" s="444">
        <f t="shared" ca="1" si="4"/>
        <v>0.85650573592620938</v>
      </c>
      <c r="I95" s="169" t="s">
        <v>742</v>
      </c>
      <c r="J95" s="169" t="s">
        <v>765</v>
      </c>
      <c r="K95" s="431">
        <f>SUMIF('5. CPU'!$B$1:$B$3367,I95,'5. CPU'!$Q$1:$Q$3367)</f>
        <v>61.631763516000007</v>
      </c>
      <c r="M95" s="432"/>
    </row>
    <row r="96" spans="1:13">
      <c r="A96" s="2" t="s">
        <v>450</v>
      </c>
      <c r="B96" s="4" t="s">
        <v>451</v>
      </c>
      <c r="C96" s="441">
        <f ca="1">SUMIF('5. CPU'!$B$1:$B$3370,A96,'5. CPU'!$Q$1:$Q$3367)</f>
        <v>44803.985466485508</v>
      </c>
      <c r="D96" s="441">
        <f t="shared" ca="1" si="5"/>
        <v>5740797.5474559013</v>
      </c>
      <c r="E96" s="444">
        <f t="shared" ca="1" si="4"/>
        <v>0.86324290480232668</v>
      </c>
      <c r="I96" s="169" t="s">
        <v>801</v>
      </c>
      <c r="J96" s="169" t="s">
        <v>802</v>
      </c>
      <c r="K96" s="431">
        <f>SUMIF('5. CPU'!$B$1:$B$3367,I96,'5. CPU'!$Q$1:$Q$3367)</f>
        <v>47.049969599999997</v>
      </c>
      <c r="M96" s="432"/>
    </row>
    <row r="97" spans="1:13">
      <c r="A97" s="2" t="s">
        <v>928</v>
      </c>
      <c r="B97" s="4" t="s">
        <v>656</v>
      </c>
      <c r="C97" s="441">
        <f ca="1">SUMIF('5. CPU'!$B$1:$B$3370,A97,'5. CPU'!$Q$1:$Q$3367)</f>
        <v>47334.97</v>
      </c>
      <c r="D97" s="441">
        <f t="shared" ca="1" si="5"/>
        <v>5788132.517455901</v>
      </c>
      <c r="E97" s="444">
        <f t="shared" ca="1" si="4"/>
        <v>0.87036065746016755</v>
      </c>
      <c r="I97" s="169" t="s">
        <v>750</v>
      </c>
      <c r="J97" s="169" t="s">
        <v>769</v>
      </c>
      <c r="K97" s="431">
        <f>SUMIF('5. CPU'!$B$1:$B$3367,I97,'5. CPU'!$Q$1:$Q$3367)</f>
        <v>40.784069015999997</v>
      </c>
      <c r="M97" s="432"/>
    </row>
    <row r="98" spans="1:13">
      <c r="A98" s="2" t="s">
        <v>597</v>
      </c>
      <c r="B98" s="4" t="s">
        <v>598</v>
      </c>
      <c r="C98" s="441">
        <f ca="1">SUMIF('5. CPU'!$B$1:$B$3370,A98,'5. CPU'!$Q$1:$Q$3367)</f>
        <v>39880.278294372074</v>
      </c>
      <c r="D98" s="441">
        <f t="shared" ca="1" si="5"/>
        <v>5828012.7957502734</v>
      </c>
      <c r="E98" s="444">
        <f t="shared" ca="1" si="4"/>
        <v>0.87635744919416902</v>
      </c>
      <c r="I98" s="169" t="s">
        <v>876</v>
      </c>
      <c r="J98" s="169" t="s">
        <v>877</v>
      </c>
      <c r="K98" s="431">
        <f>SUMIF('5. CPU'!$B$1:$B$3367,I98,'5. CPU'!$Q$1:$Q$3367)</f>
        <v>45.307129381999999</v>
      </c>
      <c r="M98" s="432"/>
    </row>
    <row r="99" spans="1:13">
      <c r="A99" s="2" t="s">
        <v>864</v>
      </c>
      <c r="B99" s="4" t="s">
        <v>865</v>
      </c>
      <c r="C99" s="441">
        <f ca="1">SUMIF('5. CPU'!$B$1:$B$3370,A99,'5. CPU'!$Q$1:$Q$3367)</f>
        <v>37864.386653258276</v>
      </c>
      <c r="D99" s="441">
        <f t="shared" ca="1" si="5"/>
        <v>5865877.1824035319</v>
      </c>
      <c r="E99" s="444">
        <f t="shared" ca="1" si="4"/>
        <v>0.88205111159088645</v>
      </c>
      <c r="I99" s="169" t="s">
        <v>738</v>
      </c>
      <c r="J99" s="169" t="s">
        <v>739</v>
      </c>
      <c r="K99" s="431">
        <f>SUMIF('5. CPU'!$B$1:$B$3367,I99,'5. CPU'!$Q$1:$Q$3367)</f>
        <v>23.285074463999997</v>
      </c>
      <c r="M99" s="432"/>
    </row>
    <row r="100" spans="1:13">
      <c r="A100" s="2" t="s">
        <v>894</v>
      </c>
      <c r="B100" s="4" t="s">
        <v>859</v>
      </c>
      <c r="C100" s="441">
        <f ca="1">SUMIF('5. CPU'!$B$1:$B$3370,A100,'5. CPU'!$Q$1:$Q$3367)</f>
        <v>36322.595029458709</v>
      </c>
      <c r="D100" s="441">
        <f t="shared" ca="1" si="5"/>
        <v>5902199.7774329903</v>
      </c>
      <c r="E100" s="444">
        <f t="shared" ref="E100:E131" ca="1" si="6">D100/$C$262</f>
        <v>0.88751293500200523</v>
      </c>
      <c r="I100" s="169" t="s">
        <v>730</v>
      </c>
      <c r="J100" s="169" t="s">
        <v>731</v>
      </c>
      <c r="K100" s="431">
        <f>SUMIF('5. CPU'!$B$1:$B$3367,I100,'5. CPU'!$Q$1:$Q$3367)</f>
        <v>17.274655295999999</v>
      </c>
      <c r="M100" s="432"/>
    </row>
    <row r="101" spans="1:13">
      <c r="A101" s="2" t="s">
        <v>648</v>
      </c>
      <c r="B101" s="4" t="s">
        <v>650</v>
      </c>
      <c r="C101" s="441">
        <f ca="1">SUMIF('5. CPU'!$B$1:$B$3370,A101,'5. CPU'!$Q$1:$Q$3367)</f>
        <v>37479.038263932001</v>
      </c>
      <c r="D101" s="441">
        <f t="shared" ref="D101:D132" ca="1" si="7">C101+D100</f>
        <v>5939678.8156969221</v>
      </c>
      <c r="E101" s="444">
        <f t="shared" ca="1" si="6"/>
        <v>0.89314865261662346</v>
      </c>
      <c r="I101" s="169" t="s">
        <v>988</v>
      </c>
      <c r="J101" s="169" t="s">
        <v>989</v>
      </c>
      <c r="K101" s="431">
        <f>SUMIF('5. CPU'!$B$1:$B$3367,I101,'5. CPU'!$Q$1:$Q$3367)</f>
        <v>16.47</v>
      </c>
      <c r="M101" s="432"/>
    </row>
    <row r="102" spans="1:13">
      <c r="A102" s="2" t="s">
        <v>851</v>
      </c>
      <c r="B102" s="4" t="s">
        <v>852</v>
      </c>
      <c r="C102" s="441">
        <f ca="1">SUMIF('5. CPU'!$B$1:$B$3370,A102,'5. CPU'!$Q$1:$Q$3367)</f>
        <v>35807.595615680737</v>
      </c>
      <c r="D102" s="441">
        <f t="shared" ca="1" si="7"/>
        <v>5975486.4113126025</v>
      </c>
      <c r="E102" s="444">
        <f t="shared" ca="1" si="6"/>
        <v>0.89853303563966969</v>
      </c>
      <c r="I102" s="169" t="s">
        <v>990</v>
      </c>
      <c r="J102" s="169" t="s">
        <v>991</v>
      </c>
      <c r="K102" s="431">
        <f>SUMIF('5. CPU'!$B$1:$B$3367,I102,'5. CPU'!$Q$1:$Q$3367)</f>
        <v>10.56</v>
      </c>
      <c r="M102" s="432"/>
    </row>
    <row r="103" spans="1:13">
      <c r="A103" s="2" t="s">
        <v>803</v>
      </c>
      <c r="B103" s="4" t="s">
        <v>805</v>
      </c>
      <c r="C103" s="441">
        <f ca="1">SUMIF('5. CPU'!$B$1:$B$3370,A103,'5. CPU'!$Q$1:$Q$3367)</f>
        <v>35697.2624</v>
      </c>
      <c r="D103" s="441">
        <f t="shared" ca="1" si="7"/>
        <v>6011183.6737126028</v>
      </c>
      <c r="E103" s="444">
        <f t="shared" ca="1" si="6"/>
        <v>0.90390082787288006</v>
      </c>
      <c r="I103" s="169" t="s">
        <v>728</v>
      </c>
      <c r="J103" s="169" t="s">
        <v>729</v>
      </c>
      <c r="K103" s="431">
        <f>SUMIF('5. CPU'!$B$1:$B$3367,I103,'5. CPU'!$Q$1:$Q$3367)</f>
        <v>6.8004869759999993</v>
      </c>
      <c r="M103" s="432"/>
    </row>
    <row r="104" spans="1:13">
      <c r="A104" s="2" t="s">
        <v>608</v>
      </c>
      <c r="B104" s="4" t="s">
        <v>609</v>
      </c>
      <c r="C104" s="441">
        <f ca="1">SUMIF('5. CPU'!$B$1:$B$3370,A104,'5. CPU'!$Q$1:$Q$3367)</f>
        <v>35013.566168674704</v>
      </c>
      <c r="D104" s="441">
        <f t="shared" ca="1" si="7"/>
        <v>6046197.2398812771</v>
      </c>
      <c r="E104" s="444">
        <f t="shared" ca="1" si="6"/>
        <v>0.90916581280173014</v>
      </c>
      <c r="I104" s="169" t="s">
        <v>829</v>
      </c>
      <c r="J104" s="169" t="s">
        <v>830</v>
      </c>
      <c r="K104" s="431">
        <f>SUMIF('5. CPU'!$B$1:$B$3367,I104,'5. CPU'!$Q$1:$Q$3367)</f>
        <v>5.9478363000000005</v>
      </c>
      <c r="M104" s="432"/>
    </row>
    <row r="105" spans="1:13">
      <c r="A105" s="2" t="s">
        <v>690</v>
      </c>
      <c r="B105" s="4" t="s">
        <v>691</v>
      </c>
      <c r="C105" s="441">
        <f ca="1">SUMIF('5. CPU'!$B$1:$B$3370,A105,'5. CPU'!$Q$1:$Q$3367)</f>
        <v>19773.644</v>
      </c>
      <c r="D105" s="441">
        <f t="shared" ca="1" si="7"/>
        <v>6065970.8838812774</v>
      </c>
      <c r="E105" s="444">
        <f t="shared" ca="1" si="6"/>
        <v>0.91213917281730006</v>
      </c>
      <c r="I105" s="169" t="s">
        <v>758</v>
      </c>
      <c r="J105" s="169" t="s">
        <v>759</v>
      </c>
      <c r="K105" s="431">
        <f>SUMIF('5. CPU'!$B$1:$B$3367,I105,'5. CPU'!$Q$1:$Q$3367)</f>
        <v>5.6607343199999995</v>
      </c>
      <c r="M105" s="432"/>
    </row>
    <row r="106" spans="1:13">
      <c r="A106" s="2" t="s">
        <v>780</v>
      </c>
      <c r="B106" s="4" t="s">
        <v>785</v>
      </c>
      <c r="C106" s="441">
        <f ca="1">SUMIF('5. CPU'!$B$1:$B$3370,A106,'5. CPU'!$Q$1:$Q$3367)</f>
        <v>31257.144342999996</v>
      </c>
      <c r="D106" s="441">
        <f t="shared" ca="1" si="7"/>
        <v>6097228.0282242773</v>
      </c>
      <c r="E106" s="444">
        <f t="shared" ca="1" si="6"/>
        <v>0.91683930513435674</v>
      </c>
      <c r="I106" s="169" t="s">
        <v>1011</v>
      </c>
      <c r="J106" s="169" t="s">
        <v>1012</v>
      </c>
      <c r="K106" s="431">
        <f>SUMIF('5. CPU'!$B$1:$B$3367,I106,'5. CPU'!$Q$1:$Q$3367)</f>
        <v>3.07</v>
      </c>
      <c r="M106" s="432"/>
    </row>
    <row r="107" spans="1:13">
      <c r="A107" s="2" t="s">
        <v>527</v>
      </c>
      <c r="B107" s="4" t="s">
        <v>528</v>
      </c>
      <c r="C107" s="441">
        <f ca="1">SUMIF('5. CPU'!$B$1:$B$3370,A107,'5. CPU'!$Q$1:$Q$3367)</f>
        <v>26969.680134000002</v>
      </c>
      <c r="D107" s="441">
        <f t="shared" ca="1" si="7"/>
        <v>6124197.7083582776</v>
      </c>
      <c r="E107" s="444">
        <f t="shared" ca="1" si="6"/>
        <v>0.92089473207251471</v>
      </c>
      <c r="I107" s="169" t="s">
        <v>716</v>
      </c>
      <c r="J107" s="169" t="s">
        <v>717</v>
      </c>
      <c r="K107" s="431">
        <f>SUMIF('5. CPU'!$B$1:$B$3367,I107,'5. CPU'!$Q$1:$Q$3367)</f>
        <v>0</v>
      </c>
      <c r="M107" s="432"/>
    </row>
    <row r="108" spans="1:13">
      <c r="A108" s="2" t="s">
        <v>593</v>
      </c>
      <c r="B108" s="4" t="s">
        <v>603</v>
      </c>
      <c r="C108" s="441">
        <f ca="1">SUMIF('5. CPU'!$B$1:$B$3370,A108,'5. CPU'!$Q$1:$Q$3367)</f>
        <v>26509.529251589298</v>
      </c>
      <c r="D108" s="441">
        <f t="shared" ca="1" si="7"/>
        <v>6150707.237609867</v>
      </c>
      <c r="E108" s="444">
        <f t="shared" ca="1" si="6"/>
        <v>0.92488096618840432</v>
      </c>
      <c r="M108" s="432"/>
    </row>
    <row r="109" spans="1:13">
      <c r="A109" s="2" t="s">
        <v>698</v>
      </c>
      <c r="B109" s="4" t="s">
        <v>699</v>
      </c>
      <c r="C109" s="441">
        <f ca="1">SUMIF('5. CPU'!$B$1:$B$3370,A109,'5. CPU'!$Q$1:$Q$3367)</f>
        <v>15262.191999999999</v>
      </c>
      <c r="D109" s="441">
        <f t="shared" ca="1" si="7"/>
        <v>6165969.4296098668</v>
      </c>
      <c r="E109" s="444">
        <f t="shared" ca="1" si="6"/>
        <v>0.9271759398130307</v>
      </c>
      <c r="K109" s="101">
        <f>SUM(K3:K107)</f>
        <v>2834152.1864212379</v>
      </c>
      <c r="M109" s="432"/>
    </row>
    <row r="110" spans="1:13">
      <c r="A110" s="2" t="s">
        <v>559</v>
      </c>
      <c r="B110" s="4" t="s">
        <v>560</v>
      </c>
      <c r="C110" s="441">
        <f ca="1">SUMIF('5. CPU'!$B$1:$B$3370,A110,'5. CPU'!$Q$1:$Q$3367)</f>
        <v>21692.241491485649</v>
      </c>
      <c r="D110" s="441">
        <f t="shared" ca="1" si="7"/>
        <v>6187661.6711013522</v>
      </c>
      <c r="E110" s="444">
        <f t="shared" ca="1" si="6"/>
        <v>0.93043779905854296</v>
      </c>
      <c r="I110" s="617" t="s">
        <v>1046</v>
      </c>
      <c r="J110" s="617"/>
      <c r="K110" s="617"/>
      <c r="M110" s="432"/>
    </row>
    <row r="111" spans="1:13">
      <c r="A111" s="2" t="s">
        <v>896</v>
      </c>
      <c r="B111" s="4" t="s">
        <v>863</v>
      </c>
      <c r="C111" s="441">
        <f ca="1">SUMIF('5. CPU'!$B$1:$B$3370,A111,'5. CPU'!$Q$1:$Q$3367)</f>
        <v>20540.200122967355</v>
      </c>
      <c r="D111" s="441">
        <f t="shared" ca="1" si="7"/>
        <v>6208201.8712243196</v>
      </c>
      <c r="E111" s="444">
        <f t="shared" ca="1" si="6"/>
        <v>0.93352642600850899</v>
      </c>
      <c r="I111" s="616"/>
      <c r="J111" s="616"/>
      <c r="K111" s="616"/>
      <c r="M111" s="432"/>
    </row>
    <row r="112" spans="1:13">
      <c r="A112" s="2" t="s">
        <v>683</v>
      </c>
      <c r="B112" s="4" t="s">
        <v>684</v>
      </c>
      <c r="C112" s="441">
        <f ca="1">SUMIF('5. CPU'!$B$1:$B$3370,A112,'5. CPU'!$Q$1:$Q$3367)</f>
        <v>21152.724264</v>
      </c>
      <c r="D112" s="441">
        <f t="shared" ca="1" si="7"/>
        <v>6229354.5954883192</v>
      </c>
      <c r="E112" s="444">
        <f t="shared" ca="1" si="6"/>
        <v>0.93670715812581384</v>
      </c>
      <c r="I112" s="5" t="s">
        <v>845</v>
      </c>
      <c r="J112" s="4" t="s">
        <v>846</v>
      </c>
      <c r="K112" s="431">
        <f>SUMIF('5. CPU'!$B$1:$B$3367,I112,'5. CPU'!$Q$1:$Q$3367)</f>
        <v>262695.28308880056</v>
      </c>
      <c r="M112" s="432"/>
    </row>
    <row r="113" spans="1:13">
      <c r="A113" s="2" t="s">
        <v>525</v>
      </c>
      <c r="B113" s="4" t="s">
        <v>526</v>
      </c>
      <c r="C113" s="441">
        <f ca="1">SUMIF('5. CPU'!$B$1:$B$3370,A113,'5. CPU'!$Q$1:$Q$3367)</f>
        <v>17797.061887073996</v>
      </c>
      <c r="D113" s="441">
        <f t="shared" ca="1" si="7"/>
        <v>6247151.6573753934</v>
      </c>
      <c r="E113" s="444">
        <f t="shared" ca="1" si="6"/>
        <v>0.93938329977222201</v>
      </c>
      <c r="I113" s="169" t="s">
        <v>423</v>
      </c>
      <c r="J113" s="169" t="s">
        <v>424</v>
      </c>
      <c r="K113" s="431">
        <f>SUMIF('5. CPU'!$B$1:$B$3367,I113,'5. CPU'!$Q$1:$Q$3367)</f>
        <v>487372.0920481928</v>
      </c>
      <c r="M113" s="432"/>
    </row>
    <row r="114" spans="1:13">
      <c r="A114" s="2" t="s">
        <v>567</v>
      </c>
      <c r="B114" s="4" t="s">
        <v>573</v>
      </c>
      <c r="C114" s="441">
        <f ca="1">SUMIF('5. CPU'!$B$1:$B$3370,A114,'5. CPU'!$Q$1:$Q$3367)</f>
        <v>13636.622871000001</v>
      </c>
      <c r="D114" s="441">
        <f t="shared" ca="1" si="7"/>
        <v>6260788.2802463938</v>
      </c>
      <c r="E114" s="444">
        <f t="shared" ca="1" si="6"/>
        <v>0.94143383679979464</v>
      </c>
      <c r="I114" s="169" t="s">
        <v>429</v>
      </c>
      <c r="J114" s="169" t="s">
        <v>430</v>
      </c>
      <c r="K114" s="431">
        <f>SUMIF('5. CPU'!$B$1:$B$3367,I114,'5. CPU'!$Q$1:$Q$3367)</f>
        <v>390767.27617670683</v>
      </c>
      <c r="M114" s="432"/>
    </row>
    <row r="115" spans="1:13">
      <c r="A115" s="2" t="s">
        <v>556</v>
      </c>
      <c r="B115" s="4" t="s">
        <v>557</v>
      </c>
      <c r="C115" s="441">
        <f ca="1">SUMIF('5. CPU'!$B$1:$B$3370,A115,'5. CPU'!$Q$1:$Q$3367)</f>
        <v>16253.552788027764</v>
      </c>
      <c r="D115" s="441">
        <f t="shared" ca="1" si="7"/>
        <v>6277041.8330344213</v>
      </c>
      <c r="E115" s="444">
        <f t="shared" ca="1" si="6"/>
        <v>0.94387788120409744</v>
      </c>
      <c r="I115" s="169" t="s">
        <v>688</v>
      </c>
      <c r="J115" s="169" t="s">
        <v>689</v>
      </c>
      <c r="K115" s="431">
        <f>SUMIF('5. CPU'!$B$1:$B$3367,I115,'5. CPU'!$Q$1:$Q$3367)</f>
        <v>146148.11200000002</v>
      </c>
      <c r="M115" s="432"/>
    </row>
    <row r="116" spans="1:13">
      <c r="A116" s="2" t="s">
        <v>918</v>
      </c>
      <c r="B116" s="4" t="s">
        <v>919</v>
      </c>
      <c r="C116" s="441">
        <f ca="1">SUMIF('5. CPU'!$B$1:$B$3370,A116,'5. CPU'!$Q$1:$Q$3367)</f>
        <v>17241.32</v>
      </c>
      <c r="D116" s="441">
        <f t="shared" ca="1" si="7"/>
        <v>6294283.1530344216</v>
      </c>
      <c r="E116" s="444">
        <f t="shared" ca="1" si="6"/>
        <v>0.94647045602256019</v>
      </c>
      <c r="I116" s="169" t="s">
        <v>694</v>
      </c>
      <c r="J116" s="169" t="s">
        <v>695</v>
      </c>
      <c r="K116" s="431">
        <f>SUMIF('5. CPU'!$B$1:$B$3367,I116,'5. CPU'!$Q$1:$Q$3367)</f>
        <v>127275.80799999999</v>
      </c>
      <c r="M116" s="432"/>
    </row>
    <row r="117" spans="1:13">
      <c r="A117" s="2" t="s">
        <v>920</v>
      </c>
      <c r="B117" s="4" t="s">
        <v>921</v>
      </c>
      <c r="C117" s="441">
        <f ca="1">SUMIF('5. CPU'!$B$1:$B$3370,A117,'5. CPU'!$Q$1:$Q$3367)</f>
        <v>16986.510000000002</v>
      </c>
      <c r="D117" s="441">
        <f t="shared" ca="1" si="7"/>
        <v>6311269.6630344214</v>
      </c>
      <c r="E117" s="444">
        <f t="shared" ca="1" si="6"/>
        <v>0.94902471509782604</v>
      </c>
      <c r="I117" s="169" t="s">
        <v>696</v>
      </c>
      <c r="J117" s="169" t="s">
        <v>697</v>
      </c>
      <c r="K117" s="431">
        <f>SUMIF('5. CPU'!$B$1:$B$3367,I117,'5. CPU'!$Q$1:$Q$3367)</f>
        <v>97906.90800000001</v>
      </c>
      <c r="M117" s="432"/>
    </row>
    <row r="118" spans="1:13">
      <c r="A118" s="2" t="s">
        <v>563</v>
      </c>
      <c r="B118" s="4" t="s">
        <v>564</v>
      </c>
      <c r="C118" s="441">
        <f ca="1">SUMIF('5. CPU'!$B$1:$B$3370,A118,'5. CPU'!$Q$1:$Q$3367)</f>
        <v>16766.190768785917</v>
      </c>
      <c r="D118" s="441">
        <f t="shared" ca="1" si="7"/>
        <v>6328035.8538032072</v>
      </c>
      <c r="E118" s="444">
        <f t="shared" ca="1" si="6"/>
        <v>0.95154584480185656</v>
      </c>
      <c r="I118" s="169" t="s">
        <v>719</v>
      </c>
      <c r="J118" s="169" t="s">
        <v>718</v>
      </c>
      <c r="K118" s="431">
        <f>SUMIF('5. CPU'!$B$1:$B$3367,I118,'5. CPU'!$Q$1:$Q$3367)</f>
        <v>165530.4</v>
      </c>
      <c r="M118" s="432"/>
    </row>
    <row r="119" spans="1:13">
      <c r="A119" s="2" t="s">
        <v>561</v>
      </c>
      <c r="B119" s="4" t="s">
        <v>562</v>
      </c>
      <c r="C119" s="441">
        <f ca="1">SUMIF('5. CPU'!$B$1:$B$3370,A119,'5. CPU'!$Q$1:$Q$3367)</f>
        <v>15964.021541909135</v>
      </c>
      <c r="D119" s="441">
        <f t="shared" ca="1" si="7"/>
        <v>6343999.8753451165</v>
      </c>
      <c r="E119" s="444">
        <f t="shared" ca="1" si="6"/>
        <v>0.95394635243415793</v>
      </c>
      <c r="I119" s="169" t="s">
        <v>692</v>
      </c>
      <c r="J119" s="169" t="s">
        <v>693</v>
      </c>
      <c r="K119" s="431">
        <f>SUMIF('5. CPU'!$B$1:$B$3367,I119,'5. CPU'!$Q$1:$Q$3367)</f>
        <v>81340.842000000004</v>
      </c>
      <c r="M119" s="432"/>
    </row>
    <row r="120" spans="1:13">
      <c r="A120" s="2" t="s">
        <v>677</v>
      </c>
      <c r="B120" s="4" t="s">
        <v>678</v>
      </c>
      <c r="C120" s="441">
        <f ca="1">SUMIF('5. CPU'!$B$1:$B$3370,A120,'5. CPU'!$Q$1:$Q$3367)</f>
        <v>14074.468411118991</v>
      </c>
      <c r="D120" s="441">
        <f t="shared" ca="1" si="7"/>
        <v>6358074.3437562352</v>
      </c>
      <c r="E120" s="444">
        <f t="shared" ca="1" si="6"/>
        <v>0.95606272823287375</v>
      </c>
      <c r="I120" s="5" t="s">
        <v>847</v>
      </c>
      <c r="J120" s="4" t="s">
        <v>848</v>
      </c>
      <c r="K120" s="431">
        <f>SUMIF('5. CPU'!$B$1:$B$3367,I120,'5. CPU'!$Q$1:$Q$3367)</f>
        <v>98540.208921220401</v>
      </c>
      <c r="M120" s="432"/>
    </row>
    <row r="121" spans="1:13">
      <c r="A121" s="2" t="s">
        <v>565</v>
      </c>
      <c r="B121" s="4" t="s">
        <v>566</v>
      </c>
      <c r="C121" s="441">
        <f ca="1">SUMIF('5. CPU'!$B$1:$B$3370,A121,'5. CPU'!$Q$1:$Q$3367)</f>
        <v>13797.869302779482</v>
      </c>
      <c r="D121" s="441">
        <f t="shared" ca="1" si="7"/>
        <v>6371872.2130590146</v>
      </c>
      <c r="E121" s="444">
        <f t="shared" ca="1" si="6"/>
        <v>0.95813751186329332</v>
      </c>
      <c r="I121" s="169" t="s">
        <v>421</v>
      </c>
      <c r="J121" s="169" t="s">
        <v>422</v>
      </c>
      <c r="K121" s="431">
        <f>SUMIF('5. CPU'!$B$1:$B$3367,I121,'5. CPU'!$Q$1:$Q$3367)</f>
        <v>82228.062378955816</v>
      </c>
      <c r="M121" s="432"/>
    </row>
    <row r="122" spans="1:13">
      <c r="A122" s="2" t="s">
        <v>639</v>
      </c>
      <c r="B122" s="4" t="s">
        <v>640</v>
      </c>
      <c r="C122" s="441">
        <f ca="1">SUMIF('5. CPU'!$B$1:$B$3370,A122,'5. CPU'!$Q$1:$Q$3367)</f>
        <v>11615.779503132529</v>
      </c>
      <c r="D122" s="441">
        <f t="shared" ca="1" si="7"/>
        <v>6383487.9925621469</v>
      </c>
      <c r="E122" s="444">
        <f t="shared" ca="1" si="6"/>
        <v>0.95988417496313916</v>
      </c>
      <c r="I122" s="169" t="s">
        <v>712</v>
      </c>
      <c r="J122" s="169" t="s">
        <v>713</v>
      </c>
      <c r="K122" s="431">
        <f>SUMIF('5. CPU'!$B$1:$B$3367,I122,'5. CPU'!$Q$1:$Q$3367)</f>
        <v>59452.328052506826</v>
      </c>
      <c r="M122" s="432"/>
    </row>
    <row r="123" spans="1:13">
      <c r="A123" s="2" t="s">
        <v>523</v>
      </c>
      <c r="B123" s="4" t="s">
        <v>538</v>
      </c>
      <c r="C123" s="441">
        <f ca="1">SUMIF('5. CPU'!$B$1:$B$3370,A123,'5. CPU'!$Q$1:$Q$3367)</f>
        <v>10942.219803403799</v>
      </c>
      <c r="D123" s="441">
        <f t="shared" ca="1" si="7"/>
        <v>6394430.2123655509</v>
      </c>
      <c r="E123" s="444">
        <f t="shared" ca="1" si="6"/>
        <v>0.96152955498742909</v>
      </c>
      <c r="I123" s="169" t="s">
        <v>895</v>
      </c>
      <c r="J123" s="169" t="s">
        <v>861</v>
      </c>
      <c r="K123" s="431">
        <f>SUMIF('5. CPU'!$B$1:$B$3367,I123,'5. CPU'!$Q$1:$Q$3367)</f>
        <v>58251.371324775639</v>
      </c>
      <c r="M123" s="432"/>
    </row>
    <row r="124" spans="1:13">
      <c r="A124" s="2" t="s">
        <v>455</v>
      </c>
      <c r="B124" s="4" t="s">
        <v>456</v>
      </c>
      <c r="C124" s="441">
        <f ca="1">SUMIF('5. CPU'!$B$1:$B$3370,A124,'5. CPU'!$Q$1:$Q$3367)</f>
        <v>19171.750674120001</v>
      </c>
      <c r="D124" s="441">
        <f t="shared" ca="1" si="7"/>
        <v>6413601.9630396711</v>
      </c>
      <c r="E124" s="444">
        <f t="shared" ca="1" si="6"/>
        <v>0.96441240838981168</v>
      </c>
      <c r="I124" s="169" t="s">
        <v>610</v>
      </c>
      <c r="J124" s="169" t="s">
        <v>611</v>
      </c>
      <c r="K124" s="431">
        <f>SUMIF('5. CPU'!$B$1:$B$3367,I124,'5. CPU'!$Q$1:$Q$3367)</f>
        <v>58976.466390361449</v>
      </c>
      <c r="M124" s="432"/>
    </row>
    <row r="125" spans="1:13">
      <c r="A125" s="2" t="s">
        <v>903</v>
      </c>
      <c r="B125" s="4" t="s">
        <v>904</v>
      </c>
      <c r="C125" s="441">
        <f ca="1">SUMIF('5. CPU'!$B$1:$B$3370,A125,'5. CPU'!$Q$1:$Q$3367)</f>
        <v>10058.609736792241</v>
      </c>
      <c r="D125" s="441">
        <f t="shared" ca="1" si="7"/>
        <v>6423660.5727764629</v>
      </c>
      <c r="E125" s="444">
        <f t="shared" ca="1" si="6"/>
        <v>0.96592492009496833</v>
      </c>
      <c r="I125" s="169" t="s">
        <v>492</v>
      </c>
      <c r="J125" s="169" t="s">
        <v>493</v>
      </c>
      <c r="K125" s="431">
        <f>SUMIF('5. CPU'!$B$1:$B$3367,I125,'5. CPU'!$Q$1:$Q$3367)</f>
        <v>54200.756024096387</v>
      </c>
      <c r="M125" s="432"/>
    </row>
    <row r="126" spans="1:13">
      <c r="A126" s="2" t="s">
        <v>841</v>
      </c>
      <c r="B126" s="4" t="s">
        <v>844</v>
      </c>
      <c r="C126" s="441">
        <f ca="1">SUMIF('5. CPU'!$B$1:$B$3370,A126,'5. CPU'!$Q$1:$Q$3367)</f>
        <v>8297.3702399999984</v>
      </c>
      <c r="D126" s="441">
        <f t="shared" ca="1" si="7"/>
        <v>6431957.943016463</v>
      </c>
      <c r="E126" s="444">
        <f t="shared" ca="1" si="6"/>
        <v>0.96717259446930193</v>
      </c>
      <c r="I126" s="169" t="s">
        <v>892</v>
      </c>
      <c r="J126" s="169" t="s">
        <v>855</v>
      </c>
      <c r="K126" s="431">
        <f>SUMIF('5. CPU'!$B$1:$B$3367,I126,'5. CPU'!$Q$1:$Q$3367)</f>
        <v>47564.463191822077</v>
      </c>
      <c r="M126" s="432"/>
    </row>
    <row r="127" spans="1:13">
      <c r="A127" s="2" t="s">
        <v>955</v>
      </c>
      <c r="B127" s="4" t="s">
        <v>967</v>
      </c>
      <c r="C127" s="441">
        <f ca="1">SUMIF('5. CPU'!$B$1:$B$3370,A127,'5. CPU'!$Q$1:$Q$3367)</f>
        <v>8690.7900000000009</v>
      </c>
      <c r="D127" s="441">
        <f t="shared" ca="1" si="7"/>
        <v>6440648.733016463</v>
      </c>
      <c r="E127" s="444">
        <f t="shared" ca="1" si="6"/>
        <v>0.96847942731658665</v>
      </c>
      <c r="I127" s="169" t="s">
        <v>864</v>
      </c>
      <c r="J127" s="169" t="s">
        <v>865</v>
      </c>
      <c r="K127" s="431">
        <f>SUMIF('5. CPU'!$B$1:$B$3367,I127,'5. CPU'!$Q$1:$Q$3367)</f>
        <v>37864.386653258276</v>
      </c>
      <c r="M127" s="432"/>
    </row>
    <row r="128" spans="1:13">
      <c r="A128" s="2" t="s">
        <v>580</v>
      </c>
      <c r="B128" s="4" t="s">
        <v>581</v>
      </c>
      <c r="C128" s="441">
        <f ca="1">SUMIF('5. CPU'!$B$1:$B$3370,A128,'5. CPU'!$Q$1:$Q$3367)</f>
        <v>8925.3022120885598</v>
      </c>
      <c r="D128" s="441">
        <f t="shared" ca="1" si="7"/>
        <v>6449574.0352285514</v>
      </c>
      <c r="E128" s="444">
        <f t="shared" ca="1" si="6"/>
        <v>0.96982152373160768</v>
      </c>
      <c r="I128" s="169" t="s">
        <v>894</v>
      </c>
      <c r="J128" s="169" t="s">
        <v>859</v>
      </c>
      <c r="K128" s="431">
        <f>SUMIF('5. CPU'!$B$1:$B$3367,I128,'5. CPU'!$Q$1:$Q$3367)</f>
        <v>36322.595029458709</v>
      </c>
      <c r="M128" s="432"/>
    </row>
    <row r="129" spans="1:13">
      <c r="A129" s="2" t="s">
        <v>946</v>
      </c>
      <c r="B129" s="4" t="s">
        <v>947</v>
      </c>
      <c r="C129" s="441">
        <f ca="1">SUMIF('5. CPU'!$B$1:$B$3370,A129,'5. CPU'!$Q$1:$Q$3367)</f>
        <v>9236.16</v>
      </c>
      <c r="D129" s="441">
        <f t="shared" ca="1" si="7"/>
        <v>6458810.1952285515</v>
      </c>
      <c r="E129" s="444">
        <f t="shared" ca="1" si="6"/>
        <v>0.97121036378766434</v>
      </c>
      <c r="I129" s="169" t="s">
        <v>851</v>
      </c>
      <c r="J129" s="169" t="s">
        <v>852</v>
      </c>
      <c r="K129" s="431">
        <f>SUMIF('5. CPU'!$B$1:$B$3367,I129,'5. CPU'!$Q$1:$Q$3367)</f>
        <v>35807.595615680737</v>
      </c>
      <c r="M129" s="432"/>
    </row>
    <row r="130" spans="1:13">
      <c r="A130" s="2" t="s">
        <v>906</v>
      </c>
      <c r="B130" s="4" t="s">
        <v>907</v>
      </c>
      <c r="C130" s="441">
        <f ca="1">SUMIF('5. CPU'!$B$1:$B$3370,A130,'5. CPU'!$Q$1:$Q$3367)</f>
        <v>8651.84</v>
      </c>
      <c r="D130" s="441">
        <f t="shared" ca="1" si="7"/>
        <v>6467462.0352285514</v>
      </c>
      <c r="E130" s="444">
        <f t="shared" ca="1" si="6"/>
        <v>0.97251133972902892</v>
      </c>
      <c r="I130" s="169" t="s">
        <v>608</v>
      </c>
      <c r="J130" s="169" t="s">
        <v>609</v>
      </c>
      <c r="K130" s="431">
        <f>SUMIF('5. CPU'!$B$1:$B$3367,I130,'5. CPU'!$Q$1:$Q$3367)</f>
        <v>35013.566168674704</v>
      </c>
      <c r="M130" s="432"/>
    </row>
    <row r="131" spans="1:13">
      <c r="A131" s="2" t="s">
        <v>831</v>
      </c>
      <c r="B131" s="4" t="s">
        <v>832</v>
      </c>
      <c r="C131" s="441">
        <f ca="1">SUMIF('5. CPU'!$B$1:$B$3370,A131,'5. CPU'!$Q$1:$Q$3367)</f>
        <v>5834.2103399999996</v>
      </c>
      <c r="D131" s="441">
        <f t="shared" ca="1" si="7"/>
        <v>6473296.2455685511</v>
      </c>
      <c r="E131" s="444">
        <f t="shared" ca="1" si="6"/>
        <v>0.97338862910206403</v>
      </c>
      <c r="I131" s="169" t="s">
        <v>690</v>
      </c>
      <c r="J131" s="169" t="s">
        <v>691</v>
      </c>
      <c r="K131" s="431">
        <f>SUMIF('5. CPU'!$B$1:$B$3367,I131,'5. CPU'!$Q$1:$Q$3367)</f>
        <v>19773.644</v>
      </c>
      <c r="M131" s="432"/>
    </row>
    <row r="132" spans="1:13">
      <c r="A132" s="2" t="s">
        <v>652</v>
      </c>
      <c r="B132" s="4" t="s">
        <v>653</v>
      </c>
      <c r="C132" s="441">
        <f ca="1">SUMIF('5. CPU'!$B$1:$B$3370,A132,'5. CPU'!$Q$1:$Q$3367)</f>
        <v>7460.4050120481934</v>
      </c>
      <c r="D132" s="441">
        <f t="shared" ca="1" si="7"/>
        <v>6480756.650580599</v>
      </c>
      <c r="E132" s="444">
        <f t="shared" ref="E132:E163" ca="1" si="8">D132/$C$262</f>
        <v>0.97451044913497153</v>
      </c>
      <c r="I132" s="169" t="s">
        <v>559</v>
      </c>
      <c r="J132" s="169" t="s">
        <v>560</v>
      </c>
      <c r="K132" s="431">
        <f>SUMIF('5. CPU'!$B$1:$B$3367,I132,'5. CPU'!$Q$1:$Q$3367)</f>
        <v>21692.241491485649</v>
      </c>
      <c r="M132" s="432"/>
    </row>
    <row r="133" spans="1:13">
      <c r="A133" s="2" t="s">
        <v>591</v>
      </c>
      <c r="B133" s="4" t="s">
        <v>602</v>
      </c>
      <c r="C133" s="441">
        <f ca="1">SUMIF('5. CPU'!$B$1:$B$3370,A133,'5. CPU'!$Q$1:$Q$3367)</f>
        <v>8759.3333629006411</v>
      </c>
      <c r="D133" s="441">
        <f t="shared" ref="D133:D164" ca="1" si="9">C133+D132</f>
        <v>6489515.9839434996</v>
      </c>
      <c r="E133" s="444">
        <f t="shared" ca="1" si="8"/>
        <v>0.97582758883791632</v>
      </c>
      <c r="I133" s="169" t="s">
        <v>896</v>
      </c>
      <c r="J133" s="169" t="s">
        <v>863</v>
      </c>
      <c r="K133" s="431">
        <f>SUMIF('5. CPU'!$B$1:$B$3367,I133,'5. CPU'!$Q$1:$Q$3367)</f>
        <v>20540.200122967355</v>
      </c>
      <c r="M133" s="432"/>
    </row>
    <row r="134" spans="1:13">
      <c r="A134" s="2" t="s">
        <v>984</v>
      </c>
      <c r="B134" s="4" t="s">
        <v>985</v>
      </c>
      <c r="C134" s="441">
        <f ca="1">SUMIF('5. CPU'!$B$1:$B$3370,A134,'5. CPU'!$Q$1:$Q$3367)</f>
        <v>6957.31</v>
      </c>
      <c r="D134" s="441">
        <f t="shared" ca="1" si="9"/>
        <v>6496473.2939434992</v>
      </c>
      <c r="E134" s="444">
        <f t="shared" ca="1" si="8"/>
        <v>0.97687375854593395</v>
      </c>
      <c r="I134" s="169" t="s">
        <v>556</v>
      </c>
      <c r="J134" s="169" t="s">
        <v>557</v>
      </c>
      <c r="K134" s="431">
        <f>SUMIF('5. CPU'!$B$1:$B$3367,I134,'5. CPU'!$Q$1:$Q$3367)</f>
        <v>16253.552788027764</v>
      </c>
      <c r="M134" s="432"/>
    </row>
    <row r="135" spans="1:13">
      <c r="A135" s="2" t="s">
        <v>957</v>
      </c>
      <c r="B135" s="4" t="s">
        <v>968</v>
      </c>
      <c r="C135" s="441">
        <f ca="1">SUMIF('5. CPU'!$B$1:$B$3370,A135,'5. CPU'!$Q$1:$Q$3367)</f>
        <v>5796.5599999999995</v>
      </c>
      <c r="D135" s="441">
        <f t="shared" ca="1" si="9"/>
        <v>6502269.8539434988</v>
      </c>
      <c r="E135" s="444">
        <f t="shared" ca="1" si="8"/>
        <v>0.9777453864427369</v>
      </c>
      <c r="I135" s="169" t="s">
        <v>563</v>
      </c>
      <c r="J135" s="169" t="s">
        <v>564</v>
      </c>
      <c r="K135" s="431">
        <f>SUMIF('5. CPU'!$B$1:$B$3367,I135,'5. CPU'!$Q$1:$Q$3367)</f>
        <v>16766.190768785917</v>
      </c>
      <c r="M135" s="432"/>
    </row>
    <row r="136" spans="1:13">
      <c r="A136" s="2" t="s">
        <v>635</v>
      </c>
      <c r="B136" s="4" t="s">
        <v>636</v>
      </c>
      <c r="C136" s="441">
        <f ca="1">SUMIF('5. CPU'!$B$1:$B$3370,A136,'5. CPU'!$Q$1:$Q$3367)</f>
        <v>6723.4410876361453</v>
      </c>
      <c r="D136" s="441">
        <f t="shared" ca="1" si="9"/>
        <v>6508993.295031135</v>
      </c>
      <c r="E136" s="444">
        <f t="shared" ca="1" si="8"/>
        <v>0.97875638931590569</v>
      </c>
      <c r="I136" s="169" t="s">
        <v>561</v>
      </c>
      <c r="J136" s="169" t="s">
        <v>562</v>
      </c>
      <c r="K136" s="431">
        <f>SUMIF('5. CPU'!$B$1:$B$3367,I136,'5. CPU'!$Q$1:$Q$3367)</f>
        <v>15964.021541909135</v>
      </c>
      <c r="M136" s="432"/>
    </row>
    <row r="137" spans="1:13">
      <c r="A137" s="2" t="s">
        <v>578</v>
      </c>
      <c r="B137" s="4" t="s">
        <v>579</v>
      </c>
      <c r="C137" s="441">
        <f ca="1">SUMIF('5. CPU'!$B$1:$B$3370,A137,'5. CPU'!$Q$1:$Q$3367)</f>
        <v>6450.6121193108811</v>
      </c>
      <c r="D137" s="441">
        <f t="shared" ca="1" si="9"/>
        <v>6515443.9071504455</v>
      </c>
      <c r="E137" s="444">
        <f t="shared" ca="1" si="8"/>
        <v>0.97972636693619197</v>
      </c>
      <c r="I137" s="169" t="s">
        <v>565</v>
      </c>
      <c r="J137" s="169" t="s">
        <v>566</v>
      </c>
      <c r="K137" s="431">
        <f>SUMIF('5. CPU'!$B$1:$B$3367,I137,'5. CPU'!$Q$1:$Q$3367)</f>
        <v>13797.869302779482</v>
      </c>
      <c r="M137" s="432"/>
    </row>
    <row r="138" spans="1:13">
      <c r="A138" s="2" t="s">
        <v>854</v>
      </c>
      <c r="B138" s="4" t="s">
        <v>855</v>
      </c>
      <c r="C138" s="441">
        <f ca="1">SUMIF('5. CPU'!$B$1:$B$3370,A138,'5. CPU'!$Q$1:$Q$3367)</f>
        <v>6312.4470581061069</v>
      </c>
      <c r="D138" s="441">
        <f t="shared" ca="1" si="9"/>
        <v>6521756.3542085513</v>
      </c>
      <c r="E138" s="444">
        <f t="shared" ca="1" si="8"/>
        <v>0.98067556869601802</v>
      </c>
      <c r="I138" s="169" t="s">
        <v>639</v>
      </c>
      <c r="J138" s="169" t="s">
        <v>640</v>
      </c>
      <c r="K138" s="431">
        <f>SUMIF('5. CPU'!$B$1:$B$3367,I138,'5. CPU'!$Q$1:$Q$3367)</f>
        <v>11615.779503132529</v>
      </c>
      <c r="M138" s="432"/>
    </row>
    <row r="139" spans="1:13">
      <c r="A139" s="2" t="s">
        <v>675</v>
      </c>
      <c r="B139" s="4" t="s">
        <v>679</v>
      </c>
      <c r="C139" s="441">
        <f ca="1">SUMIF('5. CPU'!$B$1:$B$3370,A139,'5. CPU'!$Q$1:$Q$3367)</f>
        <v>5624.5729364724048</v>
      </c>
      <c r="D139" s="441">
        <f t="shared" ca="1" si="9"/>
        <v>6527380.9271450238</v>
      </c>
      <c r="E139" s="444">
        <f t="shared" ca="1" si="8"/>
        <v>0.98152133492271676</v>
      </c>
      <c r="I139" s="169" t="s">
        <v>903</v>
      </c>
      <c r="J139" s="169" t="s">
        <v>904</v>
      </c>
      <c r="K139" s="431">
        <f>SUMIF('5. CPU'!$B$1:$B$3367,I139,'5. CPU'!$Q$1:$Q$3367)</f>
        <v>10058.609736792241</v>
      </c>
      <c r="M139" s="432"/>
    </row>
    <row r="140" spans="1:13">
      <c r="A140" s="2" t="s">
        <v>490</v>
      </c>
      <c r="B140" s="4" t="s">
        <v>491</v>
      </c>
      <c r="C140" s="441">
        <f ca="1">SUMIF('5. CPU'!$B$1:$B$3370,A140,'5. CPU'!$Q$1:$Q$3367)</f>
        <v>5422.7846385542161</v>
      </c>
      <c r="D140" s="441">
        <f t="shared" ca="1" si="9"/>
        <v>6532803.7117835777</v>
      </c>
      <c r="E140" s="444">
        <f t="shared" ca="1" si="8"/>
        <v>0.98233675827196498</v>
      </c>
      <c r="I140" s="169" t="s">
        <v>580</v>
      </c>
      <c r="J140" s="169" t="s">
        <v>581</v>
      </c>
      <c r="K140" s="431">
        <f>SUMIF('5. CPU'!$B$1:$B$3367,I140,'5. CPU'!$Q$1:$Q$3367)</f>
        <v>8925.3022120885598</v>
      </c>
      <c r="M140" s="432"/>
    </row>
    <row r="141" spans="1:13">
      <c r="A141" s="2" t="s">
        <v>898</v>
      </c>
      <c r="B141" s="4" t="s">
        <v>899</v>
      </c>
      <c r="C141" s="441">
        <f ca="1">SUMIF('5. CPU'!$B$1:$B$3370,A141,'5. CPU'!$Q$1:$Q$3367)</f>
        <v>4996.0489697665134</v>
      </c>
      <c r="D141" s="441">
        <f t="shared" ca="1" si="9"/>
        <v>6537799.7607533438</v>
      </c>
      <c r="E141" s="444">
        <f t="shared" ca="1" si="8"/>
        <v>0.98308801343983043</v>
      </c>
      <c r="I141" s="169" t="s">
        <v>906</v>
      </c>
      <c r="J141" s="169" t="s">
        <v>907</v>
      </c>
      <c r="K141" s="431">
        <f>SUMIF('5. CPU'!$B$1:$B$3367,I141,'5. CPU'!$Q$1:$Q$3367)</f>
        <v>8651.84</v>
      </c>
      <c r="M141" s="432"/>
    </row>
    <row r="142" spans="1:13">
      <c r="A142" s="2" t="s">
        <v>776</v>
      </c>
      <c r="B142" s="4" t="s">
        <v>777</v>
      </c>
      <c r="C142" s="441">
        <f ca="1">SUMIF('5. CPU'!$B$1:$B$3370,A142,'5. CPU'!$Q$1:$Q$3367)</f>
        <v>4946.1199280780775</v>
      </c>
      <c r="D142" s="441">
        <f t="shared" ca="1" si="9"/>
        <v>6542745.8806814216</v>
      </c>
      <c r="E142" s="444">
        <f t="shared" ca="1" si="8"/>
        <v>0.98383176078484991</v>
      </c>
      <c r="I142" s="169" t="s">
        <v>652</v>
      </c>
      <c r="J142" s="169" t="s">
        <v>653</v>
      </c>
      <c r="K142" s="431">
        <f>SUMIF('5. CPU'!$B$1:$B$3367,I142,'5. CPU'!$Q$1:$Q$3367)</f>
        <v>7460.4050120481934</v>
      </c>
      <c r="M142" s="432"/>
    </row>
    <row r="143" spans="1:13">
      <c r="A143" s="2" t="s">
        <v>425</v>
      </c>
      <c r="B143" s="4" t="s">
        <v>426</v>
      </c>
      <c r="C143" s="441">
        <f ca="1">SUMIF('5. CPU'!$B$1:$B$3370,A143,'5. CPU'!$Q$1:$Q$3367)</f>
        <v>4119.0954279694788</v>
      </c>
      <c r="D143" s="441">
        <f t="shared" ca="1" si="9"/>
        <v>6546864.9761093911</v>
      </c>
      <c r="E143" s="444">
        <f t="shared" ca="1" si="8"/>
        <v>0.98445114857426508</v>
      </c>
      <c r="I143" s="169" t="s">
        <v>984</v>
      </c>
      <c r="J143" s="169" t="s">
        <v>985</v>
      </c>
      <c r="K143" s="431">
        <f>SUMIF('5. CPU'!$B$1:$B$3367,I143,'5. CPU'!$Q$1:$Q$3367)</f>
        <v>6957.31</v>
      </c>
      <c r="M143" s="432"/>
    </row>
    <row r="144" spans="1:13">
      <c r="A144" s="2" t="s">
        <v>925</v>
      </c>
      <c r="B144" s="4" t="s">
        <v>926</v>
      </c>
      <c r="C144" s="441">
        <f ca="1">SUMIF('5. CPU'!$B$1:$B$3370,A144,'5. CPU'!$Q$1:$Q$3367)</f>
        <v>4091.8599999999997</v>
      </c>
      <c r="D144" s="441">
        <f t="shared" ca="1" si="9"/>
        <v>6550956.8361093914</v>
      </c>
      <c r="E144" s="444">
        <f t="shared" ca="1" si="8"/>
        <v>0.98506644097627805</v>
      </c>
      <c r="I144" s="169" t="s">
        <v>635</v>
      </c>
      <c r="J144" s="169" t="s">
        <v>636</v>
      </c>
      <c r="K144" s="431">
        <f>SUMIF('5. CPU'!$B$1:$B$3367,I144,'5. CPU'!$Q$1:$Q$3367)</f>
        <v>6723.4410876361453</v>
      </c>
      <c r="M144" s="432"/>
    </row>
    <row r="145" spans="1:13">
      <c r="A145" s="2" t="s">
        <v>726</v>
      </c>
      <c r="B145" s="4" t="s">
        <v>727</v>
      </c>
      <c r="C145" s="441">
        <f ca="1">SUMIF('5. CPU'!$B$1:$B$3370,A145,'5. CPU'!$Q$1:$Q$3367)</f>
        <v>4275.6730865707432</v>
      </c>
      <c r="D145" s="441">
        <f t="shared" ca="1" si="9"/>
        <v>6555232.509195962</v>
      </c>
      <c r="E145" s="444">
        <f t="shared" ca="1" si="8"/>
        <v>0.98570937332578623</v>
      </c>
      <c r="I145" s="169" t="s">
        <v>578</v>
      </c>
      <c r="J145" s="169" t="s">
        <v>579</v>
      </c>
      <c r="K145" s="431">
        <f>SUMIF('5. CPU'!$B$1:$B$3367,I145,'5. CPU'!$Q$1:$Q$3367)</f>
        <v>6450.6121193108811</v>
      </c>
      <c r="M145" s="432"/>
    </row>
    <row r="146" spans="1:13">
      <c r="A146" s="2" t="s">
        <v>872</v>
      </c>
      <c r="B146" s="4" t="s">
        <v>873</v>
      </c>
      <c r="C146" s="441">
        <f ca="1">SUMIF('5. CPU'!$B$1:$B$3370,A146,'5. CPU'!$Q$1:$Q$3367)</f>
        <v>4152.2574159673604</v>
      </c>
      <c r="D146" s="441">
        <f t="shared" ca="1" si="9"/>
        <v>6559384.7666119291</v>
      </c>
      <c r="E146" s="444">
        <f t="shared" ca="1" si="8"/>
        <v>0.98633374767858584</v>
      </c>
      <c r="I146" s="169" t="s">
        <v>854</v>
      </c>
      <c r="J146" s="169" t="s">
        <v>855</v>
      </c>
      <c r="K146" s="431">
        <f>SUMIF('5. CPU'!$B$1:$B$3367,I146,'5. CPU'!$Q$1:$Q$3367)</f>
        <v>6312.4470581061069</v>
      </c>
      <c r="M146" s="432"/>
    </row>
    <row r="147" spans="1:13">
      <c r="A147" s="2" t="s">
        <v>856</v>
      </c>
      <c r="B147" s="4" t="s">
        <v>857</v>
      </c>
      <c r="C147" s="441">
        <f ca="1">SUMIF('5. CPU'!$B$1:$B$3370,A147,'5. CPU'!$Q$1:$Q$3367)</f>
        <v>4058.9019355805058</v>
      </c>
      <c r="D147" s="441">
        <f t="shared" ca="1" si="9"/>
        <v>6563443.6685475092</v>
      </c>
      <c r="E147" s="444">
        <f t="shared" ca="1" si="8"/>
        <v>0.98694408418117352</v>
      </c>
      <c r="I147" s="169" t="s">
        <v>490</v>
      </c>
      <c r="J147" s="169" t="s">
        <v>491</v>
      </c>
      <c r="K147" s="431">
        <f>SUMIF('5. CPU'!$B$1:$B$3367,I147,'5. CPU'!$Q$1:$Q$3367)</f>
        <v>5422.7846385542161</v>
      </c>
      <c r="M147" s="432"/>
    </row>
    <row r="148" spans="1:13">
      <c r="A148" s="2" t="s">
        <v>495</v>
      </c>
      <c r="B148" s="4" t="s">
        <v>496</v>
      </c>
      <c r="C148" s="441">
        <f ca="1">SUMIF('5. CPU'!$B$1:$B$3370,A148,'5. CPU'!$Q$1:$Q$3367)</f>
        <v>3902.431358529112</v>
      </c>
      <c r="D148" s="441">
        <f t="shared" ca="1" si="9"/>
        <v>6567346.0999060385</v>
      </c>
      <c r="E148" s="444">
        <f t="shared" ca="1" si="8"/>
        <v>0.9875308922255055</v>
      </c>
      <c r="I148" s="169" t="s">
        <v>898</v>
      </c>
      <c r="J148" s="169" t="s">
        <v>899</v>
      </c>
      <c r="K148" s="431">
        <f>SUMIF('5. CPU'!$B$1:$B$3367,I148,'5. CPU'!$Q$1:$Q$3367)</f>
        <v>4996.0489697665134</v>
      </c>
      <c r="M148" s="432"/>
    </row>
    <row r="149" spans="1:13">
      <c r="A149" s="2" t="s">
        <v>714</v>
      </c>
      <c r="B149" s="4" t="s">
        <v>715</v>
      </c>
      <c r="C149" s="441">
        <f ca="1">SUMIF('5. CPU'!$B$1:$B$3370,A149,'5. CPU'!$Q$1:$Q$3367)</f>
        <v>3860.0738257123312</v>
      </c>
      <c r="D149" s="441">
        <f t="shared" ca="1" si="9"/>
        <v>6571206.1737317508</v>
      </c>
      <c r="E149" s="444">
        <f t="shared" ca="1" si="8"/>
        <v>0.98811133097369575</v>
      </c>
      <c r="I149" s="169" t="s">
        <v>776</v>
      </c>
      <c r="J149" s="169" t="s">
        <v>777</v>
      </c>
      <c r="K149" s="431">
        <f>SUMIF('5. CPU'!$B$1:$B$3367,I149,'5. CPU'!$Q$1:$Q$3367)</f>
        <v>4946.1199280780775</v>
      </c>
      <c r="M149" s="432"/>
    </row>
    <row r="150" spans="1:13">
      <c r="A150" s="2" t="s">
        <v>1014</v>
      </c>
      <c r="B150" s="4" t="s">
        <v>1015</v>
      </c>
      <c r="C150" s="441">
        <f ca="1">SUMIF('5. CPU'!$B$1:$B$3370,A150,'5. CPU'!$Q$1:$Q$3367)</f>
        <v>3952.48</v>
      </c>
      <c r="D150" s="441">
        <f t="shared" ca="1" si="9"/>
        <v>6575158.6537317513</v>
      </c>
      <c r="E150" s="444">
        <f t="shared" ca="1" si="8"/>
        <v>0.98870566482507594</v>
      </c>
      <c r="I150" s="169" t="s">
        <v>425</v>
      </c>
      <c r="J150" s="169" t="s">
        <v>426</v>
      </c>
      <c r="K150" s="431">
        <f>SUMIF('5. CPU'!$B$1:$B$3367,I150,'5. CPU'!$Q$1:$Q$3367)</f>
        <v>4119.0954279694788</v>
      </c>
      <c r="M150" s="432"/>
    </row>
    <row r="151" spans="1:13">
      <c r="A151" s="2" t="s">
        <v>457</v>
      </c>
      <c r="B151" s="4" t="s">
        <v>458</v>
      </c>
      <c r="C151" s="441">
        <f ca="1">SUMIF('5. CPU'!$B$1:$B$3370,A151,'5. CPU'!$Q$1:$Q$3367)</f>
        <v>3310.3657491743998</v>
      </c>
      <c r="D151" s="441">
        <f t="shared" ca="1" si="9"/>
        <v>6578469.019480926</v>
      </c>
      <c r="E151" s="444">
        <f t="shared" ca="1" si="8"/>
        <v>0.98920344404854677</v>
      </c>
      <c r="I151" s="169" t="s">
        <v>856</v>
      </c>
      <c r="J151" s="169" t="s">
        <v>857</v>
      </c>
      <c r="K151" s="431">
        <f>SUMIF('5. CPU'!$B$1:$B$3367,I151,'5. CPU'!$Q$1:$Q$3367)</f>
        <v>4058.9019355805058</v>
      </c>
      <c r="M151" s="432"/>
    </row>
    <row r="152" spans="1:13">
      <c r="A152" s="2" t="s">
        <v>922</v>
      </c>
      <c r="B152" s="4" t="s">
        <v>923</v>
      </c>
      <c r="C152" s="441">
        <f ca="1">SUMIF('5. CPU'!$B$1:$B$3370,A152,'5. CPU'!$Q$1:$Q$3367)</f>
        <v>3159.2</v>
      </c>
      <c r="D152" s="441">
        <f t="shared" ca="1" si="9"/>
        <v>6581628.2194809262</v>
      </c>
      <c r="E152" s="444">
        <f t="shared" ca="1" si="8"/>
        <v>0.98967849249996975</v>
      </c>
      <c r="I152" s="169" t="s">
        <v>495</v>
      </c>
      <c r="J152" s="169" t="s">
        <v>496</v>
      </c>
      <c r="K152" s="431">
        <f>SUMIF('5. CPU'!$B$1:$B$3367,I152,'5. CPU'!$Q$1:$Q$3367)</f>
        <v>3902.431358529112</v>
      </c>
      <c r="M152" s="432"/>
    </row>
    <row r="153" spans="1:13" ht="12.75" customHeight="1">
      <c r="A153" s="2" t="s">
        <v>986</v>
      </c>
      <c r="B153" s="4" t="s">
        <v>987</v>
      </c>
      <c r="C153" s="441">
        <f ca="1">SUMIF('5. CPU'!$B$1:$B$3370,A153,'5. CPU'!$Q$1:$Q$3367)</f>
        <v>3460.01</v>
      </c>
      <c r="D153" s="441">
        <f t="shared" ca="1" si="9"/>
        <v>6585088.2294809259</v>
      </c>
      <c r="E153" s="444">
        <f t="shared" ca="1" si="8"/>
        <v>0.99019877370799958</v>
      </c>
      <c r="I153" s="169" t="s">
        <v>714</v>
      </c>
      <c r="J153" s="169" t="s">
        <v>715</v>
      </c>
      <c r="K153" s="431">
        <f>SUMIF('5. CPU'!$B$1:$B$3367,I153,'5. CPU'!$Q$1:$Q$3367)</f>
        <v>3860.0738257123312</v>
      </c>
      <c r="M153" s="432"/>
    </row>
    <row r="154" spans="1:13">
      <c r="A154" s="2" t="s">
        <v>944</v>
      </c>
      <c r="B154" s="4" t="s">
        <v>945</v>
      </c>
      <c r="C154" s="441">
        <f ca="1">SUMIF('5. CPU'!$B$1:$B$3370,A154,'5. CPU'!$Q$1:$Q$3367)</f>
        <v>2988.7</v>
      </c>
      <c r="D154" s="441">
        <f t="shared" ca="1" si="9"/>
        <v>6588076.9294809261</v>
      </c>
      <c r="E154" s="444">
        <f t="shared" ca="1" si="8"/>
        <v>0.99064818409884781</v>
      </c>
      <c r="I154" s="169" t="s">
        <v>986</v>
      </c>
      <c r="J154" s="169" t="s">
        <v>987</v>
      </c>
      <c r="K154" s="431">
        <f>SUMIF('5. CPU'!$B$1:$B$3367,I154,'5. CPU'!$Q$1:$Q$3367)</f>
        <v>3460.01</v>
      </c>
      <c r="M154" s="432"/>
    </row>
    <row r="155" spans="1:13">
      <c r="A155" s="2" t="s">
        <v>862</v>
      </c>
      <c r="B155" s="4" t="s">
        <v>1002</v>
      </c>
      <c r="C155" s="441">
        <f ca="1">SUMIF('5. CPU'!$B$1:$B$3370,A155,'5. CPU'!$Q$1:$Q$3367)</f>
        <v>3358.8565687230102</v>
      </c>
      <c r="D155" s="441">
        <f t="shared" ca="1" si="9"/>
        <v>6591435.7860496491</v>
      </c>
      <c r="E155" s="444">
        <f t="shared" ca="1" si="8"/>
        <v>0.99115325487990746</v>
      </c>
      <c r="I155" s="169" t="s">
        <v>862</v>
      </c>
      <c r="J155" s="169" t="s">
        <v>1002</v>
      </c>
      <c r="K155" s="431">
        <f>SUMIF('5. CPU'!$B$1:$B$3367,I155,'5. CPU'!$Q$1:$Q$3367)</f>
        <v>3358.8565687230102</v>
      </c>
      <c r="M155" s="432"/>
    </row>
    <row r="156" spans="1:13">
      <c r="A156" s="2" t="s">
        <v>908</v>
      </c>
      <c r="B156" s="4" t="s">
        <v>909</v>
      </c>
      <c r="C156" s="441">
        <f ca="1">SUMIF('5. CPU'!$B$1:$B$3370,A156,'5. CPU'!$Q$1:$Q$3367)</f>
        <v>3385.51</v>
      </c>
      <c r="D156" s="441">
        <f t="shared" ca="1" si="9"/>
        <v>6594821.2960496489</v>
      </c>
      <c r="E156" s="444">
        <f t="shared" ca="1" si="8"/>
        <v>0.99166233353360989</v>
      </c>
      <c r="I156" s="169" t="s">
        <v>908</v>
      </c>
      <c r="J156" s="169" t="s">
        <v>909</v>
      </c>
      <c r="K156" s="431">
        <f>SUMIF('5. CPU'!$B$1:$B$3367,I156,'5. CPU'!$Q$1:$Q$3367)</f>
        <v>3385.51</v>
      </c>
      <c r="M156" s="432"/>
    </row>
    <row r="157" spans="1:13">
      <c r="A157" s="2" t="s">
        <v>637</v>
      </c>
      <c r="B157" s="4" t="s">
        <v>638</v>
      </c>
      <c r="C157" s="441">
        <f ca="1">SUMIF('5. CPU'!$B$1:$B$3370,A157,'5. CPU'!$Q$1:$Q$3367)</f>
        <v>2966.7305125301209</v>
      </c>
      <c r="D157" s="441">
        <f t="shared" ca="1" si="9"/>
        <v>6597788.0265621794</v>
      </c>
      <c r="E157" s="444">
        <f t="shared" ca="1" si="8"/>
        <v>0.99210844037577461</v>
      </c>
      <c r="I157" s="169" t="s">
        <v>637</v>
      </c>
      <c r="J157" s="169" t="s">
        <v>638</v>
      </c>
      <c r="K157" s="431">
        <f>SUMIF('5. CPU'!$B$1:$B$3367,I157,'5. CPU'!$Q$1:$Q$3367)</f>
        <v>2966.7305125301209</v>
      </c>
      <c r="M157" s="432"/>
    </row>
    <row r="158" spans="1:13">
      <c r="A158" s="2" t="s">
        <v>667</v>
      </c>
      <c r="B158" s="4" t="s">
        <v>668</v>
      </c>
      <c r="C158" s="441">
        <f ca="1">SUMIF('5. CPU'!$B$1:$B$3370,A158,'5. CPU'!$Q$1:$Q$3367)</f>
        <v>3004.1509138087195</v>
      </c>
      <c r="D158" s="441">
        <f t="shared" ca="1" si="9"/>
        <v>6600792.1774759879</v>
      </c>
      <c r="E158" s="444">
        <f t="shared" ca="1" si="8"/>
        <v>0.99256017411831876</v>
      </c>
      <c r="I158" s="169" t="s">
        <v>427</v>
      </c>
      <c r="J158" s="169" t="s">
        <v>428</v>
      </c>
      <c r="K158" s="431">
        <f>SUMIF('5. CPU'!$B$1:$B$3367,I158,'5. CPU'!$Q$1:$Q$3367)</f>
        <v>1828.699093450763</v>
      </c>
      <c r="M158" s="432"/>
    </row>
    <row r="159" spans="1:13">
      <c r="A159" s="2" t="s">
        <v>654</v>
      </c>
      <c r="B159" s="4" t="s">
        <v>655</v>
      </c>
      <c r="C159" s="441">
        <f ca="1">SUMIF('5. CPU'!$B$1:$B$3370,A159,'5. CPU'!$Q$1:$Q$3367)</f>
        <v>2925.3270716085171</v>
      </c>
      <c r="D159" s="441">
        <f t="shared" ca="1" si="9"/>
        <v>6603717.5045475969</v>
      </c>
      <c r="E159" s="444">
        <f t="shared" ca="1" si="8"/>
        <v>0.99300005513100342</v>
      </c>
      <c r="I159" s="169" t="s">
        <v>1009</v>
      </c>
      <c r="J159" s="169" t="s">
        <v>1010</v>
      </c>
      <c r="K159" s="431">
        <f>SUMIF('5. CPU'!$B$1:$B$3367,I159,'5. CPU'!$Q$1:$Q$3367)</f>
        <v>1613.99</v>
      </c>
      <c r="M159" s="432"/>
    </row>
    <row r="160" spans="1:13">
      <c r="A160" s="2" t="s">
        <v>630</v>
      </c>
      <c r="B160" s="4" t="s">
        <v>632</v>
      </c>
      <c r="C160" s="441">
        <f ca="1">SUMIF('5. CPU'!$B$1:$B$3370,A160,'5. CPU'!$Q$1:$Q$3367)</f>
        <v>2603.9285291719939</v>
      </c>
      <c r="D160" s="441">
        <f t="shared" ca="1" si="9"/>
        <v>6606321.4330767691</v>
      </c>
      <c r="E160" s="444">
        <f t="shared" ca="1" si="8"/>
        <v>0.99339160749090449</v>
      </c>
      <c r="I160" s="169" t="s">
        <v>615</v>
      </c>
      <c r="J160" s="169" t="s">
        <v>616</v>
      </c>
      <c r="K160" s="431">
        <f>SUMIF('5. CPU'!$B$1:$B$3367,I160,'5. CPU'!$Q$1:$Q$3367)</f>
        <v>1343.2025291616701</v>
      </c>
      <c r="M160" s="432"/>
    </row>
    <row r="161" spans="1:13">
      <c r="A161" s="2" t="s">
        <v>427</v>
      </c>
      <c r="B161" s="4" t="s">
        <v>428</v>
      </c>
      <c r="C161" s="441">
        <f ca="1">SUMIF('5. CPU'!$B$1:$B$3370,A161,'5. CPU'!$Q$1:$Q$3367)</f>
        <v>1828.699093450763</v>
      </c>
      <c r="D161" s="441">
        <f t="shared" ca="1" si="9"/>
        <v>6608150.1321702199</v>
      </c>
      <c r="E161" s="444">
        <f t="shared" ca="1" si="8"/>
        <v>0.99366658871161295</v>
      </c>
      <c r="I161" s="169" t="s">
        <v>617</v>
      </c>
      <c r="J161" s="169" t="s">
        <v>618</v>
      </c>
      <c r="K161" s="431">
        <f>SUMIF('5. CPU'!$B$1:$B$3367,I161,'5. CPU'!$Q$1:$Q$3367)</f>
        <v>1346.4995791998256</v>
      </c>
      <c r="M161" s="432"/>
    </row>
    <row r="162" spans="1:13">
      <c r="A162" s="2" t="s">
        <v>778</v>
      </c>
      <c r="B162" s="4" t="s">
        <v>779</v>
      </c>
      <c r="C162" s="441">
        <f ca="1">SUMIF('5. CPU'!$B$1:$B$3370,A162,'5. CPU'!$Q$1:$Q$3367)</f>
        <v>1871.6897450000004</v>
      </c>
      <c r="D162" s="441">
        <f t="shared" ca="1" si="9"/>
        <v>6610021.8219152195</v>
      </c>
      <c r="E162" s="444">
        <f t="shared" ca="1" si="8"/>
        <v>0.99394803443043622</v>
      </c>
      <c r="I162" s="169" t="s">
        <v>893</v>
      </c>
      <c r="J162" s="169" t="s">
        <v>857</v>
      </c>
      <c r="K162" s="431">
        <f>SUMIF('5. CPU'!$B$1:$B$3367,I162,'5. CPU'!$Q$1:$Q$3367)</f>
        <v>995.55946459825702</v>
      </c>
      <c r="M162" s="432"/>
    </row>
    <row r="163" spans="1:13">
      <c r="A163" s="2" t="s">
        <v>888</v>
      </c>
      <c r="B163" s="4" t="s">
        <v>889</v>
      </c>
      <c r="C163" s="441">
        <f ca="1">SUMIF('5. CPU'!$B$1:$B$3370,A163,'5. CPU'!$Q$1:$Q$3367)</f>
        <v>2045.34036240604</v>
      </c>
      <c r="D163" s="441">
        <f t="shared" ca="1" si="9"/>
        <v>6612067.1622776259</v>
      </c>
      <c r="E163" s="444">
        <f t="shared" ca="1" si="8"/>
        <v>0.99425559196772217</v>
      </c>
      <c r="I163" s="169" t="s">
        <v>671</v>
      </c>
      <c r="J163" s="169" t="s">
        <v>672</v>
      </c>
      <c r="K163" s="431">
        <f>SUMIF('5. CPU'!$B$1:$B$3367,I163,'5. CPU'!$Q$1:$Q$3367)</f>
        <v>1010.6205826666665</v>
      </c>
      <c r="M163" s="432"/>
    </row>
    <row r="164" spans="1:13">
      <c r="A164" s="2" t="s">
        <v>619</v>
      </c>
      <c r="B164" s="4" t="s">
        <v>620</v>
      </c>
      <c r="C164" s="441">
        <f ca="1">SUMIF('5. CPU'!$B$1:$B$3370,A164,'5. CPU'!$Q$1:$Q$3367)</f>
        <v>1687.85905024</v>
      </c>
      <c r="D164" s="441">
        <f t="shared" ca="1" si="9"/>
        <v>6613755.0213278662</v>
      </c>
      <c r="E164" s="444">
        <f t="shared" ref="E164:E195" ca="1" si="10">D164/$C$262</f>
        <v>0.99450939509130942</v>
      </c>
      <c r="I164" s="169" t="s">
        <v>544</v>
      </c>
      <c r="J164" s="169" t="s">
        <v>545</v>
      </c>
      <c r="K164" s="431">
        <f>SUMIF('5. CPU'!$B$1:$B$3367,I164,'5. CPU'!$Q$1:$Q$3367)</f>
        <v>959.48154185635065</v>
      </c>
      <c r="M164" s="432"/>
    </row>
    <row r="165" spans="1:13">
      <c r="A165" s="2" t="s">
        <v>1009</v>
      </c>
      <c r="B165" s="4" t="s">
        <v>1010</v>
      </c>
      <c r="C165" s="441">
        <f ca="1">SUMIF('5. CPU'!$B$1:$B$3370,A165,'5. CPU'!$Q$1:$Q$3367)</f>
        <v>1613.99</v>
      </c>
      <c r="D165" s="441">
        <f t="shared" ref="D165:D196" ca="1" si="11">C165+D164</f>
        <v>6615369.0113278665</v>
      </c>
      <c r="E165" s="444">
        <f t="shared" ca="1" si="10"/>
        <v>0.99475209053639435</v>
      </c>
      <c r="I165" s="169" t="s">
        <v>932</v>
      </c>
      <c r="J165" s="169" t="s">
        <v>933</v>
      </c>
      <c r="K165" s="431">
        <f>SUMIF('5. CPU'!$B$1:$B$3367,I165,'5. CPU'!$Q$1:$Q$3367)</f>
        <v>779.5200000000001</v>
      </c>
      <c r="M165" s="432"/>
    </row>
    <row r="166" spans="1:13">
      <c r="A166" s="2" t="s">
        <v>948</v>
      </c>
      <c r="B166" s="4" t="s">
        <v>949</v>
      </c>
      <c r="C166" s="441">
        <f ca="1">SUMIF('5. CPU'!$B$1:$B$3370,A166,'5. CPU'!$Q$1:$Q$3367)</f>
        <v>1484.85</v>
      </c>
      <c r="D166" s="441">
        <f t="shared" ca="1" si="11"/>
        <v>6616853.8613278661</v>
      </c>
      <c r="E166" s="444">
        <f t="shared" ca="1" si="10"/>
        <v>0.99497536721817936</v>
      </c>
      <c r="I166" s="169" t="s">
        <v>819</v>
      </c>
      <c r="J166" s="169" t="s">
        <v>820</v>
      </c>
      <c r="K166" s="431">
        <f>SUMIF('5. CPU'!$B$1:$B$3367,I166,'5. CPU'!$Q$1:$Q$3367)</f>
        <v>799.88112449799189</v>
      </c>
      <c r="M166" s="432"/>
    </row>
    <row r="167" spans="1:13">
      <c r="A167" s="2" t="s">
        <v>571</v>
      </c>
      <c r="B167" s="4" t="s">
        <v>575</v>
      </c>
      <c r="C167" s="441">
        <f ca="1">SUMIF('5. CPU'!$B$1:$B$3370,A167,'5. CPU'!$Q$1:$Q$3367)</f>
        <v>1571.3699429999999</v>
      </c>
      <c r="D167" s="441">
        <f t="shared" ca="1" si="11"/>
        <v>6618425.2312708665</v>
      </c>
      <c r="E167" s="444">
        <f t="shared" ca="1" si="10"/>
        <v>0.99521165389139876</v>
      </c>
      <c r="I167" s="169" t="s">
        <v>498</v>
      </c>
      <c r="J167" s="169" t="s">
        <v>499</v>
      </c>
      <c r="K167" s="431">
        <f>SUMIF('5. CPU'!$B$1:$B$3367,I167,'5. CPU'!$Q$1:$Q$3367)</f>
        <v>723.80610557466184</v>
      </c>
      <c r="M167" s="432"/>
    </row>
    <row r="168" spans="1:13">
      <c r="A168" s="2" t="s">
        <v>839</v>
      </c>
      <c r="B168" s="4" t="s">
        <v>843</v>
      </c>
      <c r="C168" s="441">
        <f ca="1">SUMIF('5. CPU'!$B$1:$B$3370,A168,'5. CPU'!$Q$1:$Q$3367)</f>
        <v>1260.2979424</v>
      </c>
      <c r="D168" s="441">
        <f t="shared" ca="1" si="11"/>
        <v>6619685.5292132664</v>
      </c>
      <c r="E168" s="444">
        <f t="shared" ca="1" si="10"/>
        <v>0.9954011647124511</v>
      </c>
      <c r="I168" s="169" t="s">
        <v>663</v>
      </c>
      <c r="J168" s="169" t="s">
        <v>664</v>
      </c>
      <c r="K168" s="431">
        <f>SUMIF('5. CPU'!$B$1:$B$3367,I168,'5. CPU'!$Q$1:$Q$3367)</f>
        <v>408.30318845301207</v>
      </c>
      <c r="M168" s="432"/>
    </row>
    <row r="169" spans="1:13">
      <c r="A169" s="2" t="s">
        <v>531</v>
      </c>
      <c r="B169" s="4" t="s">
        <v>532</v>
      </c>
      <c r="C169" s="441">
        <f ca="1">SUMIF('5. CPU'!$B$1:$B$3370,A169,'5. CPU'!$Q$1:$Q$3367)</f>
        <v>1163.1078359999999</v>
      </c>
      <c r="D169" s="441">
        <f t="shared" ca="1" si="11"/>
        <v>6620848.6370492661</v>
      </c>
      <c r="E169" s="444">
        <f t="shared" ca="1" si="10"/>
        <v>0.99557606107112728</v>
      </c>
      <c r="I169" s="169" t="s">
        <v>916</v>
      </c>
      <c r="J169" s="169" t="s">
        <v>917</v>
      </c>
      <c r="K169" s="431">
        <f>SUMIF('5. CPU'!$B$1:$B$3367,I169,'5. CPU'!$Q$1:$Q$3367)</f>
        <v>215.89999999999998</v>
      </c>
      <c r="M169" s="432"/>
    </row>
    <row r="170" spans="1:13">
      <c r="A170" s="2" t="s">
        <v>615</v>
      </c>
      <c r="B170" s="4" t="s">
        <v>616</v>
      </c>
      <c r="C170" s="441">
        <f ca="1">SUMIF('5. CPU'!$B$1:$B$3370,A170,'5. CPU'!$Q$1:$Q$3367)</f>
        <v>1343.2025291616701</v>
      </c>
      <c r="D170" s="441">
        <f t="shared" ca="1" si="11"/>
        <v>6622191.8395784274</v>
      </c>
      <c r="E170" s="444">
        <f t="shared" ca="1" si="10"/>
        <v>0.99577803824301425</v>
      </c>
      <c r="I170" s="169" t="s">
        <v>858</v>
      </c>
      <c r="J170" s="169" t="s">
        <v>859</v>
      </c>
      <c r="K170" s="431">
        <f>SUMIF('5. CPU'!$B$1:$B$3367,I170,'5. CPU'!$Q$1:$Q$3367)</f>
        <v>330.98072072794571</v>
      </c>
      <c r="M170" s="432"/>
    </row>
    <row r="171" spans="1:13">
      <c r="A171" s="2" t="s">
        <v>617</v>
      </c>
      <c r="B171" s="4" t="s">
        <v>618</v>
      </c>
      <c r="C171" s="441">
        <f ca="1">SUMIF('5. CPU'!$B$1:$B$3370,A171,'5. CPU'!$Q$1:$Q$3367)</f>
        <v>1346.4995791998256</v>
      </c>
      <c r="D171" s="441">
        <f t="shared" ca="1" si="11"/>
        <v>6623538.339157627</v>
      </c>
      <c r="E171" s="444">
        <f t="shared" ca="1" si="10"/>
        <v>0.99598051119184317</v>
      </c>
      <c r="I171" s="169" t="s">
        <v>419</v>
      </c>
      <c r="J171" s="169" t="s">
        <v>420</v>
      </c>
      <c r="K171" s="431">
        <f>SUMIF('5. CPU'!$B$1:$B$3367,I171,'5. CPU'!$Q$1:$Q$3367)</f>
        <v>274.10959019759036</v>
      </c>
      <c r="M171" s="432"/>
    </row>
    <row r="172" spans="1:13">
      <c r="A172" s="2" t="s">
        <v>792</v>
      </c>
      <c r="B172" s="4" t="s">
        <v>793</v>
      </c>
      <c r="C172" s="441">
        <f ca="1">SUMIF('5. CPU'!$B$1:$B$3370,A172,'5. CPU'!$Q$1:$Q$3367)</f>
        <v>1091.8272999999999</v>
      </c>
      <c r="D172" s="441">
        <f t="shared" ca="1" si="11"/>
        <v>6624630.166457627</v>
      </c>
      <c r="E172" s="444">
        <f t="shared" ca="1" si="10"/>
        <v>0.99614468910653242</v>
      </c>
      <c r="I172" s="169" t="s">
        <v>860</v>
      </c>
      <c r="J172" s="169" t="s">
        <v>861</v>
      </c>
      <c r="K172" s="431">
        <f>SUMIF('5. CPU'!$B$1:$B$3367,I172,'5. CPU'!$Q$1:$Q$3367)</f>
        <v>218.96407958050585</v>
      </c>
      <c r="M172" s="432"/>
    </row>
    <row r="173" spans="1:13">
      <c r="A173" s="2" t="s">
        <v>588</v>
      </c>
      <c r="B173" s="4" t="s">
        <v>589</v>
      </c>
      <c r="C173" s="441">
        <f ca="1">SUMIF('5. CPU'!$B$1:$B$3370,A173,'5. CPU'!$Q$1:$Q$3367)</f>
        <v>1102.8892339487602</v>
      </c>
      <c r="D173" s="441">
        <f t="shared" ca="1" si="11"/>
        <v>6625733.0556915756</v>
      </c>
      <c r="E173" s="444">
        <f t="shared" ca="1" si="10"/>
        <v>0.99631053040264483</v>
      </c>
      <c r="I173" s="169" t="s">
        <v>936</v>
      </c>
      <c r="J173" s="169" t="s">
        <v>937</v>
      </c>
      <c r="K173" s="431">
        <f>SUMIF('5. CPU'!$B$1:$B$3367,I173,'5. CPU'!$Q$1:$Q$3367)</f>
        <v>197.68</v>
      </c>
      <c r="M173" s="432"/>
    </row>
    <row r="174" spans="1:13">
      <c r="A174" s="2" t="s">
        <v>740</v>
      </c>
      <c r="B174" s="4" t="s">
        <v>764</v>
      </c>
      <c r="C174" s="441">
        <f ca="1">SUMIF('5. CPU'!$B$1:$B$3370,A174,'5. CPU'!$Q$1:$Q$3367)</f>
        <v>795.55581403200006</v>
      </c>
      <c r="D174" s="441">
        <f t="shared" ca="1" si="11"/>
        <v>6626528.6115056081</v>
      </c>
      <c r="E174" s="444">
        <f t="shared" ca="1" si="10"/>
        <v>0.99643015801643209</v>
      </c>
      <c r="I174" s="169" t="s">
        <v>938</v>
      </c>
      <c r="J174" s="169" t="s">
        <v>939</v>
      </c>
      <c r="K174" s="431">
        <f>SUMIF('5. CPU'!$B$1:$B$3367,I174,'5. CPU'!$Q$1:$Q$3367)</f>
        <v>186.68</v>
      </c>
      <c r="M174" s="432"/>
    </row>
    <row r="175" spans="1:13">
      <c r="A175" s="2" t="s">
        <v>825</v>
      </c>
      <c r="B175" s="4" t="s">
        <v>826</v>
      </c>
      <c r="C175" s="441">
        <f ca="1">SUMIF('5. CPU'!$B$1:$B$3370,A175,'5. CPU'!$Q$1:$Q$3367)</f>
        <v>964.62029999999993</v>
      </c>
      <c r="D175" s="441">
        <f t="shared" ca="1" si="11"/>
        <v>6627493.2318056077</v>
      </c>
      <c r="E175" s="444">
        <f t="shared" ca="1" si="10"/>
        <v>0.99657520783275455</v>
      </c>
      <c r="I175" s="169" t="s">
        <v>970</v>
      </c>
      <c r="J175" s="169" t="s">
        <v>971</v>
      </c>
      <c r="K175" s="431">
        <f>SUMIF('5. CPU'!$B$1:$B$3367,I175,'5. CPU'!$Q$1:$Q$3367)</f>
        <v>160.20999999999998</v>
      </c>
      <c r="M175" s="432"/>
    </row>
    <row r="176" spans="1:13">
      <c r="A176" s="2" t="s">
        <v>893</v>
      </c>
      <c r="B176" s="4" t="s">
        <v>857</v>
      </c>
      <c r="C176" s="441">
        <f ca="1">SUMIF('5. CPU'!$B$1:$B$3370,A176,'5. CPU'!$Q$1:$Q$3367)</f>
        <v>995.55946459825702</v>
      </c>
      <c r="D176" s="441">
        <f t="shared" ca="1" si="11"/>
        <v>6628488.7912702058</v>
      </c>
      <c r="E176" s="444">
        <f t="shared" ca="1" si="10"/>
        <v>0.9967249099668255</v>
      </c>
      <c r="I176" s="169" t="s">
        <v>519</v>
      </c>
      <c r="J176" s="169" t="s">
        <v>520</v>
      </c>
      <c r="K176" s="431">
        <f>SUMIF('5. CPU'!$B$1:$B$3367,I176,'5. CPU'!$Q$1:$Q$3367)</f>
        <v>164.30449681417323</v>
      </c>
      <c r="M176" s="432"/>
    </row>
    <row r="177" spans="1:13">
      <c r="A177" s="2" t="s">
        <v>940</v>
      </c>
      <c r="B177" s="4" t="s">
        <v>941</v>
      </c>
      <c r="C177" s="441">
        <f ca="1">SUMIF('5. CPU'!$B$1:$B$3370,A177,'5. CPU'!$Q$1:$Q$3367)</f>
        <v>1029.03</v>
      </c>
      <c r="D177" s="441">
        <f t="shared" ca="1" si="11"/>
        <v>6629517.821270206</v>
      </c>
      <c r="E177" s="444">
        <f t="shared" ca="1" si="10"/>
        <v>0.99687964506050986</v>
      </c>
      <c r="I177" s="169" t="s">
        <v>431</v>
      </c>
      <c r="J177" s="169" t="s">
        <v>432</v>
      </c>
      <c r="K177" s="431">
        <f>SUMIF('5. CPU'!$B$1:$B$3367,I177,'5. CPU'!$Q$1:$Q$3367)</f>
        <v>134.25483777403599</v>
      </c>
      <c r="M177" s="432"/>
    </row>
    <row r="178" spans="1:13">
      <c r="A178" s="2" t="s">
        <v>671</v>
      </c>
      <c r="B178" s="4" t="s">
        <v>672</v>
      </c>
      <c r="C178" s="441">
        <f ca="1">SUMIF('5. CPU'!$B$1:$B$3370,A178,'5. CPU'!$Q$1:$Q$3367)</f>
        <v>1010.6205826666665</v>
      </c>
      <c r="D178" s="441">
        <f t="shared" ca="1" si="11"/>
        <v>6630528.4418528723</v>
      </c>
      <c r="E178" s="444">
        <f t="shared" ca="1" si="10"/>
        <v>0.99703161193274714</v>
      </c>
      <c r="I178" s="169" t="s">
        <v>934</v>
      </c>
      <c r="J178" s="169" t="s">
        <v>935</v>
      </c>
      <c r="K178" s="431">
        <f>SUMIF('5. CPU'!$B$1:$B$3367,I178,'5. CPU'!$Q$1:$Q$3367)</f>
        <v>96.77</v>
      </c>
      <c r="M178" s="432"/>
    </row>
    <row r="179" spans="1:13">
      <c r="A179" s="2" t="s">
        <v>544</v>
      </c>
      <c r="B179" s="4" t="s">
        <v>545</v>
      </c>
      <c r="C179" s="441">
        <f ca="1">SUMIF('5. CPU'!$B$1:$B$3370,A179,'5. CPU'!$Q$1:$Q$3367)</f>
        <v>959.48154185635065</v>
      </c>
      <c r="D179" s="441">
        <f t="shared" ca="1" si="11"/>
        <v>6631487.9233947285</v>
      </c>
      <c r="E179" s="444">
        <f t="shared" ca="1" si="10"/>
        <v>0.99717588903474375</v>
      </c>
      <c r="I179" s="169" t="s">
        <v>702</v>
      </c>
      <c r="J179" s="169" t="s">
        <v>703</v>
      </c>
      <c r="K179" s="431">
        <f>SUMIF('5. CPU'!$B$1:$B$3367,I179,'5. CPU'!$Q$1:$Q$3367)</f>
        <v>40.284659427746377</v>
      </c>
      <c r="M179" s="432"/>
    </row>
    <row r="180" spans="1:13">
      <c r="A180" s="2" t="s">
        <v>992</v>
      </c>
      <c r="B180" s="4" t="s">
        <v>993</v>
      </c>
      <c r="C180" s="441">
        <f ca="1">SUMIF('5. CPU'!$B$1:$B$3370,A180,'5. CPU'!$Q$1:$Q$3367)</f>
        <v>798.12</v>
      </c>
      <c r="D180" s="441">
        <f t="shared" ca="1" si="11"/>
        <v>6632286.0433947286</v>
      </c>
      <c r="E180" s="444">
        <f t="shared" ca="1" si="10"/>
        <v>0.99729590222480757</v>
      </c>
      <c r="I180" s="169" t="s">
        <v>517</v>
      </c>
      <c r="J180" s="169" t="s">
        <v>518</v>
      </c>
      <c r="K180" s="431">
        <f>SUMIF('5. CPU'!$B$1:$B$3367,I180,'5. CPU'!$Q$1:$Q$3367)</f>
        <v>34.744902420472435</v>
      </c>
      <c r="M180" s="432"/>
    </row>
    <row r="181" spans="1:13">
      <c r="A181" s="2" t="s">
        <v>569</v>
      </c>
      <c r="B181" s="4" t="s">
        <v>570</v>
      </c>
      <c r="C181" s="441">
        <f ca="1">SUMIF('5. CPU'!$B$1:$B$3370,A181,'5. CPU'!$Q$1:$Q$3367)</f>
        <v>843.56918399999995</v>
      </c>
      <c r="D181" s="441">
        <f t="shared" ca="1" si="11"/>
        <v>6633129.6125787282</v>
      </c>
      <c r="E181" s="444">
        <f t="shared" ca="1" si="10"/>
        <v>0.99742274960215849</v>
      </c>
      <c r="I181" s="169" t="s">
        <v>665</v>
      </c>
      <c r="J181" s="169" t="s">
        <v>666</v>
      </c>
      <c r="K181" s="431">
        <f>SUMIF('5. CPU'!$B$1:$B$3367,I181,'5. CPU'!$Q$1:$Q$3367)</f>
        <v>31.020553966795532</v>
      </c>
      <c r="M181" s="432"/>
    </row>
    <row r="182" spans="1:13">
      <c r="A182" s="2" t="s">
        <v>808</v>
      </c>
      <c r="B182" s="4" t="s">
        <v>809</v>
      </c>
      <c r="C182" s="441">
        <f ca="1">SUMIF('5. CPU'!$B$1:$B$3370,A182,'5. CPU'!$Q$1:$Q$3367)</f>
        <v>757.67536099999995</v>
      </c>
      <c r="D182" s="441">
        <f t="shared" ca="1" si="11"/>
        <v>6633887.2879397282</v>
      </c>
      <c r="E182" s="444">
        <f t="shared" ca="1" si="10"/>
        <v>0.99753668113764993</v>
      </c>
      <c r="I182" s="169" t="s">
        <v>704</v>
      </c>
      <c r="J182" s="169" t="s">
        <v>705</v>
      </c>
      <c r="K182" s="431">
        <f>SUMIF('5. CPU'!$B$1:$B$3367,I182,'5. CPU'!$Q$1:$Q$3367)</f>
        <v>19.195228293120003</v>
      </c>
      <c r="M182" s="432"/>
    </row>
    <row r="183" spans="1:13">
      <c r="A183" s="2" t="s">
        <v>932</v>
      </c>
      <c r="B183" s="4" t="s">
        <v>933</v>
      </c>
      <c r="C183" s="441">
        <f ca="1">SUMIF('5. CPU'!$B$1:$B$3370,A183,'5. CPU'!$Q$1:$Q$3367)</f>
        <v>779.5200000000001</v>
      </c>
      <c r="D183" s="441">
        <f t="shared" ca="1" si="11"/>
        <v>6634666.8079397278</v>
      </c>
      <c r="E183" s="444">
        <f t="shared" ca="1" si="10"/>
        <v>0.99765389744837818</v>
      </c>
      <c r="I183" s="169" t="s">
        <v>546</v>
      </c>
      <c r="J183" s="169" t="s">
        <v>547</v>
      </c>
      <c r="K183" s="431">
        <f>SUMIF('5. CPU'!$B$1:$B$3367,I183,'5. CPU'!$Q$1:$Q$3367)</f>
        <v>13.4465141244061</v>
      </c>
      <c r="M183" s="432"/>
    </row>
    <row r="184" spans="1:13">
      <c r="A184" s="2" t="s">
        <v>819</v>
      </c>
      <c r="B184" s="4" t="s">
        <v>820</v>
      </c>
      <c r="C184" s="441">
        <f ca="1">SUMIF('5. CPU'!$B$1:$B$3370,A184,'5. CPU'!$Q$1:$Q$3367)</f>
        <v>799.88112449799189</v>
      </c>
      <c r="D184" s="441">
        <f t="shared" ca="1" si="11"/>
        <v>6635466.6890642261</v>
      </c>
      <c r="E184" s="444">
        <f t="shared" ca="1" si="10"/>
        <v>0.99777417545848057</v>
      </c>
      <c r="I184" s="169" t="s">
        <v>978</v>
      </c>
      <c r="J184" s="169" t="s">
        <v>979</v>
      </c>
      <c r="K184" s="431">
        <f>SUMIF('5. CPU'!$B$1:$B$3367,I184,'5. CPU'!$Q$1:$Q$3367)</f>
        <v>1.9400000000000002</v>
      </c>
      <c r="M184" s="432"/>
    </row>
    <row r="185" spans="1:13">
      <c r="A185" s="2" t="s">
        <v>880</v>
      </c>
      <c r="B185" s="4" t="s">
        <v>881</v>
      </c>
      <c r="C185" s="441">
        <f ca="1">SUMIF('5. CPU'!$B$1:$B$3370,A185,'5. CPU'!$Q$1:$Q$3367)</f>
        <v>746.85652446375991</v>
      </c>
      <c r="D185" s="441">
        <f t="shared" ca="1" si="11"/>
        <v>6636213.5455886899</v>
      </c>
      <c r="E185" s="444">
        <f t="shared" ca="1" si="10"/>
        <v>0.99788648016707193</v>
      </c>
      <c r="I185" s="169" t="s">
        <v>500</v>
      </c>
      <c r="J185" s="169" t="s">
        <v>501</v>
      </c>
      <c r="K185" s="431">
        <f>SUMIF('5. CPU'!$B$1:$B$3367,I185,'5. CPU'!$Q$1:$Q$3367)</f>
        <v>2.1026752358382388</v>
      </c>
      <c r="M185" s="432"/>
    </row>
    <row r="186" spans="1:13">
      <c r="A186" s="2" t="s">
        <v>498</v>
      </c>
      <c r="B186" s="4" t="s">
        <v>499</v>
      </c>
      <c r="C186" s="441">
        <f ca="1">SUMIF('5. CPU'!$B$1:$B$3370,A186,'5. CPU'!$Q$1:$Q$3367)</f>
        <v>723.80610557466184</v>
      </c>
      <c r="D186" s="441">
        <f t="shared" ca="1" si="11"/>
        <v>6636937.3516942644</v>
      </c>
      <c r="E186" s="444">
        <f t="shared" ca="1" si="10"/>
        <v>0.99799531878747694</v>
      </c>
      <c r="I186" s="169" t="s">
        <v>1018</v>
      </c>
      <c r="J186" s="169" t="s">
        <v>1019</v>
      </c>
      <c r="K186" s="431">
        <f>SUMIF('5. CPU'!$B$1:$B$3367,I186,'5. CPU'!$Q$1:$Q$3367)</f>
        <v>1.8</v>
      </c>
      <c r="M186" s="432"/>
    </row>
    <row r="187" spans="1:13">
      <c r="A187" s="2" t="s">
        <v>533</v>
      </c>
      <c r="B187" s="4" t="s">
        <v>542</v>
      </c>
      <c r="C187" s="441">
        <f ca="1">SUMIF('5. CPU'!$B$1:$B$3370,A187,'5. CPU'!$Q$1:$Q$3367)</f>
        <v>666.65525400000001</v>
      </c>
      <c r="D187" s="441">
        <f t="shared" ca="1" si="11"/>
        <v>6637604.0069482643</v>
      </c>
      <c r="E187" s="444">
        <f t="shared" ca="1" si="10"/>
        <v>0.99809556364251795</v>
      </c>
      <c r="I187" s="169" t="s">
        <v>930</v>
      </c>
      <c r="J187" s="169" t="s">
        <v>931</v>
      </c>
      <c r="K187" s="431">
        <f>SUMIF('5. CPU'!$B$1:$B$3367,I187,'5. CPU'!$Q$1:$Q$3367)</f>
        <v>1.08</v>
      </c>
      <c r="M187" s="432"/>
    </row>
    <row r="188" spans="1:13">
      <c r="A188" s="2" t="s">
        <v>974</v>
      </c>
      <c r="B188" s="4" t="s">
        <v>976</v>
      </c>
      <c r="C188" s="441">
        <f ca="1">SUMIF('5. CPU'!$B$1:$B$3370,A188,'5. CPU'!$Q$1:$Q$3367)</f>
        <v>575.02</v>
      </c>
      <c r="D188" s="441">
        <f t="shared" ca="1" si="11"/>
        <v>6638179.0269482639</v>
      </c>
      <c r="E188" s="444">
        <f t="shared" ca="1" si="10"/>
        <v>0.9981820293175423</v>
      </c>
      <c r="M188" s="432"/>
    </row>
    <row r="189" spans="1:13">
      <c r="A189" s="2" t="s">
        <v>1021</v>
      </c>
      <c r="B189" s="4" t="s">
        <v>1022</v>
      </c>
      <c r="C189" s="441">
        <f ca="1">SUMIF('5. CPU'!$B$1:$B$3370,A189,'5. CPU'!$Q$1:$Q$3367)</f>
        <v>451.09</v>
      </c>
      <c r="D189" s="441">
        <f t="shared" ca="1" si="11"/>
        <v>6638630.1169482637</v>
      </c>
      <c r="E189" s="444">
        <f t="shared" ca="1" si="10"/>
        <v>0.9982498596562206</v>
      </c>
      <c r="K189" s="101">
        <f>SUM(K112:K187)</f>
        <v>2619613.5824430473</v>
      </c>
      <c r="M189" s="432"/>
    </row>
    <row r="190" spans="1:13">
      <c r="A190" s="2" t="s">
        <v>866</v>
      </c>
      <c r="B190" s="4" t="s">
        <v>867</v>
      </c>
      <c r="C190" s="441">
        <f ca="1">SUMIF('5. CPU'!$B$1:$B$3370,A190,'5. CPU'!$Q$1:$Q$3367)</f>
        <v>517.46676755089447</v>
      </c>
      <c r="D190" s="441">
        <f t="shared" ca="1" si="11"/>
        <v>6639147.5837158142</v>
      </c>
      <c r="E190" s="444">
        <f t="shared" ca="1" si="10"/>
        <v>0.99832767105992648</v>
      </c>
      <c r="M190" s="432"/>
    </row>
    <row r="191" spans="1:13">
      <c r="A191" s="2" t="s">
        <v>1025</v>
      </c>
      <c r="B191" s="4" t="s">
        <v>1026</v>
      </c>
      <c r="C191" s="441">
        <f ca="1">SUMIF('5. CPU'!$B$1:$B$3370,A191,'5. CPU'!$Q$1:$Q$3367)</f>
        <v>416.51</v>
      </c>
      <c r="D191" s="441">
        <f t="shared" ca="1" si="11"/>
        <v>6639564.0937158139</v>
      </c>
      <c r="E191" s="444">
        <f t="shared" ca="1" si="10"/>
        <v>0.99839030160895859</v>
      </c>
      <c r="I191" s="617" t="s">
        <v>1047</v>
      </c>
      <c r="J191" s="617"/>
      <c r="K191" s="617"/>
      <c r="M191" s="432"/>
    </row>
    <row r="192" spans="1:13">
      <c r="A192" s="2" t="s">
        <v>748</v>
      </c>
      <c r="B192" s="4" t="s">
        <v>768</v>
      </c>
      <c r="C192" s="441">
        <f ca="1">SUMIF('5. CPU'!$B$1:$B$3370,A192,'5. CPU'!$Q$1:$Q$3367)</f>
        <v>542.21106999599999</v>
      </c>
      <c r="D192" s="441">
        <f t="shared" ca="1" si="11"/>
        <v>6640106.3047858095</v>
      </c>
      <c r="E192" s="444">
        <f t="shared" ca="1" si="10"/>
        <v>0.99847183380987836</v>
      </c>
      <c r="I192" s="616"/>
      <c r="J192" s="616"/>
      <c r="K192" s="616"/>
      <c r="M192" s="432"/>
    </row>
    <row r="193" spans="1:13">
      <c r="A193" s="2" t="s">
        <v>706</v>
      </c>
      <c r="B193" s="4" t="s">
        <v>710</v>
      </c>
      <c r="C193" s="441">
        <f ca="1">SUMIF('5. CPU'!$B$1:$B$3370,A193,'5. CPU'!$Q$1:$Q$3367)</f>
        <v>652.07239680000009</v>
      </c>
      <c r="D193" s="441">
        <f t="shared" ca="1" si="11"/>
        <v>6640758.3771826094</v>
      </c>
      <c r="E193" s="444">
        <f t="shared" ca="1" si="10"/>
        <v>0.99856988584277129</v>
      </c>
      <c r="I193" s="169" t="s">
        <v>502</v>
      </c>
      <c r="J193" s="169" t="s">
        <v>503</v>
      </c>
      <c r="K193" s="431">
        <f>SUMIF('5. CPU'!$B$1:$B$3367,I193,'5. CPU'!$Q$1:$Q$3367)</f>
        <v>404367.7200358343</v>
      </c>
      <c r="M193" s="432"/>
    </row>
    <row r="194" spans="1:13">
      <c r="A194" s="2" t="s">
        <v>994</v>
      </c>
      <c r="B194" s="4" t="s">
        <v>995</v>
      </c>
      <c r="C194" s="441">
        <f ca="1">SUMIF('5. CPU'!$B$1:$B$3370,A194,'5. CPU'!$Q$1:$Q$3367)</f>
        <v>401.41</v>
      </c>
      <c r="D194" s="441">
        <f t="shared" ca="1" si="11"/>
        <v>6641159.7871826096</v>
      </c>
      <c r="E194" s="444">
        <f t="shared" ca="1" si="10"/>
        <v>0.99863024580696658</v>
      </c>
      <c r="I194" s="169" t="s">
        <v>504</v>
      </c>
      <c r="J194" s="169" t="s">
        <v>505</v>
      </c>
      <c r="K194" s="431">
        <f>SUMIF('5. CPU'!$B$1:$B$3367,I194,'5. CPU'!$Q$1:$Q$3367)</f>
        <v>367761.39909854304</v>
      </c>
      <c r="M194" s="432"/>
    </row>
    <row r="195" spans="1:13">
      <c r="A195" s="2" t="s">
        <v>998</v>
      </c>
      <c r="B195" s="4" t="s">
        <v>999</v>
      </c>
      <c r="C195" s="441">
        <f ca="1">SUMIF('5. CPU'!$B$1:$B$3370,A195,'5. CPU'!$Q$1:$Q$3367)</f>
        <v>400.76</v>
      </c>
      <c r="D195" s="441">
        <f t="shared" ca="1" si="11"/>
        <v>6641560.5471826093</v>
      </c>
      <c r="E195" s="444">
        <f t="shared" ca="1" si="10"/>
        <v>0.99869050803075488</v>
      </c>
      <c r="I195" s="169" t="s">
        <v>438</v>
      </c>
      <c r="J195" s="169" t="s">
        <v>439</v>
      </c>
      <c r="K195" s="431">
        <f>SUMIF('5. CPU'!$B$1:$B$3367,I195,'5. CPU'!$Q$1:$Q$3367)</f>
        <v>247821.61326932124</v>
      </c>
      <c r="M195" s="432"/>
    </row>
    <row r="196" spans="1:13">
      <c r="A196" s="2" t="s">
        <v>663</v>
      </c>
      <c r="B196" s="4" t="s">
        <v>664</v>
      </c>
      <c r="C196" s="441">
        <f ca="1">SUMIF('5. CPU'!$B$1:$B$3370,A196,'5. CPU'!$Q$1:$Q$3367)</f>
        <v>408.30318845301207</v>
      </c>
      <c r="D196" s="441">
        <f t="shared" ca="1" si="11"/>
        <v>6641968.8503710628</v>
      </c>
      <c r="E196" s="444">
        <f t="shared" ref="E196:E227" ca="1" si="12">D196/$C$262</f>
        <v>0.99875190452271045</v>
      </c>
      <c r="I196" s="169" t="s">
        <v>582</v>
      </c>
      <c r="J196" s="169" t="s">
        <v>583</v>
      </c>
      <c r="K196" s="431">
        <f>SUMIF('5. CPU'!$B$1:$B$3367,I196,'5. CPU'!$Q$1:$Q$3367)</f>
        <v>134752.22762320001</v>
      </c>
      <c r="M196" s="432"/>
    </row>
    <row r="197" spans="1:13">
      <c r="A197" s="2" t="s">
        <v>916</v>
      </c>
      <c r="B197" s="4" t="s">
        <v>917</v>
      </c>
      <c r="C197" s="441">
        <f ca="1">SUMIF('5. CPU'!$B$1:$B$3370,A197,'5. CPU'!$Q$1:$Q$3367)</f>
        <v>215.89999999999998</v>
      </c>
      <c r="D197" s="441">
        <f t="shared" ref="D197:D228" ca="1" si="13">C197+D196</f>
        <v>6642184.7503710631</v>
      </c>
      <c r="E197" s="444">
        <f t="shared" ca="1" si="12"/>
        <v>0.99878436937478132</v>
      </c>
      <c r="I197" s="169" t="s">
        <v>698</v>
      </c>
      <c r="J197" s="169" t="s">
        <v>699</v>
      </c>
      <c r="K197" s="431">
        <f>SUMIF('5. CPU'!$B$1:$B$3367,I197,'5. CPU'!$Q$1:$Q$3367)</f>
        <v>15262.191999999999</v>
      </c>
      <c r="M197" s="432"/>
    </row>
    <row r="198" spans="1:13" ht="28.5">
      <c r="A198" s="2" t="s">
        <v>626</v>
      </c>
      <c r="B198" s="4" t="s">
        <v>628</v>
      </c>
      <c r="C198" s="441">
        <f ca="1">SUMIF('5. CPU'!$B$1:$B$3370,A198,'5. CPU'!$Q$1:$Q$3367)</f>
        <v>296.95738400000005</v>
      </c>
      <c r="D198" s="441">
        <f t="shared" ca="1" si="13"/>
        <v>6642481.7077550627</v>
      </c>
      <c r="E198" s="444">
        <f t="shared" ca="1" si="12"/>
        <v>0.99882902281407215</v>
      </c>
      <c r="I198" s="169" t="s">
        <v>918</v>
      </c>
      <c r="J198" s="169" t="s">
        <v>919</v>
      </c>
      <c r="K198" s="431">
        <f>SUMIF('5. CPU'!$B$1:$B$3367,I198,'5. CPU'!$Q$1:$Q$3367)</f>
        <v>17241.32</v>
      </c>
      <c r="M198" s="432"/>
    </row>
    <row r="199" spans="1:13">
      <c r="A199" s="2" t="s">
        <v>732</v>
      </c>
      <c r="B199" s="4" t="s">
        <v>733</v>
      </c>
      <c r="C199" s="441">
        <f ca="1">SUMIF('5. CPU'!$B$1:$B$3370,A199,'5. CPU'!$Q$1:$Q$3367)</f>
        <v>253.15368451200001</v>
      </c>
      <c r="D199" s="441">
        <f t="shared" ca="1" si="13"/>
        <v>6642734.8614395745</v>
      </c>
      <c r="E199" s="444">
        <f t="shared" ca="1" si="12"/>
        <v>0.99886708949734615</v>
      </c>
      <c r="I199" s="169" t="s">
        <v>726</v>
      </c>
      <c r="J199" s="169" t="s">
        <v>727</v>
      </c>
      <c r="K199" s="431">
        <f>SUMIF('5. CPU'!$B$1:$B$3367,I199,'5. CPU'!$Q$1:$Q$3367)</f>
        <v>4275.6730865707432</v>
      </c>
      <c r="M199" s="432"/>
    </row>
    <row r="200" spans="1:13">
      <c r="A200" s="2" t="s">
        <v>823</v>
      </c>
      <c r="B200" s="4" t="s">
        <v>833</v>
      </c>
      <c r="C200" s="441">
        <f ca="1">SUMIF('5. CPU'!$B$1:$B$3370,A200,'5. CPU'!$Q$1:$Q$3367)</f>
        <v>320.21855999999997</v>
      </c>
      <c r="D200" s="441">
        <f t="shared" ca="1" si="13"/>
        <v>6643055.0799995745</v>
      </c>
      <c r="E200" s="444">
        <f t="shared" ca="1" si="12"/>
        <v>0.99891524071633986</v>
      </c>
      <c r="I200" s="169" t="s">
        <v>654</v>
      </c>
      <c r="J200" s="169" t="s">
        <v>655</v>
      </c>
      <c r="K200" s="431">
        <f>SUMIF('5. CPU'!$B$1:$B$3367,I200,'5. CPU'!$Q$1:$Q$3367)</f>
        <v>2925.3270716085171</v>
      </c>
      <c r="M200" s="432"/>
    </row>
    <row r="201" spans="1:13">
      <c r="A201" s="2" t="s">
        <v>752</v>
      </c>
      <c r="B201" s="4" t="s">
        <v>770</v>
      </c>
      <c r="C201" s="441">
        <f ca="1">SUMIF('5. CPU'!$B$1:$B$3370,A201,'5. CPU'!$Q$1:$Q$3367)</f>
        <v>322.01765398800006</v>
      </c>
      <c r="D201" s="441">
        <f t="shared" ca="1" si="13"/>
        <v>6643377.0976535622</v>
      </c>
      <c r="E201" s="444">
        <f t="shared" ca="1" si="12"/>
        <v>0.99896366246483881</v>
      </c>
      <c r="I201" s="169" t="s">
        <v>940</v>
      </c>
      <c r="J201" s="169" t="s">
        <v>941</v>
      </c>
      <c r="K201" s="431">
        <f>SUMIF('5. CPU'!$B$1:$B$3367,I201,'5. CPU'!$Q$1:$Q$3367)</f>
        <v>1029.03</v>
      </c>
      <c r="M201" s="432"/>
    </row>
    <row r="202" spans="1:13">
      <c r="A202" s="2" t="s">
        <v>858</v>
      </c>
      <c r="B202" s="4" t="s">
        <v>859</v>
      </c>
      <c r="C202" s="441">
        <f ca="1">SUMIF('5. CPU'!$B$1:$B$3370,A202,'5. CPU'!$Q$1:$Q$3367)</f>
        <v>330.98072072794571</v>
      </c>
      <c r="D202" s="441">
        <f t="shared" ca="1" si="13"/>
        <v>6643708.0783742899</v>
      </c>
      <c r="E202" s="444">
        <f t="shared" ca="1" si="12"/>
        <v>0.99901343198839931</v>
      </c>
      <c r="I202" s="169" t="s">
        <v>866</v>
      </c>
      <c r="J202" s="169" t="s">
        <v>867</v>
      </c>
      <c r="K202" s="431">
        <f>SUMIF('5. CPU'!$B$1:$B$3367,I202,'5. CPU'!$Q$1:$Q$3367)</f>
        <v>517.46676755089447</v>
      </c>
      <c r="M202" s="432"/>
    </row>
    <row r="203" spans="1:13">
      <c r="A203" s="2" t="s">
        <v>1029</v>
      </c>
      <c r="B203" s="4" t="s">
        <v>1030</v>
      </c>
      <c r="C203" s="441">
        <f ca="1">SUMIF('5. CPU'!$B$1:$B$3370,A203,'5. CPU'!$Q$1:$Q$3367)</f>
        <v>286.08</v>
      </c>
      <c r="D203" s="441">
        <f t="shared" ca="1" si="13"/>
        <v>6643994.15837429</v>
      </c>
      <c r="E203" s="444">
        <f t="shared" ca="1" si="12"/>
        <v>0.99905644979701647</v>
      </c>
      <c r="I203" s="169" t="s">
        <v>868</v>
      </c>
      <c r="J203" s="169" t="s">
        <v>869</v>
      </c>
      <c r="K203" s="431">
        <f>SUMIF('5. CPU'!$B$1:$B$3367,I203,'5. CPU'!$Q$1:$Q$3367)</f>
        <v>295.72331832202343</v>
      </c>
      <c r="M203" s="432"/>
    </row>
    <row r="204" spans="1:13">
      <c r="A204" s="2" t="s">
        <v>419</v>
      </c>
      <c r="B204" s="4" t="s">
        <v>420</v>
      </c>
      <c r="C204" s="441">
        <f ca="1">SUMIF('5. CPU'!$B$1:$B$3370,A204,'5. CPU'!$Q$1:$Q$3367)</f>
        <v>274.10959019759036</v>
      </c>
      <c r="D204" s="441">
        <f t="shared" ca="1" si="13"/>
        <v>6644268.2679644879</v>
      </c>
      <c r="E204" s="444">
        <f t="shared" ca="1" si="12"/>
        <v>0.99909766761682639</v>
      </c>
      <c r="I204" s="169" t="s">
        <v>972</v>
      </c>
      <c r="J204" s="169" t="s">
        <v>973</v>
      </c>
      <c r="K204" s="431">
        <f>SUMIF('5. CPU'!$B$1:$B$3367,I204,'5. CPU'!$Q$1:$Q$3367)</f>
        <v>221.27999999999997</v>
      </c>
      <c r="M204" s="432"/>
    </row>
    <row r="205" spans="1:13">
      <c r="A205" s="2" t="s">
        <v>996</v>
      </c>
      <c r="B205" s="4" t="s">
        <v>997</v>
      </c>
      <c r="C205" s="441">
        <f ca="1">SUMIF('5. CPU'!$B$1:$B$3370,A205,'5. CPU'!$Q$1:$Q$3367)</f>
        <v>277.39</v>
      </c>
      <c r="D205" s="441">
        <f t="shared" ca="1" si="13"/>
        <v>6644545.6579644876</v>
      </c>
      <c r="E205" s="444">
        <f t="shared" ca="1" si="12"/>
        <v>0.99913937871138836</v>
      </c>
      <c r="I205" s="169" t="s">
        <v>821</v>
      </c>
      <c r="J205" s="169" t="s">
        <v>822</v>
      </c>
      <c r="K205" s="431">
        <f>SUMIF('5. CPU'!$B$1:$B$3367,I205,'5. CPU'!$Q$1:$Q$3367)</f>
        <v>47.93333333333333</v>
      </c>
      <c r="M205" s="432"/>
    </row>
    <row r="206" spans="1:13">
      <c r="A206" s="2" t="s">
        <v>868</v>
      </c>
      <c r="B206" s="4" t="s">
        <v>869</v>
      </c>
      <c r="C206" s="441">
        <f ca="1">SUMIF('5. CPU'!$B$1:$B$3370,A206,'5. CPU'!$Q$1:$Q$3367)</f>
        <v>295.72331832202343</v>
      </c>
      <c r="D206" s="441">
        <f t="shared" ca="1" si="13"/>
        <v>6644841.3812828092</v>
      </c>
      <c r="E206" s="444">
        <f t="shared" ca="1" si="12"/>
        <v>0.99918384658439996</v>
      </c>
      <c r="M206" s="432"/>
    </row>
    <row r="207" spans="1:13">
      <c r="A207" s="2" t="s">
        <v>756</v>
      </c>
      <c r="B207" s="4" t="s">
        <v>757</v>
      </c>
      <c r="C207" s="441">
        <f ca="1">SUMIF('5. CPU'!$B$1:$B$3370,A207,'5. CPU'!$Q$1:$Q$3367)</f>
        <v>242.93818872</v>
      </c>
      <c r="D207" s="441">
        <f t="shared" ca="1" si="13"/>
        <v>6645084.3194715288</v>
      </c>
      <c r="E207" s="444">
        <f t="shared" ca="1" si="12"/>
        <v>0.9992203771650352</v>
      </c>
      <c r="K207" s="101">
        <f>SUM(K193:K205)</f>
        <v>1196518.9056042845</v>
      </c>
      <c r="M207" s="432"/>
    </row>
    <row r="208" spans="1:13">
      <c r="A208" s="2" t="s">
        <v>744</v>
      </c>
      <c r="B208" s="4" t="s">
        <v>766</v>
      </c>
      <c r="C208" s="441">
        <f ca="1">SUMIF('5. CPU'!$B$1:$B$3370,A208,'5. CPU'!$Q$1:$Q$3367)</f>
        <v>258.11420860800001</v>
      </c>
      <c r="D208" s="441">
        <f t="shared" ca="1" si="13"/>
        <v>6645342.4336801367</v>
      </c>
      <c r="E208" s="444">
        <f t="shared" ca="1" si="12"/>
        <v>0.99925918976160688</v>
      </c>
      <c r="M208" s="432"/>
    </row>
    <row r="209" spans="1:13">
      <c r="A209" s="2" t="s">
        <v>734</v>
      </c>
      <c r="B209" s="4" t="s">
        <v>735</v>
      </c>
      <c r="C209" s="441">
        <f ca="1">SUMIF('5. CPU'!$B$1:$B$3370,A209,'5. CPU'!$Q$1:$Q$3367)</f>
        <v>191.79018979199998</v>
      </c>
      <c r="D209" s="441">
        <f t="shared" ca="1" si="13"/>
        <v>6645534.2238699291</v>
      </c>
      <c r="E209" s="444">
        <f t="shared" ca="1" si="12"/>
        <v>0.99928802922497073</v>
      </c>
      <c r="M209" s="432"/>
    </row>
    <row r="210" spans="1:13">
      <c r="A210" s="2" t="s">
        <v>953</v>
      </c>
      <c r="B210" s="4" t="s">
        <v>954</v>
      </c>
      <c r="C210" s="441">
        <f ca="1">SUMIF('5. CPU'!$B$1:$B$3370,A210,'5. CPU'!$Q$1:$Q$3367)</f>
        <v>223.73000000000002</v>
      </c>
      <c r="D210" s="441">
        <f t="shared" ca="1" si="13"/>
        <v>6645757.9538699295</v>
      </c>
      <c r="E210" s="444">
        <f t="shared" ca="1" si="12"/>
        <v>0.99932167147301998</v>
      </c>
      <c r="M210" s="432"/>
    </row>
    <row r="211" spans="1:13">
      <c r="A211" s="2" t="s">
        <v>972</v>
      </c>
      <c r="B211" s="4" t="s">
        <v>973</v>
      </c>
      <c r="C211" s="441">
        <f ca="1">SUMIF('5. CPU'!$B$1:$B$3370,A211,'5. CPU'!$Q$1:$Q$3367)</f>
        <v>221.27999999999997</v>
      </c>
      <c r="D211" s="441">
        <f t="shared" ca="1" si="13"/>
        <v>6645979.2338699298</v>
      </c>
      <c r="E211" s="444">
        <f t="shared" ca="1" si="12"/>
        <v>0.99935494531492008</v>
      </c>
      <c r="M211" s="432"/>
    </row>
    <row r="212" spans="1:13">
      <c r="A212" s="2" t="s">
        <v>860</v>
      </c>
      <c r="B212" s="4" t="s">
        <v>861</v>
      </c>
      <c r="C212" s="441">
        <f ca="1">SUMIF('5. CPU'!$B$1:$B$3370,A212,'5. CPU'!$Q$1:$Q$3367)</f>
        <v>218.96407958050585</v>
      </c>
      <c r="D212" s="441">
        <f t="shared" ca="1" si="13"/>
        <v>6646198.1979495101</v>
      </c>
      <c r="E212" s="444">
        <f t="shared" ca="1" si="12"/>
        <v>0.99938787091219849</v>
      </c>
      <c r="M212" s="432"/>
    </row>
    <row r="213" spans="1:13">
      <c r="A213" s="2" t="s">
        <v>980</v>
      </c>
      <c r="B213" s="4" t="s">
        <v>981</v>
      </c>
      <c r="C213" s="441">
        <f ca="1">SUMIF('5. CPU'!$B$1:$B$3370,A213,'5. CPU'!$Q$1:$Q$3367)</f>
        <v>185.35999999999999</v>
      </c>
      <c r="D213" s="441">
        <f t="shared" ca="1" si="13"/>
        <v>6646383.5579495104</v>
      </c>
      <c r="E213" s="444">
        <f t="shared" ca="1" si="12"/>
        <v>0.99941574346884443</v>
      </c>
      <c r="M213" s="432"/>
    </row>
    <row r="214" spans="1:13">
      <c r="A214" s="2" t="s">
        <v>882</v>
      </c>
      <c r="B214" s="4" t="s">
        <v>883</v>
      </c>
      <c r="C214" s="441">
        <f ca="1">SUMIF('5. CPU'!$B$1:$B$3370,A214,'5. CPU'!$Q$1:$Q$3367)</f>
        <v>181.33397345279997</v>
      </c>
      <c r="D214" s="441">
        <f t="shared" ca="1" si="13"/>
        <v>6646564.8919229629</v>
      </c>
      <c r="E214" s="444">
        <f t="shared" ca="1" si="12"/>
        <v>0.99944301063245511</v>
      </c>
      <c r="M214" s="432"/>
    </row>
    <row r="215" spans="1:13">
      <c r="A215" s="2" t="s">
        <v>550</v>
      </c>
      <c r="B215" s="4" t="s">
        <v>554</v>
      </c>
      <c r="C215" s="441">
        <f ca="1">SUMIF('5. CPU'!$B$1:$B$3370,A215,'5. CPU'!$Q$1:$Q$3367)</f>
        <v>177.58618199999998</v>
      </c>
      <c r="D215" s="441">
        <f t="shared" ca="1" si="13"/>
        <v>6646742.478104963</v>
      </c>
      <c r="E215" s="444">
        <f t="shared" ca="1" si="12"/>
        <v>0.99946971424120212</v>
      </c>
      <c r="M215" s="432"/>
    </row>
    <row r="216" spans="1:13">
      <c r="A216" s="2" t="s">
        <v>936</v>
      </c>
      <c r="B216" s="4" t="s">
        <v>937</v>
      </c>
      <c r="C216" s="441">
        <f ca="1">SUMIF('5. CPU'!$B$1:$B$3370,A216,'5. CPU'!$Q$1:$Q$3367)</f>
        <v>197.68</v>
      </c>
      <c r="D216" s="441">
        <f t="shared" ca="1" si="13"/>
        <v>6646940.1581049627</v>
      </c>
      <c r="E216" s="444">
        <f t="shared" ca="1" si="12"/>
        <v>0.99949943935448304</v>
      </c>
      <c r="M216" s="432"/>
    </row>
    <row r="217" spans="1:13">
      <c r="A217" s="2" t="s">
        <v>878</v>
      </c>
      <c r="B217" s="4" t="s">
        <v>879</v>
      </c>
      <c r="C217" s="441">
        <f ca="1">SUMIF('5. CPU'!$B$1:$B$3370,A217,'5. CPU'!$Q$1:$Q$3367)</f>
        <v>185.42115504</v>
      </c>
      <c r="D217" s="441">
        <f t="shared" ca="1" si="13"/>
        <v>6647125.5792600028</v>
      </c>
      <c r="E217" s="444">
        <f t="shared" ca="1" si="12"/>
        <v>0.9995273211070036</v>
      </c>
      <c r="M217" s="432"/>
    </row>
    <row r="218" spans="1:13">
      <c r="A218" s="2" t="s">
        <v>938</v>
      </c>
      <c r="B218" s="4" t="s">
        <v>939</v>
      </c>
      <c r="C218" s="441">
        <f ca="1">SUMIF('5. CPU'!$B$1:$B$3370,A218,'5. CPU'!$Q$1:$Q$3367)</f>
        <v>186.68</v>
      </c>
      <c r="D218" s="441">
        <f t="shared" ca="1" si="13"/>
        <v>6647312.2592600025</v>
      </c>
      <c r="E218" s="444">
        <f t="shared" ca="1" si="12"/>
        <v>0.99955539215186029</v>
      </c>
      <c r="M218" s="432"/>
    </row>
    <row r="219" spans="1:13">
      <c r="A219" s="2" t="s">
        <v>874</v>
      </c>
      <c r="B219" s="4" t="s">
        <v>1004</v>
      </c>
      <c r="C219" s="441">
        <f ca="1">SUMIF('5. CPU'!$B$1:$B$3370,A219,'5. CPU'!$Q$1:$Q$3367)</f>
        <v>179.17719953215999</v>
      </c>
      <c r="D219" s="441">
        <f t="shared" ca="1" si="13"/>
        <v>6647491.4364595348</v>
      </c>
      <c r="E219" s="444">
        <f t="shared" ca="1" si="12"/>
        <v>0.99958233500168558</v>
      </c>
      <c r="M219" s="432"/>
    </row>
    <row r="220" spans="1:13">
      <c r="A220" s="2" t="s">
        <v>942</v>
      </c>
      <c r="B220" s="4" t="s">
        <v>943</v>
      </c>
      <c r="C220" s="441">
        <f ca="1">SUMIF('5. CPU'!$B$1:$B$3370,A220,'5. CPU'!$Q$1:$Q$3367)</f>
        <v>183.71</v>
      </c>
      <c r="D220" s="441">
        <f t="shared" ca="1" si="13"/>
        <v>6647675.1464595348</v>
      </c>
      <c r="E220" s="444">
        <f t="shared" ca="1" si="12"/>
        <v>0.99960995944806785</v>
      </c>
      <c r="M220" s="432"/>
    </row>
    <row r="221" spans="1:13">
      <c r="A221" s="2" t="s">
        <v>970</v>
      </c>
      <c r="B221" s="4" t="s">
        <v>971</v>
      </c>
      <c r="C221" s="441">
        <f ca="1">SUMIF('5. CPU'!$B$1:$B$3370,A221,'5. CPU'!$Q$1:$Q$3367)</f>
        <v>160.20999999999998</v>
      </c>
      <c r="D221" s="441">
        <f t="shared" ca="1" si="13"/>
        <v>6647835.3564595347</v>
      </c>
      <c r="E221" s="444">
        <f t="shared" ca="1" si="12"/>
        <v>0.9996340502028167</v>
      </c>
      <c r="M221" s="432"/>
    </row>
    <row r="222" spans="1:13">
      <c r="A222" s="2" t="s">
        <v>519</v>
      </c>
      <c r="B222" s="4" t="s">
        <v>520</v>
      </c>
      <c r="C222" s="441">
        <f ca="1">SUMIF('5. CPU'!$B$1:$B$3370,A222,'5. CPU'!$Q$1:$Q$3367)</f>
        <v>164.30449681417323</v>
      </c>
      <c r="D222" s="441">
        <f t="shared" ca="1" si="13"/>
        <v>6647999.6609563492</v>
      </c>
      <c r="E222" s="444">
        <f t="shared" ca="1" si="12"/>
        <v>0.99965875664646497</v>
      </c>
      <c r="M222" s="432"/>
    </row>
    <row r="223" spans="1:13">
      <c r="A223" s="2" t="s">
        <v>797</v>
      </c>
      <c r="B223" s="4" t="s">
        <v>798</v>
      </c>
      <c r="C223" s="441">
        <f ca="1">SUMIF('5. CPU'!$B$1:$B$3370,A223,'5. CPU'!$Q$1:$Q$3367)</f>
        <v>159.94000000000003</v>
      </c>
      <c r="D223" s="441">
        <f t="shared" ca="1" si="13"/>
        <v>6648159.6009563496</v>
      </c>
      <c r="E223" s="444">
        <f t="shared" ca="1" si="12"/>
        <v>0.99968280680135257</v>
      </c>
      <c r="M223" s="432"/>
    </row>
    <row r="224" spans="1:13">
      <c r="A224" s="2" t="s">
        <v>827</v>
      </c>
      <c r="B224" s="4" t="s">
        <v>828</v>
      </c>
      <c r="C224" s="441">
        <f ca="1">SUMIF('5. CPU'!$B$1:$B$3370,A224,'5. CPU'!$Q$1:$Q$3367)</f>
        <v>150.43914000000001</v>
      </c>
      <c r="D224" s="441">
        <f t="shared" ca="1" si="13"/>
        <v>6648310.04009635</v>
      </c>
      <c r="E224" s="444">
        <f t="shared" ca="1" si="12"/>
        <v>0.99970542831328291</v>
      </c>
      <c r="M224" s="432"/>
    </row>
    <row r="225" spans="1:13">
      <c r="A225" s="2" t="s">
        <v>431</v>
      </c>
      <c r="B225" s="4" t="s">
        <v>432</v>
      </c>
      <c r="C225" s="441">
        <f ca="1">SUMIF('5. CPU'!$B$1:$B$3370,A225,'5. CPU'!$Q$1:$Q$3367)</f>
        <v>134.25483777403599</v>
      </c>
      <c r="D225" s="441">
        <f t="shared" ca="1" si="13"/>
        <v>6648444.2949341238</v>
      </c>
      <c r="E225" s="444">
        <f t="shared" ca="1" si="12"/>
        <v>0.99972561619400602</v>
      </c>
      <c r="M225" s="432"/>
    </row>
    <row r="226" spans="1:13">
      <c r="A226" s="2" t="s">
        <v>746</v>
      </c>
      <c r="B226" s="4" t="s">
        <v>747</v>
      </c>
      <c r="C226" s="441">
        <f ca="1">SUMIF('5. CPU'!$B$1:$B$3370,A226,'5. CPU'!$Q$1:$Q$3367)</f>
        <v>157.41258119999998</v>
      </c>
      <c r="D226" s="441">
        <f t="shared" ca="1" si="13"/>
        <v>6648601.7075153235</v>
      </c>
      <c r="E226" s="444">
        <f t="shared" ca="1" si="12"/>
        <v>0.99974928630129067</v>
      </c>
      <c r="M226" s="432"/>
    </row>
    <row r="227" spans="1:13">
      <c r="A227" s="2" t="s">
        <v>870</v>
      </c>
      <c r="B227" s="4" t="s">
        <v>1003</v>
      </c>
      <c r="C227" s="441">
        <f ca="1">SUMIF('5. CPU'!$B$1:$B$3370,A227,'5. CPU'!$Q$1:$Q$3367)</f>
        <v>127.51459487832</v>
      </c>
      <c r="D227" s="441">
        <f t="shared" ca="1" si="13"/>
        <v>6648729.2221102016</v>
      </c>
      <c r="E227" s="444">
        <f t="shared" ca="1" si="12"/>
        <v>0.99976846065265512</v>
      </c>
      <c r="M227" s="432"/>
    </row>
    <row r="228" spans="1:13">
      <c r="A228" s="2" t="s">
        <v>884</v>
      </c>
      <c r="B228" s="4" t="s">
        <v>885</v>
      </c>
      <c r="C228" s="441">
        <f ca="1">SUMIF('5. CPU'!$B$1:$B$3370,A228,'5. CPU'!$Q$1:$Q$3367)</f>
        <v>126.43697658228</v>
      </c>
      <c r="D228" s="441">
        <f t="shared" ca="1" si="13"/>
        <v>6648855.6590867843</v>
      </c>
      <c r="E228" s="444">
        <f t="shared" ref="E228:E259" ca="1" si="14">D228/$C$262</f>
        <v>0.99978747296271087</v>
      </c>
      <c r="M228" s="432"/>
    </row>
    <row r="229" spans="1:13">
      <c r="A229" s="2" t="s">
        <v>708</v>
      </c>
      <c r="B229" s="4" t="s">
        <v>709</v>
      </c>
      <c r="C229" s="441">
        <f ca="1">SUMIF('5. CPU'!$B$1:$B$3370,A229,'5. CPU'!$Q$1:$Q$3367)</f>
        <v>118.405797312</v>
      </c>
      <c r="D229" s="441">
        <f t="shared" ref="D229:D260" ca="1" si="15">C229+D228</f>
        <v>6648974.0648840964</v>
      </c>
      <c r="E229" s="444">
        <f t="shared" ca="1" si="14"/>
        <v>0.99980527762549032</v>
      </c>
      <c r="M229" s="432"/>
    </row>
    <row r="230" spans="1:13">
      <c r="A230" s="2" t="s">
        <v>1006</v>
      </c>
      <c r="B230" s="4" t="s">
        <v>1007</v>
      </c>
      <c r="C230" s="441">
        <f ca="1">SUMIF('5. CPU'!$B$1:$B$3370,A230,'5. CPU'!$Q$1:$Q$3367)</f>
        <v>108.09</v>
      </c>
      <c r="D230" s="441">
        <f t="shared" ca="1" si="15"/>
        <v>6649082.1548840962</v>
      </c>
      <c r="E230" s="444">
        <f t="shared" ca="1" si="14"/>
        <v>0.99982153110330563</v>
      </c>
      <c r="M230" s="432"/>
    </row>
    <row r="231" spans="1:13">
      <c r="A231" s="2" t="s">
        <v>529</v>
      </c>
      <c r="B231" s="4" t="s">
        <v>530</v>
      </c>
      <c r="C231" s="441">
        <f ca="1">SUMIF('5. CPU'!$B$1:$B$3370,A231,'5. CPU'!$Q$1:$Q$3367)</f>
        <v>102.41838125999999</v>
      </c>
      <c r="D231" s="441">
        <f t="shared" ca="1" si="15"/>
        <v>6649184.573265356</v>
      </c>
      <c r="E231" s="444">
        <f t="shared" ca="1" si="14"/>
        <v>0.99983693174062349</v>
      </c>
      <c r="M231" s="432"/>
    </row>
    <row r="232" spans="1:13">
      <c r="A232" s="2" t="s">
        <v>934</v>
      </c>
      <c r="B232" s="4" t="s">
        <v>935</v>
      </c>
      <c r="C232" s="441">
        <f ca="1">SUMIF('5. CPU'!$B$1:$B$3370,A232,'5. CPU'!$Q$1:$Q$3367)</f>
        <v>96.77</v>
      </c>
      <c r="D232" s="441">
        <f t="shared" ca="1" si="15"/>
        <v>6649281.3432653556</v>
      </c>
      <c r="E232" s="444">
        <f t="shared" ca="1" si="14"/>
        <v>0.99985148303166049</v>
      </c>
      <c r="M232" s="432"/>
    </row>
    <row r="233" spans="1:13">
      <c r="A233" s="2" t="s">
        <v>754</v>
      </c>
      <c r="B233" s="4" t="s">
        <v>755</v>
      </c>
      <c r="C233" s="441">
        <f ca="1">SUMIF('5. CPU'!$B$1:$B$3370,A233,'5. CPU'!$Q$1:$Q$3367)</f>
        <v>97.362750527999992</v>
      </c>
      <c r="D233" s="441">
        <f t="shared" ca="1" si="15"/>
        <v>6649378.7060158839</v>
      </c>
      <c r="E233" s="444">
        <f t="shared" ca="1" si="14"/>
        <v>0.99986612345450954</v>
      </c>
      <c r="M233" s="432"/>
    </row>
    <row r="234" spans="1:13">
      <c r="A234" s="2" t="s">
        <v>736</v>
      </c>
      <c r="B234" s="4" t="s">
        <v>762</v>
      </c>
      <c r="C234" s="441">
        <f ca="1">SUMIF('5. CPU'!$B$1:$B$3370,A234,'5. CPU'!$Q$1:$Q$3367)</f>
        <v>103.04767944000001</v>
      </c>
      <c r="D234" s="441">
        <f t="shared" ca="1" si="15"/>
        <v>6649481.7536953241</v>
      </c>
      <c r="E234" s="444">
        <f t="shared" ca="1" si="14"/>
        <v>0.9998816187193047</v>
      </c>
      <c r="M234" s="432"/>
    </row>
    <row r="235" spans="1:13">
      <c r="A235" s="2" t="s">
        <v>508</v>
      </c>
      <c r="B235" s="4" t="s">
        <v>509</v>
      </c>
      <c r="C235" s="441">
        <f ca="1">SUMIF('5. CPU'!$B$1:$B$3370,A235,'5. CPU'!$Q$1:$Q$3367)</f>
        <v>101.15637652692</v>
      </c>
      <c r="D235" s="441">
        <f t="shared" ca="1" si="15"/>
        <v>6649582.9100718508</v>
      </c>
      <c r="E235" s="444">
        <f t="shared" ca="1" si="14"/>
        <v>0.9998968295891516</v>
      </c>
      <c r="M235" s="432"/>
    </row>
    <row r="236" spans="1:13">
      <c r="A236" s="2" t="s">
        <v>535</v>
      </c>
      <c r="B236" s="4" t="s">
        <v>536</v>
      </c>
      <c r="C236" s="441">
        <f ca="1">SUMIF('5. CPU'!$B$1:$B$3370,A236,'5. CPU'!$Q$1:$Q$3367)</f>
        <v>83.828924999999998</v>
      </c>
      <c r="D236" s="441">
        <f t="shared" ca="1" si="15"/>
        <v>6649666.7389968503</v>
      </c>
      <c r="E236" s="444">
        <f t="shared" ca="1" si="14"/>
        <v>0.99990943493259477</v>
      </c>
      <c r="M236" s="432"/>
    </row>
    <row r="237" spans="1:13">
      <c r="A237" s="2" t="s">
        <v>950</v>
      </c>
      <c r="B237" s="4" t="s">
        <v>951</v>
      </c>
      <c r="C237" s="441">
        <f ca="1">SUMIF('5. CPU'!$B$1:$B$3370,A237,'5. CPU'!$Q$1:$Q$3367)</f>
        <v>66.52</v>
      </c>
      <c r="D237" s="441">
        <f t="shared" ca="1" si="15"/>
        <v>6649733.2589968499</v>
      </c>
      <c r="E237" s="444">
        <f t="shared" ca="1" si="14"/>
        <v>0.99991943753546519</v>
      </c>
      <c r="M237" s="432"/>
    </row>
    <row r="238" spans="1:13">
      <c r="A238" s="2" t="s">
        <v>886</v>
      </c>
      <c r="B238" s="4" t="s">
        <v>1008</v>
      </c>
      <c r="C238" s="441">
        <f ca="1">SUMIF('5. CPU'!$B$1:$B$3370,A238,'5. CPU'!$Q$1:$Q$3367)</f>
        <v>74.025886040319989</v>
      </c>
      <c r="D238" s="441">
        <f t="shared" ca="1" si="15"/>
        <v>6649807.2848828901</v>
      </c>
      <c r="E238" s="444">
        <f t="shared" ca="1" si="14"/>
        <v>0.99993056879734443</v>
      </c>
      <c r="M238" s="432"/>
    </row>
    <row r="239" spans="1:13">
      <c r="A239" s="2" t="s">
        <v>742</v>
      </c>
      <c r="B239" s="4" t="s">
        <v>765</v>
      </c>
      <c r="C239" s="441">
        <f ca="1">SUMIF('5. CPU'!$B$1:$B$3370,A239,'5. CPU'!$Q$1:$Q$3367)</f>
        <v>61.631763516000007</v>
      </c>
      <c r="D239" s="441">
        <f t="shared" ca="1" si="15"/>
        <v>6649868.9166464061</v>
      </c>
      <c r="E239" s="444">
        <f t="shared" ca="1" si="14"/>
        <v>0.99993983635679506</v>
      </c>
      <c r="M239" s="432"/>
    </row>
    <row r="240" spans="1:13">
      <c r="A240" s="2" t="s">
        <v>821</v>
      </c>
      <c r="B240" s="4" t="s">
        <v>822</v>
      </c>
      <c r="C240" s="441">
        <f ca="1">SUMIF('5. CPU'!$B$1:$B$3370,A240,'5. CPU'!$Q$1:$Q$3367)</f>
        <v>47.93333333333333</v>
      </c>
      <c r="D240" s="441">
        <f t="shared" ca="1" si="15"/>
        <v>6649916.8499797396</v>
      </c>
      <c r="E240" s="444">
        <f t="shared" ca="1" si="14"/>
        <v>0.99994704408526169</v>
      </c>
      <c r="M240" s="432"/>
    </row>
    <row r="241" spans="1:13">
      <c r="A241" s="2" t="s">
        <v>801</v>
      </c>
      <c r="B241" s="4" t="s">
        <v>802</v>
      </c>
      <c r="C241" s="441">
        <f ca="1">SUMIF('5. CPU'!$B$1:$B$3370,A241,'5. CPU'!$Q$1:$Q$3367)</f>
        <v>47.049969599999997</v>
      </c>
      <c r="D241" s="441">
        <f t="shared" ca="1" si="15"/>
        <v>6649963.8999493392</v>
      </c>
      <c r="E241" s="444">
        <f t="shared" ca="1" si="14"/>
        <v>0.99995411898245012</v>
      </c>
      <c r="M241" s="432"/>
    </row>
    <row r="242" spans="1:13">
      <c r="A242" s="2" t="s">
        <v>750</v>
      </c>
      <c r="B242" s="4" t="s">
        <v>769</v>
      </c>
      <c r="C242" s="441">
        <f ca="1">SUMIF('5. CPU'!$B$1:$B$3370,A242,'5. CPU'!$Q$1:$Q$3367)</f>
        <v>40.784069015999997</v>
      </c>
      <c r="D242" s="441">
        <f t="shared" ca="1" si="15"/>
        <v>6650004.6840183549</v>
      </c>
      <c r="E242" s="444">
        <f t="shared" ca="1" si="14"/>
        <v>0.99996025167706548</v>
      </c>
      <c r="M242" s="432"/>
    </row>
    <row r="243" spans="1:13">
      <c r="A243" s="2" t="s">
        <v>876</v>
      </c>
      <c r="B243" s="4" t="s">
        <v>1005</v>
      </c>
      <c r="C243" s="441">
        <f ca="1">SUMIF('5. CPU'!$B$1:$B$3370,A243,'5. CPU'!$Q$1:$Q$3367)</f>
        <v>45.307129381999999</v>
      </c>
      <c r="D243" s="441">
        <f t="shared" ca="1" si="15"/>
        <v>6650049.991147737</v>
      </c>
      <c r="E243" s="444">
        <f t="shared" ca="1" si="14"/>
        <v>0.99996706450362005</v>
      </c>
      <c r="M243" s="432"/>
    </row>
    <row r="244" spans="1:13">
      <c r="A244" s="2" t="s">
        <v>702</v>
      </c>
      <c r="B244" s="4" t="s">
        <v>703</v>
      </c>
      <c r="C244" s="441">
        <f ca="1">SUMIF('5. CPU'!$B$1:$B$3370,A244,'5. CPU'!$Q$1:$Q$3367)</f>
        <v>40.284659427746377</v>
      </c>
      <c r="D244" s="441">
        <f t="shared" ca="1" si="15"/>
        <v>6650090.2758071646</v>
      </c>
      <c r="E244" s="444">
        <f t="shared" ca="1" si="14"/>
        <v>0.99997312210208722</v>
      </c>
      <c r="M244" s="432"/>
    </row>
    <row r="245" spans="1:13">
      <c r="A245" s="2" t="s">
        <v>517</v>
      </c>
      <c r="B245" s="4" t="s">
        <v>518</v>
      </c>
      <c r="C245" s="441">
        <f ca="1">SUMIF('5. CPU'!$B$1:$B$3370,A245,'5. CPU'!$Q$1:$Q$3367)</f>
        <v>34.744902420472435</v>
      </c>
      <c r="D245" s="441">
        <f t="shared" ca="1" si="15"/>
        <v>6650125.0207095854</v>
      </c>
      <c r="E245" s="444">
        <f t="shared" ca="1" si="14"/>
        <v>0.99997834668808672</v>
      </c>
      <c r="M245" s="432"/>
    </row>
    <row r="246" spans="1:13">
      <c r="A246" s="2" t="s">
        <v>665</v>
      </c>
      <c r="B246" s="4" t="s">
        <v>666</v>
      </c>
      <c r="C246" s="441">
        <f ca="1">SUMIF('5. CPU'!$B$1:$B$3370,A246,'5. CPU'!$Q$1:$Q$3367)</f>
        <v>31.020553966795532</v>
      </c>
      <c r="D246" s="441">
        <f t="shared" ca="1" si="15"/>
        <v>6650156.0412635524</v>
      </c>
      <c r="E246" s="444">
        <f t="shared" ca="1" si="14"/>
        <v>0.99998301124434286</v>
      </c>
      <c r="M246" s="432"/>
    </row>
    <row r="247" spans="1:13">
      <c r="A247" s="2" t="s">
        <v>738</v>
      </c>
      <c r="B247" s="4" t="s">
        <v>739</v>
      </c>
      <c r="C247" s="441">
        <f ca="1">SUMIF('5. CPU'!$B$1:$B$3370,A247,'5. CPU'!$Q$1:$Q$3367)</f>
        <v>23.285074463999997</v>
      </c>
      <c r="D247" s="441">
        <f t="shared" ca="1" si="15"/>
        <v>6650179.3263380164</v>
      </c>
      <c r="E247" s="444">
        <f t="shared" ca="1" si="14"/>
        <v>0.99998651261765426</v>
      </c>
      <c r="M247" s="432"/>
    </row>
    <row r="248" spans="1:13">
      <c r="A248" s="2" t="s">
        <v>730</v>
      </c>
      <c r="B248" s="4" t="s">
        <v>731</v>
      </c>
      <c r="C248" s="441">
        <f ca="1">SUMIF('5. CPU'!$B$1:$B$3370,A248,'5. CPU'!$Q$1:$Q$3367)</f>
        <v>17.274655295999999</v>
      </c>
      <c r="D248" s="441">
        <f t="shared" ca="1" si="15"/>
        <v>6650196.600993312</v>
      </c>
      <c r="E248" s="444">
        <f t="shared" ca="1" si="14"/>
        <v>0.99998911020509629</v>
      </c>
      <c r="M248" s="432"/>
    </row>
    <row r="249" spans="1:13">
      <c r="A249" s="2" t="s">
        <v>704</v>
      </c>
      <c r="B249" s="4" t="s">
        <v>705</v>
      </c>
      <c r="C249" s="441">
        <f ca="1">SUMIF('5. CPU'!$B$1:$B$3370,A249,'5. CPU'!$Q$1:$Q$3367)</f>
        <v>19.195228293120003</v>
      </c>
      <c r="D249" s="441">
        <f t="shared" ca="1" si="15"/>
        <v>6650215.7962216055</v>
      </c>
      <c r="E249" s="444">
        <f t="shared" ca="1" si="14"/>
        <v>0.99999199658882498</v>
      </c>
      <c r="M249" s="432"/>
    </row>
    <row r="250" spans="1:13">
      <c r="A250" s="2" t="s">
        <v>988</v>
      </c>
      <c r="B250" s="4" t="s">
        <v>989</v>
      </c>
      <c r="C250" s="441">
        <f ca="1">SUMIF('5. CPU'!$B$1:$B$3370,A250,'5. CPU'!$Q$1:$Q$3367)</f>
        <v>16.47</v>
      </c>
      <c r="D250" s="441">
        <f t="shared" ca="1" si="15"/>
        <v>6650232.2662216052</v>
      </c>
      <c r="E250" s="444">
        <f t="shared" ca="1" si="14"/>
        <v>0.9999944731803655</v>
      </c>
      <c r="M250" s="432"/>
    </row>
    <row r="251" spans="1:13">
      <c r="A251" s="2" t="s">
        <v>546</v>
      </c>
      <c r="B251" s="4" t="s">
        <v>547</v>
      </c>
      <c r="C251" s="441">
        <f ca="1">SUMIF('5. CPU'!$B$1:$B$3370,A251,'5. CPU'!$Q$1:$Q$3367)</f>
        <v>13.4465141244061</v>
      </c>
      <c r="D251" s="441">
        <f t="shared" ca="1" si="15"/>
        <v>6650245.7127357293</v>
      </c>
      <c r="E251" s="444">
        <f t="shared" ca="1" si="14"/>
        <v>0.99999649513076805</v>
      </c>
      <c r="M251" s="432"/>
    </row>
    <row r="252" spans="1:13">
      <c r="A252" s="2" t="s">
        <v>990</v>
      </c>
      <c r="B252" s="4" t="s">
        <v>991</v>
      </c>
      <c r="C252" s="441">
        <f ca="1">SUMIF('5. CPU'!$B$1:$B$3370,A252,'5. CPU'!$Q$1:$Q$3367)</f>
        <v>10.56</v>
      </c>
      <c r="D252" s="441">
        <f t="shared" ca="1" si="15"/>
        <v>6650256.2727357289</v>
      </c>
      <c r="E252" s="444">
        <f t="shared" ca="1" si="14"/>
        <v>0.99999808303645521</v>
      </c>
      <c r="M252" s="432"/>
    </row>
    <row r="253" spans="1:13">
      <c r="A253" s="2" t="s">
        <v>728</v>
      </c>
      <c r="B253" s="4" t="s">
        <v>729</v>
      </c>
      <c r="C253" s="441">
        <f ca="1">SUMIF('5. CPU'!$B$1:$B$3370,A253,'5. CPU'!$Q$1:$Q$3367)</f>
        <v>6.8004869759999993</v>
      </c>
      <c r="D253" s="441">
        <f t="shared" ca="1" si="15"/>
        <v>6650263.0732227052</v>
      </c>
      <c r="E253" s="444">
        <f t="shared" ca="1" si="14"/>
        <v>0.99999910562470762</v>
      </c>
      <c r="M253" s="432"/>
    </row>
    <row r="254" spans="1:13">
      <c r="A254" s="2" t="s">
        <v>829</v>
      </c>
      <c r="B254" s="4" t="s">
        <v>830</v>
      </c>
      <c r="C254" s="441">
        <f ca="1">SUMIF('5. CPU'!$B$1:$B$3370,A254,'5. CPU'!$Q$1:$Q$3367)</f>
        <v>5.9478363000000005</v>
      </c>
      <c r="D254" s="441">
        <f t="shared" ca="1" si="15"/>
        <v>6650269.0210590055</v>
      </c>
      <c r="E254" s="444">
        <f t="shared" ca="1" si="14"/>
        <v>1</v>
      </c>
      <c r="M254" s="432"/>
    </row>
    <row r="255" spans="1:13">
      <c r="A255" s="2" t="s">
        <v>758</v>
      </c>
      <c r="B255" s="4" t="s">
        <v>759</v>
      </c>
      <c r="C255" s="441">
        <f ca="1">SUMIF('5. CPU'!$B$1:$B$3370,A255,'5. CPU'!$Q$1:$Q$3367)</f>
        <v>5.6607343199999995</v>
      </c>
      <c r="D255" s="441">
        <f t="shared" ca="1" si="15"/>
        <v>6650274.6817933256</v>
      </c>
      <c r="E255" s="444">
        <f t="shared" ca="1" si="14"/>
        <v>1.0000008512038088</v>
      </c>
      <c r="M255" s="432"/>
    </row>
    <row r="256" spans="1:13">
      <c r="A256" s="2" t="s">
        <v>1011</v>
      </c>
      <c r="B256" s="4" t="s">
        <v>1012</v>
      </c>
      <c r="C256" s="441">
        <f ca="1">SUMIF('5. CPU'!$B$1:$B$3370,A256,'5. CPU'!$Q$1:$Q$3367)</f>
        <v>3.07</v>
      </c>
      <c r="D256" s="441">
        <f t="shared" ca="1" si="15"/>
        <v>6650277.7517933259</v>
      </c>
      <c r="E256" s="444">
        <f t="shared" ca="1" si="14"/>
        <v>1.0000013128392691</v>
      </c>
      <c r="M256" s="432"/>
    </row>
    <row r="257" spans="1:13">
      <c r="A257" s="2" t="s">
        <v>978</v>
      </c>
      <c r="B257" s="4" t="s">
        <v>979</v>
      </c>
      <c r="C257" s="441">
        <f ca="1">SUMIF('5. CPU'!$B$1:$B$3370,A257,'5. CPU'!$Q$1:$Q$3367)</f>
        <v>1.9400000000000002</v>
      </c>
      <c r="D257" s="441">
        <f t="shared" ca="1" si="15"/>
        <v>6650279.6917933263</v>
      </c>
      <c r="E257" s="444">
        <f t="shared" ca="1" si="14"/>
        <v>1.0000016045567912</v>
      </c>
      <c r="M257" s="432"/>
    </row>
    <row r="258" spans="1:13">
      <c r="A258" s="2" t="s">
        <v>500</v>
      </c>
      <c r="B258" s="4" t="s">
        <v>501</v>
      </c>
      <c r="C258" s="441">
        <f ca="1">SUMIF('5. CPU'!$B$1:$B$3370,A258,'5. CPU'!$Q$1:$Q$3367)</f>
        <v>2.1026752358382388</v>
      </c>
      <c r="D258" s="441">
        <f t="shared" ca="1" si="15"/>
        <v>6650281.7944685621</v>
      </c>
      <c r="E258" s="444">
        <f t="shared" ca="1" si="14"/>
        <v>1.0000019207357651</v>
      </c>
      <c r="M258" s="432"/>
    </row>
    <row r="259" spans="1:13">
      <c r="A259" s="2" t="s">
        <v>1018</v>
      </c>
      <c r="B259" s="4" t="s">
        <v>1019</v>
      </c>
      <c r="C259" s="441">
        <f ca="1">SUMIF('5. CPU'!$B$1:$B$3370,A259,'5. CPU'!$Q$1:$Q$3367)</f>
        <v>1.8</v>
      </c>
      <c r="D259" s="441">
        <f t="shared" ca="1" si="15"/>
        <v>6650283.5944685619</v>
      </c>
      <c r="E259" s="444">
        <f t="shared" ca="1" si="14"/>
        <v>1.0000021914015074</v>
      </c>
      <c r="M259" s="432"/>
    </row>
    <row r="260" spans="1:13">
      <c r="A260" s="2" t="s">
        <v>930</v>
      </c>
      <c r="B260" s="4" t="s">
        <v>931</v>
      </c>
      <c r="C260" s="441">
        <f ca="1">SUMIF('5. CPU'!$B$1:$B$3370,A260,'5. CPU'!$Q$1:$Q$3367)</f>
        <v>1.08</v>
      </c>
      <c r="D260" s="441">
        <f t="shared" ca="1" si="15"/>
        <v>6650284.674468562</v>
      </c>
      <c r="E260" s="444">
        <f t="shared" ref="E260" ca="1" si="16">D260/$C$262</f>
        <v>1.0000023538009526</v>
      </c>
      <c r="M260" s="432"/>
    </row>
    <row r="261" spans="1:13">
      <c r="A261" s="432"/>
      <c r="B261" s="432"/>
      <c r="M261" s="432"/>
    </row>
    <row r="262" spans="1:13">
      <c r="A262" s="432"/>
      <c r="B262" s="432"/>
      <c r="C262" s="101">
        <f ca="1">SUM(C68:C254)</f>
        <v>6650269.0210590055</v>
      </c>
      <c r="M262" s="432"/>
    </row>
    <row r="263" spans="1:13">
      <c r="A263" s="432"/>
      <c r="B263" s="432"/>
      <c r="C263" s="101"/>
      <c r="E263" s="101"/>
      <c r="M263" s="432"/>
    </row>
    <row r="264" spans="1:13">
      <c r="A264" s="432"/>
      <c r="B264" s="432"/>
      <c r="M264" s="432"/>
    </row>
    <row r="265" spans="1:13">
      <c r="A265" s="432"/>
      <c r="B265" s="432"/>
      <c r="M265" s="432"/>
    </row>
    <row r="266" spans="1:13">
      <c r="A266" s="432"/>
      <c r="B266" s="432"/>
      <c r="M266" s="432"/>
    </row>
    <row r="267" spans="1:13">
      <c r="A267" s="432"/>
      <c r="B267" s="432"/>
      <c r="M267" s="432"/>
    </row>
    <row r="268" spans="1:13">
      <c r="A268" s="432"/>
      <c r="B268" s="432"/>
      <c r="M268" s="432"/>
    </row>
    <row r="269" spans="1:13">
      <c r="A269" s="432"/>
      <c r="B269" s="432"/>
      <c r="M269" s="432"/>
    </row>
    <row r="270" spans="1:13">
      <c r="A270" s="432"/>
      <c r="B270" s="432"/>
      <c r="M270" s="432"/>
    </row>
    <row r="271" spans="1:13">
      <c r="A271" s="432"/>
      <c r="B271" s="432"/>
      <c r="M271" s="432"/>
    </row>
    <row r="272" spans="1:13">
      <c r="A272" s="432"/>
      <c r="B272" s="432"/>
      <c r="M272" s="432"/>
    </row>
    <row r="273" spans="1:13">
      <c r="A273" s="432"/>
      <c r="B273" s="432"/>
      <c r="M273" s="432"/>
    </row>
    <row r="274" spans="1:13">
      <c r="A274" s="432"/>
      <c r="B274" s="432"/>
      <c r="M274" s="432"/>
    </row>
    <row r="275" spans="1:13">
      <c r="A275" s="432"/>
      <c r="B275" s="432"/>
      <c r="M275" s="432"/>
    </row>
    <row r="276" spans="1:13">
      <c r="A276" s="432"/>
      <c r="B276" s="432"/>
      <c r="M276" s="432"/>
    </row>
    <row r="277" spans="1:13">
      <c r="A277" s="432"/>
      <c r="B277" s="432"/>
      <c r="M277" s="432"/>
    </row>
    <row r="278" spans="1:13">
      <c r="A278" s="432"/>
      <c r="B278" s="432"/>
      <c r="M278" s="432"/>
    </row>
    <row r="279" spans="1:13">
      <c r="A279" s="432"/>
      <c r="B279" s="432"/>
      <c r="M279" s="432"/>
    </row>
    <row r="280" spans="1:13">
      <c r="A280" s="432"/>
      <c r="B280" s="432"/>
      <c r="M280" s="432"/>
    </row>
    <row r="281" spans="1:13">
      <c r="A281" s="432"/>
      <c r="B281" s="432"/>
      <c r="M281" s="432"/>
    </row>
    <row r="282" spans="1:13">
      <c r="A282" s="432"/>
      <c r="B282" s="432"/>
      <c r="M282" s="432"/>
    </row>
    <row r="283" spans="1:13">
      <c r="A283" s="432"/>
      <c r="B283" s="432"/>
      <c r="M283" s="432"/>
    </row>
    <row r="284" spans="1:13">
      <c r="A284" s="432"/>
      <c r="B284" s="432"/>
      <c r="M284" s="432"/>
    </row>
    <row r="285" spans="1:13">
      <c r="A285" s="432"/>
      <c r="B285" s="432"/>
      <c r="M285" s="432"/>
    </row>
    <row r="286" spans="1:13">
      <c r="A286" s="432"/>
      <c r="B286" s="432"/>
      <c r="M286" s="432"/>
    </row>
    <row r="287" spans="1:13">
      <c r="A287" s="432"/>
      <c r="B287" s="432"/>
      <c r="M287" s="432"/>
    </row>
    <row r="288" spans="1:13">
      <c r="A288" s="432"/>
      <c r="B288" s="432"/>
      <c r="M288" s="432"/>
    </row>
    <row r="289" spans="1:13">
      <c r="A289" s="432"/>
      <c r="B289" s="432"/>
      <c r="M289" s="432"/>
    </row>
    <row r="290" spans="1:13">
      <c r="A290" s="432"/>
      <c r="B290" s="432"/>
      <c r="M290" s="432"/>
    </row>
    <row r="291" spans="1:13">
      <c r="A291" s="432"/>
      <c r="B291" s="432"/>
      <c r="M291" s="432"/>
    </row>
    <row r="292" spans="1:13">
      <c r="A292" s="432"/>
      <c r="B292" s="432"/>
      <c r="M292" s="432"/>
    </row>
    <row r="293" spans="1:13">
      <c r="A293" s="432"/>
      <c r="B293" s="432"/>
      <c r="M293" s="432"/>
    </row>
    <row r="294" spans="1:13">
      <c r="A294" s="432"/>
      <c r="B294" s="432"/>
      <c r="M294" s="432"/>
    </row>
    <row r="295" spans="1:13">
      <c r="A295" s="432"/>
      <c r="B295" s="432"/>
      <c r="M295" s="432"/>
    </row>
    <row r="296" spans="1:13">
      <c r="A296" s="432"/>
      <c r="B296" s="432"/>
      <c r="M296" s="432"/>
    </row>
    <row r="297" spans="1:13">
      <c r="A297" s="432"/>
      <c r="B297" s="432"/>
      <c r="M297" s="432"/>
    </row>
    <row r="298" spans="1:13">
      <c r="A298" s="432"/>
      <c r="B298" s="432"/>
      <c r="M298" s="432"/>
    </row>
    <row r="299" spans="1:13">
      <c r="A299" s="432"/>
      <c r="B299" s="432"/>
      <c r="M299" s="432"/>
    </row>
    <row r="300" spans="1:13">
      <c r="A300" s="432"/>
      <c r="B300" s="432"/>
    </row>
    <row r="301" spans="1:13">
      <c r="A301" s="432"/>
      <c r="B301" s="432"/>
    </row>
    <row r="302" spans="1:13">
      <c r="A302" s="432"/>
      <c r="B302" s="432"/>
    </row>
    <row r="303" spans="1:13">
      <c r="A303" s="432"/>
      <c r="B303" s="432"/>
    </row>
    <row r="304" spans="1:13">
      <c r="A304" s="432"/>
      <c r="B304" s="432"/>
    </row>
    <row r="305" spans="1:2">
      <c r="A305" s="432"/>
      <c r="B305" s="432"/>
    </row>
    <row r="306" spans="1:2">
      <c r="A306" s="432"/>
      <c r="B306" s="432"/>
    </row>
    <row r="307" spans="1:2">
      <c r="A307" s="432"/>
      <c r="B307" s="432"/>
    </row>
    <row r="308" spans="1:2">
      <c r="A308" s="432"/>
      <c r="B308" s="432"/>
    </row>
    <row r="309" spans="1:2">
      <c r="A309" s="432"/>
      <c r="B309" s="432"/>
    </row>
    <row r="310" spans="1:2">
      <c r="A310" s="432"/>
      <c r="B310" s="432"/>
    </row>
    <row r="311" spans="1:2">
      <c r="A311" s="432"/>
      <c r="B311" s="432"/>
    </row>
    <row r="312" spans="1:2">
      <c r="A312" s="432"/>
      <c r="B312" s="432"/>
    </row>
    <row r="313" spans="1:2">
      <c r="A313" s="432"/>
      <c r="B313" s="432"/>
    </row>
    <row r="314" spans="1:2">
      <c r="A314" s="432"/>
      <c r="B314" s="432"/>
    </row>
    <row r="315" spans="1:2">
      <c r="A315" s="432"/>
      <c r="B315" s="432"/>
    </row>
  </sheetData>
  <sortState xmlns:xlrd2="http://schemas.microsoft.com/office/spreadsheetml/2017/richdata2" ref="I193:K205">
    <sortCondition descending="1" ref="K205"/>
  </sortState>
  <mergeCells count="8">
    <mergeCell ref="I111:K111"/>
    <mergeCell ref="I191:K191"/>
    <mergeCell ref="I192:K192"/>
    <mergeCell ref="I1:K1"/>
    <mergeCell ref="A2:F2"/>
    <mergeCell ref="I2:K2"/>
    <mergeCell ref="I110:K110"/>
    <mergeCell ref="A65:E6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C8A01-3471-42E0-8430-BB2B8EC440B0}">
  <sheetPr>
    <pageSetUpPr fitToPage="1"/>
  </sheetPr>
  <dimension ref="A1:Q55"/>
  <sheetViews>
    <sheetView showGridLines="0" zoomScale="55" zoomScaleNormal="55" workbookViewId="0">
      <selection activeCell="Y26" sqref="Y26"/>
    </sheetView>
  </sheetViews>
  <sheetFormatPr defaultRowHeight="15"/>
  <cols>
    <col min="1" max="1" width="18.28515625" bestFit="1" customWidth="1"/>
    <col min="2" max="2" width="63" customWidth="1"/>
    <col min="3" max="3" width="21.7109375" customWidth="1"/>
    <col min="4" max="16" width="20.7109375" customWidth="1"/>
    <col min="17" max="17" width="20.85546875" bestFit="1" customWidth="1"/>
  </cols>
  <sheetData>
    <row r="1" spans="1:17" ht="21" customHeight="1">
      <c r="A1" s="621" t="s">
        <v>1048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3"/>
      <c r="P1" s="298"/>
      <c r="Q1" s="299"/>
    </row>
    <row r="2" spans="1:17" ht="15.75" thickBot="1">
      <c r="A2" s="624"/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6"/>
      <c r="P2" s="298"/>
      <c r="Q2" s="299"/>
    </row>
    <row r="3" spans="1:17" ht="15.75">
      <c r="A3" s="300" t="s">
        <v>1049</v>
      </c>
      <c r="B3" s="301"/>
      <c r="C3" s="302"/>
      <c r="D3" s="303"/>
      <c r="E3" s="303"/>
      <c r="F3" s="304"/>
      <c r="G3" s="305"/>
      <c r="H3" s="304"/>
      <c r="I3" s="304"/>
      <c r="J3" s="307"/>
      <c r="K3" s="308"/>
      <c r="L3" s="307"/>
      <c r="M3" s="309"/>
      <c r="N3" s="304"/>
      <c r="O3" s="306" t="s">
        <v>1050</v>
      </c>
      <c r="P3" s="298"/>
      <c r="Q3" s="299"/>
    </row>
    <row r="4" spans="1:17" ht="15.75">
      <c r="A4" s="310" t="s">
        <v>1051</v>
      </c>
      <c r="B4" s="311"/>
      <c r="C4" s="302"/>
      <c r="D4" s="303"/>
      <c r="E4" s="303"/>
      <c r="F4" s="302"/>
      <c r="G4" s="312"/>
      <c r="H4" s="313"/>
      <c r="I4" s="313"/>
      <c r="J4" s="307"/>
      <c r="K4" s="308"/>
      <c r="L4" s="307"/>
      <c r="M4" s="315"/>
      <c r="N4" s="313"/>
      <c r="O4" s="314" t="s">
        <v>1052</v>
      </c>
      <c r="P4" s="298"/>
      <c r="Q4" s="299"/>
    </row>
    <row r="5" spans="1:17" ht="15.75">
      <c r="A5" s="310" t="s">
        <v>1053</v>
      </c>
      <c r="B5" s="311"/>
      <c r="C5" s="302"/>
      <c r="D5" s="303"/>
      <c r="E5" s="303"/>
      <c r="F5" s="302"/>
      <c r="G5" s="312"/>
      <c r="H5" s="316"/>
      <c r="I5" s="316"/>
      <c r="J5" s="307"/>
      <c r="K5" s="308"/>
      <c r="L5" s="307"/>
      <c r="M5" s="315"/>
      <c r="N5" s="313"/>
      <c r="O5" s="314"/>
      <c r="P5" s="298"/>
      <c r="Q5" s="299"/>
    </row>
    <row r="6" spans="1:17" ht="15.75">
      <c r="A6" s="310" t="s">
        <v>1054</v>
      </c>
      <c r="B6" s="311"/>
      <c r="C6" s="302"/>
      <c r="D6" s="303"/>
      <c r="E6" s="303"/>
      <c r="F6" s="302"/>
      <c r="G6" s="312"/>
      <c r="H6" s="316"/>
      <c r="I6" s="316"/>
      <c r="J6" s="307"/>
      <c r="K6" s="308"/>
      <c r="L6" s="307"/>
      <c r="M6" s="315"/>
      <c r="N6" s="313"/>
      <c r="O6" s="317"/>
      <c r="P6" s="298"/>
      <c r="Q6" s="299"/>
    </row>
    <row r="7" spans="1:17" ht="15.75">
      <c r="A7" s="310" t="s">
        <v>1055</v>
      </c>
      <c r="B7" s="311"/>
      <c r="C7" s="302"/>
      <c r="D7" s="303"/>
      <c r="E7" s="303"/>
      <c r="F7" s="302"/>
      <c r="G7" s="312"/>
      <c r="H7" s="316"/>
      <c r="I7" s="316"/>
      <c r="J7" s="307"/>
      <c r="K7" s="308"/>
      <c r="L7" s="307"/>
      <c r="M7" s="315"/>
      <c r="N7" s="313"/>
      <c r="O7" s="317"/>
      <c r="P7" s="298"/>
      <c r="Q7" s="299"/>
    </row>
    <row r="8" spans="1:17" ht="15.75">
      <c r="A8" s="310" t="s">
        <v>1056</v>
      </c>
      <c r="B8" s="311"/>
      <c r="C8" s="302"/>
      <c r="D8" s="303"/>
      <c r="E8" s="303"/>
      <c r="F8" s="302"/>
      <c r="G8" s="312"/>
      <c r="H8" s="316"/>
      <c r="I8" s="316"/>
      <c r="J8" s="307"/>
      <c r="K8" s="308"/>
      <c r="L8" s="307"/>
      <c r="M8" s="315"/>
      <c r="N8" s="313"/>
      <c r="O8" s="317"/>
      <c r="P8" s="298"/>
      <c r="Q8" s="299"/>
    </row>
    <row r="9" spans="1:17" ht="16.5" thickBot="1">
      <c r="A9" s="318" t="s">
        <v>1057</v>
      </c>
      <c r="B9" s="319"/>
      <c r="C9" s="320"/>
      <c r="D9" s="321"/>
      <c r="E9" s="321"/>
      <c r="F9" s="320"/>
      <c r="G9" s="322"/>
      <c r="H9" s="323"/>
      <c r="I9" s="323"/>
      <c r="J9" s="325"/>
      <c r="K9" s="326"/>
      <c r="L9" s="325"/>
      <c r="M9" s="327"/>
      <c r="N9" s="328"/>
      <c r="O9" s="324"/>
      <c r="P9" s="298"/>
      <c r="Q9" s="299"/>
    </row>
    <row r="10" spans="1:17" ht="16.5" thickBot="1">
      <c r="A10" s="329"/>
      <c r="B10" s="330"/>
      <c r="C10" s="331"/>
      <c r="D10" s="330"/>
      <c r="E10" s="332"/>
      <c r="F10" s="330"/>
      <c r="G10" s="333"/>
      <c r="H10" s="334"/>
      <c r="I10" s="334"/>
      <c r="J10" s="334"/>
      <c r="K10" s="334"/>
      <c r="L10" s="334"/>
      <c r="M10" s="334"/>
      <c r="N10" s="334"/>
      <c r="O10" s="334"/>
      <c r="P10" s="334"/>
      <c r="Q10" s="299"/>
    </row>
    <row r="11" spans="1:17" ht="16.5" thickBot="1">
      <c r="A11" s="632" t="s">
        <v>1058</v>
      </c>
      <c r="B11" s="632" t="s">
        <v>1059</v>
      </c>
      <c r="C11" s="634" t="s">
        <v>1060</v>
      </c>
      <c r="D11" s="634" t="s">
        <v>1061</v>
      </c>
      <c r="E11" s="636"/>
      <c r="F11" s="636"/>
      <c r="G11" s="636"/>
      <c r="H11" s="636"/>
      <c r="I11" s="637"/>
      <c r="J11" s="634" t="s">
        <v>1061</v>
      </c>
      <c r="K11" s="636"/>
      <c r="L11" s="636"/>
      <c r="M11" s="636"/>
      <c r="N11" s="636"/>
      <c r="O11" s="637"/>
      <c r="P11" s="627" t="s">
        <v>1062</v>
      </c>
      <c r="Q11" s="299"/>
    </row>
    <row r="12" spans="1:17" ht="16.5" thickBot="1">
      <c r="A12" s="633"/>
      <c r="B12" s="633"/>
      <c r="C12" s="635"/>
      <c r="D12" s="335">
        <v>1</v>
      </c>
      <c r="E12" s="335">
        <v>2</v>
      </c>
      <c r="F12" s="335">
        <v>3</v>
      </c>
      <c r="G12" s="335">
        <v>4</v>
      </c>
      <c r="H12" s="335">
        <v>5</v>
      </c>
      <c r="I12" s="335">
        <v>6</v>
      </c>
      <c r="J12" s="335">
        <v>7</v>
      </c>
      <c r="K12" s="335">
        <v>8</v>
      </c>
      <c r="L12" s="335">
        <v>9</v>
      </c>
      <c r="M12" s="335">
        <v>10</v>
      </c>
      <c r="N12" s="335">
        <v>11</v>
      </c>
      <c r="O12" s="335">
        <v>12</v>
      </c>
      <c r="P12" s="627"/>
      <c r="Q12" s="299"/>
    </row>
    <row r="13" spans="1:17">
      <c r="A13" s="668">
        <v>1</v>
      </c>
      <c r="B13" s="672" t="s">
        <v>1063</v>
      </c>
      <c r="C13" s="630">
        <f>'4. Orçamento'!I139+'4. Orçamento'!I142</f>
        <v>213992.15374999997</v>
      </c>
      <c r="D13" s="703"/>
      <c r="E13" s="704">
        <v>0.2</v>
      </c>
      <c r="F13" s="704">
        <v>0.2</v>
      </c>
      <c r="G13" s="704">
        <v>0.2</v>
      </c>
      <c r="H13" s="704">
        <v>0.2</v>
      </c>
      <c r="I13" s="705">
        <v>0.2</v>
      </c>
      <c r="J13" s="703"/>
      <c r="K13" s="706"/>
      <c r="L13" s="706"/>
      <c r="M13" s="706"/>
      <c r="N13" s="706"/>
      <c r="O13" s="707"/>
      <c r="P13" s="336">
        <f>SUM(D13:O13)</f>
        <v>1</v>
      </c>
      <c r="Q13" s="299"/>
    </row>
    <row r="14" spans="1:17">
      <c r="A14" s="628"/>
      <c r="B14" s="629"/>
      <c r="C14" s="631"/>
      <c r="D14" s="337"/>
      <c r="E14" s="338"/>
      <c r="F14" s="338"/>
      <c r="G14" s="338"/>
      <c r="H14" s="338"/>
      <c r="I14" s="339"/>
      <c r="J14" s="337"/>
      <c r="K14" s="340"/>
      <c r="L14" s="340"/>
      <c r="M14" s="340"/>
      <c r="N14" s="340"/>
      <c r="O14" s="341"/>
      <c r="P14" s="342"/>
      <c r="Q14" s="299"/>
    </row>
    <row r="15" spans="1:17">
      <c r="A15" s="628"/>
      <c r="B15" s="629"/>
      <c r="C15" s="631"/>
      <c r="D15" s="343"/>
      <c r="E15" s="344">
        <f>E13*$C$13</f>
        <v>42798.43075</v>
      </c>
      <c r="F15" s="344">
        <f>F13*$C$13</f>
        <v>42798.43075</v>
      </c>
      <c r="G15" s="344">
        <f>G13*$C$13</f>
        <v>42798.43075</v>
      </c>
      <c r="H15" s="344">
        <f>H13*$C$13</f>
        <v>42798.43075</v>
      </c>
      <c r="I15" s="344">
        <f>I13*$C$13</f>
        <v>42798.43075</v>
      </c>
      <c r="J15" s="344"/>
      <c r="K15" s="344"/>
      <c r="L15" s="344"/>
      <c r="M15" s="344"/>
      <c r="N15" s="344"/>
      <c r="O15" s="344"/>
      <c r="P15" s="345">
        <f>SUM(D15:O15)</f>
        <v>213992.15375</v>
      </c>
      <c r="Q15" s="346">
        <f>P15-C13</f>
        <v>0</v>
      </c>
    </row>
    <row r="16" spans="1:17">
      <c r="A16" s="638">
        <v>2</v>
      </c>
      <c r="B16" s="629" t="s">
        <v>1064</v>
      </c>
      <c r="C16" s="630">
        <f>C19+C22</f>
        <v>367700.21090000006</v>
      </c>
      <c r="D16" s="708">
        <v>8.3333333333333329E-2</v>
      </c>
      <c r="E16" s="708">
        <v>8.3333333333333329E-2</v>
      </c>
      <c r="F16" s="708">
        <v>8.3333333333333329E-2</v>
      </c>
      <c r="G16" s="708">
        <v>8.3333333333333329E-2</v>
      </c>
      <c r="H16" s="708">
        <v>8.3333333333333329E-2</v>
      </c>
      <c r="I16" s="708">
        <v>8.3333333333333329E-2</v>
      </c>
      <c r="J16" s="708">
        <v>8.3333333333333329E-2</v>
      </c>
      <c r="K16" s="708">
        <v>8.3333333333333329E-2</v>
      </c>
      <c r="L16" s="708">
        <v>8.3333333333333329E-2</v>
      </c>
      <c r="M16" s="708">
        <v>8.3333333333333329E-2</v>
      </c>
      <c r="N16" s="708">
        <v>8.3333333333333329E-2</v>
      </c>
      <c r="O16" s="708">
        <v>8.3333333333333329E-2</v>
      </c>
      <c r="P16" s="336">
        <f>SUM(D16:O16)</f>
        <v>1</v>
      </c>
      <c r="Q16" s="299"/>
    </row>
    <row r="17" spans="1:17">
      <c r="A17" s="639"/>
      <c r="B17" s="629"/>
      <c r="C17" s="631"/>
      <c r="D17" s="347"/>
      <c r="E17" s="338"/>
      <c r="F17" s="338"/>
      <c r="G17" s="338"/>
      <c r="H17" s="338"/>
      <c r="I17" s="339"/>
      <c r="J17" s="347"/>
      <c r="K17" s="338"/>
      <c r="L17" s="338"/>
      <c r="M17" s="338"/>
      <c r="N17" s="338"/>
      <c r="O17" s="339"/>
      <c r="P17" s="342"/>
      <c r="Q17" s="299"/>
    </row>
    <row r="18" spans="1:17">
      <c r="A18" s="668"/>
      <c r="B18" s="629"/>
      <c r="C18" s="631"/>
      <c r="D18" s="348">
        <f>D21+D24</f>
        <v>150422.81355000002</v>
      </c>
      <c r="E18" s="349">
        <f>E21+E24</f>
        <v>100281.8757</v>
      </c>
      <c r="F18" s="349">
        <f t="shared" ref="F18:O18" si="0">F21+F24</f>
        <v>1671.3645950000002</v>
      </c>
      <c r="G18" s="349">
        <f t="shared" si="0"/>
        <v>1671.3645950000002</v>
      </c>
      <c r="H18" s="349">
        <f t="shared" si="0"/>
        <v>1671.3645950000002</v>
      </c>
      <c r="I18" s="349">
        <f t="shared" si="0"/>
        <v>1671.3645950000002</v>
      </c>
      <c r="J18" s="349">
        <f t="shared" si="0"/>
        <v>1671.3645950000002</v>
      </c>
      <c r="K18" s="349">
        <f t="shared" si="0"/>
        <v>1671.3645950000002</v>
      </c>
      <c r="L18" s="349">
        <f t="shared" si="0"/>
        <v>1671.3645950000002</v>
      </c>
      <c r="M18" s="349">
        <f t="shared" si="0"/>
        <v>1671.3645950000002</v>
      </c>
      <c r="N18" s="349">
        <f t="shared" si="0"/>
        <v>51812.302445000001</v>
      </c>
      <c r="O18" s="349">
        <f t="shared" si="0"/>
        <v>51812.302445000001</v>
      </c>
      <c r="P18" s="345">
        <f>SUM(D18:O18)</f>
        <v>367700.21089999995</v>
      </c>
      <c r="Q18" s="346">
        <f>P18-C16</f>
        <v>0</v>
      </c>
    </row>
    <row r="19" spans="1:17">
      <c r="A19" s="641" t="s">
        <v>1065</v>
      </c>
      <c r="B19" s="643" t="s">
        <v>1066</v>
      </c>
      <c r="C19" s="644">
        <f>'4. Orçamento'!F140</f>
        <v>167136.45950000003</v>
      </c>
      <c r="D19" s="708">
        <v>0.6</v>
      </c>
      <c r="E19" s="704">
        <v>0.3</v>
      </c>
      <c r="F19" s="704">
        <v>0.01</v>
      </c>
      <c r="G19" s="704">
        <v>0.01</v>
      </c>
      <c r="H19" s="704">
        <v>0.01</v>
      </c>
      <c r="I19" s="705">
        <v>0.01</v>
      </c>
      <c r="J19" s="708">
        <v>0.01</v>
      </c>
      <c r="K19" s="704">
        <v>0.01</v>
      </c>
      <c r="L19" s="704">
        <v>0.01</v>
      </c>
      <c r="M19" s="704">
        <v>0.01</v>
      </c>
      <c r="N19" s="704">
        <v>0.01</v>
      </c>
      <c r="O19" s="705">
        <v>0.01</v>
      </c>
      <c r="P19" s="336">
        <f>SUM(D19:O19)</f>
        <v>1</v>
      </c>
      <c r="Q19" s="299"/>
    </row>
    <row r="20" spans="1:17">
      <c r="A20" s="642"/>
      <c r="B20" s="643"/>
      <c r="C20" s="645"/>
      <c r="D20" s="347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42"/>
      <c r="Q20" s="299"/>
    </row>
    <row r="21" spans="1:17">
      <c r="A21" s="674"/>
      <c r="B21" s="643"/>
      <c r="C21" s="645"/>
      <c r="D21" s="348">
        <f>D19*$C$19</f>
        <v>100281.87570000002</v>
      </c>
      <c r="E21" s="344">
        <f t="shared" ref="E21:O21" si="1">E19*$C$19</f>
        <v>50140.937850000009</v>
      </c>
      <c r="F21" s="344">
        <f t="shared" si="1"/>
        <v>1671.3645950000002</v>
      </c>
      <c r="G21" s="344">
        <f t="shared" si="1"/>
        <v>1671.3645950000002</v>
      </c>
      <c r="H21" s="344">
        <f t="shared" si="1"/>
        <v>1671.3645950000002</v>
      </c>
      <c r="I21" s="344">
        <f t="shared" si="1"/>
        <v>1671.3645950000002</v>
      </c>
      <c r="J21" s="344">
        <f t="shared" si="1"/>
        <v>1671.3645950000002</v>
      </c>
      <c r="K21" s="344">
        <f t="shared" si="1"/>
        <v>1671.3645950000002</v>
      </c>
      <c r="L21" s="344">
        <f t="shared" si="1"/>
        <v>1671.3645950000002</v>
      </c>
      <c r="M21" s="344">
        <f t="shared" si="1"/>
        <v>1671.3645950000002</v>
      </c>
      <c r="N21" s="344">
        <f t="shared" si="1"/>
        <v>1671.3645950000002</v>
      </c>
      <c r="O21" s="344">
        <f t="shared" si="1"/>
        <v>1671.3645950000002</v>
      </c>
      <c r="P21" s="345">
        <f>SUM(D21:O21)</f>
        <v>167136.45949999994</v>
      </c>
      <c r="Q21" s="346">
        <f>P21-C19</f>
        <v>0</v>
      </c>
    </row>
    <row r="22" spans="1:17">
      <c r="A22" s="641" t="s">
        <v>1067</v>
      </c>
      <c r="B22" s="643" t="s">
        <v>1068</v>
      </c>
      <c r="C22" s="644">
        <f>'4. Orçamento'!F137</f>
        <v>200563.75140000001</v>
      </c>
      <c r="D22" s="708">
        <v>0.25</v>
      </c>
      <c r="E22" s="704">
        <v>0.25</v>
      </c>
      <c r="F22" s="704"/>
      <c r="G22" s="704"/>
      <c r="H22" s="704"/>
      <c r="I22" s="705"/>
      <c r="J22" s="708"/>
      <c r="K22" s="704"/>
      <c r="L22" s="704"/>
      <c r="M22" s="704"/>
      <c r="N22" s="704">
        <v>0.25</v>
      </c>
      <c r="O22" s="705">
        <v>0.25</v>
      </c>
      <c r="P22" s="336">
        <f>SUM(D22:O22)</f>
        <v>1</v>
      </c>
      <c r="Q22" s="299"/>
    </row>
    <row r="23" spans="1:17">
      <c r="A23" s="642"/>
      <c r="B23" s="643"/>
      <c r="C23" s="645"/>
      <c r="D23" s="347"/>
      <c r="E23" s="338"/>
      <c r="F23" s="350"/>
      <c r="G23" s="350"/>
      <c r="H23" s="350"/>
      <c r="I23" s="351"/>
      <c r="J23" s="352"/>
      <c r="K23" s="350"/>
      <c r="L23" s="350"/>
      <c r="M23" s="350"/>
      <c r="N23" s="338"/>
      <c r="O23" s="339"/>
      <c r="P23" s="342"/>
      <c r="Q23" s="299"/>
    </row>
    <row r="24" spans="1:17">
      <c r="A24" s="674"/>
      <c r="B24" s="643"/>
      <c r="C24" s="645"/>
      <c r="D24" s="348">
        <f>D22*$C$22</f>
        <v>50140.937850000002</v>
      </c>
      <c r="E24" s="344">
        <f>E22*$C$22</f>
        <v>50140.937850000002</v>
      </c>
      <c r="F24" s="344"/>
      <c r="G24" s="344"/>
      <c r="H24" s="344"/>
      <c r="I24" s="353"/>
      <c r="J24" s="354"/>
      <c r="K24" s="344"/>
      <c r="L24" s="344"/>
      <c r="M24" s="344"/>
      <c r="N24" s="348">
        <f>N22*$C$22</f>
        <v>50140.937850000002</v>
      </c>
      <c r="O24" s="348">
        <f>O22*$C$22</f>
        <v>50140.937850000002</v>
      </c>
      <c r="P24" s="345">
        <f>SUM(D24:O24)</f>
        <v>200563.75140000001</v>
      </c>
      <c r="Q24" s="346">
        <f>P24-C22</f>
        <v>0</v>
      </c>
    </row>
    <row r="25" spans="1:17">
      <c r="A25" s="638">
        <v>3</v>
      </c>
      <c r="B25" s="640" t="s">
        <v>1069</v>
      </c>
      <c r="C25" s="630">
        <f>'4. Orçamento'!I138+'4. Orçamento'!F141</f>
        <v>1056394.4009840002</v>
      </c>
      <c r="D25" s="708">
        <v>8.3333333333333329E-2</v>
      </c>
      <c r="E25" s="704">
        <v>8.3333333333333329E-2</v>
      </c>
      <c r="F25" s="708">
        <v>8.3333333333333329E-2</v>
      </c>
      <c r="G25" s="708">
        <v>8.3333333333333329E-2</v>
      </c>
      <c r="H25" s="708">
        <v>8.3333333333333329E-2</v>
      </c>
      <c r="I25" s="708">
        <v>8.3333333333333329E-2</v>
      </c>
      <c r="J25" s="708">
        <v>8.3333333333333329E-2</v>
      </c>
      <c r="K25" s="708">
        <v>8.3333333333333329E-2</v>
      </c>
      <c r="L25" s="708">
        <v>8.3333333333333329E-2</v>
      </c>
      <c r="M25" s="708">
        <v>8.3333333333333329E-2</v>
      </c>
      <c r="N25" s="708">
        <v>8.3333333333333329E-2</v>
      </c>
      <c r="O25" s="708">
        <v>8.3333333333333329E-2</v>
      </c>
      <c r="P25" s="336">
        <f>SUM(D25:O25)</f>
        <v>1</v>
      </c>
      <c r="Q25" s="299"/>
    </row>
    <row r="26" spans="1:17">
      <c r="A26" s="639"/>
      <c r="B26" s="640"/>
      <c r="C26" s="631"/>
      <c r="D26" s="347"/>
      <c r="E26" s="338"/>
      <c r="F26" s="338"/>
      <c r="G26" s="338"/>
      <c r="H26" s="338"/>
      <c r="I26" s="339"/>
      <c r="J26" s="347"/>
      <c r="K26" s="338"/>
      <c r="L26" s="338"/>
      <c r="M26" s="338"/>
      <c r="N26" s="338"/>
      <c r="O26" s="339"/>
      <c r="P26" s="342"/>
      <c r="Q26" s="299"/>
    </row>
    <row r="27" spans="1:17">
      <c r="A27" s="668"/>
      <c r="B27" s="640"/>
      <c r="C27" s="631"/>
      <c r="D27" s="348">
        <f>D25*$C$25</f>
        <v>88032.866748666682</v>
      </c>
      <c r="E27" s="344">
        <f t="shared" ref="E27:O27" si="2">E25*$C$25</f>
        <v>88032.866748666682</v>
      </c>
      <c r="F27" s="348">
        <f t="shared" si="2"/>
        <v>88032.866748666682</v>
      </c>
      <c r="G27" s="348">
        <f t="shared" si="2"/>
        <v>88032.866748666682</v>
      </c>
      <c r="H27" s="348">
        <f t="shared" si="2"/>
        <v>88032.866748666682</v>
      </c>
      <c r="I27" s="348">
        <f t="shared" si="2"/>
        <v>88032.866748666682</v>
      </c>
      <c r="J27" s="348">
        <f t="shared" si="2"/>
        <v>88032.866748666682</v>
      </c>
      <c r="K27" s="348">
        <f t="shared" si="2"/>
        <v>88032.866748666682</v>
      </c>
      <c r="L27" s="348">
        <f t="shared" si="2"/>
        <v>88032.866748666682</v>
      </c>
      <c r="M27" s="348">
        <f t="shared" si="2"/>
        <v>88032.866748666682</v>
      </c>
      <c r="N27" s="348">
        <f t="shared" si="2"/>
        <v>88032.866748666682</v>
      </c>
      <c r="O27" s="348">
        <f t="shared" si="2"/>
        <v>88032.866748666682</v>
      </c>
      <c r="P27" s="345">
        <f>SUM(D27:O27)</f>
        <v>1056394.4009839999</v>
      </c>
      <c r="Q27" s="346">
        <f>P27-C25</f>
        <v>0</v>
      </c>
    </row>
    <row r="28" spans="1:17">
      <c r="A28" s="638">
        <v>4</v>
      </c>
      <c r="B28" s="629" t="s">
        <v>40</v>
      </c>
      <c r="C28" s="630">
        <f>'4. Orçamento'!I4</f>
        <v>2787788.11</v>
      </c>
      <c r="D28" s="708"/>
      <c r="E28" s="704"/>
      <c r="F28" s="704">
        <v>0.25</v>
      </c>
      <c r="G28" s="704">
        <v>0.25</v>
      </c>
      <c r="H28" s="704">
        <v>0.25</v>
      </c>
      <c r="I28" s="705">
        <v>0.25</v>
      </c>
      <c r="J28" s="708"/>
      <c r="K28" s="704"/>
      <c r="L28" s="704"/>
      <c r="M28" s="704"/>
      <c r="N28" s="704"/>
      <c r="O28" s="705"/>
      <c r="P28" s="336">
        <f>SUM(D28:O28)</f>
        <v>1</v>
      </c>
      <c r="Q28" s="299"/>
    </row>
    <row r="29" spans="1:17">
      <c r="A29" s="639"/>
      <c r="B29" s="629"/>
      <c r="C29" s="631"/>
      <c r="D29" s="352"/>
      <c r="E29" s="350"/>
      <c r="F29" s="709"/>
      <c r="G29" s="709"/>
      <c r="H29" s="709"/>
      <c r="I29" s="710"/>
      <c r="J29" s="352"/>
      <c r="K29" s="350"/>
      <c r="L29" s="350"/>
      <c r="M29" s="350"/>
      <c r="N29" s="350"/>
      <c r="O29" s="351"/>
      <c r="P29" s="342"/>
      <c r="Q29" s="299"/>
    </row>
    <row r="30" spans="1:17">
      <c r="A30" s="668"/>
      <c r="B30" s="629"/>
      <c r="C30" s="631"/>
      <c r="D30" s="354"/>
      <c r="E30" s="344"/>
      <c r="F30" s="344">
        <f>F28*$C$28</f>
        <v>696947.02749999997</v>
      </c>
      <c r="G30" s="344">
        <f>G28*$C$28</f>
        <v>696947.02749999997</v>
      </c>
      <c r="H30" s="344">
        <f>H28*$C$28</f>
        <v>696947.02749999997</v>
      </c>
      <c r="I30" s="353">
        <f>I28*$C$28</f>
        <v>696947.02749999997</v>
      </c>
      <c r="J30" s="354"/>
      <c r="K30" s="344"/>
      <c r="L30" s="344"/>
      <c r="M30" s="344"/>
      <c r="N30" s="344"/>
      <c r="O30" s="353"/>
      <c r="P30" s="345">
        <f>SUM(D30:O30)</f>
        <v>2787788.11</v>
      </c>
      <c r="Q30" s="346">
        <f>P30-C28</f>
        <v>0</v>
      </c>
    </row>
    <row r="31" spans="1:17">
      <c r="A31" s="638">
        <v>5</v>
      </c>
      <c r="B31" s="629" t="s">
        <v>137</v>
      </c>
      <c r="C31" s="630">
        <f>'4. Orçamento'!I46</f>
        <v>369842.08999999997</v>
      </c>
      <c r="D31" s="708"/>
      <c r="E31" s="704"/>
      <c r="F31" s="704"/>
      <c r="G31" s="706">
        <v>0.2</v>
      </c>
      <c r="H31" s="706">
        <v>0.2</v>
      </c>
      <c r="I31" s="707">
        <v>0.2</v>
      </c>
      <c r="J31" s="703">
        <v>0.2</v>
      </c>
      <c r="K31" s="706">
        <v>0.2</v>
      </c>
      <c r="L31" s="704"/>
      <c r="M31" s="704"/>
      <c r="N31" s="704"/>
      <c r="O31" s="705"/>
      <c r="P31" s="336">
        <f>SUM(D31:O31)</f>
        <v>1</v>
      </c>
      <c r="Q31" s="299"/>
    </row>
    <row r="32" spans="1:17">
      <c r="A32" s="639"/>
      <c r="B32" s="629"/>
      <c r="C32" s="631"/>
      <c r="D32" s="352"/>
      <c r="E32" s="350"/>
      <c r="F32" s="350"/>
      <c r="G32" s="338"/>
      <c r="H32" s="338"/>
      <c r="I32" s="339"/>
      <c r="J32" s="347"/>
      <c r="K32" s="338"/>
      <c r="L32" s="350"/>
      <c r="M32" s="350"/>
      <c r="N32" s="350"/>
      <c r="O32" s="351"/>
      <c r="P32" s="342"/>
      <c r="Q32" s="299"/>
    </row>
    <row r="33" spans="1:17">
      <c r="A33" s="668"/>
      <c r="B33" s="629"/>
      <c r="C33" s="631"/>
      <c r="D33" s="354"/>
      <c r="E33" s="344"/>
      <c r="F33" s="344"/>
      <c r="G33" s="344">
        <f>G31*$C$31</f>
        <v>73968.417999999991</v>
      </c>
      <c r="H33" s="344">
        <f>H31*$C$31</f>
        <v>73968.417999999991</v>
      </c>
      <c r="I33" s="344">
        <f>I31*$C$31</f>
        <v>73968.417999999991</v>
      </c>
      <c r="J33" s="344">
        <f>J31*$C$31</f>
        <v>73968.417999999991</v>
      </c>
      <c r="K33" s="344">
        <f>K31*$C$31</f>
        <v>73968.417999999991</v>
      </c>
      <c r="L33" s="344"/>
      <c r="M33" s="344"/>
      <c r="N33" s="344"/>
      <c r="O33" s="353"/>
      <c r="P33" s="345">
        <f>SUM(D33:O33)</f>
        <v>369842.08999999997</v>
      </c>
      <c r="Q33" s="346">
        <f>P33-C31</f>
        <v>0</v>
      </c>
    </row>
    <row r="34" spans="1:17">
      <c r="A34" s="638">
        <v>6</v>
      </c>
      <c r="B34" s="629" t="s">
        <v>162</v>
      </c>
      <c r="C34" s="630">
        <f>'4. Orçamento'!I59</f>
        <v>2931415.8399999994</v>
      </c>
      <c r="D34" s="708"/>
      <c r="E34" s="704"/>
      <c r="F34" s="704"/>
      <c r="G34" s="704"/>
      <c r="H34" s="704">
        <v>0.14285714285714285</v>
      </c>
      <c r="I34" s="704">
        <v>0.14285714285714285</v>
      </c>
      <c r="J34" s="704">
        <v>0.14285714285714285</v>
      </c>
      <c r="K34" s="704">
        <v>0.14285714285714285</v>
      </c>
      <c r="L34" s="704">
        <v>0.14285714285714285</v>
      </c>
      <c r="M34" s="704">
        <v>0.14285714285714285</v>
      </c>
      <c r="N34" s="704">
        <v>0.14285714285714285</v>
      </c>
      <c r="O34" s="705"/>
      <c r="P34" s="336">
        <f>SUM(D34:O34)</f>
        <v>0.99999999999999978</v>
      </c>
      <c r="Q34" s="299"/>
    </row>
    <row r="35" spans="1:17">
      <c r="A35" s="639"/>
      <c r="B35" s="629"/>
      <c r="C35" s="631"/>
      <c r="D35" s="352"/>
      <c r="E35" s="350"/>
      <c r="F35" s="350"/>
      <c r="G35" s="350"/>
      <c r="H35" s="338"/>
      <c r="I35" s="339"/>
      <c r="J35" s="347"/>
      <c r="K35" s="338"/>
      <c r="L35" s="338"/>
      <c r="M35" s="338"/>
      <c r="N35" s="338"/>
      <c r="O35" s="351"/>
      <c r="P35" s="342"/>
      <c r="Q35" s="299"/>
    </row>
    <row r="36" spans="1:17">
      <c r="A36" s="668"/>
      <c r="B36" s="629"/>
      <c r="C36" s="631"/>
      <c r="D36" s="354"/>
      <c r="E36" s="344"/>
      <c r="F36" s="344"/>
      <c r="G36" s="344"/>
      <c r="H36" s="344">
        <f>H34*$C$34</f>
        <v>418773.6914285713</v>
      </c>
      <c r="I36" s="344">
        <f t="shared" ref="I36:N36" si="3">I34*$C$34</f>
        <v>418773.6914285713</v>
      </c>
      <c r="J36" s="344">
        <f t="shared" si="3"/>
        <v>418773.6914285713</v>
      </c>
      <c r="K36" s="344">
        <f t="shared" si="3"/>
        <v>418773.6914285713</v>
      </c>
      <c r="L36" s="344">
        <f t="shared" si="3"/>
        <v>418773.6914285713</v>
      </c>
      <c r="M36" s="344">
        <f t="shared" si="3"/>
        <v>418773.6914285713</v>
      </c>
      <c r="N36" s="344">
        <f t="shared" si="3"/>
        <v>418773.6914285713</v>
      </c>
      <c r="O36" s="353"/>
      <c r="P36" s="345">
        <f>SUM(D36:O36)</f>
        <v>2931415.8399999994</v>
      </c>
      <c r="Q36" s="346">
        <f>P36-C34</f>
        <v>0</v>
      </c>
    </row>
    <row r="37" spans="1:17">
      <c r="A37" s="638">
        <v>7</v>
      </c>
      <c r="B37" s="629" t="s">
        <v>327</v>
      </c>
      <c r="C37" s="630">
        <f>'4. Orçamento'!I91</f>
        <v>60211.09</v>
      </c>
      <c r="D37" s="708"/>
      <c r="E37" s="704"/>
      <c r="F37" s="704"/>
      <c r="G37" s="704"/>
      <c r="H37" s="704"/>
      <c r="I37" s="705"/>
      <c r="J37" s="708"/>
      <c r="K37" s="704"/>
      <c r="L37" s="704"/>
      <c r="M37" s="704">
        <v>0.33333333333333331</v>
      </c>
      <c r="N37" s="704">
        <v>0.33333333333333331</v>
      </c>
      <c r="O37" s="705">
        <v>0.33333333333333331</v>
      </c>
      <c r="P37" s="336">
        <f>SUM(D37:O37)</f>
        <v>1</v>
      </c>
      <c r="Q37" s="299"/>
    </row>
    <row r="38" spans="1:17">
      <c r="A38" s="639"/>
      <c r="B38" s="629"/>
      <c r="C38" s="631"/>
      <c r="D38" s="352"/>
      <c r="E38" s="350"/>
      <c r="F38" s="350"/>
      <c r="G38" s="350"/>
      <c r="H38" s="350"/>
      <c r="I38" s="351"/>
      <c r="J38" s="352"/>
      <c r="K38" s="350"/>
      <c r="L38" s="350"/>
      <c r="M38" s="338"/>
      <c r="N38" s="338"/>
      <c r="O38" s="339"/>
      <c r="P38" s="342"/>
      <c r="Q38" s="299"/>
    </row>
    <row r="39" spans="1:17">
      <c r="A39" s="668"/>
      <c r="B39" s="629"/>
      <c r="C39" s="631"/>
      <c r="D39" s="354"/>
      <c r="E39" s="344"/>
      <c r="F39" s="344"/>
      <c r="G39" s="344"/>
      <c r="H39" s="344"/>
      <c r="I39" s="353"/>
      <c r="J39" s="354"/>
      <c r="K39" s="344"/>
      <c r="L39" s="344"/>
      <c r="M39" s="344">
        <f>M37*$C$37</f>
        <v>20070.363333333331</v>
      </c>
      <c r="N39" s="344">
        <f>N37*$C$37</f>
        <v>20070.363333333331</v>
      </c>
      <c r="O39" s="344">
        <f>O37*$C$37</f>
        <v>20070.363333333331</v>
      </c>
      <c r="P39" s="345">
        <f>SUM(D39:O39)</f>
        <v>60211.09</v>
      </c>
      <c r="Q39" s="346">
        <f>P39-C37</f>
        <v>0</v>
      </c>
    </row>
    <row r="40" spans="1:17">
      <c r="A40" s="653">
        <v>9</v>
      </c>
      <c r="B40" s="655" t="s">
        <v>333</v>
      </c>
      <c r="C40" s="657">
        <f>'4. Orçamento'!I96</f>
        <v>308051</v>
      </c>
      <c r="D40" s="708">
        <v>0.06</v>
      </c>
      <c r="E40" s="704">
        <v>0.06</v>
      </c>
      <c r="F40" s="704">
        <v>0.06</v>
      </c>
      <c r="G40" s="704">
        <v>0.06</v>
      </c>
      <c r="H40" s="704">
        <v>0.06</v>
      </c>
      <c r="I40" s="705">
        <v>0.06</v>
      </c>
      <c r="J40" s="708">
        <v>0.06</v>
      </c>
      <c r="K40" s="704">
        <v>0.06</v>
      </c>
      <c r="L40" s="704">
        <v>0.06</v>
      </c>
      <c r="M40" s="704">
        <v>0.06</v>
      </c>
      <c r="N40" s="704">
        <v>0.2</v>
      </c>
      <c r="O40" s="705">
        <v>0.2</v>
      </c>
      <c r="P40" s="336">
        <f>SUM(D40:O40)</f>
        <v>1</v>
      </c>
      <c r="Q40" s="299"/>
    </row>
    <row r="41" spans="1:17">
      <c r="A41" s="654"/>
      <c r="B41" s="656"/>
      <c r="C41" s="658"/>
      <c r="D41" s="347"/>
      <c r="E41" s="338"/>
      <c r="F41" s="338"/>
      <c r="G41" s="338"/>
      <c r="H41" s="338"/>
      <c r="I41" s="339"/>
      <c r="J41" s="347"/>
      <c r="K41" s="338"/>
      <c r="L41" s="338"/>
      <c r="M41" s="338"/>
      <c r="N41" s="338"/>
      <c r="O41" s="339"/>
      <c r="P41" s="342"/>
      <c r="Q41" s="299"/>
    </row>
    <row r="42" spans="1:17">
      <c r="A42" s="671"/>
      <c r="B42" s="672"/>
      <c r="C42" s="673"/>
      <c r="D42" s="348">
        <f>D40*$C$40</f>
        <v>18483.059999999998</v>
      </c>
      <c r="E42" s="344">
        <f>E40*$C$40</f>
        <v>18483.059999999998</v>
      </c>
      <c r="F42" s="344">
        <f t="shared" ref="F42:O42" si="4">F40*$C$40</f>
        <v>18483.059999999998</v>
      </c>
      <c r="G42" s="344">
        <f t="shared" si="4"/>
        <v>18483.059999999998</v>
      </c>
      <c r="H42" s="344">
        <f t="shared" si="4"/>
        <v>18483.059999999998</v>
      </c>
      <c r="I42" s="353">
        <f t="shared" si="4"/>
        <v>18483.059999999998</v>
      </c>
      <c r="J42" s="354">
        <f t="shared" si="4"/>
        <v>18483.059999999998</v>
      </c>
      <c r="K42" s="344">
        <f t="shared" si="4"/>
        <v>18483.059999999998</v>
      </c>
      <c r="L42" s="344">
        <f t="shared" si="4"/>
        <v>18483.059999999998</v>
      </c>
      <c r="M42" s="344">
        <f t="shared" si="4"/>
        <v>18483.059999999998</v>
      </c>
      <c r="N42" s="344">
        <f t="shared" si="4"/>
        <v>61610.200000000004</v>
      </c>
      <c r="O42" s="353">
        <f t="shared" si="4"/>
        <v>61610.200000000004</v>
      </c>
      <c r="P42" s="345">
        <f>SUM(D42:O42)</f>
        <v>308051</v>
      </c>
      <c r="Q42" s="346">
        <f>P42-C40</f>
        <v>0</v>
      </c>
    </row>
    <row r="43" spans="1:17">
      <c r="A43" s="653">
        <v>10</v>
      </c>
      <c r="B43" s="655" t="s">
        <v>349</v>
      </c>
      <c r="C43" s="657">
        <f>'4. Orçamento'!I108</f>
        <v>1350996.55</v>
      </c>
      <c r="D43" s="708">
        <v>8.3333333333333329E-2</v>
      </c>
      <c r="E43" s="704">
        <v>8.3333333333333329E-2</v>
      </c>
      <c r="F43" s="704">
        <v>8.3333333333333329E-2</v>
      </c>
      <c r="G43" s="704">
        <v>8.3333333333333329E-2</v>
      </c>
      <c r="H43" s="704">
        <v>8.3333333333333329E-2</v>
      </c>
      <c r="I43" s="704">
        <v>8.3333333333333329E-2</v>
      </c>
      <c r="J43" s="704">
        <v>8.3333333333333329E-2</v>
      </c>
      <c r="K43" s="704">
        <v>8.3333333333333329E-2</v>
      </c>
      <c r="L43" s="704">
        <v>8.3333333333333329E-2</v>
      </c>
      <c r="M43" s="704">
        <v>8.3333333333333329E-2</v>
      </c>
      <c r="N43" s="704">
        <v>8.3333333333333329E-2</v>
      </c>
      <c r="O43" s="705">
        <v>8.3333333333333329E-2</v>
      </c>
      <c r="P43" s="336">
        <f>SUM(D43:O43)</f>
        <v>1</v>
      </c>
      <c r="Q43" s="346"/>
    </row>
    <row r="44" spans="1:17">
      <c r="A44" s="654"/>
      <c r="B44" s="656"/>
      <c r="C44" s="658"/>
      <c r="D44" s="347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9"/>
      <c r="P44" s="342"/>
      <c r="Q44" s="346"/>
    </row>
    <row r="45" spans="1:17" ht="15.75" thickBot="1">
      <c r="A45" s="659"/>
      <c r="B45" s="660"/>
      <c r="C45" s="662"/>
      <c r="D45" s="349">
        <f>D43*$C$43</f>
        <v>112583.04583333334</v>
      </c>
      <c r="E45" s="349">
        <f t="shared" ref="E45:O45" si="5">E43*$C$43</f>
        <v>112583.04583333334</v>
      </c>
      <c r="F45" s="349">
        <f t="shared" si="5"/>
        <v>112583.04583333334</v>
      </c>
      <c r="G45" s="349">
        <f t="shared" si="5"/>
        <v>112583.04583333334</v>
      </c>
      <c r="H45" s="349">
        <f t="shared" si="5"/>
        <v>112583.04583333334</v>
      </c>
      <c r="I45" s="349">
        <f t="shared" si="5"/>
        <v>112583.04583333334</v>
      </c>
      <c r="J45" s="349">
        <f t="shared" si="5"/>
        <v>112583.04583333334</v>
      </c>
      <c r="K45" s="349">
        <f t="shared" si="5"/>
        <v>112583.04583333334</v>
      </c>
      <c r="L45" s="349">
        <f t="shared" si="5"/>
        <v>112583.04583333334</v>
      </c>
      <c r="M45" s="349">
        <f t="shared" si="5"/>
        <v>112583.04583333334</v>
      </c>
      <c r="N45" s="349">
        <f t="shared" si="5"/>
        <v>112583.04583333334</v>
      </c>
      <c r="O45" s="349">
        <f t="shared" si="5"/>
        <v>112583.04583333334</v>
      </c>
      <c r="P45" s="345">
        <f>SUM(D45:O45)</f>
        <v>1350996.5500000005</v>
      </c>
      <c r="Q45" s="346">
        <f>P45-C43</f>
        <v>0</v>
      </c>
    </row>
    <row r="46" spans="1:17">
      <c r="A46" s="653">
        <v>11</v>
      </c>
      <c r="B46" s="655" t="s">
        <v>1070</v>
      </c>
      <c r="C46" s="657">
        <f>'4. Orçamento'!I117</f>
        <v>363279.57999999996</v>
      </c>
      <c r="D46" s="708">
        <v>0.25</v>
      </c>
      <c r="E46" s="704">
        <v>0.25</v>
      </c>
      <c r="F46" s="704"/>
      <c r="G46" s="704"/>
      <c r="H46" s="704"/>
      <c r="I46" s="705"/>
      <c r="J46" s="708"/>
      <c r="K46" s="704"/>
      <c r="L46" s="704"/>
      <c r="M46" s="704"/>
      <c r="N46" s="704">
        <v>0.25</v>
      </c>
      <c r="O46" s="705">
        <v>0.25</v>
      </c>
      <c r="P46" s="336">
        <f>SUM(D46:O46)</f>
        <v>1</v>
      </c>
      <c r="Q46" s="299"/>
    </row>
    <row r="47" spans="1:17">
      <c r="A47" s="654"/>
      <c r="B47" s="656"/>
      <c r="C47" s="658"/>
      <c r="D47" s="347"/>
      <c r="E47" s="338"/>
      <c r="F47" s="350"/>
      <c r="G47" s="350"/>
      <c r="H47" s="350"/>
      <c r="I47" s="351"/>
      <c r="J47" s="352"/>
      <c r="K47" s="350"/>
      <c r="L47" s="350"/>
      <c r="M47" s="350"/>
      <c r="N47" s="338"/>
      <c r="O47" s="339"/>
      <c r="P47" s="342"/>
      <c r="Q47" s="299"/>
    </row>
    <row r="48" spans="1:17" ht="15.75" thickBot="1">
      <c r="A48" s="659"/>
      <c r="B48" s="660"/>
      <c r="C48" s="661"/>
      <c r="D48" s="348">
        <f>D46*$C$46</f>
        <v>90819.89499999999</v>
      </c>
      <c r="E48" s="348">
        <f>E46*$C$46</f>
        <v>90819.89499999999</v>
      </c>
      <c r="F48" s="344"/>
      <c r="G48" s="344"/>
      <c r="H48" s="344"/>
      <c r="I48" s="353"/>
      <c r="J48" s="354"/>
      <c r="K48" s="344"/>
      <c r="L48" s="344"/>
      <c r="M48" s="344"/>
      <c r="N48" s="348">
        <f>N46*$C$46</f>
        <v>90819.89499999999</v>
      </c>
      <c r="O48" s="348">
        <f>O46*$C$46</f>
        <v>90819.89499999999</v>
      </c>
      <c r="P48" s="345">
        <f>SUM(D48:O48)</f>
        <v>363279.57999999996</v>
      </c>
      <c r="Q48" s="346">
        <f>P48-C46</f>
        <v>0</v>
      </c>
    </row>
    <row r="49" spans="1:17">
      <c r="A49" s="653">
        <v>12</v>
      </c>
      <c r="B49" s="655" t="s">
        <v>1071</v>
      </c>
      <c r="C49" s="657">
        <f>'4. Orçamento'!I126</f>
        <v>388101.89</v>
      </c>
      <c r="D49" s="708">
        <v>0.25</v>
      </c>
      <c r="E49" s="704">
        <v>0.25</v>
      </c>
      <c r="F49" s="704"/>
      <c r="G49" s="704"/>
      <c r="H49" s="704"/>
      <c r="I49" s="705"/>
      <c r="J49" s="708"/>
      <c r="K49" s="704"/>
      <c r="L49" s="704"/>
      <c r="M49" s="704"/>
      <c r="N49" s="704">
        <v>0.25</v>
      </c>
      <c r="O49" s="705">
        <v>0.25</v>
      </c>
      <c r="P49" s="336">
        <f>SUM(D49:O49)</f>
        <v>1</v>
      </c>
      <c r="Q49" s="346"/>
    </row>
    <row r="50" spans="1:17">
      <c r="A50" s="654"/>
      <c r="B50" s="656"/>
      <c r="C50" s="658"/>
      <c r="D50" s="347"/>
      <c r="E50" s="338"/>
      <c r="F50" s="350"/>
      <c r="G50" s="350"/>
      <c r="H50" s="350"/>
      <c r="I50" s="351"/>
      <c r="J50" s="352"/>
      <c r="K50" s="350"/>
      <c r="L50" s="350"/>
      <c r="M50" s="350"/>
      <c r="N50" s="338"/>
      <c r="O50" s="339"/>
      <c r="P50" s="342"/>
      <c r="Q50" s="346"/>
    </row>
    <row r="51" spans="1:17" ht="15.75" thickBot="1">
      <c r="A51" s="659"/>
      <c r="B51" s="660"/>
      <c r="C51" s="661"/>
      <c r="D51" s="348">
        <f>D49*$C$49</f>
        <v>97025.472500000003</v>
      </c>
      <c r="E51" s="348">
        <f>E49*$C$49</f>
        <v>97025.472500000003</v>
      </c>
      <c r="F51" s="344"/>
      <c r="G51" s="344"/>
      <c r="H51" s="344"/>
      <c r="I51" s="353"/>
      <c r="J51" s="354"/>
      <c r="K51" s="344"/>
      <c r="L51" s="344"/>
      <c r="M51" s="344"/>
      <c r="N51" s="348">
        <f>N49*$C$49</f>
        <v>97025.472500000003</v>
      </c>
      <c r="O51" s="348">
        <f>O49*$C$49</f>
        <v>97025.472500000003</v>
      </c>
      <c r="P51" s="345">
        <f>SUM(D51:O51)</f>
        <v>388101.89</v>
      </c>
      <c r="Q51" s="346">
        <f>P51-C49</f>
        <v>0</v>
      </c>
    </row>
    <row r="52" spans="1:17">
      <c r="A52" s="646" t="s">
        <v>1072</v>
      </c>
      <c r="B52" s="647"/>
      <c r="C52" s="650">
        <f>C13+C16+C25+C28+C31+C34+C37+C40+C43+C46+C49</f>
        <v>10197772.915634001</v>
      </c>
      <c r="D52" s="355">
        <f>D53/$C$52</f>
        <v>5.4655772220374876E-2</v>
      </c>
      <c r="E52" s="356">
        <f t="shared" ref="E52:O52" si="6">E53/$C$52</f>
        <v>5.3935761374796679E-2</v>
      </c>
      <c r="F52" s="356">
        <f t="shared" si="6"/>
        <v>9.4188780567417099E-2</v>
      </c>
      <c r="G52" s="356">
        <f t="shared" si="6"/>
        <v>0.10144216997037196</v>
      </c>
      <c r="H52" s="356">
        <f t="shared" si="6"/>
        <v>0.14250738047202552</v>
      </c>
      <c r="I52" s="356">
        <f t="shared" si="6"/>
        <v>0.14250738047202552</v>
      </c>
      <c r="J52" s="356">
        <f t="shared" si="6"/>
        <v>6.9967477458896907E-2</v>
      </c>
      <c r="K52" s="356">
        <f t="shared" si="6"/>
        <v>6.9967477458896907E-2</v>
      </c>
      <c r="L52" s="356">
        <f t="shared" si="6"/>
        <v>6.2714088055942016E-2</v>
      </c>
      <c r="M52" s="356">
        <f t="shared" si="6"/>
        <v>6.4682200456499986E-2</v>
      </c>
      <c r="N52" s="356">
        <f t="shared" si="6"/>
        <v>9.2248360997202988E-2</v>
      </c>
      <c r="O52" s="362">
        <f t="shared" si="6"/>
        <v>5.118315049554948E-2</v>
      </c>
      <c r="P52" s="336">
        <f>SUM(D52:O52)</f>
        <v>0.99999999999999978</v>
      </c>
      <c r="Q52" s="299"/>
    </row>
    <row r="53" spans="1:17" ht="15.75" thickBot="1">
      <c r="A53" s="648"/>
      <c r="B53" s="649"/>
      <c r="C53" s="651"/>
      <c r="D53" s="510">
        <f>D15+D18+D27+D30+D33+D36+D39+D42+D45+D48+D51</f>
        <v>557367.15363200009</v>
      </c>
      <c r="E53" s="510">
        <f t="shared" ref="E53:O53" si="7">E15+E18+E27+E30+E33+E36+E39+E42+E45+E48+E51</f>
        <v>550024.64653200004</v>
      </c>
      <c r="F53" s="510">
        <f t="shared" si="7"/>
        <v>960515.79542700015</v>
      </c>
      <c r="G53" s="510">
        <f t="shared" si="7"/>
        <v>1034484.213427</v>
      </c>
      <c r="H53" s="510">
        <f t="shared" si="7"/>
        <v>1453257.9048555715</v>
      </c>
      <c r="I53" s="510">
        <f t="shared" si="7"/>
        <v>1453257.9048555715</v>
      </c>
      <c r="J53" s="510">
        <f t="shared" si="7"/>
        <v>713512.44660557131</v>
      </c>
      <c r="K53" s="510">
        <f t="shared" si="7"/>
        <v>713512.44660557131</v>
      </c>
      <c r="L53" s="510">
        <f t="shared" si="7"/>
        <v>639544.02860557125</v>
      </c>
      <c r="M53" s="510">
        <f t="shared" si="7"/>
        <v>659614.39193890477</v>
      </c>
      <c r="N53" s="510">
        <f t="shared" si="7"/>
        <v>940727.83728890459</v>
      </c>
      <c r="O53" s="510">
        <f t="shared" si="7"/>
        <v>521954.14586033346</v>
      </c>
      <c r="P53" s="345">
        <f>SUM(D53:O53)</f>
        <v>10197772.915634001</v>
      </c>
      <c r="Q53" s="299"/>
    </row>
    <row r="54" spans="1:17">
      <c r="A54" s="646" t="s">
        <v>1073</v>
      </c>
      <c r="B54" s="647"/>
      <c r="C54" s="651"/>
      <c r="D54" s="363">
        <f>D55/$C$52</f>
        <v>5.4655772220374876E-2</v>
      </c>
      <c r="E54" s="361">
        <f t="shared" ref="E54:O54" si="8">E55/$C$52</f>
        <v>0.10859153359517155</v>
      </c>
      <c r="F54" s="361">
        <f t="shared" si="8"/>
        <v>0.20278031416258865</v>
      </c>
      <c r="G54" s="361">
        <f t="shared" si="8"/>
        <v>0.3042224841329606</v>
      </c>
      <c r="H54" s="361">
        <f t="shared" si="8"/>
        <v>0.44672986460498615</v>
      </c>
      <c r="I54" s="361">
        <f t="shared" si="8"/>
        <v>0.5892372450770117</v>
      </c>
      <c r="J54" s="361">
        <f t="shared" si="8"/>
        <v>0.65920472253590856</v>
      </c>
      <c r="K54" s="361">
        <f t="shared" si="8"/>
        <v>0.72917219999480554</v>
      </c>
      <c r="L54" s="361">
        <f t="shared" si="8"/>
        <v>0.79188628805074746</v>
      </c>
      <c r="M54" s="361">
        <f t="shared" si="8"/>
        <v>0.85656848850724754</v>
      </c>
      <c r="N54" s="361">
        <f t="shared" si="8"/>
        <v>0.94881684950445055</v>
      </c>
      <c r="O54" s="364">
        <f t="shared" si="8"/>
        <v>1</v>
      </c>
      <c r="P54" s="298"/>
      <c r="Q54" s="299"/>
    </row>
    <row r="55" spans="1:17" ht="15.75" thickBot="1">
      <c r="A55" s="648"/>
      <c r="B55" s="649"/>
      <c r="C55" s="652"/>
      <c r="D55" s="357">
        <f>D53</f>
        <v>557367.15363200009</v>
      </c>
      <c r="E55" s="358">
        <f>E53+D55</f>
        <v>1107391.8001640001</v>
      </c>
      <c r="F55" s="358">
        <f t="shared" ref="F55:O55" si="9">F53+E55</f>
        <v>2067907.5955910003</v>
      </c>
      <c r="G55" s="358">
        <f t="shared" si="9"/>
        <v>3102391.809018</v>
      </c>
      <c r="H55" s="358">
        <f t="shared" si="9"/>
        <v>4555649.7138735717</v>
      </c>
      <c r="I55" s="358">
        <f t="shared" si="9"/>
        <v>6008907.6187291434</v>
      </c>
      <c r="J55" s="358">
        <f t="shared" si="9"/>
        <v>6722420.0653347149</v>
      </c>
      <c r="K55" s="358">
        <f t="shared" si="9"/>
        <v>7435932.5119402865</v>
      </c>
      <c r="L55" s="358">
        <f t="shared" si="9"/>
        <v>8075476.5405458575</v>
      </c>
      <c r="M55" s="358">
        <f t="shared" si="9"/>
        <v>8735090.9324847627</v>
      </c>
      <c r="N55" s="358">
        <f t="shared" si="9"/>
        <v>9675818.7697736677</v>
      </c>
      <c r="O55" s="365">
        <f t="shared" si="9"/>
        <v>10197772.915634001</v>
      </c>
      <c r="P55" s="298"/>
      <c r="Q55" s="299"/>
    </row>
  </sheetData>
  <mergeCells count="49">
    <mergeCell ref="A52:B53"/>
    <mergeCell ref="C52:C55"/>
    <mergeCell ref="A54:B55"/>
    <mergeCell ref="A40:A42"/>
    <mergeCell ref="B40:B42"/>
    <mergeCell ref="C40:C42"/>
    <mergeCell ref="A46:A48"/>
    <mergeCell ref="B46:B48"/>
    <mergeCell ref="C46:C48"/>
    <mergeCell ref="A49:A51"/>
    <mergeCell ref="B49:B51"/>
    <mergeCell ref="C49:C51"/>
    <mergeCell ref="A43:A45"/>
    <mergeCell ref="B43:B45"/>
    <mergeCell ref="C43:C45"/>
    <mergeCell ref="A34:A36"/>
    <mergeCell ref="B34:B36"/>
    <mergeCell ref="C34:C36"/>
    <mergeCell ref="A37:A39"/>
    <mergeCell ref="B37:B39"/>
    <mergeCell ref="C37:C39"/>
    <mergeCell ref="A28:A30"/>
    <mergeCell ref="B28:B30"/>
    <mergeCell ref="C28:C30"/>
    <mergeCell ref="A31:A33"/>
    <mergeCell ref="B31:B33"/>
    <mergeCell ref="C31:C33"/>
    <mergeCell ref="A16:A18"/>
    <mergeCell ref="B16:B18"/>
    <mergeCell ref="C16:C18"/>
    <mergeCell ref="A25:A27"/>
    <mergeCell ref="B25:B27"/>
    <mergeCell ref="C25:C27"/>
    <mergeCell ref="A19:A21"/>
    <mergeCell ref="B19:B21"/>
    <mergeCell ref="C19:C21"/>
    <mergeCell ref="A22:A24"/>
    <mergeCell ref="B22:B24"/>
    <mergeCell ref="C22:C24"/>
    <mergeCell ref="A1:O2"/>
    <mergeCell ref="P11:P12"/>
    <mergeCell ref="A13:A15"/>
    <mergeCell ref="B13:B15"/>
    <mergeCell ref="C13:C15"/>
    <mergeCell ref="A11:A12"/>
    <mergeCell ref="B11:B12"/>
    <mergeCell ref="C11:C12"/>
    <mergeCell ref="D11:I11"/>
    <mergeCell ref="J11:O11"/>
  </mergeCells>
  <pageMargins left="0.511811024" right="0.511811024" top="0.78740157499999996" bottom="0.78740157499999996" header="0.31496062000000002" footer="0.31496062000000002"/>
  <pageSetup paperSize="9" scale="3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523C-F570-494C-B30E-3A1CAFDFFF41}">
  <sheetPr>
    <pageSetUpPr fitToPage="1"/>
  </sheetPr>
  <dimension ref="A1:IV214"/>
  <sheetViews>
    <sheetView zoomScale="70" zoomScaleNormal="70" workbookViewId="0">
      <selection activeCell="L12" sqref="L12"/>
    </sheetView>
  </sheetViews>
  <sheetFormatPr defaultRowHeight="25.5" customHeight="1"/>
  <cols>
    <col min="1" max="1" width="24.140625" customWidth="1"/>
    <col min="2" max="2" width="143.5703125" style="14" customWidth="1"/>
    <col min="3" max="3" width="13.7109375" style="15" customWidth="1"/>
    <col min="4" max="4" width="21.140625" style="16" customWidth="1"/>
    <col min="5" max="5" width="27.7109375" style="89" customWidth="1"/>
    <col min="6" max="6" width="28.5703125" style="89" customWidth="1"/>
    <col min="7" max="7" width="13" style="100" customWidth="1"/>
    <col min="8" max="8" width="24.28515625" style="89" customWidth="1"/>
    <col min="9" max="9" width="28.140625" style="89" customWidth="1"/>
    <col min="12" max="12" width="18.7109375" bestFit="1" customWidth="1"/>
    <col min="13" max="13" width="16.85546875" customWidth="1"/>
    <col min="14" max="14" width="67.7109375" bestFit="1" customWidth="1"/>
    <col min="15" max="15" width="168.42578125" bestFit="1" customWidth="1"/>
    <col min="17" max="17" width="33.28515625" customWidth="1"/>
    <col min="18" max="18" width="128" customWidth="1"/>
  </cols>
  <sheetData>
    <row r="1" spans="1:19" ht="25.5" customHeight="1" thickBot="1">
      <c r="A1" s="579"/>
      <c r="B1" s="580"/>
      <c r="C1" s="580"/>
      <c r="D1" s="580"/>
      <c r="E1" s="242"/>
      <c r="F1" s="243"/>
      <c r="G1" s="244"/>
      <c r="H1" s="243"/>
      <c r="I1" s="245"/>
      <c r="J1" s="3"/>
      <c r="K1" s="3"/>
      <c r="L1" s="3"/>
    </row>
    <row r="2" spans="1:19" s="3" customFormat="1" ht="42.75" customHeight="1" thickBot="1">
      <c r="A2" s="64" t="s">
        <v>273</v>
      </c>
      <c r="B2" s="1" t="s">
        <v>274</v>
      </c>
      <c r="C2" s="1" t="s">
        <v>275</v>
      </c>
      <c r="D2" s="74" t="s">
        <v>276</v>
      </c>
      <c r="E2" s="246" t="s">
        <v>277</v>
      </c>
      <c r="F2" s="247" t="s">
        <v>278</v>
      </c>
      <c r="G2" s="248" t="s">
        <v>279</v>
      </c>
      <c r="H2" s="247" t="s">
        <v>280</v>
      </c>
      <c r="I2" s="249" t="s">
        <v>281</v>
      </c>
      <c r="J2" s="71"/>
      <c r="K2" s="71"/>
      <c r="L2" s="71" t="s">
        <v>282</v>
      </c>
      <c r="M2" s="201">
        <f>'2. BDI'!E47</f>
        <v>0.34538959589194018</v>
      </c>
      <c r="N2" s="29" t="s">
        <v>241</v>
      </c>
      <c r="O2" s="71"/>
      <c r="P2" s="71"/>
    </row>
    <row r="3" spans="1:19" s="3" customFormat="1" ht="25.5" customHeight="1">
      <c r="A3" s="65"/>
      <c r="B3" s="25" t="s">
        <v>1074</v>
      </c>
      <c r="C3" s="11"/>
      <c r="D3" s="75"/>
      <c r="E3" s="79"/>
      <c r="F3" s="80"/>
      <c r="G3" s="95"/>
      <c r="H3" s="80"/>
      <c r="I3" s="90"/>
      <c r="L3" s="71" t="s">
        <v>284</v>
      </c>
      <c r="M3" s="201">
        <v>0.21240000000000001</v>
      </c>
      <c r="N3" s="250" t="s">
        <v>285</v>
      </c>
    </row>
    <row r="4" spans="1:19" s="3" customFormat="1" ht="25.5" customHeight="1">
      <c r="A4" s="66"/>
      <c r="B4" s="9" t="s">
        <v>40</v>
      </c>
      <c r="C4" s="8"/>
      <c r="D4" s="76"/>
      <c r="E4" s="81"/>
      <c r="F4" s="82"/>
      <c r="G4" s="96"/>
      <c r="H4" s="82"/>
      <c r="I4" s="91">
        <f>I5+I12+I19+I26+I33+I39</f>
        <v>2886990.9899589787</v>
      </c>
    </row>
    <row r="5" spans="1:19" s="3" customFormat="1" ht="25.5" customHeight="1">
      <c r="A5" s="66"/>
      <c r="B5" s="9" t="s">
        <v>286</v>
      </c>
      <c r="C5" s="8"/>
      <c r="D5" s="76"/>
      <c r="E5" s="81"/>
      <c r="F5" s="82"/>
      <c r="G5" s="96"/>
      <c r="H5" s="82"/>
      <c r="I5" s="91">
        <f>SUM(I6:I11)</f>
        <v>2359439.1756262514</v>
      </c>
    </row>
    <row r="6" spans="1:19" s="3" customFormat="1" ht="25.5" customHeight="1">
      <c r="A6" s="380">
        <v>2306071</v>
      </c>
      <c r="B6" s="4" t="s">
        <v>287</v>
      </c>
      <c r="C6" s="2" t="s">
        <v>288</v>
      </c>
      <c r="D6" s="77">
        <f>'1. Memória das quantidades'!D12</f>
        <v>320</v>
      </c>
      <c r="E6" s="83">
        <f>SUMIF('9. CPU Com Des.'!$U$2:$U$61,'8. Orçamento Com Des.'!A6,'9. CPU Com Des.'!$W$2:$W$61)</f>
        <v>2013.4338441767068</v>
      </c>
      <c r="F6" s="84">
        <f>E6*D6</f>
        <v>644298.83013654617</v>
      </c>
      <c r="G6" s="97">
        <f t="shared" ref="G6:G11" si="0">$M$2</f>
        <v>0.34538959589194018</v>
      </c>
      <c r="H6" s="84">
        <f>E6*(1+G6)</f>
        <v>2708.8529459720553</v>
      </c>
      <c r="I6" s="92">
        <f>D6*H6</f>
        <v>866832.94271105772</v>
      </c>
    </row>
    <row r="7" spans="1:19" s="3" customFormat="1" ht="25.5" customHeight="1">
      <c r="A7" s="380">
        <v>2306066</v>
      </c>
      <c r="B7" s="4" t="s">
        <v>289</v>
      </c>
      <c r="C7" s="2" t="s">
        <v>288</v>
      </c>
      <c r="D7" s="77">
        <f>'1. Memória das quantidades'!D23</f>
        <v>190</v>
      </c>
      <c r="E7" s="83">
        <f>SUMIF('9. CPU Com Des.'!$U$2:$U$61,'8. Orçamento Com Des.'!A7,'9. CPU Com Des.'!$W$2:$W$61)</f>
        <v>255.22674610019027</v>
      </c>
      <c r="F7" s="84">
        <f t="shared" ref="F7:F70" si="1">E7*D7</f>
        <v>48493.081759036148</v>
      </c>
      <c r="G7" s="97">
        <f t="shared" si="0"/>
        <v>0.34538959589194018</v>
      </c>
      <c r="H7" s="84">
        <f t="shared" ref="H7:H70" si="2">E7*(1+G7)</f>
        <v>343.3794087965498</v>
      </c>
      <c r="I7" s="92">
        <f t="shared" ref="I7:I70" si="3">D7*H7</f>
        <v>65242.08767134446</v>
      </c>
    </row>
    <row r="8" spans="1:19" s="3" customFormat="1" ht="25.5" customHeight="1">
      <c r="A8" s="380">
        <v>2306071</v>
      </c>
      <c r="B8" s="4" t="s">
        <v>290</v>
      </c>
      <c r="C8" s="2" t="s">
        <v>288</v>
      </c>
      <c r="D8" s="77">
        <f>'1. Memória das quantidades'!D45</f>
        <v>223.52</v>
      </c>
      <c r="E8" s="83">
        <f>SUMIF('9. CPU Com Des.'!$U$2:$U$61,'8. Orçamento Com Des.'!A8,'9. CPU Com Des.'!$W$2:$W$61)</f>
        <v>2013.4338441767068</v>
      </c>
      <c r="F8" s="84">
        <f t="shared" ref="F8" si="4">E8*D8</f>
        <v>450042.73285037751</v>
      </c>
      <c r="G8" s="97">
        <f t="shared" si="0"/>
        <v>0.34538959589194018</v>
      </c>
      <c r="H8" s="84">
        <f t="shared" ref="H8" si="5">E8*(1+G8)</f>
        <v>2708.8529459720553</v>
      </c>
      <c r="I8" s="92">
        <f t="shared" ref="I8" si="6">D8*H8</f>
        <v>605482.81048367382</v>
      </c>
    </row>
    <row r="9" spans="1:19" s="3" customFormat="1" ht="25.5" customHeight="1">
      <c r="A9" s="488">
        <v>407819</v>
      </c>
      <c r="B9" s="5" t="s">
        <v>291</v>
      </c>
      <c r="C9" s="2" t="s">
        <v>292</v>
      </c>
      <c r="D9" s="77">
        <f>('1. Memória das quantidades'!D12+'1. Memória das quantidades'!D23)*'1. Memória das quantidades'!I8</f>
        <v>13088.959999500001</v>
      </c>
      <c r="E9" s="83">
        <f>SUMIF('9. CPU Com Des.'!$U$2:$U$61,'8. Orçamento Com Des.'!A9,'9. CPU Com Des.'!$W$2:$W$61)</f>
        <v>12.2196</v>
      </c>
      <c r="F9" s="84">
        <f t="shared" si="1"/>
        <v>159941.85560989022</v>
      </c>
      <c r="G9" s="97">
        <f t="shared" si="0"/>
        <v>0.34538959589194018</v>
      </c>
      <c r="H9" s="84">
        <f t="shared" si="2"/>
        <v>16.440122705961151</v>
      </c>
      <c r="I9" s="92">
        <f t="shared" si="3"/>
        <v>215184.10848519721</v>
      </c>
    </row>
    <row r="10" spans="1:19" s="3" customFormat="1" ht="25.5" customHeight="1">
      <c r="A10" s="380">
        <v>2306732</v>
      </c>
      <c r="B10" s="5" t="s">
        <v>293</v>
      </c>
      <c r="C10" s="2" t="s">
        <v>288</v>
      </c>
      <c r="D10" s="77">
        <f>'1. Memória das quantidades'!E59</f>
        <v>468.16000000000008</v>
      </c>
      <c r="E10" s="83">
        <f>SUMIF('9. CPU Com Des.'!$U$2:$U$61,'8. Orçamento Com Des.'!A10,'9. CPU Com Des.'!$W$2:$W$61)</f>
        <v>952.67403481293593</v>
      </c>
      <c r="F10" s="84">
        <f t="shared" si="1"/>
        <v>446003.87613802415</v>
      </c>
      <c r="G10" s="97">
        <f t="shared" si="0"/>
        <v>0.34538959589194018</v>
      </c>
      <c r="H10" s="84">
        <f t="shared" si="2"/>
        <v>1281.7177347137201</v>
      </c>
      <c r="I10" s="92">
        <f t="shared" si="3"/>
        <v>600048.97468357533</v>
      </c>
    </row>
    <row r="11" spans="1:19" s="3" customFormat="1" ht="25.5" customHeight="1">
      <c r="A11" s="488">
        <v>2306247</v>
      </c>
      <c r="B11" s="5" t="s">
        <v>294</v>
      </c>
      <c r="C11" s="2" t="s">
        <v>295</v>
      </c>
      <c r="D11" s="77">
        <f>'1. Memória das quantidades'!E49</f>
        <v>21.124069002737762</v>
      </c>
      <c r="E11" s="83">
        <f>SUMIF('9. CPU Com Des.'!$U$2:$U$61,'8. Orçamento Com Des.'!A11,'9. CPU Com Des.'!$W$2:$W$61)</f>
        <v>233.92778242668703</v>
      </c>
      <c r="F11" s="84">
        <f t="shared" si="1"/>
        <v>4941.5066176387627</v>
      </c>
      <c r="G11" s="97">
        <f t="shared" si="0"/>
        <v>0.34538959589194018</v>
      </c>
      <c r="H11" s="84">
        <f t="shared" si="2"/>
        <v>314.72400466693819</v>
      </c>
      <c r="I11" s="92">
        <f t="shared" si="3"/>
        <v>6648.2515914023634</v>
      </c>
    </row>
    <row r="12" spans="1:19" s="3" customFormat="1" ht="25.5" customHeight="1">
      <c r="A12" s="66" t="s">
        <v>296</v>
      </c>
      <c r="B12" s="9" t="s">
        <v>297</v>
      </c>
      <c r="C12" s="8"/>
      <c r="D12" s="76"/>
      <c r="E12" s="81"/>
      <c r="F12" s="82"/>
      <c r="G12" s="96"/>
      <c r="H12" s="82"/>
      <c r="I12" s="91">
        <f>SUM(I13:I18)</f>
        <v>76196.192926959848</v>
      </c>
    </row>
    <row r="13" spans="1:19" s="3" customFormat="1" ht="25.5" customHeight="1">
      <c r="A13" s="67">
        <v>3108017</v>
      </c>
      <c r="B13" s="4" t="s">
        <v>298</v>
      </c>
      <c r="C13" s="2" t="s">
        <v>299</v>
      </c>
      <c r="D13" s="78">
        <f>'1. Memória das quantidades'!F72</f>
        <v>80</v>
      </c>
      <c r="E13" s="83">
        <f>SUMIF('9. CPU Com Des.'!$U$2:$U$61,'8. Orçamento Com Des.'!A13,'9. CPU Com Des.'!$W$2:$W$61)</f>
        <v>83.447000000000003</v>
      </c>
      <c r="F13" s="84">
        <f t="shared" si="1"/>
        <v>6675.76</v>
      </c>
      <c r="G13" s="97">
        <f t="shared" ref="G13:G18" si="7">$M$2</f>
        <v>0.34538959589194018</v>
      </c>
      <c r="H13" s="84">
        <f t="shared" si="2"/>
        <v>112.26872560839473</v>
      </c>
      <c r="I13" s="92">
        <f t="shared" si="3"/>
        <v>8981.4980486715795</v>
      </c>
      <c r="Q13" s="26"/>
      <c r="R13" s="27"/>
      <c r="S13" s="26"/>
    </row>
    <row r="14" spans="1:19" s="3" customFormat="1" ht="25.5" customHeight="1">
      <c r="A14" s="67">
        <v>407819</v>
      </c>
      <c r="B14" s="5" t="s">
        <v>291</v>
      </c>
      <c r="C14" s="23" t="s">
        <v>292</v>
      </c>
      <c r="D14" s="77">
        <f>'1. Memória das quantidades'!F81+'1. Memória das quantidades'!F82</f>
        <v>2841.16</v>
      </c>
      <c r="E14" s="83">
        <f>SUMIF('9. CPU Com Des.'!$U$2:$U$61,'8. Orçamento Com Des.'!A14,'9. CPU Com Des.'!$W$2:$W$61)</f>
        <v>12.2196</v>
      </c>
      <c r="F14" s="84">
        <f t="shared" si="1"/>
        <v>34717.838735999998</v>
      </c>
      <c r="G14" s="97">
        <f t="shared" si="7"/>
        <v>0.34538959589194018</v>
      </c>
      <c r="H14" s="84">
        <f t="shared" si="2"/>
        <v>16.440122705961151</v>
      </c>
      <c r="I14" s="92">
        <f t="shared" si="3"/>
        <v>46709.01902726858</v>
      </c>
    </row>
    <row r="15" spans="1:19" s="3" customFormat="1" ht="28.5">
      <c r="A15" s="380">
        <v>1106280</v>
      </c>
      <c r="B15" s="24" t="s">
        <v>300</v>
      </c>
      <c r="C15" s="23" t="s">
        <v>301</v>
      </c>
      <c r="D15" s="77">
        <f>'1. Memória das quantidades'!F64</f>
        <v>25</v>
      </c>
      <c r="E15" s="83">
        <f>SUMIF('9. CPU Com Des.'!$U$2:$U$61,'8. Orçamento Com Des.'!A15,'9. CPU Com Des.'!$W$2:$W$61)</f>
        <v>520.49600080321284</v>
      </c>
      <c r="F15" s="84">
        <f t="shared" si="1"/>
        <v>13012.40002008032</v>
      </c>
      <c r="G15" s="97">
        <f t="shared" si="7"/>
        <v>0.34538959589194018</v>
      </c>
      <c r="H15" s="84">
        <f t="shared" si="2"/>
        <v>700.26990418400544</v>
      </c>
      <c r="I15" s="92">
        <f t="shared" si="3"/>
        <v>17506.747604600136</v>
      </c>
      <c r="Q15" s="26"/>
      <c r="R15" s="27"/>
      <c r="S15" s="26"/>
    </row>
    <row r="16" spans="1:19" s="3" customFormat="1" ht="25.5" customHeight="1">
      <c r="A16" s="67">
        <v>1100657</v>
      </c>
      <c r="B16" s="5" t="s">
        <v>302</v>
      </c>
      <c r="C16" s="23" t="s">
        <v>301</v>
      </c>
      <c r="D16" s="77">
        <f>D15</f>
        <v>25</v>
      </c>
      <c r="E16" s="83">
        <f>SUMIF('9. CPU Com Des.'!$U$2:$U$61,'8. Orçamento Com Des.'!A16,'9. CPU Com Des.'!$W$2:$W$61)</f>
        <v>3.3215444444444446</v>
      </c>
      <c r="F16" s="84">
        <f t="shared" si="1"/>
        <v>83.038611111111109</v>
      </c>
      <c r="G16" s="97">
        <f t="shared" si="7"/>
        <v>0.34538959589194018</v>
      </c>
      <c r="H16" s="84">
        <f t="shared" si="2"/>
        <v>4.4687713378482306</v>
      </c>
      <c r="I16" s="92">
        <f t="shared" si="3"/>
        <v>111.71928344620576</v>
      </c>
      <c r="Q16" s="26"/>
      <c r="R16" s="27"/>
      <c r="S16" s="26"/>
    </row>
    <row r="17" spans="1:256" s="3" customFormat="1" ht="31.5" customHeight="1">
      <c r="A17" s="67">
        <v>1106088</v>
      </c>
      <c r="B17" s="22" t="s">
        <v>303</v>
      </c>
      <c r="C17" s="2" t="s">
        <v>301</v>
      </c>
      <c r="D17" s="77">
        <f>D15</f>
        <v>25</v>
      </c>
      <c r="E17" s="83">
        <f>SUMIF('9. CPU Com Des.'!$U$2:$U$61,'8. Orçamento Com Des.'!A17,'9. CPU Com Des.'!$W$2:$W$61)</f>
        <v>61.449851405622489</v>
      </c>
      <c r="F17" s="84">
        <f t="shared" si="1"/>
        <v>1536.2462851405621</v>
      </c>
      <c r="G17" s="97">
        <f t="shared" si="7"/>
        <v>0.34538959589194018</v>
      </c>
      <c r="H17" s="84">
        <f t="shared" si="2"/>
        <v>82.673990750230217</v>
      </c>
      <c r="I17" s="92">
        <f t="shared" si="3"/>
        <v>2066.8497687557556</v>
      </c>
      <c r="Q17" s="26"/>
      <c r="R17" s="27"/>
      <c r="S17" s="26"/>
    </row>
    <row r="18" spans="1:256" s="3" customFormat="1" ht="31.5" customHeight="1">
      <c r="A18" s="68">
        <v>1106057</v>
      </c>
      <c r="B18" s="32" t="s">
        <v>304</v>
      </c>
      <c r="C18" s="2" t="s">
        <v>295</v>
      </c>
      <c r="D18" s="77">
        <f>'1. Memória das quantidades'!F78</f>
        <v>1.25</v>
      </c>
      <c r="E18" s="83">
        <f>SUMIF('9. CPU Com Des.'!$U$2:$U$61,'8. Orçamento Com Des.'!A18,'9. CPU Com Des.'!$W$2:$W$61)</f>
        <v>487.80469046141633</v>
      </c>
      <c r="F18" s="84">
        <f t="shared" si="1"/>
        <v>609.75586307677042</v>
      </c>
      <c r="G18" s="97">
        <f t="shared" si="7"/>
        <v>0.34538959589194018</v>
      </c>
      <c r="H18" s="84">
        <f t="shared" si="2"/>
        <v>656.28735537407783</v>
      </c>
      <c r="I18" s="92">
        <f t="shared" si="3"/>
        <v>820.35919421759729</v>
      </c>
      <c r="Q18" s="26"/>
      <c r="R18" s="27"/>
      <c r="S18" s="26"/>
    </row>
    <row r="19" spans="1:256" s="3" customFormat="1" ht="25.5" customHeight="1">
      <c r="A19" s="66" t="s">
        <v>296</v>
      </c>
      <c r="B19" s="9" t="s">
        <v>305</v>
      </c>
      <c r="C19" s="8"/>
      <c r="D19" s="76"/>
      <c r="E19" s="81"/>
      <c r="F19" s="82"/>
      <c r="G19" s="96"/>
      <c r="H19" s="82"/>
      <c r="I19" s="91">
        <f>SUM(I20:I25)</f>
        <v>222356.64937476662</v>
      </c>
    </row>
    <row r="20" spans="1:256" s="3" customFormat="1" ht="25.5" customHeight="1">
      <c r="A20" s="67">
        <v>3108017</v>
      </c>
      <c r="B20" s="4" t="s">
        <v>298</v>
      </c>
      <c r="C20" s="2" t="s">
        <v>299</v>
      </c>
      <c r="D20" s="78">
        <f>'1. Memória das quantidades'!F95</f>
        <v>134.4</v>
      </c>
      <c r="E20" s="83">
        <f>SUMIF('9. CPU Com Des.'!$U$2:$U$61,'8. Orçamento Com Des.'!A20,'9. CPU Com Des.'!$W$2:$W$61)</f>
        <v>83.447000000000003</v>
      </c>
      <c r="F20" s="84">
        <f t="shared" si="1"/>
        <v>11215.276800000001</v>
      </c>
      <c r="G20" s="97">
        <f t="shared" ref="G20:G25" si="8">$M$2</f>
        <v>0.34538959589194018</v>
      </c>
      <c r="H20" s="84">
        <f t="shared" si="2"/>
        <v>112.26872560839473</v>
      </c>
      <c r="I20" s="92">
        <f t="shared" si="3"/>
        <v>15088.916721768253</v>
      </c>
      <c r="Q20" s="26"/>
      <c r="R20" s="27"/>
      <c r="S20" s="26"/>
    </row>
    <row r="21" spans="1:256" s="3" customFormat="1" ht="25.5" customHeight="1">
      <c r="A21" s="67">
        <v>407819</v>
      </c>
      <c r="B21" s="5" t="s">
        <v>291</v>
      </c>
      <c r="C21" s="23" t="s">
        <v>292</v>
      </c>
      <c r="D21" s="77">
        <f>'1. Memória das quantidades'!F104+'1. Memória das quantidades'!F105</f>
        <v>6779.2800000000007</v>
      </c>
      <c r="E21" s="83">
        <f>SUMIF('9. CPU Com Des.'!$U$2:$U$61,'8. Orçamento Com Des.'!A21,'9. CPU Com Des.'!$W$2:$W$61)</f>
        <v>12.2196</v>
      </c>
      <c r="F21" s="84">
        <f t="shared" si="1"/>
        <v>82840.089888000002</v>
      </c>
      <c r="G21" s="97">
        <f t="shared" si="8"/>
        <v>0.34538959589194018</v>
      </c>
      <c r="H21" s="84">
        <f t="shared" si="2"/>
        <v>16.440122705961151</v>
      </c>
      <c r="I21" s="92">
        <f t="shared" si="3"/>
        <v>111452.19505806832</v>
      </c>
    </row>
    <row r="22" spans="1:256" s="3" customFormat="1" ht="28.5">
      <c r="A22" s="380">
        <v>1106280</v>
      </c>
      <c r="B22" s="24" t="s">
        <v>300</v>
      </c>
      <c r="C22" s="23" t="s">
        <v>301</v>
      </c>
      <c r="D22" s="77">
        <f>'1. Memória das quantidades'!F87</f>
        <v>117.60000000000001</v>
      </c>
      <c r="E22" s="83">
        <f>SUMIF('9. CPU Com Des.'!$U$2:$U$61,'8. Orçamento Com Des.'!A22,'9. CPU Com Des.'!$W$2:$W$61)</f>
        <v>520.49600080321284</v>
      </c>
      <c r="F22" s="84">
        <f t="shared" si="1"/>
        <v>61210.329694457832</v>
      </c>
      <c r="G22" s="97">
        <f t="shared" si="8"/>
        <v>0.34538959589194018</v>
      </c>
      <c r="H22" s="84">
        <f t="shared" si="2"/>
        <v>700.26990418400544</v>
      </c>
      <c r="I22" s="92">
        <f t="shared" si="3"/>
        <v>82351.740732039048</v>
      </c>
      <c r="Q22" s="26"/>
      <c r="R22" s="27"/>
      <c r="S22" s="26"/>
    </row>
    <row r="23" spans="1:256" s="3" customFormat="1" ht="25.5" customHeight="1">
      <c r="A23" s="67">
        <v>1100657</v>
      </c>
      <c r="B23" s="5" t="s">
        <v>302</v>
      </c>
      <c r="C23" s="23" t="s">
        <v>301</v>
      </c>
      <c r="D23" s="77">
        <f>D22</f>
        <v>117.60000000000001</v>
      </c>
      <c r="E23" s="83">
        <f>SUMIF('9. CPU Com Des.'!$U$2:$U$61,'8. Orçamento Com Des.'!A23,'9. CPU Com Des.'!$W$2:$W$61)</f>
        <v>3.3215444444444446</v>
      </c>
      <c r="F23" s="84">
        <f t="shared" si="1"/>
        <v>390.61362666666673</v>
      </c>
      <c r="G23" s="97">
        <f t="shared" si="8"/>
        <v>0.34538959589194018</v>
      </c>
      <c r="H23" s="84">
        <f t="shared" si="2"/>
        <v>4.4687713378482306</v>
      </c>
      <c r="I23" s="92">
        <f t="shared" si="3"/>
        <v>525.52750933095194</v>
      </c>
      <c r="Q23" s="26"/>
      <c r="R23" s="27"/>
      <c r="S23" s="26"/>
    </row>
    <row r="24" spans="1:256" s="3" customFormat="1" ht="31.5" customHeight="1">
      <c r="A24" s="67">
        <v>1106088</v>
      </c>
      <c r="B24" s="22" t="s">
        <v>303</v>
      </c>
      <c r="C24" s="23" t="s">
        <v>301</v>
      </c>
      <c r="D24" s="77">
        <f>D22</f>
        <v>117.60000000000001</v>
      </c>
      <c r="E24" s="83">
        <f>SUMIF('9. CPU Com Des.'!$U$2:$U$61,'8. Orçamento Com Des.'!A24,'9. CPU Com Des.'!$W$2:$W$61)</f>
        <v>61.449851405622489</v>
      </c>
      <c r="F24" s="84">
        <f t="shared" si="1"/>
        <v>7226.5025253012054</v>
      </c>
      <c r="G24" s="97">
        <f t="shared" si="8"/>
        <v>0.34538959589194018</v>
      </c>
      <c r="H24" s="84">
        <f t="shared" si="2"/>
        <v>82.673990750230217</v>
      </c>
      <c r="I24" s="92">
        <f t="shared" si="3"/>
        <v>9722.4613122270748</v>
      </c>
      <c r="Q24" s="26"/>
      <c r="R24" s="27"/>
      <c r="S24" s="26"/>
    </row>
    <row r="25" spans="1:256" s="3" customFormat="1" ht="31.5" customHeight="1">
      <c r="A25" s="68">
        <v>1106057</v>
      </c>
      <c r="B25" s="32" t="s">
        <v>304</v>
      </c>
      <c r="C25" s="2" t="s">
        <v>295</v>
      </c>
      <c r="D25" s="77">
        <f>'1. Memória das quantidades'!F101</f>
        <v>4.9000000000000004</v>
      </c>
      <c r="E25" s="83">
        <f>SUMIF('9. CPU Com Des.'!$U$2:$U$61,'8. Orçamento Com Des.'!A25,'9. CPU Com Des.'!$W$2:$W$61)</f>
        <v>487.80469046141633</v>
      </c>
      <c r="F25" s="84">
        <f t="shared" si="1"/>
        <v>2390.24298326094</v>
      </c>
      <c r="G25" s="97">
        <f t="shared" si="8"/>
        <v>0.34538959589194018</v>
      </c>
      <c r="H25" s="84">
        <f t="shared" si="2"/>
        <v>656.28735537407783</v>
      </c>
      <c r="I25" s="92">
        <f t="shared" si="3"/>
        <v>3215.8080413329817</v>
      </c>
      <c r="Q25" s="26"/>
      <c r="R25" s="27"/>
      <c r="S25" s="26"/>
    </row>
    <row r="26" spans="1:256" s="3" customFormat="1" ht="25.5" customHeight="1">
      <c r="A26" s="66" t="s">
        <v>296</v>
      </c>
      <c r="B26" s="9" t="s">
        <v>306</v>
      </c>
      <c r="C26" s="8"/>
      <c r="D26" s="76"/>
      <c r="E26" s="81"/>
      <c r="F26" s="82"/>
      <c r="G26" s="96"/>
      <c r="H26" s="82"/>
      <c r="I26" s="91">
        <f>SUM(I27:I32)</f>
        <v>99197.90054715224</v>
      </c>
      <c r="Q26" s="26"/>
      <c r="R26" s="27"/>
      <c r="S26" s="26"/>
    </row>
    <row r="27" spans="1:256" s="3" customFormat="1" ht="25.5" customHeight="1">
      <c r="A27" s="67">
        <v>3108016</v>
      </c>
      <c r="B27" s="4" t="s">
        <v>307</v>
      </c>
      <c r="C27" s="2" t="s">
        <v>308</v>
      </c>
      <c r="D27" s="78">
        <f>'1. Memória das quantidades'!F138</f>
        <v>106.26000000000002</v>
      </c>
      <c r="E27" s="83">
        <f>SUMIF('9. CPU Com Des.'!$U$2:$U$61,'8. Orçamento Com Des.'!A27,'9. CPU Com Des.'!$W$2:$W$61)</f>
        <v>101.23389999999998</v>
      </c>
      <c r="F27" s="84">
        <f t="shared" si="1"/>
        <v>10757.114213999999</v>
      </c>
      <c r="G27" s="97">
        <f t="shared" ref="G27:G32" si="9">$M$2</f>
        <v>0.34538959589194018</v>
      </c>
      <c r="H27" s="84">
        <f t="shared" si="2"/>
        <v>136.19903581156504</v>
      </c>
      <c r="I27" s="92">
        <f t="shared" si="3"/>
        <v>14472.509545336903</v>
      </c>
      <c r="J27" s="27"/>
      <c r="K27" s="26"/>
      <c r="L27" s="19"/>
      <c r="M27" s="26"/>
      <c r="N27" s="27"/>
      <c r="O27" s="26"/>
      <c r="P27" s="19"/>
      <c r="Q27" s="26"/>
      <c r="R27" s="27"/>
      <c r="S27" s="26"/>
      <c r="T27" s="19"/>
      <c r="U27" s="26"/>
      <c r="V27" s="27"/>
      <c r="W27" s="26"/>
      <c r="X27" s="19"/>
      <c r="Y27" s="26"/>
      <c r="Z27" s="27"/>
      <c r="AA27" s="26"/>
      <c r="AB27" s="19"/>
      <c r="AC27" s="26"/>
      <c r="AD27" s="27"/>
      <c r="AE27" s="26"/>
      <c r="AF27" s="19"/>
      <c r="AG27" s="26"/>
      <c r="AH27" s="27"/>
      <c r="AI27" s="26"/>
      <c r="AJ27" s="19"/>
      <c r="AK27" s="26"/>
      <c r="AL27" s="27"/>
      <c r="AM27" s="26"/>
      <c r="AN27" s="19"/>
      <c r="AO27" s="26"/>
      <c r="AP27" s="27"/>
      <c r="AQ27" s="26"/>
      <c r="AR27" s="19"/>
      <c r="AS27" s="26"/>
      <c r="AT27" s="27"/>
      <c r="AU27" s="26"/>
      <c r="AV27" s="19"/>
      <c r="AW27" s="26"/>
      <c r="AX27" s="27"/>
      <c r="AY27" s="26"/>
      <c r="AZ27" s="19"/>
      <c r="BA27" s="26"/>
      <c r="BB27" s="27"/>
      <c r="BC27" s="26"/>
      <c r="BD27" s="19"/>
      <c r="BE27" s="26"/>
      <c r="BF27" s="27"/>
      <c r="BG27" s="26"/>
      <c r="BH27" s="19"/>
      <c r="BI27" s="17"/>
      <c r="BJ27" s="18"/>
      <c r="BK27" s="17"/>
      <c r="BL27" s="19"/>
      <c r="BM27" s="17"/>
      <c r="BN27" s="18"/>
      <c r="BO27" s="17"/>
      <c r="BP27" s="19"/>
      <c r="BQ27" s="17"/>
      <c r="BR27" s="18"/>
      <c r="BS27" s="17"/>
      <c r="BT27" s="19"/>
      <c r="BU27" s="17"/>
      <c r="BV27" s="18"/>
      <c r="BW27" s="17"/>
      <c r="BX27" s="19"/>
      <c r="BY27" s="17"/>
      <c r="BZ27" s="18"/>
      <c r="CA27" s="17"/>
      <c r="CB27" s="19"/>
      <c r="CC27" s="17"/>
      <c r="CD27" s="18"/>
      <c r="CE27" s="17"/>
      <c r="CF27" s="19"/>
      <c r="CG27" s="17"/>
      <c r="CH27" s="18"/>
      <c r="CI27" s="17"/>
      <c r="CJ27" s="19"/>
      <c r="CK27" s="17"/>
      <c r="CL27" s="18"/>
      <c r="CM27" s="17"/>
      <c r="CN27" s="19"/>
      <c r="CO27" s="17"/>
      <c r="CP27" s="18"/>
      <c r="CQ27" s="17"/>
      <c r="CR27" s="19"/>
      <c r="CS27" s="17"/>
      <c r="CT27" s="18"/>
      <c r="CU27" s="17"/>
      <c r="CV27" s="19"/>
      <c r="CW27" s="17"/>
      <c r="CX27" s="18"/>
      <c r="CY27" s="17"/>
      <c r="CZ27" s="19"/>
      <c r="DA27" s="17"/>
      <c r="DB27" s="18"/>
      <c r="DC27" s="17"/>
      <c r="DD27" s="19"/>
      <c r="DE27" s="17"/>
      <c r="DF27" s="18"/>
      <c r="DG27" s="17"/>
      <c r="DH27" s="19"/>
      <c r="DI27" s="17"/>
      <c r="DJ27" s="18"/>
      <c r="DK27" s="17"/>
      <c r="DL27" s="19"/>
      <c r="DM27" s="17"/>
      <c r="DN27" s="18"/>
      <c r="DO27" s="17"/>
      <c r="DP27" s="19"/>
      <c r="DQ27" s="17"/>
      <c r="DR27" s="18"/>
      <c r="DS27" s="17"/>
      <c r="DT27" s="19"/>
      <c r="DU27" s="17"/>
      <c r="DV27" s="18"/>
      <c r="DW27" s="17"/>
      <c r="DX27" s="19"/>
      <c r="DY27" s="17"/>
      <c r="DZ27" s="18"/>
      <c r="EA27" s="17"/>
      <c r="EB27" s="19"/>
      <c r="EC27" s="17"/>
      <c r="ED27" s="18"/>
      <c r="EE27" s="17"/>
      <c r="EF27" s="19"/>
      <c r="EG27" s="17"/>
      <c r="EH27" s="18"/>
      <c r="EI27" s="17"/>
      <c r="EJ27" s="19"/>
      <c r="EK27" s="17"/>
      <c r="EL27" s="18"/>
      <c r="EM27" s="17"/>
      <c r="EN27" s="19"/>
      <c r="EO27" s="17"/>
      <c r="EP27" s="18"/>
      <c r="EQ27" s="17"/>
      <c r="ER27" s="19"/>
      <c r="ES27" s="17"/>
      <c r="ET27" s="18"/>
      <c r="EU27" s="17"/>
      <c r="EV27" s="19"/>
      <c r="EW27" s="17"/>
      <c r="EX27" s="18"/>
      <c r="EY27" s="17"/>
      <c r="EZ27" s="19"/>
      <c r="FA27" s="17"/>
      <c r="FB27" s="18"/>
      <c r="FC27" s="17"/>
      <c r="FD27" s="19"/>
      <c r="FE27" s="17"/>
      <c r="FF27" s="18"/>
      <c r="FG27" s="17"/>
      <c r="FH27" s="19"/>
      <c r="FI27" s="17"/>
      <c r="FJ27" s="18"/>
      <c r="FK27" s="17"/>
      <c r="FL27" s="19"/>
      <c r="FM27" s="17"/>
      <c r="FN27" s="18"/>
      <c r="FO27" s="17"/>
      <c r="FP27" s="19"/>
      <c r="FQ27" s="17"/>
      <c r="FR27" s="18"/>
      <c r="FS27" s="17"/>
      <c r="FT27" s="19"/>
      <c r="FU27" s="17"/>
      <c r="FV27" s="18"/>
      <c r="FW27" s="17"/>
      <c r="FX27" s="19"/>
      <c r="FY27" s="17"/>
      <c r="FZ27" s="18"/>
      <c r="GA27" s="17"/>
      <c r="GB27" s="19"/>
      <c r="GC27" s="17"/>
      <c r="GD27" s="18"/>
      <c r="GE27" s="17"/>
      <c r="GF27" s="19"/>
      <c r="GG27" s="17"/>
      <c r="GH27" s="18"/>
      <c r="GI27" s="17"/>
      <c r="GJ27" s="19"/>
      <c r="GK27" s="17"/>
      <c r="GL27" s="18"/>
      <c r="GM27" s="17"/>
      <c r="GN27" s="19"/>
      <c r="GO27" s="17"/>
      <c r="GP27" s="18"/>
      <c r="GQ27" s="17"/>
      <c r="GR27" s="19"/>
      <c r="GS27" s="17"/>
      <c r="GT27" s="18"/>
      <c r="GU27" s="17"/>
      <c r="GV27" s="19"/>
      <c r="GW27" s="17"/>
      <c r="GX27" s="18"/>
      <c r="GY27" s="17"/>
      <c r="GZ27" s="19"/>
      <c r="HA27" s="17"/>
      <c r="HB27" s="18"/>
      <c r="HC27" s="17"/>
      <c r="HD27" s="19"/>
      <c r="HE27" s="17"/>
      <c r="HF27" s="18"/>
      <c r="HG27" s="17"/>
      <c r="HH27" s="19"/>
      <c r="HI27" s="17"/>
      <c r="HJ27" s="18"/>
      <c r="HK27" s="17"/>
      <c r="HL27" s="19"/>
      <c r="HM27" s="17"/>
      <c r="HN27" s="18"/>
      <c r="HO27" s="17"/>
      <c r="HP27" s="19"/>
      <c r="HQ27" s="17"/>
      <c r="HR27" s="18"/>
      <c r="HS27" s="17"/>
      <c r="HT27" s="19"/>
      <c r="HU27" s="17"/>
      <c r="HV27" s="18"/>
      <c r="HW27" s="17"/>
      <c r="HX27" s="19"/>
      <c r="HY27" s="17"/>
      <c r="HZ27" s="18"/>
      <c r="IA27" s="17"/>
      <c r="IB27" s="19"/>
      <c r="IC27" s="17"/>
      <c r="ID27" s="18"/>
      <c r="IE27" s="17"/>
      <c r="IF27" s="19"/>
      <c r="IG27" s="17"/>
      <c r="IH27" s="18"/>
      <c r="II27" s="17"/>
      <c r="IJ27" s="19"/>
      <c r="IK27" s="17"/>
      <c r="IL27" s="18"/>
      <c r="IM27" s="17"/>
      <c r="IN27" s="19"/>
      <c r="IO27" s="17"/>
      <c r="IP27" s="18"/>
      <c r="IQ27" s="17"/>
      <c r="IR27" s="19"/>
      <c r="IS27" s="17"/>
      <c r="IT27" s="18"/>
      <c r="IU27" s="17"/>
      <c r="IV27" s="19"/>
    </row>
    <row r="28" spans="1:256" s="3" customFormat="1" ht="25.5" customHeight="1">
      <c r="A28" s="67">
        <v>407819</v>
      </c>
      <c r="B28" s="5" t="s">
        <v>291</v>
      </c>
      <c r="C28" s="23" t="s">
        <v>292</v>
      </c>
      <c r="D28" s="77">
        <f>'1. Memória das quantidades'!F141+'1. Memória das quantidades'!F142</f>
        <v>3629.78</v>
      </c>
      <c r="E28" s="83">
        <f>SUMIF('9. CPU Com Des.'!$U$2:$U$61,'8. Orçamento Com Des.'!A28,'9. CPU Com Des.'!$W$2:$W$61)</f>
        <v>12.2196</v>
      </c>
      <c r="F28" s="84">
        <f t="shared" si="1"/>
        <v>44354.459688000003</v>
      </c>
      <c r="G28" s="97">
        <f t="shared" si="9"/>
        <v>0.34538959589194018</v>
      </c>
      <c r="H28" s="84">
        <f t="shared" si="2"/>
        <v>16.440122705961151</v>
      </c>
      <c r="I28" s="92">
        <f t="shared" si="3"/>
        <v>59674.028595643671</v>
      </c>
      <c r="Q28" s="26"/>
      <c r="R28" s="27"/>
      <c r="S28" s="26"/>
    </row>
    <row r="29" spans="1:256" s="3" customFormat="1" ht="28.5">
      <c r="A29" s="380">
        <v>1106280</v>
      </c>
      <c r="B29" s="24" t="s">
        <v>300</v>
      </c>
      <c r="C29" s="23" t="s">
        <v>295</v>
      </c>
      <c r="D29" s="77">
        <f>'1. Memória das quantidades'!E121</f>
        <v>30.729599999999998</v>
      </c>
      <c r="E29" s="83">
        <f>SUMIF('9. CPU Com Des.'!$U$2:$U$61,'8. Orçamento Com Des.'!A29,'9. CPU Com Des.'!$W$2:$W$61)</f>
        <v>520.49600080321284</v>
      </c>
      <c r="F29" s="84">
        <f t="shared" si="1"/>
        <v>15994.633906282408</v>
      </c>
      <c r="G29" s="97">
        <f t="shared" si="9"/>
        <v>0.34538959589194018</v>
      </c>
      <c r="H29" s="84">
        <f t="shared" si="2"/>
        <v>700.26990418400544</v>
      </c>
      <c r="I29" s="92">
        <f t="shared" si="3"/>
        <v>21519.014047612811</v>
      </c>
      <c r="Q29" s="26"/>
      <c r="R29" s="27"/>
      <c r="S29" s="26"/>
    </row>
    <row r="30" spans="1:256" s="3" customFormat="1" ht="25.5" customHeight="1">
      <c r="A30" s="67">
        <v>1100657</v>
      </c>
      <c r="B30" s="5" t="s">
        <v>302</v>
      </c>
      <c r="C30" s="23" t="s">
        <v>295</v>
      </c>
      <c r="D30" s="77">
        <f>D29</f>
        <v>30.729599999999998</v>
      </c>
      <c r="E30" s="83">
        <f>SUMIF('9. CPU Com Des.'!$U$2:$U$61,'8. Orçamento Com Des.'!A30,'9. CPU Com Des.'!$W$2:$W$61)</f>
        <v>3.3215444444444446</v>
      </c>
      <c r="F30" s="84">
        <f t="shared" si="1"/>
        <v>102.06973216</v>
      </c>
      <c r="G30" s="97">
        <f t="shared" si="9"/>
        <v>0.34538959589194018</v>
      </c>
      <c r="H30" s="84">
        <f t="shared" si="2"/>
        <v>4.4687713378482306</v>
      </c>
      <c r="I30" s="92">
        <f t="shared" si="3"/>
        <v>137.32355570354099</v>
      </c>
      <c r="Q30" s="26"/>
      <c r="R30" s="27"/>
      <c r="S30" s="26"/>
    </row>
    <row r="31" spans="1:256" s="3" customFormat="1" ht="25.5" customHeight="1">
      <c r="A31" s="68">
        <v>1106057</v>
      </c>
      <c r="B31" s="63" t="s">
        <v>309</v>
      </c>
      <c r="C31" s="381" t="s">
        <v>295</v>
      </c>
      <c r="D31" s="382">
        <f>'1. Memória das quantidades'!F113</f>
        <v>1.3020000000000003</v>
      </c>
      <c r="E31" s="83">
        <f>SUMIF('9. CPU Com Des.'!$U$2:$U$61,'8. Orçamento Com Des.'!A31,'9. CPU Com Des.'!$W$2:$W$61)</f>
        <v>487.80469046141633</v>
      </c>
      <c r="F31" s="84">
        <f t="shared" si="1"/>
        <v>635.1217069807642</v>
      </c>
      <c r="G31" s="97">
        <f t="shared" si="9"/>
        <v>0.34538959589194018</v>
      </c>
      <c r="H31" s="84">
        <f t="shared" si="2"/>
        <v>656.28735537407783</v>
      </c>
      <c r="I31" s="92">
        <f t="shared" si="3"/>
        <v>854.48613669704946</v>
      </c>
      <c r="Q31" s="26"/>
      <c r="R31" s="27"/>
      <c r="S31" s="26"/>
    </row>
    <row r="32" spans="1:256" s="3" customFormat="1" ht="34.5" customHeight="1">
      <c r="A32" s="67">
        <v>1106088</v>
      </c>
      <c r="B32" s="22" t="s">
        <v>303</v>
      </c>
      <c r="C32" s="2" t="s">
        <v>295</v>
      </c>
      <c r="D32" s="77">
        <f>D29</f>
        <v>30.729599999999998</v>
      </c>
      <c r="E32" s="83">
        <f>SUMIF('9. CPU Com Des.'!$U$2:$U$61,'8. Orçamento Com Des.'!A32,'9. CPU Com Des.'!$W$2:$W$61)</f>
        <v>61.449851405622489</v>
      </c>
      <c r="F32" s="84">
        <f t="shared" si="1"/>
        <v>1888.3293537542168</v>
      </c>
      <c r="G32" s="97">
        <f t="shared" si="9"/>
        <v>0.34538959589194018</v>
      </c>
      <c r="H32" s="84">
        <f t="shared" si="2"/>
        <v>82.673990750230217</v>
      </c>
      <c r="I32" s="92">
        <f t="shared" si="3"/>
        <v>2540.5386661582743</v>
      </c>
      <c r="Q32" s="28"/>
      <c r="R32" s="28"/>
      <c r="S32" s="28"/>
    </row>
    <row r="33" spans="1:256" s="3" customFormat="1" ht="25.5" customHeight="1">
      <c r="A33" s="66" t="s">
        <v>296</v>
      </c>
      <c r="B33" s="9" t="s">
        <v>310</v>
      </c>
      <c r="C33" s="8"/>
      <c r="D33" s="76"/>
      <c r="E33" s="81"/>
      <c r="F33" s="82"/>
      <c r="G33" s="96"/>
      <c r="H33" s="82"/>
      <c r="I33" s="91">
        <f>SUM(I34:I38)</f>
        <v>71252.922445742865</v>
      </c>
    </row>
    <row r="34" spans="1:256" s="3" customFormat="1" ht="25.5" customHeight="1">
      <c r="A34" s="67">
        <v>3108016</v>
      </c>
      <c r="B34" s="4" t="s">
        <v>307</v>
      </c>
      <c r="C34" s="2" t="s">
        <v>308</v>
      </c>
      <c r="D34" s="78">
        <f>'1. Memória das quantidades'!F163</f>
        <v>92.073600000000013</v>
      </c>
      <c r="E34" s="83">
        <f>SUMIF('9. CPU Com Des.'!$U$2:$U$61,'8. Orçamento Com Des.'!A34,'9. CPU Com Des.'!$W$2:$W$61)</f>
        <v>101.23389999999998</v>
      </c>
      <c r="F34" s="84">
        <f t="shared" si="1"/>
        <v>9320.9696150399996</v>
      </c>
      <c r="G34" s="97">
        <f>$M$2</f>
        <v>0.34538959589194018</v>
      </c>
      <c r="H34" s="84">
        <f t="shared" si="2"/>
        <v>136.19903581156504</v>
      </c>
      <c r="I34" s="92">
        <f t="shared" si="3"/>
        <v>12540.335543699717</v>
      </c>
    </row>
    <row r="35" spans="1:256" s="3" customFormat="1" ht="25.5" customHeight="1">
      <c r="A35" s="67">
        <v>407819</v>
      </c>
      <c r="B35" s="5" t="s">
        <v>291</v>
      </c>
      <c r="C35" s="23" t="s">
        <v>292</v>
      </c>
      <c r="D35" s="77">
        <f>'1. Memória das quantidades'!F165</f>
        <v>3070.96</v>
      </c>
      <c r="E35" s="83">
        <f>SUMIF('9. CPU Com Des.'!$U$2:$U$61,'8. Orçamento Com Des.'!A35,'9. CPU Com Des.'!$W$2:$W$61)</f>
        <v>12.2196</v>
      </c>
      <c r="F35" s="84">
        <f t="shared" si="1"/>
        <v>37525.902816000002</v>
      </c>
      <c r="G35" s="97">
        <f>$M$2</f>
        <v>0.34538959589194018</v>
      </c>
      <c r="H35" s="84">
        <f t="shared" si="2"/>
        <v>16.440122705961151</v>
      </c>
      <c r="I35" s="92">
        <f t="shared" si="3"/>
        <v>50486.959225098457</v>
      </c>
    </row>
    <row r="36" spans="1:256" s="3" customFormat="1" ht="28.5">
      <c r="A36" s="380">
        <v>1106280</v>
      </c>
      <c r="B36" s="24" t="s">
        <v>300</v>
      </c>
      <c r="C36" s="23" t="s">
        <v>295</v>
      </c>
      <c r="D36" s="77">
        <f>'1. Memória das quantidades'!F151</f>
        <v>10.446400000000001</v>
      </c>
      <c r="E36" s="83">
        <f>SUMIF('9. CPU Com Des.'!$U$2:$U$61,'8. Orçamento Com Des.'!A36,'9. CPU Com Des.'!$W$2:$W$61)</f>
        <v>520.49600080321284</v>
      </c>
      <c r="F36" s="84">
        <f t="shared" si="1"/>
        <v>5437.3094227906831</v>
      </c>
      <c r="G36" s="97">
        <f>$M$2</f>
        <v>0.34538959589194018</v>
      </c>
      <c r="H36" s="84">
        <f t="shared" si="2"/>
        <v>700.26990418400544</v>
      </c>
      <c r="I36" s="92">
        <f t="shared" si="3"/>
        <v>7315.2995270677948</v>
      </c>
    </row>
    <row r="37" spans="1:256" s="3" customFormat="1" ht="25.5" customHeight="1">
      <c r="A37" s="67">
        <v>1100657</v>
      </c>
      <c r="B37" s="5" t="s">
        <v>302</v>
      </c>
      <c r="C37" s="23" t="s">
        <v>295</v>
      </c>
      <c r="D37" s="77">
        <f>D36</f>
        <v>10.446400000000001</v>
      </c>
      <c r="E37" s="83">
        <f>SUMIF('9. CPU Com Des.'!$U$2:$U$61,'8. Orçamento Com Des.'!A37,'9. CPU Com Des.'!$W$2:$W$61)</f>
        <v>3.3215444444444446</v>
      </c>
      <c r="F37" s="84">
        <f t="shared" si="1"/>
        <v>34.698181884444452</v>
      </c>
      <c r="G37" s="97">
        <f>$M$2</f>
        <v>0.34538959589194018</v>
      </c>
      <c r="H37" s="84">
        <f t="shared" si="2"/>
        <v>4.4687713378482306</v>
      </c>
      <c r="I37" s="92">
        <f t="shared" si="3"/>
        <v>46.682572903697761</v>
      </c>
    </row>
    <row r="38" spans="1:256" s="3" customFormat="1" ht="36" customHeight="1">
      <c r="A38" s="67">
        <v>1106088</v>
      </c>
      <c r="B38" s="22" t="s">
        <v>303</v>
      </c>
      <c r="C38" s="2" t="s">
        <v>295</v>
      </c>
      <c r="D38" s="78">
        <f>D36</f>
        <v>10.446400000000001</v>
      </c>
      <c r="E38" s="83">
        <f>SUMIF('9. CPU Com Des.'!$U$2:$U$61,'8. Orçamento Com Des.'!A38,'9. CPU Com Des.'!$W$2:$W$61)</f>
        <v>61.449851405622489</v>
      </c>
      <c r="F38" s="84">
        <f t="shared" si="1"/>
        <v>641.92972772369478</v>
      </c>
      <c r="G38" s="97">
        <f>$M$2</f>
        <v>0.34538959589194018</v>
      </c>
      <c r="H38" s="84">
        <f t="shared" si="2"/>
        <v>82.673990750230217</v>
      </c>
      <c r="I38" s="92">
        <f t="shared" si="3"/>
        <v>863.64557697320504</v>
      </c>
    </row>
    <row r="39" spans="1:256" s="3" customFormat="1" ht="25.5" customHeight="1">
      <c r="A39" s="66"/>
      <c r="B39" s="9" t="s">
        <v>311</v>
      </c>
      <c r="C39" s="8"/>
      <c r="D39" s="76"/>
      <c r="E39" s="81"/>
      <c r="F39" s="82"/>
      <c r="G39" s="96"/>
      <c r="H39" s="82"/>
      <c r="I39" s="91">
        <f>SUM(I40:I45)</f>
        <v>58548.149038105294</v>
      </c>
    </row>
    <row r="40" spans="1:256" s="3" customFormat="1" ht="25.5" customHeight="1">
      <c r="A40" s="67">
        <v>3108017</v>
      </c>
      <c r="B40" s="4" t="s">
        <v>298</v>
      </c>
      <c r="C40" s="2" t="s">
        <v>308</v>
      </c>
      <c r="D40" s="77">
        <f>'1. Memória das quantidades'!F324</f>
        <v>13.919999999999998</v>
      </c>
      <c r="E40" s="83">
        <f>SUMIF('9. CPU Com Des.'!$U$2:$U$61,'8. Orçamento Com Des.'!A40,'9. CPU Com Des.'!$W$2:$W$61)</f>
        <v>83.447000000000003</v>
      </c>
      <c r="F40" s="84">
        <f t="shared" si="1"/>
        <v>1161.58224</v>
      </c>
      <c r="G40" s="97">
        <f t="shared" ref="G40:G45" si="10">$M$2</f>
        <v>0.34538959589194018</v>
      </c>
      <c r="H40" s="84">
        <f t="shared" si="2"/>
        <v>112.26872560839473</v>
      </c>
      <c r="I40" s="92">
        <f t="shared" si="3"/>
        <v>1562.7806604688544</v>
      </c>
    </row>
    <row r="41" spans="1:256" s="3" customFormat="1" ht="25.5" customHeight="1">
      <c r="A41" s="67">
        <v>407819</v>
      </c>
      <c r="B41" s="5" t="s">
        <v>291</v>
      </c>
      <c r="C41" s="2" t="s">
        <v>292</v>
      </c>
      <c r="D41" s="77">
        <f>'1. Memória das quantidades'!F326</f>
        <v>1864.48</v>
      </c>
      <c r="E41" s="83">
        <f>SUMIF('9. CPU Com Des.'!$U$2:$U$61,'8. Orçamento Com Des.'!A41,'9. CPU Com Des.'!$W$2:$W$61)</f>
        <v>12.2196</v>
      </c>
      <c r="F41" s="84">
        <f t="shared" si="1"/>
        <v>22783.199808000001</v>
      </c>
      <c r="G41" s="97">
        <f t="shared" si="10"/>
        <v>0.34538959589194018</v>
      </c>
      <c r="H41" s="84">
        <f t="shared" si="2"/>
        <v>16.440122705961151</v>
      </c>
      <c r="I41" s="92">
        <f t="shared" si="3"/>
        <v>30652.279982810447</v>
      </c>
      <c r="J41" s="29"/>
      <c r="K41" s="26"/>
      <c r="L41" s="19"/>
      <c r="M41" s="26"/>
      <c r="N41" s="29"/>
      <c r="O41" s="26"/>
      <c r="P41" s="19"/>
      <c r="Q41" s="26"/>
      <c r="R41" s="29"/>
      <c r="S41" s="26"/>
      <c r="T41" s="19"/>
      <c r="U41" s="26"/>
      <c r="V41" s="29"/>
      <c r="W41" s="26"/>
      <c r="X41" s="19"/>
      <c r="Y41" s="26"/>
      <c r="Z41" s="29"/>
      <c r="AA41" s="26"/>
      <c r="AB41" s="19"/>
      <c r="AC41" s="26"/>
      <c r="AD41" s="29"/>
      <c r="AE41" s="26"/>
      <c r="AF41" s="19"/>
      <c r="AG41" s="26"/>
      <c r="AH41" s="29"/>
      <c r="AI41" s="26"/>
      <c r="AJ41" s="19"/>
      <c r="AK41" s="26"/>
      <c r="AL41" s="29"/>
      <c r="AM41" s="26"/>
      <c r="AN41" s="19"/>
      <c r="AO41" s="26"/>
      <c r="AP41" s="29"/>
      <c r="AQ41" s="26"/>
      <c r="AR41" s="19"/>
      <c r="AS41" s="26"/>
      <c r="AT41" s="29"/>
      <c r="AU41" s="26"/>
      <c r="AV41" s="19"/>
      <c r="AW41" s="26"/>
      <c r="AX41" s="29"/>
      <c r="AY41" s="26"/>
      <c r="AZ41" s="19"/>
      <c r="BA41" s="26"/>
      <c r="BB41" s="29"/>
      <c r="BC41" s="26"/>
      <c r="BD41" s="19"/>
      <c r="BE41" s="26"/>
      <c r="BF41" s="29"/>
      <c r="BG41" s="26"/>
      <c r="BH41" s="19"/>
      <c r="BI41" s="12"/>
      <c r="BJ41" s="10"/>
      <c r="BK41" s="12"/>
      <c r="BL41" s="13"/>
      <c r="BM41" s="12"/>
      <c r="BN41" s="10"/>
      <c r="BO41" s="12"/>
      <c r="BP41" s="13"/>
      <c r="BQ41" s="12"/>
      <c r="BR41" s="10"/>
      <c r="BS41" s="12"/>
      <c r="BT41" s="13"/>
      <c r="BU41" s="12"/>
      <c r="BV41" s="10"/>
      <c r="BW41" s="12"/>
      <c r="BX41" s="13"/>
      <c r="BY41" s="12"/>
      <c r="BZ41" s="10"/>
      <c r="CA41" s="12"/>
      <c r="CB41" s="13"/>
      <c r="CC41" s="12"/>
      <c r="CD41" s="10"/>
      <c r="CE41" s="12"/>
      <c r="CF41" s="13"/>
      <c r="CG41" s="12"/>
      <c r="CH41" s="10"/>
      <c r="CI41" s="12"/>
      <c r="CJ41" s="13"/>
      <c r="CK41" s="12"/>
      <c r="CL41" s="10"/>
      <c r="CM41" s="12"/>
      <c r="CN41" s="13"/>
      <c r="CO41" s="12"/>
      <c r="CP41" s="10"/>
      <c r="CQ41" s="12"/>
      <c r="CR41" s="13"/>
      <c r="CS41" s="12"/>
      <c r="CT41" s="10"/>
      <c r="CU41" s="12"/>
      <c r="CV41" s="13"/>
      <c r="CW41" s="12"/>
      <c r="CX41" s="10"/>
      <c r="CY41" s="12"/>
      <c r="CZ41" s="13"/>
      <c r="DA41" s="12"/>
      <c r="DB41" s="10"/>
      <c r="DC41" s="12"/>
      <c r="DD41" s="13"/>
      <c r="DE41" s="12"/>
      <c r="DF41" s="10"/>
      <c r="DG41" s="12"/>
      <c r="DH41" s="13"/>
      <c r="DI41" s="12"/>
      <c r="DJ41" s="10"/>
      <c r="DK41" s="12"/>
      <c r="DL41" s="13"/>
      <c r="DM41" s="12"/>
      <c r="DN41" s="10"/>
      <c r="DO41" s="12"/>
      <c r="DP41" s="13"/>
      <c r="DQ41" s="12"/>
      <c r="DR41" s="10"/>
      <c r="DS41" s="12"/>
      <c r="DT41" s="13"/>
      <c r="DU41" s="12"/>
      <c r="DV41" s="10"/>
      <c r="DW41" s="12"/>
      <c r="DX41" s="13"/>
      <c r="DY41" s="12"/>
      <c r="DZ41" s="10"/>
      <c r="EA41" s="12"/>
      <c r="EB41" s="13"/>
      <c r="EC41" s="12"/>
      <c r="ED41" s="10"/>
      <c r="EE41" s="12"/>
      <c r="EF41" s="13"/>
      <c r="EG41" s="12"/>
      <c r="EH41" s="10"/>
      <c r="EI41" s="12"/>
      <c r="EJ41" s="13"/>
      <c r="EK41" s="12"/>
      <c r="EL41" s="10"/>
      <c r="EM41" s="12"/>
      <c r="EN41" s="13"/>
      <c r="EO41" s="12"/>
      <c r="EP41" s="10"/>
      <c r="EQ41" s="12"/>
      <c r="ER41" s="13"/>
      <c r="ES41" s="12"/>
      <c r="ET41" s="10"/>
      <c r="EU41" s="12"/>
      <c r="EV41" s="13"/>
      <c r="EW41" s="12"/>
      <c r="EX41" s="10"/>
      <c r="EY41" s="12"/>
      <c r="EZ41" s="13"/>
      <c r="FA41" s="12"/>
      <c r="FB41" s="10"/>
      <c r="FC41" s="12"/>
      <c r="FD41" s="13"/>
      <c r="FE41" s="12"/>
      <c r="FF41" s="10"/>
      <c r="FG41" s="12"/>
      <c r="FH41" s="13"/>
      <c r="FI41" s="12"/>
      <c r="FJ41" s="10"/>
      <c r="FK41" s="12"/>
      <c r="FL41" s="13"/>
      <c r="FM41" s="12"/>
      <c r="FN41" s="10"/>
      <c r="FO41" s="12"/>
      <c r="FP41" s="13"/>
      <c r="FQ41" s="12"/>
      <c r="FR41" s="10"/>
      <c r="FS41" s="12"/>
      <c r="FT41" s="13"/>
      <c r="FU41" s="12"/>
      <c r="FV41" s="10"/>
      <c r="FW41" s="12"/>
      <c r="FX41" s="13"/>
      <c r="FY41" s="12"/>
      <c r="FZ41" s="10"/>
      <c r="GA41" s="12"/>
      <c r="GB41" s="13"/>
      <c r="GC41" s="12"/>
      <c r="GD41" s="10"/>
      <c r="GE41" s="12"/>
      <c r="GF41" s="13"/>
      <c r="GG41" s="12"/>
      <c r="GH41" s="10"/>
      <c r="GI41" s="12"/>
      <c r="GJ41" s="13"/>
      <c r="GK41" s="12"/>
      <c r="GL41" s="10"/>
      <c r="GM41" s="12"/>
      <c r="GN41" s="13"/>
      <c r="GO41" s="12"/>
      <c r="GP41" s="10"/>
      <c r="GQ41" s="12"/>
      <c r="GR41" s="13"/>
      <c r="GS41" s="12"/>
      <c r="GT41" s="10"/>
      <c r="GU41" s="12"/>
      <c r="GV41" s="13"/>
      <c r="GW41" s="12"/>
      <c r="GX41" s="10"/>
      <c r="GY41" s="12"/>
      <c r="GZ41" s="13"/>
      <c r="HA41" s="12"/>
      <c r="HB41" s="10"/>
      <c r="HC41" s="12"/>
      <c r="HD41" s="13"/>
      <c r="HE41" s="12"/>
      <c r="HF41" s="10"/>
      <c r="HG41" s="12"/>
      <c r="HH41" s="13"/>
      <c r="HI41" s="12"/>
      <c r="HJ41" s="10"/>
      <c r="HK41" s="12"/>
      <c r="HL41" s="13"/>
      <c r="HM41" s="12"/>
      <c r="HN41" s="10"/>
      <c r="HO41" s="12"/>
      <c r="HP41" s="13"/>
      <c r="HQ41" s="12"/>
      <c r="HR41" s="10"/>
      <c r="HS41" s="12"/>
      <c r="HT41" s="13"/>
      <c r="HU41" s="12"/>
      <c r="HV41" s="10"/>
      <c r="HW41" s="12"/>
      <c r="HX41" s="13"/>
      <c r="HY41" s="12"/>
      <c r="HZ41" s="10"/>
      <c r="IA41" s="12"/>
      <c r="IB41" s="13"/>
      <c r="IC41" s="12"/>
      <c r="ID41" s="10"/>
      <c r="IE41" s="12"/>
      <c r="IF41" s="13"/>
      <c r="IG41" s="12"/>
      <c r="IH41" s="10"/>
      <c r="II41" s="12"/>
      <c r="IJ41" s="13"/>
      <c r="IK41" s="12"/>
      <c r="IL41" s="10"/>
      <c r="IM41" s="12"/>
      <c r="IN41" s="13"/>
      <c r="IO41" s="12"/>
      <c r="IP41" s="10"/>
      <c r="IQ41" s="12"/>
      <c r="IR41" s="13"/>
      <c r="IS41" s="12"/>
      <c r="IT41" s="10"/>
      <c r="IU41" s="12"/>
      <c r="IV41" s="13"/>
    </row>
    <row r="42" spans="1:256" s="3" customFormat="1" ht="28.5">
      <c r="A42" s="380">
        <v>1106280</v>
      </c>
      <c r="B42" s="24" t="s">
        <v>300</v>
      </c>
      <c r="C42" s="2" t="s">
        <v>295</v>
      </c>
      <c r="D42" s="77">
        <f>'1. Memória das quantidades'!E311</f>
        <v>18.239999999999998</v>
      </c>
      <c r="E42" s="83">
        <f>SUMIF('9. CPU Com Des.'!$U$2:$U$61,'8. Orçamento Com Des.'!A42,'9. CPU Com Des.'!$W$2:$W$61)</f>
        <v>520.49600080321284</v>
      </c>
      <c r="F42" s="84">
        <f t="shared" si="1"/>
        <v>9493.8470546506014</v>
      </c>
      <c r="G42" s="97">
        <f t="shared" si="10"/>
        <v>0.34538959589194018</v>
      </c>
      <c r="H42" s="84">
        <f t="shared" si="2"/>
        <v>700.26990418400544</v>
      </c>
      <c r="I42" s="92">
        <f t="shared" si="3"/>
        <v>12772.923052316259</v>
      </c>
      <c r="J42" s="29"/>
      <c r="K42" s="26"/>
      <c r="L42" s="19"/>
      <c r="M42" s="26"/>
      <c r="N42" s="29"/>
      <c r="O42" s="26"/>
      <c r="P42" s="19"/>
      <c r="Q42" s="26"/>
      <c r="R42" s="29"/>
      <c r="S42" s="26"/>
      <c r="T42" s="19"/>
      <c r="U42" s="26"/>
      <c r="V42" s="29"/>
      <c r="W42" s="26"/>
      <c r="X42" s="19"/>
      <c r="Y42" s="26"/>
      <c r="Z42" s="29"/>
      <c r="AA42" s="26"/>
      <c r="AB42" s="19"/>
      <c r="AC42" s="26"/>
      <c r="AD42" s="29"/>
      <c r="AE42" s="26"/>
      <c r="AF42" s="19"/>
      <c r="AG42" s="26"/>
      <c r="AH42" s="29"/>
      <c r="AI42" s="26"/>
      <c r="AJ42" s="19"/>
      <c r="AK42" s="26"/>
      <c r="AL42" s="29"/>
      <c r="AM42" s="26"/>
      <c r="AN42" s="19"/>
      <c r="AO42" s="26"/>
      <c r="AP42" s="29"/>
      <c r="AQ42" s="26"/>
      <c r="AR42" s="19"/>
      <c r="AS42" s="26"/>
      <c r="AT42" s="29"/>
      <c r="AU42" s="26"/>
      <c r="AV42" s="19"/>
      <c r="AW42" s="26"/>
      <c r="AX42" s="29"/>
      <c r="AY42" s="26"/>
      <c r="AZ42" s="19"/>
      <c r="BA42" s="26"/>
      <c r="BB42" s="29"/>
      <c r="BC42" s="26"/>
      <c r="BD42" s="19"/>
      <c r="BE42" s="26"/>
      <c r="BF42" s="29"/>
      <c r="BG42" s="26"/>
      <c r="BH42" s="19"/>
      <c r="BI42" s="12"/>
      <c r="BJ42" s="10"/>
      <c r="BK42" s="12"/>
      <c r="BL42" s="13"/>
      <c r="BM42" s="12"/>
      <c r="BN42" s="10"/>
      <c r="BO42" s="12"/>
      <c r="BP42" s="13"/>
      <c r="BQ42" s="12"/>
      <c r="BR42" s="10"/>
      <c r="BS42" s="12"/>
      <c r="BT42" s="13"/>
      <c r="BU42" s="12"/>
      <c r="BV42" s="10"/>
      <c r="BW42" s="12"/>
      <c r="BX42" s="13"/>
      <c r="BY42" s="12"/>
      <c r="BZ42" s="10"/>
      <c r="CA42" s="12"/>
      <c r="CB42" s="13"/>
      <c r="CC42" s="12"/>
      <c r="CD42" s="10"/>
      <c r="CE42" s="12"/>
      <c r="CF42" s="13"/>
      <c r="CG42" s="12"/>
      <c r="CH42" s="10"/>
      <c r="CI42" s="12"/>
      <c r="CJ42" s="13"/>
      <c r="CK42" s="12"/>
      <c r="CL42" s="10"/>
      <c r="CM42" s="12"/>
      <c r="CN42" s="13"/>
      <c r="CO42" s="12"/>
      <c r="CP42" s="10"/>
      <c r="CQ42" s="12"/>
      <c r="CR42" s="13"/>
      <c r="CS42" s="12"/>
      <c r="CT42" s="10"/>
      <c r="CU42" s="12"/>
      <c r="CV42" s="13"/>
      <c r="CW42" s="12"/>
      <c r="CX42" s="10"/>
      <c r="CY42" s="12"/>
      <c r="CZ42" s="13"/>
      <c r="DA42" s="12"/>
      <c r="DB42" s="10"/>
      <c r="DC42" s="12"/>
      <c r="DD42" s="13"/>
      <c r="DE42" s="12"/>
      <c r="DF42" s="10"/>
      <c r="DG42" s="12"/>
      <c r="DH42" s="13"/>
      <c r="DI42" s="12"/>
      <c r="DJ42" s="10"/>
      <c r="DK42" s="12"/>
      <c r="DL42" s="13"/>
      <c r="DM42" s="12"/>
      <c r="DN42" s="10"/>
      <c r="DO42" s="12"/>
      <c r="DP42" s="13"/>
      <c r="DQ42" s="12"/>
      <c r="DR42" s="10"/>
      <c r="DS42" s="12"/>
      <c r="DT42" s="13"/>
      <c r="DU42" s="12"/>
      <c r="DV42" s="10"/>
      <c r="DW42" s="12"/>
      <c r="DX42" s="13"/>
      <c r="DY42" s="12"/>
      <c r="DZ42" s="10"/>
      <c r="EA42" s="12"/>
      <c r="EB42" s="13"/>
      <c r="EC42" s="12"/>
      <c r="ED42" s="10"/>
      <c r="EE42" s="12"/>
      <c r="EF42" s="13"/>
      <c r="EG42" s="12"/>
      <c r="EH42" s="10"/>
      <c r="EI42" s="12"/>
      <c r="EJ42" s="13"/>
      <c r="EK42" s="12"/>
      <c r="EL42" s="10"/>
      <c r="EM42" s="12"/>
      <c r="EN42" s="13"/>
      <c r="EO42" s="12"/>
      <c r="EP42" s="10"/>
      <c r="EQ42" s="12"/>
      <c r="ER42" s="13"/>
      <c r="ES42" s="12"/>
      <c r="ET42" s="10"/>
      <c r="EU42" s="12"/>
      <c r="EV42" s="13"/>
      <c r="EW42" s="12"/>
      <c r="EX42" s="10"/>
      <c r="EY42" s="12"/>
      <c r="EZ42" s="13"/>
      <c r="FA42" s="12"/>
      <c r="FB42" s="10"/>
      <c r="FC42" s="12"/>
      <c r="FD42" s="13"/>
      <c r="FE42" s="12"/>
      <c r="FF42" s="10"/>
      <c r="FG42" s="12"/>
      <c r="FH42" s="13"/>
      <c r="FI42" s="12"/>
      <c r="FJ42" s="10"/>
      <c r="FK42" s="12"/>
      <c r="FL42" s="13"/>
      <c r="FM42" s="12"/>
      <c r="FN42" s="10"/>
      <c r="FO42" s="12"/>
      <c r="FP42" s="13"/>
      <c r="FQ42" s="12"/>
      <c r="FR42" s="10"/>
      <c r="FS42" s="12"/>
      <c r="FT42" s="13"/>
      <c r="FU42" s="12"/>
      <c r="FV42" s="10"/>
      <c r="FW42" s="12"/>
      <c r="FX42" s="13"/>
      <c r="FY42" s="12"/>
      <c r="FZ42" s="10"/>
      <c r="GA42" s="12"/>
      <c r="GB42" s="13"/>
      <c r="GC42" s="12"/>
      <c r="GD42" s="10"/>
      <c r="GE42" s="12"/>
      <c r="GF42" s="13"/>
      <c r="GG42" s="12"/>
      <c r="GH42" s="10"/>
      <c r="GI42" s="12"/>
      <c r="GJ42" s="13"/>
      <c r="GK42" s="12"/>
      <c r="GL42" s="10"/>
      <c r="GM42" s="12"/>
      <c r="GN42" s="13"/>
      <c r="GO42" s="12"/>
      <c r="GP42" s="10"/>
      <c r="GQ42" s="12"/>
      <c r="GR42" s="13"/>
      <c r="GS42" s="12"/>
      <c r="GT42" s="10"/>
      <c r="GU42" s="12"/>
      <c r="GV42" s="13"/>
      <c r="GW42" s="12"/>
      <c r="GX42" s="10"/>
      <c r="GY42" s="12"/>
      <c r="GZ42" s="13"/>
      <c r="HA42" s="12"/>
      <c r="HB42" s="10"/>
      <c r="HC42" s="12"/>
      <c r="HD42" s="13"/>
      <c r="HE42" s="12"/>
      <c r="HF42" s="10"/>
      <c r="HG42" s="12"/>
      <c r="HH42" s="13"/>
      <c r="HI42" s="12"/>
      <c r="HJ42" s="10"/>
      <c r="HK42" s="12"/>
      <c r="HL42" s="13"/>
      <c r="HM42" s="12"/>
      <c r="HN42" s="10"/>
      <c r="HO42" s="12"/>
      <c r="HP42" s="13"/>
      <c r="HQ42" s="12"/>
      <c r="HR42" s="10"/>
      <c r="HS42" s="12"/>
      <c r="HT42" s="13"/>
      <c r="HU42" s="12"/>
      <c r="HV42" s="10"/>
      <c r="HW42" s="12"/>
      <c r="HX42" s="13"/>
      <c r="HY42" s="12"/>
      <c r="HZ42" s="10"/>
      <c r="IA42" s="12"/>
      <c r="IB42" s="13"/>
      <c r="IC42" s="12"/>
      <c r="ID42" s="10"/>
      <c r="IE42" s="12"/>
      <c r="IF42" s="13"/>
      <c r="IG42" s="12"/>
      <c r="IH42" s="10"/>
      <c r="II42" s="12"/>
      <c r="IJ42" s="13"/>
      <c r="IK42" s="12"/>
      <c r="IL42" s="10"/>
      <c r="IM42" s="12"/>
      <c r="IN42" s="13"/>
      <c r="IO42" s="12"/>
      <c r="IP42" s="10"/>
      <c r="IQ42" s="12"/>
      <c r="IR42" s="13"/>
      <c r="IS42" s="12"/>
      <c r="IT42" s="10"/>
      <c r="IU42" s="12"/>
      <c r="IV42" s="13"/>
    </row>
    <row r="43" spans="1:256" s="3" customFormat="1" ht="25.5" customHeight="1">
      <c r="A43" s="68">
        <v>1106057</v>
      </c>
      <c r="B43" s="4" t="s">
        <v>309</v>
      </c>
      <c r="C43" s="2" t="s">
        <v>295</v>
      </c>
      <c r="D43" s="78">
        <f>'1. Memória das quantidades'!E317</f>
        <v>18.239999999999998</v>
      </c>
      <c r="E43" s="83">
        <f>SUMIF('9. CPU Com Des.'!$U$2:$U$61,'8. Orçamento Com Des.'!A43,'9. CPU Com Des.'!$W$2:$W$61)</f>
        <v>487.80469046141633</v>
      </c>
      <c r="F43" s="84">
        <f t="shared" si="1"/>
        <v>8897.5575540162336</v>
      </c>
      <c r="G43" s="97">
        <f t="shared" si="10"/>
        <v>0.34538959589194018</v>
      </c>
      <c r="H43" s="84">
        <f t="shared" si="2"/>
        <v>656.28735537407783</v>
      </c>
      <c r="I43" s="92">
        <f t="shared" si="3"/>
        <v>11970.681362023179</v>
      </c>
      <c r="J43" s="27"/>
      <c r="K43" s="26"/>
      <c r="L43" s="19"/>
      <c r="M43" s="26"/>
      <c r="N43" s="27"/>
      <c r="O43" s="26"/>
      <c r="P43" s="19"/>
      <c r="Q43" s="26"/>
      <c r="R43" s="27"/>
      <c r="S43" s="26"/>
      <c r="T43" s="19"/>
      <c r="U43" s="26"/>
      <c r="V43" s="27"/>
      <c r="W43" s="26"/>
      <c r="X43" s="19"/>
      <c r="Y43" s="26"/>
      <c r="Z43" s="27"/>
      <c r="AA43" s="26"/>
      <c r="AB43" s="19"/>
      <c r="AC43" s="26"/>
      <c r="AD43" s="27"/>
      <c r="AE43" s="26"/>
      <c r="AF43" s="19"/>
      <c r="AG43" s="26"/>
      <c r="AH43" s="27"/>
      <c r="AI43" s="26"/>
      <c r="AJ43" s="19"/>
      <c r="AK43" s="26"/>
      <c r="AL43" s="27"/>
      <c r="AM43" s="26"/>
      <c r="AN43" s="19"/>
      <c r="AO43" s="26"/>
      <c r="AP43" s="27"/>
      <c r="AQ43" s="26"/>
      <c r="AR43" s="19"/>
      <c r="AS43" s="26"/>
      <c r="AT43" s="27"/>
      <c r="AU43" s="26"/>
      <c r="AV43" s="19"/>
      <c r="AW43" s="26"/>
      <c r="AX43" s="27"/>
      <c r="AY43" s="26"/>
      <c r="AZ43" s="19"/>
      <c r="BA43" s="26"/>
      <c r="BB43" s="27"/>
      <c r="BC43" s="26"/>
      <c r="BD43" s="19"/>
      <c r="BE43" s="26"/>
      <c r="BF43" s="27"/>
      <c r="BG43" s="26"/>
      <c r="BH43" s="19"/>
      <c r="BI43" s="17"/>
      <c r="BJ43" s="18"/>
      <c r="BK43" s="17"/>
      <c r="BL43" s="19"/>
      <c r="BM43" s="17"/>
      <c r="BN43" s="18"/>
      <c r="BO43" s="17"/>
      <c r="BP43" s="19"/>
      <c r="BQ43" s="17"/>
      <c r="BR43" s="18"/>
      <c r="BS43" s="17"/>
      <c r="BT43" s="19"/>
      <c r="BU43" s="17"/>
      <c r="BV43" s="18"/>
      <c r="BW43" s="17"/>
      <c r="BX43" s="19"/>
      <c r="BY43" s="17"/>
      <c r="BZ43" s="18"/>
      <c r="CA43" s="17"/>
      <c r="CB43" s="19"/>
      <c r="CC43" s="17"/>
      <c r="CD43" s="18"/>
      <c r="CE43" s="17"/>
      <c r="CF43" s="19"/>
      <c r="CG43" s="17"/>
      <c r="CH43" s="18"/>
      <c r="CI43" s="17"/>
      <c r="CJ43" s="19"/>
      <c r="CK43" s="17"/>
      <c r="CL43" s="18"/>
      <c r="CM43" s="17"/>
      <c r="CN43" s="19"/>
      <c r="CO43" s="17"/>
      <c r="CP43" s="18"/>
      <c r="CQ43" s="17"/>
      <c r="CR43" s="19"/>
      <c r="CS43" s="17"/>
      <c r="CT43" s="18"/>
      <c r="CU43" s="17"/>
      <c r="CV43" s="19"/>
      <c r="CW43" s="17"/>
      <c r="CX43" s="18"/>
      <c r="CY43" s="17"/>
      <c r="CZ43" s="19"/>
      <c r="DA43" s="17"/>
      <c r="DB43" s="18"/>
      <c r="DC43" s="17"/>
      <c r="DD43" s="19"/>
      <c r="DE43" s="17"/>
      <c r="DF43" s="18"/>
      <c r="DG43" s="17"/>
      <c r="DH43" s="19"/>
      <c r="DI43" s="17"/>
      <c r="DJ43" s="18"/>
      <c r="DK43" s="17"/>
      <c r="DL43" s="19"/>
      <c r="DM43" s="17"/>
      <c r="DN43" s="18"/>
      <c r="DO43" s="17"/>
      <c r="DP43" s="19"/>
      <c r="DQ43" s="17"/>
      <c r="DR43" s="18"/>
      <c r="DS43" s="17"/>
      <c r="DT43" s="19"/>
      <c r="DU43" s="17"/>
      <c r="DV43" s="18"/>
      <c r="DW43" s="17"/>
      <c r="DX43" s="19"/>
      <c r="DY43" s="17"/>
      <c r="DZ43" s="18"/>
      <c r="EA43" s="17"/>
      <c r="EB43" s="19"/>
      <c r="EC43" s="17"/>
      <c r="ED43" s="18"/>
      <c r="EE43" s="17"/>
      <c r="EF43" s="19"/>
      <c r="EG43" s="17"/>
      <c r="EH43" s="18"/>
      <c r="EI43" s="17"/>
      <c r="EJ43" s="19"/>
      <c r="EK43" s="17"/>
      <c r="EL43" s="18"/>
      <c r="EM43" s="17"/>
      <c r="EN43" s="19"/>
      <c r="EO43" s="17"/>
      <c r="EP43" s="18"/>
      <c r="EQ43" s="17"/>
      <c r="ER43" s="19"/>
      <c r="ES43" s="17"/>
      <c r="ET43" s="18"/>
      <c r="EU43" s="17"/>
      <c r="EV43" s="19"/>
      <c r="EW43" s="17"/>
      <c r="EX43" s="18"/>
      <c r="EY43" s="17"/>
      <c r="EZ43" s="19"/>
      <c r="FA43" s="17"/>
      <c r="FB43" s="18"/>
      <c r="FC43" s="17"/>
      <c r="FD43" s="19"/>
      <c r="FE43" s="17"/>
      <c r="FF43" s="18"/>
      <c r="FG43" s="17"/>
      <c r="FH43" s="19"/>
      <c r="FI43" s="17"/>
      <c r="FJ43" s="18"/>
      <c r="FK43" s="17"/>
      <c r="FL43" s="19"/>
      <c r="FM43" s="17"/>
      <c r="FN43" s="18"/>
      <c r="FO43" s="17"/>
      <c r="FP43" s="19"/>
      <c r="FQ43" s="17"/>
      <c r="FR43" s="18"/>
      <c r="FS43" s="17"/>
      <c r="FT43" s="19"/>
      <c r="FU43" s="17"/>
      <c r="FV43" s="18"/>
      <c r="FW43" s="17"/>
      <c r="FX43" s="19"/>
      <c r="FY43" s="17"/>
      <c r="FZ43" s="18"/>
      <c r="GA43" s="17"/>
      <c r="GB43" s="19"/>
      <c r="GC43" s="17"/>
      <c r="GD43" s="18"/>
      <c r="GE43" s="17"/>
      <c r="GF43" s="19"/>
      <c r="GG43" s="17"/>
      <c r="GH43" s="18"/>
      <c r="GI43" s="17"/>
      <c r="GJ43" s="19"/>
      <c r="GK43" s="17"/>
      <c r="GL43" s="18"/>
      <c r="GM43" s="17"/>
      <c r="GN43" s="19"/>
      <c r="GO43" s="17"/>
      <c r="GP43" s="18"/>
      <c r="GQ43" s="17"/>
      <c r="GR43" s="19"/>
      <c r="GS43" s="17"/>
      <c r="GT43" s="18"/>
      <c r="GU43" s="17"/>
      <c r="GV43" s="19"/>
      <c r="GW43" s="17"/>
      <c r="GX43" s="18"/>
      <c r="GY43" s="17"/>
      <c r="GZ43" s="19"/>
      <c r="HA43" s="17"/>
      <c r="HB43" s="18"/>
      <c r="HC43" s="17"/>
      <c r="HD43" s="19"/>
      <c r="HE43" s="17"/>
      <c r="HF43" s="18"/>
      <c r="HG43" s="17"/>
      <c r="HH43" s="19"/>
      <c r="HI43" s="17"/>
      <c r="HJ43" s="18"/>
      <c r="HK43" s="17"/>
      <c r="HL43" s="19"/>
      <c r="HM43" s="17"/>
      <c r="HN43" s="18"/>
      <c r="HO43" s="17"/>
      <c r="HP43" s="19"/>
      <c r="HQ43" s="17"/>
      <c r="HR43" s="18"/>
      <c r="HS43" s="17"/>
      <c r="HT43" s="19"/>
      <c r="HU43" s="17"/>
      <c r="HV43" s="18"/>
      <c r="HW43" s="17"/>
      <c r="HX43" s="19"/>
      <c r="HY43" s="17"/>
      <c r="HZ43" s="18"/>
      <c r="IA43" s="17"/>
      <c r="IB43" s="19"/>
      <c r="IC43" s="17"/>
      <c r="ID43" s="18"/>
      <c r="IE43" s="17"/>
      <c r="IF43" s="19"/>
      <c r="IG43" s="17"/>
      <c r="IH43" s="18"/>
      <c r="II43" s="17"/>
      <c r="IJ43" s="19"/>
      <c r="IK43" s="17"/>
      <c r="IL43" s="18"/>
      <c r="IM43" s="17"/>
      <c r="IN43" s="19"/>
      <c r="IO43" s="17"/>
      <c r="IP43" s="18"/>
      <c r="IQ43" s="17"/>
      <c r="IR43" s="19"/>
      <c r="IS43" s="17"/>
      <c r="IT43" s="18"/>
      <c r="IU43" s="17"/>
      <c r="IV43" s="19"/>
    </row>
    <row r="44" spans="1:256" s="3" customFormat="1" ht="25.5" customHeight="1">
      <c r="A44" s="67">
        <v>1100657</v>
      </c>
      <c r="B44" s="5" t="s">
        <v>302</v>
      </c>
      <c r="C44" s="2" t="s">
        <v>295</v>
      </c>
      <c r="D44" s="77">
        <f>D42</f>
        <v>18.239999999999998</v>
      </c>
      <c r="E44" s="83">
        <f>SUMIF('9. CPU Com Des.'!$U$2:$U$61,'8. Orçamento Com Des.'!A44,'9. CPU Com Des.'!$W$2:$W$61)</f>
        <v>3.3215444444444446</v>
      </c>
      <c r="F44" s="84">
        <f t="shared" si="1"/>
        <v>60.584970666666663</v>
      </c>
      <c r="G44" s="97">
        <f t="shared" si="10"/>
        <v>0.34538959589194018</v>
      </c>
      <c r="H44" s="84">
        <f t="shared" si="2"/>
        <v>4.4687713378482306</v>
      </c>
      <c r="I44" s="92">
        <f t="shared" si="3"/>
        <v>81.510389202351718</v>
      </c>
      <c r="J44" s="30"/>
      <c r="K44" s="26"/>
      <c r="L44" s="19"/>
      <c r="M44" s="26"/>
      <c r="N44" s="30"/>
      <c r="O44" s="26"/>
      <c r="P44" s="19"/>
      <c r="Q44" s="26"/>
      <c r="R44" s="30"/>
      <c r="S44" s="26"/>
      <c r="T44" s="19"/>
      <c r="U44" s="26"/>
      <c r="V44" s="30"/>
      <c r="W44" s="26"/>
      <c r="X44" s="19"/>
      <c r="Y44" s="26"/>
      <c r="Z44" s="30"/>
      <c r="AA44" s="26"/>
      <c r="AB44" s="19"/>
      <c r="AC44" s="26"/>
      <c r="AD44" s="30"/>
      <c r="AE44" s="26"/>
      <c r="AF44" s="19"/>
      <c r="AG44" s="26"/>
      <c r="AH44" s="30"/>
      <c r="AI44" s="26"/>
      <c r="AJ44" s="19"/>
      <c r="AK44" s="26"/>
      <c r="AL44" s="30"/>
      <c r="AM44" s="26"/>
      <c r="AN44" s="19"/>
      <c r="AO44" s="26"/>
      <c r="AP44" s="30"/>
      <c r="AQ44" s="26"/>
      <c r="AR44" s="19"/>
      <c r="AS44" s="26"/>
      <c r="AT44" s="30"/>
      <c r="AU44" s="26"/>
      <c r="AV44" s="19"/>
      <c r="AW44" s="26"/>
      <c r="AX44" s="30"/>
      <c r="AY44" s="26"/>
      <c r="AZ44" s="19"/>
      <c r="BA44" s="26"/>
      <c r="BB44" s="30"/>
      <c r="BC44" s="26"/>
      <c r="BD44" s="19"/>
      <c r="BE44" s="26"/>
      <c r="BF44" s="30"/>
      <c r="BG44" s="26"/>
      <c r="BH44" s="19"/>
      <c r="BI44" s="17"/>
      <c r="BJ44" s="20"/>
      <c r="BK44" s="17"/>
      <c r="BL44" s="21"/>
      <c r="BM44" s="17"/>
      <c r="BN44" s="20"/>
      <c r="BO44" s="17"/>
      <c r="BP44" s="21"/>
      <c r="BQ44" s="17"/>
      <c r="BR44" s="20"/>
      <c r="BS44" s="17"/>
      <c r="BT44" s="21"/>
      <c r="BU44" s="17"/>
      <c r="BV44" s="20"/>
      <c r="BW44" s="17"/>
      <c r="BX44" s="21"/>
      <c r="BY44" s="17"/>
      <c r="BZ44" s="20"/>
      <c r="CA44" s="17"/>
      <c r="CB44" s="21"/>
      <c r="CC44" s="17"/>
      <c r="CD44" s="20"/>
      <c r="CE44" s="17"/>
      <c r="CF44" s="21"/>
      <c r="CG44" s="17"/>
      <c r="CH44" s="20"/>
      <c r="CI44" s="17"/>
      <c r="CJ44" s="21"/>
      <c r="CK44" s="17"/>
      <c r="CL44" s="20"/>
      <c r="CM44" s="17"/>
      <c r="CN44" s="21"/>
      <c r="CO44" s="17"/>
      <c r="CP44" s="20"/>
      <c r="CQ44" s="17"/>
      <c r="CR44" s="21"/>
      <c r="CS44" s="17"/>
      <c r="CT44" s="20"/>
      <c r="CU44" s="17"/>
      <c r="CV44" s="21"/>
      <c r="CW44" s="17"/>
      <c r="CX44" s="20"/>
      <c r="CY44" s="17"/>
      <c r="CZ44" s="21"/>
      <c r="DA44" s="17"/>
      <c r="DB44" s="20"/>
      <c r="DC44" s="17"/>
      <c r="DD44" s="21"/>
      <c r="DE44" s="17"/>
      <c r="DF44" s="20"/>
      <c r="DG44" s="17"/>
      <c r="DH44" s="21"/>
      <c r="DI44" s="17"/>
      <c r="DJ44" s="20"/>
      <c r="DK44" s="17"/>
      <c r="DL44" s="21"/>
      <c r="DM44" s="17"/>
      <c r="DN44" s="20"/>
      <c r="DO44" s="17"/>
      <c r="DP44" s="21"/>
      <c r="DQ44" s="17"/>
      <c r="DR44" s="20"/>
      <c r="DS44" s="17"/>
      <c r="DT44" s="21"/>
      <c r="DU44" s="17"/>
      <c r="DV44" s="20"/>
      <c r="DW44" s="17"/>
      <c r="DX44" s="21"/>
      <c r="DY44" s="17"/>
      <c r="DZ44" s="20"/>
      <c r="EA44" s="17"/>
      <c r="EB44" s="21"/>
      <c r="EC44" s="17"/>
      <c r="ED44" s="20"/>
      <c r="EE44" s="17"/>
      <c r="EF44" s="21"/>
      <c r="EG44" s="17"/>
      <c r="EH44" s="20"/>
      <c r="EI44" s="17"/>
      <c r="EJ44" s="21"/>
      <c r="EK44" s="17"/>
      <c r="EL44" s="20"/>
      <c r="EM44" s="17"/>
      <c r="EN44" s="21"/>
      <c r="EO44" s="17"/>
      <c r="EP44" s="20"/>
      <c r="EQ44" s="17"/>
      <c r="ER44" s="21"/>
      <c r="ES44" s="17"/>
      <c r="ET44" s="20"/>
      <c r="EU44" s="17"/>
      <c r="EV44" s="21"/>
      <c r="EW44" s="17"/>
      <c r="EX44" s="20"/>
      <c r="EY44" s="17"/>
      <c r="EZ44" s="21"/>
      <c r="FA44" s="17"/>
      <c r="FB44" s="20"/>
      <c r="FC44" s="17"/>
      <c r="FD44" s="21"/>
      <c r="FE44" s="17"/>
      <c r="FF44" s="20"/>
      <c r="FG44" s="17"/>
      <c r="FH44" s="21"/>
      <c r="FI44" s="17"/>
      <c r="FJ44" s="20"/>
      <c r="FK44" s="17"/>
      <c r="FL44" s="21"/>
      <c r="FM44" s="17"/>
      <c r="FN44" s="20"/>
      <c r="FO44" s="17"/>
      <c r="FP44" s="21"/>
      <c r="FQ44" s="17"/>
      <c r="FR44" s="20"/>
      <c r="FS44" s="17"/>
      <c r="FT44" s="21"/>
      <c r="FU44" s="17"/>
      <c r="FV44" s="20"/>
      <c r="FW44" s="17"/>
      <c r="FX44" s="21"/>
      <c r="FY44" s="17"/>
      <c r="FZ44" s="20"/>
      <c r="GA44" s="17"/>
      <c r="GB44" s="21"/>
      <c r="GC44" s="17"/>
      <c r="GD44" s="20"/>
      <c r="GE44" s="17"/>
      <c r="GF44" s="21"/>
      <c r="GG44" s="17"/>
      <c r="GH44" s="20"/>
      <c r="GI44" s="17"/>
      <c r="GJ44" s="21"/>
      <c r="GK44" s="17"/>
      <c r="GL44" s="20"/>
      <c r="GM44" s="17"/>
      <c r="GN44" s="21"/>
      <c r="GO44" s="17"/>
      <c r="GP44" s="20"/>
      <c r="GQ44" s="17"/>
      <c r="GR44" s="21"/>
      <c r="GS44" s="17"/>
      <c r="GT44" s="20"/>
      <c r="GU44" s="17"/>
      <c r="GV44" s="21"/>
      <c r="GW44" s="17"/>
      <c r="GX44" s="20"/>
      <c r="GY44" s="17"/>
      <c r="GZ44" s="21"/>
      <c r="HA44" s="17"/>
      <c r="HB44" s="20"/>
      <c r="HC44" s="17"/>
      <c r="HD44" s="21"/>
      <c r="HE44" s="17"/>
      <c r="HF44" s="20"/>
      <c r="HG44" s="17"/>
      <c r="HH44" s="21"/>
      <c r="HI44" s="17"/>
      <c r="HJ44" s="20"/>
      <c r="HK44" s="17"/>
      <c r="HL44" s="21"/>
      <c r="HM44" s="17"/>
      <c r="HN44" s="20"/>
      <c r="HO44" s="17"/>
      <c r="HP44" s="21"/>
      <c r="HQ44" s="17"/>
      <c r="HR44" s="20"/>
      <c r="HS44" s="17"/>
      <c r="HT44" s="21"/>
      <c r="HU44" s="17"/>
      <c r="HV44" s="20"/>
      <c r="HW44" s="17"/>
      <c r="HX44" s="21"/>
      <c r="HY44" s="17"/>
      <c r="HZ44" s="20"/>
      <c r="IA44" s="17"/>
      <c r="IB44" s="21"/>
      <c r="IC44" s="17"/>
      <c r="ID44" s="20"/>
      <c r="IE44" s="17"/>
      <c r="IF44" s="21"/>
      <c r="IG44" s="17"/>
      <c r="IH44" s="20"/>
      <c r="II44" s="17"/>
      <c r="IJ44" s="21"/>
      <c r="IK44" s="17"/>
      <c r="IL44" s="20"/>
      <c r="IM44" s="17"/>
      <c r="IN44" s="21"/>
      <c r="IO44" s="17"/>
      <c r="IP44" s="20"/>
      <c r="IQ44" s="17"/>
      <c r="IR44" s="21"/>
      <c r="IS44" s="17"/>
      <c r="IT44" s="20"/>
      <c r="IU44" s="17"/>
      <c r="IV44" s="21"/>
    </row>
    <row r="45" spans="1:256" s="3" customFormat="1" ht="33.75" customHeight="1">
      <c r="A45" s="67">
        <v>1106088</v>
      </c>
      <c r="B45" s="22" t="s">
        <v>303</v>
      </c>
      <c r="C45" s="2" t="s">
        <v>295</v>
      </c>
      <c r="D45" s="77">
        <f>D42</f>
        <v>18.239999999999998</v>
      </c>
      <c r="E45" s="83">
        <f>SUMIF('9. CPU Com Des.'!$U$2:$U$61,'8. Orçamento Com Des.'!A45,'9. CPU Com Des.'!$W$2:$W$61)</f>
        <v>61.449851405622489</v>
      </c>
      <c r="F45" s="84">
        <f t="shared" si="1"/>
        <v>1120.845289638554</v>
      </c>
      <c r="G45" s="97">
        <f t="shared" si="10"/>
        <v>0.34538959589194018</v>
      </c>
      <c r="H45" s="84">
        <f t="shared" si="2"/>
        <v>82.673990750230217</v>
      </c>
      <c r="I45" s="92">
        <f t="shared" si="3"/>
        <v>1507.9735912841991</v>
      </c>
      <c r="J45" s="27"/>
      <c r="K45" s="26"/>
      <c r="L45" s="19"/>
      <c r="M45" s="26"/>
      <c r="N45" s="27"/>
      <c r="O45" s="26"/>
      <c r="P45" s="19"/>
      <c r="Q45" s="26"/>
      <c r="R45" s="27"/>
      <c r="S45" s="26"/>
      <c r="T45" s="19"/>
      <c r="U45" s="26"/>
      <c r="V45" s="27"/>
      <c r="W45" s="26"/>
      <c r="X45" s="19"/>
      <c r="Y45" s="26"/>
      <c r="Z45" s="27"/>
      <c r="AA45" s="26"/>
      <c r="AB45" s="19"/>
      <c r="AC45" s="26"/>
      <c r="AD45" s="27"/>
      <c r="AE45" s="26"/>
      <c r="AF45" s="19"/>
      <c r="AG45" s="26"/>
      <c r="AH45" s="27"/>
      <c r="AI45" s="26"/>
      <c r="AJ45" s="19"/>
      <c r="AK45" s="26"/>
      <c r="AL45" s="27"/>
      <c r="AM45" s="26"/>
      <c r="AN45" s="19"/>
      <c r="AO45" s="26"/>
      <c r="AP45" s="27"/>
      <c r="AQ45" s="26"/>
      <c r="AR45" s="19"/>
      <c r="AS45" s="26"/>
      <c r="AT45" s="27"/>
      <c r="AU45" s="26"/>
      <c r="AV45" s="19"/>
      <c r="AW45" s="26"/>
      <c r="AX45" s="27"/>
      <c r="AY45" s="26"/>
      <c r="AZ45" s="19"/>
      <c r="BA45" s="26"/>
      <c r="BB45" s="27"/>
      <c r="BC45" s="26"/>
      <c r="BD45" s="19"/>
      <c r="BE45" s="26"/>
      <c r="BF45" s="27"/>
      <c r="BG45" s="26"/>
      <c r="BH45" s="19"/>
      <c r="BI45" s="17"/>
      <c r="BJ45" s="18"/>
      <c r="BK45" s="17"/>
      <c r="BL45" s="19"/>
      <c r="BM45" s="17"/>
      <c r="BN45" s="18"/>
      <c r="BO45" s="17"/>
      <c r="BP45" s="19"/>
      <c r="BQ45" s="17"/>
      <c r="BR45" s="18"/>
      <c r="BS45" s="17"/>
      <c r="BT45" s="19"/>
      <c r="BU45" s="17"/>
      <c r="BV45" s="18"/>
      <c r="BW45" s="17"/>
      <c r="BX45" s="19"/>
      <c r="BY45" s="17"/>
      <c r="BZ45" s="18"/>
      <c r="CA45" s="17"/>
      <c r="CB45" s="19"/>
      <c r="CC45" s="17"/>
      <c r="CD45" s="18"/>
      <c r="CE45" s="17"/>
      <c r="CF45" s="19"/>
      <c r="CG45" s="17"/>
      <c r="CH45" s="18"/>
      <c r="CI45" s="17"/>
      <c r="CJ45" s="19"/>
      <c r="CK45" s="17"/>
      <c r="CL45" s="18"/>
      <c r="CM45" s="17"/>
      <c r="CN45" s="19"/>
      <c r="CO45" s="17"/>
      <c r="CP45" s="18"/>
      <c r="CQ45" s="17"/>
      <c r="CR45" s="19"/>
      <c r="CS45" s="17"/>
      <c r="CT45" s="18"/>
      <c r="CU45" s="17"/>
      <c r="CV45" s="19"/>
      <c r="CW45" s="17"/>
      <c r="CX45" s="18"/>
      <c r="CY45" s="17"/>
      <c r="CZ45" s="19"/>
      <c r="DA45" s="17"/>
      <c r="DB45" s="18"/>
      <c r="DC45" s="17"/>
      <c r="DD45" s="19"/>
      <c r="DE45" s="17"/>
      <c r="DF45" s="18"/>
      <c r="DG45" s="17"/>
      <c r="DH45" s="19"/>
      <c r="DI45" s="17"/>
      <c r="DJ45" s="18"/>
      <c r="DK45" s="17"/>
      <c r="DL45" s="19"/>
      <c r="DM45" s="17"/>
      <c r="DN45" s="18"/>
      <c r="DO45" s="17"/>
      <c r="DP45" s="19"/>
      <c r="DQ45" s="17"/>
      <c r="DR45" s="18"/>
      <c r="DS45" s="17"/>
      <c r="DT45" s="19"/>
      <c r="DU45" s="17"/>
      <c r="DV45" s="18"/>
      <c r="DW45" s="17"/>
      <c r="DX45" s="19"/>
      <c r="DY45" s="17"/>
      <c r="DZ45" s="18"/>
      <c r="EA45" s="17"/>
      <c r="EB45" s="19"/>
      <c r="EC45" s="17"/>
      <c r="ED45" s="18"/>
      <c r="EE45" s="17"/>
      <c r="EF45" s="19"/>
      <c r="EG45" s="17"/>
      <c r="EH45" s="18"/>
      <c r="EI45" s="17"/>
      <c r="EJ45" s="19"/>
      <c r="EK45" s="17"/>
      <c r="EL45" s="18"/>
      <c r="EM45" s="17"/>
      <c r="EN45" s="19"/>
      <c r="EO45" s="17"/>
      <c r="EP45" s="18"/>
      <c r="EQ45" s="17"/>
      <c r="ER45" s="19"/>
      <c r="ES45" s="17"/>
      <c r="ET45" s="18"/>
      <c r="EU45" s="17"/>
      <c r="EV45" s="19"/>
      <c r="EW45" s="17"/>
      <c r="EX45" s="18"/>
      <c r="EY45" s="17"/>
      <c r="EZ45" s="19"/>
      <c r="FA45" s="17"/>
      <c r="FB45" s="18"/>
      <c r="FC45" s="17"/>
      <c r="FD45" s="19"/>
      <c r="FE45" s="17"/>
      <c r="FF45" s="18"/>
      <c r="FG45" s="17"/>
      <c r="FH45" s="19"/>
      <c r="FI45" s="17"/>
      <c r="FJ45" s="18"/>
      <c r="FK45" s="17"/>
      <c r="FL45" s="19"/>
      <c r="FM45" s="17"/>
      <c r="FN45" s="18"/>
      <c r="FO45" s="17"/>
      <c r="FP45" s="19"/>
      <c r="FQ45" s="17"/>
      <c r="FR45" s="18"/>
      <c r="FS45" s="17"/>
      <c r="FT45" s="19"/>
      <c r="FU45" s="17"/>
      <c r="FV45" s="18"/>
      <c r="FW45" s="17"/>
      <c r="FX45" s="19"/>
      <c r="FY45" s="17"/>
      <c r="FZ45" s="18"/>
      <c r="GA45" s="17"/>
      <c r="GB45" s="19"/>
      <c r="GC45" s="17"/>
      <c r="GD45" s="18"/>
      <c r="GE45" s="17"/>
      <c r="GF45" s="19"/>
      <c r="GG45" s="17"/>
      <c r="GH45" s="18"/>
      <c r="GI45" s="17"/>
      <c r="GJ45" s="19"/>
      <c r="GK45" s="17"/>
      <c r="GL45" s="18"/>
      <c r="GM45" s="17"/>
      <c r="GN45" s="19"/>
      <c r="GO45" s="17"/>
      <c r="GP45" s="18"/>
      <c r="GQ45" s="17"/>
      <c r="GR45" s="19"/>
      <c r="GS45" s="17"/>
      <c r="GT45" s="18"/>
      <c r="GU45" s="17"/>
      <c r="GV45" s="19"/>
      <c r="GW45" s="17"/>
      <c r="GX45" s="18"/>
      <c r="GY45" s="17"/>
      <c r="GZ45" s="19"/>
      <c r="HA45" s="17"/>
      <c r="HB45" s="18"/>
      <c r="HC45" s="17"/>
      <c r="HD45" s="19"/>
      <c r="HE45" s="17"/>
      <c r="HF45" s="18"/>
      <c r="HG45" s="17"/>
      <c r="HH45" s="19"/>
      <c r="HI45" s="17"/>
      <c r="HJ45" s="18"/>
      <c r="HK45" s="17"/>
      <c r="HL45" s="19"/>
      <c r="HM45" s="17"/>
      <c r="HN45" s="18"/>
      <c r="HO45" s="17"/>
      <c r="HP45" s="19"/>
      <c r="HQ45" s="17"/>
      <c r="HR45" s="18"/>
      <c r="HS45" s="17"/>
      <c r="HT45" s="19"/>
      <c r="HU45" s="17"/>
      <c r="HV45" s="18"/>
      <c r="HW45" s="17"/>
      <c r="HX45" s="19"/>
      <c r="HY45" s="17"/>
      <c r="HZ45" s="18"/>
      <c r="IA45" s="17"/>
      <c r="IB45" s="19"/>
      <c r="IC45" s="17"/>
      <c r="ID45" s="18"/>
      <c r="IE45" s="17"/>
      <c r="IF45" s="19"/>
      <c r="IG45" s="17"/>
      <c r="IH45" s="18"/>
      <c r="II45" s="17"/>
      <c r="IJ45" s="19"/>
      <c r="IK45" s="17"/>
      <c r="IL45" s="18"/>
      <c r="IM45" s="17"/>
      <c r="IN45" s="19"/>
      <c r="IO45" s="17"/>
      <c r="IP45" s="18"/>
      <c r="IQ45" s="17"/>
      <c r="IR45" s="19"/>
      <c r="IS45" s="17"/>
      <c r="IT45" s="18"/>
      <c r="IU45" s="17"/>
      <c r="IV45" s="19"/>
    </row>
    <row r="46" spans="1:256" s="3" customFormat="1" ht="25.5" customHeight="1">
      <c r="A46" s="66" t="s">
        <v>296</v>
      </c>
      <c r="B46" s="9" t="s">
        <v>137</v>
      </c>
      <c r="C46" s="8"/>
      <c r="D46" s="76"/>
      <c r="E46" s="81"/>
      <c r="F46" s="82"/>
      <c r="G46" s="96"/>
      <c r="H46" s="82"/>
      <c r="I46" s="91">
        <f>I47+I53</f>
        <v>379650.4342552321</v>
      </c>
      <c r="J46" s="30"/>
      <c r="K46" s="26"/>
      <c r="L46" s="19"/>
      <c r="M46" s="26"/>
      <c r="N46" s="30"/>
      <c r="O46" s="26"/>
      <c r="P46" s="19"/>
      <c r="Q46" s="26"/>
      <c r="R46" s="30"/>
      <c r="S46" s="26"/>
      <c r="T46" s="19"/>
      <c r="U46" s="26"/>
      <c r="V46" s="30"/>
      <c r="W46" s="26"/>
      <c r="X46" s="19"/>
      <c r="Y46" s="26"/>
      <c r="Z46" s="30"/>
      <c r="AA46" s="26"/>
      <c r="AB46" s="19"/>
      <c r="AC46" s="26"/>
      <c r="AD46" s="30"/>
      <c r="AE46" s="26"/>
      <c r="AF46" s="19"/>
      <c r="AG46" s="26"/>
      <c r="AH46" s="30"/>
      <c r="AI46" s="26"/>
      <c r="AJ46" s="19"/>
      <c r="AK46" s="26"/>
      <c r="AL46" s="30"/>
      <c r="AM46" s="26"/>
      <c r="AN46" s="19"/>
      <c r="AO46" s="26"/>
      <c r="AP46" s="30"/>
      <c r="AQ46" s="26"/>
      <c r="AR46" s="19"/>
      <c r="AS46" s="26"/>
      <c r="AT46" s="30"/>
      <c r="AU46" s="26"/>
      <c r="AV46" s="19"/>
      <c r="AW46" s="26"/>
      <c r="AX46" s="30"/>
      <c r="AY46" s="26"/>
      <c r="AZ46" s="19"/>
      <c r="BA46" s="26"/>
      <c r="BB46" s="30"/>
      <c r="BC46" s="26"/>
      <c r="BD46" s="19"/>
      <c r="BE46" s="26"/>
      <c r="BF46" s="30"/>
      <c r="BG46" s="26"/>
      <c r="BH46" s="19"/>
      <c r="BI46" s="17"/>
      <c r="BJ46" s="20"/>
      <c r="BK46" s="17"/>
      <c r="BL46" s="19"/>
      <c r="BM46" s="17"/>
      <c r="BN46" s="20"/>
      <c r="BO46" s="17"/>
      <c r="BP46" s="19"/>
      <c r="BQ46" s="17"/>
      <c r="BR46" s="20"/>
      <c r="BS46" s="17"/>
      <c r="BT46" s="19"/>
      <c r="BU46" s="17"/>
      <c r="BV46" s="20"/>
      <c r="BW46" s="17"/>
      <c r="BX46" s="19"/>
      <c r="BY46" s="17"/>
      <c r="BZ46" s="20"/>
      <c r="CA46" s="17"/>
      <c r="CB46" s="19"/>
      <c r="CC46" s="17"/>
      <c r="CD46" s="20"/>
      <c r="CE46" s="17"/>
      <c r="CF46" s="19"/>
      <c r="CG46" s="17"/>
      <c r="CH46" s="20"/>
      <c r="CI46" s="17"/>
      <c r="CJ46" s="19"/>
      <c r="CK46" s="17"/>
      <c r="CL46" s="20"/>
      <c r="CM46" s="17"/>
      <c r="CN46" s="19"/>
      <c r="CO46" s="17"/>
      <c r="CP46" s="20"/>
      <c r="CQ46" s="17"/>
      <c r="CR46" s="19"/>
      <c r="CS46" s="17"/>
      <c r="CT46" s="20"/>
      <c r="CU46" s="17"/>
      <c r="CV46" s="19"/>
      <c r="CW46" s="17"/>
      <c r="CX46" s="20"/>
      <c r="CY46" s="17"/>
      <c r="CZ46" s="19"/>
      <c r="DA46" s="17"/>
      <c r="DB46" s="20"/>
      <c r="DC46" s="17"/>
      <c r="DD46" s="19"/>
      <c r="DE46" s="17"/>
      <c r="DF46" s="20"/>
      <c r="DG46" s="17"/>
      <c r="DH46" s="19"/>
      <c r="DI46" s="17"/>
      <c r="DJ46" s="20"/>
      <c r="DK46" s="17"/>
      <c r="DL46" s="19"/>
      <c r="DM46" s="17"/>
      <c r="DN46" s="20"/>
      <c r="DO46" s="17"/>
      <c r="DP46" s="19"/>
      <c r="DQ46" s="17"/>
      <c r="DR46" s="20"/>
      <c r="DS46" s="17"/>
      <c r="DT46" s="19"/>
      <c r="DU46" s="17"/>
      <c r="DV46" s="20"/>
      <c r="DW46" s="17"/>
      <c r="DX46" s="19"/>
      <c r="DY46" s="17"/>
      <c r="DZ46" s="20"/>
      <c r="EA46" s="17"/>
      <c r="EB46" s="19"/>
      <c r="EC46" s="17"/>
      <c r="ED46" s="20"/>
      <c r="EE46" s="17"/>
      <c r="EF46" s="19"/>
      <c r="EG46" s="17"/>
      <c r="EH46" s="20"/>
      <c r="EI46" s="17"/>
      <c r="EJ46" s="19"/>
      <c r="EK46" s="17"/>
      <c r="EL46" s="20"/>
      <c r="EM46" s="17"/>
      <c r="EN46" s="19"/>
      <c r="EO46" s="17"/>
      <c r="EP46" s="20"/>
      <c r="EQ46" s="17"/>
      <c r="ER46" s="19"/>
      <c r="ES46" s="17"/>
      <c r="ET46" s="20"/>
      <c r="EU46" s="17"/>
      <c r="EV46" s="19"/>
      <c r="EW46" s="17"/>
      <c r="EX46" s="20"/>
      <c r="EY46" s="17"/>
      <c r="EZ46" s="19"/>
      <c r="FA46" s="17"/>
      <c r="FB46" s="20"/>
      <c r="FC46" s="17"/>
      <c r="FD46" s="19"/>
      <c r="FE46" s="17"/>
      <c r="FF46" s="20"/>
      <c r="FG46" s="17"/>
      <c r="FH46" s="19"/>
      <c r="FI46" s="17"/>
      <c r="FJ46" s="20"/>
      <c r="FK46" s="17"/>
      <c r="FL46" s="19"/>
      <c r="FM46" s="17"/>
      <c r="FN46" s="20"/>
      <c r="FO46" s="17"/>
      <c r="FP46" s="19"/>
      <c r="FQ46" s="17"/>
      <c r="FR46" s="20"/>
      <c r="FS46" s="17"/>
      <c r="FT46" s="19"/>
      <c r="FU46" s="17"/>
      <c r="FV46" s="20"/>
      <c r="FW46" s="17"/>
      <c r="FX46" s="19"/>
      <c r="FY46" s="17"/>
      <c r="FZ46" s="20"/>
      <c r="GA46" s="17"/>
      <c r="GB46" s="19"/>
      <c r="GC46" s="17"/>
      <c r="GD46" s="20"/>
      <c r="GE46" s="17"/>
      <c r="GF46" s="19"/>
      <c r="GG46" s="17"/>
      <c r="GH46" s="20"/>
      <c r="GI46" s="17"/>
      <c r="GJ46" s="19"/>
      <c r="GK46" s="17"/>
      <c r="GL46" s="20"/>
      <c r="GM46" s="17"/>
      <c r="GN46" s="19"/>
      <c r="GO46" s="17"/>
      <c r="GP46" s="20"/>
      <c r="GQ46" s="17"/>
      <c r="GR46" s="19"/>
      <c r="GS46" s="17"/>
      <c r="GT46" s="20"/>
      <c r="GU46" s="17"/>
      <c r="GV46" s="19"/>
      <c r="GW46" s="17"/>
      <c r="GX46" s="20"/>
      <c r="GY46" s="17"/>
      <c r="GZ46" s="19"/>
      <c r="HA46" s="17"/>
      <c r="HB46" s="20"/>
      <c r="HC46" s="17"/>
      <c r="HD46" s="19"/>
      <c r="HE46" s="17"/>
      <c r="HF46" s="20"/>
      <c r="HG46" s="17"/>
      <c r="HH46" s="19"/>
      <c r="HI46" s="17"/>
      <c r="HJ46" s="20"/>
      <c r="HK46" s="17"/>
      <c r="HL46" s="19"/>
      <c r="HM46" s="17"/>
      <c r="HN46" s="20"/>
      <c r="HO46" s="17"/>
      <c r="HP46" s="19"/>
      <c r="HQ46" s="17"/>
      <c r="HR46" s="20"/>
      <c r="HS46" s="17"/>
      <c r="HT46" s="19"/>
      <c r="HU46" s="17"/>
      <c r="HV46" s="20"/>
      <c r="HW46" s="17"/>
      <c r="HX46" s="19"/>
      <c r="HY46" s="17"/>
      <c r="HZ46" s="20"/>
      <c r="IA46" s="17"/>
      <c r="IB46" s="19"/>
      <c r="IC46" s="17"/>
      <c r="ID46" s="20"/>
      <c r="IE46" s="17"/>
      <c r="IF46" s="19"/>
      <c r="IG46" s="17"/>
      <c r="IH46" s="20"/>
      <c r="II46" s="17"/>
      <c r="IJ46" s="19"/>
      <c r="IK46" s="17"/>
      <c r="IL46" s="20"/>
      <c r="IM46" s="17"/>
      <c r="IN46" s="19"/>
      <c r="IO46" s="17"/>
      <c r="IP46" s="20"/>
      <c r="IQ46" s="17"/>
      <c r="IR46" s="19"/>
      <c r="IS46" s="17"/>
      <c r="IT46" s="20"/>
      <c r="IU46" s="17"/>
      <c r="IV46" s="19"/>
    </row>
    <row r="47" spans="1:256" s="3" customFormat="1" ht="25.5" customHeight="1">
      <c r="A47" s="66" t="s">
        <v>296</v>
      </c>
      <c r="B47" s="9" t="s">
        <v>312</v>
      </c>
      <c r="C47" s="8"/>
      <c r="D47" s="76"/>
      <c r="E47" s="81"/>
      <c r="F47" s="82"/>
      <c r="G47" s="96"/>
      <c r="H47" s="82"/>
      <c r="I47" s="91">
        <f>SUM(I48:I52)</f>
        <v>161044.72988390416</v>
      </c>
      <c r="J47" s="31"/>
      <c r="K47" s="26"/>
      <c r="L47" s="19"/>
      <c r="M47" s="26"/>
      <c r="N47" s="31"/>
      <c r="O47" s="26"/>
      <c r="P47" s="19"/>
      <c r="Q47" s="26"/>
      <c r="R47" s="31"/>
      <c r="S47" s="26"/>
      <c r="T47" s="19"/>
      <c r="U47" s="26"/>
      <c r="V47" s="31"/>
      <c r="W47" s="26"/>
      <c r="X47" s="19"/>
      <c r="Y47" s="26"/>
      <c r="Z47" s="31"/>
      <c r="AA47" s="26"/>
      <c r="AB47" s="19"/>
      <c r="AC47" s="26"/>
      <c r="AD47" s="31"/>
      <c r="AE47" s="26"/>
      <c r="AF47" s="19"/>
      <c r="AG47" s="26"/>
      <c r="AH47" s="31"/>
      <c r="AI47" s="26"/>
      <c r="AJ47" s="19"/>
      <c r="AK47" s="26"/>
      <c r="AL47" s="31"/>
      <c r="AM47" s="26"/>
      <c r="AN47" s="19"/>
      <c r="AO47" s="26"/>
      <c r="AP47" s="31"/>
      <c r="AQ47" s="26"/>
      <c r="AR47" s="19"/>
      <c r="AS47" s="26"/>
      <c r="AT47" s="31"/>
      <c r="AU47" s="26"/>
      <c r="AV47" s="19"/>
      <c r="AW47" s="26"/>
      <c r="AX47" s="31"/>
      <c r="AY47" s="26"/>
      <c r="AZ47" s="19"/>
      <c r="BA47" s="26"/>
      <c r="BB47" s="31"/>
      <c r="BC47" s="26"/>
      <c r="BD47" s="19"/>
      <c r="BE47" s="26"/>
      <c r="BF47" s="31"/>
      <c r="BG47" s="26"/>
      <c r="BH47" s="19"/>
      <c r="BI47" s="17"/>
      <c r="BJ47" s="22"/>
      <c r="BK47" s="17"/>
      <c r="BL47" s="19"/>
      <c r="BM47" s="17"/>
      <c r="BN47" s="22"/>
      <c r="BO47" s="17"/>
      <c r="BP47" s="19"/>
      <c r="BQ47" s="17"/>
      <c r="BR47" s="22"/>
      <c r="BS47" s="17"/>
      <c r="BT47" s="19"/>
      <c r="BU47" s="17"/>
      <c r="BV47" s="22"/>
      <c r="BW47" s="17"/>
      <c r="BX47" s="19"/>
      <c r="BY47" s="17"/>
      <c r="BZ47" s="22"/>
      <c r="CA47" s="17"/>
      <c r="CB47" s="19"/>
      <c r="CC47" s="17"/>
      <c r="CD47" s="22"/>
      <c r="CE47" s="17"/>
      <c r="CF47" s="19"/>
      <c r="CG47" s="17"/>
      <c r="CH47" s="22"/>
      <c r="CI47" s="17"/>
      <c r="CJ47" s="19"/>
      <c r="CK47" s="17"/>
      <c r="CL47" s="22"/>
      <c r="CM47" s="17"/>
      <c r="CN47" s="19"/>
      <c r="CO47" s="17"/>
      <c r="CP47" s="22"/>
      <c r="CQ47" s="17"/>
      <c r="CR47" s="19"/>
      <c r="CS47" s="17"/>
      <c r="CT47" s="22"/>
      <c r="CU47" s="17"/>
      <c r="CV47" s="19"/>
      <c r="CW47" s="17"/>
      <c r="CX47" s="22"/>
      <c r="CY47" s="17"/>
      <c r="CZ47" s="19"/>
      <c r="DA47" s="17"/>
      <c r="DB47" s="22"/>
      <c r="DC47" s="17"/>
      <c r="DD47" s="19"/>
      <c r="DE47" s="17"/>
      <c r="DF47" s="22"/>
      <c r="DG47" s="17"/>
      <c r="DH47" s="19"/>
      <c r="DI47" s="17"/>
      <c r="DJ47" s="22"/>
      <c r="DK47" s="17"/>
      <c r="DL47" s="19"/>
      <c r="DM47" s="17"/>
      <c r="DN47" s="22"/>
      <c r="DO47" s="17"/>
      <c r="DP47" s="19"/>
      <c r="DQ47" s="17"/>
      <c r="DR47" s="22"/>
      <c r="DS47" s="17"/>
      <c r="DT47" s="19"/>
      <c r="DU47" s="17"/>
      <c r="DV47" s="22"/>
      <c r="DW47" s="17"/>
      <c r="DX47" s="19"/>
      <c r="DY47" s="17"/>
      <c r="DZ47" s="22"/>
      <c r="EA47" s="17"/>
      <c r="EB47" s="19"/>
      <c r="EC47" s="17"/>
      <c r="ED47" s="22"/>
      <c r="EE47" s="17"/>
      <c r="EF47" s="19"/>
      <c r="EG47" s="17"/>
      <c r="EH47" s="22"/>
      <c r="EI47" s="17"/>
      <c r="EJ47" s="19"/>
      <c r="EK47" s="17"/>
      <c r="EL47" s="22"/>
      <c r="EM47" s="17"/>
      <c r="EN47" s="19"/>
      <c r="EO47" s="17"/>
      <c r="EP47" s="22"/>
      <c r="EQ47" s="17"/>
      <c r="ER47" s="19"/>
      <c r="ES47" s="17"/>
      <c r="ET47" s="22"/>
      <c r="EU47" s="17"/>
      <c r="EV47" s="19"/>
      <c r="EW47" s="17"/>
      <c r="EX47" s="22"/>
      <c r="EY47" s="17"/>
      <c r="EZ47" s="19"/>
      <c r="FA47" s="17"/>
      <c r="FB47" s="22"/>
      <c r="FC47" s="17"/>
      <c r="FD47" s="19"/>
      <c r="FE47" s="17"/>
      <c r="FF47" s="22"/>
      <c r="FG47" s="17"/>
      <c r="FH47" s="19"/>
      <c r="FI47" s="17"/>
      <c r="FJ47" s="22"/>
      <c r="FK47" s="17"/>
      <c r="FL47" s="19"/>
      <c r="FM47" s="17"/>
      <c r="FN47" s="22"/>
      <c r="FO47" s="17"/>
      <c r="FP47" s="19"/>
      <c r="FQ47" s="17"/>
      <c r="FR47" s="22"/>
      <c r="FS47" s="17"/>
      <c r="FT47" s="19"/>
      <c r="FU47" s="17"/>
      <c r="FV47" s="22"/>
      <c r="FW47" s="17"/>
      <c r="FX47" s="19"/>
      <c r="FY47" s="17"/>
      <c r="FZ47" s="22"/>
      <c r="GA47" s="17"/>
      <c r="GB47" s="19"/>
      <c r="GC47" s="17"/>
      <c r="GD47" s="22"/>
      <c r="GE47" s="17"/>
      <c r="GF47" s="19"/>
      <c r="GG47" s="17"/>
      <c r="GH47" s="22"/>
      <c r="GI47" s="17"/>
      <c r="GJ47" s="19"/>
      <c r="GK47" s="17"/>
      <c r="GL47" s="22"/>
      <c r="GM47" s="17"/>
      <c r="GN47" s="19"/>
      <c r="GO47" s="17"/>
      <c r="GP47" s="22"/>
      <c r="GQ47" s="17"/>
      <c r="GR47" s="19"/>
      <c r="GS47" s="17"/>
      <c r="GT47" s="22"/>
      <c r="GU47" s="17"/>
      <c r="GV47" s="19"/>
      <c r="GW47" s="17"/>
      <c r="GX47" s="22"/>
      <c r="GY47" s="17"/>
      <c r="GZ47" s="19"/>
      <c r="HA47" s="17"/>
      <c r="HB47" s="22"/>
      <c r="HC47" s="17"/>
      <c r="HD47" s="19"/>
      <c r="HE47" s="17"/>
      <c r="HF47" s="22"/>
      <c r="HG47" s="17"/>
      <c r="HH47" s="19"/>
      <c r="HI47" s="17"/>
      <c r="HJ47" s="22"/>
      <c r="HK47" s="17"/>
      <c r="HL47" s="19"/>
      <c r="HM47" s="17"/>
      <c r="HN47" s="22"/>
      <c r="HO47" s="17"/>
      <c r="HP47" s="19"/>
      <c r="HQ47" s="17"/>
      <c r="HR47" s="22"/>
      <c r="HS47" s="17"/>
      <c r="HT47" s="19"/>
      <c r="HU47" s="17"/>
      <c r="HV47" s="22"/>
      <c r="HW47" s="17"/>
      <c r="HX47" s="19"/>
      <c r="HY47" s="17"/>
      <c r="HZ47" s="22"/>
      <c r="IA47" s="17"/>
      <c r="IB47" s="19"/>
      <c r="IC47" s="17"/>
      <c r="ID47" s="22"/>
      <c r="IE47" s="17"/>
      <c r="IF47" s="19"/>
      <c r="IG47" s="17"/>
      <c r="IH47" s="22"/>
      <c r="II47" s="17"/>
      <c r="IJ47" s="19"/>
      <c r="IK47" s="17"/>
      <c r="IL47" s="22"/>
      <c r="IM47" s="17"/>
      <c r="IN47" s="19"/>
      <c r="IO47" s="17"/>
      <c r="IP47" s="22"/>
      <c r="IQ47" s="17"/>
      <c r="IR47" s="19"/>
      <c r="IS47" s="17"/>
      <c r="IT47" s="22"/>
      <c r="IU47" s="17"/>
      <c r="IV47" s="19"/>
    </row>
    <row r="48" spans="1:256" s="3" customFormat="1" ht="25.5" customHeight="1">
      <c r="A48" s="67">
        <v>3108016</v>
      </c>
      <c r="B48" s="4" t="s">
        <v>307</v>
      </c>
      <c r="C48" s="2" t="s">
        <v>308</v>
      </c>
      <c r="D48" s="77">
        <f>'1. Memória das quantidades'!F189</f>
        <v>314.15926535897927</v>
      </c>
      <c r="E48" s="83">
        <f>SUMIF('9. CPU Com Des.'!$U$2:$U$61,'8. Orçamento Com Des.'!A48,'9. CPU Com Des.'!$W$2:$W$61)</f>
        <v>101.23389999999998</v>
      </c>
      <c r="F48" s="84">
        <f t="shared" si="1"/>
        <v>31803.567653424365</v>
      </c>
      <c r="G48" s="97">
        <f>$M$2</f>
        <v>0.34538959589194018</v>
      </c>
      <c r="H48" s="84">
        <f t="shared" si="2"/>
        <v>136.19903581156504</v>
      </c>
      <c r="I48" s="92">
        <f t="shared" si="3"/>
        <v>42788.189033162584</v>
      </c>
    </row>
    <row r="49" spans="1:9" s="3" customFormat="1" ht="25.5" customHeight="1">
      <c r="A49" s="67">
        <v>407819</v>
      </c>
      <c r="B49" s="5" t="s">
        <v>291</v>
      </c>
      <c r="C49" s="2" t="s">
        <v>292</v>
      </c>
      <c r="D49" s="77">
        <f>'1. Memória das quantidades'!F191</f>
        <v>3431.44</v>
      </c>
      <c r="E49" s="83">
        <f>SUMIF('9. CPU Com Des.'!$U$2:$U$61,'8. Orçamento Com Des.'!A49,'9. CPU Com Des.'!$W$2:$W$61)</f>
        <v>12.2196</v>
      </c>
      <c r="F49" s="84">
        <f t="shared" si="1"/>
        <v>41930.824224000004</v>
      </c>
      <c r="G49" s="97">
        <f>$M$2</f>
        <v>0.34538959589194018</v>
      </c>
      <c r="H49" s="84">
        <f t="shared" si="2"/>
        <v>16.440122705961151</v>
      </c>
      <c r="I49" s="92">
        <f t="shared" si="3"/>
        <v>56413.294658143335</v>
      </c>
    </row>
    <row r="50" spans="1:9" s="3" customFormat="1" ht="28.5">
      <c r="A50" s="380">
        <v>1106280</v>
      </c>
      <c r="B50" s="24" t="s">
        <v>300</v>
      </c>
      <c r="C50" s="23" t="s">
        <v>295</v>
      </c>
      <c r="D50" s="77">
        <f>'1. Memória das quantidades'!F179</f>
        <v>78.539816339744817</v>
      </c>
      <c r="E50" s="83">
        <f>SUMIF('9. CPU Com Des.'!$U$2:$U$61,'8. Orçamento Com Des.'!A50,'9. CPU Com Des.'!$W$2:$W$61)</f>
        <v>520.49600080321284</v>
      </c>
      <c r="F50" s="84">
        <f t="shared" si="1"/>
        <v>40879.660308656006</v>
      </c>
      <c r="G50" s="97">
        <f>$M$2</f>
        <v>0.34538959589194018</v>
      </c>
      <c r="H50" s="84">
        <f t="shared" si="2"/>
        <v>700.26990418400544</v>
      </c>
      <c r="I50" s="92">
        <f t="shared" si="3"/>
        <v>54999.069662862486</v>
      </c>
    </row>
    <row r="51" spans="1:9" s="3" customFormat="1" ht="25.5" customHeight="1">
      <c r="A51" s="67">
        <v>1100657</v>
      </c>
      <c r="B51" s="5" t="s">
        <v>302</v>
      </c>
      <c r="C51" s="2" t="s">
        <v>295</v>
      </c>
      <c r="D51" s="77">
        <f>D50</f>
        <v>78.539816339744817</v>
      </c>
      <c r="E51" s="83">
        <f>SUMIF('9. CPU Com Des.'!$U$2:$U$61,'8. Orçamento Com Des.'!A51,'9. CPU Com Des.'!$W$2:$W$61)</f>
        <v>3.3215444444444446</v>
      </c>
      <c r="F51" s="84">
        <f t="shared" si="1"/>
        <v>260.87349063096639</v>
      </c>
      <c r="G51" s="97">
        <f>$M$2</f>
        <v>0.34538959589194018</v>
      </c>
      <c r="H51" s="84">
        <f t="shared" si="2"/>
        <v>4.4687713378482306</v>
      </c>
      <c r="I51" s="92">
        <f t="shared" si="3"/>
        <v>350.97648013891575</v>
      </c>
    </row>
    <row r="52" spans="1:9" s="3" customFormat="1" ht="36" customHeight="1">
      <c r="A52" s="67">
        <v>1106088</v>
      </c>
      <c r="B52" s="22" t="s">
        <v>303</v>
      </c>
      <c r="C52" s="2" t="s">
        <v>295</v>
      </c>
      <c r="D52" s="77">
        <f>D50</f>
        <v>78.539816339744817</v>
      </c>
      <c r="E52" s="83">
        <f>SUMIF('9. CPU Com Des.'!$U$2:$U$61,'8. Orçamento Com Des.'!A52,'9. CPU Com Des.'!$W$2:$W$61)</f>
        <v>61.449851405622489</v>
      </c>
      <c r="F52" s="84">
        <f t="shared" si="1"/>
        <v>4826.2600435022005</v>
      </c>
      <c r="G52" s="97">
        <f>$M$2</f>
        <v>0.34538959589194018</v>
      </c>
      <c r="H52" s="84">
        <f t="shared" si="2"/>
        <v>82.673990750230217</v>
      </c>
      <c r="I52" s="92">
        <f t="shared" si="3"/>
        <v>6493.2000495968432</v>
      </c>
    </row>
    <row r="53" spans="1:9" s="3" customFormat="1" ht="25.5" customHeight="1">
      <c r="A53" s="66" t="s">
        <v>296</v>
      </c>
      <c r="B53" s="9" t="s">
        <v>313</v>
      </c>
      <c r="C53" s="8"/>
      <c r="D53" s="76"/>
      <c r="E53" s="81"/>
      <c r="F53" s="82"/>
      <c r="G53" s="96"/>
      <c r="H53" s="82"/>
      <c r="I53" s="91">
        <f>SUM(I54:I58)</f>
        <v>218605.70437132794</v>
      </c>
    </row>
    <row r="54" spans="1:9" s="3" customFormat="1" ht="25.5" customHeight="1">
      <c r="A54" s="67">
        <v>3108016</v>
      </c>
      <c r="B54" s="4" t="s">
        <v>307</v>
      </c>
      <c r="C54" s="2" t="s">
        <v>308</v>
      </c>
      <c r="D54" s="78">
        <f>'1. Memória das quantidades'!F209</f>
        <v>140.32</v>
      </c>
      <c r="E54" s="83">
        <f>SUMIF('9. CPU Com Des.'!$U$2:$U$61,'8. Orçamento Com Des.'!A54,'9. CPU Com Des.'!$W$2:$W$61)</f>
        <v>101.23389999999998</v>
      </c>
      <c r="F54" s="84">
        <f t="shared" si="1"/>
        <v>14205.140847999995</v>
      </c>
      <c r="G54" s="97">
        <f>$M$2</f>
        <v>0.34538959589194018</v>
      </c>
      <c r="H54" s="84">
        <f t="shared" si="2"/>
        <v>136.19903581156504</v>
      </c>
      <c r="I54" s="92">
        <f t="shared" si="3"/>
        <v>19111.448705078805</v>
      </c>
    </row>
    <row r="55" spans="1:9" s="3" customFormat="1" ht="25.5" customHeight="1">
      <c r="A55" s="67">
        <v>407819</v>
      </c>
      <c r="B55" s="5" t="s">
        <v>291</v>
      </c>
      <c r="C55" s="2" t="s">
        <v>292</v>
      </c>
      <c r="D55" s="77">
        <f>'1. Memória das quantidades'!F213</f>
        <v>8272.2800000000007</v>
      </c>
      <c r="E55" s="83">
        <f>SUMIF('9. CPU Com Des.'!$U$2:$U$61,'8. Orçamento Com Des.'!A55,'9. CPU Com Des.'!$W$2:$W$61)</f>
        <v>12.2196</v>
      </c>
      <c r="F55" s="84">
        <f t="shared" si="1"/>
        <v>101083.952688</v>
      </c>
      <c r="G55" s="97">
        <f>$M$2</f>
        <v>0.34538959589194018</v>
      </c>
      <c r="H55" s="84">
        <f t="shared" si="2"/>
        <v>16.440122705961151</v>
      </c>
      <c r="I55" s="92">
        <f t="shared" si="3"/>
        <v>135997.29825806833</v>
      </c>
    </row>
    <row r="56" spans="1:9" s="3" customFormat="1" ht="28.5">
      <c r="A56" s="380">
        <v>1106280</v>
      </c>
      <c r="B56" s="24" t="s">
        <v>300</v>
      </c>
      <c r="C56" s="23" t="s">
        <v>295</v>
      </c>
      <c r="D56" s="77">
        <f>'1. Memória das quantidades'!E199</f>
        <v>80.64</v>
      </c>
      <c r="E56" s="83">
        <f>SUMIF('9. CPU Com Des.'!$U$2:$U$61,'8. Orçamento Com Des.'!A56,'9. CPU Com Des.'!$W$2:$W$61)</f>
        <v>520.49600080321284</v>
      </c>
      <c r="F56" s="84">
        <f t="shared" si="1"/>
        <v>41972.797504771086</v>
      </c>
      <c r="G56" s="97">
        <f>$M$2</f>
        <v>0.34538959589194018</v>
      </c>
      <c r="H56" s="84">
        <f t="shared" si="2"/>
        <v>700.26990418400544</v>
      </c>
      <c r="I56" s="92">
        <f t="shared" si="3"/>
        <v>56469.765073398201</v>
      </c>
    </row>
    <row r="57" spans="1:9" s="3" customFormat="1" ht="25.5" customHeight="1">
      <c r="A57" s="67">
        <v>1100657</v>
      </c>
      <c r="B57" s="5" t="s">
        <v>302</v>
      </c>
      <c r="C57" s="2" t="s">
        <v>295</v>
      </c>
      <c r="D57" s="77">
        <f>D56</f>
        <v>80.64</v>
      </c>
      <c r="E57" s="83">
        <f>SUMIF('9. CPU Com Des.'!$U$2:$U$61,'8. Orçamento Com Des.'!A57,'9. CPU Com Des.'!$W$2:$W$61)</f>
        <v>3.3215444444444446</v>
      </c>
      <c r="F57" s="84">
        <f t="shared" si="1"/>
        <v>267.84934400000003</v>
      </c>
      <c r="G57" s="97">
        <f>$M$2</f>
        <v>0.34538959589194018</v>
      </c>
      <c r="H57" s="84">
        <f t="shared" si="2"/>
        <v>4.4687713378482306</v>
      </c>
      <c r="I57" s="92">
        <f t="shared" si="3"/>
        <v>360.36172068408132</v>
      </c>
    </row>
    <row r="58" spans="1:9" s="3" customFormat="1" ht="33.75" customHeight="1">
      <c r="A58" s="67">
        <v>1106088</v>
      </c>
      <c r="B58" s="22" t="s">
        <v>303</v>
      </c>
      <c r="C58" s="2" t="s">
        <v>295</v>
      </c>
      <c r="D58" s="77">
        <f>D56</f>
        <v>80.64</v>
      </c>
      <c r="E58" s="83">
        <f>SUMIF('9. CPU Com Des.'!$U$2:$U$61,'8. Orçamento Com Des.'!A58,'9. CPU Com Des.'!$W$2:$W$61)</f>
        <v>61.449851405622489</v>
      </c>
      <c r="F58" s="84">
        <f t="shared" si="1"/>
        <v>4955.316017349398</v>
      </c>
      <c r="G58" s="97">
        <f>$M$2</f>
        <v>0.34538959589194018</v>
      </c>
      <c r="H58" s="84">
        <f t="shared" si="2"/>
        <v>82.673990750230217</v>
      </c>
      <c r="I58" s="92">
        <f t="shared" si="3"/>
        <v>6666.8306140985651</v>
      </c>
    </row>
    <row r="59" spans="1:9" s="3" customFormat="1" ht="25.5" customHeight="1">
      <c r="A59" s="66" t="s">
        <v>296</v>
      </c>
      <c r="B59" s="9" t="s">
        <v>162</v>
      </c>
      <c r="C59" s="8"/>
      <c r="D59" s="76"/>
      <c r="E59" s="81"/>
      <c r="F59" s="82"/>
      <c r="G59" s="96"/>
      <c r="H59" s="82"/>
      <c r="I59" s="91">
        <f>I60+I71+I77+I83</f>
        <v>3003576.0151579753</v>
      </c>
    </row>
    <row r="60" spans="1:9" s="3" customFormat="1" ht="25.5" customHeight="1">
      <c r="A60" s="66" t="s">
        <v>296</v>
      </c>
      <c r="B60" s="9" t="s">
        <v>314</v>
      </c>
      <c r="C60" s="8"/>
      <c r="D60" s="76"/>
      <c r="E60" s="81"/>
      <c r="F60" s="82"/>
      <c r="G60" s="96"/>
      <c r="H60" s="82"/>
      <c r="I60" s="91">
        <f>SUM(I61:I70)</f>
        <v>1466310.3486533142</v>
      </c>
    </row>
    <row r="61" spans="1:9" s="3" customFormat="1" ht="25.5" customHeight="1">
      <c r="A61" s="68">
        <v>3806424</v>
      </c>
      <c r="B61" s="4" t="s">
        <v>315</v>
      </c>
      <c r="C61" s="2" t="s">
        <v>316</v>
      </c>
      <c r="D61" s="77">
        <f>'1. Memória das quantidades'!B218</f>
        <v>15</v>
      </c>
      <c r="E61" s="83">
        <f>SUMIF('9. CPU Com Des.'!$U$2:$U$61,'8. Orçamento Com Des.'!A61,'9. CPU Com Des.'!$W$2:$W$61)</f>
        <v>5409.4650715545604</v>
      </c>
      <c r="F61" s="84">
        <f t="shared" si="1"/>
        <v>81141.976073318408</v>
      </c>
      <c r="G61" s="97">
        <f t="shared" ref="G61:G70" si="11">$M$2</f>
        <v>0.34538959589194018</v>
      </c>
      <c r="H61" s="84">
        <f t="shared" si="2"/>
        <v>7277.838026610355</v>
      </c>
      <c r="I61" s="92">
        <f t="shared" si="3"/>
        <v>109167.57039915533</v>
      </c>
    </row>
    <row r="62" spans="1:9" s="3" customFormat="1" ht="30.75" customHeight="1">
      <c r="A62" s="67">
        <v>5915400</v>
      </c>
      <c r="B62" s="4" t="s">
        <v>317</v>
      </c>
      <c r="C62" s="2" t="s">
        <v>316</v>
      </c>
      <c r="D62" s="78">
        <f>'1. Memória das quantidades'!B218</f>
        <v>15</v>
      </c>
      <c r="E62" s="83">
        <f>SUMIF('9. CPU Com Des.'!$U$2:$U$61,'8. Orçamento Com Des.'!A62,'9. CPU Com Des.'!$W$2:$W$61)</f>
        <v>4019.3818072289155</v>
      </c>
      <c r="F62" s="84">
        <f t="shared" si="1"/>
        <v>60290.727108433734</v>
      </c>
      <c r="G62" s="97">
        <f t="shared" si="11"/>
        <v>0.34538959589194018</v>
      </c>
      <c r="H62" s="84">
        <f t="shared" si="2"/>
        <v>5407.6344653631268</v>
      </c>
      <c r="I62" s="92">
        <f t="shared" si="3"/>
        <v>81114.516980446904</v>
      </c>
    </row>
    <row r="63" spans="1:9" s="3" customFormat="1" ht="25.5" customHeight="1">
      <c r="A63" s="67">
        <v>3108016</v>
      </c>
      <c r="B63" s="4" t="s">
        <v>307</v>
      </c>
      <c r="C63" s="2" t="s">
        <v>308</v>
      </c>
      <c r="D63" s="78">
        <f>'1. Memória das quantidades'!F250</f>
        <v>1759.5</v>
      </c>
      <c r="E63" s="83">
        <f>SUMIF('9. CPU Com Des.'!$U$2:$U$61,'8. Orçamento Com Des.'!A63,'9. CPU Com Des.'!$W$2:$W$61)</f>
        <v>101.23389999999998</v>
      </c>
      <c r="F63" s="84">
        <f t="shared" si="1"/>
        <v>178121.04704999996</v>
      </c>
      <c r="G63" s="97">
        <f t="shared" si="11"/>
        <v>0.34538959589194018</v>
      </c>
      <c r="H63" s="84">
        <f t="shared" si="2"/>
        <v>136.19903581156504</v>
      </c>
      <c r="I63" s="92">
        <f t="shared" si="3"/>
        <v>239642.20351044869</v>
      </c>
    </row>
    <row r="64" spans="1:9" s="3" customFormat="1" ht="25.5" customHeight="1">
      <c r="A64" s="67">
        <v>407819</v>
      </c>
      <c r="B64" s="5" t="s">
        <v>291</v>
      </c>
      <c r="C64" s="2" t="s">
        <v>292</v>
      </c>
      <c r="D64" s="78">
        <f>'1. Memória das quantidades'!F252</f>
        <v>34027.89</v>
      </c>
      <c r="E64" s="83">
        <f>SUMIF('9. CPU Com Des.'!$U$2:$U$61,'8. Orçamento Com Des.'!A64,'9. CPU Com Des.'!$W$2:$W$61)</f>
        <v>12.2196</v>
      </c>
      <c r="F64" s="84">
        <f t="shared" si="1"/>
        <v>415807.20464399998</v>
      </c>
      <c r="G64" s="97">
        <f t="shared" si="11"/>
        <v>0.34538959589194018</v>
      </c>
      <c r="H64" s="84">
        <f t="shared" si="2"/>
        <v>16.440122705961151</v>
      </c>
      <c r="I64" s="92">
        <f t="shared" si="3"/>
        <v>559422.68702494842</v>
      </c>
    </row>
    <row r="65" spans="1:9" s="3" customFormat="1" ht="25.5" customHeight="1">
      <c r="A65" s="67">
        <v>4507956</v>
      </c>
      <c r="B65" s="5" t="s">
        <v>318</v>
      </c>
      <c r="C65" s="2" t="s">
        <v>292</v>
      </c>
      <c r="D65" s="78">
        <f>'1. Memória das quantidades'!D223</f>
        <v>11274.12</v>
      </c>
      <c r="E65" s="83">
        <f>SUMIF('9. CPU Com Des.'!$U$2:$U$61,'8. Orçamento Com Des.'!A65,'9. CPU Com Des.'!$W$2:$W$61)</f>
        <v>10.678736788726653</v>
      </c>
      <c r="F65" s="84">
        <f t="shared" si="1"/>
        <v>120393.36000451894</v>
      </c>
      <c r="G65" s="97">
        <f t="shared" si="11"/>
        <v>0.34538959589194018</v>
      </c>
      <c r="H65" s="84">
        <f t="shared" si="2"/>
        <v>14.367061372821347</v>
      </c>
      <c r="I65" s="92">
        <f t="shared" si="3"/>
        <v>161975.97396455263</v>
      </c>
    </row>
    <row r="66" spans="1:9" s="3" customFormat="1" ht="28.5">
      <c r="A66" s="380">
        <v>1106382</v>
      </c>
      <c r="B66" s="24" t="s">
        <v>319</v>
      </c>
      <c r="C66" s="2" t="s">
        <v>295</v>
      </c>
      <c r="D66" s="77">
        <f>'1. Memória das quantidades'!E242</f>
        <v>206.45999999999998</v>
      </c>
      <c r="E66" s="83">
        <f>SUMIF('9. CPU Com Des.'!$U$2:$U$61,'8. Orçamento Com Des.'!A66,'9. CPU Com Des.'!$W$2:$W$61)</f>
        <v>421.84180080321283</v>
      </c>
      <c r="F66" s="84">
        <f t="shared" si="1"/>
        <v>87093.458193831306</v>
      </c>
      <c r="G66" s="97">
        <f t="shared" si="11"/>
        <v>0.34538959589194018</v>
      </c>
      <c r="H66" s="84">
        <f t="shared" si="2"/>
        <v>567.54156991296281</v>
      </c>
      <c r="I66" s="92">
        <f t="shared" si="3"/>
        <v>117174.63252423028</v>
      </c>
    </row>
    <row r="67" spans="1:9" s="3" customFormat="1" ht="25.5" customHeight="1">
      <c r="A67" s="67">
        <v>1100657</v>
      </c>
      <c r="B67" s="5" t="s">
        <v>302</v>
      </c>
      <c r="C67" s="2" t="s">
        <v>295</v>
      </c>
      <c r="D67" s="77">
        <f>D66</f>
        <v>206.45999999999998</v>
      </c>
      <c r="E67" s="83">
        <f>SUMIF('9. CPU Com Des.'!$U$2:$U$61,'8. Orçamento Com Des.'!A67,'9. CPU Com Des.'!$W$2:$W$61)</f>
        <v>3.3215444444444446</v>
      </c>
      <c r="F67" s="84">
        <f t="shared" si="1"/>
        <v>685.76606600000002</v>
      </c>
      <c r="G67" s="97">
        <f t="shared" si="11"/>
        <v>0.34538959589194018</v>
      </c>
      <c r="H67" s="84">
        <f t="shared" si="2"/>
        <v>4.4687713378482306</v>
      </c>
      <c r="I67" s="92">
        <f t="shared" si="3"/>
        <v>922.62253041214558</v>
      </c>
    </row>
    <row r="68" spans="1:9" s="3" customFormat="1" ht="33.75" customHeight="1">
      <c r="A68" s="68">
        <v>1106088</v>
      </c>
      <c r="B68" s="22" t="s">
        <v>303</v>
      </c>
      <c r="C68" s="2" t="s">
        <v>295</v>
      </c>
      <c r="D68" s="78">
        <f>D66</f>
        <v>206.45999999999998</v>
      </c>
      <c r="E68" s="83">
        <f>SUMIF('9. CPU Com Des.'!$U$2:$U$61,'8. Orçamento Com Des.'!A68,'9. CPU Com Des.'!$W$2:$W$61)</f>
        <v>61.449851405622489</v>
      </c>
      <c r="F68" s="84">
        <f t="shared" si="1"/>
        <v>12686.936321204817</v>
      </c>
      <c r="G68" s="97">
        <f t="shared" si="11"/>
        <v>0.34538959589194018</v>
      </c>
      <c r="H68" s="84">
        <f t="shared" si="2"/>
        <v>82.673990750230217</v>
      </c>
      <c r="I68" s="92">
        <f t="shared" si="3"/>
        <v>17068.87213029253</v>
      </c>
    </row>
    <row r="69" spans="1:9" s="3" customFormat="1" ht="25.5" customHeight="1">
      <c r="A69" s="67">
        <v>4507755</v>
      </c>
      <c r="B69" s="5" t="s">
        <v>320</v>
      </c>
      <c r="C69" s="2" t="s">
        <v>316</v>
      </c>
      <c r="D69" s="78">
        <f>'1. Memória das quantidades'!D228</f>
        <v>90</v>
      </c>
      <c r="E69" s="83">
        <f>SUMIF('9. CPU Com Des.'!$U$2:$U$61,'8. Orçamento Com Des.'!A69,'9. CPU Com Des.'!$W$2:$W$61)</f>
        <v>990.35829019276525</v>
      </c>
      <c r="F69" s="84">
        <f t="shared" si="1"/>
        <v>89132.24611734887</v>
      </c>
      <c r="G69" s="97">
        <f t="shared" si="11"/>
        <v>0.34538959589194018</v>
      </c>
      <c r="H69" s="84">
        <f t="shared" si="2"/>
        <v>1332.4177398306772</v>
      </c>
      <c r="I69" s="92">
        <f t="shared" si="3"/>
        <v>119917.59658476095</v>
      </c>
    </row>
    <row r="70" spans="1:9" s="3" customFormat="1" ht="25.5" customHeight="1">
      <c r="A70" s="67">
        <v>4507835</v>
      </c>
      <c r="B70" s="5" t="s">
        <v>321</v>
      </c>
      <c r="C70" s="2" t="s">
        <v>288</v>
      </c>
      <c r="D70" s="78">
        <f>'1. Memória das quantidades'!D235</f>
        <v>1215</v>
      </c>
      <c r="E70" s="83">
        <f>SUMIF('9. CPU Com Des.'!$U$2:$U$61,'8. Orçamento Com Des.'!A70,'9. CPU Com Des.'!$W$2:$W$61)</f>
        <v>36.646213648293958</v>
      </c>
      <c r="F70" s="84">
        <f t="shared" si="1"/>
        <v>44525.149582677157</v>
      </c>
      <c r="G70" s="97">
        <f t="shared" si="11"/>
        <v>0.34538959589194018</v>
      </c>
      <c r="H70" s="84">
        <f t="shared" si="2"/>
        <v>49.303434571247912</v>
      </c>
      <c r="I70" s="92">
        <f t="shared" si="3"/>
        <v>59903.673004066215</v>
      </c>
    </row>
    <row r="71" spans="1:9" ht="25.5" customHeight="1">
      <c r="A71" s="66" t="s">
        <v>296</v>
      </c>
      <c r="B71" s="9" t="s">
        <v>322</v>
      </c>
      <c r="C71" s="8"/>
      <c r="D71" s="76"/>
      <c r="E71" s="85"/>
      <c r="F71" s="82"/>
      <c r="G71" s="96"/>
      <c r="H71" s="82"/>
      <c r="I71" s="91">
        <f>SUM(I72:I76)</f>
        <v>71121.913662968596</v>
      </c>
    </row>
    <row r="72" spans="1:9" ht="25.5" customHeight="1">
      <c r="A72" s="67">
        <v>3108016</v>
      </c>
      <c r="B72" s="4" t="s">
        <v>307</v>
      </c>
      <c r="C72" s="2" t="s">
        <v>308</v>
      </c>
      <c r="D72" s="77">
        <f>'1. Memória das quantidades'!F271</f>
        <v>187.20000000000002</v>
      </c>
      <c r="E72" s="83">
        <f>SUMIF('9. CPU Com Des.'!$U$2:$U$61,'8. Orçamento Com Des.'!A72,'9. CPU Com Des.'!$W$2:$W$61)</f>
        <v>101.23389999999998</v>
      </c>
      <c r="F72" s="84">
        <f t="shared" ref="F72:F107" si="12">E72*D72</f>
        <v>18950.986079999999</v>
      </c>
      <c r="G72" s="97">
        <f>$M$2</f>
        <v>0.34538959589194018</v>
      </c>
      <c r="H72" s="84">
        <f t="shared" ref="H72:H95" si="13">E72*(1+G72)</f>
        <v>136.19903581156504</v>
      </c>
      <c r="I72" s="92">
        <f t="shared" ref="I72:I95" si="14">D72*H72</f>
        <v>25496.459503924976</v>
      </c>
    </row>
    <row r="73" spans="1:9" ht="25.5" customHeight="1">
      <c r="A73" s="67">
        <v>407819</v>
      </c>
      <c r="B73" s="5" t="s">
        <v>291</v>
      </c>
      <c r="C73" s="2" t="s">
        <v>292</v>
      </c>
      <c r="D73" s="78">
        <f>'1. Memória das quantidades'!F273</f>
        <v>2087.12</v>
      </c>
      <c r="E73" s="83">
        <f>SUMIF('9. CPU Com Des.'!$U$2:$U$61,'8. Orçamento Com Des.'!A73,'9. CPU Com Des.'!$W$2:$W$61)</f>
        <v>12.2196</v>
      </c>
      <c r="F73" s="84">
        <f t="shared" si="12"/>
        <v>25503.771551999998</v>
      </c>
      <c r="G73" s="97">
        <f>$M$2</f>
        <v>0.34538959589194018</v>
      </c>
      <c r="H73" s="84">
        <f t="shared" si="13"/>
        <v>16.440122705961151</v>
      </c>
      <c r="I73" s="92">
        <f t="shared" si="14"/>
        <v>34312.508902065638</v>
      </c>
    </row>
    <row r="74" spans="1:9" ht="28.5">
      <c r="A74" s="380">
        <v>1106382</v>
      </c>
      <c r="B74" s="24" t="s">
        <v>319</v>
      </c>
      <c r="C74" s="2" t="s">
        <v>295</v>
      </c>
      <c r="D74" s="77">
        <f>'1. Memória das quantidades'!E263</f>
        <v>17.279999999999998</v>
      </c>
      <c r="E74" s="83">
        <f>SUMIF('9. CPU Com Des.'!$U$2:$U$61,'8. Orçamento Com Des.'!A74,'9. CPU Com Des.'!$W$2:$W$61)</f>
        <v>421.84180080321283</v>
      </c>
      <c r="F74" s="84">
        <f t="shared" si="12"/>
        <v>7289.4263178795163</v>
      </c>
      <c r="G74" s="97">
        <f>$M$2</f>
        <v>0.34538959589194018</v>
      </c>
      <c r="H74" s="84">
        <f t="shared" si="13"/>
        <v>567.54156991296281</v>
      </c>
      <c r="I74" s="92">
        <f t="shared" si="14"/>
        <v>9807.1183280959958</v>
      </c>
    </row>
    <row r="75" spans="1:9" ht="25.5" customHeight="1">
      <c r="A75" s="67">
        <v>1100657</v>
      </c>
      <c r="B75" s="5" t="s">
        <v>302</v>
      </c>
      <c r="C75" s="2" t="s">
        <v>295</v>
      </c>
      <c r="D75" s="77">
        <f>D74</f>
        <v>17.279999999999998</v>
      </c>
      <c r="E75" s="83">
        <f>SUMIF('9. CPU Com Des.'!$U$2:$U$61,'8. Orçamento Com Des.'!A75,'9. CPU Com Des.'!$W$2:$W$61)</f>
        <v>3.3215444444444446</v>
      </c>
      <c r="F75" s="84">
        <f t="shared" si="12"/>
        <v>57.396287999999998</v>
      </c>
      <c r="G75" s="97">
        <f>$M$2</f>
        <v>0.34538959589194018</v>
      </c>
      <c r="H75" s="84">
        <f t="shared" si="13"/>
        <v>4.4687713378482306</v>
      </c>
      <c r="I75" s="92">
        <f t="shared" si="14"/>
        <v>77.220368718017411</v>
      </c>
    </row>
    <row r="76" spans="1:9" ht="32.25" customHeight="1">
      <c r="A76" s="67">
        <v>1106088</v>
      </c>
      <c r="B76" s="22" t="s">
        <v>303</v>
      </c>
      <c r="C76" s="2" t="s">
        <v>295</v>
      </c>
      <c r="D76" s="77">
        <f>D74</f>
        <v>17.279999999999998</v>
      </c>
      <c r="E76" s="83">
        <f>SUMIF('9. CPU Com Des.'!$U$2:$U$61,'8. Orçamento Com Des.'!A76,'9. CPU Com Des.'!$W$2:$W$61)</f>
        <v>61.449851405622489</v>
      </c>
      <c r="F76" s="84">
        <f t="shared" si="12"/>
        <v>1061.8534322891564</v>
      </c>
      <c r="G76" s="97">
        <f>$M$2</f>
        <v>0.34538959589194018</v>
      </c>
      <c r="H76" s="84">
        <f t="shared" si="13"/>
        <v>82.673990750230217</v>
      </c>
      <c r="I76" s="92">
        <f t="shared" si="14"/>
        <v>1428.606560163978</v>
      </c>
    </row>
    <row r="77" spans="1:9" ht="25.5" customHeight="1">
      <c r="A77" s="66"/>
      <c r="B77" s="9" t="s">
        <v>323</v>
      </c>
      <c r="C77" s="8"/>
      <c r="D77" s="76"/>
      <c r="E77" s="85"/>
      <c r="F77" s="82"/>
      <c r="G77" s="96"/>
      <c r="H77" s="82"/>
      <c r="I77" s="91">
        <f>SUM(I78:I82)</f>
        <v>1102229.1537903452</v>
      </c>
    </row>
    <row r="78" spans="1:9" ht="25.5" customHeight="1">
      <c r="A78" s="67">
        <v>3108017</v>
      </c>
      <c r="B78" s="4" t="s">
        <v>298</v>
      </c>
      <c r="C78" s="2" t="s">
        <v>308</v>
      </c>
      <c r="D78" s="78">
        <f>'1. Memória das quantidades'!D298</f>
        <v>3533.0309999999995</v>
      </c>
      <c r="E78" s="83">
        <f>SUMIF('9. CPU Com Des.'!$U$2:$U$61,'8. Orçamento Com Des.'!A78,'9. CPU Com Des.'!$W$2:$W$61)</f>
        <v>83.447000000000003</v>
      </c>
      <c r="F78" s="84">
        <f>E78*D78</f>
        <v>294820.83785699995</v>
      </c>
      <c r="G78" s="97">
        <f>$M$2</f>
        <v>0.34538959589194018</v>
      </c>
      <c r="H78" s="84">
        <f t="shared" si="13"/>
        <v>112.26872560839473</v>
      </c>
      <c r="I78" s="92">
        <f t="shared" si="14"/>
        <v>396648.8879049524</v>
      </c>
    </row>
    <row r="79" spans="1:9" ht="25.5" customHeight="1">
      <c r="A79" s="67">
        <v>407819</v>
      </c>
      <c r="B79" s="5" t="s">
        <v>291</v>
      </c>
      <c r="C79" s="2" t="s">
        <v>292</v>
      </c>
      <c r="D79" s="78">
        <f>'1. Memória das quantidades'!F301+'1. Memória das quantidades'!F302+'1. Memória das quantidades'!F303</f>
        <v>28994.84</v>
      </c>
      <c r="E79" s="83">
        <f>SUMIF('9. CPU Com Des.'!$U$2:$U$61,'8. Orçamento Com Des.'!A79,'9. CPU Com Des.'!$W$2:$W$61)</f>
        <v>12.2196</v>
      </c>
      <c r="F79" s="84">
        <f t="shared" si="12"/>
        <v>354305.34686400002</v>
      </c>
      <c r="G79" s="97">
        <f>$M$2</f>
        <v>0.34538959589194018</v>
      </c>
      <c r="H79" s="84">
        <f t="shared" si="13"/>
        <v>16.440122705961151</v>
      </c>
      <c r="I79" s="92">
        <f t="shared" si="14"/>
        <v>476678.72743971064</v>
      </c>
    </row>
    <row r="80" spans="1:9" ht="28.5">
      <c r="A80" s="380">
        <v>1106382</v>
      </c>
      <c r="B80" s="24" t="s">
        <v>319</v>
      </c>
      <c r="C80" s="2" t="s">
        <v>295</v>
      </c>
      <c r="D80" s="78">
        <f>'1. Memória das quantidades'!D291</f>
        <v>349.63649999999996</v>
      </c>
      <c r="E80" s="83">
        <f>SUMIF('9. CPU Com Des.'!$U$2:$U$61,'8. Orçamento Com Des.'!A80,'9. CPU Com Des.'!$W$2:$W$61)</f>
        <v>421.84180080321283</v>
      </c>
      <c r="F80" s="84">
        <f t="shared" si="12"/>
        <v>147491.29078653251</v>
      </c>
      <c r="G80" s="97">
        <f>$M$2</f>
        <v>0.34538959589194018</v>
      </c>
      <c r="H80" s="84">
        <f t="shared" si="13"/>
        <v>567.54156991296281</v>
      </c>
      <c r="I80" s="92">
        <f t="shared" si="14"/>
        <v>198433.24810887361</v>
      </c>
    </row>
    <row r="81" spans="1:9" ht="25.5" customHeight="1">
      <c r="A81" s="67">
        <v>1100657</v>
      </c>
      <c r="B81" s="5" t="s">
        <v>302</v>
      </c>
      <c r="C81" s="2" t="s">
        <v>295</v>
      </c>
      <c r="D81" s="78">
        <f>D80</f>
        <v>349.63649999999996</v>
      </c>
      <c r="E81" s="83">
        <f>SUMIF('9. CPU Com Des.'!$U$2:$U$61,'8. Orçamento Com Des.'!A81,'9. CPU Com Des.'!$W$2:$W$61)</f>
        <v>3.3215444444444446</v>
      </c>
      <c r="F81" s="84">
        <f t="shared" si="12"/>
        <v>1161.3331741499999</v>
      </c>
      <c r="G81" s="97">
        <f>$M$2</f>
        <v>0.34538959589194018</v>
      </c>
      <c r="H81" s="84">
        <f t="shared" si="13"/>
        <v>4.4687713378482306</v>
      </c>
      <c r="I81" s="92">
        <f t="shared" si="14"/>
        <v>1562.4455698655727</v>
      </c>
    </row>
    <row r="82" spans="1:9" ht="30" customHeight="1">
      <c r="A82" s="67">
        <v>1106088</v>
      </c>
      <c r="B82" s="22" t="s">
        <v>303</v>
      </c>
      <c r="C82" s="2" t="s">
        <v>295</v>
      </c>
      <c r="D82" s="78">
        <f>D80</f>
        <v>349.63649999999996</v>
      </c>
      <c r="E82" s="83">
        <f>SUMIF('9. CPU Com Des.'!$U$2:$U$61,'8. Orçamento Com Des.'!A82,'9. CPU Com Des.'!$W$2:$W$61)</f>
        <v>61.449851405622489</v>
      </c>
      <c r="F82" s="84">
        <f t="shared" si="12"/>
        <v>21485.110970981925</v>
      </c>
      <c r="G82" s="97">
        <f>$M$2</f>
        <v>0.34538959589194018</v>
      </c>
      <c r="H82" s="84">
        <f t="shared" si="13"/>
        <v>82.673990750230217</v>
      </c>
      <c r="I82" s="92">
        <f t="shared" si="14"/>
        <v>28905.844766942864</v>
      </c>
    </row>
    <row r="83" spans="1:9" ht="25.5" customHeight="1">
      <c r="A83" s="66"/>
      <c r="B83" s="9" t="s">
        <v>324</v>
      </c>
      <c r="C83" s="8"/>
      <c r="D83" s="76"/>
      <c r="E83" s="85"/>
      <c r="F83" s="82"/>
      <c r="G83" s="96"/>
      <c r="H83" s="82"/>
      <c r="I83" s="91">
        <f>SUM(I84:I90)</f>
        <v>363914.59905134683</v>
      </c>
    </row>
    <row r="84" spans="1:9" ht="25.5" customHeight="1">
      <c r="A84" s="67">
        <v>3108017</v>
      </c>
      <c r="B84" s="4" t="s">
        <v>298</v>
      </c>
      <c r="C84" s="2" t="s">
        <v>308</v>
      </c>
      <c r="D84" s="78">
        <f>'1. Memória das quantidades'!H283</f>
        <v>863.2</v>
      </c>
      <c r="E84" s="83">
        <f>SUMIF('9. CPU Com Des.'!$U$2:$U$61,'8. Orçamento Com Des.'!A84,'9. CPU Com Des.'!$W$2:$W$61)</f>
        <v>83.447000000000003</v>
      </c>
      <c r="F84" s="84">
        <f t="shared" si="12"/>
        <v>72031.450400000002</v>
      </c>
      <c r="G84" s="97">
        <f t="shared" ref="G84:G90" si="15">$M$2</f>
        <v>0.34538959589194018</v>
      </c>
      <c r="H84" s="84">
        <f t="shared" si="13"/>
        <v>112.26872560839473</v>
      </c>
      <c r="I84" s="92">
        <f t="shared" si="14"/>
        <v>96910.363945166333</v>
      </c>
    </row>
    <row r="85" spans="1:9" ht="25.5" customHeight="1">
      <c r="A85" s="67">
        <v>407819</v>
      </c>
      <c r="B85" s="5" t="s">
        <v>291</v>
      </c>
      <c r="C85" s="2" t="s">
        <v>292</v>
      </c>
      <c r="D85" s="78">
        <f>'1. Memória das quantidades'!F285</f>
        <v>11948.68</v>
      </c>
      <c r="E85" s="83">
        <f>SUMIF('9. CPU Com Des.'!$U$2:$U$61,'8. Orçamento Com Des.'!A85,'9. CPU Com Des.'!$W$2:$W$61)</f>
        <v>12.2196</v>
      </c>
      <c r="F85" s="84">
        <f t="shared" si="12"/>
        <v>146008.09012800001</v>
      </c>
      <c r="G85" s="97">
        <f t="shared" si="15"/>
        <v>0.34538959589194018</v>
      </c>
      <c r="H85" s="84">
        <f t="shared" si="13"/>
        <v>16.440122705961151</v>
      </c>
      <c r="I85" s="92">
        <f t="shared" si="14"/>
        <v>196437.76537426389</v>
      </c>
    </row>
    <row r="86" spans="1:9" ht="28.5">
      <c r="A86" s="380">
        <v>1106382</v>
      </c>
      <c r="B86" s="24" t="s">
        <v>319</v>
      </c>
      <c r="C86" s="2" t="s">
        <v>295</v>
      </c>
      <c r="D86" s="78">
        <f>'1. Memória das quantidades'!G279</f>
        <v>67.600000000000009</v>
      </c>
      <c r="E86" s="83">
        <f>SUMIF('9. CPU Com Des.'!$U$2:$U$61,'8. Orçamento Com Des.'!A86,'9. CPU Com Des.'!$W$2:$W$61)</f>
        <v>421.84180080321283</v>
      </c>
      <c r="F86" s="84">
        <f t="shared" si="12"/>
        <v>28516.505734297192</v>
      </c>
      <c r="G86" s="97">
        <f t="shared" si="15"/>
        <v>0.34538959589194018</v>
      </c>
      <c r="H86" s="84">
        <f t="shared" si="13"/>
        <v>567.54156991296281</v>
      </c>
      <c r="I86" s="92">
        <f t="shared" si="14"/>
        <v>38365.810126116288</v>
      </c>
    </row>
    <row r="87" spans="1:9" ht="25.5" customHeight="1">
      <c r="A87" s="67">
        <v>1100657</v>
      </c>
      <c r="B87" s="5" t="s">
        <v>302</v>
      </c>
      <c r="C87" s="2" t="s">
        <v>295</v>
      </c>
      <c r="D87" s="78">
        <f>D86</f>
        <v>67.600000000000009</v>
      </c>
      <c r="E87" s="83">
        <f>SUMIF('9. CPU Com Des.'!$U$2:$U$61,'8. Orçamento Com Des.'!A87,'9. CPU Com Des.'!$W$2:$W$61)</f>
        <v>3.3215444444444446</v>
      </c>
      <c r="F87" s="84">
        <f t="shared" si="12"/>
        <v>224.53640444444449</v>
      </c>
      <c r="G87" s="97">
        <f t="shared" si="15"/>
        <v>0.34538959589194018</v>
      </c>
      <c r="H87" s="84">
        <f t="shared" si="13"/>
        <v>4.4687713378482306</v>
      </c>
      <c r="I87" s="92">
        <f t="shared" si="14"/>
        <v>302.08894243854041</v>
      </c>
    </row>
    <row r="88" spans="1:9" ht="25.5" customHeight="1">
      <c r="A88" s="69">
        <v>3806426</v>
      </c>
      <c r="B88" s="5" t="s">
        <v>325</v>
      </c>
      <c r="C88" s="2" t="s">
        <v>216</v>
      </c>
      <c r="D88" s="78">
        <f>'1. Memória das quantidades'!F279</f>
        <v>260</v>
      </c>
      <c r="E88" s="83">
        <f>SUMIF('9. CPU Com Des.'!$U$2:$U$61,'8. Orçamento Com Des.'!A88,'9. CPU Com Des.'!$W$2:$W$61)</f>
        <v>58.23842512908778</v>
      </c>
      <c r="F88" s="84">
        <f t="shared" si="12"/>
        <v>15141.990533562823</v>
      </c>
      <c r="G88" s="97">
        <f t="shared" si="15"/>
        <v>0.34538959589194018</v>
      </c>
      <c r="H88" s="84">
        <f t="shared" si="13"/>
        <v>78.353371249806429</v>
      </c>
      <c r="I88" s="92">
        <f t="shared" si="14"/>
        <v>20371.876524949672</v>
      </c>
    </row>
    <row r="89" spans="1:9" ht="30.75" customHeight="1">
      <c r="A89" s="67">
        <v>1106088</v>
      </c>
      <c r="B89" s="32" t="s">
        <v>303</v>
      </c>
      <c r="C89" s="2" t="s">
        <v>295</v>
      </c>
      <c r="D89" s="78">
        <f>D86</f>
        <v>67.600000000000009</v>
      </c>
      <c r="E89" s="83">
        <f>SUMIF('9. CPU Com Des.'!$U$2:$U$61,'8. Orçamento Com Des.'!A89,'9. CPU Com Des.'!$W$2:$W$61)</f>
        <v>61.449851405622489</v>
      </c>
      <c r="F89" s="84">
        <f t="shared" si="12"/>
        <v>4154.0099550200812</v>
      </c>
      <c r="G89" s="97">
        <f t="shared" si="15"/>
        <v>0.34538959589194018</v>
      </c>
      <c r="H89" s="84">
        <f t="shared" si="13"/>
        <v>82.673990750230217</v>
      </c>
      <c r="I89" s="92">
        <f t="shared" si="14"/>
        <v>5588.7617747155637</v>
      </c>
    </row>
    <row r="90" spans="1:9" ht="30.75" customHeight="1">
      <c r="A90" s="67">
        <v>5915373</v>
      </c>
      <c r="B90" s="32" t="s">
        <v>326</v>
      </c>
      <c r="C90" s="2" t="s">
        <v>216</v>
      </c>
      <c r="D90" s="78">
        <f>D88</f>
        <v>260</v>
      </c>
      <c r="E90" s="83">
        <f>SUMIF('9. CPU Com Des.'!$U$2:$U$61,'8. Orçamento Com Des.'!A90,'9. CPU Com Des.'!$W$2:$W$61)</f>
        <v>16.975158324821248</v>
      </c>
      <c r="F90" s="84">
        <f t="shared" si="12"/>
        <v>4413.5411644535243</v>
      </c>
      <c r="G90" s="97">
        <f t="shared" si="15"/>
        <v>0.34538959589194018</v>
      </c>
      <c r="H90" s="84">
        <f t="shared" si="13"/>
        <v>22.838201398832961</v>
      </c>
      <c r="I90" s="92">
        <f t="shared" si="14"/>
        <v>5937.9323636965701</v>
      </c>
    </row>
    <row r="91" spans="1:9" ht="25.5" customHeight="1">
      <c r="A91" s="66"/>
      <c r="B91" s="10" t="s">
        <v>327</v>
      </c>
      <c r="C91" s="8"/>
      <c r="D91" s="76"/>
      <c r="E91" s="85"/>
      <c r="F91" s="82"/>
      <c r="G91" s="96"/>
      <c r="H91" s="82"/>
      <c r="I91" s="91">
        <f>SUM(I92:I95)</f>
        <v>62966.596650694803</v>
      </c>
    </row>
    <row r="92" spans="1:9" ht="25.5" customHeight="1">
      <c r="A92" s="67">
        <v>307732</v>
      </c>
      <c r="B92" s="4" t="s">
        <v>328</v>
      </c>
      <c r="C92" s="2" t="s">
        <v>329</v>
      </c>
      <c r="D92" s="78">
        <f>'1. Memória das quantidades'!G331</f>
        <v>184.5</v>
      </c>
      <c r="E92" s="83">
        <f>SUMIF('9. CPU Com Des.'!$U$2:$U$61,'8. Orçamento Com Des.'!A92,'9. CPU Com Des.'!$W$2:$W$61)</f>
        <v>118.82051666666666</v>
      </c>
      <c r="F92" s="84">
        <f t="shared" si="12"/>
        <v>21922.385324999999</v>
      </c>
      <c r="G92" s="97">
        <f>$M$2</f>
        <v>0.34538959589194018</v>
      </c>
      <c r="H92" s="84">
        <f t="shared" si="13"/>
        <v>159.85988690183819</v>
      </c>
      <c r="I92" s="92">
        <f t="shared" si="14"/>
        <v>29494.149133389146</v>
      </c>
    </row>
    <row r="93" spans="1:9" ht="25.5" customHeight="1">
      <c r="A93" s="67">
        <v>2007971</v>
      </c>
      <c r="B93" s="5" t="s">
        <v>330</v>
      </c>
      <c r="C93" s="2" t="s">
        <v>288</v>
      </c>
      <c r="D93" s="77">
        <v>33</v>
      </c>
      <c r="E93" s="83">
        <f>SUMIF('9. CPU Com Des.'!$U$2:$U$61,'8. Orçamento Com Des.'!A93,'9. CPU Com Des.'!$W$2:$W$61)</f>
        <v>88.609349999999992</v>
      </c>
      <c r="F93" s="84">
        <f t="shared" si="12"/>
        <v>2924.1085499999999</v>
      </c>
      <c r="G93" s="97">
        <f>$M$2</f>
        <v>0.34538959589194018</v>
      </c>
      <c r="H93" s="84">
        <f t="shared" si="13"/>
        <v>119.21409758874748</v>
      </c>
      <c r="I93" s="92">
        <f t="shared" si="14"/>
        <v>3934.0652204286666</v>
      </c>
    </row>
    <row r="94" spans="1:9" ht="25.5" customHeight="1">
      <c r="A94" s="67">
        <v>307084</v>
      </c>
      <c r="B94" s="7" t="s">
        <v>331</v>
      </c>
      <c r="C94" s="6" t="s">
        <v>288</v>
      </c>
      <c r="D94" s="78">
        <f>D95</f>
        <v>35.200000000000003</v>
      </c>
      <c r="E94" s="83">
        <f>SUMIF('9. CPU Com Des.'!$U$2:$U$61,'8. Orçamento Com Des.'!A94,'9. CPU Com Des.'!$W$2:$W$61)</f>
        <v>37.606660000000005</v>
      </c>
      <c r="F94" s="84">
        <f t="shared" si="12"/>
        <v>1323.7544320000002</v>
      </c>
      <c r="G94" s="97">
        <f>$M$2</f>
        <v>0.34538959589194018</v>
      </c>
      <c r="H94" s="84">
        <f t="shared" si="13"/>
        <v>50.595609100245596</v>
      </c>
      <c r="I94" s="92">
        <f t="shared" si="14"/>
        <v>1780.9654403286452</v>
      </c>
    </row>
    <row r="95" spans="1:9" ht="25.5" customHeight="1">
      <c r="A95" s="67">
        <v>307737</v>
      </c>
      <c r="B95" s="4" t="s">
        <v>332</v>
      </c>
      <c r="C95" s="2" t="s">
        <v>288</v>
      </c>
      <c r="D95" s="78">
        <v>35.200000000000003</v>
      </c>
      <c r="E95" s="83">
        <f>SUMIF('9. CPU Com Des.'!$U$2:$U$61,'8. Orçamento Com Des.'!A95,'9. CPU Com Des.'!$W$2:$W$61)</f>
        <v>586.12240000000008</v>
      </c>
      <c r="F95" s="84">
        <f t="shared" si="12"/>
        <v>20631.508480000004</v>
      </c>
      <c r="G95" s="97">
        <f>$M$2</f>
        <v>0.34538959589194018</v>
      </c>
      <c r="H95" s="84">
        <f t="shared" si="13"/>
        <v>788.56297887921426</v>
      </c>
      <c r="I95" s="92">
        <f t="shared" si="14"/>
        <v>27757.416856548345</v>
      </c>
    </row>
    <row r="96" spans="1:9" ht="25.5" customHeight="1">
      <c r="A96" s="66"/>
      <c r="B96" s="10" t="s">
        <v>333</v>
      </c>
      <c r="C96" s="8"/>
      <c r="D96" s="76"/>
      <c r="E96" s="85"/>
      <c r="F96" s="82"/>
      <c r="G96" s="96"/>
      <c r="H96" s="82"/>
      <c r="I96" s="91">
        <f>SUM(I97:I107)</f>
        <v>312599.1908105372</v>
      </c>
    </row>
    <row r="97" spans="1:9" ht="25.5" customHeight="1">
      <c r="A97" s="67">
        <v>5213442</v>
      </c>
      <c r="B97" s="4" t="s">
        <v>334</v>
      </c>
      <c r="C97" s="2" t="s">
        <v>335</v>
      </c>
      <c r="D97" s="78">
        <v>10</v>
      </c>
      <c r="E97" s="83">
        <f>SUMIF('9. CPU Com Des.'!$U$2:$U$61,'8. Orçamento Com Des.'!A97,'9. CPU Com Des.'!$W$2:$W$61)</f>
        <v>657.01593666666668</v>
      </c>
      <c r="F97" s="84">
        <f t="shared" si="12"/>
        <v>6570.1593666666668</v>
      </c>
      <c r="G97" s="97">
        <f t="shared" ref="G97:G107" si="16">$M$2</f>
        <v>0.34538959589194018</v>
      </c>
      <c r="H97" s="84">
        <f>E97*(1+G97)</f>
        <v>883.94240552653127</v>
      </c>
      <c r="I97" s="92">
        <f>D97*H97</f>
        <v>8839.4240552653137</v>
      </c>
    </row>
    <row r="98" spans="1:9" ht="28.5">
      <c r="A98" s="67">
        <v>5213865</v>
      </c>
      <c r="B98" s="4" t="s">
        <v>336</v>
      </c>
      <c r="C98" s="2" t="s">
        <v>335</v>
      </c>
      <c r="D98" s="78">
        <v>10</v>
      </c>
      <c r="E98" s="83">
        <f>SUMIF('9. CPU Com Des.'!$U$2:$U$61,'8. Orçamento Com Des.'!A98,'9. CPU Com Des.'!$W$2:$W$61)</f>
        <v>519.70903513513508</v>
      </c>
      <c r="F98" s="84">
        <f t="shared" si="12"/>
        <v>5197.0903513513513</v>
      </c>
      <c r="G98" s="97">
        <f t="shared" si="16"/>
        <v>0.34538959589194018</v>
      </c>
      <c r="H98" s="84">
        <f t="shared" ref="H98:H106" si="17">E98*(1+G98)</f>
        <v>699.21112876184952</v>
      </c>
      <c r="I98" s="92">
        <f t="shared" ref="I98:I106" si="18">D98*H98</f>
        <v>6992.1112876184952</v>
      </c>
    </row>
    <row r="99" spans="1:9" ht="25.5" customHeight="1">
      <c r="A99" s="67">
        <v>5213552</v>
      </c>
      <c r="B99" s="4" t="s">
        <v>337</v>
      </c>
      <c r="C99" s="2" t="s">
        <v>335</v>
      </c>
      <c r="D99" s="78">
        <v>30</v>
      </c>
      <c r="E99" s="83">
        <f>SUMIF('9. CPU Com Des.'!$U$2:$U$61,'8. Orçamento Com Des.'!A99,'9. CPU Com Des.'!$W$2:$W$61)</f>
        <v>1220.908905</v>
      </c>
      <c r="F99" s="84">
        <f t="shared" si="12"/>
        <v>36627.26715</v>
      </c>
      <c r="G99" s="97">
        <f t="shared" si="16"/>
        <v>0.34538959589194018</v>
      </c>
      <c r="H99" s="84">
        <f t="shared" si="17"/>
        <v>1642.5981383188212</v>
      </c>
      <c r="I99" s="92">
        <f t="shared" si="18"/>
        <v>49277.944149564632</v>
      </c>
    </row>
    <row r="100" spans="1:9" ht="25.5" customHeight="1">
      <c r="A100" s="67">
        <v>5213868</v>
      </c>
      <c r="B100" s="4" t="s">
        <v>338</v>
      </c>
      <c r="C100" s="2" t="s">
        <v>335</v>
      </c>
      <c r="D100" s="78">
        <v>30</v>
      </c>
      <c r="E100" s="83">
        <f>SUMIF('9. CPU Com Des.'!$U$2:$U$61,'8. Orçamento Com Des.'!A100,'9. CPU Com Des.'!$W$2:$W$61)</f>
        <v>1135.8102777777779</v>
      </c>
      <c r="F100" s="84">
        <f t="shared" si="12"/>
        <v>34074.308333333334</v>
      </c>
      <c r="G100" s="97">
        <f t="shared" si="16"/>
        <v>0.34538959589194018</v>
      </c>
      <c r="H100" s="84">
        <f t="shared" si="17"/>
        <v>1528.107330629357</v>
      </c>
      <c r="I100" s="92">
        <f t="shared" si="18"/>
        <v>45843.219918880706</v>
      </c>
    </row>
    <row r="101" spans="1:9" ht="25.5" customHeight="1">
      <c r="A101" s="67">
        <v>5213401</v>
      </c>
      <c r="B101" s="4" t="s">
        <v>339</v>
      </c>
      <c r="C101" s="2" t="s">
        <v>340</v>
      </c>
      <c r="D101" s="78">
        <v>300</v>
      </c>
      <c r="E101" s="83">
        <f>SUMIF('9. CPU Com Des.'!$U$2:$U$61,'8. Orçamento Com Des.'!A101,'9. CPU Com Des.'!$W$2:$W$61)</f>
        <v>27.591054991950468</v>
      </c>
      <c r="F101" s="84">
        <f t="shared" si="12"/>
        <v>8277.3164975851396</v>
      </c>
      <c r="G101" s="97">
        <f t="shared" si="16"/>
        <v>0.34538959589194018</v>
      </c>
      <c r="H101" s="84">
        <f t="shared" si="17"/>
        <v>37.120718325852536</v>
      </c>
      <c r="I101" s="92">
        <f t="shared" si="18"/>
        <v>11136.21549775576</v>
      </c>
    </row>
    <row r="102" spans="1:9" ht="25.5" customHeight="1">
      <c r="A102" s="67">
        <v>5213360</v>
      </c>
      <c r="B102" s="4" t="s">
        <v>341</v>
      </c>
      <c r="C102" s="2" t="s">
        <v>335</v>
      </c>
      <c r="D102" s="78">
        <v>400</v>
      </c>
      <c r="E102" s="83">
        <f>SUMIF('9. CPU Com Des.'!$U$2:$U$61,'8. Orçamento Com Des.'!A102,'9. CPU Com Des.'!$W$2:$W$61)</f>
        <v>32.16892749777778</v>
      </c>
      <c r="F102" s="84">
        <f t="shared" si="12"/>
        <v>12867.570999111113</v>
      </c>
      <c r="G102" s="97">
        <f t="shared" si="16"/>
        <v>0.34538959589194018</v>
      </c>
      <c r="H102" s="84">
        <f t="shared" si="17"/>
        <v>43.279740366512371</v>
      </c>
      <c r="I102" s="92">
        <f t="shared" si="18"/>
        <v>17311.896146604948</v>
      </c>
    </row>
    <row r="103" spans="1:9" ht="25.5" customHeight="1">
      <c r="A103" s="67">
        <v>5213837</v>
      </c>
      <c r="B103" s="4" t="s">
        <v>342</v>
      </c>
      <c r="C103" s="2" t="s">
        <v>335</v>
      </c>
      <c r="D103" s="78">
        <v>200</v>
      </c>
      <c r="E103" s="83">
        <f>SUMIF('9. CPU Com Des.'!$U$2:$U$61,'8. Orçamento Com Des.'!A103,'9. CPU Com Des.'!$W$2:$W$61)</f>
        <v>183.53916443111112</v>
      </c>
      <c r="F103" s="84">
        <f t="shared" si="12"/>
        <v>36707.832886222226</v>
      </c>
      <c r="G103" s="97">
        <f t="shared" si="16"/>
        <v>0.34538959589194018</v>
      </c>
      <c r="H103" s="84">
        <f t="shared" si="17"/>
        <v>246.93168226431695</v>
      </c>
      <c r="I103" s="92">
        <f t="shared" si="18"/>
        <v>49386.33645286339</v>
      </c>
    </row>
    <row r="104" spans="1:9" ht="28.5">
      <c r="A104" s="67">
        <v>5213835</v>
      </c>
      <c r="B104" s="4" t="s">
        <v>343</v>
      </c>
      <c r="C104" s="2" t="s">
        <v>344</v>
      </c>
      <c r="D104" s="78">
        <v>1000</v>
      </c>
      <c r="E104" s="83">
        <f>SUMIF('9. CPU Com Des.'!$U$2:$U$61,'8. Orçamento Com Des.'!A104,'9. CPU Com Des.'!$W$2:$W$61)</f>
        <v>0.75767536099999999</v>
      </c>
      <c r="F104" s="84">
        <f t="shared" si="12"/>
        <v>757.67536099999995</v>
      </c>
      <c r="G104" s="97">
        <f t="shared" si="16"/>
        <v>0.34538959589194018</v>
      </c>
      <c r="H104" s="84">
        <f t="shared" si="17"/>
        <v>1.0193685477530698</v>
      </c>
      <c r="I104" s="92">
        <f t="shared" si="18"/>
        <v>1019.3685477530698</v>
      </c>
    </row>
    <row r="105" spans="1:9" ht="25.5" customHeight="1">
      <c r="A105" s="67">
        <v>5213842</v>
      </c>
      <c r="B105" s="4" t="s">
        <v>345</v>
      </c>
      <c r="C105" s="2" t="s">
        <v>346</v>
      </c>
      <c r="D105" s="78">
        <v>2000</v>
      </c>
      <c r="E105" s="83">
        <f>SUMIF('9. CPU Com Des.'!$U$2:$U$61,'8. Orçamento Com Des.'!A105,'9. CPU Com Des.'!$W$2:$W$61)</f>
        <v>0.12160620000000003</v>
      </c>
      <c r="F105" s="84">
        <f t="shared" si="12"/>
        <v>243.21240000000006</v>
      </c>
      <c r="G105" s="97">
        <f t="shared" si="16"/>
        <v>0.34538959589194018</v>
      </c>
      <c r="H105" s="84">
        <f t="shared" si="17"/>
        <v>0.1636077162759545</v>
      </c>
      <c r="I105" s="92">
        <f t="shared" si="18"/>
        <v>327.21543255190898</v>
      </c>
    </row>
    <row r="106" spans="1:9" ht="28.5">
      <c r="A106" s="67">
        <v>5213848</v>
      </c>
      <c r="B106" s="4" t="s">
        <v>347</v>
      </c>
      <c r="C106" s="2" t="s">
        <v>344</v>
      </c>
      <c r="D106" s="78">
        <v>1000</v>
      </c>
      <c r="E106" s="83">
        <f>SUMIF('9. CPU Com Des.'!$U$2:$U$61,'8. Orçamento Com Des.'!A106,'9. CPU Com Des.'!$W$2:$W$61)</f>
        <v>1.0918273000000001</v>
      </c>
      <c r="F106" s="84">
        <f t="shared" si="12"/>
        <v>1091.8273000000002</v>
      </c>
      <c r="G106" s="97">
        <f t="shared" si="16"/>
        <v>0.34538959589194018</v>
      </c>
      <c r="H106" s="84">
        <f t="shared" si="17"/>
        <v>1.4689330899307882</v>
      </c>
      <c r="I106" s="92">
        <f t="shared" si="18"/>
        <v>1468.9330899307881</v>
      </c>
    </row>
    <row r="107" spans="1:9" ht="25.5" customHeight="1">
      <c r="A107" s="67">
        <v>5213850</v>
      </c>
      <c r="B107" s="4" t="s">
        <v>348</v>
      </c>
      <c r="C107" s="2" t="s">
        <v>222</v>
      </c>
      <c r="D107" s="78">
        <v>4320</v>
      </c>
      <c r="E107" s="83">
        <f>SUMIF('9. CPU Com Des.'!$U$2:$U$61,'8. Orçamento Com Des.'!A107,'9. CPU Com Des.'!$W$2:$W$61)</f>
        <v>20.818100000000001</v>
      </c>
      <c r="F107" s="84">
        <f t="shared" si="12"/>
        <v>89934.19200000001</v>
      </c>
      <c r="G107" s="97">
        <f t="shared" si="16"/>
        <v>0.34538959589194018</v>
      </c>
      <c r="H107" s="84">
        <f>E107*(1+G107)</f>
        <v>28.008455146238003</v>
      </c>
      <c r="I107" s="92">
        <f>D107*H107</f>
        <v>120996.52623174817</v>
      </c>
    </row>
    <row r="108" spans="1:9" ht="25.5" customHeight="1">
      <c r="A108" s="66"/>
      <c r="B108" s="10" t="s">
        <v>349</v>
      </c>
      <c r="C108" s="8"/>
      <c r="D108" s="76"/>
      <c r="E108" s="85"/>
      <c r="F108" s="82"/>
      <c r="G108" s="96"/>
      <c r="H108" s="82"/>
      <c r="I108" s="91">
        <f>SUM(I109:I116)</f>
        <v>1427372.1640176086</v>
      </c>
    </row>
    <row r="109" spans="1:9" ht="25.5" customHeight="1">
      <c r="A109" s="2">
        <v>5502590</v>
      </c>
      <c r="B109" s="4" t="s">
        <v>350</v>
      </c>
      <c r="C109" s="2" t="s">
        <v>351</v>
      </c>
      <c r="D109" s="78">
        <v>2822</v>
      </c>
      <c r="E109" s="83">
        <f>SUMIF('9. CPU Com Des.'!$U$2:$U$61,'8. Orçamento Com Des.'!A109,'9. CPU Com Des.'!$W$2:$W$61)</f>
        <v>10.99</v>
      </c>
      <c r="F109" s="84">
        <f>E109*D109</f>
        <v>31013.78</v>
      </c>
      <c r="G109" s="97">
        <f t="shared" ref="G109:G116" si="19">$M$2</f>
        <v>0.34538959589194018</v>
      </c>
      <c r="H109" s="84">
        <f>E109*(1+G109)</f>
        <v>14.785831658852423</v>
      </c>
      <c r="I109" s="92">
        <f>D109*H109</f>
        <v>41725.616941281536</v>
      </c>
    </row>
    <row r="110" spans="1:9" ht="25.5" customHeight="1">
      <c r="A110" s="525" t="s">
        <v>352</v>
      </c>
      <c r="B110" s="4" t="s">
        <v>353</v>
      </c>
      <c r="C110" s="2" t="s">
        <v>316</v>
      </c>
      <c r="D110" s="78">
        <v>1</v>
      </c>
      <c r="E110" s="83">
        <f>SUMIF('9. CPU Com Des.'!$U$2:$U$61,'8. Orçamento Com Des.'!A110,'9. CPU Com Des.'!$W$2:$W$61)</f>
        <v>498073.51</v>
      </c>
      <c r="F110" s="84">
        <f>E110*D110</f>
        <v>498073.51</v>
      </c>
      <c r="G110" s="97">
        <f t="shared" si="19"/>
        <v>0.34538959589194018</v>
      </c>
      <c r="H110" s="84">
        <f>E110*(1+G110)</f>
        <v>670102.91834338021</v>
      </c>
      <c r="I110" s="92">
        <f>D110*H110</f>
        <v>670102.91834338021</v>
      </c>
    </row>
    <row r="111" spans="1:9" ht="15">
      <c r="A111" s="67">
        <v>3808207</v>
      </c>
      <c r="B111" s="4" t="s">
        <v>354</v>
      </c>
      <c r="C111" s="2" t="s">
        <v>346</v>
      </c>
      <c r="D111" s="78">
        <v>36</v>
      </c>
      <c r="E111" s="83">
        <f>SUMIF('9. CPU Com Des.'!$U$2:$U$61,'8. Orçamento Com Des.'!A111,'9. CPU Com Des.'!$W$2:$W$61)</f>
        <v>160.14930000000001</v>
      </c>
      <c r="F111" s="84">
        <f>E111*D111</f>
        <v>5765.3748000000005</v>
      </c>
      <c r="G111" s="97">
        <f t="shared" si="19"/>
        <v>0.34538959589194018</v>
      </c>
      <c r="H111" s="84">
        <f>E111*(1+G111)</f>
        <v>215.46320200937711</v>
      </c>
      <c r="I111" s="92">
        <f>D111*H111</f>
        <v>7756.6752723375757</v>
      </c>
    </row>
    <row r="112" spans="1:9" ht="25.5" customHeight="1">
      <c r="A112" s="67">
        <v>9776</v>
      </c>
      <c r="B112" s="4" t="s">
        <v>355</v>
      </c>
      <c r="C112" s="2" t="s">
        <v>335</v>
      </c>
      <c r="D112" s="78">
        <v>1000</v>
      </c>
      <c r="E112" s="83">
        <f>SUMIF('9. CPU Com Des.'!$U$2:$U$61,'8. Orçamento Com Des.'!A112,'9. CPU Com Des.'!$W$2:$W$61)</f>
        <v>165.53039999999999</v>
      </c>
      <c r="F112" s="84">
        <f>E112*D112</f>
        <v>165530.4</v>
      </c>
      <c r="G112" s="97">
        <f t="shared" si="19"/>
        <v>0.34538959589194018</v>
      </c>
      <c r="H112" s="84">
        <f>E112*(1+G112)</f>
        <v>222.70287796383118</v>
      </c>
      <c r="I112" s="92">
        <f>D112*H112</f>
        <v>222702.87796383118</v>
      </c>
    </row>
    <row r="113" spans="1:9" ht="25.5" customHeight="1">
      <c r="A113" s="171">
        <v>5914389</v>
      </c>
      <c r="B113" s="169" t="s">
        <v>356</v>
      </c>
      <c r="C113" s="2" t="s">
        <v>228</v>
      </c>
      <c r="D113" s="78">
        <f>'1. Memória das quantidades'!I335</f>
        <v>336878.205838956</v>
      </c>
      <c r="E113" s="83">
        <f>SUMIF('9. CPU Com Des.'!$U$2:$U$61,'8. Orçamento Com Des.'!A113,'9. CPU Com Des.'!$W$2:$W$61)</f>
        <v>0.7730323962516733</v>
      </c>
      <c r="F113" s="84">
        <f>E113*D113</f>
        <v>260417.7667046526</v>
      </c>
      <c r="G113" s="97">
        <f t="shared" si="19"/>
        <v>0.34538959589194018</v>
      </c>
      <c r="H113" s="84">
        <f>E113*(1+G113)</f>
        <v>1.040029743204417</v>
      </c>
      <c r="I113" s="92">
        <f>D113*H113</f>
        <v>350363.35390985414</v>
      </c>
    </row>
    <row r="114" spans="1:9" ht="25.5" customHeight="1">
      <c r="A114" s="171">
        <v>5914479</v>
      </c>
      <c r="B114" s="169" t="s">
        <v>357</v>
      </c>
      <c r="C114" s="2" t="s">
        <v>228</v>
      </c>
      <c r="D114" s="78">
        <f>'1. Memória das quantidades'!I336</f>
        <v>127212.53167210093</v>
      </c>
      <c r="E114" s="83">
        <f>SUMIF('9. CPU Com Des.'!$U$2:$U$61,'8. Orçamento Com Des.'!A114,'9. CPU Com Des.'!$W$2:$W$61)</f>
        <v>0.71055406565114776</v>
      </c>
      <c r="F114" s="84">
        <f t="shared" ref="F114:F115" si="20">E114*D114</f>
        <v>90391.381581386711</v>
      </c>
      <c r="G114" s="97">
        <f t="shared" si="19"/>
        <v>0.34538959589194018</v>
      </c>
      <c r="H114" s="84">
        <f t="shared" ref="H114:H115" si="21">E114*(1+G114)</f>
        <v>0.95597204724577278</v>
      </c>
      <c r="I114" s="92">
        <f t="shared" ref="I114:I115" si="22">D114*H114</f>
        <v>121611.62433789604</v>
      </c>
    </row>
    <row r="115" spans="1:9" ht="25.5" customHeight="1">
      <c r="A115" s="171">
        <v>5915014</v>
      </c>
      <c r="B115" s="169" t="s">
        <v>358</v>
      </c>
      <c r="C115" s="2" t="s">
        <v>228</v>
      </c>
      <c r="D115" s="78">
        <f>'1. Memória das quantidades'!I337</f>
        <v>1953.2412899999999</v>
      </c>
      <c r="E115" s="83">
        <f>SUMIF('9. CPU Com Des.'!$U$2:$U$61,'8. Orçamento Com Des.'!A115,'9. CPU Com Des.'!$W$2:$W$61)</f>
        <v>1.292802000922411</v>
      </c>
      <c r="F115" s="84">
        <f t="shared" si="20"/>
        <v>2525.1542479962714</v>
      </c>
      <c r="G115" s="97">
        <f t="shared" si="19"/>
        <v>0.34538959589194018</v>
      </c>
      <c r="H115" s="84">
        <f t="shared" si="21"/>
        <v>1.7393223615892943</v>
      </c>
      <c r="I115" s="92">
        <f t="shared" si="22"/>
        <v>3397.3162532765195</v>
      </c>
    </row>
    <row r="116" spans="1:9" ht="25.5" customHeight="1">
      <c r="A116" s="171">
        <v>5914449</v>
      </c>
      <c r="B116" s="169" t="s">
        <v>359</v>
      </c>
      <c r="C116" s="2" t="s">
        <v>228</v>
      </c>
      <c r="D116" s="78">
        <f>'1. Memória das quantidades'!I338</f>
        <v>6772.8</v>
      </c>
      <c r="E116" s="83">
        <f>SUMIF('9. CPU Com Des.'!$U$2:$U$61,'8. Orçamento Com Des.'!A116,'9. CPU Com Des.'!$W$2:$W$61)</f>
        <v>1.0658168067902971</v>
      </c>
      <c r="F116" s="84">
        <f t="shared" ref="F116" si="23">E116*D116</f>
        <v>7218.5640690293249</v>
      </c>
      <c r="G116" s="97">
        <f t="shared" si="19"/>
        <v>0.34538959589194018</v>
      </c>
      <c r="H116" s="84">
        <f t="shared" ref="H116" si="24">E116*(1+G116)</f>
        <v>1.433938842982436</v>
      </c>
      <c r="I116" s="92">
        <f t="shared" ref="I116" si="25">D116*H116</f>
        <v>9711.7809957514437</v>
      </c>
    </row>
    <row r="117" spans="1:9" ht="25.5" customHeight="1">
      <c r="A117" s="66"/>
      <c r="B117" s="10" t="s">
        <v>360</v>
      </c>
      <c r="C117" s="8"/>
      <c r="D117" s="76"/>
      <c r="E117" s="85"/>
      <c r="F117" s="91"/>
      <c r="G117" s="96"/>
      <c r="H117" s="82"/>
      <c r="I117" s="91">
        <f>SUM(I118:I125)</f>
        <v>378662.82301358238</v>
      </c>
    </row>
    <row r="118" spans="1:9" ht="25.5" customHeight="1">
      <c r="A118" s="499">
        <v>5501700</v>
      </c>
      <c r="B118" s="497" t="s">
        <v>361</v>
      </c>
      <c r="C118" s="2" t="s">
        <v>340</v>
      </c>
      <c r="D118" s="78">
        <v>100</v>
      </c>
      <c r="E118" s="83">
        <f>SUMIF('9. CPU Com Des.'!$U$2:$U$61,'8. Orçamento Com Des.'!A118,'9. CPU Com Des.'!$W$2:$W$61)</f>
        <v>0.53</v>
      </c>
      <c r="F118" s="84">
        <f t="shared" ref="F118:F125" si="26">E118*D118</f>
        <v>53</v>
      </c>
      <c r="G118" s="97">
        <f t="shared" ref="G118:G125" si="27">$M$2</f>
        <v>0.34538959589194018</v>
      </c>
      <c r="H118" s="84">
        <f t="shared" ref="H118:H134" si="28">E118*(1+G118)</f>
        <v>0.71305648582272829</v>
      </c>
      <c r="I118" s="92">
        <f t="shared" ref="I118:I134" si="29">D118*H118</f>
        <v>71.305648582272823</v>
      </c>
    </row>
    <row r="119" spans="1:9" ht="25.5" customHeight="1">
      <c r="A119" s="499">
        <v>5915321</v>
      </c>
      <c r="B119" s="498" t="s">
        <v>362</v>
      </c>
      <c r="C119" s="2" t="s">
        <v>363</v>
      </c>
      <c r="D119" s="78">
        <v>531.9</v>
      </c>
      <c r="E119" s="83">
        <f>SUMIF('9. CPU Com Des.'!$U$2:$U$61,'8. Orçamento Com Des.'!A119,'9. CPU Com Des.'!$W$2:$W$61)</f>
        <v>0.66</v>
      </c>
      <c r="F119" s="84">
        <f t="shared" si="26"/>
        <v>351.05399999999997</v>
      </c>
      <c r="G119" s="97">
        <f t="shared" si="27"/>
        <v>0.34538959589194018</v>
      </c>
      <c r="H119" s="84">
        <f t="shared" si="28"/>
        <v>0.88795713328868053</v>
      </c>
      <c r="I119" s="92">
        <f t="shared" si="29"/>
        <v>472.30439919624916</v>
      </c>
    </row>
    <row r="120" spans="1:9" ht="25.5" customHeight="1">
      <c r="A120" s="499">
        <v>5502888</v>
      </c>
      <c r="B120" s="498" t="s">
        <v>364</v>
      </c>
      <c r="C120" s="2" t="s">
        <v>351</v>
      </c>
      <c r="D120" s="78">
        <v>131.9</v>
      </c>
      <c r="E120" s="83">
        <f>SUMIF('9. CPU Com Des.'!$U$2:$U$61,'8. Orçamento Com Des.'!A120,'9. CPU Com Des.'!$W$2:$W$61)</f>
        <v>49.606587173854415</v>
      </c>
      <c r="F120" s="84">
        <f t="shared" si="26"/>
        <v>6543.1088482313971</v>
      </c>
      <c r="G120" s="97">
        <f t="shared" si="27"/>
        <v>0.34538959589194018</v>
      </c>
      <c r="H120" s="84">
        <f t="shared" si="28"/>
        <v>66.740186271410295</v>
      </c>
      <c r="I120" s="92">
        <f t="shared" si="29"/>
        <v>8803.0305691990179</v>
      </c>
    </row>
    <row r="121" spans="1:9" ht="25.5" customHeight="1">
      <c r="A121" s="499">
        <v>5502798</v>
      </c>
      <c r="B121" s="498" t="s">
        <v>365</v>
      </c>
      <c r="C121" s="2" t="s">
        <v>351</v>
      </c>
      <c r="D121" s="78">
        <v>134.9</v>
      </c>
      <c r="E121" s="83">
        <f>SUMIF('9. CPU Com Des.'!$U$2:$U$61,'8. Orçamento Com Des.'!A121,'9. CPU Com Des.'!$W$2:$W$61)</f>
        <v>45.070197013459591</v>
      </c>
      <c r="F121" s="84">
        <f t="shared" si="26"/>
        <v>6079.9695771156994</v>
      </c>
      <c r="G121" s="97">
        <f t="shared" si="27"/>
        <v>0.34538959589194018</v>
      </c>
      <c r="H121" s="84">
        <f t="shared" si="28"/>
        <v>60.636974146708532</v>
      </c>
      <c r="I121" s="92">
        <f t="shared" si="29"/>
        <v>8179.9278123909817</v>
      </c>
    </row>
    <row r="122" spans="1:9" ht="25.5" customHeight="1">
      <c r="A122" s="499">
        <v>1505877</v>
      </c>
      <c r="B122" s="498" t="s">
        <v>366</v>
      </c>
      <c r="C122" s="23" t="s">
        <v>351</v>
      </c>
      <c r="D122" s="77">
        <v>700</v>
      </c>
      <c r="E122" s="83">
        <f>SUMIF('9. CPU Com Des.'!$U$2:$U$61,'8. Orçamento Com Des.'!A122,'9. CPU Com Des.'!$W$2:$W$61)</f>
        <v>176.90131149471162</v>
      </c>
      <c r="F122" s="489">
        <f t="shared" si="26"/>
        <v>123830.91804629813</v>
      </c>
      <c r="G122" s="97">
        <f t="shared" si="27"/>
        <v>0.34538959589194018</v>
      </c>
      <c r="H122" s="84">
        <f t="shared" si="28"/>
        <v>238.0011839846243</v>
      </c>
      <c r="I122" s="92">
        <f t="shared" si="29"/>
        <v>166600.82878923701</v>
      </c>
    </row>
    <row r="123" spans="1:9" ht="25.5" customHeight="1">
      <c r="A123" s="23">
        <v>5502362</v>
      </c>
      <c r="B123" s="24" t="s">
        <v>367</v>
      </c>
      <c r="C123" s="23" t="s">
        <v>351</v>
      </c>
      <c r="D123" s="77">
        <v>1960</v>
      </c>
      <c r="E123" s="83">
        <f>SUMIF('9. CPU Com Des.'!$U$2:$U$61,'8. Orçamento Com Des.'!A123,'9. CPU Com Des.'!$W$2:$W$61)</f>
        <v>22.14</v>
      </c>
      <c r="F123" s="489">
        <f t="shared" si="26"/>
        <v>43394.400000000001</v>
      </c>
      <c r="G123" s="97">
        <f t="shared" si="27"/>
        <v>0.34538959589194018</v>
      </c>
      <c r="H123" s="84">
        <f t="shared" si="28"/>
        <v>29.786925653047557</v>
      </c>
      <c r="I123" s="92">
        <f t="shared" si="29"/>
        <v>58382.374279973214</v>
      </c>
    </row>
    <row r="124" spans="1:9" ht="25.5" customHeight="1">
      <c r="A124" s="499">
        <v>5503041</v>
      </c>
      <c r="B124" s="497" t="s">
        <v>368</v>
      </c>
      <c r="C124" s="2" t="s">
        <v>351</v>
      </c>
      <c r="D124" s="78">
        <v>9552.42</v>
      </c>
      <c r="E124" s="83">
        <f>SUMIF('9. CPU Com Des.'!$U$2:$U$61,'8. Orçamento Com Des.'!A124,'9. CPU Com Des.'!$W$2:$W$61)</f>
        <v>8.6090544544153964</v>
      </c>
      <c r="F124" s="84">
        <f t="shared" si="26"/>
        <v>82237.303951446724</v>
      </c>
      <c r="G124" s="97">
        <f t="shared" si="27"/>
        <v>0.34538959589194018</v>
      </c>
      <c r="H124" s="84">
        <f t="shared" si="28"/>
        <v>11.582532293437637</v>
      </c>
      <c r="I124" s="92">
        <f t="shared" si="29"/>
        <v>110641.21313047956</v>
      </c>
    </row>
    <row r="125" spans="1:9" ht="25.5" customHeight="1">
      <c r="A125" s="499">
        <v>4413942</v>
      </c>
      <c r="B125" s="497" t="s">
        <v>369</v>
      </c>
      <c r="C125" s="2" t="s">
        <v>351</v>
      </c>
      <c r="D125" s="78">
        <v>9552.42</v>
      </c>
      <c r="E125" s="83">
        <f>SUMIF('9. CPU Com Des.'!$U$2:$U$61,'8. Orçamento Com Des.'!A125,'9. CPU Com Des.'!$W$2:$W$61)</f>
        <v>1.9850903625360556</v>
      </c>
      <c r="F125" s="84">
        <f t="shared" si="26"/>
        <v>18962.416880896668</v>
      </c>
      <c r="G125" s="97">
        <f t="shared" si="27"/>
        <v>0.34538959589194018</v>
      </c>
      <c r="H125" s="84">
        <f t="shared" si="28"/>
        <v>2.670719920661369</v>
      </c>
      <c r="I125" s="92">
        <f t="shared" si="29"/>
        <v>25511.838384524075</v>
      </c>
    </row>
    <row r="126" spans="1:9" ht="25.5" customHeight="1">
      <c r="A126" s="66"/>
      <c r="B126" s="10" t="s">
        <v>370</v>
      </c>
      <c r="C126" s="8"/>
      <c r="D126" s="76"/>
      <c r="E126" s="85"/>
      <c r="F126" s="91"/>
      <c r="G126" s="96"/>
      <c r="H126" s="82"/>
      <c r="I126" s="91">
        <f>SUM(I127:I134)</f>
        <v>404649.16528360592</v>
      </c>
    </row>
    <row r="127" spans="1:9" ht="25.5" customHeight="1">
      <c r="A127" s="499">
        <v>5501700</v>
      </c>
      <c r="B127" s="497" t="s">
        <v>361</v>
      </c>
      <c r="C127" s="2" t="s">
        <v>340</v>
      </c>
      <c r="D127" s="78">
        <v>100</v>
      </c>
      <c r="E127" s="83">
        <f>SUMIF('9. CPU Com Des.'!$U$2:$U$61,'8. Orçamento Com Des.'!A127,'9. CPU Com Des.'!$W$2:$W$61)</f>
        <v>0.53</v>
      </c>
      <c r="F127" s="84">
        <f t="shared" ref="F127:F134" si="30">E127*D127</f>
        <v>53</v>
      </c>
      <c r="G127" s="97">
        <f t="shared" ref="G127:G134" si="31">$M$2</f>
        <v>0.34538959589194018</v>
      </c>
      <c r="H127" s="84">
        <f t="shared" si="28"/>
        <v>0.71305648582272829</v>
      </c>
      <c r="I127" s="92">
        <f t="shared" si="29"/>
        <v>71.305648582272823</v>
      </c>
    </row>
    <row r="128" spans="1:9" ht="25.5" customHeight="1">
      <c r="A128" s="499">
        <v>5915321</v>
      </c>
      <c r="B128" s="498" t="s">
        <v>362</v>
      </c>
      <c r="C128" s="2" t="s">
        <v>363</v>
      </c>
      <c r="D128" s="78">
        <v>504.54</v>
      </c>
      <c r="E128" s="83">
        <f>SUMIF('9. CPU Com Des.'!$U$2:$U$61,'8. Orçamento Com Des.'!A128,'9. CPU Com Des.'!$W$2:$W$61)</f>
        <v>0.66</v>
      </c>
      <c r="F128" s="84">
        <f t="shared" si="30"/>
        <v>332.99640000000005</v>
      </c>
      <c r="G128" s="97">
        <f t="shared" si="31"/>
        <v>0.34538959589194018</v>
      </c>
      <c r="H128" s="84">
        <f t="shared" si="28"/>
        <v>0.88795713328868053</v>
      </c>
      <c r="I128" s="92">
        <f t="shared" si="29"/>
        <v>448.0098920294709</v>
      </c>
    </row>
    <row r="129" spans="1:9" ht="25.5" customHeight="1">
      <c r="A129" s="499">
        <v>5502888</v>
      </c>
      <c r="B129" s="498" t="s">
        <v>364</v>
      </c>
      <c r="C129" s="2" t="s">
        <v>351</v>
      </c>
      <c r="D129" s="78">
        <v>4.54</v>
      </c>
      <c r="E129" s="83">
        <f>SUMIF('9. CPU Com Des.'!$U$2:$U$61,'8. Orçamento Com Des.'!A129,'9. CPU Com Des.'!$W$2:$W$61)</f>
        <v>49.606587173854415</v>
      </c>
      <c r="F129" s="84">
        <f t="shared" si="30"/>
        <v>225.21390576929903</v>
      </c>
      <c r="G129" s="97">
        <f t="shared" si="31"/>
        <v>0.34538959589194018</v>
      </c>
      <c r="H129" s="84">
        <f t="shared" si="28"/>
        <v>66.740186271410295</v>
      </c>
      <c r="I129" s="92">
        <f t="shared" si="29"/>
        <v>303.00044567220272</v>
      </c>
    </row>
    <row r="130" spans="1:9" ht="25.5" customHeight="1">
      <c r="A130" s="499">
        <v>5502798</v>
      </c>
      <c r="B130" s="498" t="s">
        <v>365</v>
      </c>
      <c r="C130" s="2" t="s">
        <v>351</v>
      </c>
      <c r="D130" s="78">
        <v>4.54</v>
      </c>
      <c r="E130" s="83">
        <f>SUMIF('9. CPU Com Des.'!$U$2:$U$61,'8. Orçamento Com Des.'!A130,'9. CPU Com Des.'!$W$2:$W$61)</f>
        <v>45.070197013459591</v>
      </c>
      <c r="F130" s="84">
        <f t="shared" si="30"/>
        <v>204.61869444110656</v>
      </c>
      <c r="G130" s="97">
        <f t="shared" si="31"/>
        <v>0.34538959589194018</v>
      </c>
      <c r="H130" s="84">
        <f t="shared" si="28"/>
        <v>60.636974146708532</v>
      </c>
      <c r="I130" s="92">
        <f t="shared" si="29"/>
        <v>275.29186262605674</v>
      </c>
    </row>
    <row r="131" spans="1:9" ht="25.5" customHeight="1">
      <c r="A131" s="499">
        <v>1505877</v>
      </c>
      <c r="B131" s="498" t="s">
        <v>366</v>
      </c>
      <c r="C131" s="23" t="s">
        <v>351</v>
      </c>
      <c r="D131" s="77">
        <v>825</v>
      </c>
      <c r="E131" s="83">
        <f>SUMIF('9. CPU Com Des.'!$U$2:$U$61,'8. Orçamento Com Des.'!A131,'9. CPU Com Des.'!$W$2:$W$61)</f>
        <v>176.90131149471162</v>
      </c>
      <c r="F131" s="489">
        <f t="shared" si="30"/>
        <v>145943.58198313709</v>
      </c>
      <c r="G131" s="97">
        <f t="shared" si="31"/>
        <v>0.34538959589194018</v>
      </c>
      <c r="H131" s="84">
        <f t="shared" si="28"/>
        <v>238.0011839846243</v>
      </c>
      <c r="I131" s="92">
        <f t="shared" si="29"/>
        <v>196350.97678731504</v>
      </c>
    </row>
    <row r="132" spans="1:9" ht="25.5" customHeight="1">
      <c r="A132" s="23">
        <v>5502362</v>
      </c>
      <c r="B132" s="24" t="s">
        <v>367</v>
      </c>
      <c r="C132" s="23" t="s">
        <v>351</v>
      </c>
      <c r="D132" s="77">
        <v>1960</v>
      </c>
      <c r="E132" s="83">
        <f>SUMIF('9. CPU Com Des.'!$U$2:$U$61,'8. Orçamento Com Des.'!A132,'9. CPU Com Des.'!$W$2:$W$61)</f>
        <v>22.14</v>
      </c>
      <c r="F132" s="489">
        <f t="shared" si="30"/>
        <v>43394.400000000001</v>
      </c>
      <c r="G132" s="97">
        <f t="shared" si="31"/>
        <v>0.34538959589194018</v>
      </c>
      <c r="H132" s="84">
        <f t="shared" si="28"/>
        <v>29.786925653047557</v>
      </c>
      <c r="I132" s="92">
        <f t="shared" si="29"/>
        <v>58382.374279973214</v>
      </c>
    </row>
    <row r="133" spans="1:9" ht="25.5" customHeight="1">
      <c r="A133" s="499">
        <v>5503041</v>
      </c>
      <c r="B133" s="497" t="s">
        <v>368</v>
      </c>
      <c r="C133" s="2" t="s">
        <v>301</v>
      </c>
      <c r="D133" s="78">
        <v>10441</v>
      </c>
      <c r="E133" s="83">
        <f>SUMIF('9. CPU Com Des.'!$U$2:$U$61,'8. Orçamento Com Des.'!A133,'9. CPU Com Des.'!$W$2:$W$61)</f>
        <v>8.6090544544153964</v>
      </c>
      <c r="F133" s="84">
        <f t="shared" si="30"/>
        <v>89887.137558551156</v>
      </c>
      <c r="G133" s="97">
        <f t="shared" si="31"/>
        <v>0.34538959589194018</v>
      </c>
      <c r="H133" s="84">
        <f t="shared" si="28"/>
        <v>11.582532293437637</v>
      </c>
      <c r="I133" s="92">
        <f t="shared" si="29"/>
        <v>120933.21967578237</v>
      </c>
    </row>
    <row r="134" spans="1:9" ht="25.5" customHeight="1">
      <c r="A134" s="499">
        <v>4413942</v>
      </c>
      <c r="B134" s="497" t="s">
        <v>369</v>
      </c>
      <c r="C134" s="2" t="s">
        <v>301</v>
      </c>
      <c r="D134" s="78">
        <v>10441</v>
      </c>
      <c r="E134" s="83">
        <f>SUMIF('9. CPU Com Des.'!$U$2:$U$61,'8. Orçamento Com Des.'!A134,'9. CPU Com Des.'!$W$2:$W$61)</f>
        <v>1.9850903625360556</v>
      </c>
      <c r="F134" s="84">
        <f t="shared" si="30"/>
        <v>20726.328475238955</v>
      </c>
      <c r="G134" s="97">
        <f t="shared" si="31"/>
        <v>0.34538959589194018</v>
      </c>
      <c r="H134" s="84">
        <f t="shared" si="28"/>
        <v>2.670719920661369</v>
      </c>
      <c r="I134" s="92">
        <f t="shared" si="29"/>
        <v>27884.986691625352</v>
      </c>
    </row>
    <row r="135" spans="1:9" ht="25.5" customHeight="1" thickBot="1">
      <c r="A135" s="72"/>
      <c r="B135" s="72"/>
      <c r="C135" s="72"/>
      <c r="D135" s="73" t="s">
        <v>371</v>
      </c>
      <c r="E135" s="86" t="s">
        <v>372</v>
      </c>
      <c r="F135" s="87">
        <f>SUM(F3:F134)</f>
        <v>6582827.313508939</v>
      </c>
      <c r="G135" s="98"/>
      <c r="H135" s="93" t="s">
        <v>372</v>
      </c>
      <c r="I135" s="94">
        <f>I4+I46+I59+I91+I96+I108++I117+I126</f>
        <v>8856467.3791482132</v>
      </c>
    </row>
    <row r="136" spans="1:9" ht="25.5" customHeight="1" thickBot="1">
      <c r="A136" s="181"/>
      <c r="B136" s="182" t="s">
        <v>373</v>
      </c>
      <c r="C136" s="183"/>
      <c r="D136" s="184"/>
      <c r="E136" s="185"/>
      <c r="F136" s="185"/>
      <c r="G136" s="186"/>
      <c r="H136" s="185"/>
      <c r="I136" s="187"/>
    </row>
    <row r="137" spans="1:9" ht="25.5" customHeight="1">
      <c r="A137" s="188" t="s">
        <v>374</v>
      </c>
      <c r="B137" s="189" t="s">
        <v>375</v>
      </c>
      <c r="C137" s="190" t="s">
        <v>376</v>
      </c>
      <c r="D137" s="202">
        <v>1</v>
      </c>
      <c r="E137" s="410">
        <v>0.03</v>
      </c>
      <c r="F137" s="191">
        <f>E137*$F$135</f>
        <v>197484.81940526815</v>
      </c>
      <c r="G137" s="192"/>
      <c r="H137" s="191" t="s">
        <v>377</v>
      </c>
      <c r="I137" s="193"/>
    </row>
    <row r="138" spans="1:9" ht="25.5" customHeight="1">
      <c r="A138" s="67" t="s">
        <v>378</v>
      </c>
      <c r="B138" s="7" t="s">
        <v>379</v>
      </c>
      <c r="C138" s="6" t="s">
        <v>380</v>
      </c>
      <c r="D138" s="203">
        <v>1</v>
      </c>
      <c r="E138" s="411" t="s">
        <v>377</v>
      </c>
      <c r="F138" s="84"/>
      <c r="G138" s="97"/>
      <c r="H138" s="84">
        <v>0.04</v>
      </c>
      <c r="I138" s="92">
        <f>H138*$I$135</f>
        <v>354258.69516592851</v>
      </c>
    </row>
    <row r="139" spans="1:9" ht="25.5" customHeight="1">
      <c r="A139" s="67" t="s">
        <v>378</v>
      </c>
      <c r="B139" s="7" t="s">
        <v>381</v>
      </c>
      <c r="C139" s="6" t="s">
        <v>380</v>
      </c>
      <c r="D139" s="203">
        <v>1</v>
      </c>
      <c r="E139" s="411" t="s">
        <v>377</v>
      </c>
      <c r="F139" s="84"/>
      <c r="G139" s="97"/>
      <c r="H139" s="84">
        <v>0.02</v>
      </c>
      <c r="I139" s="92">
        <f>H139*$I$135</f>
        <v>177129.34758296426</v>
      </c>
    </row>
    <row r="140" spans="1:9" ht="25.5" customHeight="1">
      <c r="A140" s="67" t="s">
        <v>374</v>
      </c>
      <c r="B140" s="7" t="s">
        <v>382</v>
      </c>
      <c r="C140" s="6" t="s">
        <v>376</v>
      </c>
      <c r="D140" s="203">
        <v>1</v>
      </c>
      <c r="E140" s="412">
        <v>2.5000000000000001E-2</v>
      </c>
      <c r="F140" s="84">
        <f>E140*$F$135</f>
        <v>164570.68283772349</v>
      </c>
      <c r="G140" s="97"/>
      <c r="H140" s="84" t="s">
        <v>377</v>
      </c>
      <c r="I140" s="92"/>
    </row>
    <row r="141" spans="1:9" ht="25.5" customHeight="1">
      <c r="A141" s="67" t="s">
        <v>374</v>
      </c>
      <c r="B141" s="7" t="s">
        <v>383</v>
      </c>
      <c r="C141" s="6" t="s">
        <v>376</v>
      </c>
      <c r="D141" s="203">
        <v>1</v>
      </c>
      <c r="E141" s="412">
        <v>0.10680000000000001</v>
      </c>
      <c r="F141" s="84">
        <f>E141*$F$135</f>
        <v>703045.9570827547</v>
      </c>
      <c r="G141" s="97"/>
      <c r="H141" s="84" t="s">
        <v>377</v>
      </c>
      <c r="I141" s="92"/>
    </row>
    <row r="142" spans="1:9" ht="25.5" customHeight="1" thickBot="1">
      <c r="A142" s="194" t="s">
        <v>378</v>
      </c>
      <c r="B142" s="195" t="s">
        <v>384</v>
      </c>
      <c r="C142" s="196" t="s">
        <v>380</v>
      </c>
      <c r="D142" s="204">
        <v>1</v>
      </c>
      <c r="E142" s="413" t="s">
        <v>377</v>
      </c>
      <c r="F142" s="414"/>
      <c r="G142" s="415"/>
      <c r="H142" s="414">
        <v>5.0000000000000001E-3</v>
      </c>
      <c r="I142" s="416">
        <f>H142*$I$135</f>
        <v>44282.336895741064</v>
      </c>
    </row>
    <row r="143" spans="1:9" ht="25.5" customHeight="1" thickBot="1">
      <c r="A143" s="72"/>
      <c r="B143" s="72"/>
      <c r="C143" s="72"/>
      <c r="D143" s="197" t="s">
        <v>385</v>
      </c>
      <c r="E143" s="581">
        <f>SUM(F137:F142)</f>
        <v>1065101.4593257464</v>
      </c>
      <c r="F143" s="582"/>
      <c r="G143" s="409"/>
      <c r="H143" s="583">
        <f>SUM(I137:I142)</f>
        <v>575670.37964463385</v>
      </c>
      <c r="I143" s="584"/>
    </row>
    <row r="144" spans="1:9" ht="25.5" customHeight="1" thickBot="1">
      <c r="A144" s="72"/>
      <c r="B144" s="72"/>
      <c r="C144" s="72"/>
      <c r="D144" s="197" t="s">
        <v>386</v>
      </c>
      <c r="E144" s="585"/>
      <c r="F144" s="586"/>
      <c r="G144" s="198"/>
      <c r="H144" s="587">
        <f>I135+E143+H143</f>
        <v>10497239.218118593</v>
      </c>
      <c r="I144" s="588"/>
    </row>
    <row r="145" spans="1:13" ht="25.5" customHeight="1">
      <c r="E145" s="88"/>
      <c r="F145" s="88"/>
      <c r="G145" s="99"/>
      <c r="H145" s="88"/>
      <c r="I145" s="88"/>
    </row>
    <row r="146" spans="1:13" ht="25.5" customHeight="1" thickBot="1">
      <c r="E146" s="88"/>
      <c r="F146" s="88"/>
      <c r="G146" s="99"/>
      <c r="H146" s="88"/>
    </row>
    <row r="147" spans="1:13" ht="25.5" customHeight="1" thickBot="1">
      <c r="A147" s="579"/>
      <c r="B147" s="580"/>
      <c r="C147" s="580"/>
      <c r="D147" s="580"/>
      <c r="E147" s="242"/>
      <c r="F147" s="243"/>
      <c r="G147" s="244"/>
      <c r="H147" s="243"/>
      <c r="I147" s="245"/>
    </row>
    <row r="148" spans="1:13" ht="25.5" customHeight="1" thickBot="1">
      <c r="A148" s="64" t="s">
        <v>273</v>
      </c>
      <c r="B148" s="1" t="s">
        <v>274</v>
      </c>
      <c r="C148" s="1" t="s">
        <v>275</v>
      </c>
      <c r="D148" s="74" t="s">
        <v>276</v>
      </c>
      <c r="E148" s="246" t="s">
        <v>277</v>
      </c>
      <c r="F148" s="247" t="s">
        <v>278</v>
      </c>
      <c r="G148" s="248" t="s">
        <v>279</v>
      </c>
      <c r="H148" s="247" t="s">
        <v>280</v>
      </c>
      <c r="I148" s="249" t="s">
        <v>281</v>
      </c>
    </row>
    <row r="149" spans="1:13" ht="25.5" customHeight="1">
      <c r="A149" s="65"/>
      <c r="B149" s="25" t="s">
        <v>1075</v>
      </c>
      <c r="C149" s="11"/>
      <c r="D149" s="75"/>
      <c r="E149" s="79"/>
      <c r="F149" s="80"/>
      <c r="G149" s="95"/>
      <c r="H149" s="80"/>
      <c r="I149" s="90"/>
    </row>
    <row r="150" spans="1:13" ht="25.5" customHeight="1">
      <c r="A150" s="66"/>
      <c r="B150" s="9" t="s">
        <v>388</v>
      </c>
      <c r="C150" s="8"/>
      <c r="D150" s="76"/>
      <c r="E150" s="81"/>
      <c r="F150" s="82"/>
      <c r="G150" s="96"/>
      <c r="H150" s="82"/>
      <c r="I150" s="91"/>
    </row>
    <row r="151" spans="1:13" ht="25.5" customHeight="1">
      <c r="A151" s="68">
        <v>2306071</v>
      </c>
      <c r="B151" s="4" t="s">
        <v>287</v>
      </c>
      <c r="C151" s="2" t="s">
        <v>288</v>
      </c>
      <c r="D151" s="77">
        <f t="shared" ref="D151:D200" si="32">SUMIF($A$6:$A$142,A151,$D$6:$D$142)</f>
        <v>543.52</v>
      </c>
      <c r="E151" s="83">
        <f>SUMIF('9. CPU Com Des.'!$U$2:$U$61,'8. Orçamento Com Des.'!A151,'9. CPU Com Des.'!$W$2:$W$61)</f>
        <v>2013.4338441767068</v>
      </c>
      <c r="F151" s="84">
        <f t="shared" ref="F151:F192" si="33">E151*D151</f>
        <v>1094341.5629869236</v>
      </c>
      <c r="G151" s="97">
        <f t="shared" ref="G151:G181" si="34">$M$2</f>
        <v>0.34538959589194018</v>
      </c>
      <c r="H151" s="84">
        <f t="shared" ref="H151:H192" si="35">E151*(1+G151)</f>
        <v>2708.8529459720553</v>
      </c>
      <c r="I151" s="92">
        <f t="shared" ref="I151:I192" si="36">D151*H151</f>
        <v>1472315.7531947314</v>
      </c>
      <c r="L151" s="535"/>
      <c r="M151" s="101"/>
    </row>
    <row r="152" spans="1:13" ht="25.5" customHeight="1">
      <c r="A152" s="67">
        <v>9776</v>
      </c>
      <c r="B152" s="4" t="s">
        <v>355</v>
      </c>
      <c r="C152" s="2" t="s">
        <v>335</v>
      </c>
      <c r="D152" s="77">
        <f t="shared" si="32"/>
        <v>1000</v>
      </c>
      <c r="E152" s="83">
        <f>SUMIF('9. CPU Com Des.'!$U$2:$U$61,'8. Orçamento Com Des.'!A152,'9. CPU Com Des.'!$W$2:$W$61)</f>
        <v>165.53039999999999</v>
      </c>
      <c r="F152" s="84">
        <f t="shared" si="33"/>
        <v>165530.4</v>
      </c>
      <c r="G152" s="97">
        <f t="shared" si="34"/>
        <v>0.34538959589194018</v>
      </c>
      <c r="H152" s="84">
        <f t="shared" si="35"/>
        <v>222.70287796383118</v>
      </c>
      <c r="I152" s="92">
        <f t="shared" si="36"/>
        <v>222702.87796383118</v>
      </c>
      <c r="L152" s="535"/>
      <c r="M152" s="101"/>
    </row>
    <row r="153" spans="1:13" ht="25.5" customHeight="1">
      <c r="A153" s="67">
        <v>307084</v>
      </c>
      <c r="B153" s="7" t="s">
        <v>331</v>
      </c>
      <c r="C153" s="6" t="s">
        <v>288</v>
      </c>
      <c r="D153" s="77">
        <f t="shared" si="32"/>
        <v>35.200000000000003</v>
      </c>
      <c r="E153" s="83">
        <f>SUMIF('9. CPU Com Des.'!$U$2:$U$61,'8. Orçamento Com Des.'!A153,'9. CPU Com Des.'!$W$2:$W$61)</f>
        <v>37.606660000000005</v>
      </c>
      <c r="F153" s="84">
        <f t="shared" si="33"/>
        <v>1323.7544320000002</v>
      </c>
      <c r="G153" s="97">
        <f t="shared" si="34"/>
        <v>0.34538959589194018</v>
      </c>
      <c r="H153" s="84">
        <f t="shared" si="35"/>
        <v>50.595609100245596</v>
      </c>
      <c r="I153" s="92">
        <f t="shared" si="36"/>
        <v>1780.9654403286452</v>
      </c>
      <c r="L153" s="535"/>
      <c r="M153" s="101"/>
    </row>
    <row r="154" spans="1:13" ht="25.5" customHeight="1">
      <c r="A154" s="67">
        <v>307732</v>
      </c>
      <c r="B154" s="4" t="s">
        <v>328</v>
      </c>
      <c r="C154" s="2" t="s">
        <v>329</v>
      </c>
      <c r="D154" s="77">
        <f t="shared" si="32"/>
        <v>184.5</v>
      </c>
      <c r="E154" s="83">
        <f>SUMIF('9. CPU Com Des.'!$U$2:$U$61,'8. Orçamento Com Des.'!A154,'9. CPU Com Des.'!$W$2:$W$61)</f>
        <v>118.82051666666666</v>
      </c>
      <c r="F154" s="84">
        <f t="shared" si="33"/>
        <v>21922.385324999999</v>
      </c>
      <c r="G154" s="97">
        <f t="shared" si="34"/>
        <v>0.34538959589194018</v>
      </c>
      <c r="H154" s="84">
        <f t="shared" si="35"/>
        <v>159.85988690183819</v>
      </c>
      <c r="I154" s="92">
        <f t="shared" si="36"/>
        <v>29494.149133389146</v>
      </c>
      <c r="L154" s="535"/>
      <c r="M154" s="101"/>
    </row>
    <row r="155" spans="1:13" ht="25.5" customHeight="1">
      <c r="A155" s="67">
        <v>307737</v>
      </c>
      <c r="B155" s="4" t="s">
        <v>332</v>
      </c>
      <c r="C155" s="2" t="s">
        <v>288</v>
      </c>
      <c r="D155" s="77">
        <f t="shared" si="32"/>
        <v>35.200000000000003</v>
      </c>
      <c r="E155" s="83">
        <f>SUMIF('9. CPU Com Des.'!$U$2:$U$61,'8. Orçamento Com Des.'!A155,'9. CPU Com Des.'!$W$2:$W$61)</f>
        <v>586.12240000000008</v>
      </c>
      <c r="F155" s="84">
        <f t="shared" si="33"/>
        <v>20631.508480000004</v>
      </c>
      <c r="G155" s="97">
        <f t="shared" si="34"/>
        <v>0.34538959589194018</v>
      </c>
      <c r="H155" s="84">
        <f t="shared" si="35"/>
        <v>788.56297887921426</v>
      </c>
      <c r="I155" s="92">
        <f t="shared" si="36"/>
        <v>27757.416856548345</v>
      </c>
      <c r="L155" s="535"/>
      <c r="M155" s="101"/>
    </row>
    <row r="156" spans="1:13" ht="25.5" customHeight="1">
      <c r="A156" s="67">
        <v>407819</v>
      </c>
      <c r="B156" s="5" t="s">
        <v>291</v>
      </c>
      <c r="C156" s="2" t="s">
        <v>292</v>
      </c>
      <c r="D156" s="77">
        <f t="shared" si="32"/>
        <v>120036.86999949999</v>
      </c>
      <c r="E156" s="83">
        <f>SUMIF('9. CPU Com Des.'!$U$2:$U$61,'8. Orçamento Com Des.'!A156,'9. CPU Com Des.'!$W$2:$W$61)</f>
        <v>12.2196</v>
      </c>
      <c r="F156" s="84">
        <f t="shared" si="33"/>
        <v>1466802.53664589</v>
      </c>
      <c r="G156" s="97">
        <f t="shared" si="34"/>
        <v>0.34538959589194018</v>
      </c>
      <c r="H156" s="84">
        <f t="shared" si="35"/>
        <v>16.440122705961151</v>
      </c>
      <c r="I156" s="92">
        <f t="shared" si="36"/>
        <v>1973420.8720312868</v>
      </c>
      <c r="L156" s="535"/>
      <c r="M156" s="101"/>
    </row>
    <row r="157" spans="1:13" ht="25.5" customHeight="1">
      <c r="A157" s="67">
        <v>1100657</v>
      </c>
      <c r="B157" s="5" t="s">
        <v>302</v>
      </c>
      <c r="C157" s="23" t="s">
        <v>301</v>
      </c>
      <c r="D157" s="77">
        <f t="shared" si="32"/>
        <v>1002.1723163397448</v>
      </c>
      <c r="E157" s="83">
        <f>SUMIF('9. CPU Com Des.'!$U$2:$U$61,'8. Orçamento Com Des.'!A157,'9. CPU Com Des.'!$W$2:$W$61)</f>
        <v>3.3215444444444446</v>
      </c>
      <c r="F157" s="84">
        <f t="shared" si="33"/>
        <v>3328.7598897142998</v>
      </c>
      <c r="G157" s="97">
        <f t="shared" si="34"/>
        <v>0.34538959589194018</v>
      </c>
      <c r="H157" s="84">
        <f t="shared" si="35"/>
        <v>4.4687713378482306</v>
      </c>
      <c r="I157" s="92">
        <f t="shared" si="36"/>
        <v>4478.4789228440213</v>
      </c>
      <c r="L157" s="535"/>
      <c r="M157" s="101"/>
    </row>
    <row r="158" spans="1:13" ht="25.5" customHeight="1">
      <c r="A158" s="68">
        <v>1106057</v>
      </c>
      <c r="B158" s="32" t="s">
        <v>304</v>
      </c>
      <c r="C158" s="2" t="s">
        <v>295</v>
      </c>
      <c r="D158" s="77">
        <f t="shared" si="32"/>
        <v>25.692</v>
      </c>
      <c r="E158" s="83">
        <f>SUMIF('9. CPU Com Des.'!$U$2:$U$61,'8. Orçamento Com Des.'!A158,'9. CPU Com Des.'!$W$2:$W$61)</f>
        <v>487.80469046141633</v>
      </c>
      <c r="F158" s="84">
        <f t="shared" si="33"/>
        <v>12532.678107334708</v>
      </c>
      <c r="G158" s="97">
        <f t="shared" si="34"/>
        <v>0.34538959589194018</v>
      </c>
      <c r="H158" s="84">
        <f t="shared" si="35"/>
        <v>656.28735537407783</v>
      </c>
      <c r="I158" s="92">
        <f t="shared" si="36"/>
        <v>16861.334734270808</v>
      </c>
      <c r="L158" s="535"/>
      <c r="M158" s="101"/>
    </row>
    <row r="159" spans="1:13" ht="25.5" customHeight="1">
      <c r="A159" s="67">
        <v>1106088</v>
      </c>
      <c r="B159" s="22" t="s">
        <v>303</v>
      </c>
      <c r="C159" s="2" t="s">
        <v>301</v>
      </c>
      <c r="D159" s="77">
        <f t="shared" si="32"/>
        <v>1002.1723163397448</v>
      </c>
      <c r="E159" s="83">
        <f>SUMIF('9. CPU Com Des.'!$U$2:$U$61,'8. Orçamento Com Des.'!A159,'9. CPU Com Des.'!$W$2:$W$61)</f>
        <v>61.449851405622489</v>
      </c>
      <c r="F159" s="84">
        <f t="shared" si="33"/>
        <v>61583.339921905812</v>
      </c>
      <c r="G159" s="97">
        <f t="shared" si="34"/>
        <v>0.34538959589194018</v>
      </c>
      <c r="H159" s="84">
        <f t="shared" si="35"/>
        <v>82.673990750230217</v>
      </c>
      <c r="I159" s="92">
        <f t="shared" si="36"/>
        <v>82853.584811208857</v>
      </c>
      <c r="L159" s="535"/>
      <c r="M159" s="101"/>
    </row>
    <row r="160" spans="1:13" ht="25.5" customHeight="1">
      <c r="A160" s="380">
        <v>1106280</v>
      </c>
      <c r="B160" s="24" t="s">
        <v>300</v>
      </c>
      <c r="C160" s="23" t="s">
        <v>301</v>
      </c>
      <c r="D160" s="77">
        <f t="shared" si="32"/>
        <v>361.19581633974485</v>
      </c>
      <c r="E160" s="83">
        <f>SUMIF('9. CPU Com Des.'!$U$2:$U$61,'8. Orçamento Com Des.'!A160,'9. CPU Com Des.'!$W$2:$W$61)</f>
        <v>520.49600080321284</v>
      </c>
      <c r="F160" s="84">
        <f t="shared" si="33"/>
        <v>188000.97791168894</v>
      </c>
      <c r="G160" s="97">
        <f t="shared" si="34"/>
        <v>0.34538959589194018</v>
      </c>
      <c r="H160" s="84">
        <f t="shared" si="35"/>
        <v>700.26990418400544</v>
      </c>
      <c r="I160" s="92">
        <f t="shared" si="36"/>
        <v>252934.55969989675</v>
      </c>
      <c r="L160" s="535"/>
      <c r="M160" s="101"/>
    </row>
    <row r="161" spans="1:13" ht="25.5" customHeight="1">
      <c r="A161" s="380">
        <v>1106382</v>
      </c>
      <c r="B161" s="24" t="s">
        <v>319</v>
      </c>
      <c r="C161" s="2" t="s">
        <v>295</v>
      </c>
      <c r="D161" s="77">
        <f t="shared" si="32"/>
        <v>640.97649999999999</v>
      </c>
      <c r="E161" s="83">
        <f>SUMIF('9. CPU Com Des.'!$U$2:$U$61,'8. Orçamento Com Des.'!A161,'9. CPU Com Des.'!$W$2:$W$61)</f>
        <v>421.84180080321283</v>
      </c>
      <c r="F161" s="84">
        <f t="shared" si="33"/>
        <v>270390.68103254057</v>
      </c>
      <c r="G161" s="97">
        <f t="shared" si="34"/>
        <v>0.34538959589194018</v>
      </c>
      <c r="H161" s="84">
        <f t="shared" si="35"/>
        <v>567.54156991296281</v>
      </c>
      <c r="I161" s="92">
        <f t="shared" si="36"/>
        <v>363780.80908731621</v>
      </c>
      <c r="L161" s="535"/>
      <c r="M161" s="101"/>
    </row>
    <row r="162" spans="1:13" ht="25.5" customHeight="1">
      <c r="A162" s="67">
        <v>2007971</v>
      </c>
      <c r="B162" s="5" t="s">
        <v>330</v>
      </c>
      <c r="C162" s="2" t="s">
        <v>288</v>
      </c>
      <c r="D162" s="77">
        <f t="shared" si="32"/>
        <v>33</v>
      </c>
      <c r="E162" s="83">
        <f>SUMIF('9. CPU Com Des.'!$U$2:$U$61,'8. Orçamento Com Des.'!A162,'9. CPU Com Des.'!$W$2:$W$61)</f>
        <v>88.609349999999992</v>
      </c>
      <c r="F162" s="84">
        <f t="shared" si="33"/>
        <v>2924.1085499999999</v>
      </c>
      <c r="G162" s="97">
        <f t="shared" si="34"/>
        <v>0.34538959589194018</v>
      </c>
      <c r="H162" s="84">
        <f t="shared" si="35"/>
        <v>119.21409758874748</v>
      </c>
      <c r="I162" s="92">
        <f t="shared" si="36"/>
        <v>3934.0652204286666</v>
      </c>
      <c r="L162" s="535"/>
      <c r="M162" s="101"/>
    </row>
    <row r="163" spans="1:13" ht="25.5" customHeight="1">
      <c r="A163" s="68">
        <v>2306066</v>
      </c>
      <c r="B163" s="4" t="s">
        <v>289</v>
      </c>
      <c r="C163" s="2" t="s">
        <v>288</v>
      </c>
      <c r="D163" s="77">
        <f t="shared" si="32"/>
        <v>190</v>
      </c>
      <c r="E163" s="83">
        <f>SUMIF('9. CPU Com Des.'!$U$2:$U$61,'8. Orçamento Com Des.'!A163,'9. CPU Com Des.'!$W$2:$W$61)</f>
        <v>255.22674610019027</v>
      </c>
      <c r="F163" s="84">
        <f t="shared" si="33"/>
        <v>48493.081759036148</v>
      </c>
      <c r="G163" s="97">
        <f t="shared" si="34"/>
        <v>0.34538959589194018</v>
      </c>
      <c r="H163" s="84">
        <f t="shared" si="35"/>
        <v>343.3794087965498</v>
      </c>
      <c r="I163" s="92">
        <f t="shared" si="36"/>
        <v>65242.08767134446</v>
      </c>
      <c r="L163" s="535"/>
      <c r="M163" s="101"/>
    </row>
    <row r="164" spans="1:13" ht="25.5" customHeight="1">
      <c r="A164" s="67">
        <v>2306247</v>
      </c>
      <c r="B164" s="5" t="s">
        <v>294</v>
      </c>
      <c r="C164" s="2" t="s">
        <v>295</v>
      </c>
      <c r="D164" s="77">
        <f t="shared" si="32"/>
        <v>21.124069002737762</v>
      </c>
      <c r="E164" s="83">
        <f>SUMIF('9. CPU Com Des.'!$U$2:$U$61,'8. Orçamento Com Des.'!A164,'9. CPU Com Des.'!$W$2:$W$61)</f>
        <v>233.92778242668703</v>
      </c>
      <c r="F164" s="84">
        <f t="shared" si="33"/>
        <v>4941.5066176387627</v>
      </c>
      <c r="G164" s="97">
        <f t="shared" si="34"/>
        <v>0.34538959589194018</v>
      </c>
      <c r="H164" s="84">
        <f t="shared" si="35"/>
        <v>314.72400466693819</v>
      </c>
      <c r="I164" s="92">
        <f t="shared" si="36"/>
        <v>6648.2515914023634</v>
      </c>
      <c r="L164" s="535"/>
      <c r="M164" s="101"/>
    </row>
    <row r="165" spans="1:13" ht="25.5" customHeight="1">
      <c r="A165" s="68">
        <v>2306732</v>
      </c>
      <c r="B165" s="5" t="s">
        <v>293</v>
      </c>
      <c r="C165" s="2" t="s">
        <v>288</v>
      </c>
      <c r="D165" s="77">
        <f t="shared" si="32"/>
        <v>468.16000000000008</v>
      </c>
      <c r="E165" s="83">
        <f>SUMIF('9. CPU Com Des.'!$U$2:$U$61,'8. Orçamento Com Des.'!A165,'9. CPU Com Des.'!$W$2:$W$61)</f>
        <v>952.67403481293593</v>
      </c>
      <c r="F165" s="84">
        <f t="shared" si="33"/>
        <v>446003.87613802415</v>
      </c>
      <c r="G165" s="97">
        <f t="shared" si="34"/>
        <v>0.34538959589194018</v>
      </c>
      <c r="H165" s="84">
        <f t="shared" si="35"/>
        <v>1281.7177347137201</v>
      </c>
      <c r="I165" s="92">
        <f t="shared" si="36"/>
        <v>600048.97468357533</v>
      </c>
      <c r="L165" s="535"/>
      <c r="M165" s="101"/>
    </row>
    <row r="166" spans="1:13" ht="25.5" customHeight="1">
      <c r="A166" s="67">
        <v>3108016</v>
      </c>
      <c r="B166" s="4" t="s">
        <v>307</v>
      </c>
      <c r="C166" s="2" t="s">
        <v>308</v>
      </c>
      <c r="D166" s="77">
        <f t="shared" si="32"/>
        <v>2599.5128653589791</v>
      </c>
      <c r="E166" s="83">
        <f>SUMIF('9. CPU Com Des.'!$U$2:$U$61,'8. Orçamento Com Des.'!A166,'9. CPU Com Des.'!$W$2:$W$61)</f>
        <v>101.23389999999998</v>
      </c>
      <c r="F166" s="84">
        <f t="shared" si="33"/>
        <v>263158.82546046429</v>
      </c>
      <c r="G166" s="97">
        <f t="shared" si="34"/>
        <v>0.34538959589194018</v>
      </c>
      <c r="H166" s="84">
        <f t="shared" si="35"/>
        <v>136.19903581156504</v>
      </c>
      <c r="I166" s="92">
        <f t="shared" si="36"/>
        <v>354051.14584165165</v>
      </c>
      <c r="L166" s="535"/>
      <c r="M166" s="101"/>
    </row>
    <row r="167" spans="1:13" ht="25.5" customHeight="1">
      <c r="A167" s="67">
        <v>3108017</v>
      </c>
      <c r="B167" s="4" t="s">
        <v>298</v>
      </c>
      <c r="C167" s="2" t="s">
        <v>299</v>
      </c>
      <c r="D167" s="77">
        <f t="shared" si="32"/>
        <v>4624.5509999999995</v>
      </c>
      <c r="E167" s="83">
        <f>SUMIF('9. CPU Com Des.'!$U$2:$U$61,'8. Orçamento Com Des.'!A167,'9. CPU Com Des.'!$W$2:$W$61)</f>
        <v>83.447000000000003</v>
      </c>
      <c r="F167" s="84">
        <f t="shared" si="33"/>
        <v>385904.907297</v>
      </c>
      <c r="G167" s="97">
        <f t="shared" si="34"/>
        <v>0.34538959589194018</v>
      </c>
      <c r="H167" s="84">
        <f t="shared" si="35"/>
        <v>112.26872560839473</v>
      </c>
      <c r="I167" s="92">
        <f t="shared" si="36"/>
        <v>519192.44728102739</v>
      </c>
      <c r="L167" s="535"/>
      <c r="M167" s="101"/>
    </row>
    <row r="168" spans="1:13" ht="25.5" customHeight="1">
      <c r="A168" s="408">
        <v>3806424</v>
      </c>
      <c r="B168" s="4" t="s">
        <v>315</v>
      </c>
      <c r="C168" s="2" t="s">
        <v>316</v>
      </c>
      <c r="D168" s="77">
        <f t="shared" si="32"/>
        <v>15</v>
      </c>
      <c r="E168" s="83">
        <f>SUMIF('9. CPU Com Des.'!$U$2:$U$61,'8. Orçamento Com Des.'!A168,'9. CPU Com Des.'!$W$2:$W$61)</f>
        <v>5409.4650715545604</v>
      </c>
      <c r="F168" s="84">
        <f t="shared" si="33"/>
        <v>81141.976073318408</v>
      </c>
      <c r="G168" s="97">
        <f t="shared" si="34"/>
        <v>0.34538959589194018</v>
      </c>
      <c r="H168" s="84">
        <f t="shared" si="35"/>
        <v>7277.838026610355</v>
      </c>
      <c r="I168" s="92">
        <f t="shared" si="36"/>
        <v>109167.57039915533</v>
      </c>
      <c r="L168" s="535"/>
      <c r="M168" s="101"/>
    </row>
    <row r="169" spans="1:13" ht="25.5" customHeight="1">
      <c r="A169" s="67">
        <v>3806426</v>
      </c>
      <c r="B169" s="5" t="s">
        <v>325</v>
      </c>
      <c r="C169" s="2" t="s">
        <v>216</v>
      </c>
      <c r="D169" s="77">
        <f t="shared" si="32"/>
        <v>260</v>
      </c>
      <c r="E169" s="83">
        <f>SUMIF('9. CPU Com Des.'!$U$2:$U$61,'8. Orçamento Com Des.'!A169,'9. CPU Com Des.'!$W$2:$W$61)</f>
        <v>58.23842512908778</v>
      </c>
      <c r="F169" s="84">
        <f t="shared" si="33"/>
        <v>15141.990533562823</v>
      </c>
      <c r="G169" s="97">
        <f t="shared" si="34"/>
        <v>0.34538959589194018</v>
      </c>
      <c r="H169" s="84">
        <f t="shared" si="35"/>
        <v>78.353371249806429</v>
      </c>
      <c r="I169" s="92">
        <f t="shared" si="36"/>
        <v>20371.876524949672</v>
      </c>
      <c r="L169" s="535"/>
      <c r="M169" s="101"/>
    </row>
    <row r="170" spans="1:13" ht="25.5" customHeight="1">
      <c r="A170" s="67">
        <v>3808207</v>
      </c>
      <c r="B170" s="4" t="s">
        <v>354</v>
      </c>
      <c r="C170" s="2" t="s">
        <v>346</v>
      </c>
      <c r="D170" s="77">
        <f t="shared" si="32"/>
        <v>36</v>
      </c>
      <c r="E170" s="83">
        <f>SUMIF('9. CPU Com Des.'!$U$2:$U$61,'8. Orçamento Com Des.'!A170,'9. CPU Com Des.'!$W$2:$W$61)</f>
        <v>160.14930000000001</v>
      </c>
      <c r="F170" s="84">
        <f t="shared" si="33"/>
        <v>5765.3748000000005</v>
      </c>
      <c r="G170" s="97">
        <f t="shared" si="34"/>
        <v>0.34538959589194018</v>
      </c>
      <c r="H170" s="84">
        <f t="shared" si="35"/>
        <v>215.46320200937711</v>
      </c>
      <c r="I170" s="92">
        <f t="shared" si="36"/>
        <v>7756.6752723375757</v>
      </c>
      <c r="L170" s="535"/>
      <c r="M170" s="101"/>
    </row>
    <row r="171" spans="1:13" ht="25.5" customHeight="1">
      <c r="A171" s="67">
        <v>4507755</v>
      </c>
      <c r="B171" s="5" t="s">
        <v>320</v>
      </c>
      <c r="C171" s="2" t="s">
        <v>316</v>
      </c>
      <c r="D171" s="77">
        <f t="shared" si="32"/>
        <v>90</v>
      </c>
      <c r="E171" s="83">
        <f>SUMIF('9. CPU Com Des.'!$U$2:$U$61,'8. Orçamento Com Des.'!A171,'9. CPU Com Des.'!$W$2:$W$61)</f>
        <v>990.35829019276525</v>
      </c>
      <c r="F171" s="84">
        <f t="shared" si="33"/>
        <v>89132.24611734887</v>
      </c>
      <c r="G171" s="97">
        <f t="shared" si="34"/>
        <v>0.34538959589194018</v>
      </c>
      <c r="H171" s="84">
        <f t="shared" si="35"/>
        <v>1332.4177398306772</v>
      </c>
      <c r="I171" s="92">
        <f t="shared" si="36"/>
        <v>119917.59658476095</v>
      </c>
      <c r="L171" s="535"/>
      <c r="M171" s="101"/>
    </row>
    <row r="172" spans="1:13" ht="25.5" customHeight="1">
      <c r="A172" s="67">
        <v>4507835</v>
      </c>
      <c r="B172" s="5" t="s">
        <v>321</v>
      </c>
      <c r="C172" s="2" t="s">
        <v>288</v>
      </c>
      <c r="D172" s="77">
        <f t="shared" si="32"/>
        <v>1215</v>
      </c>
      <c r="E172" s="83">
        <f>SUMIF('9. CPU Com Des.'!$U$2:$U$61,'8. Orçamento Com Des.'!A172,'9. CPU Com Des.'!$W$2:$W$61)</f>
        <v>36.646213648293958</v>
      </c>
      <c r="F172" s="84">
        <f t="shared" si="33"/>
        <v>44525.149582677157</v>
      </c>
      <c r="G172" s="97">
        <f t="shared" si="34"/>
        <v>0.34538959589194018</v>
      </c>
      <c r="H172" s="84">
        <f t="shared" si="35"/>
        <v>49.303434571247912</v>
      </c>
      <c r="I172" s="92">
        <f t="shared" si="36"/>
        <v>59903.673004066215</v>
      </c>
      <c r="L172" s="535"/>
      <c r="M172" s="101"/>
    </row>
    <row r="173" spans="1:13" ht="25.5" customHeight="1">
      <c r="A173" s="67">
        <v>4507956</v>
      </c>
      <c r="B173" s="5" t="s">
        <v>318</v>
      </c>
      <c r="C173" s="2" t="s">
        <v>292</v>
      </c>
      <c r="D173" s="77">
        <f t="shared" si="32"/>
        <v>11274.12</v>
      </c>
      <c r="E173" s="83">
        <f>SUMIF('9. CPU Com Des.'!$U$2:$U$61,'8. Orçamento Com Des.'!A173,'9. CPU Com Des.'!$W$2:$W$61)</f>
        <v>10.678736788726653</v>
      </c>
      <c r="F173" s="84">
        <f t="shared" si="33"/>
        <v>120393.36000451894</v>
      </c>
      <c r="G173" s="97">
        <f t="shared" si="34"/>
        <v>0.34538959589194018</v>
      </c>
      <c r="H173" s="84">
        <f t="shared" si="35"/>
        <v>14.367061372821347</v>
      </c>
      <c r="I173" s="92">
        <f t="shared" si="36"/>
        <v>161975.97396455263</v>
      </c>
      <c r="L173" s="535"/>
      <c r="M173" s="101"/>
    </row>
    <row r="174" spans="1:13" ht="25.5" customHeight="1">
      <c r="A174" s="67">
        <v>5213360</v>
      </c>
      <c r="B174" s="4" t="s">
        <v>341</v>
      </c>
      <c r="C174" s="2" t="s">
        <v>335</v>
      </c>
      <c r="D174" s="77">
        <f t="shared" si="32"/>
        <v>400</v>
      </c>
      <c r="E174" s="83">
        <f>SUMIF('9. CPU Com Des.'!$U$2:$U$61,'8. Orçamento Com Des.'!A174,'9. CPU Com Des.'!$W$2:$W$61)</f>
        <v>32.16892749777778</v>
      </c>
      <c r="F174" s="84">
        <f t="shared" si="33"/>
        <v>12867.570999111113</v>
      </c>
      <c r="G174" s="97">
        <f t="shared" si="34"/>
        <v>0.34538959589194018</v>
      </c>
      <c r="H174" s="84">
        <f t="shared" si="35"/>
        <v>43.279740366512371</v>
      </c>
      <c r="I174" s="92">
        <f t="shared" si="36"/>
        <v>17311.896146604948</v>
      </c>
      <c r="L174" s="535"/>
      <c r="M174" s="101"/>
    </row>
    <row r="175" spans="1:13" ht="25.5" customHeight="1">
      <c r="A175" s="67">
        <v>5213401</v>
      </c>
      <c r="B175" s="4" t="s">
        <v>339</v>
      </c>
      <c r="C175" s="2" t="s">
        <v>340</v>
      </c>
      <c r="D175" s="77">
        <f t="shared" si="32"/>
        <v>300</v>
      </c>
      <c r="E175" s="83">
        <f>SUMIF('9. CPU Com Des.'!$U$2:$U$61,'8. Orçamento Com Des.'!A175,'9. CPU Com Des.'!$W$2:$W$61)</f>
        <v>27.591054991950468</v>
      </c>
      <c r="F175" s="84">
        <f t="shared" si="33"/>
        <v>8277.3164975851396</v>
      </c>
      <c r="G175" s="97">
        <f t="shared" si="34"/>
        <v>0.34538959589194018</v>
      </c>
      <c r="H175" s="84">
        <f t="shared" si="35"/>
        <v>37.120718325852536</v>
      </c>
      <c r="I175" s="92">
        <f t="shared" si="36"/>
        <v>11136.21549775576</v>
      </c>
      <c r="L175" s="535"/>
      <c r="M175" s="101"/>
    </row>
    <row r="176" spans="1:13" ht="25.5" customHeight="1">
      <c r="A176" s="67">
        <v>5213442</v>
      </c>
      <c r="B176" s="4" t="s">
        <v>334</v>
      </c>
      <c r="C176" s="2" t="s">
        <v>335</v>
      </c>
      <c r="D176" s="77">
        <f t="shared" si="32"/>
        <v>10</v>
      </c>
      <c r="E176" s="83">
        <f>SUMIF('9. CPU Com Des.'!$U$2:$U$61,'8. Orçamento Com Des.'!A176,'9. CPU Com Des.'!$W$2:$W$61)</f>
        <v>657.01593666666668</v>
      </c>
      <c r="F176" s="84">
        <f t="shared" si="33"/>
        <v>6570.1593666666668</v>
      </c>
      <c r="G176" s="97">
        <f t="shared" si="34"/>
        <v>0.34538959589194018</v>
      </c>
      <c r="H176" s="84">
        <f t="shared" si="35"/>
        <v>883.94240552653127</v>
      </c>
      <c r="I176" s="92">
        <f t="shared" si="36"/>
        <v>8839.4240552653137</v>
      </c>
      <c r="L176" s="535"/>
      <c r="M176" s="101"/>
    </row>
    <row r="177" spans="1:14" ht="25.5" customHeight="1">
      <c r="A177" s="67">
        <v>5213552</v>
      </c>
      <c r="B177" s="4" t="s">
        <v>337</v>
      </c>
      <c r="C177" s="2" t="s">
        <v>335</v>
      </c>
      <c r="D177" s="77">
        <f t="shared" si="32"/>
        <v>30</v>
      </c>
      <c r="E177" s="83">
        <f>SUMIF('9. CPU Com Des.'!$U$2:$U$61,'8. Orçamento Com Des.'!A177,'9. CPU Com Des.'!$W$2:$W$61)</f>
        <v>1220.908905</v>
      </c>
      <c r="F177" s="84">
        <f t="shared" si="33"/>
        <v>36627.26715</v>
      </c>
      <c r="G177" s="97">
        <f t="shared" si="34"/>
        <v>0.34538959589194018</v>
      </c>
      <c r="H177" s="84">
        <f t="shared" si="35"/>
        <v>1642.5981383188212</v>
      </c>
      <c r="I177" s="92">
        <f t="shared" si="36"/>
        <v>49277.944149564632</v>
      </c>
      <c r="L177" s="535"/>
      <c r="M177" s="101"/>
    </row>
    <row r="178" spans="1:14" ht="25.5" customHeight="1">
      <c r="A178" s="67">
        <v>5213835</v>
      </c>
      <c r="B178" s="4" t="s">
        <v>343</v>
      </c>
      <c r="C178" s="2" t="s">
        <v>344</v>
      </c>
      <c r="D178" s="77">
        <f t="shared" si="32"/>
        <v>1000</v>
      </c>
      <c r="E178" s="83">
        <f>SUMIF('9. CPU Com Des.'!$U$2:$U$61,'8. Orçamento Com Des.'!A178,'9. CPU Com Des.'!$W$2:$W$61)</f>
        <v>0.75767536099999999</v>
      </c>
      <c r="F178" s="84">
        <f t="shared" si="33"/>
        <v>757.67536099999995</v>
      </c>
      <c r="G178" s="97">
        <f t="shared" si="34"/>
        <v>0.34538959589194018</v>
      </c>
      <c r="H178" s="84">
        <f t="shared" si="35"/>
        <v>1.0193685477530698</v>
      </c>
      <c r="I178" s="92">
        <f t="shared" si="36"/>
        <v>1019.3685477530698</v>
      </c>
      <c r="L178" s="535"/>
      <c r="M178" s="101"/>
    </row>
    <row r="179" spans="1:14" ht="25.5" customHeight="1">
      <c r="A179" s="67">
        <v>5213837</v>
      </c>
      <c r="B179" s="4" t="s">
        <v>342</v>
      </c>
      <c r="C179" s="2" t="s">
        <v>335</v>
      </c>
      <c r="D179" s="77">
        <f t="shared" si="32"/>
        <v>200</v>
      </c>
      <c r="E179" s="83">
        <f>SUMIF('9. CPU Com Des.'!$U$2:$U$61,'8. Orçamento Com Des.'!A179,'9. CPU Com Des.'!$W$2:$W$61)</f>
        <v>183.53916443111112</v>
      </c>
      <c r="F179" s="84">
        <f t="shared" si="33"/>
        <v>36707.832886222226</v>
      </c>
      <c r="G179" s="97">
        <f t="shared" si="34"/>
        <v>0.34538959589194018</v>
      </c>
      <c r="H179" s="84">
        <f t="shared" si="35"/>
        <v>246.93168226431695</v>
      </c>
      <c r="I179" s="92">
        <f t="shared" si="36"/>
        <v>49386.33645286339</v>
      </c>
      <c r="L179" s="535"/>
      <c r="M179" s="101"/>
    </row>
    <row r="180" spans="1:14" ht="25.5" customHeight="1">
      <c r="A180" s="67">
        <v>5213842</v>
      </c>
      <c r="B180" s="4" t="s">
        <v>345</v>
      </c>
      <c r="C180" s="2" t="s">
        <v>346</v>
      </c>
      <c r="D180" s="77">
        <f t="shared" si="32"/>
        <v>2000</v>
      </c>
      <c r="E180" s="83">
        <f>SUMIF('9. CPU Com Des.'!$U$2:$U$61,'8. Orçamento Com Des.'!A180,'9. CPU Com Des.'!$W$2:$W$61)</f>
        <v>0.12160620000000003</v>
      </c>
      <c r="F180" s="84">
        <f t="shared" si="33"/>
        <v>243.21240000000006</v>
      </c>
      <c r="G180" s="97">
        <f t="shared" si="34"/>
        <v>0.34538959589194018</v>
      </c>
      <c r="H180" s="84">
        <f t="shared" si="35"/>
        <v>0.1636077162759545</v>
      </c>
      <c r="I180" s="92">
        <f t="shared" si="36"/>
        <v>327.21543255190898</v>
      </c>
      <c r="L180" s="535"/>
      <c r="M180" s="101"/>
    </row>
    <row r="181" spans="1:14" ht="25.5" customHeight="1">
      <c r="A181" s="67">
        <v>5213848</v>
      </c>
      <c r="B181" s="4" t="s">
        <v>347</v>
      </c>
      <c r="C181" s="2" t="s">
        <v>344</v>
      </c>
      <c r="D181" s="77">
        <f t="shared" si="32"/>
        <v>1000</v>
      </c>
      <c r="E181" s="83">
        <f>SUMIF('9. CPU Com Des.'!$U$2:$U$61,'8. Orçamento Com Des.'!A181,'9. CPU Com Des.'!$W$2:$W$61)</f>
        <v>1.0918273000000001</v>
      </c>
      <c r="F181" s="84">
        <f t="shared" si="33"/>
        <v>1091.8273000000002</v>
      </c>
      <c r="G181" s="97">
        <f t="shared" si="34"/>
        <v>0.34538959589194018</v>
      </c>
      <c r="H181" s="84">
        <f t="shared" si="35"/>
        <v>1.4689330899307882</v>
      </c>
      <c r="I181" s="92">
        <f t="shared" si="36"/>
        <v>1468.9330899307881</v>
      </c>
      <c r="L181" s="535"/>
      <c r="M181" s="101"/>
    </row>
    <row r="182" spans="1:14" ht="25.5" customHeight="1">
      <c r="A182" s="67">
        <v>5213850</v>
      </c>
      <c r="B182" s="4" t="s">
        <v>348</v>
      </c>
      <c r="C182" s="2" t="s">
        <v>222</v>
      </c>
      <c r="D182" s="77">
        <f t="shared" si="32"/>
        <v>4320</v>
      </c>
      <c r="E182" s="83">
        <f>SUMIF('9. CPU Com Des.'!$U$2:$U$61,'8. Orçamento Com Des.'!A182,'9. CPU Com Des.'!$W$2:$W$61)</f>
        <v>20.818100000000001</v>
      </c>
      <c r="F182" s="84">
        <f t="shared" si="33"/>
        <v>89934.19200000001</v>
      </c>
      <c r="G182" s="97">
        <f t="shared" ref="G182:G200" si="37">$M$2</f>
        <v>0.34538959589194018</v>
      </c>
      <c r="H182" s="84">
        <f t="shared" si="35"/>
        <v>28.008455146238003</v>
      </c>
      <c r="I182" s="92">
        <f t="shared" si="36"/>
        <v>120996.52623174817</v>
      </c>
      <c r="L182" s="535"/>
      <c r="M182" s="101"/>
    </row>
    <row r="183" spans="1:14" ht="25.5" customHeight="1">
      <c r="A183" s="67">
        <v>5213865</v>
      </c>
      <c r="B183" s="4" t="s">
        <v>336</v>
      </c>
      <c r="C183" s="2" t="s">
        <v>335</v>
      </c>
      <c r="D183" s="77">
        <f t="shared" si="32"/>
        <v>10</v>
      </c>
      <c r="E183" s="83">
        <f>SUMIF('9. CPU Com Des.'!$U$2:$U$61,'8. Orçamento Com Des.'!A183,'9. CPU Com Des.'!$W$2:$W$61)</f>
        <v>519.70903513513508</v>
      </c>
      <c r="F183" s="84">
        <f t="shared" si="33"/>
        <v>5197.0903513513513</v>
      </c>
      <c r="G183" s="97">
        <f t="shared" si="37"/>
        <v>0.34538959589194018</v>
      </c>
      <c r="H183" s="84">
        <f t="shared" si="35"/>
        <v>699.21112876184952</v>
      </c>
      <c r="I183" s="92">
        <f t="shared" si="36"/>
        <v>6992.1112876184952</v>
      </c>
      <c r="L183" s="535"/>
      <c r="M183" s="101"/>
    </row>
    <row r="184" spans="1:14" ht="25.5" customHeight="1">
      <c r="A184" s="67">
        <v>5213868</v>
      </c>
      <c r="B184" s="4" t="s">
        <v>338</v>
      </c>
      <c r="C184" s="2" t="s">
        <v>335</v>
      </c>
      <c r="D184" s="77">
        <f t="shared" si="32"/>
        <v>30</v>
      </c>
      <c r="E184" s="83">
        <f>SUMIF('9. CPU Com Des.'!$U$2:$U$61,'8. Orçamento Com Des.'!A184,'9. CPU Com Des.'!$W$2:$W$61)</f>
        <v>1135.8102777777779</v>
      </c>
      <c r="F184" s="84">
        <f t="shared" si="33"/>
        <v>34074.308333333334</v>
      </c>
      <c r="G184" s="97">
        <f t="shared" si="37"/>
        <v>0.34538959589194018</v>
      </c>
      <c r="H184" s="84">
        <f t="shared" si="35"/>
        <v>1528.107330629357</v>
      </c>
      <c r="I184" s="92">
        <f t="shared" si="36"/>
        <v>45843.219918880706</v>
      </c>
      <c r="L184" s="535"/>
      <c r="M184" s="101"/>
    </row>
    <row r="185" spans="1:14" ht="25.5" customHeight="1">
      <c r="A185" s="407">
        <v>5914389</v>
      </c>
      <c r="B185" s="169" t="s">
        <v>356</v>
      </c>
      <c r="C185" s="2" t="s">
        <v>228</v>
      </c>
      <c r="D185" s="77">
        <f t="shared" si="32"/>
        <v>336878.205838956</v>
      </c>
      <c r="E185" s="83">
        <f>SUMIF('9. CPU Com Des.'!$U$2:$U$61,'8. Orçamento Com Des.'!A185,'9. CPU Com Des.'!$W$2:$W$61)</f>
        <v>0.7730323962516733</v>
      </c>
      <c r="F185" s="84">
        <f t="shared" si="33"/>
        <v>260417.7667046526</v>
      </c>
      <c r="G185" s="97">
        <f t="shared" si="37"/>
        <v>0.34538959589194018</v>
      </c>
      <c r="H185" s="84">
        <f t="shared" si="35"/>
        <v>1.040029743204417</v>
      </c>
      <c r="I185" s="92">
        <f t="shared" si="36"/>
        <v>350363.35390985414</v>
      </c>
      <c r="L185" s="535"/>
      <c r="M185" s="101"/>
    </row>
    <row r="186" spans="1:14" ht="25.5" customHeight="1">
      <c r="A186" s="407">
        <v>5914479</v>
      </c>
      <c r="B186" s="169" t="s">
        <v>357</v>
      </c>
      <c r="C186" s="2" t="s">
        <v>228</v>
      </c>
      <c r="D186" s="77">
        <f t="shared" si="32"/>
        <v>127212.53167210093</v>
      </c>
      <c r="E186" s="83">
        <f>SUMIF('9. CPU Com Des.'!$U$2:$U$61,'8. Orçamento Com Des.'!A186,'9. CPU Com Des.'!$W$2:$W$61)</f>
        <v>0.71055406565114776</v>
      </c>
      <c r="F186" s="84">
        <f t="shared" si="33"/>
        <v>90391.381581386711</v>
      </c>
      <c r="G186" s="97">
        <f t="shared" si="37"/>
        <v>0.34538959589194018</v>
      </c>
      <c r="H186" s="84">
        <f t="shared" si="35"/>
        <v>0.95597204724577278</v>
      </c>
      <c r="I186" s="92">
        <f t="shared" si="36"/>
        <v>121611.62433789604</v>
      </c>
      <c r="L186" s="535"/>
      <c r="M186" s="101"/>
    </row>
    <row r="187" spans="1:14" ht="25.5" customHeight="1">
      <c r="A187" s="171">
        <v>5915014</v>
      </c>
      <c r="B187" s="169" t="s">
        <v>358</v>
      </c>
      <c r="C187" s="2" t="s">
        <v>228</v>
      </c>
      <c r="D187" s="77">
        <f t="shared" si="32"/>
        <v>1953.2412899999999</v>
      </c>
      <c r="E187" s="83">
        <f>SUMIF('9. CPU Com Des.'!$U$2:$U$61,'8. Orçamento Com Des.'!A187,'9. CPU Com Des.'!$W$2:$W$61)</f>
        <v>1.292802000922411</v>
      </c>
      <c r="F187" s="84">
        <f t="shared" si="33"/>
        <v>2525.1542479962714</v>
      </c>
      <c r="G187" s="97">
        <f t="shared" si="37"/>
        <v>0.34538959589194018</v>
      </c>
      <c r="H187" s="84">
        <f t="shared" si="35"/>
        <v>1.7393223615892943</v>
      </c>
      <c r="I187" s="92">
        <f t="shared" si="36"/>
        <v>3397.3162532765195</v>
      </c>
      <c r="L187" s="535"/>
      <c r="M187" s="101"/>
      <c r="N187" s="405"/>
    </row>
    <row r="188" spans="1:14" ht="25.5" customHeight="1">
      <c r="A188" s="171">
        <v>5914449</v>
      </c>
      <c r="B188" s="169" t="s">
        <v>359</v>
      </c>
      <c r="C188" s="2" t="s">
        <v>228</v>
      </c>
      <c r="D188" s="77">
        <f t="shared" si="32"/>
        <v>6772.8</v>
      </c>
      <c r="E188" s="83">
        <f>SUMIF('9. CPU Com Des.'!$U$2:$U$61,'8. Orçamento Com Des.'!A188,'9. CPU Com Des.'!$W$2:$W$61)</f>
        <v>1.0658168067902971</v>
      </c>
      <c r="F188" s="84">
        <f t="shared" ref="F188" si="38">E188*D188</f>
        <v>7218.5640690293249</v>
      </c>
      <c r="G188" s="97">
        <f t="shared" si="37"/>
        <v>0.34538959589194018</v>
      </c>
      <c r="H188" s="84">
        <f t="shared" ref="H188" si="39">E188*(1+G188)</f>
        <v>1.433938842982436</v>
      </c>
      <c r="I188" s="92">
        <f t="shared" ref="I188" si="40">D188*H188</f>
        <v>9711.7809957514437</v>
      </c>
      <c r="L188" s="535"/>
      <c r="M188" s="101"/>
      <c r="N188" s="405"/>
    </row>
    <row r="189" spans="1:14" ht="25.5" customHeight="1">
      <c r="A189" s="525" t="s">
        <v>352</v>
      </c>
      <c r="B189" s="4" t="s">
        <v>353</v>
      </c>
      <c r="C189" s="2" t="s">
        <v>316</v>
      </c>
      <c r="D189" s="77">
        <f t="shared" si="32"/>
        <v>1</v>
      </c>
      <c r="E189" s="83">
        <f>SUMIF('9. CPU Com Des.'!$U$2:$U$61,'8. Orçamento Com Des.'!A189,'9. CPU Com Des.'!$W$2:$W$61)</f>
        <v>498073.51</v>
      </c>
      <c r="F189" s="84">
        <f t="shared" ref="F189" si="41">E189*D189</f>
        <v>498073.51</v>
      </c>
      <c r="G189" s="97">
        <f t="shared" si="37"/>
        <v>0.34538959589194018</v>
      </c>
      <c r="H189" s="84">
        <f t="shared" ref="H189" si="42">E189*(1+G189)</f>
        <v>670102.91834338021</v>
      </c>
      <c r="I189" s="92">
        <f t="shared" ref="I189" si="43">D189*H189</f>
        <v>670102.91834338021</v>
      </c>
      <c r="L189" s="535"/>
      <c r="M189" s="101"/>
      <c r="N189" s="405"/>
    </row>
    <row r="190" spans="1:14" ht="25.5" customHeight="1">
      <c r="A190" s="67">
        <v>5915373</v>
      </c>
      <c r="B190" s="32" t="s">
        <v>326</v>
      </c>
      <c r="C190" s="2" t="s">
        <v>216</v>
      </c>
      <c r="D190" s="77">
        <f t="shared" si="32"/>
        <v>260</v>
      </c>
      <c r="E190" s="83">
        <f>SUMIF('9. CPU Com Des.'!$U$2:$U$61,'8. Orçamento Com Des.'!A190,'9. CPU Com Des.'!$W$2:$W$61)</f>
        <v>16.975158324821248</v>
      </c>
      <c r="F190" s="84">
        <f t="shared" si="33"/>
        <v>4413.5411644535243</v>
      </c>
      <c r="G190" s="97">
        <f t="shared" si="37"/>
        <v>0.34538959589194018</v>
      </c>
      <c r="H190" s="84">
        <f t="shared" si="35"/>
        <v>22.838201398832961</v>
      </c>
      <c r="I190" s="92">
        <f t="shared" si="36"/>
        <v>5937.9323636965701</v>
      </c>
      <c r="L190" s="535"/>
      <c r="M190" s="101"/>
      <c r="N190" s="405"/>
    </row>
    <row r="191" spans="1:14" ht="25.5" customHeight="1">
      <c r="A191" s="2">
        <v>5915400</v>
      </c>
      <c r="B191" s="4" t="s">
        <v>317</v>
      </c>
      <c r="C191" s="2" t="s">
        <v>316</v>
      </c>
      <c r="D191" s="77">
        <f t="shared" si="32"/>
        <v>15</v>
      </c>
      <c r="E191" s="83">
        <f>SUMIF('9. CPU Com Des.'!$U$2:$U$61,'8. Orçamento Com Des.'!A191,'9. CPU Com Des.'!$W$2:$W$61)</f>
        <v>4019.3818072289155</v>
      </c>
      <c r="F191" s="84">
        <f t="shared" si="33"/>
        <v>60290.727108433734</v>
      </c>
      <c r="G191" s="97">
        <f t="shared" si="37"/>
        <v>0.34538959589194018</v>
      </c>
      <c r="H191" s="84">
        <f t="shared" si="35"/>
        <v>5407.6344653631268</v>
      </c>
      <c r="I191" s="92">
        <f t="shared" si="36"/>
        <v>81114.516980446904</v>
      </c>
      <c r="L191" s="535"/>
      <c r="M191" s="101"/>
      <c r="N191" s="405"/>
    </row>
    <row r="192" spans="1:14" ht="25.5" customHeight="1">
      <c r="A192" s="2">
        <v>5502590</v>
      </c>
      <c r="B192" s="4" t="s">
        <v>350</v>
      </c>
      <c r="C192" s="2" t="s">
        <v>316</v>
      </c>
      <c r="D192" s="77">
        <f t="shared" si="32"/>
        <v>2822</v>
      </c>
      <c r="E192" s="83">
        <f>SUMIF('9. CPU Com Des.'!$U$2:$U$61,'8. Orçamento Com Des.'!A192,'9. CPU Com Des.'!$W$2:$W$61)</f>
        <v>10.99</v>
      </c>
      <c r="F192" s="84">
        <f t="shared" si="33"/>
        <v>31013.78</v>
      </c>
      <c r="G192" s="97">
        <f t="shared" si="37"/>
        <v>0.34538959589194018</v>
      </c>
      <c r="H192" s="84">
        <f t="shared" si="35"/>
        <v>14.785831658852423</v>
      </c>
      <c r="I192" s="92">
        <f t="shared" si="36"/>
        <v>41725.616941281536</v>
      </c>
      <c r="L192" s="535"/>
      <c r="M192" s="101"/>
    </row>
    <row r="193" spans="1:14" ht="25.5" customHeight="1">
      <c r="A193" s="499">
        <v>5501700</v>
      </c>
      <c r="B193" s="497" t="s">
        <v>361</v>
      </c>
      <c r="C193" s="2" t="s">
        <v>340</v>
      </c>
      <c r="D193" s="77">
        <f t="shared" si="32"/>
        <v>200</v>
      </c>
      <c r="E193" s="83">
        <f>SUMIF('9. CPU Com Des.'!$U$2:$U$61,'8. Orçamento Com Des.'!A193,'9. CPU Com Des.'!$W$2:$W$61)</f>
        <v>0.53</v>
      </c>
      <c r="F193" s="84">
        <f t="shared" ref="F193:F200" si="44">E193*D193</f>
        <v>106</v>
      </c>
      <c r="G193" s="97">
        <f t="shared" si="37"/>
        <v>0.34538959589194018</v>
      </c>
      <c r="H193" s="84">
        <f t="shared" ref="H193:H200" si="45">E193*(1+G193)</f>
        <v>0.71305648582272829</v>
      </c>
      <c r="I193" s="92">
        <f t="shared" ref="I193:I200" si="46">D193*H193</f>
        <v>142.61129716454565</v>
      </c>
      <c r="L193" s="535"/>
      <c r="M193" s="101"/>
    </row>
    <row r="194" spans="1:14" ht="25.5" customHeight="1">
      <c r="A194" s="499">
        <v>5915321</v>
      </c>
      <c r="B194" s="498" t="s">
        <v>362</v>
      </c>
      <c r="C194" s="2" t="s">
        <v>363</v>
      </c>
      <c r="D194" s="77">
        <f t="shared" si="32"/>
        <v>1036.44</v>
      </c>
      <c r="E194" s="83">
        <f>SUMIF('9. CPU Com Des.'!$U$2:$U$61,'8. Orçamento Com Des.'!A194,'9. CPU Com Des.'!$W$2:$W$61)</f>
        <v>0.66</v>
      </c>
      <c r="F194" s="84">
        <f t="shared" si="44"/>
        <v>684.05040000000008</v>
      </c>
      <c r="G194" s="97">
        <f t="shared" si="37"/>
        <v>0.34538959589194018</v>
      </c>
      <c r="H194" s="84">
        <f t="shared" si="45"/>
        <v>0.88795713328868053</v>
      </c>
      <c r="I194" s="92">
        <f t="shared" si="46"/>
        <v>920.31429122572013</v>
      </c>
      <c r="L194" s="535"/>
      <c r="M194" s="101"/>
    </row>
    <row r="195" spans="1:14" ht="25.5" customHeight="1">
      <c r="A195" s="499">
        <v>5502888</v>
      </c>
      <c r="B195" s="498" t="s">
        <v>364</v>
      </c>
      <c r="C195" s="2" t="s">
        <v>351</v>
      </c>
      <c r="D195" s="77">
        <f t="shared" si="32"/>
        <v>136.44</v>
      </c>
      <c r="E195" s="83">
        <f>SUMIF('9. CPU Com Des.'!$U$2:$U$61,'8. Orçamento Com Des.'!A195,'9. CPU Com Des.'!$W$2:$W$61)</f>
        <v>49.606587173854415</v>
      </c>
      <c r="F195" s="84">
        <f t="shared" si="44"/>
        <v>6768.3227540006965</v>
      </c>
      <c r="G195" s="97">
        <f t="shared" si="37"/>
        <v>0.34538959589194018</v>
      </c>
      <c r="H195" s="84">
        <f t="shared" si="45"/>
        <v>66.740186271410295</v>
      </c>
      <c r="I195" s="92">
        <f t="shared" si="46"/>
        <v>9106.0310148712197</v>
      </c>
      <c r="L195" s="535"/>
      <c r="M195" s="101"/>
    </row>
    <row r="196" spans="1:14" ht="25.5" customHeight="1">
      <c r="A196" s="499">
        <v>5502798</v>
      </c>
      <c r="B196" s="498" t="s">
        <v>365</v>
      </c>
      <c r="C196" s="2" t="s">
        <v>351</v>
      </c>
      <c r="D196" s="77">
        <f t="shared" si="32"/>
        <v>139.44</v>
      </c>
      <c r="E196" s="83">
        <f>SUMIF('9. CPU Com Des.'!$U$2:$U$61,'8. Orçamento Com Des.'!A196,'9. CPU Com Des.'!$W$2:$W$61)</f>
        <v>45.070197013459591</v>
      </c>
      <c r="F196" s="84">
        <f t="shared" si="44"/>
        <v>6284.588271556805</v>
      </c>
      <c r="G196" s="97">
        <f t="shared" si="37"/>
        <v>0.34538959589194018</v>
      </c>
      <c r="H196" s="84">
        <f t="shared" si="45"/>
        <v>60.636974146708532</v>
      </c>
      <c r="I196" s="92">
        <f t="shared" si="46"/>
        <v>8455.2196750170369</v>
      </c>
      <c r="L196" s="535"/>
      <c r="M196" s="101"/>
    </row>
    <row r="197" spans="1:14" ht="25.5" customHeight="1">
      <c r="A197" s="499">
        <v>1505877</v>
      </c>
      <c r="B197" s="498" t="s">
        <v>366</v>
      </c>
      <c r="C197" s="23" t="s">
        <v>351</v>
      </c>
      <c r="D197" s="77">
        <f t="shared" si="32"/>
        <v>1525</v>
      </c>
      <c r="E197" s="83">
        <f>SUMIF('9. CPU Com Des.'!$U$2:$U$61,'8. Orçamento Com Des.'!A197,'9. CPU Com Des.'!$W$2:$W$61)</f>
        <v>176.90131149471162</v>
      </c>
      <c r="F197" s="84">
        <f t="shared" si="44"/>
        <v>269774.50002943521</v>
      </c>
      <c r="G197" s="97">
        <f t="shared" si="37"/>
        <v>0.34538959589194018</v>
      </c>
      <c r="H197" s="84">
        <f t="shared" si="45"/>
        <v>238.0011839846243</v>
      </c>
      <c r="I197" s="92">
        <f t="shared" si="46"/>
        <v>362951.80557655205</v>
      </c>
      <c r="L197" s="535"/>
      <c r="M197" s="101"/>
    </row>
    <row r="198" spans="1:14" ht="25.5" customHeight="1">
      <c r="A198" s="23">
        <v>5502362</v>
      </c>
      <c r="B198" s="24" t="s">
        <v>367</v>
      </c>
      <c r="C198" s="23" t="s">
        <v>351</v>
      </c>
      <c r="D198" s="77">
        <f t="shared" si="32"/>
        <v>3920</v>
      </c>
      <c r="E198" s="83">
        <f>SUMIF('9. CPU Com Des.'!$U$2:$U$61,'8. Orçamento Com Des.'!A198,'9. CPU Com Des.'!$W$2:$W$61)</f>
        <v>22.14</v>
      </c>
      <c r="F198" s="84">
        <f t="shared" si="44"/>
        <v>86788.800000000003</v>
      </c>
      <c r="G198" s="97">
        <f t="shared" si="37"/>
        <v>0.34538959589194018</v>
      </c>
      <c r="H198" s="84">
        <f t="shared" si="45"/>
        <v>29.786925653047557</v>
      </c>
      <c r="I198" s="92">
        <f t="shared" si="46"/>
        <v>116764.74855994643</v>
      </c>
      <c r="L198" s="535"/>
      <c r="M198" s="101"/>
    </row>
    <row r="199" spans="1:14" ht="25.5" customHeight="1">
      <c r="A199" s="499">
        <v>5503041</v>
      </c>
      <c r="B199" s="497" t="s">
        <v>368</v>
      </c>
      <c r="C199" s="2" t="s">
        <v>301</v>
      </c>
      <c r="D199" s="77">
        <f t="shared" si="32"/>
        <v>19993.419999999998</v>
      </c>
      <c r="E199" s="83">
        <f>SUMIF('9. CPU Com Des.'!$U$2:$U$61,'8. Orçamento Com Des.'!A199,'9. CPU Com Des.'!$W$2:$W$61)</f>
        <v>8.6090544544153964</v>
      </c>
      <c r="F199" s="84">
        <f t="shared" si="44"/>
        <v>172124.44150999785</v>
      </c>
      <c r="G199" s="97">
        <f t="shared" si="37"/>
        <v>0.34538959589194018</v>
      </c>
      <c r="H199" s="84">
        <f t="shared" si="45"/>
        <v>11.582532293437637</v>
      </c>
      <c r="I199" s="92">
        <f t="shared" si="46"/>
        <v>231574.4328062619</v>
      </c>
      <c r="L199" s="535"/>
      <c r="M199" s="101"/>
    </row>
    <row r="200" spans="1:14" ht="25.5" customHeight="1">
      <c r="A200" s="499">
        <v>4413942</v>
      </c>
      <c r="B200" s="497" t="s">
        <v>369</v>
      </c>
      <c r="C200" s="2" t="s">
        <v>301</v>
      </c>
      <c r="D200" s="77">
        <f t="shared" si="32"/>
        <v>19993.419999999998</v>
      </c>
      <c r="E200" s="83">
        <f>SUMIF('9. CPU Com Des.'!$U$2:$U$61,'8. Orçamento Com Des.'!A200,'9. CPU Com Des.'!$W$2:$W$61)</f>
        <v>1.9850903625360556</v>
      </c>
      <c r="F200" s="84">
        <f t="shared" si="44"/>
        <v>39688.745356135623</v>
      </c>
      <c r="G200" s="97">
        <f t="shared" si="37"/>
        <v>0.34538959589194018</v>
      </c>
      <c r="H200" s="84">
        <f t="shared" si="45"/>
        <v>2.670719920661369</v>
      </c>
      <c r="I200" s="92">
        <f t="shared" si="46"/>
        <v>53396.82507614942</v>
      </c>
      <c r="L200" s="535"/>
      <c r="M200" s="101"/>
    </row>
    <row r="201" spans="1:14" ht="25.5" customHeight="1" thickBot="1">
      <c r="A201" s="72"/>
      <c r="B201" s="72"/>
      <c r="C201" s="72"/>
      <c r="D201" s="72"/>
      <c r="E201" s="72"/>
      <c r="F201" s="87">
        <f>SUM(F151:F200)</f>
        <v>6582827.3135089325</v>
      </c>
      <c r="G201" s="98"/>
      <c r="H201" s="93" t="s">
        <v>372</v>
      </c>
      <c r="I201" s="87">
        <f>SUM(I151:I200)</f>
        <v>8856467.3791482095</v>
      </c>
      <c r="L201" s="101"/>
      <c r="M201" s="101"/>
      <c r="N201" s="101"/>
    </row>
    <row r="202" spans="1:14" ht="25.5" customHeight="1" thickBot="1">
      <c r="A202" s="181"/>
      <c r="B202" s="182" t="s">
        <v>373</v>
      </c>
      <c r="C202" s="183"/>
      <c r="D202" s="184"/>
      <c r="E202" s="185"/>
      <c r="F202" s="185"/>
      <c r="G202" s="186"/>
      <c r="H202" s="185"/>
      <c r="I202" s="187"/>
      <c r="N202" s="101"/>
    </row>
    <row r="203" spans="1:14" ht="25.5" customHeight="1">
      <c r="A203" s="188" t="s">
        <v>374</v>
      </c>
      <c r="B203" s="189" t="s">
        <v>375</v>
      </c>
      <c r="C203" s="190" t="s">
        <v>376</v>
      </c>
      <c r="D203" s="202">
        <v>1</v>
      </c>
      <c r="E203" s="410">
        <v>0.03</v>
      </c>
      <c r="F203" s="191">
        <f>E203*$F$135</f>
        <v>197484.81940526815</v>
      </c>
      <c r="G203" s="192"/>
      <c r="H203" s="191" t="s">
        <v>377</v>
      </c>
      <c r="I203" s="193"/>
    </row>
    <row r="204" spans="1:14" ht="25.5" customHeight="1">
      <c r="A204" s="67" t="s">
        <v>378</v>
      </c>
      <c r="B204" s="7" t="s">
        <v>379</v>
      </c>
      <c r="C204" s="6" t="s">
        <v>380</v>
      </c>
      <c r="D204" s="203">
        <v>1</v>
      </c>
      <c r="E204" s="411" t="s">
        <v>377</v>
      </c>
      <c r="F204" s="84"/>
      <c r="G204" s="97"/>
      <c r="H204" s="84">
        <v>0.04</v>
      </c>
      <c r="I204" s="92">
        <f>H204*$I$135</f>
        <v>354258.69516592851</v>
      </c>
    </row>
    <row r="205" spans="1:14" ht="25.5" customHeight="1">
      <c r="A205" s="67" t="s">
        <v>378</v>
      </c>
      <c r="B205" s="7" t="s">
        <v>381</v>
      </c>
      <c r="C205" s="6" t="s">
        <v>380</v>
      </c>
      <c r="D205" s="203">
        <v>1</v>
      </c>
      <c r="E205" s="411" t="s">
        <v>377</v>
      </c>
      <c r="F205" s="84"/>
      <c r="G205" s="97"/>
      <c r="H205" s="84">
        <v>0.02</v>
      </c>
      <c r="I205" s="92">
        <f>H205*$I$135</f>
        <v>177129.34758296426</v>
      </c>
    </row>
    <row r="206" spans="1:14" ht="25.5" customHeight="1">
      <c r="A206" s="67" t="s">
        <v>374</v>
      </c>
      <c r="B206" s="7" t="s">
        <v>382</v>
      </c>
      <c r="C206" s="6" t="s">
        <v>376</v>
      </c>
      <c r="D206" s="203">
        <v>1</v>
      </c>
      <c r="E206" s="412">
        <v>2.5000000000000001E-2</v>
      </c>
      <c r="F206" s="84">
        <f>E206*$F$135</f>
        <v>164570.68283772349</v>
      </c>
      <c r="G206" s="97"/>
      <c r="H206" s="84" t="s">
        <v>377</v>
      </c>
      <c r="I206" s="92"/>
    </row>
    <row r="207" spans="1:14" ht="25.5" customHeight="1">
      <c r="A207" s="67" t="s">
        <v>374</v>
      </c>
      <c r="B207" s="7" t="s">
        <v>383</v>
      </c>
      <c r="C207" s="6" t="s">
        <v>376</v>
      </c>
      <c r="D207" s="203">
        <v>1</v>
      </c>
      <c r="E207" s="412">
        <v>0.10680000000000001</v>
      </c>
      <c r="F207" s="84">
        <f>E207*$F$135</f>
        <v>703045.9570827547</v>
      </c>
      <c r="G207" s="97"/>
      <c r="H207" s="84" t="s">
        <v>377</v>
      </c>
      <c r="I207" s="92"/>
    </row>
    <row r="208" spans="1:14" ht="25.5" customHeight="1" thickBot="1">
      <c r="A208" s="194" t="s">
        <v>378</v>
      </c>
      <c r="B208" s="195" t="s">
        <v>384</v>
      </c>
      <c r="C208" s="196" t="s">
        <v>380</v>
      </c>
      <c r="D208" s="204">
        <v>1</v>
      </c>
      <c r="E208" s="413" t="s">
        <v>377</v>
      </c>
      <c r="F208" s="414"/>
      <c r="G208" s="415"/>
      <c r="H208" s="414">
        <v>5.0000000000000001E-3</v>
      </c>
      <c r="I208" s="416">
        <f>H208*$I$135</f>
        <v>44282.336895741064</v>
      </c>
    </row>
    <row r="209" spans="1:9" ht="25.5" customHeight="1" thickBot="1">
      <c r="A209" s="72"/>
      <c r="B209" s="72"/>
      <c r="C209" s="72"/>
      <c r="D209" s="197" t="s">
        <v>385</v>
      </c>
      <c r="E209" s="581">
        <f>SUM(F203:F208)</f>
        <v>1065101.4593257464</v>
      </c>
      <c r="F209" s="582"/>
      <c r="G209" s="409"/>
      <c r="H209" s="583">
        <f>SUM(I203:I208)</f>
        <v>575670.37964463385</v>
      </c>
      <c r="I209" s="584"/>
    </row>
    <row r="210" spans="1:9" ht="25.5" customHeight="1" thickBot="1">
      <c r="A210" s="72"/>
      <c r="B210" s="72"/>
      <c r="C210" s="72"/>
      <c r="D210" s="197" t="s">
        <v>386</v>
      </c>
      <c r="E210" s="585"/>
      <c r="F210" s="586"/>
      <c r="G210" s="198"/>
      <c r="H210" s="587">
        <f>I201+E209+H209</f>
        <v>10497239.218118589</v>
      </c>
      <c r="I210" s="588"/>
    </row>
    <row r="213" spans="1:9" ht="25.5" customHeight="1">
      <c r="H213" s="89" t="s">
        <v>389</v>
      </c>
      <c r="I213" s="89">
        <f>130.9*7.5</f>
        <v>981.75</v>
      </c>
    </row>
    <row r="214" spans="1:9" ht="25.5" customHeight="1">
      <c r="H214" s="89" t="s">
        <v>390</v>
      </c>
      <c r="I214" s="89">
        <f>H210/I213</f>
        <v>10692.375063018681</v>
      </c>
    </row>
  </sheetData>
  <sortState xmlns:xlrd2="http://schemas.microsoft.com/office/spreadsheetml/2017/richdata2" ref="A152:I192">
    <sortCondition ref="A151:A192"/>
  </sortState>
  <dataConsolidate/>
  <mergeCells count="10">
    <mergeCell ref="A1:D1"/>
    <mergeCell ref="E143:F143"/>
    <mergeCell ref="H143:I143"/>
    <mergeCell ref="E144:F144"/>
    <mergeCell ref="H144:I144"/>
    <mergeCell ref="E209:F209"/>
    <mergeCell ref="H209:I209"/>
    <mergeCell ref="E210:F210"/>
    <mergeCell ref="H210:I210"/>
    <mergeCell ref="A147:D147"/>
  </mergeCells>
  <printOptions horizontalCentered="1" verticalCentered="1"/>
  <pageMargins left="0.98425196850393704" right="0.59055118110236227" top="0.59055118110236227" bottom="0.59055118110236227" header="0.31496062992125984" footer="0.39370078740157483"/>
  <pageSetup paperSize="9" scale="40" fitToHeight="0" orientation="landscape" r:id="rId1"/>
  <headerFooter>
    <oddFooter>&amp;LINCORP CONSULTORIA E ASSESSORIA LTDA&amp;C&amp;P&amp;RPROJETO EXECUTIVO
BR-163/PR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Home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 Alejandro de Lorca</dc:creator>
  <cp:keywords/>
  <dc:description/>
  <cp:lastModifiedBy>Usuário Convidado</cp:lastModifiedBy>
  <cp:revision/>
  <dcterms:created xsi:type="dcterms:W3CDTF">2008-03-23T14:16:14Z</dcterms:created>
  <dcterms:modified xsi:type="dcterms:W3CDTF">2025-08-04T18:56:56Z</dcterms:modified>
  <cp:category/>
  <cp:contentStatus/>
</cp:coreProperties>
</file>